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drawings/drawing9.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10.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drawings/drawing11.xml" ContentType="application/vnd.openxmlformats-officedocument.drawing+xml"/>
  <Override PartName="/xl/drawings/drawing12.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ustomProperty14.bin" ContentType="application/vnd.openxmlformats-officedocument.spreadsheetml.customProperty"/>
  <Override PartName="/xl/drawings/drawing16.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sa4426\Downloads\"/>
    </mc:Choice>
  </mc:AlternateContent>
  <xr:revisionPtr revIDLastSave="0" documentId="8_{89C9E980-1B45-4F99-BCFF-4F36277F5EE6}" xr6:coauthVersionLast="47" xr6:coauthVersionMax="47" xr10:uidLastSave="{00000000-0000-0000-0000-000000000000}"/>
  <bookViews>
    <workbookView xWindow="28680" yWindow="-120" windowWidth="29040" windowHeight="15720" tabRatio="682" activeTab="1" xr2:uid="{CAD2F94A-8E0C-4455-81A9-A4E1DCCE032F}"/>
  </bookViews>
  <sheets>
    <sheet name="Contenido" sheetId="1" r:id="rId1"/>
    <sheet name="EEFF_Consolidados" sheetId="2" r:id="rId2"/>
    <sheet name="EEFF_TE_Col" sheetId="22" r:id="rId3"/>
    <sheet name="EEFF_TE_Bra" sheetId="4" r:id="rId4"/>
    <sheet name="Flujo RBSE" sheetId="19" r:id="rId5"/>
    <sheet name="EEFF_TE_Per" sheetId="21" r:id="rId6"/>
    <sheet name="EEFF_Vías_Col" sheetId="31" r:id="rId7"/>
    <sheet name="EEFF_Vías_Pan" sheetId="46" r:id="rId8"/>
    <sheet name="EEFF_TE_Chi" sheetId="7" r:id="rId9"/>
    <sheet name="EEFF_Vías_Chi" sheetId="6" r:id="rId10"/>
    <sheet name="Deuda consolidada bonos" sheetId="32" state="hidden" r:id="rId11"/>
    <sheet name="Deuda consolidada créditos" sheetId="33" state="hidden" r:id="rId12"/>
    <sheet name="Deuda (bonos &amp; Créditos)" sheetId="47" r:id="rId13"/>
    <sheet name="Perfil deuda" sheetId="38" r:id="rId14"/>
    <sheet name="CAPEX" sheetId="8" r:id="rId15"/>
    <sheet name="Tráfico vías" sheetId="37" r:id="rId16"/>
    <sheet name="Regulación vías" sheetId="44" state="hidden" r:id="rId17"/>
    <sheet name="Div" sheetId="16" state="hidden" r:id="rId18"/>
    <sheet name="Dividendos 2026" sheetId="45" r:id="rId19"/>
    <sheet name="Proyectos" sheetId="23" r:id="rId20"/>
    <sheet name="Vencimiento Concesiones" sheetId="35" r:id="rId21"/>
    <sheet name="Participación en compañías_" sheetId="48"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0" localSheetId="10">#REF!</definedName>
    <definedName name="\0" localSheetId="11">#REF!</definedName>
    <definedName name="\0" localSheetId="2">#REF!</definedName>
    <definedName name="\0" localSheetId="5">#REF!</definedName>
    <definedName name="\0">#REF!</definedName>
    <definedName name="\a" localSheetId="2">#REF!</definedName>
    <definedName name="\a" localSheetId="5">#REF!</definedName>
    <definedName name="\a">#REF!</definedName>
    <definedName name="\b" localSheetId="2">#REF!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k">#REF!</definedName>
    <definedName name="\m">#REF!</definedName>
    <definedName name="\n">#REF!</definedName>
    <definedName name="\p">#REF!</definedName>
    <definedName name="\s">#REF!</definedName>
    <definedName name="\u">#REF!</definedName>
    <definedName name="\x">#REF!</definedName>
    <definedName name="\y">#REF!</definedName>
    <definedName name="\z">#REF!</definedName>
    <definedName name="____DAT1">#REF!</definedName>
    <definedName name="____DAT10">#REF!</definedName>
    <definedName name="____DAT11">#REF!</definedName>
    <definedName name="____DAT12">#REF!</definedName>
    <definedName name="____DAT13">#REF!</definedName>
    <definedName name="____DAT15">#REF!</definedName>
    <definedName name="____DAT16">#REF!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HOJ66">#REF!</definedName>
    <definedName name="____HOJ88">#REF!</definedName>
    <definedName name="____OPC1">#REF!</definedName>
    <definedName name="____TST3">#REF!</definedName>
    <definedName name="___CHF1" localSheetId="2">#REF!</definedName>
    <definedName name="___CHF1" localSheetId="21">[2]Lista!#REF!</definedName>
    <definedName name="___CHF1">#REF!</definedName>
    <definedName name="___DAT14" localSheetId="10">#REF!</definedName>
    <definedName name="___DAT14" localSheetId="11">#REF!</definedName>
    <definedName name="___DAT14">#REF!</definedName>
    <definedName name="___DAT17">#REF!</definedName>
    <definedName name="___DAT18">#REF!</definedName>
    <definedName name="___DAT19">#REF!</definedName>
    <definedName name="___DAT20">#REF!</definedName>
    <definedName name="___DAT21">#REF!</definedName>
    <definedName name="___DAT22">#REF!</definedName>
    <definedName name="___md1">#REF!</definedName>
    <definedName name="___PB2">#REF!</definedName>
    <definedName name="___PB7">#REF!</definedName>
    <definedName name="___PC1">#REF!</definedName>
    <definedName name="___PE2">#REF!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R">#REF!</definedName>
    <definedName name="__CHF1" localSheetId="21">[3]Lista!#REF!</definedName>
    <definedName name="__CHF1">#REF!</definedName>
    <definedName name="__DAT1" localSheetId="10">#REF!</definedName>
    <definedName name="__DAT1" localSheetId="1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PMExcelClient_Connection" localSheetId="21">"_FPM_BPCNW10_[http://isabpcbpp.grupo-isa.com:8000/sap/bpc/]_[ISA_CFP]_[Consolidacion]_[false]_[false]\1"</definedName>
    <definedName name="__HOJ66">#REF!</definedName>
    <definedName name="__HOJ88">#REF!</definedName>
    <definedName name="__md1">#REF!</definedName>
    <definedName name="__OPC1">#REF!</definedName>
    <definedName name="__PB2">#REF!</definedName>
    <definedName name="__PB7">#REF!</definedName>
    <definedName name="__PC1">#REF!</definedName>
    <definedName name="__PE2">#REF!</definedName>
    <definedName name="__PG1">#REF!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R">#REF!</definedName>
    <definedName name="__TST3">#REF!</definedName>
    <definedName name="_0101">#REF!</definedName>
    <definedName name="_0102">#REF!</definedName>
    <definedName name="_0104">#REF!</definedName>
    <definedName name="_0106">#REF!</definedName>
    <definedName name="_0107">#REF!</definedName>
    <definedName name="_0109">#REF!</definedName>
    <definedName name="_0110">#REF!</definedName>
    <definedName name="_0111">#REF!</definedName>
    <definedName name="_0112">#REF!</definedName>
    <definedName name="_0113">#REF!</definedName>
    <definedName name="_0114">#REF!</definedName>
    <definedName name="_0115">#REF!</definedName>
    <definedName name="_0116">#REF!</definedName>
    <definedName name="_0117">#REF!</definedName>
    <definedName name="_0119">#REF!</definedName>
    <definedName name="_0120">#REF!</definedName>
    <definedName name="_0121">#REF!</definedName>
    <definedName name="_0122">#REF!</definedName>
    <definedName name="_0123">#REF!</definedName>
    <definedName name="_0125">#REF!</definedName>
    <definedName name="_0126">#REF!</definedName>
    <definedName name="_0127">#REF!</definedName>
    <definedName name="_0128">#REF!</definedName>
    <definedName name="_0201">#REF!</definedName>
    <definedName name="_0202">#REF!</definedName>
    <definedName name="_0203">#REF!</definedName>
    <definedName name="_0205">#REF!</definedName>
    <definedName name="_0207">#REF!</definedName>
    <definedName name="_0208">#REF!</definedName>
    <definedName name="_0210">#REF!</definedName>
    <definedName name="_0217">#REF!</definedName>
    <definedName name="_0218">#REF!</definedName>
    <definedName name="_0219">#REF!</definedName>
    <definedName name="_0220">#REF!</definedName>
    <definedName name="_0301">#REF!</definedName>
    <definedName name="_0302">#REF!</definedName>
    <definedName name="_0305">#REF!</definedName>
    <definedName name="_0401">#REF!</definedName>
    <definedName name="_0402">#REF!</definedName>
    <definedName name="_0403">#REF!</definedName>
    <definedName name="_0404">#REF!</definedName>
    <definedName name="_0405">#REF!</definedName>
    <definedName name="_0406">#REF!</definedName>
    <definedName name="_0407">#REF!</definedName>
    <definedName name="_0408">#REF!</definedName>
    <definedName name="_0409">#REF!</definedName>
    <definedName name="_0410">#REF!</definedName>
    <definedName name="_0411">#REF!</definedName>
    <definedName name="_0413">#REF!</definedName>
    <definedName name="_0414">#REF!</definedName>
    <definedName name="_0415">#REF!</definedName>
    <definedName name="_0416">#REF!</definedName>
    <definedName name="_0417">#REF!</definedName>
    <definedName name="_0418">#REF!</definedName>
    <definedName name="_0501">#REF!</definedName>
    <definedName name="_0502">#REF!</definedName>
    <definedName name="_0505">#REF!</definedName>
    <definedName name="_0506">#REF!</definedName>
    <definedName name="_0601">#REF!</definedName>
    <definedName name="_0602">#REF!</definedName>
    <definedName name="_0603">#REF!</definedName>
    <definedName name="_0604">#REF!</definedName>
    <definedName name="_0605">#REF!</definedName>
    <definedName name="_0606">#REF!</definedName>
    <definedName name="_0703">#REF!</definedName>
    <definedName name="_0704">#REF!</definedName>
    <definedName name="_0709">#REF!</definedName>
    <definedName name="_0710">#REF!</definedName>
    <definedName name="_0711">#REF!</definedName>
    <definedName name="_0712">#REF!</definedName>
    <definedName name="_0713">#REF!</definedName>
    <definedName name="_0805">#REF!</definedName>
    <definedName name="_0901">#REF!</definedName>
    <definedName name="_0902">#REF!</definedName>
    <definedName name="_0903">#REF!</definedName>
    <definedName name="_0904">#REF!</definedName>
    <definedName name="_0906">#REF!</definedName>
    <definedName name="_0907">#REF!</definedName>
    <definedName name="_0908">#REF!</definedName>
    <definedName name="_0909">#REF!</definedName>
    <definedName name="_0910">#REF!</definedName>
    <definedName name="_0911">#REF!</definedName>
    <definedName name="_0913">#REF!</definedName>
    <definedName name="_0914">#REF!</definedName>
    <definedName name="_0915">#REF!</definedName>
    <definedName name="_0917">#REF!</definedName>
    <definedName name="_0918">#REF!</definedName>
    <definedName name="_0920">#REF!</definedName>
    <definedName name="_0921">#REF!</definedName>
    <definedName name="_0922">#REF!</definedName>
    <definedName name="_0923">#REF!</definedName>
    <definedName name="_0924">#REF!</definedName>
    <definedName name="_0925">#REF!</definedName>
    <definedName name="_0926">#REF!</definedName>
    <definedName name="_0931">#REF!</definedName>
    <definedName name="_0932">#REF!</definedName>
    <definedName name="_0933">#REF!</definedName>
    <definedName name="_0934">#REF!</definedName>
    <definedName name="_0935">#REF!</definedName>
    <definedName name="_0937">#REF!</definedName>
    <definedName name="_0938">#REF!</definedName>
    <definedName name="_0939">#REF!</definedName>
    <definedName name="_0940">#REF!</definedName>
    <definedName name="_0941">#REF!</definedName>
    <definedName name="_0942">#REF!</definedName>
    <definedName name="_0943">#REF!</definedName>
    <definedName name="_0944">#REF!</definedName>
    <definedName name="_0945">#REF!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HF1" localSheetId="2">#REF!</definedName>
    <definedName name="_CHF1" localSheetId="21">[2]Lista!#REF!</definedName>
    <definedName name="_CHF1">#REF!</definedName>
    <definedName name="_DAT1" localSheetId="10">#REF!</definedName>
    <definedName name="_DAT1" localSheetId="1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1" hidden="1">'Participación en compañías_'!$B$13:$R$132</definedName>
    <definedName name="_xlnm._FilterDatabase" localSheetId="19" hidden="1">Proyectos!#REF!</definedName>
    <definedName name="_ftn1" localSheetId="19">Proyectos!#REF!</definedName>
    <definedName name="_ftn10" localSheetId="19">Proyectos!#REF!</definedName>
    <definedName name="_ftn11" localSheetId="19">Proyectos!#REF!</definedName>
    <definedName name="_ftn12" localSheetId="19">Proyectos!#REF!</definedName>
    <definedName name="_ftn13" localSheetId="19">Proyectos!#REF!</definedName>
    <definedName name="_ftn2" localSheetId="19">Proyectos!#REF!</definedName>
    <definedName name="_ftn3" localSheetId="19">Proyectos!#REF!</definedName>
    <definedName name="_ftn4" localSheetId="19">Proyectos!#REF!</definedName>
    <definedName name="_ftn5" localSheetId="19">Proyectos!#REF!</definedName>
    <definedName name="_ftn6" localSheetId="19">Proyectos!#REF!</definedName>
    <definedName name="_ftn7" localSheetId="19">Proyectos!#REF!</definedName>
    <definedName name="_ftn8" localSheetId="19">Proyectos!#REF!</definedName>
    <definedName name="_ftn9" localSheetId="19">Proyectos!#REF!</definedName>
    <definedName name="_ftnref1" localSheetId="19">Proyectos!#REF!</definedName>
    <definedName name="_ftnref10" localSheetId="19">Proyectos!#REF!</definedName>
    <definedName name="_ftnref11" localSheetId="19">Proyectos!#REF!</definedName>
    <definedName name="_ftnref12" localSheetId="19">Proyectos!#REF!</definedName>
    <definedName name="_ftnref13" localSheetId="19">Proyectos!#REF!</definedName>
    <definedName name="_ftnref2" localSheetId="19">Proyectos!#REF!</definedName>
    <definedName name="_ftnref3" localSheetId="19">Proyectos!#REF!</definedName>
    <definedName name="_ftnref4" localSheetId="19">Proyectos!#REF!</definedName>
    <definedName name="_ftnref5" localSheetId="19">Proyectos!#REF!</definedName>
    <definedName name="_ftnref6" localSheetId="19">Proyectos!#REF!</definedName>
    <definedName name="_ftnref7" localSheetId="19">Proyectos!#REF!</definedName>
    <definedName name="_ftnref8" localSheetId="19">Proyectos!#REF!</definedName>
    <definedName name="_ftnref9" localSheetId="19">Proyectos!#REF!</definedName>
    <definedName name="_HOJ66" localSheetId="10">#REF!</definedName>
    <definedName name="_HOJ66" localSheetId="11">#REF!</definedName>
    <definedName name="_HOJ66" localSheetId="2">#REF!</definedName>
    <definedName name="_HOJ66" localSheetId="5">#REF!</definedName>
    <definedName name="_HOJ66">#REF!</definedName>
    <definedName name="_HOJ88" localSheetId="5">#REF!</definedName>
    <definedName name="_HOJ88">#REF!</definedName>
    <definedName name="_md1" localSheetId="5">#REF!</definedName>
    <definedName name="_md1">#REF!</definedName>
    <definedName name="_OPC1">#REF!</definedName>
    <definedName name="_Order1" hidden="1">0</definedName>
    <definedName name="_PB2">#REF!</definedName>
    <definedName name="_PB7">#REF!</definedName>
    <definedName name="_PC1">#REF!</definedName>
    <definedName name="_PE2">#REF!</definedName>
    <definedName name="_PG1">#REF!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R">#REF!</definedName>
    <definedName name="_Table1_In1" hidden="1">#REF!</definedName>
    <definedName name="_Table1_Out" hidden="1">#REF!</definedName>
    <definedName name="_TST3">#REF!</definedName>
    <definedName name="A" localSheetId="10">#REF!</definedName>
    <definedName name="A" localSheetId="11">#REF!</definedName>
    <definedName name="A">#REF!</definedName>
    <definedName name="A_impresión_IM">#REF!</definedName>
    <definedName name="A140_1">#REF!</definedName>
    <definedName name="A140_2">#REF!</definedName>
    <definedName name="a160_1">#REF!</definedName>
    <definedName name="A40_1">#REF!</definedName>
    <definedName name="A40_2">#REF!</definedName>
    <definedName name="A40_3">#REF!</definedName>
    <definedName name="A40_4">#REF!</definedName>
    <definedName name="A40_5">#REF!</definedName>
    <definedName name="A40_6">#REF!</definedName>
    <definedName name="A40_A">#REF!</definedName>
    <definedName name="A40_B">#REF!</definedName>
    <definedName name="A40_C">#REF!</definedName>
    <definedName name="A40_D">#REF!</definedName>
    <definedName name="A40_E">#REF!</definedName>
    <definedName name="A40_F">#REF!</definedName>
    <definedName name="acciones_caja" localSheetId="21">[4]Gráficas!$A$43:$G$49</definedName>
    <definedName name="acciones_caja">#REF!</definedName>
    <definedName name="ACORDO" localSheetId="21">'[5]Dados de Ouvidoria'!$D$68:$P$79</definedName>
    <definedName name="ACORDO">#REF!</definedName>
    <definedName name="Acres_Decresc_05" localSheetId="21">'[6]2º 3º pedidos'!$D$70:$P$76</definedName>
    <definedName name="Acres_Decresc_05">#REF!</definedName>
    <definedName name="Acresc_Decres" localSheetId="21">'[6]2º 3º pedidos'!$D$42:$P$48</definedName>
    <definedName name="Acresc_Decres">#REF!</definedName>
    <definedName name="activosreserva" localSheetId="10">#REF!</definedName>
    <definedName name="activosreserva" localSheetId="11">#REF!</definedName>
    <definedName name="activosreserva" localSheetId="2">#REF!</definedName>
    <definedName name="activosreserva" localSheetId="5">#REF!</definedName>
    <definedName name="activosreserva">#REF!</definedName>
    <definedName name="Activostele" localSheetId="2">#REF!</definedName>
    <definedName name="Activostele" localSheetId="5">#REF!</definedName>
    <definedName name="Activostele">#REF!</definedName>
    <definedName name="Adicionada" localSheetId="21">'[6]Dados Perdas RAA'!$A$19:$N$25</definedName>
    <definedName name="Adicionada">#REF!</definedName>
    <definedName name="Adicionada_Meta" localSheetId="21">'[6]Dados Perdas RAA'!$A$76:$N$82</definedName>
    <definedName name="Adicionada_Meta">#REF!</definedName>
    <definedName name="ADTIVA" localSheetId="10">#REF!</definedName>
    <definedName name="ADTIVA" localSheetId="11">#REF!</definedName>
    <definedName name="ADTIVA" localSheetId="2">#REF!</definedName>
    <definedName name="ADTIVA" localSheetId="5">#REF!</definedName>
    <definedName name="ADTIVA">#REF!</definedName>
    <definedName name="AE" localSheetId="2">#REF!</definedName>
    <definedName name="AE" localSheetId="5">#REF!</definedName>
    <definedName name="AE">#REF!</definedName>
    <definedName name="AJUSTE" localSheetId="2">#REF!</definedName>
    <definedName name="AJUSTE" localSheetId="5">#REF!</definedName>
    <definedName name="AJUSTE">#REF!</definedName>
    <definedName name="ANE" localSheetId="21">[7]ELEGIR!$D$8</definedName>
    <definedName name="ANE">#REF!</definedName>
    <definedName name="Ano_Vigente" localSheetId="21">[8]Tabela!$B$12</definedName>
    <definedName name="Ano_Vigente">#REF!</definedName>
    <definedName name="ANOUNO" localSheetId="10">#REF!</definedName>
    <definedName name="ANOUNO" localSheetId="11">#REF!</definedName>
    <definedName name="ANOUNO" localSheetId="2">#REF!</definedName>
    <definedName name="ANOUNO" localSheetId="5">#REF!</definedName>
    <definedName name="ANOUNO">#REF!</definedName>
    <definedName name="AOM_STE" localSheetId="21">'[4]aom reg'!$U$29:$AG$46</definedName>
    <definedName name="AOM_STE">#REF!</definedName>
    <definedName name="AOMC" localSheetId="21">[7]ELEGIR!$D$6</definedName>
    <definedName name="AOMC">#REF!</definedName>
    <definedName name="AOMI" localSheetId="21">[7]ELEGIR!$D$5</definedName>
    <definedName name="AOMI">#REF!</definedName>
    <definedName name="AP" localSheetId="10">#REF!</definedName>
    <definedName name="AP" localSheetId="11">#REF!</definedName>
    <definedName name="AP" localSheetId="2">#REF!</definedName>
    <definedName name="AP" localSheetId="5">#REF!</definedName>
    <definedName name="AP">#REF!</definedName>
    <definedName name="Aportes_Previsión_Social____Médicos" localSheetId="2">#REF!</definedName>
    <definedName name="Aportes_Previsión_Social____Médicos" localSheetId="5">#REF!</definedName>
    <definedName name="Aportes_Previsión_Social____Médicos">#REF!</definedName>
    <definedName name="APOYO" localSheetId="2">#REF!</definedName>
    <definedName name="APOYO" localSheetId="5">#REF!</definedName>
    <definedName name="APOYO">#REF!</definedName>
    <definedName name="ARCH">#REF!</definedName>
    <definedName name="_xlnm.Extract">#REF!</definedName>
    <definedName name="ARREC" localSheetId="21">[5]Dados_Perdas!$C$3:$O$14</definedName>
    <definedName name="ARREC">#REF!</definedName>
    <definedName name="Arrecadacao" localSheetId="21">'[6]Dados Perdas RAA'!$A$29:$N$35</definedName>
    <definedName name="Arrecadacao">#REF!</definedName>
    <definedName name="Arrecadacao_Meta" localSheetId="21">'[6]Dados Perdas RAA'!$A$98:$N$104</definedName>
    <definedName name="Arrecadacao_Meta">#REF!</definedName>
    <definedName name="AUDIENCIA" localSheetId="21">'[5]Dados de Ouvidoria'!$D$54:$P$65</definedName>
    <definedName name="AUDIENCIA">#REF!</definedName>
    <definedName name="AUTO" localSheetId="10">#REF!</definedName>
    <definedName name="AUTO" localSheetId="11">#REF!</definedName>
    <definedName name="AUTO" localSheetId="2">#REF!</definedName>
    <definedName name="AUTO" localSheetId="5">#REF!</definedName>
    <definedName name="AUTO">#REF!</definedName>
    <definedName name="AY" localSheetId="2">#REF!</definedName>
    <definedName name="AY" localSheetId="5">#REF!</definedName>
    <definedName name="AY">#REF!</definedName>
    <definedName name="b" localSheetId="2">#REF!</definedName>
    <definedName name="b" localSheetId="5">#REF!</definedName>
    <definedName name="b">#REF!</definedName>
    <definedName name="b060agosto">#REF!</definedName>
    <definedName name="b060dic">#REF!</definedName>
    <definedName name="B060ENERO">#REF!</definedName>
    <definedName name="B060ENERO2">#REF!</definedName>
    <definedName name="b060junio">#REF!</definedName>
    <definedName name="b060marzo">#REF!</definedName>
    <definedName name="b060septiembre">#REF!</definedName>
    <definedName name="b080dic">#REF!</definedName>
    <definedName name="BALANCE" localSheetId="21">[9]BALANCE!$A$1:$G$19</definedName>
    <definedName name="BALANCE">#REF!</definedName>
    <definedName name="_xlnm.Database" localSheetId="10">#REF!</definedName>
    <definedName name="_xlnm.Database" localSheetId="11">#REF!</definedName>
    <definedName name="_xlnm.Database" localSheetId="2">#REF!</definedName>
    <definedName name="_xlnm.Database" localSheetId="5">#REF!</definedName>
    <definedName name="_xlnm.Database">#REF!</definedName>
    <definedName name="BASIS_EUR" localSheetId="21">'[10]#¡REF'!$C$52:$D$58</definedName>
    <definedName name="BASIS_EUR">#REF!</definedName>
    <definedName name="BASIS_JPY" localSheetId="21">'[10]#¡REF'!$E$52:$F$58</definedName>
    <definedName name="BASIS_JPY">#REF!</definedName>
    <definedName name="BC" localSheetId="10">#REF!</definedName>
    <definedName name="BC" localSheetId="11">#REF!</definedName>
    <definedName name="BC" localSheetId="2">#REF!</definedName>
    <definedName name="BC" localSheetId="5">#REF!</definedName>
    <definedName name="BC">#REF!</definedName>
    <definedName name="BD_Ref_Titulos" localSheetId="21">'[11]BD_REFATURAMENTO_GRUPO-B'!$D$1:$G$1</definedName>
    <definedName name="BD_Ref_Titulos">#REF!</definedName>
    <definedName name="BD_Ref_Titulos_" localSheetId="21">'[11]BD_REFATURAMENTO_GRUPO-B'!$D$1:$K$1</definedName>
    <definedName name="BD_Ref_Titulos_">#REF!</definedName>
    <definedName name="BD_REF_TODO" localSheetId="21">'[11]BD_REFATURAMENTO_GRUPO-B'!$D$1:$K$161</definedName>
    <definedName name="BD_REF_TODO">#REF!</definedName>
    <definedName name="BDI" localSheetId="10">#REF!</definedName>
    <definedName name="BDI" localSheetId="11">#REF!</definedName>
    <definedName name="BDI" localSheetId="2">#REF!</definedName>
    <definedName name="BDI" localSheetId="5">#REF!</definedName>
    <definedName name="BDI">#REF!</definedName>
    <definedName name="BDI_IREG" localSheetId="21">'[6]Dados Inadimplência'!$C$55:$P$61</definedName>
    <definedName name="BDI_IREG">#REF!</definedName>
    <definedName name="BDI_METAS" localSheetId="21">'[6]Dados Inadimplência'!$C$35:$P$41</definedName>
    <definedName name="BDI_METAS">#REF!</definedName>
    <definedName name="BDI_REG" localSheetId="21">'[6]Dados Inadimplência'!$C$46:$P$52</definedName>
    <definedName name="BDI_REG">#REF!</definedName>
    <definedName name="BID__Veces" localSheetId="21">'[12]#¡REF'!$B$37</definedName>
    <definedName name="BID__Veces">#REF!</definedName>
    <definedName name="Bonificación_por_servicios_prestados" localSheetId="10">#REF!</definedName>
    <definedName name="Bonificación_por_servicios_prestados" localSheetId="11">#REF!</definedName>
    <definedName name="Bonificación_por_servicios_prestados" localSheetId="2">#REF!</definedName>
    <definedName name="Bonificación_por_servicios_prestados" localSheetId="5">#REF!</definedName>
    <definedName name="Bonificación_por_servicios_prestados">#REF!</definedName>
    <definedName name="BPRUEBA" localSheetId="2">#REF!</definedName>
    <definedName name="BPRUEBA" localSheetId="5">#REF!</definedName>
    <definedName name="BPRUEBA">#REF!</definedName>
    <definedName name="BuiltIn_Print_Area">#N/A</definedName>
    <definedName name="BuiltIn_Print_Area___0___0" localSheetId="10">#REF!</definedName>
    <definedName name="BuiltIn_Print_Area___0___0" localSheetId="11">#REF!</definedName>
    <definedName name="BuiltIn_Print_Area___0___0" localSheetId="2">#REF!</definedName>
    <definedName name="BuiltIn_Print_Area___0___0" localSheetId="5">#REF!</definedName>
    <definedName name="BuiltIn_Print_Area___0___0">#REF!</definedName>
    <definedName name="C.M." localSheetId="21">'[12]#¡REF'!$B$27</definedName>
    <definedName name="C.M.">#REF!</definedName>
    <definedName name="C_" localSheetId="10">#REF!</definedName>
    <definedName name="C_" localSheetId="11">#REF!</definedName>
    <definedName name="C_" localSheetId="2">#REF!</definedName>
    <definedName name="C_" localSheetId="5">#REF!</definedName>
    <definedName name="C_">#REF!</definedName>
    <definedName name="CAJA" localSheetId="2">#REF!</definedName>
    <definedName name="CAJA" localSheetId="5">#REF!</definedName>
    <definedName name="CAJA">#REF!</definedName>
    <definedName name="cajainver" localSheetId="2">#REF!</definedName>
    <definedName name="cajainver" localSheetId="5">#REF!</definedName>
    <definedName name="cajainver" localSheetId="21">'[13]BASES GENERALES'!#REF!</definedName>
    <definedName name="cajainver">#REF!</definedName>
    <definedName name="CALCULAR" localSheetId="10">#REF!</definedName>
    <definedName name="CALCULAR" localSheetId="11">#REF!</definedName>
    <definedName name="CALCULAR" localSheetId="2">#REF!</definedName>
    <definedName name="CALCULAR" localSheetId="5">#REF!</definedName>
    <definedName name="CALCULAR">#REF!</definedName>
    <definedName name="calculo_dividendos" localSheetId="21">[4]Dividendos!$G$32</definedName>
    <definedName name="calculo_dividendos">#REF!</definedName>
    <definedName name="cambiar" localSheetId="10">#REF!</definedName>
    <definedName name="cambiar" localSheetId="11">#REF!</definedName>
    <definedName name="cambiar" localSheetId="2">#REF!</definedName>
    <definedName name="cambiar" localSheetId="5">#REF!</definedName>
    <definedName name="cambiar">#REF!</definedName>
    <definedName name="CAPITAL_MESES" localSheetId="21">[6]Capitalização!$F$41:$AC$49</definedName>
    <definedName name="CAPITAL_MESES">#REF!</definedName>
    <definedName name="CARACTERISTICAS" localSheetId="10">#REF!</definedName>
    <definedName name="CARACTERISTICAS" localSheetId="11">#REF!</definedName>
    <definedName name="CARACTERISTICAS" localSheetId="2">#REF!</definedName>
    <definedName name="CARACTERISTICAS" localSheetId="5">#REF!</definedName>
    <definedName name="CARACTERISTICAS">#REF!</definedName>
    <definedName name="causinver" localSheetId="10">#REF!</definedName>
    <definedName name="causinver" localSheetId="11">#REF!</definedName>
    <definedName name="causinver" localSheetId="2">#REF!</definedName>
    <definedName name="causinver" localSheetId="21">'[13]BASES GENERALES'!#REF!</definedName>
    <definedName name="causinver">#REF!</definedName>
    <definedName name="ccioespecial" localSheetId="10">#REF!</definedName>
    <definedName name="ccioespecial" localSheetId="11">#REF!</definedName>
    <definedName name="ccioespecial" localSheetId="2">#REF!</definedName>
    <definedName name="ccioespecial" localSheetId="5">#REF!</definedName>
    <definedName name="ccioespecial">#REF!</definedName>
    <definedName name="CDEC" localSheetId="21">'[5]Dados DEC e FEC'!$CI$6:$CT$69</definedName>
    <definedName name="CDEC">#REF!</definedName>
    <definedName name="CECOS" localSheetId="21">'[10]#¡REF'!$C$2:$K$90</definedName>
    <definedName name="CECOS">#REF!</definedName>
    <definedName name="CFEC" localSheetId="21">'[5]Dados DEC e FEC'!$CI$80:$CT$143</definedName>
    <definedName name="CFEC">#REF!</definedName>
    <definedName name="CFJDHFD" localSheetId="10" hidden="1">{"'EST.RDOS(INT)'!$A$5:$E$58"}</definedName>
    <definedName name="CFJDHFD" localSheetId="11" hidden="1">{"'EST.RDOS(INT)'!$A$5:$E$58"}</definedName>
    <definedName name="CFJDHFD" localSheetId="2" hidden="1">{"'EST.RDOS(INT)'!$A$5:$E$58"}</definedName>
    <definedName name="CFJDHFD" localSheetId="5" hidden="1">{"'EST.RDOS(INT)'!$A$5:$E$58"}</definedName>
    <definedName name="CFJDHFD" localSheetId="21" hidden="1">{"'EST.RDOS(INT)'!$A$5:$E$58"}</definedName>
    <definedName name="CFJDHFD" hidden="1">{"'EST.RDOS(INT)'!$A$5:$E$58"}</definedName>
    <definedName name="CHF" localSheetId="21">[3]Lista!#REF!</definedName>
    <definedName name="CHF">#REF!</definedName>
    <definedName name="CINT" localSheetId="10">#REF!</definedName>
    <definedName name="CINT" localSheetId="11">#REF!</definedName>
    <definedName name="CINT">#REF!</definedName>
    <definedName name="CLASSIF_DEP">#REF!</definedName>
    <definedName name="CLASSIFICAÇÃO" localSheetId="21">[14]ANALITICO!#REF!</definedName>
    <definedName name="CLASSIFICAÇÃO">#REF!</definedName>
    <definedName name="CLAUSULA" localSheetId="10">#REF!</definedName>
    <definedName name="CLAUSULA" localSheetId="11">#REF!</definedName>
    <definedName name="CLAUSULA" localSheetId="2">#REF!</definedName>
    <definedName name="CLAUSULA" localSheetId="5">#REF!</definedName>
    <definedName name="CLAUSULA">#REF!</definedName>
    <definedName name="CLEAN" localSheetId="21">'[6]Dados Inadimplência'!$D$64:$P$70</definedName>
    <definedName name="CLEAN">#REF!</definedName>
    <definedName name="CLI3E4" localSheetId="21">[5]Dados_Perdas!$C$79:$O$90</definedName>
    <definedName name="CLI3E4">#REF!</definedName>
    <definedName name="CLIINF" localSheetId="21">[5]Dados_Perdas!$C$94:$O$105</definedName>
    <definedName name="CLIINF">#REF!</definedName>
    <definedName name="CMUST" localSheetId="21">'[5]Dados Must'!$O$4:$R$22</definedName>
    <definedName name="CMUST">#REF!</definedName>
    <definedName name="CNCLIENTES" localSheetId="21">'[6]Dados ISO 9001'!$C$35:$D$41</definedName>
    <definedName name="CNCLIENTES">#REF!</definedName>
    <definedName name="CND" localSheetId="10">#REF!</definedName>
    <definedName name="CND" localSheetId="11">#REF!</definedName>
    <definedName name="CND" localSheetId="2">#REF!</definedName>
    <definedName name="CND" localSheetId="5">#REF!</definedName>
    <definedName name="CND">#REF!</definedName>
    <definedName name="COBERTURA_INVERSION" localSheetId="21">'[12]#¡REF'!$B$36</definedName>
    <definedName name="COBERTURA_INVERSION">#REF!</definedName>
    <definedName name="cobertura_serv" localSheetId="21">'[15]graf indi'!$J$31</definedName>
    <definedName name="cobertura_serv">#REF!</definedName>
    <definedName name="COBERTURA_SERVICIO_DEUDA" localSheetId="21">'[12]#¡REF'!$B$35</definedName>
    <definedName name="COBERTURA_SERVICIO_DEUDA">#REF!</definedName>
    <definedName name="codigos_válidos" localSheetId="10">#REF!</definedName>
    <definedName name="codigos_válidos" localSheetId="11">#REF!</definedName>
    <definedName name="codigos_válidos" localSheetId="2">#REF!</definedName>
    <definedName name="codigos_válidos" localSheetId="5">#REF!</definedName>
    <definedName name="codigos_válidos">#REF!</definedName>
    <definedName name="Concepto_por_Gerencia" localSheetId="2">#REF!</definedName>
    <definedName name="Concepto_por_Gerencia" localSheetId="5">#REF!</definedName>
    <definedName name="Concepto_por_Gerencia">#REF!</definedName>
    <definedName name="condiciones_nuevas_finan" localSheetId="21">'[4]Flujo año 00-01-02'!$K$63</definedName>
    <definedName name="condiciones_nuevas_finan">#REF!</definedName>
    <definedName name="CONEX" localSheetId="10">#REF!</definedName>
    <definedName name="CONEX" localSheetId="11">#REF!</definedName>
    <definedName name="CONEX" localSheetId="2">#REF!</definedName>
    <definedName name="CONEX" localSheetId="5">#REF!</definedName>
    <definedName name="CONEX">#REF!</definedName>
    <definedName name="conex_ingresos" localSheetId="21">'[4]PyG Año 00-01-02'!$A$103:$I$116</definedName>
    <definedName name="conex_ingresos">#REF!</definedName>
    <definedName name="conexascnd" localSheetId="21">'[4]PyG Año 00-01-02'!$A$376:$H$382</definedName>
    <definedName name="conexascnd">#REF!</definedName>
    <definedName name="conexos_gastos" localSheetId="21">'[4]PyG Año 00-01-02'!$A$126:$H$139</definedName>
    <definedName name="conexos_gastos">#REF!</definedName>
    <definedName name="consolidado" localSheetId="10">#REF!</definedName>
    <definedName name="consolidado" localSheetId="11">#REF!</definedName>
    <definedName name="consolidado" localSheetId="2">#REF!</definedName>
    <definedName name="consolidado" localSheetId="5">#REF!</definedName>
    <definedName name="consolidado">#REF!</definedName>
    <definedName name="CONSUMO_ESTRATO_3" localSheetId="2">#REF!</definedName>
    <definedName name="CONSUMO_ESTRATO_3" localSheetId="5">#REF!</definedName>
    <definedName name="CONSUMO_ESTRATO_3">#REF!</definedName>
    <definedName name="CONT_AC" localSheetId="21">'[6]Dados Segurança'!$B$74:$I$78</definedName>
    <definedName name="CONT_AC">#REF!</definedName>
    <definedName name="CONT_LM" localSheetId="21">'[6]Dados Segurança'!$B$67:$I$71</definedName>
    <definedName name="CONT_LM">#REF!</definedName>
    <definedName name="CONTRIBUCION_AL_PLAN_DE_INVERSIONES" localSheetId="21">'[12]#¡REF'!$B$41</definedName>
    <definedName name="CONTRIBUCION_AL_PLAN_DE_INVERSIONES">#REF!</definedName>
    <definedName name="CONTRIBUCIONES_IMPUESTOS" localSheetId="10">#REF!</definedName>
    <definedName name="CONTRIBUCIONES_IMPUESTOS" localSheetId="11">#REF!</definedName>
    <definedName name="CONTRIBUCIONES_IMPUESTOS" localSheetId="2">#REF!</definedName>
    <definedName name="CONTRIBUCIONES_IMPUESTOS" localSheetId="5">#REF!</definedName>
    <definedName name="CONTRIBUCIONES_IMPUESTOS">#REF!</definedName>
    <definedName name="CORT3E4" localSheetId="21">[5]Dados_Perdas!$C$49:$O$60</definedName>
    <definedName name="CORT3E4">#REF!</definedName>
    <definedName name="Costo_Ventas" localSheetId="21">'[12]#¡REF'!$B$16</definedName>
    <definedName name="Costo_Ventas">#REF!</definedName>
    <definedName name="CPGERAL07" localSheetId="10">#REF!</definedName>
    <definedName name="CPGERAL07" localSheetId="11">#REF!</definedName>
    <definedName name="CPGERAL07" localSheetId="2">#REF!</definedName>
    <definedName name="CPGERAL07" localSheetId="5">#REF!</definedName>
    <definedName name="CPGERAL07">#REF!</definedName>
    <definedName name="CPOPER07" localSheetId="2">#REF!</definedName>
    <definedName name="CPOPER07" localSheetId="5">#REF!</definedName>
    <definedName name="CPOPER07">#REF!</definedName>
    <definedName name="CPPERD07" localSheetId="2">#REF!</definedName>
    <definedName name="CPPERD07" localSheetId="5">#REF!</definedName>
    <definedName name="CPPERD07">#REF!</definedName>
    <definedName name="CPRJ" localSheetId="21">'[6]Dados ISO 9001'!$C$24:$D$30</definedName>
    <definedName name="CPRJ">#REF!</definedName>
    <definedName name="CPSUB07" localSheetId="10">#REF!</definedName>
    <definedName name="CPSUB07" localSheetId="11">#REF!</definedName>
    <definedName name="CPSUB07" localSheetId="2">#REF!</definedName>
    <definedName name="CPSUB07" localSheetId="5">#REF!</definedName>
    <definedName name="CPSUB07">#REF!</definedName>
    <definedName name="CPUNDER07" localSheetId="2">#REF!</definedName>
    <definedName name="CPUNDER07" localSheetId="5">#REF!</definedName>
    <definedName name="CPUNDER07">#REF!</definedName>
    <definedName name="Criteria_MI" localSheetId="2">#REF!</definedName>
    <definedName name="Criteria_MI" localSheetId="5">#REF!</definedName>
    <definedName name="Criteria_MI">#REF!</definedName>
    <definedName name="_xlnm.Criteria">#REF!</definedName>
    <definedName name="csDesignMode">1</definedName>
    <definedName name="ctacte" localSheetId="10">#REF!</definedName>
    <definedName name="ctacte" localSheetId="11">#REF!</definedName>
    <definedName name="ctacte">#REF!</definedName>
    <definedName name="ctak">#REF!</definedName>
    <definedName name="CVALUE" localSheetId="21">'[5]Dados RiscoEnergia'!$E$6:$Q$17</definedName>
    <definedName name="CVALUE">#REF!</definedName>
    <definedName name="D" localSheetId="10">#REF!</definedName>
    <definedName name="D" localSheetId="11">#REF!</definedName>
    <definedName name="D" localSheetId="2">#REF!</definedName>
    <definedName name="D" localSheetId="5">#REF!</definedName>
    <definedName name="D">#REF!</definedName>
    <definedName name="Database_MI" localSheetId="2">#REF!</definedName>
    <definedName name="Database_MI" localSheetId="5">#REF!</definedName>
    <definedName name="Database_MI">#REF!</definedName>
    <definedName name="datos" localSheetId="21">[4]historia!$A$115:$IV$183</definedName>
    <definedName name="datos">#REF!</definedName>
    <definedName name="DBHH" localSheetId="10">#REF!</definedName>
    <definedName name="DBHH" localSheetId="11">#REF!</definedName>
    <definedName name="DBHH" localSheetId="2">#REF!</definedName>
    <definedName name="DBHH" localSheetId="5">#REF!</definedName>
    <definedName name="DBHH">#REF!</definedName>
    <definedName name="DBT" localSheetId="2">#REF!</definedName>
    <definedName name="DBT" localSheetId="5">#REF!</definedName>
    <definedName name="DBT">#REF!</definedName>
    <definedName name="DEC" localSheetId="21">'[5]Dados DEC e FEC'!$A$6:$CF$69</definedName>
    <definedName name="DEC">#REF!</definedName>
    <definedName name="DEC_01" localSheetId="21">[6]Dados_DEC_2005!$B$21:$J$39</definedName>
    <definedName name="DEC_01">#REF!</definedName>
    <definedName name="DEC_01_2005" localSheetId="21">[6]Dados_DEC!$B$21:$J$39</definedName>
    <definedName name="DEC_01_2005">#REF!</definedName>
    <definedName name="DEC_02" localSheetId="21">[6]Dados_DEC_2005!$B$41:$J$59</definedName>
    <definedName name="DEC_02">#REF!</definedName>
    <definedName name="DEC_02_2005" localSheetId="21">[6]Dados_DEC!$B$41:$J$59</definedName>
    <definedName name="DEC_02_2005">#REF!</definedName>
    <definedName name="DEC_03" localSheetId="21">[6]Dados_DEC_2005!$B$61:$J$79</definedName>
    <definedName name="DEC_03">#REF!</definedName>
    <definedName name="DEC_03_2005" localSheetId="21">[6]Dados_DEC!$B$61:$J$79</definedName>
    <definedName name="DEC_03_2005">#REF!</definedName>
    <definedName name="DEC_04" localSheetId="21">[6]Dados_DEC_2005!$B$81:$J$99</definedName>
    <definedName name="DEC_04">#REF!</definedName>
    <definedName name="DEC_04_2005" localSheetId="21">[6]Dados_DEC!$B$81:$J$99</definedName>
    <definedName name="DEC_04_2005">#REF!</definedName>
    <definedName name="DEC_05" localSheetId="21">[6]Dados_DEC_2005!$B$101:$J$119</definedName>
    <definedName name="DEC_05">#REF!</definedName>
    <definedName name="DEC_05_2005" localSheetId="21">[6]Dados_DEC!$B$101:$J$119</definedName>
    <definedName name="DEC_05_2005">#REF!</definedName>
    <definedName name="DEC_06" localSheetId="21">[6]Dados_DEC_2005!$B$121:$J$139</definedName>
    <definedName name="DEC_06">#REF!</definedName>
    <definedName name="DEC_06_2005" localSheetId="21">[6]Dados_DEC!$B$121:$J$139</definedName>
    <definedName name="DEC_06_2005">#REF!</definedName>
    <definedName name="DEC_07" localSheetId="21">[6]Dados_DEC_2005!$B$141:$J$159</definedName>
    <definedName name="DEC_07">#REF!</definedName>
    <definedName name="DEC_07_2005" localSheetId="21">[6]Dados_DEC!$B$141:$J$159</definedName>
    <definedName name="DEC_07_2005">#REF!</definedName>
    <definedName name="DEC_08" localSheetId="21">[6]Dados_DEC_2005!$B$181:$J$199</definedName>
    <definedName name="DEC_08">#REF!</definedName>
    <definedName name="DEC_08_2005" localSheetId="21">[6]Dados_DEC!$B$181:$J$199</definedName>
    <definedName name="DEC_08_2005">#REF!</definedName>
    <definedName name="DEC_09" localSheetId="21">[6]Dados_DEC_2005!$B$201:$J$219</definedName>
    <definedName name="DEC_09">#REF!</definedName>
    <definedName name="DEC_09_2005" localSheetId="21">[6]Dados_DEC!$B$201:$J$219</definedName>
    <definedName name="DEC_09_2005">#REF!</definedName>
    <definedName name="DEC_10" localSheetId="21">[6]Dados_DEC_2005!$B$221:$J$239</definedName>
    <definedName name="DEC_10">#REF!</definedName>
    <definedName name="DEC_10_2005" localSheetId="21">[6]Dados_DEC!$B$221:$J$239</definedName>
    <definedName name="DEC_10_2005">#REF!</definedName>
    <definedName name="DEC_11" localSheetId="21">[6]Dados_DEC_2005!$B$241:$J$259</definedName>
    <definedName name="DEC_11">#REF!</definedName>
    <definedName name="DEC_11_2005" localSheetId="21">[6]Dados_DEC!$B$241:$J$259</definedName>
    <definedName name="DEC_11_2005">#REF!</definedName>
    <definedName name="DEC_12" localSheetId="21">[6]Dados_DEC_2005!$B$261:$J$279</definedName>
    <definedName name="DEC_12">#REF!</definedName>
    <definedName name="DEC_12_2005" localSheetId="21">[6]Dados_DEC!$B$261:$J$279</definedName>
    <definedName name="DEC_12_2005">#REF!</definedName>
    <definedName name="DEC_13" localSheetId="21">[6]Dados_DEC_2005!$B$281:$J$299</definedName>
    <definedName name="DEC_13">#REF!</definedName>
    <definedName name="DEC_13_2005" localSheetId="21">[6]Dados_DEC!$B$281:$J$299</definedName>
    <definedName name="DEC_13_2005">#REF!</definedName>
    <definedName name="DEC_14" localSheetId="21">[6]Dados_DEC_2005!$B$301:$J$319</definedName>
    <definedName name="DEC_14">#REF!</definedName>
    <definedName name="DEC_14_2005" localSheetId="21">[6]Dados_DEC!$B$301:$J$319</definedName>
    <definedName name="DEC_14_2005">#REF!</definedName>
    <definedName name="DEC_15" localSheetId="21">[6]Dados_DEC_2005!$B$321:$J$339</definedName>
    <definedName name="DEC_15">#REF!</definedName>
    <definedName name="DEC_15_2005" localSheetId="21">[6]Dados_DEC!$B$321:$J$339</definedName>
    <definedName name="DEC_15_2005">#REF!</definedName>
    <definedName name="DEC_16" localSheetId="21">[6]Dados_DEC_2005!$B$341:$J$359</definedName>
    <definedName name="DEC_16">#REF!</definedName>
    <definedName name="DEC_16_2005" localSheetId="21">[6]Dados_DEC!$B$341:$J$359</definedName>
    <definedName name="DEC_16_2005">#REF!</definedName>
    <definedName name="DEC_17" localSheetId="21">[6]Dados_DEC_2005!$B$361:$J$379</definedName>
    <definedName name="DEC_17">#REF!</definedName>
    <definedName name="DEC_17_2005" localSheetId="21">[6]Dados_DEC!$B$361:$J$379</definedName>
    <definedName name="DEC_17_2005">#REF!</definedName>
    <definedName name="DEC_18" localSheetId="21">[6]Dados_DEC_2005!$B$381:$J$399</definedName>
    <definedName name="DEC_18">#REF!</definedName>
    <definedName name="DEC_18_2005" localSheetId="21">[6]Dados_DEC!$B$381:$J$399</definedName>
    <definedName name="DEC_18_2005">#REF!</definedName>
    <definedName name="DEC_19" localSheetId="21">[6]Dados_DEC_2005!$B$401:$J$419</definedName>
    <definedName name="DEC_19">#REF!</definedName>
    <definedName name="DEC_19_2005" localSheetId="21">[6]Dados_DEC!$B$401:$J$419</definedName>
    <definedName name="DEC_19_2005">#REF!</definedName>
    <definedName name="DEC_20" localSheetId="21">[6]Dados_DEC_2005!$B$421:$J$439</definedName>
    <definedName name="DEC_20">#REF!</definedName>
    <definedName name="DEC_20_2005" localSheetId="21">[6]Dados_DEC!$B$421:$J$439</definedName>
    <definedName name="DEC_20_2005">#REF!</definedName>
    <definedName name="DEC_21" localSheetId="21">[6]Dados_DEC_2005!$B$441:$J$459</definedName>
    <definedName name="DEC_21">#REF!</definedName>
    <definedName name="DEC_21_2005" localSheetId="21">[6]Dados_DEC!$B$441:$J$459</definedName>
    <definedName name="DEC_21_2005">#REF!</definedName>
    <definedName name="DEC_22" localSheetId="21">[6]Dados_DEC_2005!$B$461:$J$479</definedName>
    <definedName name="DEC_22">#REF!</definedName>
    <definedName name="DEC_22_2005" localSheetId="21">[6]Dados_DEC!$B$461:$J$479</definedName>
    <definedName name="DEC_22_2005">#REF!</definedName>
    <definedName name="DEC_23" localSheetId="21">[6]Dados_DEC_2005!$B$481:$J$499</definedName>
    <definedName name="DEC_23">#REF!</definedName>
    <definedName name="DEC_23_2005" localSheetId="21">[6]Dados_DEC!$B$481:$J$499</definedName>
    <definedName name="DEC_23_2005">#REF!</definedName>
    <definedName name="DEC_24" localSheetId="21">[6]Dados_DEC_2005!$B$501:$J$519</definedName>
    <definedName name="DEC_24">#REF!</definedName>
    <definedName name="DEC_24_2005" localSheetId="21">[6]Dados_DEC!$B$501:$J$519</definedName>
    <definedName name="DEC_24_2005">#REF!</definedName>
    <definedName name="DEC_25" localSheetId="21">[6]Dados_DEC_2005!$B$521:$J$539</definedName>
    <definedName name="DEC_25">#REF!</definedName>
    <definedName name="DEC_25_2005" localSheetId="21">[6]Dados_DEC!$B$521:$J$539</definedName>
    <definedName name="DEC_25_2005">#REF!</definedName>
    <definedName name="DEC_26" localSheetId="21">[6]Dados_DEC_2005!$B$541:$J$559</definedName>
    <definedName name="DEC_26">#REF!</definedName>
    <definedName name="DEC_26_2005" localSheetId="21">[6]Dados_DEC!$B$541:$J$559</definedName>
    <definedName name="DEC_26_2005">#REF!</definedName>
    <definedName name="DEC_27" localSheetId="21">[6]Dados_DEC_2005!$B$561:$J$579</definedName>
    <definedName name="DEC_27">#REF!</definedName>
    <definedName name="DEC_27_2005" localSheetId="21">[6]Dados_DEC!$B$561:$J$579</definedName>
    <definedName name="DEC_27_2005">#REF!</definedName>
    <definedName name="DEC_28" localSheetId="21">[6]Dados_DEC_2005!$B$581:$J$599</definedName>
    <definedName name="DEC_28">#REF!</definedName>
    <definedName name="DEC_28_2005" localSheetId="21">[6]Dados_DEC!$B$581:$J$599</definedName>
    <definedName name="DEC_28_2005">#REF!</definedName>
    <definedName name="DEC_29" localSheetId="21">[6]Dados_DEC_2005!$B$601:$J$619</definedName>
    <definedName name="DEC_29">#REF!</definedName>
    <definedName name="DEC_29_2005" localSheetId="21">[6]Dados_DEC!$B$601:$J$619</definedName>
    <definedName name="DEC_29_2005">#REF!</definedName>
    <definedName name="DEC_30" localSheetId="21">[6]Dados_DEC_2005!$B$621:$J$639</definedName>
    <definedName name="DEC_30">#REF!</definedName>
    <definedName name="DEC_30_2005" localSheetId="21">[6]Dados_DEC!$B$621:$J$639</definedName>
    <definedName name="DEC_30_2005">#REF!</definedName>
    <definedName name="DEC_31" localSheetId="21">[6]Dados_DEC_2005!$B$641:$J$659</definedName>
    <definedName name="DEC_31">#REF!</definedName>
    <definedName name="DEC_31_2005" localSheetId="21">[6]Dados_DEC!$B$641:$J$659</definedName>
    <definedName name="DEC_31_2005">#REF!</definedName>
    <definedName name="DEC_32" localSheetId="21">[6]Dados_DEC_2005!$B$661:$J$679</definedName>
    <definedName name="DEC_32">#REF!</definedName>
    <definedName name="DEC_32_2005" localSheetId="21">[6]Dados_DEC!$B$661:$J$679</definedName>
    <definedName name="DEC_32_2005">#REF!</definedName>
    <definedName name="DEC_33" localSheetId="21">[6]Dados_DEC_2005!$B$681:$J$699</definedName>
    <definedName name="DEC_33">#REF!</definedName>
    <definedName name="DEC_33_2005" localSheetId="21">[6]Dados_DEC!$B$681:$J$699</definedName>
    <definedName name="DEC_33_2005">#REF!</definedName>
    <definedName name="DEC_34" localSheetId="21">[6]Dados_DEC_2005!$B$701:$J$719</definedName>
    <definedName name="DEC_34">#REF!</definedName>
    <definedName name="DEC_34_2005" localSheetId="21">[6]Dados_DEC!$B$701:$J$719</definedName>
    <definedName name="DEC_34_2005">#REF!</definedName>
    <definedName name="DEC_35" localSheetId="21">[6]Dados_DEC_2005!$B$721:$J$739</definedName>
    <definedName name="DEC_35">#REF!</definedName>
    <definedName name="DEC_35_2005" localSheetId="21">[6]Dados_DEC!$B$721:$J$739</definedName>
    <definedName name="DEC_35_2005">#REF!</definedName>
    <definedName name="DEC_36" localSheetId="21">[6]Dados_DEC_2005!$B$741:$J$759</definedName>
    <definedName name="DEC_36">#REF!</definedName>
    <definedName name="DEC_36_2005" localSheetId="21">[6]Dados_DEC!$B$741:$J$759</definedName>
    <definedName name="DEC_36_2005">#REF!</definedName>
    <definedName name="DEC_37" localSheetId="21">[6]Dados_DEC_2005!$B$161:$J$179</definedName>
    <definedName name="DEC_37">#REF!</definedName>
    <definedName name="DEC_37_2005" localSheetId="21">[6]Dados_DEC!$B$161:$J$179</definedName>
    <definedName name="DEC_37_2005">#REF!</definedName>
    <definedName name="DEC_38" localSheetId="21">[6]Dados_DEC_2005!$B$761:$J$779</definedName>
    <definedName name="DEC_38">#REF!</definedName>
    <definedName name="DEC_38_2005" localSheetId="21">[6]Dados_DEC!$B$761:$J$779</definedName>
    <definedName name="DEC_38_2005">#REF!</definedName>
    <definedName name="DEC_39" localSheetId="21">[6]Dados_DEC_2005!$B$781:$J$799</definedName>
    <definedName name="DEC_39">#REF!</definedName>
    <definedName name="DEC_39_2005" localSheetId="21">[6]Dados_DEC!$B$781:$J$799</definedName>
    <definedName name="DEC_39_2005">#REF!</definedName>
    <definedName name="DEC_40" localSheetId="21">[6]Dados_DEC_2005!$B$961:$J$979</definedName>
    <definedName name="DEC_40">#REF!</definedName>
    <definedName name="DEC_40_2005" localSheetId="21">[6]Dados_DEC!$B$961:$J$979</definedName>
    <definedName name="DEC_40_2005">#REF!</definedName>
    <definedName name="DEC_41" localSheetId="21">[6]Dados_DEC_2005!$B$801:$J$819</definedName>
    <definedName name="DEC_41">#REF!</definedName>
    <definedName name="DEC_41_2005" localSheetId="21">[6]Dados_DEC!$B$801:$J$819</definedName>
    <definedName name="DEC_41_2005">#REF!</definedName>
    <definedName name="DEC_42" localSheetId="21">[6]Dados_DEC_2005!$B$821:$J$839</definedName>
    <definedName name="DEC_42">#REF!</definedName>
    <definedName name="DEC_42_2005" localSheetId="21">[6]Dados_DEC!$B$821:$J$839</definedName>
    <definedName name="DEC_42_2005">#REF!</definedName>
    <definedName name="DEC_43" localSheetId="21">[6]Dados_DEC_2005!$B$841:$J$859</definedName>
    <definedName name="DEC_43">#REF!</definedName>
    <definedName name="DEC_43_2005" localSheetId="21">[6]Dados_DEC!$B$841:$J$859</definedName>
    <definedName name="DEC_43_2005">#REF!</definedName>
    <definedName name="DEC_44" localSheetId="21">[6]Dados_DEC_2005!$B$861:$J$879</definedName>
    <definedName name="DEC_44">#REF!</definedName>
    <definedName name="DEC_44_2005" localSheetId="21">[6]Dados_DEC!$B$861:$J$879</definedName>
    <definedName name="DEC_44_2005">#REF!</definedName>
    <definedName name="DEC_45" localSheetId="21">[6]Dados_DEC_2005!$B$881:$J$899</definedName>
    <definedName name="DEC_45">#REF!</definedName>
    <definedName name="DEC_45_2005" localSheetId="21">[6]Dados_DEC!$B$881:$J$899</definedName>
    <definedName name="DEC_45_2005">#REF!</definedName>
    <definedName name="DEC_46" localSheetId="21">[6]Dados_DEC_2005!$B$901:$J$919</definedName>
    <definedName name="DEC_46">#REF!</definedName>
    <definedName name="DEC_46_2005" localSheetId="21">[6]Dados_DEC!$B$901:$J$919</definedName>
    <definedName name="DEC_46_2005">#REF!</definedName>
    <definedName name="DEC_47" localSheetId="21">[6]Dados_DEC_2005!$B$921:$J$939</definedName>
    <definedName name="DEC_47">#REF!</definedName>
    <definedName name="DEC_47_2005" localSheetId="21">[6]Dados_DEC!$B$921:$J$939</definedName>
    <definedName name="DEC_47_2005">#REF!</definedName>
    <definedName name="DEC_48" localSheetId="21">[6]Dados_DEC_2005!$B$941:$J$959</definedName>
    <definedName name="DEC_48">#REF!</definedName>
    <definedName name="DEC_48_2005" localSheetId="21">[6]Dados_DEC!$B$941:$J$959</definedName>
    <definedName name="DEC_48_2005">#REF!</definedName>
    <definedName name="DEC_49" localSheetId="21">[6]Dados_DEC_2005!$B$981:$J$999</definedName>
    <definedName name="DEC_49">#REF!</definedName>
    <definedName name="DEC_49_2005" localSheetId="21">[6]Dados_DEC!$B$981:$J$999</definedName>
    <definedName name="DEC_49_2005">#REF!</definedName>
    <definedName name="DEC_50" localSheetId="21">[6]Dados_DEC_2005!$B$1001:$J$1019</definedName>
    <definedName name="DEC_50">#REF!</definedName>
    <definedName name="DEC_50_2005" localSheetId="21">[6]Dados_DEC!$B$1001:$J$1019</definedName>
    <definedName name="DEC_50_2005">#REF!</definedName>
    <definedName name="DEC_51" localSheetId="21">[6]Dados_DEC_2005!$B$1021:$J$1039</definedName>
    <definedName name="DEC_51">#REF!</definedName>
    <definedName name="DEC_51_2005" localSheetId="21">[6]Dados_DEC!$B$1021:$J$1039</definedName>
    <definedName name="DEC_51_2005">#REF!</definedName>
    <definedName name="DEC_512005" localSheetId="10">#REF!</definedName>
    <definedName name="DEC_512005" localSheetId="11">#REF!</definedName>
    <definedName name="DEC_512005" localSheetId="21">[6]Dados_DEC!#REF!</definedName>
    <definedName name="DEC_512005">#REF!</definedName>
    <definedName name="DEC_52" localSheetId="21">[6]Dados_DEC_2005!$B$1041:$J$1059</definedName>
    <definedName name="DEC_52">#REF!</definedName>
    <definedName name="DEC_52_2005" localSheetId="21">[6]Dados_DEC!$B$1041:$J$1059</definedName>
    <definedName name="DEC_52_2005">#REF!</definedName>
    <definedName name="DEC_53" localSheetId="21">[6]Dados_DEC_2005!$B$1061:$J$1079</definedName>
    <definedName name="DEC_53">#REF!</definedName>
    <definedName name="DEC_53_2005" localSheetId="21">[6]Dados_DEC!$B$1061:$J$1079</definedName>
    <definedName name="DEC_53_2005">#REF!</definedName>
    <definedName name="DEC_54" localSheetId="21">[6]Dados_DEC_2005!$B$1081:$J$1099</definedName>
    <definedName name="DEC_54">#REF!</definedName>
    <definedName name="DEC_54_2005" localSheetId="21">[6]Dados_DEC!$B$1081:$J$1099</definedName>
    <definedName name="DEC_54_2005">#REF!</definedName>
    <definedName name="DEC_55" localSheetId="21">[6]Dados_DEC_2005!$B$1101:$J$1119</definedName>
    <definedName name="DEC_55">#REF!</definedName>
    <definedName name="DEC_55_2005" localSheetId="21">[6]Dados_DEC!$B$1101:$J$1119</definedName>
    <definedName name="DEC_55_2005">#REF!</definedName>
    <definedName name="DEC_56" localSheetId="21">[6]Dados_DEC_2005!$B$1121:$J$1139</definedName>
    <definedName name="DEC_56">#REF!</definedName>
    <definedName name="DEC_56_2005" localSheetId="21">[6]Dados_DEC!$B$1121:$J$1139</definedName>
    <definedName name="DEC_56_2005">#REF!</definedName>
    <definedName name="DEC_57" localSheetId="21">[6]Dados_DEC_2005!$B$1141:$J$1159</definedName>
    <definedName name="DEC_57">#REF!</definedName>
    <definedName name="DEC_57_2005" localSheetId="21">[6]Dados_DEC!$B$1141:$J$1159</definedName>
    <definedName name="DEC_57_2005">#REF!</definedName>
    <definedName name="DEC_58" localSheetId="21">[6]Dados_DEC_2005!$B$1161:$J$1179</definedName>
    <definedName name="DEC_58">#REF!</definedName>
    <definedName name="DEC_58_2005" localSheetId="21">[6]Dados_DEC!$B$1161:$J$1179</definedName>
    <definedName name="DEC_58_2005">#REF!</definedName>
    <definedName name="DEC_ANHEMBI" localSheetId="21">[6]Dados_DEC_2005!$B$1241:$J$1259</definedName>
    <definedName name="DEC_ANHEMBI">#REF!</definedName>
    <definedName name="DEC_ANHEMBI_2005" localSheetId="21">[6]Dados_DEC!$B$1241:$J$1259</definedName>
    <definedName name="DEC_ANHEMBI_2005">#REF!</definedName>
    <definedName name="DEC_CENTRO" localSheetId="21">[6]Dados_DEC_2005!$B$1261:$J$1279</definedName>
    <definedName name="DEC_CENTRO">#REF!</definedName>
    <definedName name="DEC_CENTRO_" localSheetId="21">[6]Dados_DEC_2005!$B$1321:$J$1339</definedName>
    <definedName name="DEC_CENTRO_">#REF!</definedName>
    <definedName name="DEC_CENTRO_2005" localSheetId="21">[6]Dados_DEC!$B$1261:$J$1279</definedName>
    <definedName name="DEC_CENTRO_2005">#REF!</definedName>
    <definedName name="DEC_CENTRO_T" localSheetId="21">[6]Dados_DEC_2005!$B$1321:$J$1339</definedName>
    <definedName name="DEC_CENTRO_T">#REF!</definedName>
    <definedName name="DEC_CENTRO_T_2005" localSheetId="21">[6]Dados_DEC!$B$1321:$J$1339</definedName>
    <definedName name="DEC_CENTRO_T_2005">#REF!</definedName>
    <definedName name="DEC_GRANDE_ABC" localSheetId="21">[6]Dados_DEC_2005!$B$1301:$J$1319</definedName>
    <definedName name="DEC_GRANDE_ABC">#REF!</definedName>
    <definedName name="DEC_GRANDE_ABC_2005" localSheetId="21">[6]Dados_DEC!$B$1301:$J$1319</definedName>
    <definedName name="DEC_GRANDE_ABC_2005">#REF!</definedName>
    <definedName name="DEC_LESTE" localSheetId="21">[6]Dados_DEC_2005!$B$1281:$J$1299</definedName>
    <definedName name="DEC_LESTE">#REF!</definedName>
    <definedName name="DEC_LESTE_2005" localSheetId="21">[6]Dados_DEC!$B$1281:$J$1299</definedName>
    <definedName name="DEC_LESTE_2005">#REF!</definedName>
    <definedName name="DEC_OESTE" localSheetId="21">[6]Dados_DEC_2005!$B$1201:$J$1219</definedName>
    <definedName name="DEC_OESTE">#REF!</definedName>
    <definedName name="DEC_OESTE_2005" localSheetId="21">[6]Dados_DEC!$B$1201:$J$1219</definedName>
    <definedName name="DEC_OESTE_2005">#REF!</definedName>
    <definedName name="DEC_SP_SUL" localSheetId="21">[6]Dados_DEC_2005!$B$1221:$J$1239</definedName>
    <definedName name="DEC_SP_SUL">#REF!</definedName>
    <definedName name="DEC_SP_SUL_2005" localSheetId="21">[6]Dados_DEC!$B$1221:$J$1239</definedName>
    <definedName name="DEC_SP_SUL_2005">#REF!</definedName>
    <definedName name="DEC_T" localSheetId="21">[6]Dados_DEC_2005!$B$1181:$J$1199</definedName>
    <definedName name="DEC_T">#REF!</definedName>
    <definedName name="DEC_T_2005" localSheetId="21">[6]Dados_DEC!$B$1181:$J$1199</definedName>
    <definedName name="DEC_T_2005">#REF!</definedName>
    <definedName name="DECI" localSheetId="10">#REF!</definedName>
    <definedName name="DECI" localSheetId="11">#REF!</definedName>
    <definedName name="DECI" localSheetId="2">#REF!</definedName>
    <definedName name="DECI" localSheetId="5">#REF!</definedName>
    <definedName name="DECI">#REF!</definedName>
    <definedName name="deprecia" localSheetId="21">'[4]aom reg'!$W$7:$AB$12</definedName>
    <definedName name="deprecia">#REF!</definedName>
    <definedName name="Depreciaciones_y_Amort." localSheetId="21">'[12]#¡REF'!$B$17</definedName>
    <definedName name="Depreciaciones_y_Amort.">#REF!</definedName>
    <definedName name="DEPRECIATION" localSheetId="10">#REF!</definedName>
    <definedName name="DEPRECIATION" localSheetId="11">#REF!</definedName>
    <definedName name="DEPRECIATION" localSheetId="2">#REF!</definedName>
    <definedName name="DEPRECIATION" localSheetId="5">#REF!</definedName>
    <definedName name="DEPRECIATION">#REF!</definedName>
    <definedName name="DEPT____GN_D" localSheetId="10">#REF!</definedName>
    <definedName name="DEPT____GN_D" localSheetId="11">#REF!</definedName>
    <definedName name="DEPT____GN_D" localSheetId="2">#REF!</definedName>
    <definedName name="DEPT____GN_D" localSheetId="21">[14]ANALITICO!#REF!</definedName>
    <definedName name="DEPT____GN_D">#REF!</definedName>
    <definedName name="DESFALT" localSheetId="10">#REF!</definedName>
    <definedName name="DESFALT" localSheetId="11">#REF!</definedName>
    <definedName name="DESFALT" localSheetId="2">#REF!</definedName>
    <definedName name="DESFALT" localSheetId="5">#REF!</definedName>
    <definedName name="DESFALT">#REF!</definedName>
    <definedName name="DESPESAS" localSheetId="21">'[5]Dados Inadimplência'!$C$49:$O$62</definedName>
    <definedName name="DESPESAS">#REF!</definedName>
    <definedName name="DEUDA" localSheetId="10">#REF!</definedName>
    <definedName name="DEUDA" localSheetId="11">#REF!</definedName>
    <definedName name="DEUDA" localSheetId="2">#REF!</definedName>
    <definedName name="DEUDA" localSheetId="5">#REF!</definedName>
    <definedName name="DEUDA">#REF!</definedName>
    <definedName name="DEUDAL" localSheetId="2">#REF!</definedName>
    <definedName name="DEUDAL" localSheetId="5">#REF!</definedName>
    <definedName name="DEUDAL">#REF!</definedName>
    <definedName name="deudalp" localSheetId="2">#REF!</definedName>
    <definedName name="deudalp" localSheetId="5">#REF!</definedName>
    <definedName name="deudalp">#REF!</definedName>
    <definedName name="dfjdlñfj" localSheetId="10" hidden="1">{"'EST.RDOS(INT)'!$A$5:$E$58"}</definedName>
    <definedName name="dfjdlñfj" localSheetId="11" hidden="1">{"'EST.RDOS(INT)'!$A$5:$E$58"}</definedName>
    <definedName name="dfjdlñfj" localSheetId="2" hidden="1">{"'EST.RDOS(INT)'!$A$5:$E$58"}</definedName>
    <definedName name="dfjdlñfj" localSheetId="5" hidden="1">{"'EST.RDOS(INT)'!$A$5:$E$58"}</definedName>
    <definedName name="dfjdlñfj" localSheetId="21" hidden="1">{"'EST.RDOS(INT)'!$A$5:$E$58"}</definedName>
    <definedName name="dfjdlñfj" hidden="1">{"'EST.RDOS(INT)'!$A$5:$E$58"}</definedName>
    <definedName name="DICFIC" localSheetId="21">'[5]Dados DEC e FEC'!$C$227:$O$244</definedName>
    <definedName name="DICFIC">#REF!</definedName>
    <definedName name="Dif._Cambio" localSheetId="21">'[12]#¡REF'!$B$23</definedName>
    <definedName name="Dif._Cambio">#REF!</definedName>
    <definedName name="Disponibilidad_Final" localSheetId="21">'[12]#¡REF'!$B$57</definedName>
    <definedName name="Disponibilidad_Final">#REF!</definedName>
    <definedName name="dividendos" localSheetId="21">[4]Dividendos!$P$34:$W$46</definedName>
    <definedName name="dividendos">#REF!</definedName>
    <definedName name="dividendos_2" localSheetId="21">[4]Dividendos!$A$2:$K$26</definedName>
    <definedName name="dividendos_2">#REF!</definedName>
    <definedName name="DSDSD" localSheetId="10">#REF!</definedName>
    <definedName name="DSDSD" localSheetId="11">#REF!</definedName>
    <definedName name="DSDSD" localSheetId="2">#REF!</definedName>
    <definedName name="DSDSD" localSheetId="5">#REF!</definedName>
    <definedName name="DSDSD">#REF!</definedName>
    <definedName name="DSO" localSheetId="21">'[5]Dados Inadimplência'!$C$66:$O$69</definedName>
    <definedName name="DSO">#REF!</definedName>
    <definedName name="DUFF" localSheetId="10" hidden="1">{"'EST.RDOS(INT)'!$A$5:$E$58"}</definedName>
    <definedName name="DUFF" localSheetId="11" hidden="1">{"'EST.RDOS(INT)'!$A$5:$E$58"}</definedName>
    <definedName name="DUFF" localSheetId="2" hidden="1">{"'EST.RDOS(INT)'!$A$5:$E$58"}</definedName>
    <definedName name="DUFF" localSheetId="5" hidden="1">{"'EST.RDOS(INT)'!$A$5:$E$58"}</definedName>
    <definedName name="DUFF" localSheetId="21" hidden="1">{"'EST.RDOS(INT)'!$A$5:$E$58"}</definedName>
    <definedName name="DUFF" hidden="1">{"'EST.RDOS(INT)'!$A$5:$E$58"}</definedName>
    <definedName name="duff2" localSheetId="10" hidden="1">{"'EST.RDOS(INT)'!$A$5:$E$58"}</definedName>
    <definedName name="duff2" localSheetId="11" hidden="1">{"'EST.RDOS(INT)'!$A$5:$E$58"}</definedName>
    <definedName name="duff2" localSheetId="2" hidden="1">{"'EST.RDOS(INT)'!$A$5:$E$58"}</definedName>
    <definedName name="duff2" localSheetId="5" hidden="1">{"'EST.RDOS(INT)'!$A$5:$E$58"}</definedName>
    <definedName name="duff2" localSheetId="21" hidden="1">{"'EST.RDOS(INT)'!$A$5:$E$58"}</definedName>
    <definedName name="duff2" hidden="1">{"'EST.RDOS(INT)'!$A$5:$E$58"}</definedName>
    <definedName name="E_45">#REF!</definedName>
    <definedName name="E_47">#REF!</definedName>
    <definedName name="E_48">#REF!</definedName>
    <definedName name="E_49">#REF!</definedName>
    <definedName name="E_50">#REF!</definedName>
    <definedName name="E_57">#REF!</definedName>
    <definedName name="E_59">#REF!</definedName>
    <definedName name="E_60">#REF!</definedName>
    <definedName name="E_61">#REF!</definedName>
    <definedName name="E_62">#REF!</definedName>
    <definedName name="E45_">#REF!</definedName>
    <definedName name="E47_">#REF!</definedName>
    <definedName name="E48_">#REF!</definedName>
    <definedName name="E49_">#REF!</definedName>
    <definedName name="E50_">#REF!</definedName>
    <definedName name="E57_">#REF!</definedName>
    <definedName name="E59_">#REF!</definedName>
    <definedName name="E60_">#REF!</definedName>
    <definedName name="E61_">#REF!</definedName>
    <definedName name="E63_">#REF!</definedName>
    <definedName name="EAS_ABC" localSheetId="21">'[6]Dados Clandestina'!$T$54:$AF$56</definedName>
    <definedName name="EAS_ABC">#REF!</definedName>
    <definedName name="EAS_ACUM" localSheetId="21">'[6]Dados Clandestina'!$D$84:$J$86</definedName>
    <definedName name="EAS_ACUM">#REF!</definedName>
    <definedName name="EAS_ANHEMBI" localSheetId="21">'[6]Dados Clandestina'!$T$39:$AF$41</definedName>
    <definedName name="EAS_ANHEMBI">#REF!</definedName>
    <definedName name="EAS_CENTRO" localSheetId="21">'[6]Dados Clandestina'!$T$44:$AF$46</definedName>
    <definedName name="EAS_CENTRO">#REF!</definedName>
    <definedName name="EAS_ELPA" localSheetId="21">'[6]Dados Clandestina'!$T$24:$AF$26</definedName>
    <definedName name="EAS_ELPA">#REF!</definedName>
    <definedName name="EAS_LESTE" localSheetId="21">'[6]Dados Clandestina'!$T$49:$AF$51</definedName>
    <definedName name="EAS_LESTE">#REF!</definedName>
    <definedName name="EAS_OESTE" localSheetId="21">'[6]Dados Clandestina'!$T$29:$AF$31</definedName>
    <definedName name="EAS_OESTE">#REF!</definedName>
    <definedName name="EAS_SUL" localSheetId="21">'[6]Dados Clandestina'!$T$34:$AF$36</definedName>
    <definedName name="EAS_SUL">#REF!</definedName>
    <definedName name="EATIT" localSheetId="21">[5]Dados_Perdas!$Q$17:$Q$20</definedName>
    <definedName name="EATIT">#REF!</definedName>
    <definedName name="EBITDA___INTERESES_OPERACIÓN" localSheetId="21">'[12]#¡REF'!$B$43</definedName>
    <definedName name="EBITDA___INTERESES_OPERACIÓN">#REF!</definedName>
    <definedName name="EBITDA___SALDO_DEUDA_L.P" localSheetId="21">'[12]#¡REF'!$B$44</definedName>
    <definedName name="EBITDA___SALDO_DEUDA_L.P">#REF!</definedName>
    <definedName name="ebitda_inter" localSheetId="21">'[15]graf indi'!$J$52</definedName>
    <definedName name="ebitda_inter">#REF!</definedName>
    <definedName name="ebitda_negocio" localSheetId="21">'[4]PyG Año 00-01-02'!$A$174:$I$216</definedName>
    <definedName name="ebitda_negocio">#REF!</definedName>
    <definedName name="EBITDAMEM" localSheetId="21">'[4]PyG Año 00-01-02'!$A$202</definedName>
    <definedName name="EBITDAMEM">#REF!</definedName>
    <definedName name="ELITE" localSheetId="10">#REF!</definedName>
    <definedName name="ELITE" localSheetId="11">#REF!</definedName>
    <definedName name="ELITE" localSheetId="2">#REF!</definedName>
    <definedName name="ELITE" localSheetId="5">#REF!</definedName>
    <definedName name="ELITE">#REF!</definedName>
    <definedName name="ELITE1" localSheetId="2">#REF!</definedName>
    <definedName name="ELITE1" localSheetId="5">#REF!</definedName>
    <definedName name="ELITE1">#REF!</definedName>
    <definedName name="ENDEUDAMIENTO_BANCARIO" localSheetId="21">'[12]#¡REF'!$B$39</definedName>
    <definedName name="ENDEUDAMIENTO_BANCARIO">#REF!</definedName>
    <definedName name="ENDEUDAMIENTO_L.P." localSheetId="21">'[12]#¡REF'!$B$38</definedName>
    <definedName name="ENDEUDAMIENTO_L.P.">#REF!</definedName>
    <definedName name="ENERO" localSheetId="10">#REF!</definedName>
    <definedName name="ENERO" localSheetId="11">#REF!</definedName>
    <definedName name="ENERO" localSheetId="21">'[16]AOM CON FAER mes'!#REF!</definedName>
    <definedName name="ENERO">#REF!</definedName>
    <definedName name="EPMWorkbookOptions_1" localSheetId="21" hidden="1">"eSAAAB+LCAAAAAAABADtWm1vokAQ/n7J/QfDd3kRsF5DbTyk1aQKEdvepbmQFUbdHAK3YG3//a0gKoqtvXoX8frBuN15Znb22XmGyFa5fJq4pUcgIfa9C0ZgeaYEnu072BtdMNNoWBaqzGX98yfl3ic/B77/Uw8iCg1L1M8Lz59C54IZR1FwznGz2YydiaxPRlyF5wXuW+fGtMcwQcwSjF8Hl7EXRsizgaGrlkqK6nse2PM1+746JQS86A7D"</definedName>
    <definedName name="EPMWorkbookOptions_1" hidden="1">"ZFcAAB+LCAAAAAAABADtnG9vqjocx5+f5LwH43MFFP8tzBOm6DhXhQDu3JvlhKDUSY4Ct+Dc3v2tgCKKu86xjTKSLWPtr+XXD9/+oaVlfjwtF4VHAB3DMq+LVJksFoA5tXTDfLgurtxZiaoXf7S/f2N+WfDPxLL+CLaLTJ0CSmc6V0+Ofl2cu659RRDr9bq8rpYt+EBUSJIi/h4O5OkcLLXiztj4f+OSYTquZk5BEd21UGA6lmmC6eaeitVZ"</definedName>
    <definedName name="EPMWorkbookOptions_2" localSheetId="21" hidden="1">"LDZmzE0UocUsne+iCSTLLpeMYBJMCY7XvA2BGASGQOPZwNJtMHXryuhYXw21ey/w1sPCCYdoENiDwGFHZBr4Zfo3a/uT8xrP81yIAo5auR/WQ9tsWOqVQUcGIhG2cYBsmhSEdGaI3BCW3wo3z22VaSMIXGyjNVb3zjiNkY2yNr0gor6R00YKCZErbkvcTlMLOw54TTwBL4wT3g1dJRtmMBRljv3ZMobquz6pR2QKCpdjeMk13kWO59buFo60"</definedName>
    <definedName name="EPMWorkbookOptions_2" hidden="1">"QQhM984Aay8yEt3VXC0IReEjbQn82+5u6YKlvYKGd8+xA6AIwQyg/KagjIpRbKs9cajeiJ3RL4pU74NEhqNN7OnE1ssPcGVbJfR/eWotr5okSRKOZhMolvit3vMyq3Z6IrpSNEdz0N+ZtnDA7i9DbDwK/WNte2FMtT2WZ/u5zSOay15wUPy258nBjX1oIccCcTLq1tB1YHaNJTAdz83TpqGLTsQGWclza73Lo2MtLNh24QowREzES0m9UsSk"</definedName>
    <definedName name="EPMWorkbookOptions_3" localSheetId="21" hidden="1">"WCJ4iq7Qo09wRPOKTyRx3rJt+LfwaOzST2SCSwsOnBYGgog9xqs4L2L2yOcKkzBa21C+fSPQcte7Cd8XtY679fCvKcRMXvduDV3h8kwvRUjOjzYQmRfEmrAWIO9kY1+dOEDqvMIlg9zoYeCiZ4P4AZDouS7IVXkIg2FZrjpSWaoMv5RrMkCZR1CRnMGZdDYQ5ytnvXIC36BweWwdmAxoS8yBZUs8F0Ahif8aTQ8xhT/YB6PR07r9lkCH11ZX"</definedName>
    <definedName name="EPMWorkbookOptions_3" hidden="1">"PCpdkBAJwwVPbk97tKDhIr+85+AnPoo7SH9rPMwX6NeVwQKJC+i3BoAanM6NMJ8Xbc7wp2dAx90rUHz8QUa7Up8Gfq7Vvt3YNP5dAY/kUBhxXVblR32JkwWGiLN5KSv/QaJWo0ZS1Sa1l0HcI/bSClAHsE0yhH8Rm7tjL7RnEVo2gO7zgRADo4Hm7J7FECwnqE2LMYvqNtYAmfjp94p8H+Xyu3yPfm6kAarXR7Yn8tzq4zk0LaAW8co0FtfF"</definedName>
    <definedName name="EPMWorkbookOptions_4" localSheetId="21" hidden="1">"72q0HWyhd0RNi+l5BS3RlnruYfeCmRcNs6HGl491P1+Fe22/ByRE7WtG0QlRuH0qaU0Mf022Ha2vN9+hW56X6FNuf9kKpyfbhEJam/NK1e+7RS/OQ/BAxy29WXQmjkemhtZrv0enoijLkiTtr9PK6el0wWH2eVLhBZkVKkWv1ENzUmV54YOTzTrp6/3GzQctW6VSePkcT6M3dbWtNRvNP+701TOBr9XO9u/04ul1+pTEbK2qetcseqEejhGR"</definedName>
    <definedName name="EPMWorkbookOptions_4" hidden="1">"jQ6KseU69aTOS8sQL5eWIc7BtvcU3014IifxQvcNiiNJGjXK5wuOSrfgAh5IZiIrcSPllkKXFZKqlRVBYXPhxbt5gfBkocOjqt1VlYu1V63WajRNn6+9Srq1FyLxG7r+QLjJJXfCzQskp/CioCqszMoXS67eoMhms3G+5KrpllyIxJccEqAk5YqLdfMCxd1xkswLo7f0rvV6tfqK7pVOt94CIL7YKDJXWqybl7xAcKw8RmPkD3x1qKVbalsi"</definedName>
    <definedName name="EPMWorkbookOptions_5" localSheetId="21" hidden="1">"DuN+ZlFb0Wk5Pv1a1zfv+VFVrYriG35VSaerYUpkVsZJ0V7/t8/hncS0T+Jd0fFI+U7rmW29+w/facqnJ+MFiclbAYEvenUehAbDKj4RxyPTjtYwb3ua+Q91Wj09naYsJhX6vf/x7u5NoEw2+SCFy7t+zcymcBpt+8Z6fXL7llvpwZBAONY9PQAvvWvMTsY41QVE5kF1z0SPkCI3p2Nsep1PyzKKaUzR24YsfuYsTk1ph3eIYDRwoQNktIqw"</definedName>
    <definedName name="EPMWorkbookOptions_5" hidden="1">"vtb+Ubq52F5jFPEm3ogh4iZCIqFbc5Rb3IzR584jxU8kIZcca2Ho2hR5lYoJpYhH+cRSPrH0in6BHXd5RZB4Np1zSm2qVq/NwGRWqtV1ukRXZq1SswZAidRAhdYnDboxqW7uHE314Z3JDmN0YuCuh3unkjQQFJATiRLJgeyAVNDlUMyBRBTC3uEOJD2vQZ0xosqq/VTOZ+PS2W0hRmU6Vkec8mVb93gmFEWiwRH20xjJQrlhB+yow+VQ9nu9"</definedName>
    <definedName name="EPMWorkbookOptions_6" localSheetId="21" hidden="1">"Nf/50yrs4t8H6r8BYUQ8LXkgAAA="</definedName>
    <definedName name="EPMWorkbookOptions_6" hidden="1">"n9wNr3Tz6hNRCo07jvR0fL3B+Oflq7jvuZKGS6/nEYzq01vyVXvYL8EliKTXauU0QhpDspLjCHGQ2A+F0tOi96WxeHmL/p4L1bi06B7BqEL7Ki9/2UFYLI+RMPqyQ/VTAvkrB7IHpKNw2E/ZpadZH3DdPiel84sQXBp2n6G/sE9iPzpPjzb9r63T+QkJLtr0GQZf0wnYN5xJYBhiX0WToDCWsf8CKQkM+e6NU25+xu6NV7fY9ey12Ke2fDTK"</definedName>
    <definedName name="EPMWorkbookOptions_7" hidden="1">"X3dy5xSTes7kiAmdja1B71B9qJzJIZNMSCU9HaDM9YeI70f2gI3s9YBbinGrXygOd7kmi6XVwn8JLEUVONjz+IEVuJnBChxQDJVaDSuw0MFdrslh2VTgLMxnJ0tEUUWWl3Mm+0zE7pf9cDseCCuxY9yJpK/fU/uDD+z6Wtnt+hDIuOFrH/uXrcTB8JlY809PVX7zJv9XV2MqgzvsMnYyQCIYKjkGXw3Yj03T01p9wkERVAb3SGXudIlkQPgT"</definedName>
    <definedName name="EPMWorkbookOptions_8" hidden="1">"3zz2Mw6ZO2tjP/D4RFdGAjMInLlgCjYwg1MMomGeWWcBNLjJUzBl7RFsz044DPZstyfXojrqehS31scRUfu1Hjw0hnfuNGhokwUYAvgQ5nAU/v1bmG1wUm77P5I184VkVwAA"</definedName>
    <definedName name="EQSN" localSheetId="21">'[6]Dados ISO 9001'!$H$24:$I$30</definedName>
    <definedName name="EQSN">#REF!</definedName>
    <definedName name="ERP" localSheetId="10">#REF!</definedName>
    <definedName name="ERP" localSheetId="11">#REF!</definedName>
    <definedName name="ERP" localSheetId="2">#REF!</definedName>
    <definedName name="ERP" localSheetId="5">#REF!</definedName>
    <definedName name="ERP">#REF!</definedName>
    <definedName name="ERPC" localSheetId="2">#REF!</definedName>
    <definedName name="ERPC" localSheetId="5">#REF!</definedName>
    <definedName name="ERPC">#REF!</definedName>
    <definedName name="ERROR" localSheetId="2">#REF!</definedName>
    <definedName name="ERROR" localSheetId="5">#REF!</definedName>
    <definedName name="ERROR">#REF!</definedName>
    <definedName name="ESP">#REF!</definedName>
    <definedName name="ESPC">#REF!</definedName>
    <definedName name="Estado_Resultados" localSheetId="21">[9]HESREGRF!$A$16:$G$46</definedName>
    <definedName name="Estado_Resultados">#REF!</definedName>
    <definedName name="Estados_Resultados_Datos" localSheetId="21">[9]ESRES!$A$1:$G$40</definedName>
    <definedName name="Estados_Resultados_Datos">#REF!</definedName>
    <definedName name="ESTITLE" localSheetId="10">#REF!</definedName>
    <definedName name="ESTITLE" localSheetId="11">#REF!</definedName>
    <definedName name="ESTITLE" localSheetId="2">#REF!</definedName>
    <definedName name="ESTITLE" localSheetId="5">#REF!</definedName>
    <definedName name="ESTITLE">#REF!</definedName>
    <definedName name="evolucion_de_la_deuda" localSheetId="21">[4]Gráficas!$A$2:$H$10</definedName>
    <definedName name="evolucion_de_la_deuda">#REF!</definedName>
    <definedName name="Exec_Fora_Prazo_CE" localSheetId="21">'[6]Dados de relacionamento'!$B$138:$N$144</definedName>
    <definedName name="Exec_Fora_Prazo_CE">#REF!</definedName>
    <definedName name="Exec_Fora_Prazo_LN" localSheetId="21">'[6]Dados de relacionamento'!$B$56:$N$62</definedName>
    <definedName name="Exec_Fora_Prazo_LN">#REF!</definedName>
    <definedName name="Exec_Fora_Prazo_RL" localSheetId="21">'[6]Dados de relacionamento'!$B$81:$N$87</definedName>
    <definedName name="Exec_Fora_Prazo_RL">#REF!</definedName>
    <definedName name="Exec_Fora_Prazo_RLU" localSheetId="21">'[6]Dados de relacionamento'!$B$106:$N$112</definedName>
    <definedName name="Exec_Fora_Prazo_RLU">#REF!</definedName>
    <definedName name="Exec_Fora_Prazo_SE" localSheetId="21">'[6]Dados de relacionamento'!$B$160:$N$166</definedName>
    <definedName name="Exec_Fora_Prazo_SE">#REF!</definedName>
    <definedName name="EXP" localSheetId="10">#REF!</definedName>
    <definedName name="EXP" localSheetId="11">#REF!</definedName>
    <definedName name="EXP" localSheetId="2">#REF!</definedName>
    <definedName name="EXP" localSheetId="5">#REF!</definedName>
    <definedName name="EXP">#REF!</definedName>
    <definedName name="exponotra" localSheetId="2">#REF!</definedName>
    <definedName name="exponotra" localSheetId="5">#REF!</definedName>
    <definedName name="exponotra">#REF!</definedName>
    <definedName name="EXTRACCIÓN_IM">#N/A</definedName>
    <definedName name="Extract_MI" localSheetId="10">#REF!</definedName>
    <definedName name="Extract_MI" localSheetId="11">#REF!</definedName>
    <definedName name="Extract_MI" localSheetId="2">#REF!</definedName>
    <definedName name="Extract_MI" localSheetId="5">#REF!</definedName>
    <definedName name="Extract_MI">#REF!</definedName>
    <definedName name="EYD" localSheetId="2">#REF!</definedName>
    <definedName name="EYD">#REF!</definedName>
    <definedName name="factor" localSheetId="21">'[7]c.u. vigentes'!$B$26</definedName>
    <definedName name="factor">#REF!</definedName>
    <definedName name="FALT" localSheetId="10">#REF!</definedName>
    <definedName name="FALT" localSheetId="11">#REF!</definedName>
    <definedName name="FALT" localSheetId="2">#REF!</definedName>
    <definedName name="FALT" localSheetId="5">#REF!</definedName>
    <definedName name="FALT">#REF!</definedName>
    <definedName name="FALT1" localSheetId="2">#REF!</definedName>
    <definedName name="FALT1" localSheetId="5">#REF!</definedName>
    <definedName name="FALT1">#REF!</definedName>
    <definedName name="FALTANTE" localSheetId="2">#REF!</definedName>
    <definedName name="FALTANTE" localSheetId="5">#REF!</definedName>
    <definedName name="FALTANTE">#REF!</definedName>
    <definedName name="FATAL" localSheetId="21">[5]DadosSeguranc!$G$390:$R$395</definedName>
    <definedName name="FATAL">#REF!</definedName>
    <definedName name="FCRA" localSheetId="10">#REF!</definedName>
    <definedName name="FCRA" localSheetId="11">#REF!</definedName>
    <definedName name="FCRA" localSheetId="2">#REF!</definedName>
    <definedName name="FCRA" localSheetId="5">#REF!</definedName>
    <definedName name="FCRA">#REF!</definedName>
    <definedName name="FD_EUR" localSheetId="21">'[10]#¡REF'!$E$4:$E$43</definedName>
    <definedName name="FD_EUR">#REF!</definedName>
    <definedName name="FD_JPY" localSheetId="21">'[10]#¡REF'!$F$4:$F$43</definedName>
    <definedName name="FD_JPY">#REF!</definedName>
    <definedName name="FD_USD" localSheetId="21">'[10]#¡REF'!$D$4:$D$43</definedName>
    <definedName name="FD_USD">#REF!</definedName>
    <definedName name="FEC" localSheetId="21">'[5]Dados DEC e FEC'!$A$80:$CF$142</definedName>
    <definedName name="FEC">#REF!</definedName>
    <definedName name="FEC_01" localSheetId="21">[6]Dados_FEC_2005!$B$21:$J$39</definedName>
    <definedName name="FEC_01">#REF!</definedName>
    <definedName name="FEC_01_2005" localSheetId="21">[6]Dados_FEC!$B$21:$J$39</definedName>
    <definedName name="FEC_01_2005">#REF!</definedName>
    <definedName name="FEC_02" localSheetId="21">[6]Dados_FEC_2005!$B$41:$J$59</definedName>
    <definedName name="FEC_02">#REF!</definedName>
    <definedName name="FEC_02_2005" localSheetId="21">[6]Dados_FEC!$B$41:$J$59</definedName>
    <definedName name="FEC_02_2005">#REF!</definedName>
    <definedName name="FEC_03" localSheetId="21">[6]Dados_FEC_2005!$B$61:$J$79</definedName>
    <definedName name="FEC_03">#REF!</definedName>
    <definedName name="FEC_03_2005" localSheetId="21">[6]Dados_FEC!$B$61:$J$79</definedName>
    <definedName name="FEC_03_2005">#REF!</definedName>
    <definedName name="FEC_04" localSheetId="21">[6]Dados_FEC_2005!$B$81:$J$99</definedName>
    <definedName name="FEC_04">#REF!</definedName>
    <definedName name="FEC_04_2005" localSheetId="21">[6]Dados_FEC!$B$81:$J$99</definedName>
    <definedName name="FEC_04_2005">#REF!</definedName>
    <definedName name="FEC_05" localSheetId="21">[6]Dados_FEC_2005!$B$101:$J$119</definedName>
    <definedName name="FEC_05">#REF!</definedName>
    <definedName name="FEC_05_2005" localSheetId="21">[6]Dados_FEC!$B$101:$J$119</definedName>
    <definedName name="FEC_05_2005">#REF!</definedName>
    <definedName name="FEC_06" localSheetId="21">[6]Dados_FEC_2005!$B$121:$J$139</definedName>
    <definedName name="FEC_06">#REF!</definedName>
    <definedName name="FEC_06_2005" localSheetId="21">[6]Dados_FEC!$B$121:$J$139</definedName>
    <definedName name="FEC_06_2005">#REF!</definedName>
    <definedName name="FEC_07" localSheetId="21">[6]Dados_FEC_2005!$B$141:$J$159</definedName>
    <definedName name="FEC_07">#REF!</definedName>
    <definedName name="FEC_07_2005" localSheetId="21">[6]Dados_FEC!$B$141:$J$159</definedName>
    <definedName name="FEC_07_2005">#REF!</definedName>
    <definedName name="FEC_08" localSheetId="21">[6]Dados_FEC_2005!$B$181:$J$199</definedName>
    <definedName name="FEC_08">#REF!</definedName>
    <definedName name="FEC_08_2005" localSheetId="21">[6]Dados_FEC!$B$181:$J$199</definedName>
    <definedName name="FEC_08_2005">#REF!</definedName>
    <definedName name="FEC_09" localSheetId="21">[6]Dados_FEC_2005!$B$201:$J$219</definedName>
    <definedName name="FEC_09">#REF!</definedName>
    <definedName name="FEC_09_2005" localSheetId="21">[6]Dados_FEC!$B$201:$J$219</definedName>
    <definedName name="FEC_09_2005">#REF!</definedName>
    <definedName name="FEC_10" localSheetId="21">[6]Dados_FEC_2005!$B$221:$J$239</definedName>
    <definedName name="FEC_10">#REF!</definedName>
    <definedName name="FEC_10_2005" localSheetId="21">[6]Dados_FEC!$B$221:$J$239</definedName>
    <definedName name="FEC_10_2005">#REF!</definedName>
    <definedName name="FEC_11" localSheetId="21">[6]Dados_FEC_2005!$B$241:$J$259</definedName>
    <definedName name="FEC_11">#REF!</definedName>
    <definedName name="FEC_11_2005" localSheetId="21">[6]Dados_FEC!$B$241:$J$259</definedName>
    <definedName name="FEC_11_2005">#REF!</definedName>
    <definedName name="FEC_12" localSheetId="21">[6]Dados_FEC_2005!$B$261:$J$279</definedName>
    <definedName name="FEC_12">#REF!</definedName>
    <definedName name="FEC_12_2005" localSheetId="21">[6]Dados_FEC!$B$261:$J$279</definedName>
    <definedName name="FEC_12_2005">#REF!</definedName>
    <definedName name="FEC_13" localSheetId="21">[6]Dados_FEC_2005!$B$281:$J$299</definedName>
    <definedName name="FEC_13">#REF!</definedName>
    <definedName name="FEC_13_2005" localSheetId="21">[6]Dados_FEC!$B$281:$J$299</definedName>
    <definedName name="FEC_13_2005">#REF!</definedName>
    <definedName name="FEC_14" localSheetId="21">[6]Dados_FEC_2005!$B$301:$J$319</definedName>
    <definedName name="FEC_14">#REF!</definedName>
    <definedName name="FEC_14_2005" localSheetId="21">[6]Dados_FEC!$B$301:$J$319</definedName>
    <definedName name="FEC_14_2005">#REF!</definedName>
    <definedName name="FEC_15" localSheetId="21">[6]Dados_FEC_2005!$B$321:$J$339</definedName>
    <definedName name="FEC_15">#REF!</definedName>
    <definedName name="FEC_15_2005" localSheetId="21">[6]Dados_FEC!$B$321:$J$339</definedName>
    <definedName name="FEC_15_2005">#REF!</definedName>
    <definedName name="FEC_16" localSheetId="21">[6]Dados_FEC_2005!$B$341:$J$359</definedName>
    <definedName name="FEC_16">#REF!</definedName>
    <definedName name="FEC_16_2005" localSheetId="21">[6]Dados_FEC!$B$341:$J$359</definedName>
    <definedName name="FEC_16_2005">#REF!</definedName>
    <definedName name="FEC_17" localSheetId="21">[6]Dados_FEC_2005!$B$361:$J$379</definedName>
    <definedName name="FEC_17">#REF!</definedName>
    <definedName name="FEC_17_2005" localSheetId="21">[6]Dados_FEC!$B$361:$J$379</definedName>
    <definedName name="FEC_17_2005">#REF!</definedName>
    <definedName name="FEC_18" localSheetId="21">[6]Dados_FEC_2005!$B$381:$J$399</definedName>
    <definedName name="FEC_18">#REF!</definedName>
    <definedName name="FEC_18_2005" localSheetId="21">[6]Dados_FEC!$B$381:$J$399</definedName>
    <definedName name="FEC_18_2005">#REF!</definedName>
    <definedName name="FEC_19" localSheetId="21">[6]Dados_FEC_2005!$B$401:$J$419</definedName>
    <definedName name="FEC_19">#REF!</definedName>
    <definedName name="FEC_19_2005" localSheetId="21">[6]Dados_FEC!$B$401:$J$419</definedName>
    <definedName name="FEC_19_2005">#REF!</definedName>
    <definedName name="FEC_20" localSheetId="21">[6]Dados_FEC_2005!$B$421:$J$439</definedName>
    <definedName name="FEC_20">#REF!</definedName>
    <definedName name="FEC_20_2005" localSheetId="21">[6]Dados_FEC!$B$421:$J$439</definedName>
    <definedName name="FEC_20_2005">#REF!</definedName>
    <definedName name="FEC_21" localSheetId="21">[6]Dados_FEC_2005!$B$441:$J$459</definedName>
    <definedName name="FEC_21">#REF!</definedName>
    <definedName name="FEC_21_2005" localSheetId="21">[6]Dados_FEC!$B$441:$J$459</definedName>
    <definedName name="FEC_21_2005">#REF!</definedName>
    <definedName name="FEC_22" localSheetId="21">[6]Dados_FEC_2005!$B$461:$J$479</definedName>
    <definedName name="FEC_22">#REF!</definedName>
    <definedName name="FEC_22_2005" localSheetId="21">[6]Dados_FEC!$B$461:$J$479</definedName>
    <definedName name="FEC_22_2005">#REF!</definedName>
    <definedName name="FEC_23" localSheetId="21">[6]Dados_FEC_2005!$B$481:$J$499</definedName>
    <definedName name="FEC_23">#REF!</definedName>
    <definedName name="FEC_23_2005" localSheetId="21">[6]Dados_FEC!$B$481:$J$499</definedName>
    <definedName name="FEC_23_2005">#REF!</definedName>
    <definedName name="FEC_24" localSheetId="21">[6]Dados_FEC_2005!$B$501:$J$519</definedName>
    <definedName name="FEC_24">#REF!</definedName>
    <definedName name="FEC_24_2005" localSheetId="21">[6]Dados_FEC!$B$501:$J$519</definedName>
    <definedName name="FEC_24_2005">#REF!</definedName>
    <definedName name="FEC_25" localSheetId="21">[6]Dados_FEC_2005!$B$521:$J$539</definedName>
    <definedName name="FEC_25">#REF!</definedName>
    <definedName name="FEC_25_2005" localSheetId="21">[6]Dados_FEC!$B$521:$J$539</definedName>
    <definedName name="FEC_25_2005">#REF!</definedName>
    <definedName name="FEC_26" localSheetId="21">[6]Dados_FEC_2005!$B$541:$J$559</definedName>
    <definedName name="FEC_26">#REF!</definedName>
    <definedName name="FEC_26_2005" localSheetId="21">[6]Dados_FEC!$B$541:$J$559</definedName>
    <definedName name="FEC_26_2005">#REF!</definedName>
    <definedName name="FEC_27" localSheetId="21">[6]Dados_FEC_2005!$B$561:$J$579</definedName>
    <definedName name="FEC_27">#REF!</definedName>
    <definedName name="FEC_27_2005" localSheetId="21">[6]Dados_FEC!$B$561:$J$579</definedName>
    <definedName name="FEC_27_2005">#REF!</definedName>
    <definedName name="FEC_28" localSheetId="21">[6]Dados_FEC_2005!$B$581:$J$599</definedName>
    <definedName name="FEC_28">#REF!</definedName>
    <definedName name="FEC_28_2005" localSheetId="21">[6]Dados_FEC!$B$581:$J$599</definedName>
    <definedName name="FEC_28_2005">#REF!</definedName>
    <definedName name="FEC_29" localSheetId="21">[6]Dados_FEC_2005!$B$601:$J$619</definedName>
    <definedName name="FEC_29">#REF!</definedName>
    <definedName name="FEC_29_2005" localSheetId="21">[6]Dados_FEC!$B$601:$J$619</definedName>
    <definedName name="FEC_29_2005">#REF!</definedName>
    <definedName name="FEC_30" localSheetId="21">[6]Dados_FEC_2005!$B$621:$J$639</definedName>
    <definedName name="FEC_30">#REF!</definedName>
    <definedName name="FEC_30_2005" localSheetId="21">[6]Dados_FEC!$B$621:$J$639</definedName>
    <definedName name="FEC_30_2005">#REF!</definedName>
    <definedName name="FEC_31" localSheetId="21">[6]Dados_FEC_2005!$B$641:$J$659</definedName>
    <definedName name="FEC_31">#REF!</definedName>
    <definedName name="FEC_31_2005" localSheetId="21">[6]Dados_FEC!$B$641:$J$659</definedName>
    <definedName name="FEC_31_2005">#REF!</definedName>
    <definedName name="FEC_32" localSheetId="21">[6]Dados_FEC_2005!$B$661:$J$679</definedName>
    <definedName name="FEC_32">#REF!</definedName>
    <definedName name="FEC_32_2005" localSheetId="21">[6]Dados_FEC!$B$661:$J$679</definedName>
    <definedName name="FEC_32_2005">#REF!</definedName>
    <definedName name="FEC_33" localSheetId="21">[6]Dados_FEC_2005!$B$681:$J$699</definedName>
    <definedName name="FEC_33">#REF!</definedName>
    <definedName name="FEC_33_2005" localSheetId="21">[6]Dados_FEC!$B$681:$J$699</definedName>
    <definedName name="FEC_33_2005">#REF!</definedName>
    <definedName name="FEC_34" localSheetId="21">[6]Dados_FEC_2005!$B$701:$J$719</definedName>
    <definedName name="FEC_34">#REF!</definedName>
    <definedName name="FEC_34_2005" localSheetId="21">[6]Dados_FEC!$B$701:$J$719</definedName>
    <definedName name="FEC_34_2005">#REF!</definedName>
    <definedName name="FEC_35" localSheetId="21">[6]Dados_FEC_2005!$B$721:$J$739</definedName>
    <definedName name="FEC_35">#REF!</definedName>
    <definedName name="FEC_35_2005" localSheetId="21">[6]Dados_FEC!$B$721:$J$739</definedName>
    <definedName name="FEC_35_2005">#REF!</definedName>
    <definedName name="FEC_36" localSheetId="21">[6]Dados_FEC_2005!$B$741:$J$759</definedName>
    <definedName name="FEC_36">#REF!</definedName>
    <definedName name="FEC_36_2005" localSheetId="21">[6]Dados_FEC!$B$741:$J$759</definedName>
    <definedName name="FEC_36_2005">#REF!</definedName>
    <definedName name="FEC_37" localSheetId="21">[6]Dados_FEC_2005!$B$161:$J$179</definedName>
    <definedName name="FEC_37">#REF!</definedName>
    <definedName name="FEC_37_2005" localSheetId="21">[6]Dados_FEC!$B$161:$J$179</definedName>
    <definedName name="FEC_37_2005">#REF!</definedName>
    <definedName name="FEC_38" localSheetId="21">[6]Dados_FEC_2005!$B$761:$J$779</definedName>
    <definedName name="FEC_38">#REF!</definedName>
    <definedName name="FEC_38_2005" localSheetId="21">[6]Dados_FEC!$B$761:$J$779</definedName>
    <definedName name="FEC_38_2005">#REF!</definedName>
    <definedName name="FEC_39" localSheetId="21">[6]Dados_FEC_2005!$B$781:$J$799</definedName>
    <definedName name="FEC_39">#REF!</definedName>
    <definedName name="FEC_39_2005" localSheetId="21">[6]Dados_FEC!$B$781:$J$799</definedName>
    <definedName name="FEC_39_2005">#REF!</definedName>
    <definedName name="FEC_40" localSheetId="21">[6]Dados_FEC_2005!$B$961:$J$979</definedName>
    <definedName name="FEC_40">#REF!</definedName>
    <definedName name="FEC_40_2005" localSheetId="21">[6]Dados_FEC!$B$961:$J$979</definedName>
    <definedName name="FEC_40_2005">#REF!</definedName>
    <definedName name="FEC_41" localSheetId="21">[6]Dados_FEC_2005!$B$801:$J$819</definedName>
    <definedName name="FEC_41">#REF!</definedName>
    <definedName name="FEC_41_2005" localSheetId="21">[6]Dados_FEC!$B$801:$J$819</definedName>
    <definedName name="FEC_41_2005">#REF!</definedName>
    <definedName name="FEC_42" localSheetId="21">[6]Dados_FEC_2005!$B$821:$J$839</definedName>
    <definedName name="FEC_42">#REF!</definedName>
    <definedName name="FEC_42_2005" localSheetId="21">[6]Dados_FEC!$B$821:$J$839</definedName>
    <definedName name="FEC_42_2005">#REF!</definedName>
    <definedName name="FEC_43" localSheetId="21">[6]Dados_FEC_2005!$B$841:$J$859</definedName>
    <definedName name="FEC_43">#REF!</definedName>
    <definedName name="FEC_43_2005" localSheetId="21">[6]Dados_FEC!$B$841:$J$859</definedName>
    <definedName name="FEC_43_2005">#REF!</definedName>
    <definedName name="FEC_44" localSheetId="21">[6]Dados_FEC_2005!$B$861:$J$879</definedName>
    <definedName name="FEC_44">#REF!</definedName>
    <definedName name="FEC_44_2005" localSheetId="21">[6]Dados_FEC!$B$861:$J$879</definedName>
    <definedName name="FEC_44_2005">#REF!</definedName>
    <definedName name="FEC_45" localSheetId="21">[6]Dados_FEC_2005!$B$881:$J$899</definedName>
    <definedName name="FEC_45">#REF!</definedName>
    <definedName name="FEC_45_2005" localSheetId="21">[6]Dados_FEC!$B$881:$J$899</definedName>
    <definedName name="FEC_45_2005">#REF!</definedName>
    <definedName name="FEC_46" localSheetId="21">[6]Dados_FEC_2005!$B$901:$J$919</definedName>
    <definedName name="FEC_46">#REF!</definedName>
    <definedName name="FEC_46_2005" localSheetId="21">[6]Dados_FEC!$B$901:$J$919</definedName>
    <definedName name="FEC_46_2005">#REF!</definedName>
    <definedName name="FEC_47" localSheetId="21">[6]Dados_FEC_2005!$B$921:$J$939</definedName>
    <definedName name="FEC_47">#REF!</definedName>
    <definedName name="FEC_47_2005" localSheetId="21">[6]Dados_FEC!$B$921:$J$939</definedName>
    <definedName name="FEC_47_2005">#REF!</definedName>
    <definedName name="FEC_48" localSheetId="21">[6]Dados_FEC_2005!$B$941:$J$959</definedName>
    <definedName name="FEC_48">#REF!</definedName>
    <definedName name="FEC_48_2005" localSheetId="21">[6]Dados_FEC!$B$941:$J$959</definedName>
    <definedName name="FEC_48_2005">#REF!</definedName>
    <definedName name="FEC_49" localSheetId="21">[6]Dados_FEC_2005!$B$981:$J$999</definedName>
    <definedName name="FEC_49">#REF!</definedName>
    <definedName name="FEC_49_2005" localSheetId="21">[6]Dados_FEC!$B$981:$J$999</definedName>
    <definedName name="FEC_49_2005">#REF!</definedName>
    <definedName name="FEC_50" localSheetId="21">[6]Dados_FEC_2005!$B$1001:$J$1019</definedName>
    <definedName name="FEC_50">#REF!</definedName>
    <definedName name="FEC_50_2005" localSheetId="21">[6]Dados_FEC!$B$1001:$J$1019</definedName>
    <definedName name="FEC_50_2005">#REF!</definedName>
    <definedName name="FEC_51" localSheetId="21">[6]Dados_FEC_2005!$B$1021:$J$1039</definedName>
    <definedName name="FEC_51">#REF!</definedName>
    <definedName name="FEC_51_2005" localSheetId="21">[6]Dados_FEC!$B$1021:$J$1039</definedName>
    <definedName name="FEC_51_2005">#REF!</definedName>
    <definedName name="FEC_52" localSheetId="21">[6]Dados_FEC_2005!$B$1041:$J$1059</definedName>
    <definedName name="FEC_52">#REF!</definedName>
    <definedName name="FEC_52_2005" localSheetId="21">[6]Dados_FEC!$B$1041:$J$1059</definedName>
    <definedName name="FEC_52_2005">#REF!</definedName>
    <definedName name="FEC_53" localSheetId="21">[6]Dados_FEC_2005!$B$1061:$J$1079</definedName>
    <definedName name="FEC_53">#REF!</definedName>
    <definedName name="FEC_53_2005" localSheetId="21">[6]Dados_FEC!$B$1061:$J$1079</definedName>
    <definedName name="FEC_53_2005">#REF!</definedName>
    <definedName name="FEC_54" localSheetId="21">[6]Dados_FEC_2005!$B$1081:$J$1099</definedName>
    <definedName name="FEC_54">#REF!</definedName>
    <definedName name="FEC_54_2005" localSheetId="21">[6]Dados_FEC!$B$1081:$J$1099</definedName>
    <definedName name="FEC_54_2005">#REF!</definedName>
    <definedName name="FEC_55" localSheetId="21">[6]Dados_FEC_2005!$B$1101:$J$1119</definedName>
    <definedName name="FEC_55">#REF!</definedName>
    <definedName name="FEC_55_2005" localSheetId="21">[6]Dados_FEC!$B$1101:$J$1119</definedName>
    <definedName name="FEC_55_2005">#REF!</definedName>
    <definedName name="FEC_56" localSheetId="21">[6]Dados_FEC_2005!$B$1121:$J$1139</definedName>
    <definedName name="FEC_56">#REF!</definedName>
    <definedName name="FEC_56_2005" localSheetId="21">[6]Dados_FEC!$B$1121:$J$1139</definedName>
    <definedName name="FEC_56_2005">#REF!</definedName>
    <definedName name="FEC_57" localSheetId="21">[6]Dados_FEC_2005!$B$1141:$J$1159</definedName>
    <definedName name="FEC_57">#REF!</definedName>
    <definedName name="FEC_57_2005" localSheetId="21">[6]Dados_FEC!$B$1141:$J$1159</definedName>
    <definedName name="FEC_57_2005">#REF!</definedName>
    <definedName name="FEC_58" localSheetId="21">[6]Dados_FEC_2005!$B$1161:$J$1179</definedName>
    <definedName name="FEC_58">#REF!</definedName>
    <definedName name="FEC_58_2005" localSheetId="21">[6]Dados_FEC!$B$1161:$J$1179</definedName>
    <definedName name="FEC_58_2005">#REF!</definedName>
    <definedName name="FEC_ANHEMBI" localSheetId="21">[6]Dados_FEC_2005!$B$1241:$J$1259</definedName>
    <definedName name="FEC_ANHEMBI">#REF!</definedName>
    <definedName name="FEC_ANHEMBI_2005" localSheetId="21">[6]Dados_FEC!$B$1241:$J$1259</definedName>
    <definedName name="FEC_ANHEMBI_2005">#REF!</definedName>
    <definedName name="FEC_CENTRO" localSheetId="21">[6]Dados_FEC_2005!$B$1261:$J$1279</definedName>
    <definedName name="FEC_CENTRO">#REF!</definedName>
    <definedName name="FEC_CENTRO_2005" localSheetId="21">[6]Dados_FEC!$B$1261:$J$1279</definedName>
    <definedName name="FEC_CENTRO_2005">#REF!</definedName>
    <definedName name="FEC_CENTRO_T" localSheetId="21">[6]Dados_FEC_2005!$B$1321:$J$1339</definedName>
    <definedName name="FEC_CENTRO_T">#REF!</definedName>
    <definedName name="FEC_CENTRO_T_2005" localSheetId="21">[6]Dados_FEC!$B$1321:$J$1339</definedName>
    <definedName name="FEC_CENTRO_T_2005">#REF!</definedName>
    <definedName name="FEC_GRANDE_ABC" localSheetId="21">[6]Dados_FEC_2005!$B$1301:$J$1319</definedName>
    <definedName name="FEC_GRANDE_ABC">#REF!</definedName>
    <definedName name="FEC_GRANDE_ABC_2005" localSheetId="21">[6]Dados_FEC!$B$1301:$J$1319</definedName>
    <definedName name="FEC_GRANDE_ABC_2005">#REF!</definedName>
    <definedName name="FEC_LESTE" localSheetId="21">[6]Dados_FEC_2005!$B$1281:$J$1299</definedName>
    <definedName name="FEC_LESTE">#REF!</definedName>
    <definedName name="FEC_LESTE_2005" localSheetId="21">[6]Dados_FEC!$B$1281:$J$1299</definedName>
    <definedName name="FEC_LESTE_2005">#REF!</definedName>
    <definedName name="FEC_OESTE" localSheetId="21">[6]Dados_FEC_2005!$B$1201:$J$1219</definedName>
    <definedName name="FEC_OESTE">#REF!</definedName>
    <definedName name="FEC_OESTE_2005" localSheetId="21">[6]Dados_FEC!$B$1201:$J$1219</definedName>
    <definedName name="FEC_OESTE_2005">#REF!</definedName>
    <definedName name="FEC_SP_SUL" localSheetId="21">[6]Dados_FEC_2005!$B$1221:$J$1239</definedName>
    <definedName name="FEC_SP_SUL">#REF!</definedName>
    <definedName name="FEC_SP_SUL_2005" localSheetId="21">[6]Dados_FEC!$B$1221:$J$1239</definedName>
    <definedName name="FEC_SP_SUL_2005">#REF!</definedName>
    <definedName name="FEC_T" localSheetId="21">[6]Dados_FEC_2005!$B$1181:$J$1199</definedName>
    <definedName name="FEC_T">#REF!</definedName>
    <definedName name="FEC_T_2005" localSheetId="21">[6]Dados_FEC!$B$1181:$J$1199</definedName>
    <definedName name="FEC_T_2005">#REF!</definedName>
    <definedName name="FECHA" localSheetId="21">[7]ELEGIR!$E$8</definedName>
    <definedName name="FECHA">#REF!</definedName>
    <definedName name="FFSDFSD" localSheetId="10">#REF!</definedName>
    <definedName name="FFSDFSD" localSheetId="11">#REF!</definedName>
    <definedName name="FFSDFSD" localSheetId="2">#REF!</definedName>
    <definedName name="FFSDFSD" localSheetId="5">#REF!</definedName>
    <definedName name="FFSDFSD">#REF!</definedName>
    <definedName name="fg" localSheetId="10" hidden="1">{"'EST.RDOS(INT)'!$A$5:$E$58"}</definedName>
    <definedName name="fg" localSheetId="11" hidden="1">{"'EST.RDOS(INT)'!$A$5:$E$58"}</definedName>
    <definedName name="fg" localSheetId="2" hidden="1">{"'EST.RDOS(INT)'!$A$5:$E$58"}</definedName>
    <definedName name="fg" localSheetId="5" hidden="1">{"'EST.RDOS(INT)'!$A$5:$E$58"}</definedName>
    <definedName name="fg" localSheetId="21" hidden="1">{"'EST.RDOS(INT)'!$A$5:$E$58"}</definedName>
    <definedName name="fg" hidden="1">{"'EST.RDOS(INT)'!$A$5:$E$58"}</definedName>
    <definedName name="Financiación" localSheetId="21">'[12]#¡REF'!$B$7</definedName>
    <definedName name="Financiación">#REF!</definedName>
    <definedName name="flujocpa" localSheetId="10">#REF!</definedName>
    <definedName name="flujocpa" localSheetId="11">#REF!</definedName>
    <definedName name="flujocpa" localSheetId="2">#REF!</definedName>
    <definedName name="flujocpa" localSheetId="5">#REF!</definedName>
    <definedName name="flujocpa">#REF!</definedName>
    <definedName name="flujocpp" localSheetId="2">#REF!</definedName>
    <definedName name="flujocpp" localSheetId="5">#REF!</definedName>
    <definedName name="flujocpp">#REF!</definedName>
    <definedName name="flujoesp" localSheetId="2">#REF!</definedName>
    <definedName name="flujoesp" localSheetId="5">#REF!</definedName>
    <definedName name="flujoesp">#REF!</definedName>
    <definedName name="flujolpa">#REF!</definedName>
    <definedName name="flujolpo">#REF!</definedName>
    <definedName name="flujolpp">#REF!</definedName>
    <definedName name="FMS" localSheetId="21">'[5]Dados de Ouvidoria'!$D$2:$P$15</definedName>
    <definedName name="FMS">#REF!</definedName>
    <definedName name="FORA_PRAZO" localSheetId="21">'[6]Dados Ouvidoria II'!$C$50:$O$56</definedName>
    <definedName name="FORA_PRAZO">#REF!</definedName>
    <definedName name="FORDIV" localSheetId="10">#REF!</definedName>
    <definedName name="FORDIV" localSheetId="11">#REF!</definedName>
    <definedName name="FORDIV" localSheetId="2">#REF!</definedName>
    <definedName name="FORDIV" localSheetId="5">#REF!</definedName>
    <definedName name="FORDIV">#REF!</definedName>
    <definedName name="FRANOM" localSheetId="21">[5]Dados_Perdas!$C$18:$O$29</definedName>
    <definedName name="FRANOM">#REF!</definedName>
    <definedName name="Fraude_CSPE" localSheetId="21">'[6]Dados Ouvidoria II'!$C$70:$O$76</definedName>
    <definedName name="Fraude_CSPE">#REF!</definedName>
    <definedName name="FUEN" localSheetId="10">#REF!,#REF!,#REF!,#REF!,#REF!,#REF!,#REF!,#REF!,#REF!,#REF!,#REF!,#REF!,#REF!,#REF!,#REF!,#REF!,#REF!,#REF!,#REF!,#REF!,#REF!,#REF!,#REF!,#REF!,#REF!,#REF!,#REF!,#REF!,#REF!</definedName>
    <definedName name="FUEN" localSheetId="11">#REF!,#REF!,#REF!,#REF!,#REF!,#REF!,#REF!,#REF!,#REF!,#REF!,#REF!,#REF!,#REF!,#REF!,#REF!,#REF!,#REF!,#REF!,#REF!,#REF!,#REF!,#REF!,#REF!,#REF!,#REF!,#REF!,#REF!,#REF!,#REF!</definedName>
    <definedName name="FUEN" localSheetId="2">#REF!,#REF!,#REF!,#REF!,#REF!,#REF!,#REF!,#REF!,#REF!,#REF!,#REF!,#REF!,#REF!,#REF!,#REF!,#REF!,#REF!,#REF!,#REF!,#REF!,#REF!,#REF!,#REF!,#REF!,#REF!,#REF!,#REF!,#REF!,#REF!</definedName>
    <definedName name="FUEN" localSheetId="5">#REF!,#REF!,#REF!,#REF!,#REF!,#REF!,#REF!,#REF!,#REF!,#REF!,#REF!,#REF!,#REF!,#REF!,#REF!,#REF!,#REF!,#REF!,#REF!,#REF!,#REF!,#REF!,#REF!,#REF!,#REF!,#REF!,#REF!,#REF!,#REF!</definedName>
    <definedName name="FUEN">#REF!,#REF!,#REF!,#REF!,#REF!,#REF!,#REF!,#REF!,#REF!,#REF!,#REF!,#REF!,#REF!,#REF!,#REF!,#REF!,#REF!,#REF!,#REF!,#REF!,#REF!,#REF!,#REF!,#REF!,#REF!,#REF!,#REF!,#REF!,#REF!</definedName>
    <definedName name="Gastos_AOM" localSheetId="21">'[12]#¡REF'!$B$15</definedName>
    <definedName name="Gastos_AOM">#REF!</definedName>
    <definedName name="Gastos_de_Funcionamiento" localSheetId="21">'[12]#¡REF'!$B$56</definedName>
    <definedName name="Gastos_de_Funcionamiento">#REF!</definedName>
    <definedName name="gastos_finan" localSheetId="21">'[4]PyG Año 00-01-02'!$A$86:$H$90</definedName>
    <definedName name="gastos_finan">#REF!</definedName>
    <definedName name="GASTOS_GENERALES" localSheetId="10">#REF!</definedName>
    <definedName name="GASTOS_GENERALES" localSheetId="11">#REF!</definedName>
    <definedName name="GASTOS_GENERALES" localSheetId="2">#REF!</definedName>
    <definedName name="GASTOS_GENERALES" localSheetId="5">#REF!</definedName>
    <definedName name="GASTOS_GENERALES">#REF!</definedName>
    <definedName name="Gastos_Operacionales" localSheetId="2">#REF!</definedName>
    <definedName name="Gastos_Operacionales" localSheetId="5">#REF!</definedName>
    <definedName name="Gastos_Operacionales">#REF!</definedName>
    <definedName name="GESTION" localSheetId="2">#REF!</definedName>
    <definedName name="GESTION" localSheetId="5">#REF!</definedName>
    <definedName name="GESTION">#REF!</definedName>
    <definedName name="GGRAL">#REF!</definedName>
    <definedName name="GINCL">#REF!</definedName>
    <definedName name="grafic_aom_remunera" localSheetId="21">'[4]aom reg'!$AG$61</definedName>
    <definedName name="grafic_aom_remunera">#REF!</definedName>
    <definedName name="GRAVE" localSheetId="21">[5]DadosSeguranc!$G$398:$R$403</definedName>
    <definedName name="GRAVE">#REF!</definedName>
    <definedName name="Header" localSheetId="10">#REF!</definedName>
    <definedName name="Header" localSheetId="11">#REF!</definedName>
    <definedName name="Header" localSheetId="2">#REF!</definedName>
    <definedName name="Header" localSheetId="5">#REF!</definedName>
    <definedName name="Header">#REF!</definedName>
    <definedName name="hhhhhhhhhhhh" localSheetId="21">'[12]#¡REF'!$B$6</definedName>
    <definedName name="hhhhhhhhhhhh">#REF!</definedName>
    <definedName name="HHT" localSheetId="10">#REF!</definedName>
    <definedName name="HHT" localSheetId="11">#REF!</definedName>
    <definedName name="HHT" localSheetId="21">'[17]Dados Work'!#REF!</definedName>
    <definedName name="HHT">#REF!</definedName>
    <definedName name="HHTOPER07" localSheetId="10">#REF!</definedName>
    <definedName name="HHTOPER07" localSheetId="11">#REF!</definedName>
    <definedName name="HHTOPER07" localSheetId="2">#REF!</definedName>
    <definedName name="HHTOPER07" localSheetId="5">#REF!</definedName>
    <definedName name="HHTOPER07">#REF!</definedName>
    <definedName name="HHTPER07" localSheetId="2">#REF!</definedName>
    <definedName name="HHTPER07" localSheetId="5">#REF!</definedName>
    <definedName name="HHTPER07">#REF!</definedName>
    <definedName name="HHTSUB07" localSheetId="2">#REF!</definedName>
    <definedName name="HHTSUB07" localSheetId="5">#REF!</definedName>
    <definedName name="HHTSUB07">#REF!</definedName>
    <definedName name="hhtunder07">#REF!</definedName>
    <definedName name="hjhjhjh" localSheetId="10" hidden="1">{"'EST.RDOS(INT)'!$A$5:$E$58"}</definedName>
    <definedName name="hjhjhjh" localSheetId="11" hidden="1">{"'EST.RDOS(INT)'!$A$5:$E$58"}</definedName>
    <definedName name="hjhjhjh" localSheetId="2" hidden="1">{"'EST.RDOS(INT)'!$A$5:$E$58"}</definedName>
    <definedName name="hjhjhjh" localSheetId="5" hidden="1">{"'EST.RDOS(INT)'!$A$5:$E$58"}</definedName>
    <definedName name="hjhjhjh" localSheetId="21" hidden="1">{"'EST.RDOS(INT)'!$A$5:$E$58"}</definedName>
    <definedName name="hjhjhjh" hidden="1">{"'EST.RDOS(INT)'!$A$5:$E$58"}</definedName>
    <definedName name="HOJAS">#REF!</definedName>
    <definedName name="hola" hidden="1">#REF!</definedName>
    <definedName name="HONORARIOS">#REF!</definedName>
    <definedName name="hoy" localSheetId="21">'[10]#¡REF'!$B$1</definedName>
    <definedName name="hoy">#REF!</definedName>
    <definedName name="HTML_CodePage" hidden="1">1252</definedName>
    <definedName name="HTML_Control" localSheetId="10" hidden="1">{"'EST.RDOS(INT)'!$A$5:$E$58"}</definedName>
    <definedName name="HTML_Control" localSheetId="11" hidden="1">{"'EST.RDOS(INT)'!$A$5:$E$58"}</definedName>
    <definedName name="HTML_Control" localSheetId="2" hidden="1">{"'EST.RDOS(INT)'!$A$5:$E$58"}</definedName>
    <definedName name="HTML_Control" localSheetId="5" hidden="1">{"'EST.RDOS(INT)'!$A$5:$E$58"}</definedName>
    <definedName name="HTML_Control" localSheetId="21" hidden="1">{"'EST.RDOS(INT)'!$A$5:$E$58"}</definedName>
    <definedName name="HTML_Control" hidden="1">{"'EST.RDOS(INT)'!$A$5:$E$58"}</definedName>
    <definedName name="HTML_Description" hidden="1">""</definedName>
    <definedName name="HTML_Email" hidden="1">""</definedName>
    <definedName name="HTML_Header" hidden="1">"EST.RDOS(INT)"</definedName>
    <definedName name="HTML_LastUpdate" hidden="1">"17/11/1998"</definedName>
    <definedName name="HTML_LineAfter" hidden="1">FALSE</definedName>
    <definedName name="HTML_LineBefore" hidden="1">FALSE</definedName>
    <definedName name="HTML_Name" hidden="1">"Interconexion Electrica S.A."</definedName>
    <definedName name="HTML_OBDlg2" hidden="1">TRUE</definedName>
    <definedName name="HTML_OBDlg4" hidden="1">TRUE</definedName>
    <definedName name="HTML_OS" hidden="1">0</definedName>
    <definedName name="HTML_PathFile" hidden="1">"D:\INFORMES 98\noviembre\estres.htm"</definedName>
    <definedName name="HTML_PathFileMac" hidden="1">"Macintosh HD:HomePageStuff:New_Home_Page:datafile:histret.html"</definedName>
    <definedName name="HTML_Title" hidden="1">"estres"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_ANT_ABR" localSheetId="21">'[6]Dados Faturamento'!$C$92:$N$98</definedName>
    <definedName name="I_ANT_ABR">#REF!</definedName>
    <definedName name="I_ANTERIOR" localSheetId="21">'[6]Dados Faturamento'!$C$61:$N$67</definedName>
    <definedName name="I_ANTERIOR">#REF!</definedName>
    <definedName name="IA2PR" localSheetId="21">'[5]Dados Ind Com'!$V$28:$AH$51</definedName>
    <definedName name="IA2PR">#REF!</definedName>
    <definedName name="IARR" localSheetId="21">'[5]Dados Ind Com'!$V$54:$AH$77</definedName>
    <definedName name="IARR">#REF!</definedName>
    <definedName name="IARU" localSheetId="21">'[5]Dados Ind Com'!$V$2:$AH$25</definedName>
    <definedName name="IARU">#REF!</definedName>
    <definedName name="ICMS" localSheetId="21">'[5]Dados Prod Serv'!$B$14:$N$15</definedName>
    <definedName name="ICMS">#REF!</definedName>
    <definedName name="IDIOMA" localSheetId="10">#REF!</definedName>
    <definedName name="IDIOMA" localSheetId="11">#REF!</definedName>
    <definedName name="IDIOMA" localSheetId="2">#REF!</definedName>
    <definedName name="IDIOMA" localSheetId="5">#REF!</definedName>
    <definedName name="IDIOMA">#REF!</definedName>
    <definedName name="IFC10MM" localSheetId="2">#REF!</definedName>
    <definedName name="IFC10MM" localSheetId="5">#REF!</definedName>
    <definedName name="IFC10MM">#REF!</definedName>
    <definedName name="iiiiiiii" localSheetId="21">'[12]#¡REF'!$B$6</definedName>
    <definedName name="iiiiiiii">#REF!</definedName>
    <definedName name="IM_10MIL" localSheetId="21">'[6]Dados Faturamento'!$C$71:$N$77</definedName>
    <definedName name="IM_10MIL">#REF!</definedName>
    <definedName name="IM_IRC" localSheetId="21">'[6]Dados Faturamento'!$C$102:$N$108</definedName>
    <definedName name="IM_IRC">#REF!</definedName>
    <definedName name="IMPANO0" localSheetId="10">#REF!</definedName>
    <definedName name="IMPANO0" localSheetId="11">#REF!</definedName>
    <definedName name="IMPANO0" localSheetId="2">#REF!</definedName>
    <definedName name="IMPANO0" localSheetId="5">#REF!</definedName>
    <definedName name="IMPANO0">#REF!</definedName>
    <definedName name="impoprto" localSheetId="2">#REF!</definedName>
    <definedName name="impoprto" localSheetId="5">#REF!</definedName>
    <definedName name="impoprto">#REF!</definedName>
    <definedName name="IMPRI" localSheetId="2">#REF!</definedName>
    <definedName name="IMPRI" localSheetId="5">#REF!</definedName>
    <definedName name="IMPRI">#REF!</definedName>
    <definedName name="Impuestos" localSheetId="21">'[12]#¡REF'!$B$28</definedName>
    <definedName name="Impuestos">#REF!</definedName>
    <definedName name="increm_eva" localSheetId="21">'[15]graf indi'!$J$11</definedName>
    <definedName name="increm_eva">#REF!</definedName>
    <definedName name="Incremento_mensual_Dev." localSheetId="21">'[12]#¡REF'!$B$3</definedName>
    <definedName name="Incremento_mensual_Dev.">#REF!</definedName>
    <definedName name="INCSTMT_DETAIL" localSheetId="10">#REF!</definedName>
    <definedName name="INCSTMT_DETAIL" localSheetId="11">#REF!</definedName>
    <definedName name="INCSTMT_DETAIL" localSheetId="2">#REF!</definedName>
    <definedName name="INCSTMT_DETAIL" localSheetId="5">#REF!</definedName>
    <definedName name="INCSTMT_DETAIL">#REF!</definedName>
    <definedName name="indi" localSheetId="21">[18]Datos!$D$129</definedName>
    <definedName name="indi">#REF!</definedName>
    <definedName name="INDICA" localSheetId="10">#REF!</definedName>
    <definedName name="INDICA" localSheetId="11">#REF!</definedName>
    <definedName name="INDICA" localSheetId="2">#REF!</definedName>
    <definedName name="INDICA" localSheetId="5">#REF!</definedName>
    <definedName name="INDICA">#REF!</definedName>
    <definedName name="INDICADORES" localSheetId="21">'[12]#¡REF'!$B$31</definedName>
    <definedName name="INDICADORES">#REF!</definedName>
    <definedName name="Indice_Ante" localSheetId="21">'[6]Dados Faturamento'!$AZ$3</definedName>
    <definedName name="Indice_Ante">#REF!</definedName>
    <definedName name="infc" localSheetId="2">#REF!</definedName>
    <definedName name="infc" localSheetId="21">'[19]S Gles'!$C$17:$Z$17</definedName>
    <definedName name="infc">#REF!</definedName>
    <definedName name="ingles" localSheetId="10">#REF!</definedName>
    <definedName name="ingles" localSheetId="11">#REF!</definedName>
    <definedName name="ingles" localSheetId="2">#REF!</definedName>
    <definedName name="ingles" localSheetId="5">#REF!</definedName>
    <definedName name="ingles">#REF!</definedName>
    <definedName name="ingregastoconextele" localSheetId="10">#REF!</definedName>
    <definedName name="ingregastoconextele" localSheetId="11">#REF!</definedName>
    <definedName name="ingregastoconextele" localSheetId="2">#REF!</definedName>
    <definedName name="ingregastoconextele" localSheetId="21">'[4]PyG Año 00-01-02'!#REF!</definedName>
    <definedName name="ingregastoconextele">#REF!</definedName>
    <definedName name="ingregastoconextrans" localSheetId="21">'[4]PyG Año 00-01-02'!$A$353</definedName>
    <definedName name="ingregastoconextrans">#REF!</definedName>
    <definedName name="INGREGASTOSTELE" localSheetId="21">'[4]PyG Año 00-01-02'!$A$269:$H$274</definedName>
    <definedName name="INGREGASTOSTELE">#REF!</definedName>
    <definedName name="ingresos" localSheetId="10">#REF!</definedName>
    <definedName name="ingresos" localSheetId="11">#REF!</definedName>
    <definedName name="ingresos" localSheetId="2">#REF!</definedName>
    <definedName name="ingresos" localSheetId="5">#REF!</definedName>
    <definedName name="ingresos">#REF!</definedName>
    <definedName name="Ingresos___Disp._Inicial" localSheetId="21">'[12]#¡REF'!$B$53</definedName>
    <definedName name="Ingresos___Disp._Inicial">#REF!</definedName>
    <definedName name="Ingresos_Corrientes" localSheetId="21">'[12]#¡REF'!$B$50</definedName>
    <definedName name="Ingresos_Corrientes">#REF!</definedName>
    <definedName name="Ingresos_de_Capital" localSheetId="21">'[12]#¡REF'!$B$51</definedName>
    <definedName name="Ingresos_de_Capital">#REF!</definedName>
    <definedName name="ingresos_no_ope" localSheetId="21">'[4]PyG Año 00-01-02'!$A$65:$H$83</definedName>
    <definedName name="ingresos_no_ope">#REF!</definedName>
    <definedName name="Ingresos_no_operacionales" localSheetId="21">'[12]#¡REF'!$B$20</definedName>
    <definedName name="Ingresos_no_operacionales">#REF!</definedName>
    <definedName name="Ingresos_Operacionales" localSheetId="21">'[12]#¡REF'!$B$14</definedName>
    <definedName name="Ingresos_Operacionales">#REF!</definedName>
    <definedName name="INICIO" localSheetId="10">#REF!</definedName>
    <definedName name="INICIO" localSheetId="11">#REF!</definedName>
    <definedName name="INICIO" localSheetId="2">#REF!</definedName>
    <definedName name="INICIO" localSheetId="5">#REF!</definedName>
    <definedName name="INICIO">#REF!</definedName>
    <definedName name="INIDEUDA" localSheetId="2">#REF!</definedName>
    <definedName name="INIDEUDA" localSheetId="5">#REF!</definedName>
    <definedName name="INIDEUDA">#REF!</definedName>
    <definedName name="INPUT1" localSheetId="2">#REF!</definedName>
    <definedName name="INPUT1" localSheetId="5">#REF!</definedName>
    <definedName name="INPUT1" localSheetId="21">[3]Lista!#REF!</definedName>
    <definedName name="INPUT1">#REF!</definedName>
    <definedName name="INPUT2" localSheetId="2">#REF!</definedName>
    <definedName name="INPUT2" localSheetId="5">#REF!</definedName>
    <definedName name="INPUT2" localSheetId="21">[3]Lista!#REF!</definedName>
    <definedName name="INPUT2">#REF!</definedName>
    <definedName name="INPUT3" localSheetId="2">#REF!</definedName>
    <definedName name="INPUT3" localSheetId="21">[3]Lista!#REF!</definedName>
    <definedName name="INPUT3">#REF!</definedName>
    <definedName name="INPUT4" localSheetId="2">#REF!</definedName>
    <definedName name="INPUT4" localSheetId="21">[3]Lista!#REF!</definedName>
    <definedName name="INPUT4">#REF!</definedName>
    <definedName name="INPUT5" localSheetId="21">[3]Lista!#REF!</definedName>
    <definedName name="INPUT5">#REF!</definedName>
    <definedName name="INPUT6" localSheetId="21">[3]Lista!#REF!</definedName>
    <definedName name="INPUT6">#REF!</definedName>
    <definedName name="INPUT7" localSheetId="21">[3]Lista!#REF!</definedName>
    <definedName name="INPUT7">#REF!</definedName>
    <definedName name="INSP_META" localSheetId="21">'[6]Dados Perdas'!$C$36:$O$42</definedName>
    <definedName name="INSP_META">#REF!</definedName>
    <definedName name="INSP_REAL" localSheetId="21">'[6]Dados Perdas'!$C$26:$O$32</definedName>
    <definedName name="INSP_REAL">#REF!</definedName>
    <definedName name="interconexión" localSheetId="10">#REF!</definedName>
    <definedName name="interconexión" localSheetId="11">#REF!</definedName>
    <definedName name="interconexión" localSheetId="2">#REF!</definedName>
    <definedName name="interconexión" localSheetId="5">#REF!</definedName>
    <definedName name="interconexión">#REF!</definedName>
    <definedName name="Intereses" localSheetId="21">'[12]#¡REF'!$B$22</definedName>
    <definedName name="Intereses">#REF!</definedName>
    <definedName name="INVERDEPREMEM" localSheetId="21">[4]inver2!$A$38</definedName>
    <definedName name="INVERDEPREMEM">#REF!</definedName>
    <definedName name="Inversion" localSheetId="21">'[12]#¡REF'!$B$54</definedName>
    <definedName name="Inversion">#REF!</definedName>
    <definedName name="inversioncnd" localSheetId="21">[4]inver2!$A$31</definedName>
    <definedName name="inversioncnd">#REF!</definedName>
    <definedName name="inversiones" localSheetId="21">[15]Hoja1!$A$62:$H$77</definedName>
    <definedName name="inversiones">#REF!</definedName>
    <definedName name="inversitransporte" localSheetId="21">[4]inver2!$A$58</definedName>
    <definedName name="inversitransporte">#REF!</definedName>
    <definedName name="invext" localSheetId="10">#REF!</definedName>
    <definedName name="invext" localSheetId="11">#REF!</definedName>
    <definedName name="invext" localSheetId="2">#REF!</definedName>
    <definedName name="invext" localSheetId="5">#REF!</definedName>
    <definedName name="invext">#REF!</definedName>
    <definedName name="IPP" localSheetId="10">#REF!</definedName>
    <definedName name="IPP" localSheetId="11">#REF!</definedName>
    <definedName name="IPP" localSheetId="2">#REF!</definedName>
    <definedName name="IPP" localSheetId="21">'[12]#¡REF'!#REF!</definedName>
    <definedName name="IPP">#REF!</definedName>
    <definedName name="IRREGULAR" localSheetId="21">'[5]Dados de Ouvidoria'!$D$82:$P$93</definedName>
    <definedName name="IRREGULAR">#REF!</definedName>
    <definedName name="ITER" localSheetId="10">#REF!</definedName>
    <definedName name="ITER" localSheetId="11">#REF!</definedName>
    <definedName name="ITER" localSheetId="2">#REF!</definedName>
    <definedName name="ITER" localSheetId="5">#REF!</definedName>
    <definedName name="ITER">#REF!</definedName>
    <definedName name="ITER2" localSheetId="2">#REF!</definedName>
    <definedName name="ITER2" localSheetId="5">#REF!</definedName>
    <definedName name="ITER2">#REF!</definedName>
    <definedName name="Janeiro" localSheetId="21">[5]DadosSeguranc!$E$140:$AB$179</definedName>
    <definedName name="Janeiro">#REF!</definedName>
    <definedName name="JUL" localSheetId="10">#REF!</definedName>
    <definedName name="JUL" localSheetId="11">#REF!</definedName>
    <definedName name="JUL" localSheetId="2">#REF!</definedName>
    <definedName name="JUL" localSheetId="5">#REF!</definedName>
    <definedName name="JUL">#REF!</definedName>
    <definedName name="k" localSheetId="2">#REF!</definedName>
    <definedName name="k" localSheetId="5">#REF!</definedName>
    <definedName name="k">#REF!</definedName>
    <definedName name="KDJFKD" localSheetId="10" hidden="1">{"'EST.RDOS(INT)'!$A$5:$E$58"}</definedName>
    <definedName name="KDJFKD" localSheetId="11" hidden="1">{"'EST.RDOS(INT)'!$A$5:$E$58"}</definedName>
    <definedName name="KDJFKD" localSheetId="2" hidden="1">{"'EST.RDOS(INT)'!$A$5:$E$58"}</definedName>
    <definedName name="KDJFKD" localSheetId="5" hidden="1">{"'EST.RDOS(INT)'!$A$5:$E$58"}</definedName>
    <definedName name="KDJFKD" localSheetId="21" hidden="1">{"'EST.RDOS(INT)'!$A$5:$E$58"}</definedName>
    <definedName name="KDJFKD" hidden="1">{"'EST.RDOS(INT)'!$A$5:$E$58"}</definedName>
    <definedName name="KK">#REF!</definedName>
    <definedName name="KPI_1000DAN" localSheetId="21">'[6]Otimização Ativos Poste'!$Q$78:$AQ$84</definedName>
    <definedName name="KPI_1000DAN">#REF!</definedName>
    <definedName name="KPI_600DAN" localSheetId="21">'[6]Otimização Ativos Poste'!$Q$67:$AQ$73</definedName>
    <definedName name="KPI_600DAN">#REF!</definedName>
    <definedName name="KPI_KVA" localSheetId="21">'[6]Otimização Ativos Trafo'!$U$74:$AU$80</definedName>
    <definedName name="KPI_KVA">#REF!</definedName>
    <definedName name="KPI_KW" localSheetId="21">'[6]Otimização Ativos Trafo'!$U$63:$AU$69</definedName>
    <definedName name="KPI_KW">#REF!</definedName>
    <definedName name="KPI_POSTE" localSheetId="21">'[6]Otimização Ativos Poste'!$Q$56:$AQ$62</definedName>
    <definedName name="KPI_POSTE">#REF!</definedName>
    <definedName name="KPI_TRAFO" localSheetId="21">'[6]Otimização Ativos Trafo'!$U$52:$AU$58</definedName>
    <definedName name="KPI_TRAFO">#REF!</definedName>
    <definedName name="KPIPERDAS" localSheetId="21">'[6]F Perdas - KPI DADOS'!$A$21:$N$76</definedName>
    <definedName name="KPIPERDAS">#REF!</definedName>
    <definedName name="LEASING_1" localSheetId="21">[12]Hoja1!$A$1:$I$19</definedName>
    <definedName name="LEASING_1">#REF!</definedName>
    <definedName name="LEASING_2" localSheetId="21">[12]Hoja1!$K$22:$R$43</definedName>
    <definedName name="LEASING_2">#REF!</definedName>
    <definedName name="LETRA" localSheetId="10">#REF!</definedName>
    <definedName name="LETRA" localSheetId="11">#REF!</definedName>
    <definedName name="LETRA" localSheetId="2">#REF!</definedName>
    <definedName name="LETRA" localSheetId="5">#REF!</definedName>
    <definedName name="LETRA">#REF!</definedName>
    <definedName name="LETRAS" localSheetId="2">#REF!</definedName>
    <definedName name="LETRAS" localSheetId="5">#REF!</definedName>
    <definedName name="LETRAS">#REF!</definedName>
    <definedName name="LEVE" localSheetId="21">[5]DadosSeguranc!$G$406:$R$411</definedName>
    <definedName name="LEVE">#REF!</definedName>
    <definedName name="libo1" localSheetId="10">#REF!</definedName>
    <definedName name="libo1" localSheetId="11">#REF!</definedName>
    <definedName name="libo1" localSheetId="2">#REF!</definedName>
    <definedName name="libo1" localSheetId="5">#REF!</definedName>
    <definedName name="libo1">#REF!</definedName>
    <definedName name="libor" localSheetId="2">#REF!</definedName>
    <definedName name="libor" localSheetId="5">#REF!</definedName>
    <definedName name="libor">#REF!</definedName>
    <definedName name="LIGINF" localSheetId="21">[5]Dados_Perdas!$C$64:$O$75</definedName>
    <definedName name="LIGINF">#REF!</definedName>
    <definedName name="LOJAS" localSheetId="21">'[5]Dados das Lojas'!$D$2:$P$91</definedName>
    <definedName name="LOJAS">#REF!</definedName>
    <definedName name="luzma" localSheetId="10" hidden="1">{"'EST.RDOS(INT)'!$A$5:$E$58"}</definedName>
    <definedName name="luzma" localSheetId="11" hidden="1">{"'EST.RDOS(INT)'!$A$5:$E$58"}</definedName>
    <definedName name="luzma" localSheetId="2" hidden="1">{"'EST.RDOS(INT)'!$A$5:$E$58"}</definedName>
    <definedName name="luzma" localSheetId="5" hidden="1">{"'EST.RDOS(INT)'!$A$5:$E$58"}</definedName>
    <definedName name="luzma" localSheetId="21" hidden="1">{"'EST.RDOS(INT)'!$A$5:$E$58"}</definedName>
    <definedName name="luzma" hidden="1">{"'EST.RDOS(INT)'!$A$5:$E$58"}</definedName>
    <definedName name="MACRO">#REF!</definedName>
    <definedName name="MAIN">#REF!</definedName>
    <definedName name="MANO" localSheetId="21">'[5]Dados DEC e FEC'!$G$160:$H$223</definedName>
    <definedName name="MANO">#REF!</definedName>
    <definedName name="MAR" localSheetId="10">#REF!</definedName>
    <definedName name="MAR" localSheetId="11">#REF!</definedName>
    <definedName name="MAR" localSheetId="2">#REF!</definedName>
    <definedName name="MAR" localSheetId="5">#REF!</definedName>
    <definedName name="MAR">#REF!</definedName>
    <definedName name="MARGENOPEMEM" localSheetId="21">'[4]PyG Año 00-01-02'!$A$336</definedName>
    <definedName name="MARGENOPEMEM">#REF!</definedName>
    <definedName name="MATERIAL" localSheetId="10">#REF!</definedName>
    <definedName name="MATERIAL" localSheetId="11">#REF!</definedName>
    <definedName name="MATERIAL" localSheetId="2">#REF!</definedName>
    <definedName name="MATERIAL" localSheetId="5">#REF!</definedName>
    <definedName name="MATERIAL">#REF!</definedName>
    <definedName name="Max_Cod" localSheetId="21">[8]Postes!$J$1</definedName>
    <definedName name="Max_Cod">#REF!</definedName>
    <definedName name="mayo" localSheetId="10">#REF!</definedName>
    <definedName name="mayo" localSheetId="11">#REF!</definedName>
    <definedName name="mayo" localSheetId="2">#REF!</definedName>
    <definedName name="mayo" localSheetId="5">#REF!</definedName>
    <definedName name="mayo">#REF!</definedName>
    <definedName name="ME" localSheetId="2">#REF!</definedName>
    <definedName name="ME" localSheetId="5">#REF!</definedName>
    <definedName name="ME">#REF!</definedName>
    <definedName name="MEM" localSheetId="2">#REF!</definedName>
    <definedName name="MEM" localSheetId="5">#REF!</definedName>
    <definedName name="MEM">#REF!</definedName>
    <definedName name="mes">#REF!</definedName>
    <definedName name="MESESL">#REF!</definedName>
    <definedName name="Meta_" localSheetId="21">'[6]Dados Faturamento'!$BA$3</definedName>
    <definedName name="Meta_">#REF!</definedName>
    <definedName name="META_ABR" localSheetId="21">'[6]Dados Faturamento'!$C$112:$N$118</definedName>
    <definedName name="META_ABR">#REF!</definedName>
    <definedName name="META_REFAT" localSheetId="21">'[6]Dados Faturamento'!$C$82:$N$88</definedName>
    <definedName name="META_REFAT">#REF!</definedName>
    <definedName name="Metas_Perdas" localSheetId="21">'[6]Dados Perdas RAA'!$B$63:$D$69</definedName>
    <definedName name="Metas_Perdas">#REF!</definedName>
    <definedName name="METASLOJAS" localSheetId="21">'[5]Dados das Lojas'!$D$94:$P$108</definedName>
    <definedName name="METASLOJAS">#REF!</definedName>
    <definedName name="Metaswork" localSheetId="21">'[6]Dados Work M'!$AC$5:$AN$8</definedName>
    <definedName name="Metaswork">#REF!</definedName>
    <definedName name="mgm" localSheetId="10" hidden="1">{"'EST.RDOS(INT)'!$A$5:$E$58"}</definedName>
    <definedName name="mgm" localSheetId="11" hidden="1">{"'EST.RDOS(INT)'!$A$5:$E$58"}</definedName>
    <definedName name="mgm" localSheetId="2" hidden="1">{"'EST.RDOS(INT)'!$A$5:$E$58"}</definedName>
    <definedName name="mgm" localSheetId="5" hidden="1">{"'EST.RDOS(INT)'!$A$5:$E$58"}</definedName>
    <definedName name="mgm" localSheetId="21" hidden="1">{"'EST.RDOS(INT)'!$A$5:$E$58"}</definedName>
    <definedName name="mgm" hidden="1">{"'EST.RDOS(INT)'!$A$5:$E$58"}</definedName>
    <definedName name="MINI">#REF!</definedName>
    <definedName name="ML">#REF!</definedName>
    <definedName name="MONEDA">#REF!</definedName>
    <definedName name="MWORK" localSheetId="21">'[17]Dados Work'!#REF!</definedName>
    <definedName name="MWORK">#REF!</definedName>
    <definedName name="NCD" localSheetId="21">'[6]Estatisticas do Planejamento'!$A$56:$H$75</definedName>
    <definedName name="NCD">#REF!</definedName>
    <definedName name="Necessidades" localSheetId="21">'[6]Estatisticas do Planejamento'!$A$56:$H$75</definedName>
    <definedName name="Necessidades">#REF!</definedName>
    <definedName name="NG_D" localSheetId="21">[14]ANALITICO!$S$1:$S$65536</definedName>
    <definedName name="NG_D">#REF!</definedName>
    <definedName name="nombrehoja" localSheetId="10">#REF!</definedName>
    <definedName name="nombrehoja" localSheetId="11">#REF!</definedName>
    <definedName name="nombrehoja" localSheetId="2">#REF!</definedName>
    <definedName name="nombrehoja" localSheetId="5">#REF!</definedName>
    <definedName name="nombrehoja">#REF!</definedName>
    <definedName name="NPROG" localSheetId="21">[6]Cálculos_DM!$B$52:$O$59</definedName>
    <definedName name="NPROG">#REF!</definedName>
    <definedName name="NR_ABC" localSheetId="21">'[6]Dados Clandestina'!$D$54:$P$56</definedName>
    <definedName name="NR_ABC">#REF!</definedName>
    <definedName name="NR_ACUM" localSheetId="21">'[6]Dados Clandestina'!$D$79:$J$81</definedName>
    <definedName name="NR_ACUM">#REF!</definedName>
    <definedName name="NR_ANHEMBI" localSheetId="21">'[6]Dados Clandestina'!$D$39:$P$41</definedName>
    <definedName name="NR_ANHEMBI">#REF!</definedName>
    <definedName name="NR_CENTRO" localSheetId="21">'[6]Dados Clandestina'!$D$44:$P$46</definedName>
    <definedName name="NR_CENTRO">#REF!</definedName>
    <definedName name="NR_ELPA" localSheetId="21">'[6]Dados Clandestina'!$D$24:$P$26</definedName>
    <definedName name="NR_ELPA">#REF!</definedName>
    <definedName name="NR_LESTE" localSheetId="21">'[6]Dados Clandestina'!$D$49:$P$51</definedName>
    <definedName name="NR_LESTE">#REF!</definedName>
    <definedName name="NR_OESTE" localSheetId="21">'[6]Dados Clandestina'!$D$29:$P$31</definedName>
    <definedName name="NR_OESTE">#REF!</definedName>
    <definedName name="NR_SUL" localSheetId="21">'[6]Dados Clandestina'!$D$34:$P$36</definedName>
    <definedName name="NR_SUL">#REF!</definedName>
    <definedName name="nuevas_financiaciones" localSheetId="21">'[15]graf indi'!$A$2:$E$10</definedName>
    <definedName name="nuevas_financiaciones">#REF!</definedName>
    <definedName name="NUEVAS_OBLIGACIONES_FINANCIERAS" localSheetId="21">'[12]#¡REF'!$B$40</definedName>
    <definedName name="NUEVAS_OBLIGACIONES_FINANCIERAS">#REF!</definedName>
    <definedName name="NUEVO" localSheetId="10">#REF!</definedName>
    <definedName name="NUEVO" localSheetId="11">#REF!</definedName>
    <definedName name="NUEVO" localSheetId="2">#REF!</definedName>
    <definedName name="NUEVO" localSheetId="5">#REF!</definedName>
    <definedName name="NUEVO">#REF!</definedName>
    <definedName name="Nuevo_Financiamiento" localSheetId="21">'[12]#¡REF'!$B$59</definedName>
    <definedName name="Nuevo_Financiamiento">#REF!</definedName>
    <definedName name="nUnidad" localSheetId="10">#REF!</definedName>
    <definedName name="nUnidad" localSheetId="11">#REF!</definedName>
    <definedName name="nUnidad" localSheetId="2">#REF!</definedName>
    <definedName name="nUnidad" localSheetId="21">[20]Datos!#REF!</definedName>
    <definedName name="nUnidad">#REF!</definedName>
    <definedName name="ññ" localSheetId="10" hidden="1">{"'EST.RDOS(INT)'!$A$5:$E$58"}</definedName>
    <definedName name="ññ" localSheetId="11" hidden="1">{"'EST.RDOS(INT)'!$A$5:$E$58"}</definedName>
    <definedName name="ññ" localSheetId="2" hidden="1">{"'EST.RDOS(INT)'!$A$5:$E$58"}</definedName>
    <definedName name="ññ" localSheetId="5" hidden="1">{"'EST.RDOS(INT)'!$A$5:$E$58"}</definedName>
    <definedName name="ññ" localSheetId="21" hidden="1">{"'EST.RDOS(INT)'!$A$5:$E$58"}</definedName>
    <definedName name="ññ" hidden="1">{"'EST.RDOS(INT)'!$A$5:$E$58"}</definedName>
    <definedName name="OAP">#REF!</definedName>
    <definedName name="OAPC">#REF!</definedName>
    <definedName name="OATITLE">#REF!</definedName>
    <definedName name="octu">#REF!</definedName>
    <definedName name="OPERACION">#REF!</definedName>
    <definedName name="otros_egresos" localSheetId="21">'[4]PyG Año 00-01-02'!#REF!</definedName>
    <definedName name="otros_egresos">#REF!</definedName>
    <definedName name="Otros_Gastos" localSheetId="21">'[12]#¡REF'!$B$24</definedName>
    <definedName name="Otros_Gastos">#REF!</definedName>
    <definedName name="Otros_gastos_generales" localSheetId="10">#REF!</definedName>
    <definedName name="Otros_gastos_generales" localSheetId="11">#REF!</definedName>
    <definedName name="Otros_gastos_generales" localSheetId="2">#REF!</definedName>
    <definedName name="Otros_gastos_generales" localSheetId="5">#REF!</definedName>
    <definedName name="Otros_gastos_generales">#REF!</definedName>
    <definedName name="otroslp" localSheetId="2">#REF!</definedName>
    <definedName name="otroslp" localSheetId="5">#REF!</definedName>
    <definedName name="otroslp">#REF!</definedName>
    <definedName name="OUTPUT" localSheetId="2">#REF!</definedName>
    <definedName name="OUTPUT" localSheetId="5">#REF!</definedName>
    <definedName name="OUTPUT">#REF!</definedName>
    <definedName name="OUTPUTE">#REF!</definedName>
    <definedName name="OUTPUTPR">#REF!</definedName>
    <definedName name="OUTRAS">#REF!</definedName>
    <definedName name="OUTROSKPIS" localSheetId="21">[5]Dados_Perdas!$C$117:$O$140</definedName>
    <definedName name="OUTROSKPIS">#REF!</definedName>
    <definedName name="P_23" localSheetId="10">#REF!</definedName>
    <definedName name="P_23" localSheetId="11">#REF!</definedName>
    <definedName name="P_23" localSheetId="2">#REF!</definedName>
    <definedName name="P_23" localSheetId="5">#REF!</definedName>
    <definedName name="P_23">#REF!</definedName>
    <definedName name="P_35" localSheetId="2">#REF!</definedName>
    <definedName name="P_35" localSheetId="5">#REF!</definedName>
    <definedName name="P_35">#REF!</definedName>
    <definedName name="P_36" localSheetId="2">#REF!</definedName>
    <definedName name="P_36" localSheetId="5">#REF!</definedName>
    <definedName name="P_36">#REF!</definedName>
    <definedName name="P_37">#REF!</definedName>
    <definedName name="P_38">#REF!</definedName>
    <definedName name="P_39">#REF!</definedName>
    <definedName name="P_40">#REF!</definedName>
    <definedName name="P_41">#REF!</definedName>
    <definedName name="P_43">#REF!</definedName>
    <definedName name="P_44">#REF!</definedName>
    <definedName name="P_45">#REF!</definedName>
    <definedName name="P_57">#REF!</definedName>
    <definedName name="P_65">#REF!</definedName>
    <definedName name="P_66">#REF!</definedName>
    <definedName name="P_70">#REF!</definedName>
    <definedName name="P_72">#REF!</definedName>
    <definedName name="P_73">#REF!</definedName>
    <definedName name="P_74">#REF!</definedName>
    <definedName name="P_75">#REF!</definedName>
    <definedName name="P_76">#REF!</definedName>
    <definedName name="P_77">#REF!</definedName>
    <definedName name="P_78">#REF!</definedName>
    <definedName name="P_79">#REF!</definedName>
    <definedName name="P_80">#REF!</definedName>
    <definedName name="P_81">#REF!</definedName>
    <definedName name="P_82">#REF!</definedName>
    <definedName name="P_83">#REF!</definedName>
    <definedName name="P_84">#REF!</definedName>
    <definedName name="P_85">#REF!</definedName>
    <definedName name="P_86">#REF!</definedName>
    <definedName name="P_88">#REF!</definedName>
    <definedName name="P_89">#REF!</definedName>
    <definedName name="P_90">#REF!</definedName>
    <definedName name="P_91">#REF!</definedName>
    <definedName name="P_92">#REF!</definedName>
    <definedName name="P_93">#REF!</definedName>
    <definedName name="P_94">#REF!</definedName>
    <definedName name="P_95">#REF!</definedName>
    <definedName name="P_96">#REF!</definedName>
    <definedName name="P_97">#REF!</definedName>
    <definedName name="P_98">#REF!</definedName>
    <definedName name="P_99">#REF!</definedName>
    <definedName name="P_A1">#REF!</definedName>
    <definedName name="P_A2">#REF!</definedName>
    <definedName name="P_A3">#REF!</definedName>
    <definedName name="P_A4">#REF!</definedName>
    <definedName name="P_A5">#REF!</definedName>
    <definedName name="P_A6">#REF!</definedName>
    <definedName name="P_A7">#REF!</definedName>
    <definedName name="P_A8">#REF!</definedName>
    <definedName name="P_B1">#REF!</definedName>
    <definedName name="P_B2">#REF!</definedName>
    <definedName name="P_B3">#REF!</definedName>
    <definedName name="P_B4">#REF!</definedName>
    <definedName name="P_B5">#REF!</definedName>
    <definedName name="P_B6">#REF!</definedName>
    <definedName name="P_B7">#REF!</definedName>
    <definedName name="P_B8">#REF!</definedName>
    <definedName name="P_B9">#REF!</definedName>
    <definedName name="P_C1">#REF!</definedName>
    <definedName name="P_C2">#REF!</definedName>
    <definedName name="P_C3">#REF!</definedName>
    <definedName name="P_C4">#REF!</definedName>
    <definedName name="P_C5">#REF!</definedName>
    <definedName name="P_C6">#REF!</definedName>
    <definedName name="P_C7">#REF!</definedName>
    <definedName name="P_C8">#REF!</definedName>
    <definedName name="P_C9">#REF!</definedName>
    <definedName name="P_D1">#REF!</definedName>
    <definedName name="P_D2">#REF!</definedName>
    <definedName name="P_D3">#REF!</definedName>
    <definedName name="P_D4">#REF!</definedName>
    <definedName name="P_D5">#REF!</definedName>
    <definedName name="P_D6">#REF!</definedName>
    <definedName name="P_D7">#REF!</definedName>
    <definedName name="P_D8">#REF!</definedName>
    <definedName name="P_D9">#REF!</definedName>
    <definedName name="P_E1">#REF!</definedName>
    <definedName name="P_E3">#REF!</definedName>
    <definedName name="P_E8">#REF!</definedName>
    <definedName name="P_E9">#REF!</definedName>
    <definedName name="P_F1">#REF!</definedName>
    <definedName name="P_F3">#REF!</definedName>
    <definedName name="P_F4">#REF!</definedName>
    <definedName name="P_F5">#REF!</definedName>
    <definedName name="P_F6">#REF!</definedName>
    <definedName name="P_F7">#REF!</definedName>
    <definedName name="P_F8">#REF!</definedName>
    <definedName name="PADM" localSheetId="21">[5]Dados_Perdas!$C$33:$O$44</definedName>
    <definedName name="PADM">#REF!</definedName>
    <definedName name="Participación_Ciudadana" localSheetId="21">'[12]#¡REF'!$B$52</definedName>
    <definedName name="Participación_Ciudadana">#REF!</definedName>
    <definedName name="Participación_Subordinadas" localSheetId="21">'[12]#¡REF'!$B$21</definedName>
    <definedName name="Participación_Subordinadas">#REF!</definedName>
    <definedName name="PCLD" localSheetId="21">'[6]Dados Inadimplência'!$V$55:$AH$61</definedName>
    <definedName name="PCLD">#REF!</definedName>
    <definedName name="PCLDCOM" localSheetId="21">'[5]Dados Inadimplência'!$C$3:$N$22</definedName>
    <definedName name="PCLDCOM">#REF!</definedName>
    <definedName name="PCLDMETA" localSheetId="21">'[6]Dados Inadimplência'!$V$76:$AH$82</definedName>
    <definedName name="PCLDMETA">#REF!</definedName>
    <definedName name="PCLDSEM" localSheetId="21">'[5]Dados Inadimplência'!$C$26:$N$45</definedName>
    <definedName name="PCLDSEM">#REF!</definedName>
    <definedName name="PER" localSheetId="21">[7]ELEGIR!$B$19</definedName>
    <definedName name="PER">#REF!</definedName>
    <definedName name="Perdas_FBH" localSheetId="21">'[6]Dados Perdas e BH'!$A$8:$N$14</definedName>
    <definedName name="Perdas_FBH">#REF!</definedName>
    <definedName name="Perdas_FBH_Metas" localSheetId="21">'[6]Dados Perdas e BH'!$A$19:$N$25</definedName>
    <definedName name="Perdas_FBH_Metas">#REF!</definedName>
    <definedName name="personal" localSheetId="21">'[4]aom reg'!$W$13:$AE$19</definedName>
    <definedName name="personal">#REF!</definedName>
    <definedName name="personalcnd" localSheetId="21">'[4]aom reg'!$W$118</definedName>
    <definedName name="personalcnd">#REF!</definedName>
    <definedName name="PICA" localSheetId="10">#REF!</definedName>
    <definedName name="PICA" localSheetId="11">#REF!</definedName>
    <definedName name="PICA" localSheetId="2">#REF!</definedName>
    <definedName name="PICA" localSheetId="5">#REF!</definedName>
    <definedName name="PICA">#REF!</definedName>
    <definedName name="PICA1" localSheetId="2">#REF!</definedName>
    <definedName name="PICA1" localSheetId="5">#REF!</definedName>
    <definedName name="PICA1">#REF!</definedName>
    <definedName name="PLA" localSheetId="21">'[6]Estatisticas do Planejamento'!$A$34:$H$53</definedName>
    <definedName name="PLA">#REF!</definedName>
    <definedName name="Plan_Rel_Capex" localSheetId="21">'[6]Dados de relacionamento'!$B$30:$O$37</definedName>
    <definedName name="Plan_Rel_Capex">#REF!</definedName>
    <definedName name="Plan_Rel_Opex" localSheetId="21">'[6]Dados de relacionamento'!$B$21:$O$28</definedName>
    <definedName name="Plan_Rel_Opex">#REF!</definedName>
    <definedName name="Planejado" localSheetId="21">'[21]Dados de relacionamento'!$B$15:$M$22</definedName>
    <definedName name="Planejado">#REF!</definedName>
    <definedName name="PM_ABC" localSheetId="21">'[6]Plano de Manutenção'!$X$92:$AD$119</definedName>
    <definedName name="PM_ABC">#REF!</definedName>
    <definedName name="PM_ANHEMBI" localSheetId="21">'[6]Plano de Manutenção'!$X$122:$AD$149</definedName>
    <definedName name="PM_ANHEMBI">#REF!</definedName>
    <definedName name="PM_CENTRO" localSheetId="21">'[6]Plano de Manutenção'!$X$152:$AD$179</definedName>
    <definedName name="PM_CENTRO">#REF!</definedName>
    <definedName name="PM_ELPA" localSheetId="21">'[6]Plano de Manutenção'!$X$272:$AD$299</definedName>
    <definedName name="PM_ELPA">#REF!</definedName>
    <definedName name="PM_LESTE" localSheetId="21">'[6]Plano de Manutenção'!$X$182:$AD$209</definedName>
    <definedName name="PM_LESTE">#REF!</definedName>
    <definedName name="PM_OESTE" localSheetId="21">'[6]Plano de Manutenção'!$X$212:$AD$239</definedName>
    <definedName name="PM_OESTE">#REF!</definedName>
    <definedName name="PM_SUL" localSheetId="21">'[6]Plano de Manutenção'!$X$242:$AD$269</definedName>
    <definedName name="PM_SUL">#REF!</definedName>
    <definedName name="PONTOCONEX" localSheetId="21">'[5]Dados Must'!$C$4:$N$22</definedName>
    <definedName name="PONTOCONEX">#REF!</definedName>
    <definedName name="PORDIV" localSheetId="10">#REF!</definedName>
    <definedName name="PORDIV" localSheetId="11">#REF!</definedName>
    <definedName name="PORDIV" localSheetId="2">#REF!</definedName>
    <definedName name="PORDIV" localSheetId="5">#REF!</definedName>
    <definedName name="PORDIV">#REF!</definedName>
    <definedName name="PPPP" localSheetId="2">#REF!</definedName>
    <definedName name="PPPP" localSheetId="5">#REF!</definedName>
    <definedName name="PPPP">#REF!</definedName>
    <definedName name="PR_AC" localSheetId="21">'[6]Dados Segurança'!$B$60:$I$64</definedName>
    <definedName name="PR_AC">#REF!</definedName>
    <definedName name="PR_LM" localSheetId="21">'[6]Dados Segurança'!$B$53:$I$57</definedName>
    <definedName name="PR_LM">#REF!</definedName>
    <definedName name="Prepago_Deuda" localSheetId="21">'[12]#¡REF'!$B$8</definedName>
    <definedName name="Prepago_Deuda">#REF!</definedName>
    <definedName name="PREST" localSheetId="10">#REF!</definedName>
    <definedName name="PREST" localSheetId="11">#REF!</definedName>
    <definedName name="PREST" localSheetId="2">#REF!</definedName>
    <definedName name="PREST" localSheetId="5">#REF!</definedName>
    <definedName name="PREST">#REF!</definedName>
    <definedName name="PRESTTOT" localSheetId="2">#REF!</definedName>
    <definedName name="PRESTTOT" localSheetId="5">#REF!</definedName>
    <definedName name="PRESTTOT">#REF!</definedName>
    <definedName name="Prima_o_subsidio_de_alimentación" localSheetId="2">#REF!</definedName>
    <definedName name="Prima_o_subsidio_de_alimentación" localSheetId="5">#REF!</definedName>
    <definedName name="Prima_o_subsidio_de_alimentación">#REF!</definedName>
    <definedName name="Print_Area_MI">#REF!</definedName>
    <definedName name="PROATIVPC" localSheetId="21">[5]DadosSeguranc!$D$324:$AC$365</definedName>
    <definedName name="PROATIVPC">#REF!</definedName>
    <definedName name="PROATIVPP" localSheetId="21">[5]DadosSeguranc!$D$278:$AC$319</definedName>
    <definedName name="PROATIVPP">#REF!</definedName>
    <definedName name="Procon" localSheetId="21">'[6]Dados Ouvidoria II'!$C$60:$O$66</definedName>
    <definedName name="Procon">#REF!</definedName>
    <definedName name="PRODAT" localSheetId="21">'[5]Dados Prod Serv'!$B$9:$N$10</definedName>
    <definedName name="PRODAT">#REF!</definedName>
    <definedName name="PRODBT" localSheetId="21">'[5]Dados Prod Serv'!$B$3:$N$4</definedName>
    <definedName name="PRODBT">#REF!</definedName>
    <definedName name="PROG" localSheetId="21">[6]Cálculos_DM!$B$42:$O$49</definedName>
    <definedName name="PROG">#REF!</definedName>
    <definedName name="prospfyu" localSheetId="10">#REF!</definedName>
    <definedName name="prospfyu" localSheetId="11">#REF!</definedName>
    <definedName name="prospfyu" localSheetId="2">#REF!</definedName>
    <definedName name="prospfyu" localSheetId="5">#REF!</definedName>
    <definedName name="prospfyu">#REF!</definedName>
    <definedName name="prospindic" localSheetId="2">#REF!</definedName>
    <definedName name="prospindic" localSheetId="5">#REF!</definedName>
    <definedName name="prospindic">#REF!</definedName>
    <definedName name="Provisiones" localSheetId="21">'[12]#¡REF'!$B$18</definedName>
    <definedName name="Provisiones">#REF!</definedName>
    <definedName name="PROYC" localSheetId="10">#REF!</definedName>
    <definedName name="PROYC" localSheetId="11">#REF!</definedName>
    <definedName name="PROYC" localSheetId="2">#REF!</definedName>
    <definedName name="PROYC" localSheetId="5">#REF!</definedName>
    <definedName name="PROYC">#REF!</definedName>
    <definedName name="PUBLICO" localSheetId="21">'[6]Dados Segurança'!$B$80:$I$82</definedName>
    <definedName name="PUBLICO">#REF!</definedName>
    <definedName name="q" localSheetId="10">#REF!</definedName>
    <definedName name="q" localSheetId="11">#REF!</definedName>
    <definedName name="q" localSheetId="2">#REF!</definedName>
    <definedName name="q" localSheetId="21">[22]Hoja1!#REF!</definedName>
    <definedName name="q">#REF!</definedName>
    <definedName name="qq" localSheetId="10" hidden="1">#REF!</definedName>
    <definedName name="qq" localSheetId="11" hidden="1">#REF!</definedName>
    <definedName name="qq" localSheetId="2" hidden="1">#REF!</definedName>
    <definedName name="qq" localSheetId="5" hidden="1">#REF!</definedName>
    <definedName name="qq" hidden="1">#REF!</definedName>
    <definedName name="qryActivs_USDxUnidadesConstructivas" localSheetId="2">#REF!</definedName>
    <definedName name="qryActivs_USDxUnidadesConstructivas" localSheetId="5">#REF!</definedName>
    <definedName name="qryActivs_USDxUnidadesConstructivas">#REF!</definedName>
    <definedName name="qryVentasxOficina" localSheetId="2">#REF!</definedName>
    <definedName name="qryVentasxOficina" localSheetId="5">#REF!</definedName>
    <definedName name="qryVentasxOficina">#REF!</definedName>
    <definedName name="rangosub">#REF!</definedName>
    <definedName name="RawData">#REF!</definedName>
    <definedName name="Realizado" localSheetId="21">'[21]Dados de relacionamento'!$B$25:$M$32</definedName>
    <definedName name="Realizado">#REF!</definedName>
    <definedName name="RECAUDO" localSheetId="21">'[12]#¡REF'!$B$45</definedName>
    <definedName name="RECAUDO">#REF!</definedName>
    <definedName name="recaudo_cartera" localSheetId="21">[4]Gráficas!$A$61:$H$64</definedName>
    <definedName name="recaudo_cartera">#REF!</definedName>
    <definedName name="Reclamacao" localSheetId="21">'[11]REFAT_GRUPO-B_ELPA'!$AW$3</definedName>
    <definedName name="Reclamacao">#REF!</definedName>
    <definedName name="RECLAMADO" localSheetId="21">'[6]Dados Faturamento'!$C$51:$N$57</definedName>
    <definedName name="RECLAMADO">#REF!</definedName>
    <definedName name="Ref_Ano" localSheetId="21">'[6]Dados Faturamento'!$AV$11</definedName>
    <definedName name="Ref_Ano">#REF!</definedName>
    <definedName name="Ref_Qtd_Fat" localSheetId="21">'[6]Dados Faturamento'!$AU$3</definedName>
    <definedName name="Ref_Qtd_Fat">#REF!</definedName>
    <definedName name="Ref_Qtd_Ree" localSheetId="21">'[6]Dados Faturamento'!$AV$3</definedName>
    <definedName name="Ref_Qtd_Ree">#REF!</definedName>
    <definedName name="Ref_Qtde_ConInt" localSheetId="21">'[6]Dados Faturamento'!$AY$3</definedName>
    <definedName name="Ref_Qtde_ConInt">#REF!</definedName>
    <definedName name="Ref_Unidades" localSheetId="21">'[6]Dados Faturamento'!$AZ$14</definedName>
    <definedName name="Ref_Unidades">#REF!</definedName>
    <definedName name="referenc_margen_ebitda" localSheetId="21">'[4]PyG Año 00-01-02'!$A$278</definedName>
    <definedName name="referenc_margen_ebitda">#REF!</definedName>
    <definedName name="REITERADAS" localSheetId="21">'[5]Dados de Ouvidoria'!$D$18:$P$31</definedName>
    <definedName name="REITERADAS">#REF!</definedName>
    <definedName name="REJE_RELIG" localSheetId="21">'[6]Indicadores Associados (2)'!$AI$19:$AV$46</definedName>
    <definedName name="REJE_RELIG">#REF!</definedName>
    <definedName name="RELACION_GASTOS_A.O.M" localSheetId="10">#REF!</definedName>
    <definedName name="RELACION_GASTOS_A.O.M" localSheetId="11">#REF!</definedName>
    <definedName name="RELACION_GASTOS_A.O.M" localSheetId="21">'[12]#¡REF'!#REF!</definedName>
    <definedName name="RELACION_GASTOS_A.O.M">#REF!</definedName>
    <definedName name="RELACION_GASTOS_A.O.M___STE" localSheetId="21">'[12]#¡REF'!$B$34</definedName>
    <definedName name="RELACION_GASTOS_A.O.M___STE">#REF!</definedName>
    <definedName name="RELACION_GASTOS_A.O.M_TOTAL" localSheetId="10">#REF!</definedName>
    <definedName name="RELACION_GASTOS_A.O.M_TOTAL" localSheetId="11">#REF!</definedName>
    <definedName name="RELACION_GASTOS_A.O.M_TOTAL" localSheetId="21">'[12]#¡REF'!#REF!</definedName>
    <definedName name="RELACION_GASTOS_A.O.M_TOTAL">#REF!</definedName>
    <definedName name="remuneracicndmem" localSheetId="21">'[4]aom reg'!$B$23</definedName>
    <definedName name="remuneracicndmem">#REF!</definedName>
    <definedName name="ren" localSheetId="10">#REF!</definedName>
    <definedName name="ren" localSheetId="11">#REF!</definedName>
    <definedName name="ren" localSheetId="2">#REF!</definedName>
    <definedName name="ren" localSheetId="5">#REF!</definedName>
    <definedName name="ren">#REF!</definedName>
    <definedName name="rent" localSheetId="2">#REF!</definedName>
    <definedName name="rent" localSheetId="5">#REF!</definedName>
    <definedName name="rent">#REF!</definedName>
    <definedName name="rentafactores" localSheetId="2">#REF!</definedName>
    <definedName name="rentafactores" localSheetId="5">#REF!</definedName>
    <definedName name="rentafactores">#REF!</definedName>
    <definedName name="RENTAL">#REF!</definedName>
    <definedName name="REP">#REF!</definedName>
    <definedName name="rep_Saldo_Bloqueado_Titulos" localSheetId="21">'[23]rep_Saldo Bloqueado'!$D$1:$H$1</definedName>
    <definedName name="rep_Saldo_Bloqueado_Titulos">#REF!</definedName>
    <definedName name="rep_Saldo_Bloqueado_Tudo" localSheetId="21">'[23]rep_Saldo Bloqueado'!$D$1:$H$159</definedName>
    <definedName name="rep_Saldo_Bloqueado_Tudo">#REF!</definedName>
    <definedName name="REPDIV" localSheetId="10">#REF!</definedName>
    <definedName name="REPDIV" localSheetId="11">#REF!</definedName>
    <definedName name="REPDIV" localSheetId="2">#REF!</definedName>
    <definedName name="REPDIV" localSheetId="5">#REF!</definedName>
    <definedName name="REPDIV">#REF!</definedName>
    <definedName name="REPOCALC" localSheetId="2">#REF!</definedName>
    <definedName name="REPOCALC" localSheetId="5">#REF!</definedName>
    <definedName name="REPOCALC">#REF!</definedName>
    <definedName name="REPOPRO" localSheetId="2">#REF!</definedName>
    <definedName name="REPOPRO" localSheetId="5">#REF!</definedName>
    <definedName name="REPOPRO">#REF!</definedName>
    <definedName name="REPSUB">#REF!</definedName>
    <definedName name="requeri_de_efecti" localSheetId="21">'[15]graf indi'!$J$73</definedName>
    <definedName name="requeri_de_efecti">#REF!</definedName>
    <definedName name="RESBCE" localSheetId="10">#REF!</definedName>
    <definedName name="RESBCE" localSheetId="11">#REF!</definedName>
    <definedName name="RESBCE" localSheetId="2">#REF!</definedName>
    <definedName name="RESBCE" localSheetId="5">#REF!</definedName>
    <definedName name="RESBCE">#REF!</definedName>
    <definedName name="RESFYU" localSheetId="2">#REF!</definedName>
    <definedName name="RESFYU" localSheetId="5">#REF!</definedName>
    <definedName name="RESFYU">#REF!</definedName>
    <definedName name="RESPYG" localSheetId="2">#REF!</definedName>
    <definedName name="RESPYG" localSheetId="5">#REF!</definedName>
    <definedName name="RESPYG">#REF!</definedName>
    <definedName name="RESREL">#REF!</definedName>
    <definedName name="Resultado_no_operacional" localSheetId="21">'[12]#¡REF'!$B$25</definedName>
    <definedName name="Resultado_no_operacional">#REF!</definedName>
    <definedName name="Resumen" localSheetId="10" hidden="1">#REF!</definedName>
    <definedName name="Resumen" localSheetId="11" hidden="1">#REF!</definedName>
    <definedName name="Resumen" localSheetId="2" hidden="1">#REF!</definedName>
    <definedName name="Resumen" localSheetId="5" hidden="1">#REF!</definedName>
    <definedName name="Resumen" hidden="1">#REF!</definedName>
    <definedName name="Resumen_por_Gerencia" localSheetId="2">#REF!</definedName>
    <definedName name="Resumen_por_Gerencia" localSheetId="5">#REF!</definedName>
    <definedName name="Resumen_por_Gerencia">#REF!</definedName>
    <definedName name="Resumen_PyG" localSheetId="2">#REF!</definedName>
    <definedName name="Resumen_PyG" localSheetId="5">#REF!</definedName>
    <definedName name="Resumen_PyG">#REF!</definedName>
    <definedName name="Resumen_Total">#REF!</definedName>
    <definedName name="RESUMO" localSheetId="2">#REF!</definedName>
    <definedName name="RESUMO" localSheetId="21">'[24]NGs. BANCO DADOS'!#REF!</definedName>
    <definedName name="RESUMO">#REF!</definedName>
    <definedName name="RESUMO_GERAL" localSheetId="10">#REF!</definedName>
    <definedName name="RESUMO_GERAL" localSheetId="11">#REF!</definedName>
    <definedName name="RESUMO_GERAL" localSheetId="2">#REF!</definedName>
    <definedName name="RESUMO_GERAL" localSheetId="5">#REF!</definedName>
    <definedName name="RESUMO_GERAL">#REF!</definedName>
    <definedName name="Retroativa" localSheetId="21">'[6]Dados Perdas RAA'!$A$9:$N$15</definedName>
    <definedName name="Retroativa">#REF!</definedName>
    <definedName name="Retroativa_Meta" localSheetId="21">'[6]Dados Perdas RAA'!$A$87:$N$93</definedName>
    <definedName name="Retroativa_Meta">#REF!</definedName>
    <definedName name="RFP" localSheetId="10">#REF!</definedName>
    <definedName name="RFP" localSheetId="11">#REF!</definedName>
    <definedName name="RFP" localSheetId="2">#REF!</definedName>
    <definedName name="RFP" localSheetId="5">#REF!</definedName>
    <definedName name="RFP">#REF!</definedName>
    <definedName name="RFPC" localSheetId="2">#REF!</definedName>
    <definedName name="RFPC" localSheetId="5">#REF!</definedName>
    <definedName name="RFPC">#REF!</definedName>
    <definedName name="RFTITLE" localSheetId="2">#REF!</definedName>
    <definedName name="RFTITLE" localSheetId="5">#REF!</definedName>
    <definedName name="RFTITL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TRETERTERTERTERT">#REF!</definedName>
    <definedName name="RU" localSheetId="21">'[6]Indicadores Associados (2)'!$C$19:$P$46</definedName>
    <definedName name="RU">#REF!</definedName>
    <definedName name="Saldo" localSheetId="21">'[12]#¡REF'!$B$9</definedName>
    <definedName name="Saldo">#REF!</definedName>
    <definedName name="Saldo_Bloqueado_Ano" localSheetId="10">#REF!</definedName>
    <definedName name="Saldo_Bloqueado_Ano" localSheetId="11">#REF!</definedName>
    <definedName name="Saldo_Bloqueado_Ano" localSheetId="21">[25]Dados_Saldo_Bloq!#REF!</definedName>
    <definedName name="Saldo_Bloqueado_Ano">#REF!</definedName>
    <definedName name="Saldo_Bloqueado_Bloqueado_Contas" localSheetId="10">#REF!</definedName>
    <definedName name="Saldo_Bloqueado_Bloqueado_Contas" localSheetId="11">#REF!</definedName>
    <definedName name="Saldo_Bloqueado_Bloqueado_Contas" localSheetId="21">[25]Dados_Saldo_Bloq!#REF!</definedName>
    <definedName name="Saldo_Bloqueado_Bloqueado_Contas">#REF!</definedName>
    <definedName name="Saldo_Bloqueado_Bloqueado_Valor" localSheetId="21">[25]Dados_Saldo_Bloq!#REF!</definedName>
    <definedName name="Saldo_Bloqueado_Bloqueado_Valor">#REF!</definedName>
    <definedName name="Saldo_Bloqueado_Mes" localSheetId="21">[25]Dados_Saldo_Bloq!#REF!</definedName>
    <definedName name="Saldo_Bloqueado_Mes">#REF!</definedName>
    <definedName name="Saldo_Bloqueado_Unidade_Anhembi" localSheetId="21">[25]Dados_Saldo_Bloq!#REF!</definedName>
    <definedName name="Saldo_Bloqueado_Unidade_Anhembi">#REF!</definedName>
    <definedName name="Saldo_Bloqueado_Unidade_Centro" localSheetId="21">[25]Dados_Saldo_Bloq!#REF!</definedName>
    <definedName name="Saldo_Bloqueado_Unidade_Centro">#REF!</definedName>
    <definedName name="Saldo_Bloqueado_Unidade_Grande_ABC" localSheetId="21">[25]Dados_Saldo_Bloq!#REF!</definedName>
    <definedName name="Saldo_Bloqueado_Unidade_Grande_ABC">#REF!</definedName>
    <definedName name="Saldo_Bloqueado_Unidade_Oeste" localSheetId="21">[25]Dados_Saldo_Bloq!#REF!</definedName>
    <definedName name="Saldo_Bloqueado_Unidade_Oeste">#REF!</definedName>
    <definedName name="Saldo_Bloqueado_Unidade_Portal_Leste_Trabalhadores" localSheetId="21">[25]Dados_Saldo_Bloq!#REF!</definedName>
    <definedName name="Saldo_Bloqueado_Unidade_Portal_Leste_Trabalhadores">#REF!</definedName>
    <definedName name="Saldo_Bloqueado_Unidade_Sao_Paulo" localSheetId="21">[25]Dados_Saldo_Bloq!#REF!</definedName>
    <definedName name="Saldo_Bloqueado_Unidade_Sao_Paulo">#REF!</definedName>
    <definedName name="Saldo_Inicial" localSheetId="21">'[12]#¡REF'!$B$49</definedName>
    <definedName name="Saldo_Inicial">#REF!</definedName>
    <definedName name="saldodeuda" localSheetId="10">#REF!</definedName>
    <definedName name="saldodeuda" localSheetId="11">#REF!</definedName>
    <definedName name="saldodeuda" localSheetId="2">#REF!</definedName>
    <definedName name="saldodeuda" localSheetId="5">#REF!</definedName>
    <definedName name="saldodeuda">#REF!</definedName>
    <definedName name="sasasas" localSheetId="2">#REF!</definedName>
    <definedName name="sasasas" localSheetId="5">#REF!</definedName>
    <definedName name="sasasas">#REF!</definedName>
    <definedName name="SCREEN" localSheetId="2">#REF!</definedName>
    <definedName name="SCREEN" localSheetId="5">#REF!</definedName>
    <definedName name="SCREEN">#REF!</definedName>
    <definedName name="SDSDSDSD">#REF!</definedName>
    <definedName name="SEG_CONTR" localSheetId="21">'[6]Dados Segurança'!$A$39:$Q$44</definedName>
    <definedName name="SEG_CONTR">#REF!</definedName>
    <definedName name="SEG_PED" localSheetId="21">'[6]Indicadores Associados (2)'!$S$19:$AF$46</definedName>
    <definedName name="SEG_PED">#REF!</definedName>
    <definedName name="Seg_Pedidor_05" localSheetId="21">'[6]2º 3º pedidos'!$D$33:$P$39</definedName>
    <definedName name="Seg_Pedidor_05">#REF!</definedName>
    <definedName name="Seg_Pedidos_04" localSheetId="21">'[6]2º 3º pedidos'!$D$24:$P$30</definedName>
    <definedName name="Seg_Pedidos_04">#REF!</definedName>
    <definedName name="SEG_PROP" localSheetId="21">'[6]Dados Segurança'!$A$32:$Q$37</definedName>
    <definedName name="SEG_PROP">#REF!</definedName>
    <definedName name="SEG_PUBL" localSheetId="21">'[6]Dados Segurança'!$A$46:$Q$49</definedName>
    <definedName name="SEG_PUBL">#REF!</definedName>
    <definedName name="SEGACPP" localSheetId="21">[5]DadosSeguranc!$C$140:$AB$183</definedName>
    <definedName name="SEGACPP">#REF!</definedName>
    <definedName name="SEGDIST" localSheetId="21">[5]DadosSeguranc!$C$139:$AB$179</definedName>
    <definedName name="SEGDIST">#REF!</definedName>
    <definedName name="SEGNATCR" localSheetId="21">[5]DadosSeguranc!$B$234:$CN$257</definedName>
    <definedName name="SEGNATCR">#REF!</definedName>
    <definedName name="SEGNATPR" localSheetId="21">[5]DadosSeguranc!$B$207:$CN$230</definedName>
    <definedName name="SEGNATPR">#REF!</definedName>
    <definedName name="SEGPC" localSheetId="21">[5]DadosSeguranc!$AF$140:$BE$183</definedName>
    <definedName name="SEGPC">#REF!</definedName>
    <definedName name="SEGPED" localSheetId="21">'[5]Dados Call Center'!$C$2:$O$19</definedName>
    <definedName name="SEGPED">#REF!</definedName>
    <definedName name="SEGPUBL" localSheetId="21">[5]DadosSeguranc!$B$376:$CA$379</definedName>
    <definedName name="SEGPUBL">#REF!</definedName>
    <definedName name="SEGPUBLTIPO" localSheetId="21">[5]DadosSeguranc!$B$418:$CA$438</definedName>
    <definedName name="SEGPUBLTIPO">#REF!</definedName>
    <definedName name="SEGTRESPED" localSheetId="21">'[5]Dados de Ouvidoria'!$D$34:$P$51</definedName>
    <definedName name="SEGTRESPED">#REF!</definedName>
    <definedName name="SEGUROS_GG" localSheetId="10">#REF!</definedName>
    <definedName name="SEGUROS_GG" localSheetId="11">#REF!</definedName>
    <definedName name="SEGUROS_GG" localSheetId="2">#REF!</definedName>
    <definedName name="SEGUROS_GG" localSheetId="5">#REF!</definedName>
    <definedName name="SEGUROS_GG">#REF!</definedName>
    <definedName name="sensibilidad_deval" localSheetId="21">'[10]#¡REF'!$C$67:$S$75</definedName>
    <definedName name="sensibilidad_deval">#REF!</definedName>
    <definedName name="sensibilidad_ipc" localSheetId="21">'[10]#¡REF'!$C$67:$L$71</definedName>
    <definedName name="sensibilidad_ipc">#REF!</definedName>
    <definedName name="SENSIBILIDADES" localSheetId="10">#REF!</definedName>
    <definedName name="SENSIBILIDADES" localSheetId="11">#REF!</definedName>
    <definedName name="SENSIBILIDADES" localSheetId="2">#REF!</definedName>
    <definedName name="SENSIBILIDADES" localSheetId="5">#REF!</definedName>
    <definedName name="SENSIBILIDADES">#REF!</definedName>
    <definedName name="Servicio_de_la_Deuda" localSheetId="21">'[12]#¡REF'!$B$55</definedName>
    <definedName name="Servicio_de_la_Deuda">#REF!</definedName>
    <definedName name="SERVICIOS_PERSONALES" localSheetId="10">#REF!</definedName>
    <definedName name="SERVICIOS_PERSONALES" localSheetId="11">#REF!</definedName>
    <definedName name="SERVICIOS_PERSONALES" localSheetId="2">#REF!</definedName>
    <definedName name="SERVICIOS_PERSONALES" localSheetId="5">#REF!</definedName>
    <definedName name="SERVICIOS_PERSONALES">#REF!</definedName>
    <definedName name="SERVIÇOS" localSheetId="2">#REF!</definedName>
    <definedName name="SERVIÇOS" localSheetId="5">#REF!</definedName>
    <definedName name="SERVIÇOS">#REF!</definedName>
    <definedName name="SGRAL" localSheetId="2">#REF!</definedName>
    <definedName name="SGRAL" localSheetId="5">#REF!</definedName>
    <definedName name="SGRAL">#REF!</definedName>
    <definedName name="SHARED_FORMULA_0">#N/A</definedName>
    <definedName name="SHARED_FORMULA_1">#N/A</definedName>
    <definedName name="SHARED_FORMULA_2">#N/A</definedName>
    <definedName name="SheetName" localSheetId="10">#REF!</definedName>
    <definedName name="SheetName" localSheetId="11">#REF!</definedName>
    <definedName name="SheetName">#REF!</definedName>
    <definedName name="SI">#REF!</definedName>
    <definedName name="snofactexpo">#REF!</definedName>
    <definedName name="snofactimpo">#REF!</definedName>
    <definedName name="SOL">#REF!</definedName>
    <definedName name="solver_lin" hidden="1">0</definedName>
    <definedName name="solver_num" hidden="1">0</definedName>
    <definedName name="solver_opt" hidden="1">#REF!</definedName>
    <definedName name="solver_typ" hidden="1">1</definedName>
    <definedName name="solver_val" hidden="1">0</definedName>
    <definedName name="SPOT_EUR" localSheetId="21">'[10]#¡REF'!$C$45:$C$46</definedName>
    <definedName name="SPOT_EUR">#REF!</definedName>
    <definedName name="SPOT_JPY" localSheetId="21">'[10]#¡REF'!$D$45:$D$46</definedName>
    <definedName name="SPOT_JPY">#REF!</definedName>
    <definedName name="subordinadas" localSheetId="21">[15]Subordinadas!$A$2:$G$45</definedName>
    <definedName name="subordinadas">#REF!</definedName>
    <definedName name="SUBT_EXT" localSheetId="21">[6]Cálculos_DM!$B$22:$O$29</definedName>
    <definedName name="SUBT_EXT">#REF!</definedName>
    <definedName name="SUBT_INT" localSheetId="21">[6]Cálculos_DM!$B$32:$O$39</definedName>
    <definedName name="SUBT_INT">#REF!</definedName>
    <definedName name="Sueldos_del__Personal" localSheetId="10">#REF!</definedName>
    <definedName name="Sueldos_del__Personal" localSheetId="11">#REF!</definedName>
    <definedName name="Sueldos_del__Personal" localSheetId="2">#REF!</definedName>
    <definedName name="Sueldos_del__Personal" localSheetId="5">#REF!</definedName>
    <definedName name="Sueldos_del__Personal">#REF!</definedName>
    <definedName name="supexpo" localSheetId="2">#REF!</definedName>
    <definedName name="supexpo" localSheetId="5">#REF!</definedName>
    <definedName name="supexpo">#REF!</definedName>
    <definedName name="supimpo" localSheetId="2">#REF!</definedName>
    <definedName name="supimpo" localSheetId="5">#REF!</definedName>
    <definedName name="supimpo">#REF!</definedName>
    <definedName name="supuestos">#REF!</definedName>
    <definedName name="sw_183_list">#REF!</definedName>
    <definedName name="sw_2_list">#REF!</definedName>
    <definedName name="T90_GERAL">#REF!</definedName>
    <definedName name="T90_MEDIA">#REF!</definedName>
    <definedName name="T90_NEG">#REF!</definedName>
    <definedName name="T90_PREF">#REF!</definedName>
    <definedName name="T90_TOI">#REF!</definedName>
    <definedName name="Tab_T90" localSheetId="21">'[6]Dados Agencias'!$Q$27:$AD$75</definedName>
    <definedName name="Tab_T90">#REF!</definedName>
    <definedName name="TAB_TMA" localSheetId="21">'[6]Dados Agencias'!$AF$27:$AS$75</definedName>
    <definedName name="TAB_TMA">#REF!</definedName>
    <definedName name="Tab_TME" localSheetId="21">'[6]Dados Agencias'!$B$27:$O$75</definedName>
    <definedName name="Tab_TME">#REF!</definedName>
    <definedName name="TABLA_FWDS" localSheetId="21">'[10]#¡REF'!$C$87:$I$107</definedName>
    <definedName name="TABLA_FWDS">#REF!</definedName>
    <definedName name="TABLA_FWDS_COPIA" localSheetId="21">'[10]#¡REF'!$C$64:$I$84</definedName>
    <definedName name="TABLA_FWDS_COPIA">#REF!</definedName>
    <definedName name="TablaHistorico" localSheetId="21" hidden="1">'[10]#¡REF'!$A$702:$B$3684</definedName>
    <definedName name="TablaHistorico" hidden="1">#REF!</definedName>
    <definedName name="TABLE" localSheetId="10">#REF!</definedName>
    <definedName name="TABLE" localSheetId="11">#REF!</definedName>
    <definedName name="TABLE" localSheetId="2">#REF!</definedName>
    <definedName name="TABLE" localSheetId="5">#REF!</definedName>
    <definedName name="TABLE">#REF!</definedName>
    <definedName name="TABLE_2" localSheetId="2">#REF!</definedName>
    <definedName name="TABLE_2" localSheetId="5">#REF!</definedName>
    <definedName name="TABLE_2">#REF!</definedName>
    <definedName name="TARIFAS" localSheetId="2">#REF!</definedName>
    <definedName name="TARIFAS" localSheetId="5">#REF!</definedName>
    <definedName name="TARIFAS">#REF!</definedName>
    <definedName name="TASA">#REF!</definedName>
    <definedName name="TASATOT">#REF!</definedName>
    <definedName name="TCD_META" localSheetId="21">'[6]Dados Perdas'!$AG$36:$AS$42</definedName>
    <definedName name="TCD_META">#REF!</definedName>
    <definedName name="TCD_REAL" localSheetId="21">'[6]Dados Perdas'!$AG$26:$AS$32</definedName>
    <definedName name="TCD_REAL">#REF!</definedName>
    <definedName name="TD" localSheetId="21">[7]ELEGIR!$D$7</definedName>
    <definedName name="TD">#REF!</definedName>
    <definedName name="TELEC" localSheetId="10">#REF!</definedName>
    <definedName name="TELEC" localSheetId="11">#REF!</definedName>
    <definedName name="TELEC" localSheetId="2">#REF!</definedName>
    <definedName name="TELEC" localSheetId="5">#REF!</definedName>
    <definedName name="TELEC">#REF!</definedName>
    <definedName name="Tempo_Medio_CE" localSheetId="21">'[6]Dados de relacionamento'!$B$130:$N$136</definedName>
    <definedName name="Tempo_Medio_CE">#REF!</definedName>
    <definedName name="Tempo_Medio_LN" localSheetId="21">'[6]Dados de relacionamento'!$B$48:$N$54</definedName>
    <definedName name="Tempo_Medio_LN">#REF!</definedName>
    <definedName name="Tempo_Medio_RL" localSheetId="21">'[6]Dados de relacionamento'!$B$73:$N$79</definedName>
    <definedName name="Tempo_Medio_RL">#REF!</definedName>
    <definedName name="Tempo_Medio_RLU" localSheetId="21">'[6]Dados de relacionamento'!$B$98:$N$104</definedName>
    <definedName name="Tempo_Medio_RLU">#REF!</definedName>
    <definedName name="Tempo_Medio_SE" localSheetId="21">'[6]Dados de relacionamento'!$B$152:$N$158</definedName>
    <definedName name="Tempo_Medio_SE">#REF!</definedName>
    <definedName name="TEMPORAL" localSheetId="10">#REF!</definedName>
    <definedName name="TEMPORAL" localSheetId="11">#REF!</definedName>
    <definedName name="TEMPORAL" localSheetId="2">#REF!</definedName>
    <definedName name="TEMPORAL" localSheetId="5">#REF!</definedName>
    <definedName name="TEMPORAL">#REF!</definedName>
    <definedName name="Ter_Pedidos_04" localSheetId="21">'[6]2º 3º pedidos'!$D$52:$P$58</definedName>
    <definedName name="Ter_Pedidos_04">#REF!</definedName>
    <definedName name="Ter_Pedidos_05" localSheetId="21">'[6]2º 3º pedidos'!$D$61:$P$67</definedName>
    <definedName name="Ter_Pedidos_05">#REF!</definedName>
    <definedName name="TERCER_PLAN_DE_TRANSMISION" localSheetId="10">#REF!</definedName>
    <definedName name="TERCER_PLAN_DE_TRANSMISION" localSheetId="11">#REF!</definedName>
    <definedName name="TERCER_PLAN_DE_TRANSMISION" localSheetId="2">#REF!</definedName>
    <definedName name="TERCER_PLAN_DE_TRANSMISION" localSheetId="5">#REF!</definedName>
    <definedName name="TERCER_PLAN_DE_TRANSMISION">#REF!</definedName>
    <definedName name="TERCPED" localSheetId="21">'[5]Dados Call Center'!$S$2:$AE$19</definedName>
    <definedName name="TERCPED">#REF!</definedName>
    <definedName name="TEST0" localSheetId="10">#REF!</definedName>
    <definedName name="TEST0" localSheetId="11">#REF!</definedName>
    <definedName name="TEST0" localSheetId="2">#REF!</definedName>
    <definedName name="TEST0" localSheetId="5">#REF!</definedName>
    <definedName name="TEST0">#REF!</definedName>
    <definedName name="TEST1" localSheetId="2">#REF!</definedName>
    <definedName name="TEST1" localSheetId="5">#REF!</definedName>
    <definedName name="TEST1">#REF!</definedName>
    <definedName name="TEST2" localSheetId="2">#REF!</definedName>
    <definedName name="TEST2" localSheetId="5">#REF!</definedName>
    <definedName name="TEST2">#REF!</definedName>
    <definedName name="TESTHKEY">#REF!</definedName>
    <definedName name="TESTKEYS">#REF!</definedName>
    <definedName name="TESTVKEY">#REF!</definedName>
    <definedName name="TGTFCONTRAT" localSheetId="21">[5]DadosSeguranc!$G$70:$S$135</definedName>
    <definedName name="TGTFCONTRAT">#REF!</definedName>
    <definedName name="TGTFPROP" localSheetId="21">[5]DadosSeguranc!$G$2:$S$67</definedName>
    <definedName name="TGTFPROP">#REF!</definedName>
    <definedName name="TIME1" localSheetId="10">#REF!</definedName>
    <definedName name="TIME1" localSheetId="11">#REF!</definedName>
    <definedName name="TIME1" localSheetId="2">#REF!</definedName>
    <definedName name="TIME1" localSheetId="5">#REF!</definedName>
    <definedName name="TIME1">#REF!</definedName>
    <definedName name="TIME2" localSheetId="2">#REF!</definedName>
    <definedName name="TIME2" localSheetId="5">#REF!</definedName>
    <definedName name="TIME2">#REF!</definedName>
    <definedName name="TMA" localSheetId="21">'[5]Dados DEC e FEC'!$D$247:$Q$258</definedName>
    <definedName name="TMA">#REF!</definedName>
    <definedName name="TME" localSheetId="21">'[5]Dados Ind Com'!$D$16:$P$39</definedName>
    <definedName name="TME">#REF!</definedName>
    <definedName name="TME_GERAL" localSheetId="10">#REF!</definedName>
    <definedName name="TME_GERAL" localSheetId="11">#REF!</definedName>
    <definedName name="TME_GERAL" localSheetId="2">#REF!</definedName>
    <definedName name="TME_GERAL" localSheetId="5">#REF!</definedName>
    <definedName name="TME_GERAL">#REF!</definedName>
    <definedName name="TME_MEDIA" localSheetId="2">#REF!</definedName>
    <definedName name="TME_MEDIA" localSheetId="5">#REF!</definedName>
    <definedName name="TME_MEDIA">#REF!</definedName>
    <definedName name="TME_NEG" localSheetId="2">#REF!</definedName>
    <definedName name="TME_NEG" localSheetId="5">#REF!</definedName>
    <definedName name="TME_NEG">#REF!</definedName>
    <definedName name="TME_PREF">#REF!</definedName>
    <definedName name="TME_TOI">#REF!</definedName>
    <definedName name="TML" localSheetId="21">'[5]Dados Ind Com'!$D$95:$P$118</definedName>
    <definedName name="TML">#REF!</definedName>
    <definedName name="TMR" localSheetId="21">'[5]Dados Ind Com'!$D$43:$P$66</definedName>
    <definedName name="TMR">#REF!</definedName>
    <definedName name="TMRU" localSheetId="21">'[5]Dados Ind Com'!$D$69:$P$92</definedName>
    <definedName name="TMRU">#REF!</definedName>
    <definedName name="TMS" localSheetId="21">'[5]Dados Ind Com'!$D$2:$P$13</definedName>
    <definedName name="TMS">#REF!</definedName>
    <definedName name="TNOV" localSheetId="21">'[5]Dados DEC e FEC'!$D$261:$P$272</definedName>
    <definedName name="TNOV">#REF!</definedName>
    <definedName name="TNOVENTA" localSheetId="21">'[5]Dados DEC e FEC'!$D$261:$Q$272</definedName>
    <definedName name="TNOVENTA">#REF!</definedName>
    <definedName name="TOI_META" localSheetId="21">'[6]Dados Perdas'!$R$36:$AD$42</definedName>
    <definedName name="TOI_META">#REF!</definedName>
    <definedName name="TOI_REAL" localSheetId="21">'[6]Dados Perdas'!$R$26:$AD$32</definedName>
    <definedName name="TOI_REAL">#REF!</definedName>
    <definedName name="torres" localSheetId="21">[4]Gráficas!$A$55:$H$57</definedName>
    <definedName name="torres">#REF!</definedName>
    <definedName name="TOTAL" localSheetId="21">[6]Cálculos_DM!$B$12:$O$19</definedName>
    <definedName name="TOTAL">#REF!</definedName>
    <definedName name="TOTAL_CI" localSheetId="21">'[6]Dados Faturamento'!$C$41:$N$47</definedName>
    <definedName name="TOTAL_CI">#REF!</definedName>
    <definedName name="TOTAL_FAT" localSheetId="21">'[6]Dados Faturamento'!$C$21:$N$27</definedName>
    <definedName name="TOTAL_FAT">#REF!</definedName>
    <definedName name="TOTAL_ISA" localSheetId="10">#REF!</definedName>
    <definedName name="TOTAL_ISA" localSheetId="11">#REF!</definedName>
    <definedName name="TOTAL_ISA" localSheetId="2">#REF!</definedName>
    <definedName name="TOTAL_ISA" localSheetId="5">#REF!</definedName>
    <definedName name="TOTAL_ISA">#REF!</definedName>
    <definedName name="TOTAL_RECLAM" localSheetId="21">'[6]Dados Faturamento'!$C$51:$N$57</definedName>
    <definedName name="TOTAL_RECLAM">#REF!</definedName>
    <definedName name="TOTAL_REFAT" localSheetId="21">'[6]Dados Faturamento'!$C$31:$N$37</definedName>
    <definedName name="TOTAL_REFAT">#REF!</definedName>
    <definedName name="Totales" localSheetId="10">#REF!,#REF!,#REF!,#REF!,#REF!,#REF!,#REF!,#REF!,#REF!,#REF!,#REF!,#REF!,#REF!,#REF!,#REF!,#REF!,#REF!,#REF!,#REF!,#REF!,#REF!,#REF!,#REF!,#REF!,#REF!,#REF!,#REF!,#REF!,#REF!,#REF!,#REF!,#REF!,#REF!,#REF!,#REF!,#REF!</definedName>
    <definedName name="Totales" localSheetId="11">#REF!,#REF!,#REF!,#REF!,#REF!,#REF!,#REF!,#REF!,#REF!,#REF!,#REF!,#REF!,#REF!,#REF!,#REF!,#REF!,#REF!,#REF!,#REF!,#REF!,#REF!,#REF!,#REF!,#REF!,#REF!,#REF!,#REF!,#REF!,#REF!,#REF!,#REF!,#REF!,#REF!,#REF!,#REF!,#REF!</definedName>
    <definedName name="Totales" localSheetId="2">#REF!,#REF!,#REF!,#REF!,#REF!,#REF!,#REF!,#REF!,#REF!,#REF!,#REF!,#REF!,#REF!,#REF!,#REF!,#REF!,#REF!,#REF!,#REF!,#REF!,#REF!,#REF!,#REF!,#REF!,#REF!,#REF!,#REF!,#REF!,#REF!,#REF!,#REF!,#REF!,#REF!,#REF!,#REF!,#REF!</definedName>
    <definedName name="Totales" localSheetId="5">#REF!,#REF!,#REF!,#REF!,#REF!,#REF!,#REF!,#REF!,#REF!,#REF!,#REF!,#REF!,#REF!,#REF!,#REF!,#REF!,#REF!,#REF!,#REF!,#REF!,#REF!,#REF!,#REF!,#REF!,#REF!,#REF!,#REF!,#REF!,#REF!,#REF!,#REF!,#REF!,#REF!,#REF!,#REF!,#REF!</definedName>
    <definedName name="Totales">#REF!,#REF!,#REF!,#REF!,#REF!,#REF!,#REF!,#REF!,#REF!,#REF!,#REF!,#REF!,#REF!,#REF!,#REF!,#REF!,#REF!,#REF!,#REF!,#REF!,#REF!,#REF!,#REF!,#REF!,#REF!,#REF!,#REF!,#REF!,#REF!,#REF!,#REF!,#REF!,#REF!,#REF!,#REF!,#REF!</definedName>
    <definedName name="transferencias" localSheetId="10">#REF!</definedName>
    <definedName name="transferencias" localSheetId="11">#REF!</definedName>
    <definedName name="transferencias" localSheetId="2">#REF!</definedName>
    <definedName name="transferencias" localSheetId="5">#REF!</definedName>
    <definedName name="transferencias">#REF!</definedName>
    <definedName name="TSFR2" localSheetId="2">#REF!</definedName>
    <definedName name="TSFR2">#REF!</definedName>
    <definedName name="TSFR3" localSheetId="2">#REF!</definedName>
    <definedName name="TSFR3">#REF!</definedName>
    <definedName name="TTE">#REF!</definedName>
    <definedName name="TXARREC" localSheetId="21">'[5]Dados Inadimplência'!$C$75:$N$92</definedName>
    <definedName name="TXARREC">#REF!</definedName>
    <definedName name="TXARRECMETA" localSheetId="21">'[6]Dados Inadimplência'!$V$67:$AH$73</definedName>
    <definedName name="TXARRECMETA">#REF!</definedName>
    <definedName name="Unidad" localSheetId="10">#REF!</definedName>
    <definedName name="Unidad" localSheetId="11">#REF!</definedName>
    <definedName name="Unidad" localSheetId="2">#REF!</definedName>
    <definedName name="Unidad" localSheetId="21">[20]Datos!#REF!</definedName>
    <definedName name="Unidad">#REF!</definedName>
    <definedName name="Unidade" localSheetId="21">'[8]Cadastro Trafos'!$W$3:$W$8</definedName>
    <definedName name="Unidade">#REF!</definedName>
    <definedName name="UNO" localSheetId="10">#REF!</definedName>
    <definedName name="UNO" localSheetId="11">#REF!</definedName>
    <definedName name="UNO" localSheetId="2">#REF!</definedName>
    <definedName name="UNO" localSheetId="5">#REF!</definedName>
    <definedName name="UNO">#REF!</definedName>
    <definedName name="UPS" localSheetId="10">#REF!</definedName>
    <definedName name="UPS" localSheetId="11">#REF!</definedName>
    <definedName name="UPS" localSheetId="2">#REF!</definedName>
    <definedName name="UPS" localSheetId="21">'[17]Dados Work'!#REF!</definedName>
    <definedName name="UPS">#REF!</definedName>
    <definedName name="UPSOPER07" localSheetId="10">#REF!</definedName>
    <definedName name="UPSOPER07" localSheetId="11">#REF!</definedName>
    <definedName name="UPSOPER07" localSheetId="2">#REF!</definedName>
    <definedName name="UPSOPER07" localSheetId="5">#REF!</definedName>
    <definedName name="UPSOPER07">#REF!</definedName>
    <definedName name="UPSPERD07" localSheetId="2">#REF!</definedName>
    <definedName name="UPSPERD07" localSheetId="5">#REF!</definedName>
    <definedName name="UPSPERD07">#REF!</definedName>
    <definedName name="UPSSUB07" localSheetId="2">#REF!</definedName>
    <definedName name="UPSSUB07" localSheetId="5">#REF!</definedName>
    <definedName name="UPSSUB07">#REF!</definedName>
    <definedName name="UPSUNDER07">#REF!</definedName>
    <definedName name="Utilidad_antes_de_C.M." localSheetId="21">'[12]#¡REF'!$B$26</definedName>
    <definedName name="Utilidad_antes_de_C.M.">#REF!</definedName>
    <definedName name="Utilidad_Neta" localSheetId="21">'[12]#¡REF'!$B$29</definedName>
    <definedName name="Utilidad_Neta">#REF!</definedName>
    <definedName name="Utilidad_Operacional" localSheetId="21">'[12]#¡REF'!$B$19</definedName>
    <definedName name="Utilidad_Operacional">#REF!</definedName>
    <definedName name="v" localSheetId="10">#REF!</definedName>
    <definedName name="v" localSheetId="11">#REF!</definedName>
    <definedName name="v" localSheetId="2">#REF!</definedName>
    <definedName name="v" localSheetId="5">#REF!</definedName>
    <definedName name="v">#REF!</definedName>
    <definedName name="VALOR_DEP" localSheetId="2">#REF!</definedName>
    <definedName name="VALOR_DEP" localSheetId="5">#REF!</definedName>
    <definedName name="VALOR_DEP">#REF!</definedName>
    <definedName name="VALUE" localSheetId="21">'[5]Dados RiscoEnergia'!$F$3:$Q$4</definedName>
    <definedName name="VALUE">#REF!</definedName>
    <definedName name="VOL_EUR" localSheetId="21">'[10]#¡REF'!$C$48</definedName>
    <definedName name="VOL_EUR">#REF!</definedName>
    <definedName name="VOL_JPY" localSheetId="21">'[10]#¡REF'!$D$48</definedName>
    <definedName name="VOL_JPY">#REF!</definedName>
    <definedName name="WH" localSheetId="10">#REF!</definedName>
    <definedName name="WH" localSheetId="11">#REF!</definedName>
    <definedName name="WH" localSheetId="2">#REF!</definedName>
    <definedName name="WH" localSheetId="5">#REF!</definedName>
    <definedName name="WH">#REF!</definedName>
    <definedName name="workganho" localSheetId="2">#REF!</definedName>
    <definedName name="workganho" localSheetId="5">#REF!</definedName>
    <definedName name="workganho">#REF!</definedName>
    <definedName name="WORKSHEET" localSheetId="2">#REF!</definedName>
    <definedName name="WORKSHEET" localSheetId="5">#REF!</definedName>
    <definedName name="WORKSHEET">#REF!</definedName>
    <definedName name="WP">#REF!</definedName>
    <definedName name="Z_3593CE10_0AFF_4168_863E_673580190D43_.wvu.Cols" hidden="1">#REF!</definedName>
    <definedName name="Z_A0DD6017_E189_11D6_9013_0008C7630F83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5" l="1"/>
  <c r="E16" i="45"/>
  <c r="F16" i="45"/>
  <c r="C16" i="45"/>
  <c r="I134" i="47"/>
  <c r="I133" i="47"/>
  <c r="I132" i="47"/>
  <c r="I131" i="47"/>
  <c r="I130" i="47"/>
  <c r="I129" i="47"/>
  <c r="I128" i="47"/>
  <c r="I127" i="47"/>
  <c r="I126" i="47"/>
  <c r="I125" i="47"/>
  <c r="I124" i="47"/>
  <c r="I123" i="47"/>
  <c r="I122" i="47"/>
  <c r="I121" i="47"/>
  <c r="I120" i="47"/>
  <c r="I119" i="47"/>
  <c r="I118" i="47"/>
  <c r="I117" i="47"/>
  <c r="I116" i="47"/>
  <c r="I115" i="47"/>
  <c r="I114" i="47"/>
  <c r="I113" i="47"/>
  <c r="I112" i="47"/>
  <c r="I111" i="47"/>
  <c r="I110" i="47"/>
  <c r="I109" i="47"/>
  <c r="I108" i="47"/>
  <c r="I107" i="47"/>
  <c r="I106" i="47"/>
  <c r="I105" i="47"/>
  <c r="I104" i="47"/>
  <c r="I103" i="47"/>
  <c r="I102" i="47"/>
  <c r="I101" i="47"/>
  <c r="I100" i="47"/>
  <c r="I99" i="47"/>
  <c r="I98" i="47"/>
  <c r="I97" i="47"/>
  <c r="I96" i="47"/>
  <c r="I95" i="47"/>
  <c r="I94" i="47"/>
  <c r="I93" i="47"/>
  <c r="I92" i="47"/>
  <c r="I91" i="47"/>
  <c r="I90" i="47"/>
  <c r="I89" i="47"/>
  <c r="I88" i="47"/>
  <c r="I87" i="47"/>
  <c r="I86" i="47"/>
  <c r="I85" i="47"/>
  <c r="I84" i="47"/>
  <c r="I83" i="47"/>
  <c r="I82" i="47"/>
  <c r="I81" i="47"/>
  <c r="I80" i="47"/>
  <c r="I79" i="47"/>
  <c r="I78" i="47"/>
  <c r="I77" i="47"/>
  <c r="I76" i="47"/>
  <c r="I75" i="47"/>
  <c r="I74" i="47"/>
  <c r="I73" i="47"/>
  <c r="I72" i="47"/>
  <c r="I71" i="47"/>
  <c r="I70" i="47"/>
  <c r="I69" i="47"/>
  <c r="I68" i="47"/>
  <c r="I67" i="47"/>
  <c r="I66" i="47"/>
  <c r="I65" i="47"/>
  <c r="I64" i="47"/>
  <c r="I63" i="47"/>
  <c r="I62" i="47"/>
  <c r="I61" i="47"/>
  <c r="I60" i="47"/>
  <c r="I59" i="47"/>
  <c r="I58" i="47"/>
  <c r="I57" i="47"/>
  <c r="I56" i="47"/>
  <c r="I55" i="47"/>
  <c r="I54" i="47"/>
  <c r="I53" i="47"/>
  <c r="I52" i="47"/>
  <c r="I51" i="47"/>
  <c r="I50" i="47"/>
  <c r="I49" i="47"/>
  <c r="I48" i="47"/>
  <c r="I47" i="47"/>
  <c r="I46" i="47"/>
  <c r="I45" i="47"/>
  <c r="I44" i="47"/>
  <c r="I43" i="47"/>
  <c r="I42" i="47"/>
  <c r="I41" i="47"/>
  <c r="I40" i="47"/>
  <c r="I39" i="47"/>
  <c r="I38" i="47"/>
  <c r="I37" i="47"/>
  <c r="I36" i="47"/>
  <c r="I35" i="47"/>
  <c r="I34" i="47"/>
  <c r="I33" i="47"/>
  <c r="I32" i="47"/>
  <c r="I31" i="47"/>
  <c r="I30" i="47"/>
  <c r="I29" i="47"/>
  <c r="I28" i="47"/>
  <c r="I27" i="47"/>
  <c r="I26" i="47"/>
  <c r="I25" i="47"/>
  <c r="I24" i="47"/>
  <c r="I23" i="47"/>
  <c r="I22" i="47"/>
  <c r="I21" i="47"/>
  <c r="I20" i="47"/>
  <c r="I19" i="47"/>
  <c r="I18" i="47"/>
  <c r="I17" i="47"/>
  <c r="I16" i="47"/>
  <c r="I15" i="47"/>
  <c r="I14" i="47"/>
  <c r="I13" i="47"/>
  <c r="I12" i="47"/>
  <c r="I11" i="47"/>
  <c r="I10" i="47"/>
  <c r="I9" i="47"/>
  <c r="I8" i="47"/>
  <c r="I7" i="47"/>
  <c r="I6" i="47"/>
  <c r="I5" i="47"/>
  <c r="I4" i="47"/>
  <c r="I3" i="47"/>
  <c r="I2" i="47"/>
  <c r="AN305" i="6"/>
  <c r="AN277" i="6"/>
  <c r="AN213" i="6"/>
  <c r="AN185" i="6"/>
  <c r="AN122" i="6"/>
  <c r="AN95" i="6"/>
  <c r="AN32" i="6"/>
  <c r="AN30" i="7"/>
  <c r="L39" i="46"/>
  <c r="AA39" i="31"/>
  <c r="AN225" i="21"/>
  <c r="AN192" i="21"/>
  <c r="AN133" i="21"/>
  <c r="AN100" i="21"/>
  <c r="AN40" i="21"/>
  <c r="AL255" i="4"/>
  <c r="AL256" i="4" s="1"/>
  <c r="AL241" i="4"/>
  <c r="AL223" i="4"/>
  <c r="AL206" i="4"/>
  <c r="AL202" i="4"/>
  <c r="AL203" i="4" s="1"/>
  <c r="AL198" i="4"/>
  <c r="AL185" i="4"/>
  <c r="AL171" i="4"/>
  <c r="AL158" i="4"/>
  <c r="AL154" i="4"/>
  <c r="AL136" i="4"/>
  <c r="AL135" i="4"/>
  <c r="AL126" i="4"/>
  <c r="AL128" i="4" s="1"/>
  <c r="AL114" i="4"/>
  <c r="AL98" i="4"/>
  <c r="AL77" i="4"/>
  <c r="AL78" i="4" s="1"/>
  <c r="AL61" i="4"/>
  <c r="AL48" i="4"/>
  <c r="X82" i="22"/>
  <c r="Y82" i="22"/>
  <c r="Z82" i="22"/>
  <c r="AA82" i="22"/>
  <c r="AB82" i="22"/>
  <c r="AC82" i="22"/>
  <c r="AD82" i="22"/>
  <c r="AE82" i="22"/>
  <c r="AF82" i="22"/>
  <c r="AG82" i="22"/>
  <c r="AH82" i="22"/>
  <c r="AI82" i="22"/>
  <c r="AJ82" i="22"/>
  <c r="AK82" i="22"/>
  <c r="AL82" i="22"/>
  <c r="AM82" i="22"/>
  <c r="W82" i="22"/>
  <c r="X61" i="22"/>
  <c r="Y61" i="22"/>
  <c r="Z61" i="22"/>
  <c r="AA61" i="22"/>
  <c r="AB61" i="22"/>
  <c r="AC61" i="22"/>
  <c r="AD61" i="22"/>
  <c r="AE61" i="22"/>
  <c r="AF61" i="22"/>
  <c r="AG61" i="22"/>
  <c r="AH61" i="22"/>
  <c r="AI61" i="22"/>
  <c r="AJ61" i="22"/>
  <c r="AK61" i="22"/>
  <c r="AL61" i="22"/>
  <c r="AM61" i="22"/>
  <c r="W61" i="22"/>
  <c r="X36" i="22"/>
  <c r="Y36" i="22"/>
  <c r="Z36" i="22"/>
  <c r="AA36" i="22"/>
  <c r="AB36" i="22"/>
  <c r="AC36" i="22"/>
  <c r="AD36" i="22"/>
  <c r="AE36" i="22"/>
  <c r="AF36" i="22"/>
  <c r="AG36" i="22"/>
  <c r="AH36" i="22"/>
  <c r="AI36" i="22"/>
  <c r="AJ36" i="22"/>
  <c r="AK36" i="22"/>
  <c r="AL36" i="22"/>
  <c r="AM36" i="22"/>
  <c r="AN36" i="22"/>
  <c r="AN61" i="22" s="1"/>
  <c r="AN82" i="22" s="1"/>
  <c r="W36" i="22"/>
  <c r="AN241" i="22"/>
  <c r="AN262" i="22" s="1"/>
  <c r="AN126" i="22"/>
  <c r="AN150" i="22" s="1"/>
  <c r="AN171" i="22" s="1"/>
  <c r="AN45" i="2"/>
  <c r="Q127" i="47"/>
  <c r="Q126" i="47"/>
  <c r="P125" i="47"/>
  <c r="Q124" i="47"/>
  <c r="Q123" i="47"/>
  <c r="Q122" i="47"/>
  <c r="P121" i="47"/>
  <c r="Q120" i="47"/>
  <c r="P119" i="47"/>
  <c r="P118" i="47"/>
  <c r="P117" i="47"/>
  <c r="P116" i="47"/>
  <c r="P115" i="47"/>
  <c r="P114" i="47"/>
  <c r="P113" i="47"/>
  <c r="P112" i="47"/>
  <c r="P111" i="47"/>
  <c r="P110" i="47"/>
  <c r="P109" i="47"/>
  <c r="P108" i="47"/>
  <c r="P107" i="47"/>
  <c r="P106" i="47"/>
  <c r="P105" i="47"/>
  <c r="P104" i="47"/>
  <c r="P103" i="47"/>
  <c r="P102" i="47"/>
  <c r="P101" i="47"/>
  <c r="P99" i="47"/>
  <c r="P98" i="47"/>
  <c r="P97" i="47"/>
  <c r="P96" i="47"/>
  <c r="P95" i="47"/>
  <c r="P94" i="47"/>
  <c r="P93" i="47"/>
  <c r="P92" i="47"/>
  <c r="P91" i="47"/>
  <c r="P90" i="47"/>
  <c r="P89" i="47"/>
  <c r="P88" i="47"/>
  <c r="P87" i="47"/>
  <c r="P86" i="47"/>
  <c r="P85" i="47"/>
  <c r="P84" i="47"/>
  <c r="P83" i="47"/>
  <c r="P82" i="47"/>
  <c r="P81" i="47"/>
  <c r="P80" i="47"/>
  <c r="P79" i="47"/>
  <c r="P78" i="47"/>
  <c r="P77" i="47"/>
  <c r="P76" i="47"/>
  <c r="P75" i="47"/>
  <c r="P74" i="47"/>
  <c r="P73" i="47"/>
  <c r="P72" i="47"/>
  <c r="P71" i="47"/>
  <c r="P70" i="47"/>
  <c r="P69" i="47"/>
  <c r="P68" i="47"/>
  <c r="P67" i="47"/>
  <c r="P66" i="47"/>
  <c r="P65" i="47"/>
  <c r="P64" i="47"/>
  <c r="P63" i="47"/>
  <c r="P62" i="47"/>
  <c r="P61" i="47"/>
  <c r="P60" i="47"/>
  <c r="P59" i="47"/>
  <c r="P58" i="47"/>
  <c r="P57" i="47"/>
  <c r="P56" i="47"/>
  <c r="P55" i="47"/>
  <c r="P54" i="47"/>
  <c r="P53" i="47"/>
  <c r="P52" i="47"/>
  <c r="P51" i="47"/>
  <c r="P50" i="47"/>
  <c r="P49" i="47"/>
  <c r="P48" i="47"/>
  <c r="P47" i="47"/>
  <c r="P46" i="47"/>
  <c r="P45" i="47"/>
  <c r="P44" i="47"/>
  <c r="P43" i="47"/>
  <c r="P42" i="47"/>
  <c r="P41" i="47"/>
  <c r="P40" i="47"/>
  <c r="P39" i="47"/>
  <c r="P38" i="47"/>
  <c r="P37" i="47"/>
  <c r="P36" i="47"/>
  <c r="P34" i="47"/>
  <c r="P33" i="47"/>
  <c r="P32" i="47"/>
  <c r="P31" i="47"/>
  <c r="P30" i="47"/>
  <c r="P29" i="47"/>
  <c r="P28" i="47"/>
  <c r="P27" i="47"/>
  <c r="P26" i="47"/>
  <c r="P25" i="47"/>
  <c r="P24" i="47"/>
  <c r="P23" i="47"/>
  <c r="P22" i="47"/>
  <c r="P21" i="47"/>
  <c r="P20" i="47"/>
  <c r="P19" i="47"/>
  <c r="P18" i="47"/>
  <c r="P17" i="47"/>
  <c r="P16" i="47"/>
  <c r="P15" i="47"/>
  <c r="P14" i="47"/>
  <c r="P13" i="47"/>
  <c r="P12" i="47"/>
  <c r="P11" i="47"/>
  <c r="P10" i="47"/>
  <c r="P9" i="47"/>
  <c r="P8" i="47"/>
  <c r="P7" i="47"/>
  <c r="P6" i="47"/>
  <c r="P5" i="47"/>
  <c r="P4" i="47"/>
  <c r="P3" i="47"/>
  <c r="P2" i="47"/>
  <c r="AL30" i="7"/>
  <c r="AM30" i="7"/>
  <c r="AK30" i="7"/>
  <c r="K39" i="46"/>
  <c r="Y39" i="31"/>
  <c r="Z39" i="31"/>
  <c r="X39" i="31"/>
  <c r="AM218" i="21"/>
  <c r="AM40" i="21"/>
  <c r="AK255" i="4"/>
  <c r="AK241" i="4"/>
  <c r="AK223" i="4"/>
  <c r="AK206" i="4"/>
  <c r="AK202" i="4"/>
  <c r="AK198" i="4"/>
  <c r="AK185" i="4"/>
  <c r="AK171" i="4"/>
  <c r="AK158" i="4"/>
  <c r="AK154" i="4"/>
  <c r="AK136" i="4"/>
  <c r="AK135" i="4"/>
  <c r="AK126" i="4"/>
  <c r="AK114" i="4"/>
  <c r="AK98" i="4"/>
  <c r="AK77" i="4"/>
  <c r="AK61" i="4"/>
  <c r="AK48" i="4"/>
  <c r="AK24" i="4"/>
  <c r="AK15" i="4"/>
  <c r="AK8" i="4"/>
  <c r="AL262" i="22"/>
  <c r="AM241" i="22"/>
  <c r="AM262" i="22" s="1"/>
  <c r="AL241" i="22"/>
  <c r="AM238" i="22"/>
  <c r="AM225" i="22"/>
  <c r="AM126" i="22"/>
  <c r="AM45" i="2"/>
  <c r="N110" i="33"/>
  <c r="N90" i="33"/>
  <c r="M90" i="33"/>
  <c r="N84" i="33"/>
  <c r="M84" i="33"/>
  <c r="N67" i="33"/>
  <c r="M67" i="33"/>
  <c r="N96" i="32"/>
  <c r="M96" i="32"/>
  <c r="N51" i="32"/>
  <c r="M51" i="32"/>
  <c r="M44" i="32"/>
  <c r="N38" i="32"/>
  <c r="M38" i="32"/>
  <c r="AL162" i="4" l="1"/>
  <c r="AL164" i="4" s="1"/>
  <c r="AL161" i="4"/>
  <c r="AL129" i="4"/>
  <c r="AN187" i="22"/>
  <c r="Q12" i="47"/>
  <c r="Q11" i="47"/>
  <c r="Q10" i="47"/>
  <c r="Q6" i="47"/>
  <c r="Q18" i="47"/>
  <c r="Q17" i="47"/>
  <c r="Q97" i="47"/>
  <c r="Q87" i="47"/>
  <c r="Q86" i="47"/>
  <c r="Q82" i="47"/>
  <c r="Q80" i="47"/>
  <c r="Q78" i="47"/>
  <c r="Q75" i="47"/>
  <c r="Q73" i="47"/>
  <c r="Q70" i="47"/>
  <c r="Q66" i="47"/>
  <c r="Q63" i="47"/>
  <c r="Q61" i="47"/>
  <c r="Q58" i="47"/>
  <c r="Q53" i="47"/>
  <c r="Q51" i="47"/>
  <c r="Q49" i="47"/>
  <c r="Q41" i="47"/>
  <c r="Q40" i="47"/>
  <c r="Q37" i="47"/>
  <c r="Q33" i="47"/>
  <c r="Q21" i="47"/>
  <c r="Q19" i="47"/>
  <c r="Q14" i="47"/>
  <c r="Q4" i="47"/>
  <c r="Q110" i="47"/>
  <c r="Q108" i="47"/>
  <c r="Q104" i="47"/>
  <c r="Q101" i="47"/>
  <c r="Q95" i="47"/>
  <c r="Q93" i="47"/>
  <c r="Q91" i="47"/>
  <c r="Q89" i="47"/>
  <c r="Q85" i="47"/>
  <c r="Q84" i="47"/>
  <c r="Q81" i="47"/>
  <c r="Q71" i="47"/>
  <c r="Q69" i="47"/>
  <c r="Q67" i="47"/>
  <c r="Q60" i="47"/>
  <c r="Q56" i="47"/>
  <c r="Q42" i="47"/>
  <c r="Q39" i="47"/>
  <c r="Q38" i="47"/>
  <c r="Q32" i="47"/>
  <c r="Q31" i="47"/>
  <c r="Q28" i="47"/>
  <c r="Q27" i="47"/>
  <c r="Q24" i="47"/>
  <c r="Q23" i="47"/>
  <c r="Q22" i="47"/>
  <c r="Q13" i="47"/>
  <c r="Q9" i="47"/>
  <c r="Q8" i="47"/>
  <c r="Q5" i="47"/>
  <c r="Q2" i="47"/>
  <c r="Q125" i="47"/>
  <c r="Q121" i="47"/>
  <c r="Q116" i="47"/>
  <c r="Q115" i="47"/>
  <c r="Q112" i="47"/>
  <c r="Q109" i="47"/>
  <c r="Q106" i="47"/>
  <c r="Q105" i="47"/>
  <c r="Q103" i="47"/>
  <c r="Q99" i="47"/>
  <c r="Q98" i="47"/>
  <c r="Q96" i="47"/>
  <c r="Q90" i="47"/>
  <c r="Q77" i="47"/>
  <c r="Q76" i="47"/>
  <c r="Q74" i="47"/>
  <c r="Q72" i="47"/>
  <c r="Q59" i="47"/>
  <c r="Q57" i="47"/>
  <c r="Q54" i="47"/>
  <c r="Q52" i="47"/>
  <c r="Q50" i="47"/>
  <c r="Q48" i="47"/>
  <c r="Q47" i="47"/>
  <c r="Q46" i="47"/>
  <c r="Q45" i="47"/>
  <c r="Q44" i="47"/>
  <c r="Q36" i="47"/>
  <c r="Q34" i="47"/>
  <c r="Q20" i="47"/>
  <c r="Q16" i="47"/>
  <c r="Q7" i="47"/>
  <c r="Q119" i="47"/>
  <c r="Q118" i="47"/>
  <c r="Q117" i="47"/>
  <c r="Q114" i="47"/>
  <c r="Q113" i="47"/>
  <c r="Q111" i="47"/>
  <c r="Q107" i="47"/>
  <c r="Q102" i="47"/>
  <c r="Q94" i="47"/>
  <c r="Q92" i="47"/>
  <c r="Q88" i="47"/>
  <c r="Q83" i="47"/>
  <c r="Q79" i="47"/>
  <c r="Q68" i="47"/>
  <c r="Q65" i="47"/>
  <c r="Q64" i="47"/>
  <c r="Q62" i="47"/>
  <c r="Q55" i="47"/>
  <c r="Q43" i="47"/>
  <c r="Q30" i="47"/>
  <c r="Q29" i="47"/>
  <c r="Q26" i="47"/>
  <c r="Q25" i="47"/>
  <c r="Q15" i="47"/>
  <c r="Q3" i="47"/>
  <c r="AM100" i="21"/>
  <c r="AM133" i="21" s="1"/>
  <c r="AM192" i="21" s="1"/>
  <c r="AM225" i="21" s="1"/>
  <c r="AK162" i="4"/>
  <c r="AK164" i="4" s="1"/>
  <c r="AK128" i="4"/>
  <c r="AK78" i="4"/>
  <c r="AK256" i="4"/>
  <c r="AK203" i="4"/>
  <c r="AK161" i="4"/>
  <c r="AK23" i="4"/>
  <c r="AK30" i="4" s="1"/>
  <c r="AK33" i="4" s="1"/>
  <c r="AM239" i="22"/>
  <c r="AM150" i="22"/>
  <c r="AM171" i="22" s="1"/>
  <c r="AM187" i="22" s="1"/>
  <c r="M100" i="33"/>
  <c r="N72" i="33"/>
  <c r="N100" i="33"/>
  <c r="M110" i="33"/>
  <c r="M48" i="32"/>
  <c r="M40" i="32" s="1"/>
  <c r="M94" i="33"/>
  <c r="M86" i="33" s="1"/>
  <c r="N44" i="32"/>
  <c r="N40" i="32" s="1"/>
  <c r="N93" i="32"/>
  <c r="N62" i="33"/>
  <c r="M31" i="32"/>
  <c r="M78" i="32"/>
  <c r="M53" i="32" s="1"/>
  <c r="M27" i="33"/>
  <c r="N78" i="32"/>
  <c r="N53" i="32" s="1"/>
  <c r="M86" i="32"/>
  <c r="N27" i="33"/>
  <c r="N35" i="33"/>
  <c r="M35" i="32"/>
  <c r="N48" i="32"/>
  <c r="N86" i="32"/>
  <c r="N20" i="33"/>
  <c r="N94" i="33"/>
  <c r="N31" i="32"/>
  <c r="N6" i="32" s="1"/>
  <c r="M20" i="33"/>
  <c r="M58" i="33"/>
  <c r="M81" i="33"/>
  <c r="M74" i="33" s="1"/>
  <c r="N81" i="33"/>
  <c r="N74" i="33" s="1"/>
  <c r="N35" i="32"/>
  <c r="M49" i="33"/>
  <c r="N49" i="33"/>
  <c r="N58" i="33"/>
  <c r="N51" i="33" s="1"/>
  <c r="M93" i="32"/>
  <c r="M35" i="33"/>
  <c r="M62" i="33"/>
  <c r="M72" i="33"/>
  <c r="M51" i="33" s="1"/>
  <c r="N86" i="33"/>
  <c r="AK129" i="4" l="1"/>
  <c r="AK257" i="4"/>
  <c r="M81" i="32"/>
  <c r="N81" i="32"/>
  <c r="N99" i="32" s="1"/>
  <c r="M6" i="32"/>
  <c r="M99" i="32" s="1"/>
  <c r="N12" i="33"/>
  <c r="N112" i="33" s="1"/>
  <c r="M12" i="33"/>
  <c r="M112" i="33" s="1"/>
  <c r="AL97" i="22"/>
  <c r="AL126" i="22" s="1"/>
  <c r="AL150" i="22" s="1"/>
  <c r="AL171" i="22" s="1"/>
  <c r="AL187" i="22" s="1"/>
  <c r="AL58" i="22"/>
  <c r="AL45" i="22"/>
  <c r="AL31" i="22"/>
  <c r="AL22" i="22"/>
  <c r="AL25" i="22" s="1"/>
  <c r="AL29" i="22" s="1"/>
  <c r="AL59" i="22" l="1"/>
  <c r="AL397" i="6" l="1"/>
  <c r="AL369" i="6"/>
  <c r="AL305" i="6"/>
  <c r="AL277" i="6"/>
  <c r="AL213" i="6"/>
  <c r="AL185" i="6"/>
  <c r="AL122" i="6"/>
  <c r="AL95" i="6"/>
  <c r="AL32" i="6"/>
  <c r="AK32" i="6"/>
  <c r="AJ256" i="4" l="1"/>
  <c r="AJ255" i="4"/>
  <c r="AJ241" i="4"/>
  <c r="AJ223" i="4"/>
  <c r="AJ206" i="4"/>
  <c r="AJ202" i="4"/>
  <c r="AJ203" i="4" s="1"/>
  <c r="AJ198" i="4"/>
  <c r="AJ185" i="4"/>
  <c r="AJ171" i="4"/>
  <c r="AJ158" i="4"/>
  <c r="AJ148" i="4"/>
  <c r="AJ141" i="4"/>
  <c r="AJ140" i="4"/>
  <c r="AJ147" i="4" s="1"/>
  <c r="AJ154" i="4" s="1"/>
  <c r="AJ157" i="4" s="1"/>
  <c r="AJ136" i="4"/>
  <c r="AJ135" i="4"/>
  <c r="AJ126" i="4"/>
  <c r="AJ128" i="4" s="1"/>
  <c r="AJ114" i="4"/>
  <c r="AJ98" i="4"/>
  <c r="AJ77" i="4"/>
  <c r="AJ78" i="4" s="1"/>
  <c r="AJ61" i="4"/>
  <c r="AJ48" i="4"/>
  <c r="AJ8" i="4"/>
  <c r="AJ161" i="4" l="1"/>
  <c r="AJ162" i="4"/>
  <c r="AJ164" i="4" s="1"/>
  <c r="Y26" i="37" l="1"/>
  <c r="Y22" i="37"/>
  <c r="Y18" i="37"/>
  <c r="Y14" i="37"/>
  <c r="Y10" i="37"/>
  <c r="Y8" i="37"/>
  <c r="Y7" i="37"/>
  <c r="Y6" i="37"/>
  <c r="J91" i="46"/>
  <c r="J81" i="46"/>
  <c r="J72" i="46"/>
  <c r="J61" i="46"/>
  <c r="J48" i="46"/>
  <c r="J10" i="46"/>
  <c r="J20" i="46" s="1"/>
  <c r="J26" i="46" s="1"/>
  <c r="J29" i="46" s="1"/>
  <c r="J32" i="46" s="1"/>
  <c r="D39" i="46"/>
  <c r="E39" i="46"/>
  <c r="F39" i="46"/>
  <c r="G39" i="46"/>
  <c r="H39" i="46"/>
  <c r="I39" i="46"/>
  <c r="J39" i="46"/>
  <c r="C39" i="46"/>
  <c r="J35" i="46" l="1"/>
  <c r="J62" i="46"/>
  <c r="J82" i="46"/>
  <c r="J92" i="46" s="1"/>
  <c r="AL277" i="21" l="1"/>
  <c r="AL267" i="21"/>
  <c r="AL258" i="21"/>
  <c r="AL247" i="21"/>
  <c r="AL234" i="21"/>
  <c r="AL196" i="21"/>
  <c r="AL221" i="21" s="1"/>
  <c r="AL185" i="21"/>
  <c r="AL175" i="21"/>
  <c r="AL166" i="21"/>
  <c r="AL155" i="21"/>
  <c r="AL142" i="21"/>
  <c r="AL104" i="21"/>
  <c r="AL114" i="21" s="1"/>
  <c r="AL120" i="21" s="1"/>
  <c r="AL123" i="21" s="1"/>
  <c r="AL126" i="21" s="1"/>
  <c r="AL40" i="21"/>
  <c r="AL100" i="21" s="1"/>
  <c r="AL133" i="21" s="1"/>
  <c r="AL192" i="21" s="1"/>
  <c r="AL225" i="21" s="1"/>
  <c r="AL92" i="21"/>
  <c r="AL82" i="21"/>
  <c r="AL73" i="21"/>
  <c r="AL62" i="21"/>
  <c r="AL49" i="21"/>
  <c r="AL11" i="21"/>
  <c r="AL21" i="21" s="1"/>
  <c r="AL27" i="21" s="1"/>
  <c r="AL30" i="21" s="1"/>
  <c r="AL33" i="21" s="1"/>
  <c r="AL86" i="7"/>
  <c r="AL76" i="7"/>
  <c r="AL67" i="7"/>
  <c r="AL54" i="7"/>
  <c r="AL34" i="7"/>
  <c r="AL39" i="7" s="1"/>
  <c r="AL26" i="7"/>
  <c r="AL13" i="7"/>
  <c r="AL14" i="7"/>
  <c r="AL18" i="7" s="1"/>
  <c r="AL21" i="7" s="1"/>
  <c r="AL24" i="7" s="1"/>
  <c r="AL248" i="21" l="1"/>
  <c r="AL268" i="21"/>
  <c r="AL278" i="21" s="1"/>
  <c r="AL206" i="21"/>
  <c r="AL212" i="21" s="1"/>
  <c r="AL215" i="21" s="1"/>
  <c r="AL218" i="21" s="1"/>
  <c r="AL156" i="21"/>
  <c r="AL176" i="21"/>
  <c r="AL186" i="21" s="1"/>
  <c r="AL83" i="21"/>
  <c r="AL93" i="21" s="1"/>
  <c r="AL129" i="21"/>
  <c r="AL36" i="21"/>
  <c r="AL63" i="21"/>
  <c r="AL77" i="7"/>
  <c r="AL87" i="7" s="1"/>
  <c r="AL55" i="7"/>
  <c r="AK95" i="6" l="1"/>
  <c r="AK122" i="6" s="1"/>
  <c r="AK185" i="6" s="1"/>
  <c r="AK213" i="6" l="1"/>
  <c r="AK277" i="6"/>
  <c r="AK305" i="6" s="1"/>
  <c r="AK369" i="6" s="1"/>
  <c r="AK397" i="6" s="1"/>
  <c r="AK86" i="7" l="1"/>
  <c r="AK76" i="7"/>
  <c r="AK67" i="7"/>
  <c r="AK54" i="7"/>
  <c r="AK55" i="7" s="1"/>
  <c r="AK34" i="7"/>
  <c r="AK39" i="7" s="1"/>
  <c r="AK26" i="7"/>
  <c r="AK14" i="7"/>
  <c r="AK18" i="7" s="1"/>
  <c r="AK21" i="7" s="1"/>
  <c r="AK24" i="7" s="1"/>
  <c r="AK87" i="7" l="1"/>
  <c r="AK77" i="7"/>
  <c r="W39" i="31" l="1"/>
  <c r="AJ225" i="21" l="1"/>
  <c r="AJ133" i="21" l="1"/>
  <c r="AK40" i="21" l="1"/>
  <c r="AK100" i="21" s="1"/>
  <c r="AK133" i="21" s="1"/>
  <c r="AK192" i="21" s="1"/>
  <c r="AK225" i="21" s="1"/>
  <c r="AI256" i="4"/>
  <c r="AI255" i="4"/>
  <c r="AI241" i="4"/>
  <c r="AI223" i="4"/>
  <c r="AI206" i="4"/>
  <c r="AI202" i="4"/>
  <c r="AI203" i="4" s="1"/>
  <c r="AI198" i="4"/>
  <c r="AI185" i="4"/>
  <c r="AI171" i="4"/>
  <c r="AI158" i="4"/>
  <c r="AI148" i="4"/>
  <c r="AI141" i="4"/>
  <c r="AI147" i="4" s="1"/>
  <c r="AI154" i="4" s="1"/>
  <c r="AI157" i="4" s="1"/>
  <c r="AI140" i="4"/>
  <c r="AI136" i="4"/>
  <c r="AI135" i="4"/>
  <c r="AI126" i="4"/>
  <c r="AI128" i="4" s="1"/>
  <c r="AI129" i="4" s="1"/>
  <c r="AI114" i="4"/>
  <c r="AI98" i="4"/>
  <c r="AI77" i="4"/>
  <c r="AI78" i="4" s="1"/>
  <c r="AI61" i="4"/>
  <c r="AI48" i="4"/>
  <c r="AI8" i="4"/>
  <c r="AI162" i="4" l="1"/>
  <c r="AI164" i="4" s="1"/>
  <c r="AI161" i="4"/>
  <c r="AK97" i="22" l="1"/>
  <c r="AK126" i="22" s="1"/>
  <c r="AK150" i="22" s="1"/>
  <c r="AK171" i="22" s="1"/>
  <c r="AK187" i="22" s="1"/>
  <c r="AK216" i="22" s="1"/>
  <c r="AK241" i="22" l="1"/>
  <c r="AK262" i="22"/>
  <c r="AK45" i="2"/>
  <c r="AJ56" i="6" l="1"/>
  <c r="AI56" i="6"/>
  <c r="AH56" i="6"/>
  <c r="AG56" i="6"/>
  <c r="AF56" i="6"/>
  <c r="AE56" i="6"/>
  <c r="AE57" i="6" s="1"/>
  <c r="AD56" i="6"/>
  <c r="AD57" i="6" s="1"/>
  <c r="AC56" i="6"/>
  <c r="AC57" i="6" s="1"/>
  <c r="AB56" i="6"/>
  <c r="AB57" i="6" s="1"/>
  <c r="AA56" i="6"/>
  <c r="AA57" i="6" s="1"/>
  <c r="Z56" i="6"/>
  <c r="Z57" i="6" s="1"/>
  <c r="Y56" i="6"/>
  <c r="Y57" i="6" s="1"/>
  <c r="X56" i="6"/>
  <c r="X57" i="6" s="1"/>
  <c r="W56" i="6"/>
  <c r="W57" i="6" s="1"/>
  <c r="AF41" i="6"/>
  <c r="AG41" i="6"/>
  <c r="AH41" i="6"/>
  <c r="AI41" i="6"/>
  <c r="AJ41" i="6"/>
  <c r="AJ397" i="6"/>
  <c r="AI57" i="6" l="1"/>
  <c r="AJ57" i="6"/>
  <c r="AF57" i="6"/>
  <c r="AG57" i="6"/>
  <c r="AH57" i="6"/>
  <c r="P62" i="31"/>
  <c r="Q62" i="31"/>
  <c r="K61" i="31"/>
  <c r="K62" i="31" s="1"/>
  <c r="L61" i="31"/>
  <c r="L62" i="31" s="1"/>
  <c r="M61" i="31"/>
  <c r="M62" i="31" s="1"/>
  <c r="N61" i="31"/>
  <c r="N62" i="31" s="1"/>
  <c r="O61" i="31"/>
  <c r="O62" i="31" s="1"/>
  <c r="P61" i="31"/>
  <c r="Q61" i="31"/>
  <c r="R61" i="31"/>
  <c r="R62" i="31" s="1"/>
  <c r="S61" i="31"/>
  <c r="S62" i="31" s="1"/>
  <c r="T61" i="31"/>
  <c r="T62" i="31" s="1"/>
  <c r="U61" i="31"/>
  <c r="U62" i="31" s="1"/>
  <c r="V61" i="31"/>
  <c r="V62" i="31" s="1"/>
  <c r="W61" i="31"/>
  <c r="W62" i="31" s="1"/>
  <c r="J61" i="31"/>
  <c r="J62" i="31" s="1"/>
  <c r="X277" i="21" l="1"/>
  <c r="Y277" i="21"/>
  <c r="Z277" i="21"/>
  <c r="AA277" i="21"/>
  <c r="AB277" i="21"/>
  <c r="AC277" i="21"/>
  <c r="AD277" i="21"/>
  <c r="AE277" i="21"/>
  <c r="AF277" i="21"/>
  <c r="AG277" i="21"/>
  <c r="AH277" i="21"/>
  <c r="AI277" i="21"/>
  <c r="AJ277" i="21"/>
  <c r="W277" i="21"/>
  <c r="X267" i="21"/>
  <c r="Y267" i="21"/>
  <c r="Z267" i="21"/>
  <c r="AA267" i="21"/>
  <c r="AB267" i="21"/>
  <c r="AC267" i="21"/>
  <c r="AD267" i="21"/>
  <c r="AE267" i="21"/>
  <c r="AF267" i="21"/>
  <c r="AG267" i="21"/>
  <c r="AH267" i="21"/>
  <c r="AI267" i="21"/>
  <c r="AJ267" i="21"/>
  <c r="W267" i="21"/>
  <c r="X258" i="21"/>
  <c r="Y258" i="21"/>
  <c r="Z258" i="21"/>
  <c r="AA258" i="21"/>
  <c r="AB258" i="21"/>
  <c r="AC258" i="21"/>
  <c r="AD258" i="21"/>
  <c r="AE258" i="21"/>
  <c r="AF258" i="21"/>
  <c r="AG258" i="21"/>
  <c r="AH258" i="21"/>
  <c r="AI258" i="21"/>
  <c r="AJ258" i="21"/>
  <c r="W258" i="21"/>
  <c r="X247" i="21"/>
  <c r="Y247" i="21"/>
  <c r="Z247" i="21"/>
  <c r="AA247" i="21"/>
  <c r="AB247" i="21"/>
  <c r="AC247" i="21"/>
  <c r="AD247" i="21"/>
  <c r="AE247" i="21"/>
  <c r="AF247" i="21"/>
  <c r="AG247" i="21"/>
  <c r="AH247" i="21"/>
  <c r="AI247" i="21"/>
  <c r="AJ247" i="21"/>
  <c r="W247" i="21"/>
  <c r="X185" i="21"/>
  <c r="Y185" i="21"/>
  <c r="Z185" i="21"/>
  <c r="AA185" i="21"/>
  <c r="AB185" i="21"/>
  <c r="AC185" i="21"/>
  <c r="AD185" i="21"/>
  <c r="AD186" i="21" s="1"/>
  <c r="AE185" i="21"/>
  <c r="AF185" i="21"/>
  <c r="AG185" i="21"/>
  <c r="AH185" i="21"/>
  <c r="AI185" i="21"/>
  <c r="AJ185" i="21"/>
  <c r="W185" i="21"/>
  <c r="X175" i="21"/>
  <c r="Y175" i="21"/>
  <c r="Y176" i="21" s="1"/>
  <c r="Z175" i="21"/>
  <c r="Z176" i="21" s="1"/>
  <c r="AA175" i="21"/>
  <c r="AA176" i="21" s="1"/>
  <c r="AB175" i="21"/>
  <c r="AC175" i="21"/>
  <c r="AD175" i="21"/>
  <c r="AD176" i="21" s="1"/>
  <c r="AE175" i="21"/>
  <c r="AF175" i="21"/>
  <c r="AG175" i="21"/>
  <c r="AH175" i="21"/>
  <c r="AI175" i="21"/>
  <c r="AJ175" i="21"/>
  <c r="W175" i="21"/>
  <c r="X166" i="21"/>
  <c r="Y166" i="21"/>
  <c r="Z166" i="21"/>
  <c r="AA166" i="21"/>
  <c r="AB166" i="21"/>
  <c r="AC166" i="21"/>
  <c r="AD166" i="21"/>
  <c r="AE166" i="21"/>
  <c r="AF166" i="21"/>
  <c r="AG166" i="21"/>
  <c r="AH166" i="21"/>
  <c r="AI166" i="21"/>
  <c r="AJ166" i="21"/>
  <c r="W166" i="21"/>
  <c r="Y155" i="21"/>
  <c r="Z155" i="21"/>
  <c r="AA155" i="21"/>
  <c r="AB155" i="21"/>
  <c r="AC155" i="21"/>
  <c r="AD155" i="21"/>
  <c r="AE155" i="21"/>
  <c r="AF155" i="21"/>
  <c r="AG155" i="21"/>
  <c r="AH155" i="21"/>
  <c r="AI155" i="21"/>
  <c r="AJ155" i="21"/>
  <c r="X155" i="21"/>
  <c r="W155" i="21"/>
  <c r="X142" i="21"/>
  <c r="Y142" i="21"/>
  <c r="Y156" i="21" s="1"/>
  <c r="Z142" i="21"/>
  <c r="AA142" i="21"/>
  <c r="AB142" i="21"/>
  <c r="AC142" i="21"/>
  <c r="AD142" i="21"/>
  <c r="AE142" i="21"/>
  <c r="AF142" i="21"/>
  <c r="AG142" i="21"/>
  <c r="AH142" i="21"/>
  <c r="AI142" i="21"/>
  <c r="AJ142" i="21"/>
  <c r="W142" i="21"/>
  <c r="X234" i="21"/>
  <c r="Y234" i="21"/>
  <c r="Z234" i="21"/>
  <c r="AA234" i="21"/>
  <c r="AB234" i="21"/>
  <c r="AC234" i="21"/>
  <c r="AD234" i="21"/>
  <c r="AE234" i="21"/>
  <c r="AF234" i="21"/>
  <c r="AG234" i="21"/>
  <c r="AH234" i="21"/>
  <c r="AI234" i="21"/>
  <c r="AJ234" i="21"/>
  <c r="W234" i="21"/>
  <c r="X248" i="21" l="1"/>
  <c r="W248" i="21"/>
  <c r="AE156" i="21"/>
  <c r="AD268" i="21"/>
  <c r="AD278" i="21" s="1"/>
  <c r="AE268" i="21"/>
  <c r="AE278" i="21" s="1"/>
  <c r="X268" i="21"/>
  <c r="Y268" i="21"/>
  <c r="Z268" i="21"/>
  <c r="AA268" i="21"/>
  <c r="AB268" i="21"/>
  <c r="AC268" i="21"/>
  <c r="AJ248" i="21"/>
  <c r="AF156" i="21"/>
  <c r="AF268" i="21"/>
  <c r="AF278" i="21" s="1"/>
  <c r="AG268" i="21"/>
  <c r="AG278" i="21" s="1"/>
  <c r="AH268" i="21"/>
  <c r="AH278" i="21" s="1"/>
  <c r="AI268" i="21"/>
  <c r="AI278" i="21" s="1"/>
  <c r="AJ268" i="21"/>
  <c r="W268" i="21"/>
  <c r="Y248" i="21"/>
  <c r="Z248" i="21"/>
  <c r="AA248" i="21"/>
  <c r="AB248" i="21"/>
  <c r="AC248" i="21"/>
  <c r="AD248" i="21"/>
  <c r="AE248" i="21"/>
  <c r="AF248" i="21"/>
  <c r="AG248" i="21"/>
  <c r="AH248" i="21"/>
  <c r="AG156" i="21"/>
  <c r="AI248" i="21"/>
  <c r="AD156" i="21"/>
  <c r="AB176" i="21"/>
  <c r="AB186" i="21" s="1"/>
  <c r="AC176" i="21"/>
  <c r="AC186" i="21" s="1"/>
  <c r="X176" i="21"/>
  <c r="AI156" i="21"/>
  <c r="Z156" i="21"/>
  <c r="AB156" i="21"/>
  <c r="AC156" i="21"/>
  <c r="AH156" i="21"/>
  <c r="AE176" i="21"/>
  <c r="AE186" i="21" s="1"/>
  <c r="AF176" i="21"/>
  <c r="AF186" i="21" s="1"/>
  <c r="AG176" i="21"/>
  <c r="AG186" i="21" s="1"/>
  <c r="AH176" i="21"/>
  <c r="AI176" i="21"/>
  <c r="AJ176" i="21"/>
  <c r="W176" i="21"/>
  <c r="AA156" i="21"/>
  <c r="AJ156" i="21"/>
  <c r="X156" i="21"/>
  <c r="W156" i="21"/>
  <c r="AA186" i="21"/>
  <c r="Z278" i="21"/>
  <c r="AC278" i="21"/>
  <c r="Z186" i="21"/>
  <c r="AB278" i="21"/>
  <c r="Y186" i="21"/>
  <c r="AA278" i="21"/>
  <c r="X186" i="21"/>
  <c r="AJ40" i="21"/>
  <c r="W186" i="21" l="1"/>
  <c r="AJ186" i="21"/>
  <c r="AI186" i="21"/>
  <c r="W278" i="21"/>
  <c r="Y278" i="21"/>
  <c r="AH186" i="21"/>
  <c r="AJ278" i="21"/>
  <c r="X278" i="21"/>
  <c r="AF241" i="22"/>
  <c r="AF262" i="22" s="1"/>
  <c r="AG241" i="22"/>
  <c r="AG262" i="22" s="1"/>
  <c r="AD259" i="22"/>
  <c r="AE259" i="22"/>
  <c r="X258" i="22"/>
  <c r="X259" i="22" s="1"/>
  <c r="Y258" i="22"/>
  <c r="Y259" i="22" s="1"/>
  <c r="Z258" i="22"/>
  <c r="Z259" i="22" s="1"/>
  <c r="AA258" i="22"/>
  <c r="AA259" i="22" s="1"/>
  <c r="AB258" i="22"/>
  <c r="AB259" i="22" s="1"/>
  <c r="AC258" i="22"/>
  <c r="AC259" i="22" s="1"/>
  <c r="AD258" i="22"/>
  <c r="AE258" i="22"/>
  <c r="AF258" i="22"/>
  <c r="AF259" i="22" s="1"/>
  <c r="AG258" i="22"/>
  <c r="AH258" i="22"/>
  <c r="AH259" i="22" s="1"/>
  <c r="AI258" i="22"/>
  <c r="AI259" i="22" s="1"/>
  <c r="AJ258" i="22"/>
  <c r="AJ259" i="22" s="1"/>
  <c r="W258" i="22"/>
  <c r="W259" i="22" s="1"/>
  <c r="X249" i="22"/>
  <c r="Y249" i="22"/>
  <c r="Z249" i="22"/>
  <c r="AA249" i="22"/>
  <c r="AB249" i="22"/>
  <c r="AC249" i="22"/>
  <c r="AD249" i="22"/>
  <c r="AE249" i="22"/>
  <c r="AF249" i="22"/>
  <c r="AG249" i="22"/>
  <c r="AG259" i="22" s="1"/>
  <c r="AH249" i="22"/>
  <c r="AI249" i="22"/>
  <c r="AJ249" i="22"/>
  <c r="W249" i="22"/>
  <c r="X239" i="22"/>
  <c r="Y239" i="22"/>
  <c r="AJ239" i="22"/>
  <c r="W239" i="22"/>
  <c r="X238" i="22"/>
  <c r="Y238" i="22"/>
  <c r="Z238" i="22"/>
  <c r="Z239" i="22" s="1"/>
  <c r="AA238" i="22"/>
  <c r="AB238" i="22"/>
  <c r="AB239" i="22" s="1"/>
  <c r="AC238" i="22"/>
  <c r="AC239" i="22" s="1"/>
  <c r="AD238" i="22"/>
  <c r="AD239" i="22" s="1"/>
  <c r="AE238" i="22"/>
  <c r="AE239" i="22" s="1"/>
  <c r="AF238" i="22"/>
  <c r="AF239" i="22" s="1"/>
  <c r="AG238" i="22"/>
  <c r="AG239" i="22" s="1"/>
  <c r="AH238" i="22"/>
  <c r="AH239" i="22" s="1"/>
  <c r="AI238" i="22"/>
  <c r="AI239" i="22" s="1"/>
  <c r="AJ238" i="22"/>
  <c r="W238" i="22"/>
  <c r="X225" i="22"/>
  <c r="Y225" i="22"/>
  <c r="Z225" i="22"/>
  <c r="AA225" i="22"/>
  <c r="AA239" i="22" s="1"/>
  <c r="AB225" i="22"/>
  <c r="AC225" i="22"/>
  <c r="AD225" i="22"/>
  <c r="AE225" i="22"/>
  <c r="AF225" i="22"/>
  <c r="AG225" i="22"/>
  <c r="AH225" i="22"/>
  <c r="AI225" i="22"/>
  <c r="AJ225" i="22"/>
  <c r="W225" i="22"/>
  <c r="X216" i="22"/>
  <c r="X241" i="22" s="1"/>
  <c r="X262" i="22" s="1"/>
  <c r="Y216" i="22"/>
  <c r="Y241" i="22" s="1"/>
  <c r="Y262" i="22" s="1"/>
  <c r="Z216" i="22"/>
  <c r="Z241" i="22" s="1"/>
  <c r="Z262" i="22" s="1"/>
  <c r="AA216" i="22"/>
  <c r="AA241" i="22" s="1"/>
  <c r="AA262" i="22" s="1"/>
  <c r="AB216" i="22"/>
  <c r="AB241" i="22" s="1"/>
  <c r="AB262" i="22" s="1"/>
  <c r="AC216" i="22"/>
  <c r="AC241" i="22" s="1"/>
  <c r="AC262" i="22" s="1"/>
  <c r="AD216" i="22"/>
  <c r="AD241" i="22" s="1"/>
  <c r="AD262" i="22" s="1"/>
  <c r="AE216" i="22"/>
  <c r="AE241" i="22" s="1"/>
  <c r="AE262" i="22" s="1"/>
  <c r="AF216" i="22"/>
  <c r="AG216" i="22"/>
  <c r="AH216" i="22"/>
  <c r="AH241" i="22" s="1"/>
  <c r="AH262" i="22" s="1"/>
  <c r="AI216" i="22"/>
  <c r="AI241" i="22" s="1"/>
  <c r="AI262" i="22" s="1"/>
  <c r="AJ216" i="22"/>
  <c r="AJ241" i="22" s="1"/>
  <c r="AJ262" i="22" s="1"/>
  <c r="W216" i="22"/>
  <c r="W241" i="22" s="1"/>
  <c r="W262" i="22" s="1"/>
  <c r="AH171" i="22" l="1"/>
  <c r="AI171" i="22"/>
  <c r="X150" i="22"/>
  <c r="X171" i="22" s="1"/>
  <c r="Y150" i="22"/>
  <c r="Y171" i="22" s="1"/>
  <c r="Z150" i="22"/>
  <c r="Z171" i="22" s="1"/>
  <c r="AA150" i="22"/>
  <c r="AA171" i="22" s="1"/>
  <c r="AB150" i="22"/>
  <c r="AB171" i="22" s="1"/>
  <c r="AC150" i="22"/>
  <c r="AC171" i="22" s="1"/>
  <c r="AD150" i="22"/>
  <c r="AD171" i="22" s="1"/>
  <c r="AE150" i="22"/>
  <c r="AE171" i="22" s="1"/>
  <c r="AF150" i="22"/>
  <c r="AF171" i="22" s="1"/>
  <c r="AG150" i="22"/>
  <c r="AG171" i="22" s="1"/>
  <c r="AH150" i="22"/>
  <c r="AI150" i="22"/>
  <c r="AJ150" i="22"/>
  <c r="AJ171" i="22" s="1"/>
  <c r="W150" i="22"/>
  <c r="W171" i="22" s="1"/>
  <c r="AD148" i="22"/>
  <c r="AE148" i="22"/>
  <c r="X147" i="22"/>
  <c r="X148" i="22" s="1"/>
  <c r="Y147" i="22"/>
  <c r="Y148" i="22" s="1"/>
  <c r="Z147" i="22"/>
  <c r="Z148" i="22" s="1"/>
  <c r="AA147" i="22"/>
  <c r="AA148" i="22" s="1"/>
  <c r="AB147" i="22"/>
  <c r="AB148" i="22" s="1"/>
  <c r="AC147" i="22"/>
  <c r="AC148" i="22" s="1"/>
  <c r="AD147" i="22"/>
  <c r="AE147" i="22"/>
  <c r="AF147" i="22"/>
  <c r="AF148" i="22" s="1"/>
  <c r="AG147" i="22"/>
  <c r="AG148" i="22" s="1"/>
  <c r="AH147" i="22"/>
  <c r="AH148" i="22" s="1"/>
  <c r="AI147" i="22"/>
  <c r="AI148" i="22" s="1"/>
  <c r="AJ147" i="22"/>
  <c r="AJ148" i="22" s="1"/>
  <c r="W147" i="22"/>
  <c r="W148" i="22" s="1"/>
  <c r="X134" i="22"/>
  <c r="Y134" i="22"/>
  <c r="Z134" i="22"/>
  <c r="AA134" i="22"/>
  <c r="AB134" i="22"/>
  <c r="AC134" i="22"/>
  <c r="AD134" i="22"/>
  <c r="AE134" i="22"/>
  <c r="AF134" i="22"/>
  <c r="AG134" i="22"/>
  <c r="AH134" i="22"/>
  <c r="AI134" i="22"/>
  <c r="AJ134" i="22"/>
  <c r="W134" i="22"/>
  <c r="X78" i="22" l="1"/>
  <c r="Y78" i="22"/>
  <c r="Z78" i="22"/>
  <c r="AA78" i="22"/>
  <c r="AA79" i="22" s="1"/>
  <c r="AB78" i="22"/>
  <c r="AB79" i="22" s="1"/>
  <c r="AC78" i="22"/>
  <c r="AC79" i="22" s="1"/>
  <c r="AD78" i="22"/>
  <c r="AD79" i="22" s="1"/>
  <c r="AE78" i="22"/>
  <c r="AE79" i="22" s="1"/>
  <c r="AF78" i="22"/>
  <c r="AG78" i="22"/>
  <c r="AH78" i="22"/>
  <c r="AI78" i="22"/>
  <c r="AJ78" i="22"/>
  <c r="W78" i="22"/>
  <c r="X69" i="22"/>
  <c r="Y69" i="22"/>
  <c r="Z69" i="22"/>
  <c r="AA69" i="22"/>
  <c r="AB69" i="22"/>
  <c r="AC69" i="22"/>
  <c r="AD69" i="22"/>
  <c r="AE69" i="22"/>
  <c r="AF69" i="22"/>
  <c r="AG69" i="22"/>
  <c r="AH69" i="22"/>
  <c r="AI69" i="22"/>
  <c r="AJ69" i="22"/>
  <c r="W69" i="22"/>
  <c r="AF79" i="22" l="1"/>
  <c r="Z79" i="22"/>
  <c r="W79" i="22"/>
  <c r="Y79" i="22"/>
  <c r="AJ79" i="22"/>
  <c r="X79" i="22"/>
  <c r="AI79" i="22"/>
  <c r="AH79" i="22"/>
  <c r="AG79" i="22"/>
  <c r="V39" i="31" l="1"/>
  <c r="U39" i="31"/>
  <c r="T39" i="31"/>
  <c r="S39" i="31"/>
  <c r="R39" i="31"/>
  <c r="Q39" i="31"/>
  <c r="P39" i="31"/>
  <c r="O39" i="31"/>
  <c r="N39" i="31"/>
  <c r="M39" i="31"/>
  <c r="L39" i="31"/>
  <c r="K39" i="31"/>
  <c r="J39" i="31"/>
  <c r="AJ86" i="7" l="1"/>
  <c r="AJ76" i="7"/>
  <c r="AJ67" i="7"/>
  <c r="AJ54" i="7"/>
  <c r="AJ34" i="7"/>
  <c r="AJ39" i="7" s="1"/>
  <c r="AJ26" i="7"/>
  <c r="AJ14" i="7"/>
  <c r="AJ18" i="7" s="1"/>
  <c r="AJ21" i="7" s="1"/>
  <c r="AJ24" i="7" s="1"/>
  <c r="AJ77" i="7" l="1"/>
  <c r="AJ87" i="7" s="1"/>
  <c r="AJ55" i="7"/>
  <c r="X11" i="21" l="1"/>
  <c r="Y11" i="21"/>
  <c r="Z11" i="21"/>
  <c r="AA11" i="21"/>
  <c r="AB11" i="21"/>
  <c r="AC11" i="21"/>
  <c r="AD11" i="21"/>
  <c r="AE11" i="21"/>
  <c r="AF11" i="21"/>
  <c r="AG11" i="21"/>
  <c r="AH11" i="21"/>
  <c r="AI11" i="21"/>
  <c r="AJ11" i="21"/>
  <c r="W11" i="21"/>
  <c r="AI225" i="21" l="1"/>
  <c r="AH225" i="21"/>
  <c r="AG225" i="21"/>
  <c r="AF225" i="21"/>
  <c r="AE225" i="21"/>
  <c r="AD225" i="21"/>
  <c r="AC225" i="21"/>
  <c r="AB225" i="21"/>
  <c r="AA225" i="21"/>
  <c r="Z225" i="21"/>
  <c r="Y225" i="21"/>
  <c r="X225" i="21"/>
  <c r="W225" i="21"/>
  <c r="AI133" i="21"/>
  <c r="AH133" i="21"/>
  <c r="AG133" i="21"/>
  <c r="AF133" i="21"/>
  <c r="AE133" i="21"/>
  <c r="AD133" i="21"/>
  <c r="AC133" i="21"/>
  <c r="AB133" i="21"/>
  <c r="AA133" i="21"/>
  <c r="Z133" i="21"/>
  <c r="Y133" i="21"/>
  <c r="X133" i="21"/>
  <c r="W133" i="21"/>
  <c r="P256" i="4" l="1"/>
  <c r="K256" i="4"/>
  <c r="D256" i="4"/>
  <c r="AH255" i="4"/>
  <c r="AH256" i="4" s="1"/>
  <c r="AB255" i="4"/>
  <c r="AB256" i="4" s="1"/>
  <c r="AA255" i="4"/>
  <c r="AA256" i="4" s="1"/>
  <c r="Y255" i="4"/>
  <c r="Y256" i="4" s="1"/>
  <c r="X255" i="4"/>
  <c r="W255" i="4"/>
  <c r="W256" i="4" s="1"/>
  <c r="U255" i="4"/>
  <c r="U256" i="4" s="1"/>
  <c r="T255" i="4"/>
  <c r="T256" i="4" s="1"/>
  <c r="S255" i="4"/>
  <c r="S256" i="4" s="1"/>
  <c r="R255" i="4"/>
  <c r="R256" i="4" s="1"/>
  <c r="Q255" i="4"/>
  <c r="Q256" i="4" s="1"/>
  <c r="P255" i="4"/>
  <c r="O255" i="4"/>
  <c r="O256" i="4" s="1"/>
  <c r="N255" i="4"/>
  <c r="N256" i="4" s="1"/>
  <c r="M255" i="4"/>
  <c r="M256" i="4" s="1"/>
  <c r="L255" i="4"/>
  <c r="L256" i="4" s="1"/>
  <c r="K255" i="4"/>
  <c r="J255" i="4"/>
  <c r="J256" i="4" s="1"/>
  <c r="I255" i="4"/>
  <c r="I256" i="4" s="1"/>
  <c r="H255" i="4"/>
  <c r="H256" i="4" s="1"/>
  <c r="G255" i="4"/>
  <c r="G256" i="4" s="1"/>
  <c r="F255" i="4"/>
  <c r="F256" i="4" s="1"/>
  <c r="E255" i="4"/>
  <c r="E256" i="4" s="1"/>
  <c r="D255" i="4"/>
  <c r="C255" i="4"/>
  <c r="C256" i="4" s="1"/>
  <c r="AH241" i="4"/>
  <c r="AB241" i="4"/>
  <c r="AA241" i="4"/>
  <c r="Y241" i="4"/>
  <c r="X241" i="4"/>
  <c r="W241" i="4"/>
  <c r="U241" i="4"/>
  <c r="T241" i="4"/>
  <c r="S241" i="4"/>
  <c r="R241" i="4"/>
  <c r="Q241" i="4"/>
  <c r="P241" i="4"/>
  <c r="O241" i="4"/>
  <c r="N241" i="4"/>
  <c r="M241" i="4"/>
  <c r="L241" i="4"/>
  <c r="K241" i="4"/>
  <c r="J241" i="4"/>
  <c r="I241" i="4"/>
  <c r="H241" i="4"/>
  <c r="G241" i="4"/>
  <c r="F241" i="4"/>
  <c r="E241" i="4"/>
  <c r="D241" i="4"/>
  <c r="C241" i="4"/>
  <c r="AH223" i="4"/>
  <c r="AB223" i="4"/>
  <c r="AA223" i="4"/>
  <c r="Y223" i="4"/>
  <c r="X223" i="4"/>
  <c r="X256" i="4" s="1"/>
  <c r="W223" i="4"/>
  <c r="T223" i="4"/>
  <c r="S223" i="4"/>
  <c r="R223" i="4"/>
  <c r="Q223" i="4"/>
  <c r="P223" i="4"/>
  <c r="O223" i="4"/>
  <c r="N223" i="4"/>
  <c r="M223" i="4"/>
  <c r="L223" i="4"/>
  <c r="K223" i="4"/>
  <c r="J223" i="4"/>
  <c r="I223" i="4"/>
  <c r="H223" i="4"/>
  <c r="G223" i="4"/>
  <c r="F223" i="4"/>
  <c r="E223" i="4"/>
  <c r="D223" i="4"/>
  <c r="C223" i="4"/>
  <c r="AH206" i="4"/>
  <c r="AB206" i="4"/>
  <c r="AA206" i="4"/>
  <c r="Y206" i="4"/>
  <c r="X203" i="4"/>
  <c r="K203" i="4"/>
  <c r="AH202" i="4"/>
  <c r="AH203" i="4" s="1"/>
  <c r="AB202" i="4"/>
  <c r="AB203" i="4" s="1"/>
  <c r="AA202" i="4"/>
  <c r="AA203" i="4" s="1"/>
  <c r="Y202" i="4"/>
  <c r="Y203" i="4" s="1"/>
  <c r="X202" i="4"/>
  <c r="W202" i="4"/>
  <c r="W203" i="4" s="1"/>
  <c r="U202" i="4"/>
  <c r="U203" i="4" s="1"/>
  <c r="T202" i="4"/>
  <c r="T203" i="4" s="1"/>
  <c r="S202" i="4"/>
  <c r="S203" i="4" s="1"/>
  <c r="R202" i="4"/>
  <c r="Q202" i="4"/>
  <c r="Q203" i="4" s="1"/>
  <c r="P202" i="4"/>
  <c r="P203" i="4" s="1"/>
  <c r="O202" i="4"/>
  <c r="O203" i="4" s="1"/>
  <c r="N202" i="4"/>
  <c r="N203" i="4" s="1"/>
  <c r="M202" i="4"/>
  <c r="M203" i="4" s="1"/>
  <c r="L202" i="4"/>
  <c r="L203" i="4" s="1"/>
  <c r="K202" i="4"/>
  <c r="J202" i="4"/>
  <c r="J203" i="4" s="1"/>
  <c r="I202" i="4"/>
  <c r="I203" i="4" s="1"/>
  <c r="H202" i="4"/>
  <c r="H203" i="4" s="1"/>
  <c r="G202" i="4"/>
  <c r="G203" i="4" s="1"/>
  <c r="F202" i="4"/>
  <c r="E202" i="4"/>
  <c r="E203" i="4" s="1"/>
  <c r="D202" i="4"/>
  <c r="D203" i="4" s="1"/>
  <c r="C202" i="4"/>
  <c r="C203" i="4" s="1"/>
  <c r="AH198" i="4"/>
  <c r="AB198" i="4"/>
  <c r="AA198" i="4"/>
  <c r="Y198" i="4"/>
  <c r="X198" i="4"/>
  <c r="W198" i="4"/>
  <c r="U198" i="4"/>
  <c r="T198" i="4"/>
  <c r="S198" i="4"/>
  <c r="R198" i="4"/>
  <c r="Q198" i="4"/>
  <c r="P198" i="4"/>
  <c r="O198" i="4"/>
  <c r="N198" i="4"/>
  <c r="M198" i="4"/>
  <c r="L198" i="4"/>
  <c r="K198" i="4"/>
  <c r="J198" i="4"/>
  <c r="I198" i="4"/>
  <c r="H198" i="4"/>
  <c r="G198" i="4"/>
  <c r="F198" i="4"/>
  <c r="E198" i="4"/>
  <c r="D198" i="4"/>
  <c r="C198" i="4"/>
  <c r="AH185" i="4"/>
  <c r="AB185" i="4"/>
  <c r="AA185" i="4"/>
  <c r="Y185" i="4"/>
  <c r="X185" i="4"/>
  <c r="W185" i="4"/>
  <c r="U185" i="4"/>
  <c r="T185" i="4"/>
  <c r="S185" i="4"/>
  <c r="R185" i="4"/>
  <c r="R203" i="4" s="1"/>
  <c r="Q185" i="4"/>
  <c r="P185" i="4"/>
  <c r="O185" i="4"/>
  <c r="N185" i="4"/>
  <c r="M185" i="4"/>
  <c r="L185" i="4"/>
  <c r="K185" i="4"/>
  <c r="J185" i="4"/>
  <c r="I185" i="4"/>
  <c r="H185" i="4"/>
  <c r="G185" i="4"/>
  <c r="F185" i="4"/>
  <c r="F203" i="4" s="1"/>
  <c r="E185" i="4"/>
  <c r="D185" i="4"/>
  <c r="C185" i="4"/>
  <c r="AH171" i="4"/>
  <c r="AB171" i="4"/>
  <c r="AA171" i="4"/>
  <c r="Y171" i="4"/>
  <c r="V162" i="4"/>
  <c r="AH158" i="4"/>
  <c r="AB158" i="4"/>
  <c r="AA158" i="4"/>
  <c r="Y158" i="4"/>
  <c r="X158" i="4"/>
  <c r="W158" i="4"/>
  <c r="V158" i="4"/>
  <c r="U158" i="4"/>
  <c r="T158" i="4"/>
  <c r="S158" i="4"/>
  <c r="R158" i="4"/>
  <c r="Q158" i="4"/>
  <c r="P158" i="4"/>
  <c r="O158" i="4"/>
  <c r="N158" i="4"/>
  <c r="M158" i="4"/>
  <c r="L158" i="4"/>
  <c r="K158" i="4"/>
  <c r="J158" i="4"/>
  <c r="I158" i="4"/>
  <c r="H158" i="4"/>
  <c r="G158" i="4"/>
  <c r="F158" i="4"/>
  <c r="E158" i="4"/>
  <c r="D158" i="4"/>
  <c r="C158" i="4"/>
  <c r="AH148" i="4"/>
  <c r="AB148" i="4"/>
  <c r="AA148" i="4"/>
  <c r="Y148" i="4"/>
  <c r="X148" i="4"/>
  <c r="W148" i="4"/>
  <c r="V148" i="4"/>
  <c r="U148" i="4"/>
  <c r="T148" i="4"/>
  <c r="S148" i="4"/>
  <c r="R148" i="4"/>
  <c r="Q148" i="4"/>
  <c r="P148" i="4"/>
  <c r="O148" i="4"/>
  <c r="N148" i="4"/>
  <c r="M148" i="4"/>
  <c r="L148" i="4"/>
  <c r="K148" i="4"/>
  <c r="J148" i="4"/>
  <c r="I148" i="4"/>
  <c r="H148" i="4"/>
  <c r="G148" i="4"/>
  <c r="F148" i="4"/>
  <c r="D148" i="4"/>
  <c r="C148" i="4"/>
  <c r="AH147" i="4"/>
  <c r="AH154" i="4" s="1"/>
  <c r="AH157" i="4" s="1"/>
  <c r="T147" i="4"/>
  <c r="T154" i="4" s="1"/>
  <c r="T157" i="4" s="1"/>
  <c r="T162" i="4" s="1"/>
  <c r="T164" i="4" s="1"/>
  <c r="O147" i="4"/>
  <c r="O154" i="4" s="1"/>
  <c r="O157" i="4" s="1"/>
  <c r="O162" i="4" s="1"/>
  <c r="O164" i="4" s="1"/>
  <c r="H147" i="4"/>
  <c r="H154" i="4" s="1"/>
  <c r="H157" i="4" s="1"/>
  <c r="H162" i="4" s="1"/>
  <c r="H164" i="4" s="1"/>
  <c r="C147" i="4"/>
  <c r="C154" i="4" s="1"/>
  <c r="C157" i="4" s="1"/>
  <c r="C162" i="4" s="1"/>
  <c r="C164" i="4" s="1"/>
  <c r="AH141" i="4"/>
  <c r="AB141" i="4"/>
  <c r="AA141" i="4"/>
  <c r="Y141" i="4"/>
  <c r="X141" i="4"/>
  <c r="W141" i="4"/>
  <c r="U141" i="4"/>
  <c r="U147" i="4" s="1"/>
  <c r="U154" i="4" s="1"/>
  <c r="U157" i="4" s="1"/>
  <c r="U162" i="4" s="1"/>
  <c r="U164" i="4" s="1"/>
  <c r="T141" i="4"/>
  <c r="S141" i="4"/>
  <c r="R141" i="4"/>
  <c r="Q141" i="4"/>
  <c r="P141" i="4"/>
  <c r="P147" i="4" s="1"/>
  <c r="P154" i="4" s="1"/>
  <c r="P157" i="4" s="1"/>
  <c r="P162" i="4" s="1"/>
  <c r="P164" i="4" s="1"/>
  <c r="O141" i="4"/>
  <c r="N141" i="4"/>
  <c r="M141" i="4"/>
  <c r="L141" i="4"/>
  <c r="K141" i="4"/>
  <c r="J141" i="4"/>
  <c r="I141" i="4"/>
  <c r="I147" i="4" s="1"/>
  <c r="I154" i="4" s="1"/>
  <c r="I157" i="4" s="1"/>
  <c r="I162" i="4" s="1"/>
  <c r="I164" i="4" s="1"/>
  <c r="H141" i="4"/>
  <c r="G141" i="4"/>
  <c r="F141" i="4"/>
  <c r="E141" i="4"/>
  <c r="D141" i="4"/>
  <c r="D147" i="4" s="1"/>
  <c r="D154" i="4" s="1"/>
  <c r="D157" i="4" s="1"/>
  <c r="D162" i="4" s="1"/>
  <c r="D164" i="4" s="1"/>
  <c r="C141" i="4"/>
  <c r="AH140" i="4"/>
  <c r="AB140" i="4"/>
  <c r="AB147" i="4" s="1"/>
  <c r="AB154" i="4" s="1"/>
  <c r="AB157" i="4" s="1"/>
  <c r="AA140" i="4"/>
  <c r="AA147" i="4" s="1"/>
  <c r="AA154" i="4" s="1"/>
  <c r="AA157" i="4" s="1"/>
  <c r="Y140" i="4"/>
  <c r="Y147" i="4" s="1"/>
  <c r="Y154" i="4" s="1"/>
  <c r="Y157" i="4" s="1"/>
  <c r="X140" i="4"/>
  <c r="X147" i="4" s="1"/>
  <c r="X154" i="4" s="1"/>
  <c r="X157" i="4" s="1"/>
  <c r="W140" i="4"/>
  <c r="W147" i="4" s="1"/>
  <c r="W154" i="4" s="1"/>
  <c r="W157" i="4" s="1"/>
  <c r="W162" i="4" s="1"/>
  <c r="W164" i="4" s="1"/>
  <c r="U140" i="4"/>
  <c r="T140" i="4"/>
  <c r="S140" i="4"/>
  <c r="S147" i="4" s="1"/>
  <c r="S154" i="4" s="1"/>
  <c r="S157" i="4" s="1"/>
  <c r="S162" i="4" s="1"/>
  <c r="S164" i="4" s="1"/>
  <c r="R140" i="4"/>
  <c r="R147" i="4" s="1"/>
  <c r="R154" i="4" s="1"/>
  <c r="R157" i="4" s="1"/>
  <c r="R162" i="4" s="1"/>
  <c r="R164" i="4" s="1"/>
  <c r="Q140" i="4"/>
  <c r="Q147" i="4" s="1"/>
  <c r="Q154" i="4" s="1"/>
  <c r="Q157" i="4" s="1"/>
  <c r="Q162" i="4" s="1"/>
  <c r="Q164" i="4" s="1"/>
  <c r="P140" i="4"/>
  <c r="O140" i="4"/>
  <c r="N140" i="4"/>
  <c r="N147" i="4" s="1"/>
  <c r="N154" i="4" s="1"/>
  <c r="N157" i="4" s="1"/>
  <c r="N162" i="4" s="1"/>
  <c r="N164" i="4" s="1"/>
  <c r="M140" i="4"/>
  <c r="M147" i="4" s="1"/>
  <c r="M154" i="4" s="1"/>
  <c r="M157" i="4" s="1"/>
  <c r="M162" i="4" s="1"/>
  <c r="M164" i="4" s="1"/>
  <c r="L140" i="4"/>
  <c r="L147" i="4" s="1"/>
  <c r="L154" i="4" s="1"/>
  <c r="L157" i="4" s="1"/>
  <c r="L162" i="4" s="1"/>
  <c r="L164" i="4" s="1"/>
  <c r="K140" i="4"/>
  <c r="K147" i="4" s="1"/>
  <c r="K154" i="4" s="1"/>
  <c r="K157" i="4" s="1"/>
  <c r="K162" i="4" s="1"/>
  <c r="K164" i="4" s="1"/>
  <c r="J140" i="4"/>
  <c r="J147" i="4" s="1"/>
  <c r="J154" i="4" s="1"/>
  <c r="J157" i="4" s="1"/>
  <c r="J162" i="4" s="1"/>
  <c r="J164" i="4" s="1"/>
  <c r="I140" i="4"/>
  <c r="H140" i="4"/>
  <c r="G140" i="4"/>
  <c r="G147" i="4" s="1"/>
  <c r="G154" i="4" s="1"/>
  <c r="G157" i="4" s="1"/>
  <c r="G162" i="4" s="1"/>
  <c r="G164" i="4" s="1"/>
  <c r="F140" i="4"/>
  <c r="F147" i="4" s="1"/>
  <c r="F154" i="4" s="1"/>
  <c r="F157" i="4" s="1"/>
  <c r="F162" i="4" s="1"/>
  <c r="F164" i="4" s="1"/>
  <c r="E140" i="4"/>
  <c r="E147" i="4" s="1"/>
  <c r="E154" i="4" s="1"/>
  <c r="E157" i="4" s="1"/>
  <c r="E162" i="4" s="1"/>
  <c r="E164" i="4" s="1"/>
  <c r="D140" i="4"/>
  <c r="C140" i="4"/>
  <c r="AH136" i="4"/>
  <c r="AB136" i="4"/>
  <c r="AA136" i="4"/>
  <c r="Y136" i="4"/>
  <c r="X136" i="4"/>
  <c r="W136" i="4"/>
  <c r="U136" i="4"/>
  <c r="T136" i="4"/>
  <c r="S136" i="4"/>
  <c r="R136" i="4"/>
  <c r="Q136" i="4"/>
  <c r="P136" i="4"/>
  <c r="O136" i="4"/>
  <c r="N136" i="4"/>
  <c r="M136" i="4"/>
  <c r="L136" i="4"/>
  <c r="K136" i="4"/>
  <c r="J136" i="4"/>
  <c r="I136" i="4"/>
  <c r="H136" i="4"/>
  <c r="G136" i="4"/>
  <c r="F136" i="4"/>
  <c r="E136" i="4"/>
  <c r="AH135" i="4"/>
  <c r="AB135" i="4"/>
  <c r="AA135" i="4"/>
  <c r="Y135" i="4"/>
  <c r="T128" i="4"/>
  <c r="H128" i="4"/>
  <c r="AH126" i="4"/>
  <c r="AB126" i="4"/>
  <c r="AB128" i="4" s="1"/>
  <c r="AB129" i="4" s="1"/>
  <c r="AA126" i="4"/>
  <c r="Y126" i="4"/>
  <c r="X126" i="4"/>
  <c r="W126" i="4"/>
  <c r="W128" i="4" s="1"/>
  <c r="U126" i="4"/>
  <c r="U128" i="4" s="1"/>
  <c r="T126" i="4"/>
  <c r="S126" i="4"/>
  <c r="S128" i="4" s="1"/>
  <c r="R126" i="4"/>
  <c r="Q126" i="4"/>
  <c r="Q128" i="4" s="1"/>
  <c r="P126" i="4"/>
  <c r="P128" i="4" s="1"/>
  <c r="O126" i="4"/>
  <c r="N126" i="4"/>
  <c r="N128" i="4" s="1"/>
  <c r="M126" i="4"/>
  <c r="M128" i="4" s="1"/>
  <c r="L126" i="4"/>
  <c r="L128" i="4" s="1"/>
  <c r="K126" i="4"/>
  <c r="K128" i="4" s="1"/>
  <c r="J126" i="4"/>
  <c r="J128" i="4" s="1"/>
  <c r="I126" i="4"/>
  <c r="I128" i="4" s="1"/>
  <c r="H126" i="4"/>
  <c r="G126" i="4"/>
  <c r="G128" i="4" s="1"/>
  <c r="F126" i="4"/>
  <c r="E126" i="4"/>
  <c r="E128" i="4" s="1"/>
  <c r="D126" i="4"/>
  <c r="D128" i="4" s="1"/>
  <c r="C126" i="4"/>
  <c r="AH114" i="4"/>
  <c r="AB114" i="4"/>
  <c r="AA114" i="4"/>
  <c r="Y114" i="4"/>
  <c r="X114" i="4"/>
  <c r="W114" i="4"/>
  <c r="U114" i="4"/>
  <c r="T114" i="4"/>
  <c r="S114" i="4"/>
  <c r="R114" i="4"/>
  <c r="R128" i="4" s="1"/>
  <c r="R129" i="4" s="1"/>
  <c r="Q114" i="4"/>
  <c r="P114" i="4"/>
  <c r="O114" i="4"/>
  <c r="N114" i="4"/>
  <c r="M114" i="4"/>
  <c r="L114" i="4"/>
  <c r="K114" i="4"/>
  <c r="J114" i="4"/>
  <c r="I114" i="4"/>
  <c r="H114" i="4"/>
  <c r="G114" i="4"/>
  <c r="F114" i="4"/>
  <c r="F128" i="4" s="1"/>
  <c r="E114" i="4"/>
  <c r="D114" i="4"/>
  <c r="C114" i="4"/>
  <c r="AH98" i="4"/>
  <c r="AH128" i="4" s="1"/>
  <c r="AH129" i="4" s="1"/>
  <c r="AB98" i="4"/>
  <c r="AA98" i="4"/>
  <c r="Y98" i="4"/>
  <c r="X98" i="4"/>
  <c r="W98" i="4"/>
  <c r="U98" i="4"/>
  <c r="T98" i="4"/>
  <c r="S98" i="4"/>
  <c r="R98" i="4"/>
  <c r="Q98" i="4"/>
  <c r="P98" i="4"/>
  <c r="O98" i="4"/>
  <c r="O128" i="4" s="1"/>
  <c r="N98" i="4"/>
  <c r="M98" i="4"/>
  <c r="L98" i="4"/>
  <c r="K98" i="4"/>
  <c r="J98" i="4"/>
  <c r="I98" i="4"/>
  <c r="H98" i="4"/>
  <c r="G98" i="4"/>
  <c r="F98" i="4"/>
  <c r="E98" i="4"/>
  <c r="D98" i="4"/>
  <c r="C98" i="4"/>
  <c r="C128" i="4" s="1"/>
  <c r="Y78" i="4"/>
  <c r="S78" i="4"/>
  <c r="L78" i="4"/>
  <c r="G78" i="4"/>
  <c r="AH77" i="4"/>
  <c r="AH78" i="4" s="1"/>
  <c r="AB77" i="4"/>
  <c r="AB78" i="4" s="1"/>
  <c r="AA77" i="4"/>
  <c r="AA78" i="4" s="1"/>
  <c r="Y77" i="4"/>
  <c r="X77" i="4"/>
  <c r="X78" i="4" s="1"/>
  <c r="W77" i="4"/>
  <c r="U77" i="4"/>
  <c r="U78" i="4" s="1"/>
  <c r="T77" i="4"/>
  <c r="T78" i="4" s="1"/>
  <c r="S77" i="4"/>
  <c r="R77" i="4"/>
  <c r="R78" i="4" s="1"/>
  <c r="Q77" i="4"/>
  <c r="Q78" i="4" s="1"/>
  <c r="P77" i="4"/>
  <c r="P78" i="4" s="1"/>
  <c r="O77" i="4"/>
  <c r="O78" i="4" s="1"/>
  <c r="N77" i="4"/>
  <c r="N78" i="4" s="1"/>
  <c r="M77" i="4"/>
  <c r="M78" i="4" s="1"/>
  <c r="L77" i="4"/>
  <c r="K77" i="4"/>
  <c r="K78" i="4" s="1"/>
  <c r="J77" i="4"/>
  <c r="I77" i="4"/>
  <c r="I78" i="4" s="1"/>
  <c r="H77" i="4"/>
  <c r="H78" i="4" s="1"/>
  <c r="G77" i="4"/>
  <c r="F77" i="4"/>
  <c r="F78" i="4" s="1"/>
  <c r="E77" i="4"/>
  <c r="E78" i="4" s="1"/>
  <c r="D77" i="4"/>
  <c r="D78" i="4" s="1"/>
  <c r="C77" i="4"/>
  <c r="C78" i="4" s="1"/>
  <c r="AH61" i="4"/>
  <c r="AB61" i="4"/>
  <c r="AA61" i="4"/>
  <c r="Y61" i="4"/>
  <c r="X61" i="4"/>
  <c r="W61" i="4"/>
  <c r="W78" i="4" s="1"/>
  <c r="U61" i="4"/>
  <c r="T61" i="4"/>
  <c r="S61" i="4"/>
  <c r="R61" i="4"/>
  <c r="Q61" i="4"/>
  <c r="P61" i="4"/>
  <c r="O61" i="4"/>
  <c r="N61" i="4"/>
  <c r="M61" i="4"/>
  <c r="L61" i="4"/>
  <c r="K61" i="4"/>
  <c r="J61" i="4"/>
  <c r="J78" i="4" s="1"/>
  <c r="I61" i="4"/>
  <c r="H61" i="4"/>
  <c r="G61" i="4"/>
  <c r="F61" i="4"/>
  <c r="E61" i="4"/>
  <c r="D61" i="4"/>
  <c r="C61" i="4"/>
  <c r="AH48" i="4"/>
  <c r="AB48" i="4"/>
  <c r="AA48" i="4"/>
  <c r="Y48" i="4"/>
  <c r="AH37" i="4"/>
  <c r="AC37" i="4"/>
  <c r="AB37" i="4"/>
  <c r="AA37" i="4"/>
  <c r="Y37" i="4"/>
  <c r="T34" i="4"/>
  <c r="S34" i="4"/>
  <c r="R34" i="4"/>
  <c r="Q34" i="4"/>
  <c r="P34" i="4"/>
  <c r="O34" i="4"/>
  <c r="N34" i="4"/>
  <c r="M34" i="4"/>
  <c r="L34" i="4"/>
  <c r="K34" i="4"/>
  <c r="J34" i="4"/>
  <c r="I34" i="4"/>
  <c r="H34" i="4"/>
  <c r="G34" i="4"/>
  <c r="F34" i="4"/>
  <c r="E34" i="4"/>
  <c r="D34" i="4"/>
  <c r="C34" i="4"/>
  <c r="AH24" i="4"/>
  <c r="AC24" i="4"/>
  <c r="AB24" i="4"/>
  <c r="AA24" i="4"/>
  <c r="Y24" i="4"/>
  <c r="X24" i="4"/>
  <c r="W24" i="4"/>
  <c r="U24" i="4"/>
  <c r="T24" i="4"/>
  <c r="S24" i="4"/>
  <c r="R24" i="4"/>
  <c r="Q24" i="4"/>
  <c r="P24" i="4"/>
  <c r="O24" i="4"/>
  <c r="N24" i="4"/>
  <c r="M24" i="4"/>
  <c r="L24" i="4"/>
  <c r="K24" i="4"/>
  <c r="J24" i="4"/>
  <c r="I24" i="4"/>
  <c r="H24" i="4"/>
  <c r="G24" i="4"/>
  <c r="F24" i="4"/>
  <c r="E24" i="4"/>
  <c r="D24" i="4"/>
  <c r="C24" i="4"/>
  <c r="AH23" i="4"/>
  <c r="AH30" i="4" s="1"/>
  <c r="AH33" i="4" s="1"/>
  <c r="AH38" i="4" s="1"/>
  <c r="AH40" i="4" s="1"/>
  <c r="AC23" i="4"/>
  <c r="AC30" i="4" s="1"/>
  <c r="AC33" i="4" s="1"/>
  <c r="AC38" i="4" s="1"/>
  <c r="AC40" i="4" s="1"/>
  <c r="AB23" i="4"/>
  <c r="AB30" i="4" s="1"/>
  <c r="AB33" i="4" s="1"/>
  <c r="AB38" i="4" s="1"/>
  <c r="AB40" i="4" s="1"/>
  <c r="AA23" i="4"/>
  <c r="AA30" i="4" s="1"/>
  <c r="AA33" i="4" s="1"/>
  <c r="AA38" i="4" s="1"/>
  <c r="AA40" i="4" s="1"/>
  <c r="Y23" i="4"/>
  <c r="Y30" i="4" s="1"/>
  <c r="Y33" i="4" s="1"/>
  <c r="Y38" i="4" s="1"/>
  <c r="Y40" i="4" s="1"/>
  <c r="X23" i="4"/>
  <c r="X30" i="4" s="1"/>
  <c r="X33" i="4" s="1"/>
  <c r="X38" i="4" s="1"/>
  <c r="X40" i="4" s="1"/>
  <c r="W23" i="4"/>
  <c r="W30" i="4" s="1"/>
  <c r="W33" i="4" s="1"/>
  <c r="W38" i="4" s="1"/>
  <c r="W40" i="4" s="1"/>
  <c r="N23" i="4"/>
  <c r="N30" i="4" s="1"/>
  <c r="N33" i="4" s="1"/>
  <c r="N38" i="4" s="1"/>
  <c r="N40" i="4" s="1"/>
  <c r="M23" i="4"/>
  <c r="M30" i="4" s="1"/>
  <c r="M33" i="4" s="1"/>
  <c r="M38" i="4" s="1"/>
  <c r="M40" i="4" s="1"/>
  <c r="L23" i="4"/>
  <c r="L30" i="4" s="1"/>
  <c r="L33" i="4" s="1"/>
  <c r="L38" i="4" s="1"/>
  <c r="L40" i="4" s="1"/>
  <c r="K23" i="4"/>
  <c r="K30" i="4" s="1"/>
  <c r="K33" i="4" s="1"/>
  <c r="K38" i="4" s="1"/>
  <c r="K40" i="4" s="1"/>
  <c r="J23" i="4"/>
  <c r="J30" i="4" s="1"/>
  <c r="J33" i="4" s="1"/>
  <c r="J38" i="4" s="1"/>
  <c r="J40" i="4" s="1"/>
  <c r="T16" i="4"/>
  <c r="S16" i="4"/>
  <c r="Q16" i="4"/>
  <c r="P16" i="4"/>
  <c r="O16" i="4"/>
  <c r="O23" i="4" s="1"/>
  <c r="O30" i="4" s="1"/>
  <c r="O33" i="4" s="1"/>
  <c r="O38" i="4" s="1"/>
  <c r="O40" i="4" s="1"/>
  <c r="N16" i="4"/>
  <c r="M16" i="4"/>
  <c r="L16" i="4"/>
  <c r="K16" i="4"/>
  <c r="J16" i="4"/>
  <c r="I16" i="4"/>
  <c r="H16" i="4"/>
  <c r="G16" i="4"/>
  <c r="F16" i="4"/>
  <c r="E16" i="4"/>
  <c r="D16" i="4"/>
  <c r="C16" i="4"/>
  <c r="C23" i="4" s="1"/>
  <c r="C30" i="4" s="1"/>
  <c r="C33" i="4" s="1"/>
  <c r="C38" i="4" s="1"/>
  <c r="C40" i="4" s="1"/>
  <c r="AH15" i="4"/>
  <c r="AB15" i="4"/>
  <c r="AA15" i="4"/>
  <c r="Y15" i="4"/>
  <c r="X15" i="4"/>
  <c r="X37" i="4" s="1"/>
  <c r="W15" i="4"/>
  <c r="W37" i="4" s="1"/>
  <c r="U15" i="4"/>
  <c r="U23" i="4" s="1"/>
  <c r="U30" i="4" s="1"/>
  <c r="U33" i="4" s="1"/>
  <c r="U38" i="4" s="1"/>
  <c r="U40" i="4" s="1"/>
  <c r="T15" i="4"/>
  <c r="T23" i="4" s="1"/>
  <c r="T30" i="4" s="1"/>
  <c r="T33" i="4" s="1"/>
  <c r="T38" i="4" s="1"/>
  <c r="T40" i="4" s="1"/>
  <c r="S15" i="4"/>
  <c r="S23" i="4" s="1"/>
  <c r="S30" i="4" s="1"/>
  <c r="S33" i="4" s="1"/>
  <c r="S38" i="4" s="1"/>
  <c r="S40" i="4" s="1"/>
  <c r="R15" i="4"/>
  <c r="R23" i="4" s="1"/>
  <c r="R30" i="4" s="1"/>
  <c r="R33" i="4" s="1"/>
  <c r="R38" i="4" s="1"/>
  <c r="R40" i="4" s="1"/>
  <c r="Q15" i="4"/>
  <c r="Q37" i="4" s="1"/>
  <c r="P15" i="4"/>
  <c r="P23" i="4" s="1"/>
  <c r="P30" i="4" s="1"/>
  <c r="P33" i="4" s="1"/>
  <c r="P38" i="4" s="1"/>
  <c r="P40" i="4" s="1"/>
  <c r="O15" i="4"/>
  <c r="N15" i="4"/>
  <c r="M15" i="4"/>
  <c r="L15" i="4"/>
  <c r="K15" i="4"/>
  <c r="J15" i="4"/>
  <c r="I15" i="4"/>
  <c r="I23" i="4" s="1"/>
  <c r="I30" i="4" s="1"/>
  <c r="I33" i="4" s="1"/>
  <c r="I38" i="4" s="1"/>
  <c r="I40" i="4" s="1"/>
  <c r="H15" i="4"/>
  <c r="H23" i="4" s="1"/>
  <c r="H30" i="4" s="1"/>
  <c r="H33" i="4" s="1"/>
  <c r="H38" i="4" s="1"/>
  <c r="H40" i="4" s="1"/>
  <c r="G15" i="4"/>
  <c r="G23" i="4" s="1"/>
  <c r="G30" i="4" s="1"/>
  <c r="G33" i="4" s="1"/>
  <c r="G38" i="4" s="1"/>
  <c r="G40" i="4" s="1"/>
  <c r="F15" i="4"/>
  <c r="F23" i="4" s="1"/>
  <c r="F30" i="4" s="1"/>
  <c r="F33" i="4" s="1"/>
  <c r="F38" i="4" s="1"/>
  <c r="F40" i="4" s="1"/>
  <c r="E15" i="4"/>
  <c r="E23" i="4" s="1"/>
  <c r="E30" i="4" s="1"/>
  <c r="E33" i="4" s="1"/>
  <c r="E38" i="4" s="1"/>
  <c r="E40" i="4" s="1"/>
  <c r="D15" i="4"/>
  <c r="D23" i="4" s="1"/>
  <c r="D30" i="4" s="1"/>
  <c r="D33" i="4" s="1"/>
  <c r="D38" i="4" s="1"/>
  <c r="D40" i="4" s="1"/>
  <c r="C15" i="4"/>
  <c r="AH8" i="4"/>
  <c r="AB8" i="4"/>
  <c r="AA8" i="4"/>
  <c r="Y8" i="4"/>
  <c r="X8" i="4"/>
  <c r="W8" i="4"/>
  <c r="U8" i="4"/>
  <c r="T8" i="4"/>
  <c r="S8" i="4"/>
  <c r="R8" i="4"/>
  <c r="Q8" i="4"/>
  <c r="P8" i="4"/>
  <c r="O8" i="4"/>
  <c r="N8" i="4"/>
  <c r="M8" i="4"/>
  <c r="L8" i="4"/>
  <c r="K8" i="4"/>
  <c r="X128" i="4" l="1"/>
  <c r="Y128" i="4"/>
  <c r="Y129" i="4" s="1"/>
  <c r="AA128" i="4"/>
  <c r="AA129" i="4" s="1"/>
  <c r="AH162" i="4"/>
  <c r="AH164" i="4" s="1"/>
  <c r="AH161" i="4"/>
  <c r="AA161" i="4"/>
  <c r="AA162" i="4"/>
  <c r="AA164" i="4" s="1"/>
  <c r="AB162" i="4"/>
  <c r="AB164" i="4" s="1"/>
  <c r="AB161" i="4"/>
  <c r="X161" i="4"/>
  <c r="X162" i="4"/>
  <c r="X164" i="4" s="1"/>
  <c r="W129" i="4"/>
  <c r="Y161" i="4"/>
  <c r="Y162" i="4"/>
  <c r="Y164" i="4" s="1"/>
  <c r="Q23" i="4"/>
  <c r="Q30" i="4" s="1"/>
  <c r="Q33" i="4" s="1"/>
  <c r="Q38" i="4" s="1"/>
  <c r="Q40" i="4" s="1"/>
  <c r="U37" i="4"/>
  <c r="T37" i="4"/>
  <c r="AJ105" i="2" l="1"/>
  <c r="AJ107" i="2" s="1"/>
  <c r="AJ95" i="2"/>
  <c r="AJ96" i="2" s="1"/>
  <c r="AJ84" i="2"/>
  <c r="AJ71" i="2"/>
  <c r="AJ54" i="2"/>
  <c r="AJ45" i="2"/>
  <c r="AJ108" i="2" l="1"/>
  <c r="AJ72" i="2"/>
  <c r="V26" i="37" l="1"/>
  <c r="U26" i="37"/>
  <c r="T26" i="37"/>
  <c r="S26" i="37"/>
  <c r="R26" i="37"/>
  <c r="Q26" i="37"/>
  <c r="P26" i="37"/>
  <c r="O26" i="37"/>
  <c r="N26" i="37"/>
  <c r="M26" i="37"/>
  <c r="L26" i="37"/>
  <c r="K26" i="37"/>
  <c r="J26" i="37"/>
  <c r="I26" i="37"/>
  <c r="H26" i="37"/>
  <c r="G26" i="37"/>
  <c r="F26" i="37"/>
  <c r="E26" i="37"/>
  <c r="D26" i="37"/>
  <c r="C26" i="37"/>
  <c r="V22" i="37"/>
  <c r="U22" i="37"/>
  <c r="T22" i="37"/>
  <c r="S22" i="37"/>
  <c r="R22" i="37"/>
  <c r="Q22" i="37"/>
  <c r="P22" i="37"/>
  <c r="O22" i="37"/>
  <c r="N22" i="37"/>
  <c r="M22" i="37"/>
  <c r="L22" i="37"/>
  <c r="K22" i="37"/>
  <c r="J22" i="37"/>
  <c r="I22" i="37"/>
  <c r="H22" i="37"/>
  <c r="G22" i="37"/>
  <c r="F22" i="37"/>
  <c r="E22" i="37"/>
  <c r="D22" i="37"/>
  <c r="C22" i="37"/>
  <c r="V18" i="37"/>
  <c r="U18" i="37"/>
  <c r="T18" i="37"/>
  <c r="S18" i="37"/>
  <c r="R18" i="37"/>
  <c r="Q18" i="37"/>
  <c r="P18" i="37"/>
  <c r="O18" i="37"/>
  <c r="N18" i="37"/>
  <c r="M18" i="37"/>
  <c r="L18" i="37"/>
  <c r="K18" i="37"/>
  <c r="J18" i="37"/>
  <c r="I18" i="37"/>
  <c r="H18" i="37"/>
  <c r="G18" i="37"/>
  <c r="F18" i="37"/>
  <c r="E18" i="37"/>
  <c r="D18" i="37"/>
  <c r="C18" i="37"/>
  <c r="V14" i="37"/>
  <c r="U14" i="37"/>
  <c r="T14" i="37"/>
  <c r="S14" i="37"/>
  <c r="R14" i="37"/>
  <c r="Q14" i="37"/>
  <c r="P14" i="37"/>
  <c r="O14" i="37"/>
  <c r="N14" i="37"/>
  <c r="M14" i="37"/>
  <c r="L14" i="37"/>
  <c r="K14" i="37"/>
  <c r="J14" i="37"/>
  <c r="I14" i="37"/>
  <c r="H14" i="37"/>
  <c r="G14" i="37"/>
  <c r="F14" i="37"/>
  <c r="E14" i="37"/>
  <c r="D14" i="37"/>
  <c r="C14" i="37"/>
  <c r="V10" i="37"/>
  <c r="U10" i="37"/>
  <c r="T10" i="37"/>
  <c r="S10" i="37"/>
  <c r="R10" i="37"/>
  <c r="Q10" i="37"/>
  <c r="P10" i="37"/>
  <c r="O10" i="37"/>
  <c r="N10" i="37"/>
  <c r="M10" i="37"/>
  <c r="L10" i="37"/>
  <c r="K10" i="37"/>
  <c r="J10" i="37"/>
  <c r="I10" i="37"/>
  <c r="H10" i="37"/>
  <c r="G10" i="37"/>
  <c r="F10" i="37"/>
  <c r="E10" i="37"/>
  <c r="D10" i="37"/>
  <c r="C10" i="37"/>
  <c r="V8" i="37"/>
  <c r="U8" i="37"/>
  <c r="T8" i="37"/>
  <c r="S8" i="37"/>
  <c r="R8" i="37"/>
  <c r="Q8" i="37"/>
  <c r="P8" i="37"/>
  <c r="O8" i="37"/>
  <c r="N8" i="37"/>
  <c r="M8" i="37"/>
  <c r="L8" i="37"/>
  <c r="K8" i="37"/>
  <c r="J8" i="37"/>
  <c r="I8" i="37"/>
  <c r="H8" i="37"/>
  <c r="G8" i="37"/>
  <c r="F8" i="37"/>
  <c r="E8" i="37"/>
  <c r="D8" i="37"/>
  <c r="C8" i="37"/>
  <c r="V7" i="37"/>
  <c r="V6" i="37" s="1"/>
  <c r="U7" i="37"/>
  <c r="U6" i="37" s="1"/>
  <c r="T7" i="37"/>
  <c r="T6" i="37" s="1"/>
  <c r="S7" i="37"/>
  <c r="S6" i="37" s="1"/>
  <c r="R7" i="37"/>
  <c r="R6" i="37" s="1"/>
  <c r="Q7" i="37"/>
  <c r="P7" i="37"/>
  <c r="O7" i="37"/>
  <c r="N7" i="37"/>
  <c r="M7" i="37"/>
  <c r="M6" i="37" s="1"/>
  <c r="L7" i="37"/>
  <c r="L6" i="37" s="1"/>
  <c r="K7" i="37"/>
  <c r="K6" i="37" s="1"/>
  <c r="J7" i="37"/>
  <c r="J6" i="37" s="1"/>
  <c r="I7" i="37"/>
  <c r="I6" i="37" s="1"/>
  <c r="H7" i="37"/>
  <c r="H6" i="37" s="1"/>
  <c r="G7" i="37"/>
  <c r="G6" i="37" s="1"/>
  <c r="F7" i="37"/>
  <c r="F6" i="37" s="1"/>
  <c r="E7" i="37"/>
  <c r="D7" i="37"/>
  <c r="C7" i="37"/>
  <c r="Q6" i="37"/>
  <c r="P6" i="37"/>
  <c r="O6" i="37"/>
  <c r="N6" i="37"/>
  <c r="E6" i="37"/>
  <c r="D6" i="37"/>
  <c r="C6" i="37"/>
  <c r="AF397" i="6" l="1"/>
  <c r="AG397" i="6"/>
  <c r="AH397" i="6"/>
  <c r="AI397" i="6"/>
  <c r="AE397" i="6"/>
  <c r="AI369" i="6"/>
  <c r="AI30" i="7" l="1"/>
  <c r="AI45" i="2" l="1"/>
  <c r="AH86" i="7" l="1"/>
  <c r="AH76" i="7"/>
  <c r="AH67" i="7"/>
  <c r="AH54" i="7"/>
  <c r="AH39" i="7"/>
  <c r="AH26" i="7"/>
  <c r="AH14" i="7"/>
  <c r="AH18" i="7" s="1"/>
  <c r="AH21" i="7" s="1"/>
  <c r="AH24" i="7" s="1"/>
  <c r="AH77" i="7" l="1"/>
  <c r="AH87" i="7" s="1"/>
  <c r="AH55" i="7"/>
  <c r="X40" i="21" l="1"/>
  <c r="Y40" i="21"/>
  <c r="Z40" i="21"/>
  <c r="AA40" i="21"/>
  <c r="AB40" i="21"/>
  <c r="AC40" i="21"/>
  <c r="AD40" i="21"/>
  <c r="AE40" i="21"/>
  <c r="AF40" i="21"/>
  <c r="AG40" i="21"/>
  <c r="AH40" i="21"/>
  <c r="AI40" i="21"/>
  <c r="W40" i="21"/>
  <c r="AH45" i="2" l="1"/>
  <c r="AG45" i="2" l="1"/>
  <c r="C98" i="21" l="1"/>
  <c r="I36" i="16" l="1"/>
  <c r="I35" i="16"/>
  <c r="K26" i="16"/>
  <c r="K28" i="16" s="1"/>
  <c r="K14" i="16"/>
  <c r="J26" i="16" l="1"/>
  <c r="J14" i="16"/>
  <c r="AD86" i="7" l="1"/>
  <c r="AD76" i="7"/>
  <c r="AD67" i="7"/>
  <c r="AD54" i="7"/>
  <c r="AD39" i="7"/>
  <c r="AD26" i="7"/>
  <c r="AD14" i="7"/>
  <c r="AD18" i="7" s="1"/>
  <c r="AD21" i="7" s="1"/>
  <c r="AD24" i="7" s="1"/>
  <c r="AD55" i="7" l="1"/>
  <c r="AD77" i="7"/>
  <c r="AD87" i="7" s="1"/>
  <c r="AC86" i="7" l="1"/>
  <c r="AC76" i="7"/>
  <c r="AC67" i="7"/>
  <c r="AC54" i="7"/>
  <c r="AC39" i="7"/>
  <c r="AC55" i="7" l="1"/>
  <c r="AC77" i="7"/>
  <c r="AC87" i="7" s="1"/>
  <c r="AA305" i="6" l="1"/>
  <c r="AA277" i="6"/>
  <c r="AA213" i="6"/>
  <c r="AA185" i="6"/>
  <c r="AA122" i="6"/>
  <c r="AA32" i="6" l="1"/>
  <c r="AA84" i="7" l="1"/>
  <c r="AA86" i="7" s="1"/>
  <c r="AA76" i="7"/>
  <c r="AA67" i="7"/>
  <c r="AA47" i="7"/>
  <c r="AA54" i="7" s="1"/>
  <c r="AA77" i="7" l="1"/>
  <c r="AA87" i="7" s="1"/>
  <c r="AA30" i="7"/>
  <c r="AA39" i="7"/>
  <c r="AA55" i="7" s="1"/>
  <c r="AA26" i="7"/>
  <c r="AA14" i="7"/>
  <c r="AA18" i="7" s="1"/>
  <c r="AA21" i="7" s="1"/>
  <c r="Z22" i="2" l="1"/>
  <c r="Z27" i="2" s="1"/>
  <c r="Z86" i="7" l="1"/>
  <c r="Z76" i="7"/>
  <c r="Z60" i="7"/>
  <c r="Z67" i="7" s="1"/>
  <c r="Z54" i="7"/>
  <c r="Z39" i="7"/>
  <c r="Z9" i="7"/>
  <c r="Z26" i="7" s="1"/>
  <c r="Z19" i="7"/>
  <c r="Z55" i="7" l="1"/>
  <c r="Z77" i="7"/>
  <c r="Z87" i="7" s="1"/>
  <c r="Z14" i="7"/>
  <c r="Z18" i="7" s="1"/>
  <c r="Z21" i="7" s="1"/>
  <c r="X23" i="2" l="1"/>
  <c r="W23" i="2"/>
  <c r="Y22" i="2"/>
  <c r="Y23" i="2" s="1"/>
  <c r="X28" i="2"/>
  <c r="W28" i="2"/>
  <c r="Y28" i="2" l="1"/>
  <c r="E15" i="22" l="1"/>
  <c r="E17" i="22" s="1"/>
  <c r="F15" i="22"/>
  <c r="F17" i="22" s="1"/>
  <c r="G15" i="22"/>
  <c r="G17" i="22" s="1"/>
  <c r="H15" i="22"/>
  <c r="H17" i="22" s="1"/>
  <c r="I15" i="22"/>
  <c r="I17" i="22" s="1"/>
  <c r="J15" i="22"/>
  <c r="J17" i="22" s="1"/>
  <c r="K15" i="22"/>
  <c r="K17" i="22" s="1"/>
  <c r="L15" i="22"/>
  <c r="L17" i="22" s="1"/>
  <c r="M15" i="22"/>
  <c r="M17" i="22" s="1"/>
  <c r="N15" i="22"/>
  <c r="N17" i="22" s="1"/>
  <c r="O15" i="22"/>
  <c r="O17" i="22" s="1"/>
  <c r="Q15" i="22"/>
  <c r="Q17" i="22" s="1"/>
  <c r="R15" i="22"/>
  <c r="R17" i="22" s="1"/>
  <c r="S15" i="22"/>
  <c r="S17" i="22" s="1"/>
  <c r="T15" i="22"/>
  <c r="T17" i="22" s="1"/>
  <c r="U15" i="22"/>
  <c r="D15" i="22"/>
  <c r="D17" i="22" s="1"/>
  <c r="C15" i="22"/>
  <c r="C17" i="22" s="1"/>
  <c r="V21" i="7" l="1"/>
  <c r="V23" i="7"/>
  <c r="V24" i="7"/>
  <c r="V20" i="7"/>
  <c r="V17" i="7"/>
  <c r="V16" i="7"/>
  <c r="V10" i="7"/>
  <c r="V11" i="7"/>
  <c r="V12" i="7"/>
  <c r="V9" i="7"/>
  <c r="T107" i="22" l="1"/>
  <c r="T105" i="22"/>
  <c r="T22" i="22" l="1"/>
  <c r="T25" i="22" s="1"/>
  <c r="T28" i="22" s="1"/>
  <c r="T89" i="22"/>
  <c r="T79" i="22"/>
  <c r="T70" i="22"/>
  <c r="T58" i="22"/>
  <c r="T43" i="22"/>
  <c r="T80" i="22" l="1"/>
  <c r="T90" i="22" s="1"/>
  <c r="T59" i="22"/>
  <c r="T269" i="22"/>
  <c r="T259" i="22"/>
  <c r="T250" i="22"/>
  <c r="T260" i="22" s="1"/>
  <c r="T237" i="22"/>
  <c r="T221" i="22"/>
  <c r="T195" i="22"/>
  <c r="T200" i="22" s="1"/>
  <c r="T203" i="22" s="1"/>
  <c r="T206" i="22" s="1"/>
  <c r="T270" i="22" l="1"/>
  <c r="T238" i="22"/>
  <c r="T249" i="21"/>
  <c r="T240" i="21"/>
  <c r="T234" i="21"/>
  <c r="T219" i="21"/>
  <c r="T212" i="21"/>
  <c r="T184" i="21"/>
  <c r="T185" i="21" s="1"/>
  <c r="T190" i="21" s="1"/>
  <c r="T193" i="21" s="1"/>
  <c r="T196" i="21" s="1"/>
  <c r="T166" i="21"/>
  <c r="T157" i="21"/>
  <c r="T150" i="21"/>
  <c r="T139" i="21"/>
  <c r="T131" i="21"/>
  <c r="T104" i="21"/>
  <c r="T98" i="21"/>
  <c r="T86" i="21"/>
  <c r="T76" i="21"/>
  <c r="T69" i="21"/>
  <c r="T59" i="21"/>
  <c r="T48" i="21"/>
  <c r="T60" i="21" s="1"/>
  <c r="T22" i="21"/>
  <c r="T17" i="21"/>
  <c r="T18" i="21" s="1"/>
  <c r="T23" i="21" l="1"/>
  <c r="T26" i="21" s="1"/>
  <c r="T29" i="21" s="1"/>
  <c r="T140" i="21"/>
  <c r="T241" i="21"/>
  <c r="T250" i="21" s="1"/>
  <c r="T77" i="21"/>
  <c r="T87" i="21" s="1"/>
  <c r="T158" i="21"/>
  <c r="T167" i="21" s="1"/>
  <c r="T220" i="21"/>
  <c r="T105" i="21"/>
  <c r="T110" i="21" s="1"/>
  <c r="T113" i="21" s="1"/>
  <c r="T116" i="21" s="1"/>
  <c r="S88" i="22" l="1"/>
  <c r="S89" i="22" s="1"/>
  <c r="S79" i="22"/>
  <c r="S64" i="22"/>
  <c r="S70" i="22" s="1"/>
  <c r="S58" i="22"/>
  <c r="S43" i="22"/>
  <c r="Q89" i="22"/>
  <c r="Q79" i="22"/>
  <c r="Q70" i="22"/>
  <c r="Q58" i="22"/>
  <c r="Q43" i="22"/>
  <c r="S80" i="22" l="1"/>
  <c r="S90" i="22" s="1"/>
  <c r="Q59" i="22"/>
  <c r="Q80" i="22"/>
  <c r="Q90" i="22" s="1"/>
  <c r="S59" i="22"/>
  <c r="S22" i="22"/>
  <c r="S25" i="22" s="1"/>
  <c r="S28" i="22" s="1"/>
  <c r="Q22" i="22"/>
  <c r="Q25" i="22" s="1"/>
  <c r="Q28" i="22" s="1"/>
  <c r="O24" i="22"/>
  <c r="N24" i="22"/>
  <c r="O20" i="22"/>
  <c r="O22" i="22" s="1"/>
  <c r="N20" i="22"/>
  <c r="N22" i="22" s="1"/>
  <c r="M20" i="22"/>
  <c r="M22" i="22" s="1"/>
  <c r="M25" i="22" s="1"/>
  <c r="M28" i="22" s="1"/>
  <c r="N25" i="22" l="1"/>
  <c r="N28" i="22" s="1"/>
  <c r="O25" i="22"/>
  <c r="O28" i="22" s="1"/>
  <c r="F16" i="31" l="1"/>
  <c r="F10" i="31"/>
  <c r="F17" i="31" l="1"/>
  <c r="F22" i="31" s="1"/>
  <c r="F25" i="31" s="1"/>
  <c r="F28" i="31" s="1"/>
  <c r="F92" i="31"/>
  <c r="F81" i="31"/>
  <c r="F82" i="31" s="1"/>
  <c r="F72" i="31"/>
  <c r="F59" i="31"/>
  <c r="F43" i="31"/>
  <c r="F60" i="31" s="1"/>
  <c r="F83" i="31" l="1"/>
  <c r="F93" i="31" s="1"/>
  <c r="E94" i="31"/>
  <c r="R91" i="22" l="1"/>
  <c r="D240" i="21" l="1"/>
  <c r="E240" i="21"/>
  <c r="F240" i="21"/>
  <c r="G240" i="21"/>
  <c r="H240" i="21"/>
  <c r="I240" i="21"/>
  <c r="J240" i="21"/>
  <c r="K240" i="21"/>
  <c r="L240" i="21"/>
  <c r="M240" i="21"/>
  <c r="N240" i="21"/>
  <c r="O240" i="21"/>
  <c r="O241" i="21" s="1"/>
  <c r="P240" i="21"/>
  <c r="Q240" i="21"/>
  <c r="R240" i="21"/>
  <c r="R241" i="21" s="1"/>
  <c r="R250" i="21" s="1"/>
  <c r="C240" i="21"/>
  <c r="C234" i="21"/>
  <c r="D219" i="21"/>
  <c r="E219" i="21"/>
  <c r="F219" i="21"/>
  <c r="G219" i="21"/>
  <c r="H219" i="21"/>
  <c r="I219" i="21"/>
  <c r="J219" i="21"/>
  <c r="K219" i="21"/>
  <c r="L219" i="21"/>
  <c r="M219" i="21"/>
  <c r="N219" i="21"/>
  <c r="O219" i="21"/>
  <c r="P219" i="21"/>
  <c r="Q219" i="21"/>
  <c r="R219" i="21"/>
  <c r="C219" i="21"/>
  <c r="D212" i="21"/>
  <c r="E212" i="21"/>
  <c r="F212" i="21"/>
  <c r="G212" i="21"/>
  <c r="H212" i="21"/>
  <c r="I212" i="21"/>
  <c r="J212" i="21"/>
  <c r="K212" i="21"/>
  <c r="L212" i="21"/>
  <c r="M212" i="21"/>
  <c r="N212" i="21"/>
  <c r="O212" i="21"/>
  <c r="P212" i="21"/>
  <c r="Q212" i="21"/>
  <c r="R212" i="21"/>
  <c r="C212" i="21"/>
  <c r="H220" i="21" l="1"/>
  <c r="I220" i="21"/>
  <c r="Q220" i="21"/>
  <c r="P220" i="21"/>
  <c r="O220" i="21"/>
  <c r="G220" i="21"/>
  <c r="F220" i="21"/>
  <c r="E220" i="21"/>
  <c r="M220" i="21"/>
  <c r="L220" i="21"/>
  <c r="D220" i="21"/>
  <c r="N220" i="21"/>
  <c r="C220" i="21"/>
  <c r="K220" i="21"/>
  <c r="R220" i="21"/>
  <c r="J220" i="21"/>
  <c r="C241" i="21"/>
  <c r="D249" i="21"/>
  <c r="E249" i="21"/>
  <c r="F249" i="21"/>
  <c r="G249" i="21"/>
  <c r="H249" i="21"/>
  <c r="I249" i="21"/>
  <c r="J249" i="21"/>
  <c r="K249" i="21"/>
  <c r="L249" i="21"/>
  <c r="M249" i="21"/>
  <c r="O249" i="21"/>
  <c r="O250" i="21" s="1"/>
  <c r="P249" i="21"/>
  <c r="Q249" i="21"/>
  <c r="C249" i="21"/>
  <c r="N244" i="21"/>
  <c r="N249" i="21" s="1"/>
  <c r="C250" i="21" l="1"/>
  <c r="O252" i="21"/>
  <c r="D92" i="31" l="1"/>
  <c r="C92" i="31"/>
  <c r="D82" i="31"/>
  <c r="C82" i="31"/>
  <c r="D72" i="31"/>
  <c r="C72" i="31"/>
  <c r="C83" i="31" s="1"/>
  <c r="C93" i="31" s="1"/>
  <c r="D59" i="31"/>
  <c r="C59" i="31"/>
  <c r="D43" i="31"/>
  <c r="C43" i="31"/>
  <c r="D83" i="31" l="1"/>
  <c r="D93" i="31" s="1"/>
  <c r="C60" i="31"/>
  <c r="C94" i="31" s="1"/>
  <c r="D60" i="31"/>
  <c r="C27" i="31"/>
  <c r="C21" i="31"/>
  <c r="C19" i="31"/>
  <c r="D16" i="31"/>
  <c r="C12" i="31"/>
  <c r="C13" i="31" s="1"/>
  <c r="D10" i="31"/>
  <c r="C9" i="31"/>
  <c r="C15" i="31" s="1"/>
  <c r="C8" i="31"/>
  <c r="D17" i="31" l="1"/>
  <c r="D22" i="31" s="1"/>
  <c r="D25" i="31" s="1"/>
  <c r="D28" i="31" s="1"/>
  <c r="D94" i="31"/>
  <c r="C10" i="31"/>
  <c r="C16" i="31"/>
  <c r="C17" i="31" s="1"/>
  <c r="C22" i="31" s="1"/>
  <c r="C25" i="31" s="1"/>
  <c r="C28" i="31" s="1"/>
  <c r="Q234" i="21"/>
  <c r="Q241" i="21" s="1"/>
  <c r="Q250" i="21" s="1"/>
  <c r="Q184" i="21"/>
  <c r="Q185" i="21" s="1"/>
  <c r="Q190" i="21" s="1"/>
  <c r="Q193" i="21" s="1"/>
  <c r="Q196" i="21" s="1"/>
  <c r="Q166" i="21"/>
  <c r="Q157" i="21"/>
  <c r="Q150" i="21"/>
  <c r="Q139" i="21"/>
  <c r="Q131" i="21"/>
  <c r="Q104" i="21"/>
  <c r="Q98" i="21"/>
  <c r="Q86" i="21"/>
  <c r="Q76" i="21"/>
  <c r="Q69" i="21"/>
  <c r="Q59" i="21"/>
  <c r="Q48" i="21"/>
  <c r="Q17" i="21"/>
  <c r="Q11" i="21"/>
  <c r="Q158" i="21" l="1"/>
  <c r="Q167" i="21" s="1"/>
  <c r="Q60" i="21"/>
  <c r="Q140" i="21"/>
  <c r="Q105" i="21"/>
  <c r="Q110" i="21" s="1"/>
  <c r="Q113" i="21" s="1"/>
  <c r="Q116" i="21" s="1"/>
  <c r="Q77" i="21"/>
  <c r="Q87" i="21" s="1"/>
  <c r="Q18" i="21"/>
  <c r="Q23" i="21" s="1"/>
  <c r="Q26" i="21" s="1"/>
  <c r="Q29" i="21" s="1"/>
  <c r="Q252" i="21"/>
  <c r="Q361" i="6"/>
  <c r="Q351" i="6"/>
  <c r="Q337" i="6"/>
  <c r="Q335" i="6"/>
  <c r="Q329" i="6"/>
  <c r="Q309" i="6"/>
  <c r="Q314" i="6" s="1"/>
  <c r="Q295" i="6"/>
  <c r="Q287" i="6"/>
  <c r="Q281" i="6"/>
  <c r="Q288" i="6" s="1"/>
  <c r="Q293" i="6" s="1"/>
  <c r="Q269" i="6"/>
  <c r="Q259" i="6"/>
  <c r="Q245" i="6"/>
  <c r="Q243" i="6"/>
  <c r="Q237" i="6"/>
  <c r="Q217" i="6"/>
  <c r="Q222" i="6" s="1"/>
  <c r="Q195" i="6"/>
  <c r="Q189" i="6"/>
  <c r="Q178" i="6"/>
  <c r="Q162" i="6"/>
  <c r="Q168" i="6" s="1"/>
  <c r="Q154" i="6"/>
  <c r="Q152" i="6"/>
  <c r="Q146" i="6"/>
  <c r="Q126" i="6"/>
  <c r="Q131" i="6" s="1"/>
  <c r="Q113" i="6"/>
  <c r="Q105" i="6"/>
  <c r="Q99" i="6"/>
  <c r="Q88" i="6"/>
  <c r="Q78" i="6"/>
  <c r="Q62" i="6"/>
  <c r="Q69" i="6" s="1"/>
  <c r="Q56" i="6"/>
  <c r="Q36" i="6"/>
  <c r="Q41" i="6" s="1"/>
  <c r="Q23" i="6"/>
  <c r="Q15" i="6"/>
  <c r="Q10" i="6"/>
  <c r="Q330" i="6" l="1"/>
  <c r="Q168" i="21"/>
  <c r="Q196" i="6"/>
  <c r="Q201" i="6" s="1"/>
  <c r="Q204" i="6" s="1"/>
  <c r="Q207" i="6" s="1"/>
  <c r="Q16" i="6"/>
  <c r="Q21" i="6" s="1"/>
  <c r="Q24" i="6" s="1"/>
  <c r="Q27" i="6" s="1"/>
  <c r="Q57" i="6"/>
  <c r="Q342" i="6"/>
  <c r="Q352" i="6" s="1"/>
  <c r="Q362" i="6" s="1"/>
  <c r="Q238" i="6"/>
  <c r="Q159" i="6"/>
  <c r="Q169" i="6" s="1"/>
  <c r="Q179" i="6" s="1"/>
  <c r="Q296" i="6"/>
  <c r="Q299" i="6" s="1"/>
  <c r="Q250" i="6"/>
  <c r="Q260" i="6" s="1"/>
  <c r="Q270" i="6" s="1"/>
  <c r="Q106" i="6"/>
  <c r="Q111" i="6" s="1"/>
  <c r="Q114" i="6" s="1"/>
  <c r="Q117" i="6" s="1"/>
  <c r="Q147" i="6"/>
  <c r="Q79" i="6"/>
  <c r="Q89" i="6" s="1"/>
  <c r="Q91" i="22" l="1"/>
  <c r="P86" i="7" l="1"/>
  <c r="P76" i="7"/>
  <c r="P67" i="7"/>
  <c r="P54" i="7"/>
  <c r="P55" i="7" s="1"/>
  <c r="P39" i="7"/>
  <c r="P77" i="7" l="1"/>
  <c r="P87" i="7" s="1"/>
  <c r="P361" i="6"/>
  <c r="P351" i="6"/>
  <c r="P342" i="6"/>
  <c r="P352" i="6" s="1"/>
  <c r="P329" i="6"/>
  <c r="P314" i="6"/>
  <c r="P269" i="6"/>
  <c r="P259" i="6"/>
  <c r="P250" i="6"/>
  <c r="P237" i="6"/>
  <c r="P222" i="6"/>
  <c r="P178" i="6"/>
  <c r="P168" i="6"/>
  <c r="P159" i="6"/>
  <c r="P146" i="6"/>
  <c r="P131" i="6"/>
  <c r="P88" i="6"/>
  <c r="P78" i="6"/>
  <c r="P69" i="6"/>
  <c r="P56" i="6"/>
  <c r="P41" i="6"/>
  <c r="P57" i="6" l="1"/>
  <c r="P330" i="6"/>
  <c r="P362" i="6"/>
  <c r="P238" i="6"/>
  <c r="P260" i="6"/>
  <c r="P270" i="6" s="1"/>
  <c r="P147" i="6"/>
  <c r="P79" i="6"/>
  <c r="P89" i="6" s="1"/>
  <c r="P169" i="6"/>
  <c r="P179" i="6" s="1"/>
  <c r="C195" i="22" l="1"/>
  <c r="C200" i="22" s="1"/>
  <c r="C203" i="22" s="1"/>
  <c r="C206" i="22" s="1"/>
  <c r="P195" i="22"/>
  <c r="P200" i="22" s="1"/>
  <c r="P203" i="22" s="1"/>
  <c r="P206" i="22" s="1"/>
  <c r="O195" i="22"/>
  <c r="O200" i="22" s="1"/>
  <c r="O203" i="22" s="1"/>
  <c r="O206" i="22" s="1"/>
  <c r="N195" i="22"/>
  <c r="N200" i="22" s="1"/>
  <c r="N203" i="22" s="1"/>
  <c r="N206" i="22" s="1"/>
  <c r="M195" i="22"/>
  <c r="M200" i="22" s="1"/>
  <c r="M203" i="22" s="1"/>
  <c r="M206" i="22" s="1"/>
  <c r="L195" i="22"/>
  <c r="L200" i="22" s="1"/>
  <c r="L203" i="22" s="1"/>
  <c r="L206" i="22" s="1"/>
  <c r="K195" i="22"/>
  <c r="K200" i="22" s="1"/>
  <c r="K203" i="22" s="1"/>
  <c r="K206" i="22" s="1"/>
  <c r="J195" i="22"/>
  <c r="J200" i="22" s="1"/>
  <c r="J203" i="22" s="1"/>
  <c r="J206" i="22" s="1"/>
  <c r="I195" i="22"/>
  <c r="I200" i="22" s="1"/>
  <c r="I203" i="22" s="1"/>
  <c r="I206" i="22" s="1"/>
  <c r="H195" i="22"/>
  <c r="H200" i="22" s="1"/>
  <c r="H203" i="22" s="1"/>
  <c r="H206" i="22" s="1"/>
  <c r="G195" i="22"/>
  <c r="G200" i="22" s="1"/>
  <c r="G203" i="22" s="1"/>
  <c r="G206" i="22" s="1"/>
  <c r="F195" i="22"/>
  <c r="F200" i="22" s="1"/>
  <c r="F203" i="22" s="1"/>
  <c r="F206" i="22" s="1"/>
  <c r="E195" i="22"/>
  <c r="E200" i="22" s="1"/>
  <c r="E203" i="22" s="1"/>
  <c r="E206" i="22" s="1"/>
  <c r="D195" i="22"/>
  <c r="D200" i="22" s="1"/>
  <c r="D203" i="22" s="1"/>
  <c r="D206" i="22" s="1"/>
  <c r="P27" i="22" l="1"/>
  <c r="P24" i="22"/>
  <c r="P21" i="22"/>
  <c r="P20" i="22"/>
  <c r="P19" i="22"/>
  <c r="P16" i="22"/>
  <c r="P14" i="22"/>
  <c r="P13" i="22"/>
  <c r="P12" i="22"/>
  <c r="P11" i="22"/>
  <c r="P10" i="22"/>
  <c r="P9" i="22"/>
  <c r="P15" i="22" l="1"/>
  <c r="P17" i="22" s="1"/>
  <c r="P22" i="22" s="1"/>
  <c r="P25" i="22" s="1"/>
  <c r="P28" i="22" s="1"/>
  <c r="P89" i="22"/>
  <c r="P79" i="22"/>
  <c r="P70" i="22"/>
  <c r="P58" i="22"/>
  <c r="P43" i="22"/>
  <c r="P80" i="22" l="1"/>
  <c r="P90" i="22" s="1"/>
  <c r="P59" i="22"/>
  <c r="N272" i="22"/>
  <c r="M272" i="22"/>
  <c r="L272" i="22"/>
  <c r="K272" i="22"/>
  <c r="J272" i="22"/>
  <c r="I272" i="22"/>
  <c r="H272" i="22"/>
  <c r="G272" i="22"/>
  <c r="F272" i="22"/>
  <c r="E272" i="22"/>
  <c r="D272" i="22"/>
  <c r="C272" i="22"/>
  <c r="N269" i="22"/>
  <c r="M269" i="22"/>
  <c r="L269" i="22"/>
  <c r="K269" i="22"/>
  <c r="J269" i="22"/>
  <c r="I269" i="22"/>
  <c r="H269" i="22"/>
  <c r="G269" i="22"/>
  <c r="F269" i="22"/>
  <c r="E269" i="22"/>
  <c r="D269" i="22"/>
  <c r="C269" i="22"/>
  <c r="M259" i="22"/>
  <c r="I259" i="22"/>
  <c r="F259" i="22"/>
  <c r="N258" i="22"/>
  <c r="N259" i="22" s="1"/>
  <c r="E258" i="22"/>
  <c r="E259" i="22" s="1"/>
  <c r="L257" i="22"/>
  <c r="K257" i="22"/>
  <c r="K259" i="22" s="1"/>
  <c r="J257" i="22"/>
  <c r="J259" i="22" s="1"/>
  <c r="G257" i="22"/>
  <c r="G259" i="22" s="1"/>
  <c r="L252" i="22"/>
  <c r="H252" i="22"/>
  <c r="H259" i="22" s="1"/>
  <c r="D252" i="22"/>
  <c r="D259" i="22" s="1"/>
  <c r="C252" i="22"/>
  <c r="C259" i="22" s="1"/>
  <c r="N250" i="22"/>
  <c r="M250" i="22"/>
  <c r="K250" i="22"/>
  <c r="J250" i="22"/>
  <c r="I250" i="22"/>
  <c r="I260" i="22" s="1"/>
  <c r="I270" i="22" s="1"/>
  <c r="G250" i="22"/>
  <c r="F250" i="22"/>
  <c r="E250" i="22"/>
  <c r="L242" i="22"/>
  <c r="L250" i="22" s="1"/>
  <c r="H242" i="22"/>
  <c r="H250" i="22" s="1"/>
  <c r="D242" i="22"/>
  <c r="D250" i="22" s="1"/>
  <c r="C242" i="22"/>
  <c r="C250" i="22" s="1"/>
  <c r="N237" i="22"/>
  <c r="M237" i="22"/>
  <c r="L237" i="22"/>
  <c r="K237" i="22"/>
  <c r="J237" i="22"/>
  <c r="I237" i="22"/>
  <c r="H237" i="22"/>
  <c r="G237" i="22"/>
  <c r="F237" i="22"/>
  <c r="E237" i="22"/>
  <c r="D237" i="22"/>
  <c r="C237" i="22"/>
  <c r="N221" i="22"/>
  <c r="M221" i="22"/>
  <c r="K221" i="22"/>
  <c r="J221" i="22"/>
  <c r="I221" i="22"/>
  <c r="H221" i="22"/>
  <c r="G221" i="22"/>
  <c r="F221" i="22"/>
  <c r="E221" i="22"/>
  <c r="D221" i="22"/>
  <c r="C221" i="22"/>
  <c r="L216" i="22"/>
  <c r="L221" i="22" s="1"/>
  <c r="N183" i="22"/>
  <c r="M183" i="22"/>
  <c r="L183" i="22"/>
  <c r="K183" i="22"/>
  <c r="J183" i="22"/>
  <c r="I183" i="22"/>
  <c r="H183" i="22"/>
  <c r="G183" i="22"/>
  <c r="F183" i="22"/>
  <c r="E183" i="22"/>
  <c r="D183" i="22"/>
  <c r="C183" i="22"/>
  <c r="N182" i="22"/>
  <c r="M182" i="22"/>
  <c r="L182" i="22"/>
  <c r="K182" i="22"/>
  <c r="J182" i="22"/>
  <c r="I182" i="22"/>
  <c r="H182" i="22"/>
  <c r="G182" i="22"/>
  <c r="F182" i="22"/>
  <c r="E182" i="22"/>
  <c r="D182" i="22"/>
  <c r="C182" i="22"/>
  <c r="N92" i="22"/>
  <c r="M92" i="22"/>
  <c r="L92" i="22"/>
  <c r="K92" i="22"/>
  <c r="J92" i="22"/>
  <c r="I92" i="22"/>
  <c r="H92" i="22"/>
  <c r="G92" i="22"/>
  <c r="F92" i="22"/>
  <c r="E92" i="22"/>
  <c r="D92" i="22"/>
  <c r="C92" i="22"/>
  <c r="N91" i="22"/>
  <c r="M91" i="22"/>
  <c r="L91" i="22"/>
  <c r="H91" i="22"/>
  <c r="G91" i="22"/>
  <c r="F91" i="22"/>
  <c r="E91" i="22"/>
  <c r="D91" i="22"/>
  <c r="C91" i="22"/>
  <c r="K89" i="22"/>
  <c r="K90" i="22" s="1"/>
  <c r="J89" i="22"/>
  <c r="J90" i="22" s="1"/>
  <c r="I89" i="22"/>
  <c r="I90" i="22" s="1"/>
  <c r="K58" i="22"/>
  <c r="K59" i="22" s="1"/>
  <c r="J58" i="22"/>
  <c r="J59" i="22" s="1"/>
  <c r="I58" i="22"/>
  <c r="I59" i="22" s="1"/>
  <c r="J91" i="22" l="1"/>
  <c r="H238" i="22"/>
  <c r="G260" i="22"/>
  <c r="G238" i="22"/>
  <c r="F238" i="22"/>
  <c r="M260" i="22"/>
  <c r="M270" i="22" s="1"/>
  <c r="G271" i="22"/>
  <c r="F260" i="22"/>
  <c r="N238" i="22"/>
  <c r="E238" i="22"/>
  <c r="N260" i="22"/>
  <c r="N270" i="22" s="1"/>
  <c r="I91" i="22"/>
  <c r="K91" i="22"/>
  <c r="I238" i="22"/>
  <c r="I271" i="22" s="1"/>
  <c r="P91" i="22"/>
  <c r="L259" i="22"/>
  <c r="L260" i="22" s="1"/>
  <c r="L270" i="22" s="1"/>
  <c r="G270" i="22"/>
  <c r="C238" i="22"/>
  <c r="K238" i="22"/>
  <c r="L238" i="22"/>
  <c r="J238" i="22"/>
  <c r="D238" i="22"/>
  <c r="M238" i="22"/>
  <c r="M271" i="22" s="1"/>
  <c r="H260" i="22"/>
  <c r="H270" i="22" s="1"/>
  <c r="J260" i="22"/>
  <c r="J270" i="22" s="1"/>
  <c r="K260" i="22"/>
  <c r="K270" i="22" s="1"/>
  <c r="E260" i="22"/>
  <c r="E270" i="22" s="1"/>
  <c r="D260" i="22"/>
  <c r="D270" i="22" s="1"/>
  <c r="C260" i="22"/>
  <c r="C270" i="22" s="1"/>
  <c r="P234" i="21"/>
  <c r="P241" i="21" s="1"/>
  <c r="P250" i="21" s="1"/>
  <c r="N234" i="21"/>
  <c r="N241" i="21" s="1"/>
  <c r="N250" i="21" s="1"/>
  <c r="M234" i="21"/>
  <c r="M241" i="21" s="1"/>
  <c r="M250" i="21" s="1"/>
  <c r="L234" i="21"/>
  <c r="L241" i="21" s="1"/>
  <c r="L250" i="21" s="1"/>
  <c r="K234" i="21"/>
  <c r="K241" i="21" s="1"/>
  <c r="K250" i="21" s="1"/>
  <c r="J234" i="21"/>
  <c r="J241" i="21" s="1"/>
  <c r="J250" i="21" s="1"/>
  <c r="I234" i="21"/>
  <c r="I241" i="21" s="1"/>
  <c r="I250" i="21" s="1"/>
  <c r="H234" i="21"/>
  <c r="H241" i="21" s="1"/>
  <c r="H250" i="21" s="1"/>
  <c r="G234" i="21"/>
  <c r="G241" i="21" s="1"/>
  <c r="G250" i="21" s="1"/>
  <c r="F234" i="21"/>
  <c r="F241" i="21" s="1"/>
  <c r="F250" i="21" s="1"/>
  <c r="E234" i="21"/>
  <c r="E241" i="21" s="1"/>
  <c r="E250" i="21" s="1"/>
  <c r="D234" i="21"/>
  <c r="D241" i="21" s="1"/>
  <c r="D250" i="21" s="1"/>
  <c r="C252" i="21"/>
  <c r="H192" i="21"/>
  <c r="P184" i="21"/>
  <c r="P185" i="21" s="1"/>
  <c r="P190" i="21" s="1"/>
  <c r="P193" i="21" s="1"/>
  <c r="P196" i="21" s="1"/>
  <c r="N184" i="21"/>
  <c r="M184" i="21"/>
  <c r="L184" i="21"/>
  <c r="K184" i="21"/>
  <c r="J184" i="21"/>
  <c r="I184" i="21"/>
  <c r="H184" i="21"/>
  <c r="G184" i="21"/>
  <c r="F184" i="21"/>
  <c r="E184" i="21"/>
  <c r="D184" i="21"/>
  <c r="C184" i="21"/>
  <c r="N178" i="21"/>
  <c r="M178" i="21"/>
  <c r="L178" i="21"/>
  <c r="K178" i="21"/>
  <c r="J178" i="21"/>
  <c r="I178" i="21"/>
  <c r="H178" i="21"/>
  <c r="G178" i="21"/>
  <c r="F178" i="21"/>
  <c r="E178" i="21"/>
  <c r="D178" i="21"/>
  <c r="C178" i="21"/>
  <c r="N168" i="21"/>
  <c r="M168" i="21"/>
  <c r="L168" i="21"/>
  <c r="K168" i="21"/>
  <c r="J168" i="21"/>
  <c r="I168" i="21"/>
  <c r="H168" i="21"/>
  <c r="G168" i="21"/>
  <c r="F168" i="21"/>
  <c r="E168" i="21"/>
  <c r="D168" i="21"/>
  <c r="C168" i="21"/>
  <c r="P166" i="21"/>
  <c r="P157" i="21"/>
  <c r="P147" i="21"/>
  <c r="P150" i="21" s="1"/>
  <c r="P139" i="21"/>
  <c r="P131" i="21"/>
  <c r="L112" i="21"/>
  <c r="N109" i="21"/>
  <c r="M109" i="21"/>
  <c r="H109" i="21"/>
  <c r="P104" i="21"/>
  <c r="N104" i="21"/>
  <c r="M104" i="21"/>
  <c r="L104" i="21"/>
  <c r="K104" i="21"/>
  <c r="J104" i="21"/>
  <c r="I104" i="21"/>
  <c r="H104" i="21"/>
  <c r="G104" i="21"/>
  <c r="F104" i="21"/>
  <c r="E104" i="21"/>
  <c r="C104" i="21"/>
  <c r="D103" i="21"/>
  <c r="D104" i="21" s="1"/>
  <c r="P98" i="21"/>
  <c r="N98" i="21"/>
  <c r="M98" i="21"/>
  <c r="L98" i="21"/>
  <c r="K98" i="21"/>
  <c r="J98" i="21"/>
  <c r="I98" i="21"/>
  <c r="H98" i="21"/>
  <c r="G98" i="21"/>
  <c r="F98" i="21"/>
  <c r="E98" i="21"/>
  <c r="D98" i="21"/>
  <c r="P86" i="21"/>
  <c r="P76" i="21"/>
  <c r="P69" i="21"/>
  <c r="P59" i="21"/>
  <c r="P48" i="21"/>
  <c r="M25" i="21"/>
  <c r="L25" i="21"/>
  <c r="J25" i="21"/>
  <c r="P22" i="21"/>
  <c r="P17" i="21"/>
  <c r="N17" i="21"/>
  <c r="M17" i="21"/>
  <c r="K17" i="21"/>
  <c r="J17" i="21"/>
  <c r="I17" i="21"/>
  <c r="H17" i="21"/>
  <c r="G17" i="21"/>
  <c r="F17" i="21"/>
  <c r="E17" i="21"/>
  <c r="D17" i="21"/>
  <c r="C17" i="21"/>
  <c r="L16" i="21"/>
  <c r="L17" i="21" s="1"/>
  <c r="P11" i="21"/>
  <c r="N11" i="21"/>
  <c r="M11" i="21"/>
  <c r="L11" i="21"/>
  <c r="K11" i="21"/>
  <c r="J11" i="21"/>
  <c r="I11" i="21"/>
  <c r="H11" i="21"/>
  <c r="G11" i="21"/>
  <c r="F11" i="21"/>
  <c r="E11" i="21"/>
  <c r="D11" i="21"/>
  <c r="C11" i="21"/>
  <c r="F271" i="22" l="1"/>
  <c r="P60" i="21"/>
  <c r="P77" i="21"/>
  <c r="P87" i="21" s="1"/>
  <c r="F270" i="22"/>
  <c r="N271" i="22"/>
  <c r="G105" i="21"/>
  <c r="G110" i="21" s="1"/>
  <c r="G113" i="21" s="1"/>
  <c r="G116" i="21" s="1"/>
  <c r="P105" i="21"/>
  <c r="P110" i="21" s="1"/>
  <c r="P113" i="21" s="1"/>
  <c r="P116" i="21" s="1"/>
  <c r="P158" i="21"/>
  <c r="P167" i="21" s="1"/>
  <c r="C105" i="21"/>
  <c r="C110" i="21" s="1"/>
  <c r="C113" i="21" s="1"/>
  <c r="C116" i="21" s="1"/>
  <c r="G18" i="21"/>
  <c r="G23" i="21" s="1"/>
  <c r="G26" i="21" s="1"/>
  <c r="G29" i="21" s="1"/>
  <c r="F185" i="21"/>
  <c r="F190" i="21" s="1"/>
  <c r="F193" i="21" s="1"/>
  <c r="F196" i="21" s="1"/>
  <c r="N185" i="21"/>
  <c r="N190" i="21" s="1"/>
  <c r="N193" i="21" s="1"/>
  <c r="N196" i="21" s="1"/>
  <c r="H271" i="22"/>
  <c r="K105" i="21"/>
  <c r="K110" i="21" s="1"/>
  <c r="K113" i="21" s="1"/>
  <c r="K116" i="21" s="1"/>
  <c r="K18" i="21"/>
  <c r="K23" i="21" s="1"/>
  <c r="K26" i="21" s="1"/>
  <c r="K29" i="21" s="1"/>
  <c r="D18" i="21"/>
  <c r="D23" i="21" s="1"/>
  <c r="D26" i="21" s="1"/>
  <c r="D29" i="21" s="1"/>
  <c r="H105" i="21"/>
  <c r="H110" i="21" s="1"/>
  <c r="H113" i="21" s="1"/>
  <c r="H116" i="21" s="1"/>
  <c r="E18" i="21"/>
  <c r="E23" i="21" s="1"/>
  <c r="E26" i="21" s="1"/>
  <c r="E29" i="21" s="1"/>
  <c r="M18" i="21"/>
  <c r="M23" i="21" s="1"/>
  <c r="M26" i="21" s="1"/>
  <c r="M29" i="21" s="1"/>
  <c r="I105" i="21"/>
  <c r="I110" i="21" s="1"/>
  <c r="I113" i="21" s="1"/>
  <c r="I116" i="21" s="1"/>
  <c r="L18" i="21"/>
  <c r="L23" i="21" s="1"/>
  <c r="L26" i="21" s="1"/>
  <c r="L29" i="21" s="1"/>
  <c r="F18" i="21"/>
  <c r="F23" i="21" s="1"/>
  <c r="F26" i="21" s="1"/>
  <c r="F29" i="21" s="1"/>
  <c r="N18" i="21"/>
  <c r="N23" i="21" s="1"/>
  <c r="N26" i="21" s="1"/>
  <c r="N29" i="21" s="1"/>
  <c r="J105" i="21"/>
  <c r="J110" i="21" s="1"/>
  <c r="J113" i="21" s="1"/>
  <c r="J116" i="21" s="1"/>
  <c r="C185" i="21"/>
  <c r="C190" i="21" s="1"/>
  <c r="C193" i="21" s="1"/>
  <c r="C196" i="21" s="1"/>
  <c r="K185" i="21"/>
  <c r="K190" i="21" s="1"/>
  <c r="K193" i="21" s="1"/>
  <c r="K196" i="21" s="1"/>
  <c r="C18" i="21"/>
  <c r="C23" i="21" s="1"/>
  <c r="C26" i="21" s="1"/>
  <c r="C29" i="21" s="1"/>
  <c r="P18" i="21"/>
  <c r="P23" i="21" s="1"/>
  <c r="P26" i="21" s="1"/>
  <c r="P29" i="21" s="1"/>
  <c r="D185" i="21"/>
  <c r="D190" i="21" s="1"/>
  <c r="D193" i="21" s="1"/>
  <c r="D196" i="21" s="1"/>
  <c r="L185" i="21"/>
  <c r="L190" i="21" s="1"/>
  <c r="L193" i="21" s="1"/>
  <c r="L196" i="21" s="1"/>
  <c r="H185" i="21"/>
  <c r="H190" i="21" s="1"/>
  <c r="H193" i="21" s="1"/>
  <c r="H196" i="21" s="1"/>
  <c r="E185" i="21"/>
  <c r="E190" i="21" s="1"/>
  <c r="E193" i="21" s="1"/>
  <c r="E196" i="21" s="1"/>
  <c r="M185" i="21"/>
  <c r="M190" i="21" s="1"/>
  <c r="M193" i="21" s="1"/>
  <c r="M196" i="21" s="1"/>
  <c r="L105" i="21"/>
  <c r="L110" i="21" s="1"/>
  <c r="L113" i="21" s="1"/>
  <c r="L116" i="21" s="1"/>
  <c r="G185" i="21"/>
  <c r="G190" i="21" s="1"/>
  <c r="G193" i="21" s="1"/>
  <c r="G196" i="21" s="1"/>
  <c r="H18" i="21"/>
  <c r="H23" i="21" s="1"/>
  <c r="H26" i="21" s="1"/>
  <c r="H29" i="21" s="1"/>
  <c r="I18" i="21"/>
  <c r="I23" i="21" s="1"/>
  <c r="I26" i="21" s="1"/>
  <c r="I29" i="21" s="1"/>
  <c r="E105" i="21"/>
  <c r="E110" i="21" s="1"/>
  <c r="E113" i="21" s="1"/>
  <c r="E116" i="21" s="1"/>
  <c r="M105" i="21"/>
  <c r="M110" i="21" s="1"/>
  <c r="M113" i="21" s="1"/>
  <c r="M116" i="21" s="1"/>
  <c r="I185" i="21"/>
  <c r="I190" i="21" s="1"/>
  <c r="I193" i="21" s="1"/>
  <c r="I196" i="21" s="1"/>
  <c r="P140" i="21"/>
  <c r="J185" i="21"/>
  <c r="J190" i="21" s="1"/>
  <c r="J193" i="21" s="1"/>
  <c r="J196" i="21" s="1"/>
  <c r="D252" i="21"/>
  <c r="C271" i="22"/>
  <c r="E271" i="22"/>
  <c r="K271" i="22"/>
  <c r="J271" i="22"/>
  <c r="L252" i="21"/>
  <c r="K252" i="21"/>
  <c r="N252" i="21"/>
  <c r="P252" i="21"/>
  <c r="J252" i="21"/>
  <c r="M252" i="21"/>
  <c r="E252" i="21"/>
  <c r="F252" i="21"/>
  <c r="I252" i="21"/>
  <c r="G252" i="21"/>
  <c r="H252" i="21"/>
  <c r="D271" i="22"/>
  <c r="L271" i="22"/>
  <c r="D105" i="21"/>
  <c r="D110" i="21" s="1"/>
  <c r="D113" i="21" s="1"/>
  <c r="D116" i="21" s="1"/>
  <c r="J18" i="21"/>
  <c r="J23" i="21" s="1"/>
  <c r="J26" i="21" s="1"/>
  <c r="J29" i="21" s="1"/>
  <c r="F105" i="21"/>
  <c r="F110" i="21" s="1"/>
  <c r="F113" i="21" s="1"/>
  <c r="F116" i="21" s="1"/>
  <c r="N105" i="21"/>
  <c r="N110" i="21" s="1"/>
  <c r="N113" i="21" s="1"/>
  <c r="N116" i="21" s="1"/>
  <c r="P168" i="21" l="1"/>
  <c r="C173" i="21"/>
  <c r="D173" i="21"/>
  <c r="O26" i="6"/>
  <c r="O23" i="6"/>
  <c r="O20" i="6"/>
  <c r="O18" i="6"/>
  <c r="O14" i="6"/>
  <c r="O13" i="6"/>
  <c r="O12" i="6"/>
  <c r="O11" i="6"/>
  <c r="O9" i="6"/>
  <c r="O8" i="6"/>
  <c r="O15" i="6" l="1"/>
  <c r="O10" i="6"/>
  <c r="O16" i="6" l="1"/>
  <c r="O21" i="6" s="1"/>
  <c r="O24" i="6" s="1"/>
  <c r="O27" i="6" s="1"/>
  <c r="N86" i="7"/>
  <c r="M86" i="7"/>
  <c r="L86" i="7"/>
  <c r="K86" i="7"/>
  <c r="J86" i="7"/>
  <c r="I86" i="7"/>
  <c r="H86" i="7"/>
  <c r="G86" i="7"/>
  <c r="F86" i="7"/>
  <c r="E86" i="7"/>
  <c r="D86" i="7"/>
  <c r="C86" i="7"/>
  <c r="N76" i="7"/>
  <c r="M76" i="7"/>
  <c r="L76" i="7"/>
  <c r="K76" i="7"/>
  <c r="J76" i="7"/>
  <c r="I76" i="7"/>
  <c r="H76" i="7"/>
  <c r="G76" i="7"/>
  <c r="F76" i="7"/>
  <c r="E76" i="7"/>
  <c r="D76" i="7"/>
  <c r="C76" i="7"/>
  <c r="N67" i="7"/>
  <c r="M67" i="7"/>
  <c r="L67" i="7"/>
  <c r="K67" i="7"/>
  <c r="K77" i="7" s="1"/>
  <c r="K87" i="7" s="1"/>
  <c r="J67" i="7"/>
  <c r="J77" i="7" s="1"/>
  <c r="J87" i="7" s="1"/>
  <c r="I67" i="7"/>
  <c r="I77" i="7" s="1"/>
  <c r="H67" i="7"/>
  <c r="H77" i="7" s="1"/>
  <c r="H87" i="7" s="1"/>
  <c r="G67" i="7"/>
  <c r="F67" i="7"/>
  <c r="E67" i="7"/>
  <c r="D67" i="7"/>
  <c r="C67" i="7"/>
  <c r="C77" i="7" s="1"/>
  <c r="C87" i="7" s="1"/>
  <c r="N54" i="7"/>
  <c r="M54" i="7"/>
  <c r="L54" i="7"/>
  <c r="K54" i="7"/>
  <c r="J54" i="7"/>
  <c r="I54" i="7"/>
  <c r="H54" i="7"/>
  <c r="G54" i="7"/>
  <c r="F54" i="7"/>
  <c r="E54" i="7"/>
  <c r="D54" i="7"/>
  <c r="C54" i="7"/>
  <c r="N39" i="7"/>
  <c r="M39" i="7"/>
  <c r="L39" i="7"/>
  <c r="K39" i="7"/>
  <c r="J39" i="7"/>
  <c r="J55" i="7" s="1"/>
  <c r="I39" i="7"/>
  <c r="I55" i="7" s="1"/>
  <c r="H39" i="7"/>
  <c r="H55" i="7" s="1"/>
  <c r="G39" i="7"/>
  <c r="F39" i="7"/>
  <c r="E39" i="7"/>
  <c r="D39" i="7"/>
  <c r="C39" i="7"/>
  <c r="D77" i="7" l="1"/>
  <c r="D87" i="7" s="1"/>
  <c r="C55" i="7"/>
  <c r="K55" i="7"/>
  <c r="L77" i="7"/>
  <c r="L87" i="7" s="1"/>
  <c r="D55" i="7"/>
  <c r="F55" i="7"/>
  <c r="N55" i="7"/>
  <c r="F77" i="7"/>
  <c r="F87" i="7" s="1"/>
  <c r="N77" i="7"/>
  <c r="N87" i="7" s="1"/>
  <c r="L55" i="7"/>
  <c r="G55" i="7"/>
  <c r="G77" i="7"/>
  <c r="G87" i="7" s="1"/>
  <c r="I87" i="7"/>
  <c r="E55" i="7"/>
  <c r="M55" i="7"/>
  <c r="E77" i="7"/>
  <c r="E87" i="7" s="1"/>
  <c r="M77" i="7"/>
  <c r="M87" i="7" s="1"/>
  <c r="N88" i="6" l="1"/>
  <c r="M88" i="6"/>
  <c r="L88" i="6"/>
  <c r="K88" i="6"/>
  <c r="J88" i="6"/>
  <c r="I88" i="6"/>
  <c r="H88" i="6"/>
  <c r="G88" i="6"/>
  <c r="F88" i="6"/>
  <c r="E88" i="6"/>
  <c r="D88" i="6"/>
  <c r="C88" i="6"/>
  <c r="N78" i="6"/>
  <c r="M78" i="6"/>
  <c r="L78" i="6"/>
  <c r="K78" i="6"/>
  <c r="J78" i="6"/>
  <c r="I78" i="6"/>
  <c r="H78" i="6"/>
  <c r="G78" i="6"/>
  <c r="F78" i="6"/>
  <c r="E78" i="6"/>
  <c r="D78" i="6"/>
  <c r="C78" i="6"/>
  <c r="N69" i="6"/>
  <c r="M69" i="6"/>
  <c r="L69" i="6"/>
  <c r="K69" i="6"/>
  <c r="J69" i="6"/>
  <c r="I69" i="6"/>
  <c r="H69" i="6"/>
  <c r="H79" i="6" s="1"/>
  <c r="H89" i="6" s="1"/>
  <c r="G69" i="6"/>
  <c r="G79" i="6" s="1"/>
  <c r="G89" i="6" s="1"/>
  <c r="F69" i="6"/>
  <c r="E69" i="6"/>
  <c r="D69" i="6"/>
  <c r="C69" i="6"/>
  <c r="N56" i="6"/>
  <c r="M56" i="6"/>
  <c r="L56" i="6"/>
  <c r="K56" i="6"/>
  <c r="J56" i="6"/>
  <c r="I56" i="6"/>
  <c r="H56" i="6"/>
  <c r="G56" i="6"/>
  <c r="F56" i="6"/>
  <c r="E56" i="6"/>
  <c r="D56" i="6"/>
  <c r="C56" i="6"/>
  <c r="N41" i="6"/>
  <c r="M41" i="6"/>
  <c r="L41" i="6"/>
  <c r="K41" i="6"/>
  <c r="J41" i="6"/>
  <c r="I41" i="6"/>
  <c r="H41" i="6"/>
  <c r="H57" i="6" s="1"/>
  <c r="G41" i="6"/>
  <c r="G57" i="6" s="1"/>
  <c r="F41" i="6"/>
  <c r="E41" i="6"/>
  <c r="D41" i="6"/>
  <c r="C36" i="6"/>
  <c r="C41" i="6" s="1"/>
  <c r="D57" i="6" l="1"/>
  <c r="D79" i="6"/>
  <c r="D89" i="6" s="1"/>
  <c r="L79" i="6"/>
  <c r="L89" i="6" s="1"/>
  <c r="L57" i="6"/>
  <c r="F57" i="6"/>
  <c r="N57" i="6"/>
  <c r="F79" i="6"/>
  <c r="F89" i="6" s="1"/>
  <c r="N79" i="6"/>
  <c r="N89" i="6" s="1"/>
  <c r="E57" i="6"/>
  <c r="M57" i="6"/>
  <c r="E79" i="6"/>
  <c r="E89" i="6" s="1"/>
  <c r="M79" i="6"/>
  <c r="M89" i="6" s="1"/>
  <c r="J57" i="6"/>
  <c r="J79" i="6"/>
  <c r="J89" i="6" s="1"/>
  <c r="I57" i="6"/>
  <c r="I79" i="6"/>
  <c r="I89" i="6" s="1"/>
  <c r="C57" i="6"/>
  <c r="K57" i="6"/>
  <c r="C79" i="6"/>
  <c r="C89" i="6" s="1"/>
  <c r="K79" i="6"/>
  <c r="K89" i="6" s="1"/>
  <c r="AF74" i="38"/>
  <c r="AF75" i="38"/>
  <c r="AG74" i="38"/>
  <c r="AG75" i="38"/>
  <c r="U74" i="38"/>
  <c r="U75" i="38"/>
  <c r="N74" i="38"/>
  <c r="N75" i="38"/>
  <c r="E74" i="38"/>
  <c r="E75" i="38"/>
  <c r="AB75" i="38"/>
  <c r="AB74" i="38"/>
  <c r="Z74" i="38"/>
  <c r="Z75" i="38"/>
  <c r="T74" i="38"/>
  <c r="T75" i="38"/>
  <c r="J75" i="38"/>
  <c r="J74" i="38"/>
  <c r="M75" i="38"/>
  <c r="M74" i="38"/>
  <c r="H74" i="38"/>
  <c r="H75" i="38"/>
  <c r="G74" i="38"/>
  <c r="G75" i="38"/>
  <c r="O75" i="38"/>
  <c r="O74" i="38"/>
  <c r="AA75" i="38"/>
  <c r="AA74" i="38"/>
  <c r="L74" i="38"/>
  <c r="L75" i="38"/>
  <c r="V74" i="38"/>
  <c r="V75" i="38"/>
  <c r="AE75" i="38"/>
  <c r="AE74" i="38"/>
  <c r="C74" i="38"/>
  <c r="C75" i="38"/>
  <c r="AC75" i="38"/>
  <c r="AC74" i="38"/>
  <c r="X75" i="38"/>
  <c r="X74" i="38"/>
  <c r="Q74" i="38"/>
  <c r="Q75" i="38"/>
  <c r="S75" i="38"/>
  <c r="S74" i="38"/>
  <c r="F74" i="38"/>
  <c r="F75" i="38"/>
  <c r="D75" i="38"/>
  <c r="D74" i="38"/>
  <c r="Y75" i="38"/>
  <c r="Y74" i="38"/>
  <c r="R74" i="38"/>
  <c r="R75" i="38"/>
  <c r="AD75" i="38"/>
  <c r="AD74" i="38"/>
  <c r="I74" i="38"/>
  <c r="I75" i="38"/>
  <c r="W74" i="38"/>
  <c r="W75" i="38"/>
  <c r="K74" i="38"/>
  <c r="K75" i="38"/>
  <c r="P74" i="38"/>
  <c r="P75"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MATEO OCHOA TORO</author>
  </authors>
  <commentList>
    <comment ref="AG26" authorId="0" shapeId="0" xr:uid="{5A4BAC71-CBF4-43FA-B23F-F4054FFEC160}">
      <text>
        <r>
          <rPr>
            <b/>
            <sz val="9"/>
            <color indexed="81"/>
            <rFont val="Tahoma"/>
            <charset val="1"/>
          </rPr>
          <t xml:space="preserve">Relacionamiento con Inversionistas: 
Este valor contiene los $875 mM de la Revisión Tarifaria Periodica. </t>
        </r>
      </text>
    </comment>
  </commentList>
</comments>
</file>

<file path=xl/sharedStrings.xml><?xml version="1.0" encoding="utf-8"?>
<sst xmlns="http://schemas.openxmlformats.org/spreadsheetml/2006/main" count="6794" uniqueCount="1185">
  <si>
    <t>__________________________________________________________________________________________________________________________________________________________</t>
  </si>
  <si>
    <t>ISA y sus empresas</t>
  </si>
  <si>
    <t>Kit de Valoración</t>
  </si>
  <si>
    <t>Contenido</t>
  </si>
  <si>
    <t>Nota preventiva</t>
  </si>
  <si>
    <t>ISA ha elaborado el siguiente reporte a título informativo. La Empresa no se responsabiliza de ninguna decisión de inversión a partir de este reporte. Algunas declaraciones contenidas en el mismo reflejan nuestros puntos de vista actuales con respecto a acontecimientos futuros y, por tanto, se basan en presunciones, estimaciones o proyecciones que están sujetas a riesgos y factores que pueden causar que la información aquí contenida, sea susceptible de alteraciones, ajustes o modificaciones en cualquier momento.
Esos riesgos y factores se relacionan directamente con los resultados, desempeño y logros de la Empresa, e incluyen, entre otros aspectos, cambios generales en el sector eléctrico, condiciones económicas, políticas gubernamentales tanto nacionales como internacionales, variaciones en las tasas de interés, inflación, volatilidad en las tasas de cambio y niveles de impuestos.
Como resultado de estos riesgos y factores, los resultados actuales pueden diferir materialmente de las estimaciones proyectadas y, por lo tanto, la información aquí presentada en ningún caso podrá asumirse como cierta, completa o definitiva. La Empresa no asume responsabilidad alguna derivada de la información suministrada, ni en su estado actual ni tampoco por cualquier variación o modificación que sufra con posterioridad. En consecuencia, ISA se reserva la posibilidad de alterar, adicionar o reemplazar a su exclusivo criterio cualquier tipo de información contenida en este informe, sin que ello implique que la Empresa asuma obligación alguna de actualizar esas declaraciones como resultado de nueva información, eventos futuros o cualquier otro factor que puedan impactar el contenido de este reporte.
El uso de esta información es de exclusiva responsabilidad del usuario. En ningún caso, dicha información podrá ser considerada como recomendación financiera, legal, tributaria, contable o de cualquier otra índole, así como tampoco, deberá interpretarse como una recomendación de inversión. Cualquier potencial inversionista deberá asesorarse con profesionales debidamente acreditados que cuenten con conocimientos técnicos, para efectos de tener conocimiento detallado e informado de todas las implicaciones tributarias, legales y financieras para la toma de cualquier decisión de inversión o desinversión.
ISA no se hace responsable de ningún tipo de pérdida, daño o perjuicio, directo o indirecto, monetario o de cualquier otra naturaleza, que pueda sufrir cualquier persona con motivo de decisiones tomadas con fundamento en el contenido de este reporte. La información aquí contenida, no podrá considerarse bajo escenario alguno como una oferta, solicitud o recomendación de compra o venta de valores, de celebrar cualquier otro tipo de transacciones para sí mismo o a favor de terceras personas, o de perfeccionar cualquier tipo de contratos o actos jurídicos en cualquier jurisdicción que resulte aplicable.</t>
  </si>
  <si>
    <t>Estados Financieros trimestrales:</t>
  </si>
  <si>
    <t>Estados financieros trimestrales consolidados</t>
  </si>
  <si>
    <t>Estados financieros trimestrales TE Colombia</t>
  </si>
  <si>
    <t>ISA</t>
  </si>
  <si>
    <t>Intercolombia</t>
  </si>
  <si>
    <t>Transelca</t>
  </si>
  <si>
    <t>Estados financieros trimestrales TE Brasil</t>
  </si>
  <si>
    <t>Flujo RBSE</t>
  </si>
  <si>
    <t>Estados financieros trimestrales TE Perú</t>
  </si>
  <si>
    <t>Transmantaro</t>
  </si>
  <si>
    <t>REP</t>
  </si>
  <si>
    <t>ISA Perú</t>
  </si>
  <si>
    <t>Estados financieros trimestrales TE Chile</t>
  </si>
  <si>
    <t>Estados financieros trimestrales Vías Colombia</t>
  </si>
  <si>
    <t>Estados financieros trimestrales Vías Chile</t>
  </si>
  <si>
    <t>Deuda Consolidada Créditos</t>
  </si>
  <si>
    <t>Deuda Consolidada Bonos</t>
  </si>
  <si>
    <t>Perfil de deuda</t>
  </si>
  <si>
    <t>CAPEX</t>
  </si>
  <si>
    <t>Regulación TE</t>
  </si>
  <si>
    <t>Regulación Vías</t>
  </si>
  <si>
    <t>Tráfico Vías</t>
  </si>
  <si>
    <t>Dividendos</t>
  </si>
  <si>
    <t>Proyectos en construcción</t>
  </si>
  <si>
    <t xml:space="preserve">Vencimiento Concesiones </t>
  </si>
  <si>
    <t>Participación en compañías</t>
  </si>
  <si>
    <t>Volver al Contenido</t>
  </si>
  <si>
    <t>ESTADOS DE RESULTADOS CONSOLIDADOS</t>
  </si>
  <si>
    <t>Cifras expresadas en millones de pesos colombianos</t>
  </si>
  <si>
    <t>1T18</t>
  </si>
  <si>
    <t>2T18</t>
  </si>
  <si>
    <t>3T18</t>
  </si>
  <si>
    <t>4T18</t>
  </si>
  <si>
    <t>1T19</t>
  </si>
  <si>
    <t>2T19</t>
  </si>
  <si>
    <t>3T19</t>
  </si>
  <si>
    <t>4T19</t>
  </si>
  <si>
    <t>1T20</t>
  </si>
  <si>
    <t>2T20</t>
  </si>
  <si>
    <t>3T20</t>
  </si>
  <si>
    <t>4T20</t>
  </si>
  <si>
    <t>1T21</t>
  </si>
  <si>
    <t>2T21</t>
  </si>
  <si>
    <t>3T21</t>
  </si>
  <si>
    <t>4T21</t>
  </si>
  <si>
    <t>A partir del cambio de metodología con la compra de Ecopetrol</t>
  </si>
  <si>
    <t>1T22</t>
  </si>
  <si>
    <t>2T22</t>
  </si>
  <si>
    <t>3T22</t>
  </si>
  <si>
    <t>4T22</t>
  </si>
  <si>
    <t>1T23</t>
  </si>
  <si>
    <t>2T23</t>
  </si>
  <si>
    <t>3T23</t>
  </si>
  <si>
    <t>4T23</t>
  </si>
  <si>
    <t>1T24</t>
  </si>
  <si>
    <t>2T24</t>
  </si>
  <si>
    <t>3T24</t>
  </si>
  <si>
    <t>4T24</t>
  </si>
  <si>
    <t>1T25</t>
  </si>
  <si>
    <t>2T25</t>
  </si>
  <si>
    <t>Ingresos de construcción</t>
  </si>
  <si>
    <t>Costos de construcción</t>
  </si>
  <si>
    <t>EBITDA de construcción</t>
  </si>
  <si>
    <t>Utilidad de construcción</t>
  </si>
  <si>
    <t>Ingresos por servicios de transmisión de energía eléctrica</t>
  </si>
  <si>
    <t>Ingresos por cargos de conexión</t>
  </si>
  <si>
    <t>Ingresos de vías</t>
  </si>
  <si>
    <t>Ingresos por despacho y coordinación CND - MEM</t>
  </si>
  <si>
    <t>Servicios MEM (STN, SIC, SDI)</t>
  </si>
  <si>
    <t>Ingresos de telecomunicaciones</t>
  </si>
  <si>
    <t>Otros ingresos operacionales</t>
  </si>
  <si>
    <t>Costos y gastos AOM</t>
  </si>
  <si>
    <t>EBITDA de Operación</t>
  </si>
  <si>
    <t xml:space="preserve">(-) Provisiones, Depreciaciones y Amortizaciones. </t>
  </si>
  <si>
    <t>EBITDA Total</t>
  </si>
  <si>
    <t>Utilidad Bruta de Operación</t>
  </si>
  <si>
    <t>Metodo de participación neto ingreso /(gasto)</t>
  </si>
  <si>
    <t>Otros neto ingreso /(gasto)</t>
  </si>
  <si>
    <t>Utilidad por actividades de operación</t>
  </si>
  <si>
    <t>Financiero neto ingreso/(gasto)</t>
  </si>
  <si>
    <t>Utilidad antes de impuestos</t>
  </si>
  <si>
    <t>Provisión impuesto de renta</t>
  </si>
  <si>
    <t>Utilidad antes de interés minoritario</t>
  </si>
  <si>
    <t>Interés minoritario</t>
  </si>
  <si>
    <t>Utilidad neta</t>
  </si>
  <si>
    <t>*Cambio en el cálculo del EBITDA por nueva metodología</t>
  </si>
  <si>
    <t>EBITDA TOTAL</t>
  </si>
  <si>
    <t>ESTADOS CONSOLIDADOS DE SITUACIÓN FINANCIERA</t>
  </si>
  <si>
    <t>Valores expresados en millones de pesos colombianos</t>
  </si>
  <si>
    <t>ACTIVO</t>
  </si>
  <si>
    <t>Activo corriente</t>
  </si>
  <si>
    <t>Efectivo y equivalentes de efectivo</t>
  </si>
  <si>
    <t>Activos financieros</t>
  </si>
  <si>
    <t>Impuestos corrientes</t>
  </si>
  <si>
    <t>Inventarios - neto</t>
  </si>
  <si>
    <t>Activos no financieros</t>
  </si>
  <si>
    <t>Préstamos por cobrar partes relacionadas</t>
  </si>
  <si>
    <t>Total activo corriente</t>
  </si>
  <si>
    <t>Activo no corriente</t>
  </si>
  <si>
    <t>Efectivo restringido</t>
  </si>
  <si>
    <t>Impuestos no corrientes</t>
  </si>
  <si>
    <t>Inversiones en asociadas y negocios conjuntos</t>
  </si>
  <si>
    <t>Instrumentos financieros</t>
  </si>
  <si>
    <t>Inventarios - Neto</t>
  </si>
  <si>
    <t>Propiedades, planta y equipo - Neto</t>
  </si>
  <si>
    <t>Propiedades de Inversión - neto</t>
  </si>
  <si>
    <t>Activos mantenidos para la venta</t>
  </si>
  <si>
    <t>Intangibles - Neto</t>
  </si>
  <si>
    <t>Impuesto diferido</t>
  </si>
  <si>
    <t>Activos en arrendamiento financiero - Neto</t>
  </si>
  <si>
    <t>Activos Intangibles en arrendamiento financiero - Neto</t>
  </si>
  <si>
    <t> </t>
  </si>
  <si>
    <t>Total activo no corriente</t>
  </si>
  <si>
    <t>TOTAL ACTIVO</t>
  </si>
  <si>
    <t>PASIVO MAS PATRIMONIO DE LOS ACCIONISTAS</t>
  </si>
  <si>
    <t>Pasivo corriente</t>
  </si>
  <si>
    <t>Pasivos financieros</t>
  </si>
  <si>
    <t>Cuentas por pagar</t>
  </si>
  <si>
    <t>Vinculados Economicos</t>
  </si>
  <si>
    <t>Beneficios a los empleados</t>
  </si>
  <si>
    <t>Provisiones</t>
  </si>
  <si>
    <t>Pasivos no financieros</t>
  </si>
  <si>
    <t>Otros Pasivos Financieros -Coberturas</t>
  </si>
  <si>
    <t>Otros Pasivos Financieros</t>
  </si>
  <si>
    <t>Total pasivo corriente</t>
  </si>
  <si>
    <t>Pasivo no corriente</t>
  </si>
  <si>
    <t>Préstamos por pagar partes relacionadas</t>
  </si>
  <si>
    <t>Total pasivo no corriente</t>
  </si>
  <si>
    <t>TOTAL PASIVO</t>
  </si>
  <si>
    <t>Patrimonio de los accionistas</t>
  </si>
  <si>
    <t>Capital suscrito y pagado</t>
  </si>
  <si>
    <t>Prima en colocación de acciones</t>
  </si>
  <si>
    <t>Reservas</t>
  </si>
  <si>
    <t>Resultados retenidos</t>
  </si>
  <si>
    <t>Resultado del año</t>
  </si>
  <si>
    <t>Otro Resultado Integral</t>
  </si>
  <si>
    <t>Patrimonio atribuible a propietarios de la controladora</t>
  </si>
  <si>
    <t>Participaciones no controladoras</t>
  </si>
  <si>
    <t>Total patrimonio de los accionistas</t>
  </si>
  <si>
    <t>TOTAL PASIVO Y PATRIMONIO DE LOS ACCIONISTAS</t>
  </si>
  <si>
    <t>□</t>
  </si>
  <si>
    <t>ESTADOS DE RESULTADOS SEPARADOS  ISA</t>
  </si>
  <si>
    <t>Ingresos</t>
  </si>
  <si>
    <t>Ingresos contrato de cuentas en participación</t>
  </si>
  <si>
    <t>Servicios de transmisión de energía eléctrica</t>
  </si>
  <si>
    <t>Cargos por conexión</t>
  </si>
  <si>
    <t>Vías</t>
  </si>
  <si>
    <t>Proyectos de infraestructura</t>
  </si>
  <si>
    <t>Telecomunicaciones</t>
  </si>
  <si>
    <t>(-) AOM</t>
  </si>
  <si>
    <t>Total ingresos</t>
  </si>
  <si>
    <t>(-) Provisiones</t>
  </si>
  <si>
    <t>(-) Depreciaciones, amortizaciones y deterioro de valor</t>
  </si>
  <si>
    <t>EBITDA</t>
  </si>
  <si>
    <t>Método de participación, neto</t>
  </si>
  <si>
    <t>Otros ingresos, neto</t>
  </si>
  <si>
    <t>(-) Impuestos de operación</t>
  </si>
  <si>
    <t>(+) Financiero neto (Incluye Dif. Cambio)</t>
  </si>
  <si>
    <t>Utilidad Neta</t>
  </si>
  <si>
    <t>ESTADOS SEPARADOS DE SITUACIÓN FINANCIERA - ISA</t>
  </si>
  <si>
    <t>Deudores y otras cuentas por cobrar CP</t>
  </si>
  <si>
    <t>Otros activos financieros CP</t>
  </si>
  <si>
    <t>Impuesto corriente</t>
  </si>
  <si>
    <t>Inventario</t>
  </si>
  <si>
    <t>Activos Corrientes</t>
  </si>
  <si>
    <t>Inversiones en subsidiarias, asociadas y negocios conjuntos</t>
  </si>
  <si>
    <t>Inversiones en instrumentos financieros</t>
  </si>
  <si>
    <t>Impuesto no corriente</t>
  </si>
  <si>
    <t>Inversiones en negocio conjunto</t>
  </si>
  <si>
    <t>Deudores y otras cuentas por cobrar LP</t>
  </si>
  <si>
    <t>Otros activos financieros LP</t>
  </si>
  <si>
    <t>Propiedades, planta y equipo</t>
  </si>
  <si>
    <t>Propiedades de Inversión</t>
  </si>
  <si>
    <t>Intangibles</t>
  </si>
  <si>
    <t>Activos no corrientes</t>
  </si>
  <si>
    <t>Activos Totales</t>
  </si>
  <si>
    <t>PASIVO</t>
  </si>
  <si>
    <t>Otros pasivos financieros</t>
  </si>
  <si>
    <t>Pasivos corrientes</t>
  </si>
  <si>
    <t>Pasivo por impuestos diferidos</t>
  </si>
  <si>
    <t>Pasivos no corrientes</t>
  </si>
  <si>
    <t>Pativos Totales</t>
  </si>
  <si>
    <t>PATRIMONIO</t>
  </si>
  <si>
    <t>Resultado integral del año</t>
  </si>
  <si>
    <t>Otro resultado integral del año</t>
  </si>
  <si>
    <t>Patrimonio</t>
  </si>
  <si>
    <t>Pasivo + Patrimonio</t>
  </si>
  <si>
    <t>ESTADOS DE RESULTADOS SEPARADOS - ISA INTERCOLOMBIA</t>
  </si>
  <si>
    <t xml:space="preserve"> 2T21 </t>
  </si>
  <si>
    <t>Gerenciamiento de proyectos</t>
  </si>
  <si>
    <t>6.52</t>
  </si>
  <si>
    <t>Arrendamientos de infraestructura eléctrica</t>
  </si>
  <si>
    <t>ESTADOS SEPARADOS DE SITUACIÓN FINANCIERA - ISA INTERCOLOMBIA</t>
  </si>
  <si>
    <t>ESTADOS SEPARADOS DE SITUACIÓN FINANCIERA INTERCOLOMBIA</t>
  </si>
  <si>
    <t>ACTIVOS</t>
  </si>
  <si>
    <t>12.24</t>
  </si>
  <si>
    <t>Activos corrientes</t>
  </si>
  <si>
    <t>Intangibles - neto</t>
  </si>
  <si>
    <t>25.43</t>
  </si>
  <si>
    <t>Otros activos financieros</t>
  </si>
  <si>
    <t>4.68</t>
  </si>
  <si>
    <t>Activos</t>
  </si>
  <si>
    <t>PASIVOS</t>
  </si>
  <si>
    <t>Contrato cuentas en participación</t>
  </si>
  <si>
    <t>92.54</t>
  </si>
  <si>
    <t>Pasivos</t>
  </si>
  <si>
    <t>ESTADOS DE RESULTADOS SEPARADOS - TRANSELCA</t>
  </si>
  <si>
    <t>Despacho y coordinación CND - MEM</t>
  </si>
  <si>
    <t>ESTADOS SEPARADOS DE SITUACIÓN FINANCIERA-TRANSELCA</t>
  </si>
  <si>
    <t>Activos Intangibles en arrendamiento Financiero</t>
  </si>
  <si>
    <t>Cuentas por pagar vinculados económicos</t>
  </si>
  <si>
    <t>Pasivos Total</t>
  </si>
  <si>
    <t>ESTADOS SEPARADOS DE SITUACIÓN FINANCIERA-XM</t>
  </si>
  <si>
    <t>https://www.xm.com.co/nuestra-empresa/informes/informes-corporativos</t>
  </si>
  <si>
    <t>ESTADOS DE RESULTADOS CONSOLIDADO IFRS - CTEEP</t>
  </si>
  <si>
    <t>Cifras expresadas en miles de reales</t>
  </si>
  <si>
    <t>IFRS Results
(BRL thousand)</t>
  </si>
  <si>
    <t>Consolidated</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</si>
  <si>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</si>
  <si>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</si>
  <si>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</si>
  <si>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</si>
  <si>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</si>
  <si>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</si>
  <si>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</si>
  <si>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</si>
  <si>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</si>
  <si>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</si>
  <si>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</si>
  <si>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</si>
  <si>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</si>
  <si>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</si>
  <si>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</si>
  <si>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</si>
  <si>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</si>
  <si>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</si>
  <si>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</si>
  <si>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</si>
  <si>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</si>
  <si>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</si>
  <si>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</si>
  <si>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</si>
  <si>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</si>
  <si>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</si>
  <si>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</si>
  <si>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</si>
  <si>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</si>
  <si>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2Q25</t>
  </si>
  <si>
    <t>Gross Operating Revenue</t>
  </si>
  <si>
    <t>Infrastructure</t>
  </si>
  <si>
    <t>O&amp;M</t>
  </si>
  <si>
    <t>Efficiency Gain in Infrastructure Implementation</t>
  </si>
  <si>
    <t>Remuneration of concession assets</t>
  </si>
  <si>
    <t>Other Revenues</t>
  </si>
  <si>
    <t>Deductions from Operating Revenue</t>
  </si>
  <si>
    <t>Net Operating Revenue</t>
  </si>
  <si>
    <t xml:space="preserve">Cost and Expenses  </t>
  </si>
  <si>
    <t>Personnel</t>
  </si>
  <si>
    <t>Materials</t>
  </si>
  <si>
    <t>Services</t>
  </si>
  <si>
    <t>Depreciation</t>
  </si>
  <si>
    <t>-</t>
  </si>
  <si>
    <t>Other</t>
  </si>
  <si>
    <t>Revenues – Periodic Tariff Reset (RTP)</t>
  </si>
  <si>
    <t>Result of Service</t>
  </si>
  <si>
    <t>Financial Income</t>
  </si>
  <si>
    <t>Income from Financial Investments</t>
  </si>
  <si>
    <t>Result of Liquid Monetary Variation</t>
  </si>
  <si>
    <t>Interest costs</t>
  </si>
  <si>
    <t>Interest/Charges on loans</t>
  </si>
  <si>
    <t xml:space="preserve">Other </t>
  </si>
  <si>
    <t>Operating Income</t>
  </si>
  <si>
    <t>Equity Income</t>
  </si>
  <si>
    <t>Other Operating Revenues/Expenses</t>
  </si>
  <si>
    <t>Earnings Before Taxes</t>
  </si>
  <si>
    <t>Income tax and Social Contribution on Earnings</t>
  </si>
  <si>
    <t>Current</t>
  </si>
  <si>
    <t>Deferred</t>
  </si>
  <si>
    <t>EBITDA ICVM nº 527/12</t>
  </si>
  <si>
    <t>643.2</t>
  </si>
  <si>
    <t>640.0</t>
  </si>
  <si>
    <t>Consolidated Profit/Loss for the Period before Non-Controlling Shareholder's Stake</t>
  </si>
  <si>
    <t>Non-Controlling Shareholder's Stake</t>
  </si>
  <si>
    <t>Consolidated Profit/Loss for the Period</t>
  </si>
  <si>
    <t>ESTADOS CONSOLIDADOS DE SITUACIÓN FINANCIERA IFRS- ISA ENERGIA BRASIL</t>
  </si>
  <si>
    <t xml:space="preserve">Assets </t>
  </si>
  <si>
    <t>CURRENT</t>
  </si>
  <si>
    <t>Cash and cash equivalents</t>
  </si>
  <si>
    <t>Financial Investments</t>
  </si>
  <si>
    <t xml:space="preserve">Concession Asset </t>
  </si>
  <si>
    <t>Inventories</t>
  </si>
  <si>
    <t>Taxes and contributions to compensate</t>
  </si>
  <si>
    <t xml:space="preserve">Derivative instruments </t>
  </si>
  <si>
    <t>Credits from Subsidiaries</t>
  </si>
  <si>
    <t>Prepaid expenses</t>
  </si>
  <si>
    <t>Restricted Cash</t>
  </si>
  <si>
    <t>Advance to suppliers</t>
  </si>
  <si>
    <t>Others</t>
  </si>
  <si>
    <t>TOTAL CURRENT ASSETS</t>
  </si>
  <si>
    <t>NON-CURRENT</t>
  </si>
  <si>
    <t>Long-term Receivables</t>
  </si>
  <si>
    <t xml:space="preserve">Restricted Cash </t>
  </si>
  <si>
    <t>Concession Asset</t>
  </si>
  <si>
    <t>Amounts Receivable - Revenue Service</t>
  </si>
  <si>
    <t xml:space="preserve">Tax benefit - embedded premium </t>
  </si>
  <si>
    <t>Deferred Income Tax and Social Contribution</t>
  </si>
  <si>
    <t>Pledges and Escrow</t>
  </si>
  <si>
    <t xml:space="preserve">Inventories </t>
  </si>
  <si>
    <t>Employee benefits - actuarial surplus</t>
  </si>
  <si>
    <t xml:space="preserve">Derivative instruments  </t>
  </si>
  <si>
    <t>Investments</t>
  </si>
  <si>
    <t>Property, Plant and Equipment</t>
  </si>
  <si>
    <t>Intangible Assets</t>
  </si>
  <si>
    <t>TOTAL NOT CURRENT ASSETS</t>
  </si>
  <si>
    <t>Total Assets</t>
  </si>
  <si>
    <t>Liabilities and Shareholders' Equity</t>
  </si>
  <si>
    <t>(BRL thousand)</t>
  </si>
  <si>
    <t>Loans and financing</t>
  </si>
  <si>
    <t>Debentures</t>
  </si>
  <si>
    <t>Leasing</t>
  </si>
  <si>
    <t xml:space="preserve">Derivative instruments   </t>
  </si>
  <si>
    <t>Suppliers</t>
  </si>
  <si>
    <t>Taxes and Social Charges Payable</t>
  </si>
  <si>
    <t>Tax Installments</t>
  </si>
  <si>
    <t>Regulatory Charges Payable</t>
  </si>
  <si>
    <t>Income taxes and social contribution</t>
  </si>
  <si>
    <t>Interest on Shareholders' Equity/Dividends payable</t>
  </si>
  <si>
    <t>Labor obligations</t>
  </si>
  <si>
    <t>Amounts Payable - Fundação CESP</t>
  </si>
  <si>
    <t>Special obligations - Reversal/Amortization</t>
  </si>
  <si>
    <t xml:space="preserve">Loans and financing </t>
  </si>
  <si>
    <t xml:space="preserve">Debentures </t>
  </si>
  <si>
    <t xml:space="preserve">Leasing </t>
  </si>
  <si>
    <t xml:space="preserve">Derivative financial instruments </t>
  </si>
  <si>
    <t xml:space="preserve">Suppliers </t>
  </si>
  <si>
    <t xml:space="preserve">Provision for Contingencies </t>
  </si>
  <si>
    <t xml:space="preserve">Benefit to employess - Actuarial Deficit </t>
  </si>
  <si>
    <t xml:space="preserve">Tax Installments </t>
  </si>
  <si>
    <t xml:space="preserve">Deferred PIS and Cofins </t>
  </si>
  <si>
    <t xml:space="preserve">Deferred Income Tax and Social Contribution </t>
  </si>
  <si>
    <t xml:space="preserve">Regulatory Charges Payable </t>
  </si>
  <si>
    <t xml:space="preserve">Provisions </t>
  </si>
  <si>
    <t xml:space="preserve">Global Reversal Reserve - RGR </t>
  </si>
  <si>
    <t xml:space="preserve">Other  </t>
  </si>
  <si>
    <t>Total long-term liabilities</t>
  </si>
  <si>
    <t>NET EQUITY</t>
  </si>
  <si>
    <t>Shareholders' Equity</t>
  </si>
  <si>
    <t>Capital Reserves</t>
  </si>
  <si>
    <t>Profits Reserve</t>
  </si>
  <si>
    <t>Actuarial Surplus</t>
  </si>
  <si>
    <t>Other comprehensive results</t>
  </si>
  <si>
    <t>Accumulated Profits and Losses</t>
  </si>
  <si>
    <t>Additional proposed dividends</t>
  </si>
  <si>
    <t>Total Net Equity</t>
  </si>
  <si>
    <t>Non-controlling shareholders' share of investment funds</t>
  </si>
  <si>
    <t>Total Liabilities and Shareholders' Equity</t>
  </si>
  <si>
    <t>ESTADOS DE RESULTADOS CONSOLIDADO REGULATORIO - ISA ENERGIA BRASIL</t>
  </si>
  <si>
    <t xml:space="preserve"> Regulatory Results
(BRL thousand)</t>
  </si>
  <si>
    <t>Gross Revenue</t>
  </si>
  <si>
    <t>Availability of Electric Network</t>
  </si>
  <si>
    <t>Deductions from the Operational Revenue</t>
  </si>
  <si>
    <t>Net Revenue</t>
  </si>
  <si>
    <t xml:space="preserve">Cost and Operational Expenses  </t>
  </si>
  <si>
    <t>Material</t>
  </si>
  <si>
    <t xml:space="preserve">Others </t>
  </si>
  <si>
    <t>Financial Results</t>
  </si>
  <si>
    <t>Interest Receivable</t>
  </si>
  <si>
    <t>Monetary (net)</t>
  </si>
  <si>
    <t xml:space="preserve">Interest Costs </t>
  </si>
  <si>
    <t xml:space="preserve">Others   </t>
  </si>
  <si>
    <t xml:space="preserve">Operational Results </t>
  </si>
  <si>
    <t>Equity</t>
  </si>
  <si>
    <t>Other Operating Expenses/Income</t>
  </si>
  <si>
    <t>Results before Taxes</t>
  </si>
  <si>
    <t>Income tax and social contribuition</t>
  </si>
  <si>
    <t>EBITDA REGULATÓRIO</t>
  </si>
  <si>
    <t xml:space="preserve">Consolidated Income/Losses of the Period Before
 the participation of the non controlling shareholder </t>
  </si>
  <si>
    <t>Participation of Non Controlling Shareholder</t>
  </si>
  <si>
    <t>Net Income</t>
  </si>
  <si>
    <t>ESTADOS CONSOLIDADOS DE SITUACIÓN FINANCIERA REGULATORIO- ISA ENERGIA BRASIL</t>
  </si>
  <si>
    <t>Assets (BRL thousand)</t>
  </si>
  <si>
    <t>CURRENT ASSETS</t>
  </si>
  <si>
    <t>Cash and Cash Equivalents</t>
  </si>
  <si>
    <t>Accounts Receivable</t>
  </si>
  <si>
    <t>Inventory</t>
  </si>
  <si>
    <t xml:space="preserve">Services in course </t>
  </si>
  <si>
    <t>Recoverable taxes and contributions</t>
  </si>
  <si>
    <t>Derivative instruments</t>
  </si>
  <si>
    <t>Credit with controlled</t>
  </si>
  <si>
    <t>Prepaid Expenses</t>
  </si>
  <si>
    <t>Restricted cash</t>
  </si>
  <si>
    <t>NON-CURRENT ASSETS</t>
  </si>
  <si>
    <t>Long-Term Assets</t>
  </si>
  <si>
    <t xml:space="preserve">Restricted cash </t>
  </si>
  <si>
    <t xml:space="preserve">Accounts Receivable </t>
  </si>
  <si>
    <t xml:space="preserve">Accounts Receivable from the State Finance Secretariat </t>
  </si>
  <si>
    <t xml:space="preserve">Defered taxes </t>
  </si>
  <si>
    <t xml:space="preserve">Income taxes and social contribution </t>
  </si>
  <si>
    <t xml:space="preserve">Pledges and Escrow </t>
  </si>
  <si>
    <t xml:space="preserve">Employee benefits - actuarial surplus </t>
  </si>
  <si>
    <t>Derivative financial instruments</t>
  </si>
  <si>
    <t xml:space="preserve">Ongoing service </t>
  </si>
  <si>
    <t>TOTAL NON CURRENT ASSETS</t>
  </si>
  <si>
    <t>Imobilized Assets</t>
  </si>
  <si>
    <t>TOTAL NO CURRENT ASSETS</t>
  </si>
  <si>
    <t>TOTAL ASSETS</t>
  </si>
  <si>
    <t>CURRENT LIABILITIES</t>
  </si>
  <si>
    <t>Loans and Financing</t>
  </si>
  <si>
    <t>Bonds</t>
  </si>
  <si>
    <t xml:space="preserve">Derivative Instruments  </t>
  </si>
  <si>
    <t>Taxes, Fees and Contributions</t>
  </si>
  <si>
    <t>Taxes installments - Law 11,941</t>
  </si>
  <si>
    <t>Regulatory charges</t>
  </si>
  <si>
    <t>Defered income taxes and social contribution</t>
  </si>
  <si>
    <t>Interest on Shareholders' Equity</t>
  </si>
  <si>
    <t>Provisions</t>
  </si>
  <si>
    <t>Adjustment Portion (PA)</t>
  </si>
  <si>
    <t>NON-CURRENT LIABILITIES</t>
  </si>
  <si>
    <t>Long-Term Liabilities</t>
  </si>
  <si>
    <t xml:space="preserve">Loans and Financing </t>
  </si>
  <si>
    <t xml:space="preserve">Bonds </t>
  </si>
  <si>
    <t xml:space="preserve">Derivative Instruments   </t>
  </si>
  <si>
    <t xml:space="preserve">Employee Benefit - Actuarial Deficit </t>
  </si>
  <si>
    <t xml:space="preserve">Taxes installments - Law 11,941 </t>
  </si>
  <si>
    <t xml:space="preserve">Diferred PIS and COFINS </t>
  </si>
  <si>
    <t xml:space="preserve">Defered income taxes and social contribution </t>
  </si>
  <si>
    <t xml:space="preserve">Regulatory Charges </t>
  </si>
  <si>
    <t xml:space="preserve">Obligations connected to concession service </t>
  </si>
  <si>
    <t xml:space="preserve">Especial Liabilities - Reversal/Amortization </t>
  </si>
  <si>
    <t xml:space="preserve">Others    </t>
  </si>
  <si>
    <t>Monority Interest</t>
  </si>
  <si>
    <t>SHAREHOLDERS' EQUITY</t>
  </si>
  <si>
    <t>Share Capital</t>
  </si>
  <si>
    <t>Income Reserves</t>
  </si>
  <si>
    <t>Reavaluation Reserves</t>
  </si>
  <si>
    <t>Actuarial surplus</t>
  </si>
  <si>
    <t>Other Comprehensive Results</t>
  </si>
  <si>
    <t>Advance for future capital increases</t>
  </si>
  <si>
    <t>Accumulated profits and losses</t>
  </si>
  <si>
    <t>Additional Dividends Proposed</t>
  </si>
  <si>
    <t>TOTAL SHAREHOLDER'S EQUITY</t>
  </si>
  <si>
    <t xml:space="preserve">TOTAL LIABILITIES AND SHAREHOLDERS' EQUITY </t>
  </si>
  <si>
    <t>2020/2021</t>
  </si>
  <si>
    <t>2021/2022</t>
  </si>
  <si>
    <t>2022/2023</t>
  </si>
  <si>
    <t>2023/2024</t>
  </si>
  <si>
    <t>2024/2025</t>
  </si>
  <si>
    <t>2025/2026</t>
  </si>
  <si>
    <t>2026/2027</t>
  </si>
  <si>
    <t>2027/2028</t>
  </si>
  <si>
    <t>2028/2029</t>
  </si>
  <si>
    <t>2029/2030</t>
  </si>
  <si>
    <t>2030/2031</t>
  </si>
  <si>
    <t>2031/2032</t>
  </si>
  <si>
    <t>2032/2033</t>
  </si>
  <si>
    <t>Financial Component ex-Ke (BRL million)</t>
  </si>
  <si>
    <t>Economic Component (BRL million)</t>
  </si>
  <si>
    <t>Ke (R$ million)</t>
  </si>
  <si>
    <t>Total</t>
  </si>
  <si>
    <t>ESTADOS DE RESULTADOS SEPARADOS - CONSORCIO TRANSMANTARO</t>
  </si>
  <si>
    <t>Cifras expresadas en miles de dólares americanos</t>
  </si>
  <si>
    <t>Ingreso construcción</t>
  </si>
  <si>
    <t>(-) Costo Construcción</t>
  </si>
  <si>
    <t>Utilidad Bruta de construcción</t>
  </si>
  <si>
    <t>Ingresos complementarios</t>
  </si>
  <si>
    <t>Utilidad de Operación</t>
  </si>
  <si>
    <t>ESTADOS SEPARADOS DE SITUACIÓN FINANCIERA - CONSORCIO TRANSMANTARO</t>
  </si>
  <si>
    <t>Cuentas por cobrar comerciales</t>
  </si>
  <si>
    <t>Otras cuentas por cobrar</t>
  </si>
  <si>
    <t>Inventarios</t>
  </si>
  <si>
    <t>Otros activo no financieros</t>
  </si>
  <si>
    <t>Cuentas por cobrar partes relacionadas</t>
  </si>
  <si>
    <t>Activo por impuesto a las ganancias</t>
  </si>
  <si>
    <t>Crédito fiscal por IGV</t>
  </si>
  <si>
    <t>Crédito Fiscal</t>
  </si>
  <si>
    <t>Cuentas por pagar comerciales</t>
  </si>
  <si>
    <t>Otras cuentas por pagar</t>
  </si>
  <si>
    <t>Obligaciones financieras CP</t>
  </si>
  <si>
    <t>Cuentas por pagar vinculadas</t>
  </si>
  <si>
    <t>Otras provisiones</t>
  </si>
  <si>
    <t>Cuentas por pagar a vinculadas LP</t>
  </si>
  <si>
    <t>Obligaciones financieras LP</t>
  </si>
  <si>
    <t>Impuesto a la renta y participación diferida</t>
  </si>
  <si>
    <t>Otras reservas de capital</t>
  </si>
  <si>
    <t>Resultados acumulados</t>
  </si>
  <si>
    <t>ESTADOS DE RESULTADOS SEPARADOS - ISA REP</t>
  </si>
  <si>
    <t>Servicios de Transmisión de energia</t>
  </si>
  <si>
    <t xml:space="preserve">Ingresos complementarios </t>
  </si>
  <si>
    <t>Otros ingresos operativos</t>
  </si>
  <si>
    <t>ESTADOS SEPARADOS DE SITUACIÓN FINANCIERA - ISA REP</t>
  </si>
  <si>
    <t>Cuentas por cobrar a relacionadas</t>
  </si>
  <si>
    <t>Suministros y repuestos, neto</t>
  </si>
  <si>
    <t>Otros activos no financieros</t>
  </si>
  <si>
    <t>Gastos contratados por anticipado</t>
  </si>
  <si>
    <t>Cuentas por cobrar comerciales, neto</t>
  </si>
  <si>
    <t>Cuentas por cobrar a relacionadas a largo plazo</t>
  </si>
  <si>
    <t>Otras cuentas por cobrar a largo plazo</t>
  </si>
  <si>
    <t>Instalaciones, muebles y equipo, neto</t>
  </si>
  <si>
    <t>Arrendamientos</t>
  </si>
  <si>
    <t>Activos intangibles, neto</t>
  </si>
  <si>
    <t>Cuentas por pagar a relacionadas</t>
  </si>
  <si>
    <t>Tributos y contribuciones por pagar</t>
  </si>
  <si>
    <t>Obligaciones financieras</t>
  </si>
  <si>
    <t>Otras cuentas por pagar a largo plazo</t>
  </si>
  <si>
    <t>Provisiones a largo plazo</t>
  </si>
  <si>
    <t>Obligaciones financieras a largo plazo</t>
  </si>
  <si>
    <t>Instrumentos derivados de cobertura</t>
  </si>
  <si>
    <t>Pasivo por impuesto a las ganancias diferido, neto</t>
  </si>
  <si>
    <t>Capital emitido</t>
  </si>
  <si>
    <t>Prima de emisión</t>
  </si>
  <si>
    <t>Otras reservas de patrimonio</t>
  </si>
  <si>
    <t>ESTADOS DE RESULTADOS SEPARADOS - ISA PERÚ</t>
  </si>
  <si>
    <t>ESTADOS SEPARADOS DE SITUACIÓN FINANCIERA - ISA PERÚ</t>
  </si>
  <si>
    <t xml:space="preserve">Cifras expresadas en miles de dólares </t>
  </si>
  <si>
    <t>Efectivo y Equivalentes al Efectivo</t>
  </si>
  <si>
    <t>Cuentas por Cobrar Comerciales (neto)</t>
  </si>
  <si>
    <t>Otras Cuentas por Cobrar (neto)</t>
  </si>
  <si>
    <t>Cuentas por Cobrar a Entidades Relacionadas</t>
  </si>
  <si>
    <t xml:space="preserve">Activos por Impuestos a las Ganancias </t>
  </si>
  <si>
    <t>Otros Activos no financieros</t>
  </si>
  <si>
    <t>Cuentas por Cobrar Comerciales</t>
  </si>
  <si>
    <t>Inversiones Financieras</t>
  </si>
  <si>
    <t>Propiedades, Planta y Equipo (neto)</t>
  </si>
  <si>
    <t>Activos  intangibles</t>
  </si>
  <si>
    <t>Activos por Impuestos a las Ganancias Diferido</t>
  </si>
  <si>
    <t>Sobregiros bancarios</t>
  </si>
  <si>
    <t xml:space="preserve">Cuentas por Pagar Comerciales </t>
  </si>
  <si>
    <t xml:space="preserve">       Tributos por pagar</t>
  </si>
  <si>
    <t xml:space="preserve">       Remuneraciones por pagar</t>
  </si>
  <si>
    <t xml:space="preserve">       Otras cuentas por pagar</t>
  </si>
  <si>
    <t>Otras Cuentas por Pagar</t>
  </si>
  <si>
    <t>Cuentas por Pagar a Relacionadas</t>
  </si>
  <si>
    <t xml:space="preserve">Pasivos por Impuestos a las Ganancias </t>
  </si>
  <si>
    <t xml:space="preserve">Otras provisiones </t>
  </si>
  <si>
    <t>Obligaciones Financieras a corto plazo</t>
  </si>
  <si>
    <t>Obligaciones Financieras a largo plazo</t>
  </si>
  <si>
    <t>Instrumentos Financieros Derivados de Cobertura</t>
  </si>
  <si>
    <t>Pasivos por impuestos diferidos</t>
  </si>
  <si>
    <t>Capital Emitido</t>
  </si>
  <si>
    <t>Primas de Emisión</t>
  </si>
  <si>
    <t>Otras Reservas de Capital</t>
  </si>
  <si>
    <t>Resultados Acumulados</t>
  </si>
  <si>
    <t>Otras Reservas de Patrimonio</t>
  </si>
  <si>
    <t>ESTADOS DE RESULTADOS  - RUTA COSTERA</t>
  </si>
  <si>
    <t>Ingresos por servicios de operación de vías</t>
  </si>
  <si>
    <t>Rendimientos financieros del activo de concesión</t>
  </si>
  <si>
    <t>ESTADOS SEPARADOS DE SITUACIÓN FINANCIERA - RUTA COSTERA</t>
  </si>
  <si>
    <t>Activos Financieros Concesionados</t>
  </si>
  <si>
    <t>Cuentas comerciales y otras cuentas por cobrar, neto CP</t>
  </si>
  <si>
    <t>Cuentas comerciales y otras cuentas por cobrar, neto LP</t>
  </si>
  <si>
    <t>Instrumentos Financieros</t>
  </si>
  <si>
    <t>Préstamos y Financiaciones</t>
  </si>
  <si>
    <t>Recursos ANI</t>
  </si>
  <si>
    <t>ESTADOS DE RESULTADOS  - RUTA DEL ESTE</t>
  </si>
  <si>
    <t>Cifras expresadas en millones de dólares amercianos</t>
  </si>
  <si>
    <t>ESTADOS DE RESULTADOS - ISA INTERCHILE</t>
  </si>
  <si>
    <t>Cifras expresadas en millones de dólares</t>
  </si>
  <si>
    <t>Utilidad Bruta</t>
  </si>
  <si>
    <t>ESTADOS SEPARADOS DE SITUACIÓN FINANCIERA - INTERCHILE</t>
  </si>
  <si>
    <t>ESTADOS DE RESULTADOS  - RUTA DEL MAIPO</t>
  </si>
  <si>
    <t>Cifras expresadas en millones de pesos chilenos</t>
  </si>
  <si>
    <t xml:space="preserve">                 -  </t>
  </si>
  <si>
    <t>ESTADOS SEPARADOS DE SITUACIÓN FINANCIERA-RUTA DEL MAIPO</t>
  </si>
  <si>
    <t xml:space="preserve"> -   </t>
  </si>
  <si>
    <t>ESTADOS DE RESULTADOS  - RUTA DE LA ARAUCANÍA</t>
  </si>
  <si>
    <t>3T222</t>
  </si>
  <si>
    <t>ESTADOS SEPARADOS DE SITUACIÓN FINANCIERA-RUTA DE LA ARAUCANÍA</t>
  </si>
  <si>
    <t>ESTADOS DE RESULTADOS  - RUTA DEL BOSQUE</t>
  </si>
  <si>
    <t>ESTADOS SEPARADOS DE SITUACIÓN FINANCIERA-RUTA DEL BOSQUE</t>
  </si>
  <si>
    <t>ESTADOS DE RESULTADOS  - RUTA DE LOS RÍOS</t>
  </si>
  <si>
    <t>ESTADOS SEPARADOS DE SITUACIÓN FINANCIERA-RUTA DE LOS RÍOS</t>
  </si>
  <si>
    <t>ESTADOS DE RESULTADOS  - RUTA DEL LOA</t>
  </si>
  <si>
    <t>ESTADOS SEPARADOS DE SITUACIÓN FINANCIERA-RUTA DEL LOA</t>
  </si>
  <si>
    <t>Filial</t>
  </si>
  <si>
    <t>Tipo</t>
  </si>
  <si>
    <t>Fuente de Financiación</t>
  </si>
  <si>
    <t>Moneda Crédito</t>
  </si>
  <si>
    <t>Fecha Emisión</t>
  </si>
  <si>
    <t>Fecha Vencimiento</t>
  </si>
  <si>
    <t>Plazo Años</t>
  </si>
  <si>
    <t>Tasa de Interés</t>
  </si>
  <si>
    <t>COLOMBIA</t>
  </si>
  <si>
    <t>COP</t>
  </si>
  <si>
    <t>+</t>
  </si>
  <si>
    <t>USD</t>
  </si>
  <si>
    <t>COSTERA</t>
  </si>
  <si>
    <t>TRANSELCA</t>
  </si>
  <si>
    <t>PERU</t>
  </si>
  <si>
    <t>CTM</t>
  </si>
  <si>
    <t>BRASIL</t>
  </si>
  <si>
    <t>CTEEP</t>
  </si>
  <si>
    <t>CHILE</t>
  </si>
  <si>
    <t>RUTA DEL MAIPO</t>
  </si>
  <si>
    <t>RUTA DEL LOA</t>
  </si>
  <si>
    <t>INTERCHILE</t>
  </si>
  <si>
    <t>TOTAL BONOS</t>
  </si>
  <si>
    <t>Fecha Inicial</t>
  </si>
  <si>
    <t>Ruta Costera</t>
  </si>
  <si>
    <t xml:space="preserve">Transelca </t>
  </si>
  <si>
    <t>Internexa</t>
  </si>
  <si>
    <t>ITX PERU</t>
  </si>
  <si>
    <t>IENNE</t>
  </si>
  <si>
    <t>RUTA DE LA 
ARAUCANÍA</t>
  </si>
  <si>
    <t>RUTA DE LOS RÍOS</t>
  </si>
  <si>
    <t>INTERVIAL</t>
  </si>
  <si>
    <t>TOTAL OBLIGACIONES FINANCIERAS</t>
  </si>
  <si>
    <t>***NOTA: El valor en USD y en COP son la misma deuda aplicando una tasa de cambio</t>
  </si>
  <si>
    <t>TKA</t>
  </si>
  <si>
    <t>ITX</t>
  </si>
  <si>
    <t>Colombia</t>
  </si>
  <si>
    <t>ISAP</t>
  </si>
  <si>
    <t>ITXP</t>
  </si>
  <si>
    <t>Perú</t>
  </si>
  <si>
    <t>Brasil</t>
  </si>
  <si>
    <t>MAIPO</t>
  </si>
  <si>
    <t>LOA</t>
  </si>
  <si>
    <t>Chile</t>
  </si>
  <si>
    <t>TOTAL DEUDA</t>
  </si>
  <si>
    <t>Cifras en millones de pesos</t>
  </si>
  <si>
    <t>CAPEX CONSOLIDADO</t>
  </si>
  <si>
    <t>TOTAL</t>
  </si>
  <si>
    <t>XM</t>
  </si>
  <si>
    <t>SIR</t>
  </si>
  <si>
    <t>INTERNEXA</t>
  </si>
  <si>
    <t>Total Colombia</t>
  </si>
  <si>
    <t>INTERNEXA PERÚ</t>
  </si>
  <si>
    <t>ISA PERU</t>
  </si>
  <si>
    <t>Total Perú</t>
  </si>
  <si>
    <t>Filiales CTEEP</t>
  </si>
  <si>
    <t>Total Brasil</t>
  </si>
  <si>
    <t>Bolivia y Argentina</t>
  </si>
  <si>
    <t xml:space="preserve">ISA Bolivia </t>
  </si>
  <si>
    <t>Intervial y Concesiones</t>
  </si>
  <si>
    <t xml:space="preserve">Intervial </t>
  </si>
  <si>
    <t>Maipo</t>
  </si>
  <si>
    <t>Araucanía</t>
  </si>
  <si>
    <t>Ríos</t>
  </si>
  <si>
    <t>Loa</t>
  </si>
  <si>
    <t>Orbital Sur</t>
  </si>
  <si>
    <t>Interchile</t>
  </si>
  <si>
    <t>Total Chile</t>
  </si>
  <si>
    <t>Panamá</t>
  </si>
  <si>
    <t>Panamericana</t>
  </si>
  <si>
    <t>Total Panamá</t>
  </si>
  <si>
    <t>2022 - 1Q</t>
  </si>
  <si>
    <t>2022 - 2Q</t>
  </si>
  <si>
    <t>2022 - 3Q</t>
  </si>
  <si>
    <t>2022 - 4Q</t>
  </si>
  <si>
    <t>2023 - 1Q</t>
  </si>
  <si>
    <t>2023 - 2Q</t>
  </si>
  <si>
    <t>2023 - 3Q</t>
  </si>
  <si>
    <t>2023 - 4Q</t>
  </si>
  <si>
    <t>TMDE* RUTAS INTERVIAL</t>
  </si>
  <si>
    <t>Troncales</t>
  </si>
  <si>
    <t>Laterales</t>
  </si>
  <si>
    <t>RUTA DEL BOSQUE</t>
  </si>
  <si>
    <t>RUTA DE LA ARAUCANÍA</t>
  </si>
  <si>
    <t>*TMDE: Tráfico medio diario equivalente</t>
  </si>
  <si>
    <t>TMDE 2015- 2021 con base 365 días, excepto 2016 y 2020 los cuales están con base 366 días</t>
  </si>
  <si>
    <t>TPD** RUTA COSTERA</t>
  </si>
  <si>
    <t>2024 - 1Q</t>
  </si>
  <si>
    <t>2024 - 2Q</t>
  </si>
  <si>
    <t>2024 - 3Q</t>
  </si>
  <si>
    <t>2024 - 4Q</t>
  </si>
  <si>
    <t>2025 - 1Q</t>
  </si>
  <si>
    <t>MARAHUACO</t>
  </si>
  <si>
    <t>PUERTO COLOMBIA</t>
  </si>
  <si>
    <t>PAPIRO</t>
  </si>
  <si>
    <t>JUAN MINA + GALAPA</t>
  </si>
  <si>
    <t>Regulación y contratos asociados con concesiones viales</t>
  </si>
  <si>
    <t>País</t>
  </si>
  <si>
    <t>Concesión</t>
  </si>
  <si>
    <t>Vínculo (Información pública)</t>
  </si>
  <si>
    <t>Descripción</t>
  </si>
  <si>
    <t xml:space="preserve">Costera </t>
  </si>
  <si>
    <t>https://www.contratos.gov.co/consultas/detalleProceso.do?numConstancia=13-19-1611882</t>
  </si>
  <si>
    <t>Contratos</t>
  </si>
  <si>
    <t>http://www.concesioncostera.com/index.php/proyecto/documentacion</t>
  </si>
  <si>
    <t>Informe anual</t>
  </si>
  <si>
    <t>Ruta del Maipo</t>
  </si>
  <si>
    <t>http://www.concesiones.cl/proyectos/Paginas/detalleExplotacion.aspx?item=36</t>
  </si>
  <si>
    <t>Descripción y remuneración</t>
  </si>
  <si>
    <t>http://www.cmfchile.cl/institucional/mercados/entidad.php?auth=&amp;send=&amp;mercado=V&amp;rut=96875230&amp;grupo=&amp;tipoentidad=RVEMI&amp;vig=VI&amp;row=AAAwy2ACTAAAAWeAAL&amp;control=svs&amp;pestania=1</t>
  </si>
  <si>
    <t>Informe anual, estados financieros</t>
  </si>
  <si>
    <t>Ruta de Araucanía</t>
  </si>
  <si>
    <t>http://www.concesiones.cl/proyectos/Paginas/detalleExplotacion.aspx?item=30</t>
  </si>
  <si>
    <t>http://www.cmfchile.cl/institucional/mercados/entidad.php?auth=&amp;send=&amp;mercado=O&amp;rut=96869650&amp;grupo=&amp;tipoentidad=RGEIN&amp;vig=VI&amp;row=AAAwy2ACTAAABy8AAO&amp;control=svs&amp;pestania=1</t>
  </si>
  <si>
    <t>Ruta de los Ríos</t>
  </si>
  <si>
    <t>http://www.concesiones.cl/proyectos/Paginas/detalleExplotacion.aspx?item=34</t>
  </si>
  <si>
    <t xml:space="preserve"> http://www.cmfchile.cl/institucional/mercados/entidad.php?auth=&amp;send=&amp;mercado=O&amp;rut=96848050&amp;grupo=&amp;tipoentidad=RGEIN&amp;vig=VI&amp;row=AAAwy2ACTAAAAWbAAD&amp;control=svs&amp;pestania=1</t>
  </si>
  <si>
    <t>Rutas del Loa</t>
  </si>
  <si>
    <t>http://www.concesiones.cl/proyectos/Paginas/detalleConstruccion.aspx?item=184</t>
  </si>
  <si>
    <t xml:space="preserve"> http://www.cmfchile.cl/institucional/mercados/entidad.php?auth=&amp;send=&amp;mercado=O&amp;rut=76876635&amp;grupo=&amp;tipoentidad=RGEIN&amp;vig=VI&amp;row=AAAwy2ACTAAAAQnAAN&amp;control=svs&amp;pestania=1</t>
  </si>
  <si>
    <t>Todas las concesiones</t>
  </si>
  <si>
    <t>http://www.concesiones.cl/proyectos/Paginas/default.aspx</t>
  </si>
  <si>
    <t>Concesiones en operación, construcción, y ambos</t>
  </si>
  <si>
    <t>Ruta del Este</t>
  </si>
  <si>
    <t>https://www.gacetaoficial.gob.pa/pdfTemp/28864_B/74982.pdf</t>
  </si>
  <si>
    <t>Ley APP y contrato de concesión</t>
  </si>
  <si>
    <t>https://www.panamacompra.gob.pa/Inicio/v2/#!/vistaPreviaCP?NumLc=2023-0-09-0-99-AP-008446&amp;esap=0&amp;nnc=0&amp;it=1</t>
  </si>
  <si>
    <t>Dividendos recibidos por la matriz</t>
  </si>
  <si>
    <t>(Acumulado a trimestre)</t>
  </si>
  <si>
    <t>Empresa</t>
  </si>
  <si>
    <t>Inteia</t>
  </si>
  <si>
    <t>ISA Bolivia</t>
  </si>
  <si>
    <t>PDI</t>
  </si>
  <si>
    <t>EPR</t>
  </si>
  <si>
    <t>ISA Inversiones Chile</t>
  </si>
  <si>
    <t>ISA Capital do Brasil</t>
  </si>
  <si>
    <t>ISA Investimentos</t>
  </si>
  <si>
    <t>Total exterior</t>
  </si>
  <si>
    <t>Total dividendos recibidos</t>
  </si>
  <si>
    <t>Dividendos entregados por la matriz</t>
  </si>
  <si>
    <t>Dividendo total</t>
  </si>
  <si>
    <t>Dividendo por acción</t>
  </si>
  <si>
    <t>Notas</t>
  </si>
  <si>
    <t>Payout ISA: Alrededor 40%-50%</t>
  </si>
  <si>
    <t>Payout CTEEP: 75% utilidad neta regulatoria</t>
  </si>
  <si>
    <t xml:space="preserve">Payout Histórico </t>
  </si>
  <si>
    <t>Payout (%)</t>
  </si>
  <si>
    <t>3T25</t>
  </si>
  <si>
    <t>4T25</t>
  </si>
  <si>
    <t>Payout ISA: Alrededor 40%</t>
  </si>
  <si>
    <t xml:space="preserve">Fecha POC </t>
  </si>
  <si>
    <t>Trimestre / año</t>
  </si>
  <si>
    <t>Nueva Subestación Seccionadora Nueva Lagunas y Nueva Lagunas - Kimal.</t>
  </si>
  <si>
    <t>Nuevo sistema de control de flujo para tramos 220 kV Las Palmas – Centella</t>
  </si>
  <si>
    <t>Ampliación Subestación Kimal 500kV</t>
  </si>
  <si>
    <t>Kimal-Lo Aguirre</t>
  </si>
  <si>
    <t>Enlace a 500 kV Celendín-Piura, ampliaciones y SE asociadas</t>
  </si>
  <si>
    <t xml:space="preserve">Enlace a 500 kV Huánuco-Tocache-Celendín-Trujillo, ampliaciones y SE </t>
  </si>
  <si>
    <t>Conexión de los parques eólicos Alpha y Beta a SE Nueva Cuestecitas 500 kV</t>
  </si>
  <si>
    <t xml:space="preserve">UPME 03-2021. Nueva Subestación Carrieles 230 kV </t>
  </si>
  <si>
    <t>Conexión Oleoducto de Colombia a la subestación Caucasia 110 kV.</t>
  </si>
  <si>
    <t>Conexión Subestación Suria 230 kV</t>
  </si>
  <si>
    <t>UPME 04-2019 La Loma - Sogamoso 500 kV</t>
  </si>
  <si>
    <t>UPME 02-2024 Magangué 500 kV</t>
  </si>
  <si>
    <t>UPME 05-2021 SE Pasacaballos 220 kV y LTs asociadas</t>
  </si>
  <si>
    <t>Smart Valves Termo Guajira 220kV Etapa 2</t>
  </si>
  <si>
    <t>Itatiaia</t>
  </si>
  <si>
    <t>Serra Dourada</t>
  </si>
  <si>
    <t>Ampliación 23</t>
  </si>
  <si>
    <t>Ampliación 24 - Subestación Nueva Virú</t>
  </si>
  <si>
    <t>Enlace 220 kV Belaunde Terry – Tarapoto Norte, ampliaciones y SE asociadas</t>
  </si>
  <si>
    <t>Enlace 220 kV Piura Nueva – Colán, ampliaciones y SE asociadas</t>
  </si>
  <si>
    <t>Enlace 500 KV Nueva Yanango – Nueva Huánuco y Subestaciones Asociadas</t>
  </si>
  <si>
    <t>Energía</t>
  </si>
  <si>
    <t>Perú y Bolivia</t>
  </si>
  <si>
    <t>Año finalización</t>
  </si>
  <si>
    <t>mayo 2035</t>
  </si>
  <si>
    <t>2031 contrato original
2052 vence la última concesión</t>
  </si>
  <si>
    <t>Concesión original 2033</t>
  </si>
  <si>
    <t>Orazul</t>
  </si>
  <si>
    <t>Vida infinita</t>
  </si>
  <si>
    <t>abril 2049</t>
  </si>
  <si>
    <t>2020 contrato original
2021-2038 solo AOM</t>
  </si>
  <si>
    <t>Orbital</t>
  </si>
  <si>
    <t>febrero 2048</t>
  </si>
  <si>
    <t>TAESA</t>
  </si>
  <si>
    <t>https://ri.taesa.com.br/es/taesa/concesiones/</t>
  </si>
  <si>
    <t>abril 2040</t>
  </si>
  <si>
    <t xml:space="preserve">Concesiones ISA Energia Brasil </t>
  </si>
  <si>
    <t>Ver hoja: Concessões</t>
  </si>
  <si>
    <t>https://ri.isaenergiabrasil.com.br/ir/site/Arquivo/KitInvestidor</t>
  </si>
  <si>
    <t>Panamericana Este</t>
  </si>
  <si>
    <t>noviembre 2042</t>
  </si>
  <si>
    <t>Tipo de 
Control</t>
  </si>
  <si>
    <t>#</t>
  </si>
  <si>
    <t>Controladas</t>
  </si>
  <si>
    <t>Control</t>
  </si>
  <si>
    <t>C Compartido</t>
  </si>
  <si>
    <t>Control Compartido</t>
  </si>
  <si>
    <t>Asociada</t>
  </si>
  <si>
    <t>Influencia Significativa</t>
  </si>
  <si>
    <t>Fondos</t>
  </si>
  <si>
    <t>IF</t>
  </si>
  <si>
    <t>Instrumento Financiero</t>
  </si>
  <si>
    <t>ISA Matriz</t>
  </si>
  <si>
    <t>Total empresas del Grupo</t>
  </si>
  <si>
    <t>Negocio</t>
  </si>
  <si>
    <t>SociedadGL</t>
  </si>
  <si>
    <t>% Directo ISA</t>
  </si>
  <si>
    <t>% Indirecto a través de Otras Filiales</t>
  </si>
  <si>
    <t>% Efectivo ISA</t>
  </si>
  <si>
    <t>SocIndirecta</t>
  </si>
  <si>
    <t>VI</t>
  </si>
  <si>
    <t>CO</t>
  </si>
  <si>
    <t>I_AM - INTERVIAL COLOMBIA S.A.S.</t>
  </si>
  <si>
    <t>CL</t>
  </si>
  <si>
    <t>I_ARAU - Ruta de la Araucanía Sociedad Concesionaria S.A.</t>
  </si>
  <si>
    <t>I_INTE - Intervial Chile S.A.</t>
  </si>
  <si>
    <t/>
  </si>
  <si>
    <t>I_TOLT - ISA Inversiones Tolten Ltda.</t>
  </si>
  <si>
    <t>EN</t>
  </si>
  <si>
    <t>BR</t>
  </si>
  <si>
    <t>I_ASSIS - Fundo de Investimento Assis</t>
  </si>
  <si>
    <t>TE</t>
  </si>
  <si>
    <t>US</t>
  </si>
  <si>
    <t>I_ATP - ATP Tower Holdings LLC</t>
  </si>
  <si>
    <t>I_BANDE - Fundo de Investimento Referenciado DI Bandeirantes</t>
  </si>
  <si>
    <t>I_CTEP - ISA Energía Brasil S.A.</t>
  </si>
  <si>
    <t>I_IEEV - Interligação Elétrica Evrecy S.A.</t>
  </si>
  <si>
    <t>I_IEJA - Interligação Elétrica Serra do Japi S.A.</t>
  </si>
  <si>
    <t>I_IEPI - Interligação Elétrica Pinheiros S.A.</t>
  </si>
  <si>
    <t>I_BARRA - Fundo de Investimento Barra Bonita Renda</t>
  </si>
  <si>
    <t>I_IEAG - Interligação Elétrica Aguapeí S.A.</t>
  </si>
  <si>
    <t>I_IEIT - Interligação Elétrica Itaúnas S.A.</t>
  </si>
  <si>
    <t>I_IEMG - Interligação Elétrica de Minas Gerais S.A.</t>
  </si>
  <si>
    <t>I_IENNC - Interligação Elétrica Norte e Nordeste S.A.</t>
  </si>
  <si>
    <t>I_IESUC - Interligação Elétrica Sul S.A.</t>
  </si>
  <si>
    <t>I_IETG - Interligação Elétrica Tibagi S.A</t>
  </si>
  <si>
    <t>I_IETP - Interligação Elétrica Itapura S.A.</t>
  </si>
  <si>
    <t>I_IETQ - Interligação Elétrica Itaquerê S.A.</t>
  </si>
  <si>
    <t>I_BOSQ - Ruta del Bosque Sociedad Concesionaria S.A.</t>
  </si>
  <si>
    <t>I_CABA - Concesión Costera-Cartagena-Barranquilla S.A.S</t>
  </si>
  <si>
    <t>I_INCO - ISA Inversiones Costera Chile SPA</t>
  </si>
  <si>
    <t>BM</t>
  </si>
  <si>
    <t>I_CAUT - Linear Systems RE Ltd.</t>
  </si>
  <si>
    <t>PE</t>
  </si>
  <si>
    <t>I_CEYT - Consorcio Electrico YAPAY S.A</t>
  </si>
  <si>
    <t>I_CTMP - Consorcio Transmantaro S.A.</t>
  </si>
  <si>
    <t>I_CRCC - Camara de Riesgo Central de Contraparte Colombia S.A</t>
  </si>
  <si>
    <t>I_XM - XM Compañía de Expertos en Mercados S.A. E.S.P</t>
  </si>
  <si>
    <t>I_ISAK - ISA Capital do Brasil</t>
  </si>
  <si>
    <t>I_DEVX - Derivex S.A.</t>
  </si>
  <si>
    <t>I_SIR - Sistemas Inteligentes de Red S.A.S</t>
  </si>
  <si>
    <t>I_EPR - Empresa Propietaria de la Red S.A.</t>
  </si>
  <si>
    <t>I_ERB1 - Interligação Elétrica Ivaí S.A</t>
  </si>
  <si>
    <t>I_ICPC - Interconexión Eléctrica Colombia Panamá S.A.S E.S.P</t>
  </si>
  <si>
    <t>PA</t>
  </si>
  <si>
    <t>I_ICPP - Interconexión Eléctrica Colombia Panamá S.A</t>
  </si>
  <si>
    <t>I_IEAI - Interligação Elétrica Aimorés S.A.</t>
  </si>
  <si>
    <t>I_IEGA - Interligação Elétrica Garanhuns S.A.</t>
  </si>
  <si>
    <t>I_IEJ1 - Interligação Elétrica Biguaçu S.A.</t>
  </si>
  <si>
    <t>I_IEJ6 - Interligação Elétrica JAGUAR 6 S.A.</t>
  </si>
  <si>
    <t>I_IEJ7 - Interligação Elétrica Riacho Grande</t>
  </si>
  <si>
    <t>I_IEJ8 - Interligação Elétrica JAGUAR 8 S.A.</t>
  </si>
  <si>
    <t>I_IEJ9 - Interligação Elétrica JAGUAR 9 S.A.</t>
  </si>
  <si>
    <t>I_IEMA - Interligação Elétrica do Madeira S.A.</t>
  </si>
  <si>
    <t>I_IEPG - Interligação Elétrica Paraguaçu S.A.</t>
  </si>
  <si>
    <t>I_INCE - ISA Inversiones Chile SpA</t>
  </si>
  <si>
    <t>I_TELE - INTERNEXA S.A</t>
  </si>
  <si>
    <t>I_ISAV - ISA Inversiones Chile Vías SpA</t>
  </si>
  <si>
    <t>I_INVI - Interconexiones Viales SpA</t>
  </si>
  <si>
    <t>BO</t>
  </si>
  <si>
    <t>I_ISAB - ISA Bolivia</t>
  </si>
  <si>
    <t>I_TRAN - Transelca S.A. E. S. P.</t>
  </si>
  <si>
    <t>I_ISAI - ISA Investimentos e Participações S.A.</t>
  </si>
  <si>
    <t>I_ISAP - ISA Perú</t>
  </si>
  <si>
    <t>I_ITCH - Interchile</t>
  </si>
  <si>
    <t>I_PDI - PROYECTOS DE INFRAESTRUCTURA DEL PERU S.A.C.</t>
  </si>
  <si>
    <t>I_KILA - INTERCONEXIONES DEL NORTE S.A.</t>
  </si>
  <si>
    <t>I_KIMA - CONEXION KIMAL LO AGUIRRE S.A.</t>
  </si>
  <si>
    <t>I_MAIP - Ruta del Maipo Sociedad Concesionaria S.A.</t>
  </si>
  <si>
    <t>I_PAEP - PA Energía para la paz</t>
  </si>
  <si>
    <t>OTROS</t>
  </si>
  <si>
    <t>I_REDCA - Red Centroamericada de Telecomunicaciones</t>
  </si>
  <si>
    <t>I_REPD - Red de Energía del Perú</t>
  </si>
  <si>
    <t>I_RIOS - Ruta de los Ríos Sociedad Concesionaria S.A.</t>
  </si>
  <si>
    <t>I_RLOA - Ruta del LOA Sociedad Concesionaria S.A.</t>
  </si>
  <si>
    <t>I_RORB - Ruta ORBITAL SUR Sociedad Concesionaria S.A.</t>
  </si>
  <si>
    <t>I_RPAE - Ruta del Este Sociedad Concesionaria S.A.</t>
  </si>
  <si>
    <t>I_TAES - Transmissora Aliança de Energia Elétrica S.A.</t>
  </si>
  <si>
    <t>I_TELP - Internexa Perú</t>
  </si>
  <si>
    <t>EC</t>
  </si>
  <si>
    <t>I_TNEX - Transnexa S.A.</t>
  </si>
  <si>
    <t>I_XAVAN - Fundo de Investimento Xavantes Referenciado DI</t>
  </si>
  <si>
    <t>3Q25</t>
  </si>
  <si>
    <t xml:space="preserve">                                 -  </t>
  </si>
  <si>
    <t>2025 - 3Q</t>
  </si>
  <si>
    <t>2025 - 2Q</t>
  </si>
  <si>
    <t xml:space="preserve"> </t>
  </si>
  <si>
    <t>I_HUBD - HUB DIGITAL DE SERVICIOS ISA S.A.S</t>
  </si>
  <si>
    <t>I_INQO - NTERCONEXIONES ELÉCTRICAS QOYLLUR SpA</t>
  </si>
  <si>
    <t>I_ITCO - INTERCOLOMBIA S.A E.S.P</t>
  </si>
  <si>
    <t>HD</t>
  </si>
  <si>
    <t>4Q25</t>
  </si>
  <si>
    <t>2025 - 4Q</t>
  </si>
  <si>
    <t>Interchile (CL)[1]</t>
  </si>
  <si>
    <t>Por definir[6]</t>
  </si>
  <si>
    <t>Reconfiguración Sabanalarga 220 kV</t>
  </si>
  <si>
    <t>ISA Energía Perú (PER)</t>
  </si>
  <si>
    <t>ISA Vías Chile</t>
  </si>
  <si>
    <t>Ruta Orbital Sur</t>
  </si>
  <si>
    <t>Ruta del Loa – Sector B</t>
  </si>
  <si>
    <t>Rehabilitación Ruta Panamericana Este</t>
  </si>
  <si>
    <t>+'Bonos-Creditos'!P73</t>
  </si>
  <si>
    <t>+'Bonos-Creditos'!P71</t>
  </si>
  <si>
    <t>+'Bonos-Creditos'!P72</t>
  </si>
  <si>
    <t>INTE Crédito CLP</t>
  </si>
  <si>
    <t>+'Bonos-Creditos'!P123</t>
  </si>
  <si>
    <t>+'Bonos-Creditos'!P124</t>
  </si>
  <si>
    <t>INTE Crédito UF</t>
  </si>
  <si>
    <t>+'Bonos-Creditos'!P125</t>
  </si>
  <si>
    <t>+'Bonos-Creditos'!P126</t>
  </si>
  <si>
    <t>+'Bonos-Creditos'!P127</t>
  </si>
  <si>
    <t>+'Bonos-Creditos'!P128</t>
  </si>
  <si>
    <t>+'Bonos-Creditos'!P129</t>
  </si>
  <si>
    <t>INTE  Swap Crédito CLP</t>
  </si>
  <si>
    <t>+'Bonos-Creditos'!P130</t>
  </si>
  <si>
    <t>Dic-2025
(moneda del crédito)</t>
  </si>
  <si>
    <t>Dic-2025
(millones de COP)</t>
  </si>
  <si>
    <t>Dic-2025
(miles USD)</t>
  </si>
  <si>
    <t>Bonos</t>
  </si>
  <si>
    <t>Programa Tramo 7 Serie B</t>
  </si>
  <si>
    <t>IPC</t>
  </si>
  <si>
    <t>Programa Tramo 8 Serie C15</t>
  </si>
  <si>
    <t>Programa Tramo 9 Serie C10</t>
  </si>
  <si>
    <t>Programa Tramo 9 Serie C15</t>
  </si>
  <si>
    <t>Programa Tramo 9 Serie C20</t>
  </si>
  <si>
    <t>Programa Tramo 10 Serie C12</t>
  </si>
  <si>
    <t>Programa Tramo 10 Serie C25</t>
  </si>
  <si>
    <t>Programa Tramo 11 Serie C15</t>
  </si>
  <si>
    <t>Programa Tramo 11 Serie C25</t>
  </si>
  <si>
    <t>Programa Tramo 12 Serie A8</t>
  </si>
  <si>
    <t xml:space="preserve">Tasa Fija </t>
  </si>
  <si>
    <t>Programa Tramo 12 Serie C14</t>
  </si>
  <si>
    <t>Programa Tramo 12 Serie C30</t>
  </si>
  <si>
    <t>Programa Tramo 13 Serie C9</t>
  </si>
  <si>
    <t>Programa Tramo 13 Serie C15</t>
  </si>
  <si>
    <t>Programa Tramo 13 Serie C25</t>
  </si>
  <si>
    <t>Bonos Verdes</t>
  </si>
  <si>
    <t>Programa Tramo 14 Serie A9</t>
  </si>
  <si>
    <t>Programa Tramo 14 Serie G20</t>
  </si>
  <si>
    <t>UVR</t>
  </si>
  <si>
    <t>Programa Tramo 15 Serie C7</t>
  </si>
  <si>
    <t>Programa Tramo 15 Serie C14</t>
  </si>
  <si>
    <t>Programa Tramo 15 Serie C21</t>
  </si>
  <si>
    <t>Programa Tramo 16 Serie C6</t>
  </si>
  <si>
    <t>Programa Tramo 16 Serie C15</t>
  </si>
  <si>
    <t>Bonos 144A Reg/S</t>
  </si>
  <si>
    <t xml:space="preserve">Bonos Serie A </t>
  </si>
  <si>
    <t>Bonos Serie B</t>
  </si>
  <si>
    <t>Tercera Emisión - Tramo II</t>
  </si>
  <si>
    <t>2P 20va Emision (Serie A)</t>
  </si>
  <si>
    <t>3P 4ta Emision (Serie A)</t>
  </si>
  <si>
    <t>CTM Bonos Internacionales</t>
  </si>
  <si>
    <t>1P 1ra Emision (Serie Única)</t>
  </si>
  <si>
    <t>PEN</t>
  </si>
  <si>
    <t>Debentures 7ª Emissão</t>
  </si>
  <si>
    <t>BRL</t>
  </si>
  <si>
    <t>IPCA</t>
  </si>
  <si>
    <t>Debentures 8ª Emissão</t>
  </si>
  <si>
    <t>Debentures 9ª Emissão (Serie1)</t>
  </si>
  <si>
    <t xml:space="preserve">CDI </t>
  </si>
  <si>
    <t>Debentures 9ª Emissão (Serie2)</t>
  </si>
  <si>
    <t>Debentures 10ª Emissão</t>
  </si>
  <si>
    <t>Debentures 11ª Emissão (Serie 1)</t>
  </si>
  <si>
    <t>Debentures 11ª Emissão (Serie 2)</t>
  </si>
  <si>
    <t>Debentures 12ª Emissão</t>
  </si>
  <si>
    <t>Debentures 13ª Emissão</t>
  </si>
  <si>
    <t>Debentures 14ª Emissão (Serie 1)</t>
  </si>
  <si>
    <t>Debentures 14ª Emissão (Serie 2)</t>
  </si>
  <si>
    <t>Debentures 15ª Emissão (Serie 1)</t>
  </si>
  <si>
    <t>Debentures 15ª Emissão (Serie 2)</t>
  </si>
  <si>
    <t>Debentures 15ª Emissão (Serie 3)</t>
  </si>
  <si>
    <t>Debentures 16ª Emissão</t>
  </si>
  <si>
    <t>Debentures 17ª Emissão (Serie 1)</t>
  </si>
  <si>
    <t>Debentures 17ª Emissão (Serie 2)</t>
  </si>
  <si>
    <t>Debentures 18ª Emissão (Serie 1)</t>
  </si>
  <si>
    <t>Debentures 18ª Emissão (Serie 2)</t>
  </si>
  <si>
    <t>Debentures 19ª Emissão</t>
  </si>
  <si>
    <t>Debentures 20ª Emissão (Serie 1)</t>
  </si>
  <si>
    <t>Debentures 20ª Emissão (Serie 2)</t>
  </si>
  <si>
    <t>Bono Serie C</t>
  </si>
  <si>
    <t>UF</t>
  </si>
  <si>
    <t>Bono Serie D</t>
  </si>
  <si>
    <t>Bono Serie F</t>
  </si>
  <si>
    <t>Bono Serie A</t>
  </si>
  <si>
    <t>Bono Serie E</t>
  </si>
  <si>
    <t>Bono 144a Regs</t>
  </si>
  <si>
    <t>Bancolombia</t>
  </si>
  <si>
    <t>IBR (6M)</t>
  </si>
  <si>
    <t>Banco Davivienda</t>
  </si>
  <si>
    <t xml:space="preserve">Banco de Bogota </t>
  </si>
  <si>
    <t>Banco de Occidente</t>
  </si>
  <si>
    <t>Ashmore-CAF</t>
  </si>
  <si>
    <t>FDN</t>
  </si>
  <si>
    <t>IBR (3M)</t>
  </si>
  <si>
    <t>BBVA</t>
  </si>
  <si>
    <t>Davivienda</t>
  </si>
  <si>
    <t>Banco Popular</t>
  </si>
  <si>
    <t>Scotiabank</t>
  </si>
  <si>
    <t>Export Development Canadá</t>
  </si>
  <si>
    <t>SOFR(6M)</t>
  </si>
  <si>
    <t>BCP</t>
  </si>
  <si>
    <t>BID Invest</t>
  </si>
  <si>
    <t>Banco BCP</t>
  </si>
  <si>
    <t>SOFR(3M)</t>
  </si>
  <si>
    <t>Banco Interbank</t>
  </si>
  <si>
    <t>BNDES III (FINEM)</t>
  </si>
  <si>
    <t xml:space="preserve">TJLP </t>
  </si>
  <si>
    <t>BNDES III (Social)</t>
  </si>
  <si>
    <t>BNDES IV</t>
  </si>
  <si>
    <t>BNDES IV (Social)</t>
  </si>
  <si>
    <t>BNDES V</t>
  </si>
  <si>
    <t xml:space="preserve">TLP </t>
  </si>
  <si>
    <t>Banco do Nordeste</t>
  </si>
  <si>
    <t>B. Chile Tramo F</t>
  </si>
  <si>
    <t>TAB (180)</t>
  </si>
  <si>
    <t>Itaú Corpbanca Tramo F</t>
  </si>
  <si>
    <t>Banco BCI Tramo E</t>
  </si>
  <si>
    <t>TAB (360)</t>
  </si>
  <si>
    <t>Banco BICE Tramo E</t>
  </si>
  <si>
    <t>Banco Santander Chile</t>
  </si>
  <si>
    <t>Compañía de Seguros Euroamérica</t>
  </si>
  <si>
    <t>Compañía de Seguros Confuturo</t>
  </si>
  <si>
    <t>CLP</t>
  </si>
  <si>
    <t>TAB (30)</t>
  </si>
  <si>
    <t>1T26</t>
  </si>
  <si>
    <t>1Q26</t>
  </si>
  <si>
    <t>Pais</t>
  </si>
  <si>
    <t>Sociedad</t>
  </si>
  <si>
    <t>Instrumento</t>
  </si>
  <si>
    <t>Nal. / Ext.</t>
  </si>
  <si>
    <t>Nombre</t>
  </si>
  <si>
    <t>Fecha 
Vencimiento</t>
  </si>
  <si>
    <t>Indexador</t>
  </si>
  <si>
    <t>Spread</t>
  </si>
  <si>
    <t>Tipo Interés (Index.Fija|Var.)</t>
  </si>
  <si>
    <t>Amortización 
Intereses</t>
  </si>
  <si>
    <t>Amortización 
Capital</t>
  </si>
  <si>
    <t>Monto Original Desembolsado (Moneda Origen)</t>
  </si>
  <si>
    <t>Monto Original
(millones de COP)</t>
  </si>
  <si>
    <t>Monto Original
(miles USD)</t>
  </si>
  <si>
    <t>Mar-2026
(moneda del crédito)</t>
  </si>
  <si>
    <t>Mar-2026
(millones de COP)</t>
  </si>
  <si>
    <t>Mar-2026
(miles USD)</t>
  </si>
  <si>
    <t>BonoNal.</t>
  </si>
  <si>
    <t>Variable</t>
  </si>
  <si>
    <t>SV</t>
  </si>
  <si>
    <t>Bullet</t>
  </si>
  <si>
    <t>TV</t>
  </si>
  <si>
    <t>Fija</t>
  </si>
  <si>
    <t>AV</t>
  </si>
  <si>
    <t>BonoExt.</t>
  </si>
  <si>
    <t>Créditos Bancarios</t>
  </si>
  <si>
    <t>CreditoNal.</t>
  </si>
  <si>
    <t>Red de Energia del Perú</t>
  </si>
  <si>
    <t>CreditoExt.</t>
  </si>
  <si>
    <t>Consorcio Transmantaro</t>
  </si>
  <si>
    <t>Internexa Perú</t>
  </si>
  <si>
    <t>ISA Energía Brasil</t>
  </si>
  <si>
    <t>Debentures 21ª Emissão (Serie 1)</t>
  </si>
  <si>
    <t>Debentures 21ª Emissão (Serie 2)</t>
  </si>
  <si>
    <t>Debentures 22ª Emissão (Serie 2)</t>
  </si>
  <si>
    <t>MV</t>
  </si>
  <si>
    <t>N/A</t>
  </si>
  <si>
    <t>Inter. Elét. Nort Nordest</t>
  </si>
  <si>
    <t>Banco Itau Corpbanca</t>
  </si>
  <si>
    <t>Banco de Chile</t>
  </si>
  <si>
    <t>Ruta del Loa</t>
  </si>
  <si>
    <t xml:space="preserve">AV </t>
  </si>
  <si>
    <t>Banco BCI</t>
  </si>
  <si>
    <t>Banco BTG</t>
  </si>
  <si>
    <t>Swap CB</t>
  </si>
  <si>
    <t>Fair Value Swap</t>
  </si>
  <si>
    <t>INNO</t>
  </si>
  <si>
    <t xml:space="preserve">Sindicado </t>
  </si>
  <si>
    <t>Natixis, JP Morgan, Banco Mercantil y Bank of China Panamá</t>
  </si>
  <si>
    <t>BBBVA</t>
  </si>
  <si>
    <t>CACIB NATIXIS</t>
  </si>
  <si>
    <t>RPAE</t>
  </si>
  <si>
    <t>PERFIL SALDOS</t>
  </si>
  <si>
    <t>CABA</t>
  </si>
  <si>
    <t>Kimal Lo Aguirre</t>
  </si>
  <si>
    <t>2026 - 1Q</t>
  </si>
  <si>
    <t>Nombre del proyecto</t>
  </si>
  <si>
    <t>Aumento de Capacidad Geoglifos - Lagunas, Nueva Lagunas – Lagunas</t>
  </si>
  <si>
    <t>Conexión Energía (CL)[2]</t>
  </si>
  <si>
    <t>Consorcio Yapay (PER)[3]</t>
  </si>
  <si>
    <t>ISA Energía Colombia (COL)[4]</t>
  </si>
  <si>
    <t>Por definir[5]</t>
  </si>
  <si>
    <t>[2] 33% de ISA.</t>
  </si>
  <si>
    <t xml:space="preserve">[3] 50% de ISA. </t>
  </si>
  <si>
    <t>[5] Pendiente la definición del cliente/concedente la fecha energización.</t>
  </si>
  <si>
    <t>2T26</t>
  </si>
  <si>
    <t>2Q26</t>
  </si>
  <si>
    <t xml:space="preserve"> - </t>
  </si>
  <si>
    <t>ñ</t>
  </si>
  <si>
    <t>Debentures 21ª Emissão (Serie 3)</t>
  </si>
  <si>
    <t>Debentures 22ª Emissão (Serie 1)</t>
  </si>
  <si>
    <t>IBR  (1M)</t>
  </si>
  <si>
    <t>RUTA COSTERA</t>
  </si>
  <si>
    <t>2026 - 2Q</t>
  </si>
  <si>
    <t>3T26</t>
  </si>
  <si>
    <t>4T26</t>
  </si>
  <si>
    <t xml:space="preserve">-   </t>
  </si>
  <si>
    <t>TELP</t>
  </si>
  <si>
    <t xml:space="preserve">Construcción de corte en SE Chinú para conexión de Campano Solar </t>
  </si>
  <si>
    <t xml:space="preserve">Ampliación segundo circuito Montería - Urabá </t>
  </si>
  <si>
    <t xml:space="preserve">Reactor de Línea Magangué – Copey en SE Magangué </t>
  </si>
  <si>
    <t>Ampliación subestación San Marcos 500 kV – Reactor de Barras</t>
  </si>
  <si>
    <t xml:space="preserve">Reconfiguración Sabanalarga </t>
  </si>
  <si>
    <t>Bahía de transformación en la subestación Chinú</t>
  </si>
  <si>
    <t xml:space="preserve">Compensador síncrono de 150 MVA en la subestación Chinú </t>
  </si>
  <si>
    <t xml:space="preserve">Compensador síncrono de 150 MVAr en Copey </t>
  </si>
  <si>
    <t>Compensador síncrono de 150MVAr en Valledupar </t>
  </si>
  <si>
    <t xml:space="preserve">Compensador síncrono de 150MVAr en Nueva Barranquilla </t>
  </si>
  <si>
    <t xml:space="preserve">Compensador síncrono de 150MVAr en Sabanalarga </t>
  </si>
  <si>
    <t xml:space="preserve">Compensador síncrono de 300MVAr en Bolívar </t>
  </si>
  <si>
    <t>ISA Energía Brasil (BR)[7]</t>
  </si>
  <si>
    <t>Enlace 500 kV San José – Yarabamba, ampliaciones y SE asociadas</t>
  </si>
  <si>
    <t xml:space="preserve">[1] Interchile avanza adicionalmente en la renovación a la red, el Plan de Saneamiento Ambiental Plex 1 y Plex 2. </t>
  </si>
  <si>
    <t xml:space="preserve">[4] La conexión al proyecto Eólico Windpeshi ya se encuentra 100% terminado. Adicional a los proyectos licitados listados en la tabla, ISA Energía Colombia avanza en 9 renovaciones a la red. </t>
  </si>
  <si>
    <t>[6] Por fuerza mayor está pendiente por definir fecha de energización.</t>
  </si>
  <si>
    <t xml:space="preserve">[7] ISA Energía Brasil desarrolla adicionalmente 172 proyectos de refuerzos, mejoras y conexiones a la red. </t>
  </si>
  <si>
    <t>octubre 2027</t>
  </si>
  <si>
    <t>I_LAGO - Ruta de los Lagos Sociedad concesionaria S.A.</t>
  </si>
  <si>
    <t>XAVAN</t>
  </si>
  <si>
    <t>TRAN</t>
  </si>
  <si>
    <t>TOLT</t>
  </si>
  <si>
    <t>TNEX</t>
  </si>
  <si>
    <t>TELE</t>
  </si>
  <si>
    <t>TAES</t>
  </si>
  <si>
    <t>RORB</t>
  </si>
  <si>
    <t>RLOA</t>
  </si>
  <si>
    <t>RIOS</t>
  </si>
  <si>
    <t>REPD</t>
  </si>
  <si>
    <t>PAEP</t>
  </si>
  <si>
    <t>MAIP</t>
  </si>
  <si>
    <t>LAGO</t>
  </si>
  <si>
    <t>KIMA</t>
  </si>
  <si>
    <t>KILA</t>
  </si>
  <si>
    <t>ITCO</t>
  </si>
  <si>
    <t>ITCH</t>
  </si>
  <si>
    <t>ISAV</t>
  </si>
  <si>
    <t>ISAK</t>
  </si>
  <si>
    <t>ISAI</t>
  </si>
  <si>
    <t>ISAB</t>
  </si>
  <si>
    <t>INVI</t>
  </si>
  <si>
    <t>INTE</t>
  </si>
  <si>
    <t>INQO</t>
  </si>
  <si>
    <t>INCO</t>
  </si>
  <si>
    <t>INCE</t>
  </si>
  <si>
    <t>IETQ</t>
  </si>
  <si>
    <t>IETP</t>
  </si>
  <si>
    <t>IETG</t>
  </si>
  <si>
    <t>IESUC</t>
  </si>
  <si>
    <t>IEPI</t>
  </si>
  <si>
    <t>IEPG</t>
  </si>
  <si>
    <t>IENNC</t>
  </si>
  <si>
    <t>IEMG</t>
  </si>
  <si>
    <t>IEMA</t>
  </si>
  <si>
    <t>IEJA</t>
  </si>
  <si>
    <t>IEJ9</t>
  </si>
  <si>
    <t>IEJ8</t>
  </si>
  <si>
    <t>IEJ7</t>
  </si>
  <si>
    <t>IEJ6</t>
  </si>
  <si>
    <t>IEJ1</t>
  </si>
  <si>
    <t>IEIT</t>
  </si>
  <si>
    <t>IEGA</t>
  </si>
  <si>
    <t>IEEV</t>
  </si>
  <si>
    <t>IEAI</t>
  </si>
  <si>
    <t>IEAG</t>
  </si>
  <si>
    <t>ICPP</t>
  </si>
  <si>
    <t>ICPC</t>
  </si>
  <si>
    <t>HUBD</t>
  </si>
  <si>
    <t>ERB1</t>
  </si>
  <si>
    <t>DEVX</t>
  </si>
  <si>
    <t>CTMP</t>
  </si>
  <si>
    <t>CTEP</t>
  </si>
  <si>
    <t>CRCC</t>
  </si>
  <si>
    <t>CEYT</t>
  </si>
  <si>
    <t>CAUT</t>
  </si>
  <si>
    <t>BOSQ</t>
  </si>
  <si>
    <t>BARRA</t>
  </si>
  <si>
    <t>BANDE</t>
  </si>
  <si>
    <t>ATP</t>
  </si>
  <si>
    <t>ASSIS</t>
  </si>
  <si>
    <t>ARAU</t>
  </si>
  <si>
    <t>AM</t>
  </si>
  <si>
    <t>%</t>
  </si>
  <si>
    <t>Var. $</t>
  </si>
  <si>
    <t>Var. %</t>
  </si>
  <si>
    <t>Telco</t>
  </si>
  <si>
    <t>Otro</t>
  </si>
  <si>
    <t>Sin construcción</t>
  </si>
  <si>
    <t>Ingresos Operacionales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</si>
</sst>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_€_-;\-* #,##0.00\ _€_-;_-* &quot;-&quot;??\ _€_-;_-@_-"/>
    <numFmt numFmtId="165" formatCode="_-[$€-2]\ * #,##0_-;\-[$€-2]\ * #,##0_-;_-[$€-2]\ * &quot;-&quot;??_-"/>
    <numFmt numFmtId="166" formatCode="&quot; &quot;#,##0.00&quot; &quot;;&quot; (&quot;#,##0.00&quot;)&quot;;&quot; -&quot;00&quot; &quot;;&quot; &quot;@&quot; &quot;"/>
    <numFmt numFmtId="167" formatCode="[$-F800]dddd\,\ mmmm\ dd\,\ yyyy"/>
    <numFmt numFmtId="168" formatCode="_(* #,##0.00_);_(* \(#,##0.00\);_(* &quot;-&quot;??_);_(@_)"/>
    <numFmt numFmtId="169" formatCode="_(* #,##0_);_(* \(#,##0\);_(* &quot;-&quot;??_);_(@_)"/>
    <numFmt numFmtId="170" formatCode="_-* #,##0_-;\-* #,##0_-;_-* &quot;-&quot;??_-;_-@_-"/>
    <numFmt numFmtId="171" formatCode="_ * #,##0_ ;_ * \-#,##0_ ;_ * &quot;-&quot;??_ ;_ @_ "/>
    <numFmt numFmtId="172" formatCode="_ * #,##0.00_ ;_ * \-#,##0.00_ ;_ * &quot;-&quot;??_ ;_ @_ "/>
    <numFmt numFmtId="173" formatCode="[$$-240A]\ #,##0"/>
    <numFmt numFmtId="174" formatCode="0.000%"/>
    <numFmt numFmtId="175" formatCode="0.0%"/>
    <numFmt numFmtId="176" formatCode="&quot;$&quot;#,##0;\-&quot;$&quot;#,##0"/>
    <numFmt numFmtId="177" formatCode="&quot;$&quot;#,##0;[Red]\-&quot;$&quot;#,##0"/>
    <numFmt numFmtId="178" formatCode="_-&quot;$&quot;* #,##0.00_-;\-&quot;$&quot;* #,##0.00_-;_-&quot;$&quot;* &quot;-&quot;??_-;_-@_-"/>
    <numFmt numFmtId="179" formatCode="###,000"/>
    <numFmt numFmtId="180" formatCode="#,##0.0"/>
    <numFmt numFmtId="181" formatCode="%#.00"/>
    <numFmt numFmtId="182" formatCode="_(&quot;$&quot;\ * #,##0.00_);_(&quot;$&quot;\ * \(#,##0.00\);_(&quot;$&quot;\ * &quot;-&quot;??_);_(@_)"/>
    <numFmt numFmtId="183" formatCode="_(* &quot;$&quot;#,##0_);_(* \(&quot;$&quot;#,##0\);_(* &quot;-&quot;??_);_(@_)"/>
    <numFmt numFmtId="184" formatCode="_(* &quot;$&quot;#,##0.00_);_(* \(&quot;$&quot;#,##0.00\);_(* &quot;-&quot;??_);_(@_)"/>
    <numFmt numFmtId="185" formatCode="* 0%;* \-0%;* 0%"/>
    <numFmt numFmtId="186" formatCode="* 0.0%;* \-0.0%;* 0.0%"/>
    <numFmt numFmtId="187" formatCode="General_)"/>
    <numFmt numFmtId="188" formatCode="m\-d\-yy"/>
    <numFmt numFmtId="189" formatCode="_(* #,##0.0\ &quot;bp&quot;;_(* \(#,##0.0\ &quot;bp&quot;\);_(* &quot;-&quot;_);_(@_)"/>
    <numFmt numFmtId="190" formatCode="#,##0.0_);\(#,##0.0\)"/>
    <numFmt numFmtId="191" formatCode="&quot;$&quot;#.00"/>
    <numFmt numFmtId="192" formatCode="&quot;S/&quot;#,##0;&quot;S/&quot;\-#,##0"/>
    <numFmt numFmtId="193" formatCode="#,##0.000000;\-#,##0.000000"/>
    <numFmt numFmtId="194" formatCode="_ [$€-2]\ * #,##0.00_ ;_ [$€-2]\ * \-#,##0.00_ ;_ [$€-2]\ * &quot;-&quot;??_ "/>
    <numFmt numFmtId="195" formatCode="_([$€-2]* #,##0.00_);_([$€-2]* \(#,##0.00\);_([$€-2]* &quot;-&quot;??_)"/>
    <numFmt numFmtId="196" formatCode="_(* #,##0.0%_);_(* \(#,##0.0%\);_(* &quot; - &quot;\%_);_(@_)"/>
    <numFmt numFmtId="197" formatCode="_(* #,##0.0_);_(* \(#,##0.0\);_(* &quot; - &quot;_);_(@_)"/>
    <numFmt numFmtId="198" formatCode="#,##0."/>
    <numFmt numFmtId="199" formatCode="#."/>
    <numFmt numFmtId="200" formatCode=";;;"/>
    <numFmt numFmtId="201" formatCode="_ * #,##0_ ;_ * \-#,##0_ ;_ * &quot;-&quot;_ ;_ @_ "/>
    <numFmt numFmtId="202" formatCode="_-* #,##0.00\ _p_t_a_-;\-* #,##0.00\ _p_t_a_-;_-* &quot;-&quot;??\ _p_t_a_-;_-@_-"/>
    <numFmt numFmtId="203" formatCode="_(&quot;R$&quot;* #,##0_);_(&quot;R$&quot;* \(#,##0\);_(&quot;R$&quot;* \-_);_(@_)"/>
    <numFmt numFmtId="204" formatCode="0.00_)"/>
    <numFmt numFmtId="205" formatCode="@\ *."/>
    <numFmt numFmtId="206" formatCode="0.0000%"/>
    <numFmt numFmtId="207" formatCode="m/d/yy\ h:mm:ss"/>
    <numFmt numFmtId="208" formatCode="_(* #,##0_);_(* \(#,##0\);_(* \-_);_(@_)"/>
    <numFmt numFmtId="209" formatCode="0.0&quot;x&quot;"/>
    <numFmt numFmtId="210" formatCode="#.00"/>
    <numFmt numFmtId="211" formatCode="_(&quot;Cr$&quot;* #,##0.00_);_(&quot;Cr$&quot;* \(#,##0.00\);_(&quot;Cr$&quot;* &quot;-&quot;??_);_(@_)"/>
    <numFmt numFmtId="212" formatCode="\$#.00"/>
    <numFmt numFmtId="213" formatCode="\$#,##0\ ;\(\$#,##0\)"/>
    <numFmt numFmtId="214" formatCode="#,##0.0000;\-#,##0.0000"/>
    <numFmt numFmtId="215" formatCode="#,##0.000000_);[Red]\(#,##0.000000\)"/>
    <numFmt numFmtId="216" formatCode="#,##0.000"/>
    <numFmt numFmtId="217" formatCode="_ &quot;$&quot;\ * #,##0.00_ ;_ &quot;$&quot;\ * \-#,##0.00_ ;_ &quot;$&quot;\ * &quot;-&quot;??_ ;_ @_ "/>
    <numFmt numFmtId="218" formatCode="#,##0;\(#,##0\)"/>
    <numFmt numFmtId="219" formatCode="_-* #,##0\ _€_-;\-* #,##0\ _€_-;_-* &quot;-&quot;\ _€_-;_-@_-"/>
    <numFmt numFmtId="220" formatCode="_-&quot;$&quot;* #,##0_-;\-&quot;$&quot;* #,##0_-;_-&quot;$&quot;* &quot;-&quot;_-;_-@_-"/>
    <numFmt numFmtId="221" formatCode="_(&quot;$&quot;* #,##0.00_);_(&quot;$&quot;* \(#,##0.00\);_(&quot;$&quot;* &quot;-&quot;??_);_(@_)"/>
    <numFmt numFmtId="222" formatCode="&quot;S/&quot;#,##0.00;&quot;S/&quot;\-#,##0.00"/>
    <numFmt numFmtId="223" formatCode="_-* #,##0\ _p_t_a_-;\-* #,##0\ _p_t_a_-;_-* &quot;-&quot;\ _p_t_a_-;_-@_-"/>
    <numFmt numFmtId="224" formatCode="&quot;$&quot;#,##0_);\(&quot;$&quot;#,##0\)"/>
    <numFmt numFmtId="225" formatCode="&quot;$&quot;#,##0_);[Red]\(&quot;$&quot;#,##0\)"/>
    <numFmt numFmtId="226" formatCode="0.000000000E+00;\盌"/>
    <numFmt numFmtId="227" formatCode="#,##0.0;\(#,##0.0\)"/>
    <numFmt numFmtId="228" formatCode="\$#,"/>
    <numFmt numFmtId="229" formatCode="#.##0,"/>
    <numFmt numFmtId="230" formatCode="0.0"/>
    <numFmt numFmtId="231" formatCode="&quot;$&quot;\ #,##0;&quot;$&quot;\ \-#,##0"/>
    <numFmt numFmtId="232" formatCode="\£\ #,##0_);[Red]\(\£\ #,##0\)"/>
    <numFmt numFmtId="233" formatCode="\¥\ #,##0_);[Red]\(\¥\ #,##0\)"/>
    <numFmt numFmtId="234" formatCode="\•\ \ @"/>
    <numFmt numFmtId="235" formatCode="_-* #,##0\ _P_t_s_-;\-* #,##0\ _P_t_s_-;_-* &quot;-&quot;\ _P_t_s_-;_-@_-"/>
    <numFmt numFmtId="236" formatCode="\ \ _•\–\ \ \ \ @"/>
    <numFmt numFmtId="237" formatCode="#,##0.000000000"/>
    <numFmt numFmtId="238" formatCode="_(&quot;Cr$&quot;* #,##0_);_(&quot;Cr$&quot;* \(#,##0\);_(&quot;Cr$&quot;* &quot;-&quot;_);_(@_)"/>
    <numFmt numFmtId="239" formatCode="_-* #,##0.00\ _$_-;\-* #,##0.00\ _$_-;_-* &quot;-&quot;??\ _$_-;_-@_-"/>
    <numFmt numFmtId="240" formatCode="_(#,##0.0%_);_)\(#,##0.0%\);_(0.0%_);@_)"/>
    <numFmt numFmtId="241" formatCode="_-* #,##0.00\ [$€]_-;\-* #,##0.00\ [$€]_-;_-* &quot;-&quot;??\ [$€]_-;_-@_-"/>
    <numFmt numFmtId="242" formatCode="_(* #,##0_);_(* \(#,##0\);_(* &quot; - &quot;_);_(@_)"/>
    <numFmt numFmtId="243" formatCode="#,##0_ ;\(#,##0\)_-;&quot;-&quot;"/>
    <numFmt numFmtId="244" formatCode="\ ;\ ;"/>
    <numFmt numFmtId="245" formatCode="#\ ###\ ###\ ###\ ##0.00"/>
    <numFmt numFmtId="246" formatCode="_(* #,##0.00%_);_(* \(#,##0.00%\);_(* #,##0.00%_);_(@_)"/>
    <numFmt numFmtId="247" formatCode="0.000000%"/>
    <numFmt numFmtId="248" formatCode="dd\-mm\-yy;@"/>
    <numFmt numFmtId="249" formatCode="_ * #,##0.0_ ;_ * \-#,##0.0_ ;_ * &quot;-&quot;??_ ;_ @_ "/>
  </numFmts>
  <fonts count="278">
    <font>
      <sz val="11"/>
      <color theme="1"/>
      <name val="Calibri"/>
      <family val="2"/>
      <scheme val="minor"/>
    </font>
    <font>
      <sz val="11"/>
      <color theme="1"/>
      <name val="Calibri"/>
      <family val="2"/>
      <scheme val="minor"/>
    </font>
    <font>
      <b/>
      <sz val="11"/>
      <color theme="1"/>
      <name val="Calibri"/>
      <family val="2"/>
      <scheme val="minor"/>
    </font>
    <font>
      <b/>
      <sz val="8"/>
      <name val="Arial"/>
      <family val="2"/>
    </font>
    <font>
      <sz val="10"/>
      <name val="Arial"/>
      <family val="2"/>
    </font>
    <font>
      <u/>
      <sz val="11"/>
      <color theme="10"/>
      <name val="Calibri"/>
      <family val="2"/>
      <scheme val="minor"/>
    </font>
    <font>
      <sz val="12"/>
      <name val="宋体"/>
    </font>
    <font>
      <sz val="11"/>
      <color rgb="FF262626"/>
      <name val="Calibri"/>
      <family val="2"/>
    </font>
    <font>
      <u/>
      <sz val="11"/>
      <color theme="10"/>
      <name val="Tahoma"/>
      <family val="2"/>
    </font>
    <font>
      <sz val="11"/>
      <color theme="1"/>
      <name val="Tahoma"/>
      <family val="2"/>
    </font>
    <font>
      <sz val="11"/>
      <color rgb="FF4D4D4D"/>
      <name val="Tahoma"/>
      <family val="2"/>
    </font>
    <font>
      <sz val="11"/>
      <color rgb="FF595959"/>
      <name val="Tahoma"/>
      <family val="2"/>
    </font>
    <font>
      <b/>
      <sz val="11"/>
      <color rgb="FFFFFFFF"/>
      <name val="Tahoma"/>
      <family val="2"/>
    </font>
    <font>
      <b/>
      <sz val="11"/>
      <color rgb="FF4D4D4D"/>
      <name val="Tahoma"/>
      <family val="2"/>
    </font>
    <font>
      <sz val="11"/>
      <color theme="0"/>
      <name val="Calibri"/>
      <family val="2"/>
      <scheme val="minor"/>
    </font>
    <font>
      <sz val="12"/>
      <color rgb="FF000000"/>
      <name val="Tahoma"/>
      <family val="2"/>
    </font>
    <font>
      <sz val="11"/>
      <color rgb="FF000000"/>
      <name val="Tahoma"/>
      <family val="2"/>
    </font>
    <font>
      <b/>
      <sz val="12"/>
      <name val="Tahoma"/>
      <family val="2"/>
    </font>
    <font>
      <b/>
      <sz val="11"/>
      <name val="Tahoma"/>
      <family val="2"/>
    </font>
    <font>
      <sz val="11"/>
      <color rgb="FF808080"/>
      <name val="Tahoma"/>
      <family val="2"/>
    </font>
    <font>
      <b/>
      <sz val="11"/>
      <color rgb="FF808080"/>
      <name val="Tahoma"/>
      <family val="2"/>
    </font>
    <font>
      <b/>
      <sz val="12"/>
      <color rgb="FF003087"/>
      <name val="Tahoma"/>
      <family val="2"/>
    </font>
    <font>
      <b/>
      <sz val="11"/>
      <color rgb="FF0099FF"/>
      <name val="Tahoma"/>
      <family val="2"/>
    </font>
    <font>
      <sz val="12"/>
      <color rgb="FF4D4D4D"/>
      <name val="Tahoma"/>
      <family val="2"/>
    </font>
    <font>
      <sz val="11"/>
      <name val="Tahoma"/>
      <family val="2"/>
    </font>
    <font>
      <b/>
      <sz val="11"/>
      <color theme="0"/>
      <name val="Tahoma"/>
      <family val="2"/>
    </font>
    <font>
      <sz val="12"/>
      <color theme="1"/>
      <name val="Tahoma"/>
      <family val="2"/>
    </font>
    <font>
      <b/>
      <sz val="10"/>
      <name val="Arial"/>
      <family val="2"/>
    </font>
    <font>
      <b/>
      <sz val="10"/>
      <color theme="0"/>
      <name val="Tahoma"/>
      <family val="2"/>
    </font>
    <font>
      <sz val="11"/>
      <color theme="3"/>
      <name val="Tahoma"/>
      <family val="2"/>
    </font>
    <font>
      <b/>
      <sz val="11"/>
      <color theme="3"/>
      <name val="Tahoma"/>
      <family val="2"/>
    </font>
    <font>
      <sz val="11"/>
      <color rgb="FF9C000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theme="1"/>
      <name val="Calibri"/>
      <family val="2"/>
      <scheme val="minor"/>
    </font>
    <font>
      <sz val="8"/>
      <color theme="0"/>
      <name val="Arial"/>
      <family val="2"/>
    </font>
    <font>
      <sz val="8"/>
      <name val="Arial"/>
      <family val="2"/>
    </font>
    <font>
      <i/>
      <sz val="11"/>
      <color rgb="FFFF0000"/>
      <name val="Calibri"/>
      <family val="2"/>
      <scheme val="minor"/>
    </font>
    <font>
      <b/>
      <sz val="8"/>
      <color theme="0"/>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1"/>
      <color rgb="FF1F497D"/>
      <name val="Calibri"/>
      <family val="2"/>
      <scheme val="minor"/>
    </font>
    <font>
      <b/>
      <sz val="8"/>
      <color rgb="FF1F497D"/>
      <name val="Arial"/>
      <family val="2"/>
    </font>
    <font>
      <sz val="8"/>
      <color rgb="FF1F497D"/>
      <name val="Arial"/>
      <family val="2"/>
    </font>
    <font>
      <sz val="1"/>
      <color indexed="8"/>
      <name val="Courier"/>
      <family val="3"/>
    </font>
    <font>
      <sz val="11"/>
      <color indexed="8"/>
      <name val="Calibri"/>
      <family val="2"/>
    </font>
    <font>
      <b/>
      <sz val="11"/>
      <color indexed="8"/>
      <name val="Calibri"/>
      <family val="2"/>
    </font>
    <font>
      <sz val="12"/>
      <name val="Times New Roman"/>
      <family val="1"/>
    </font>
    <font>
      <u val="singleAccounting"/>
      <sz val="10"/>
      <name val="Arial"/>
      <family val="2"/>
    </font>
    <font>
      <sz val="10"/>
      <name val="Courier"/>
      <family val="3"/>
    </font>
    <font>
      <sz val="10"/>
      <color indexed="39"/>
      <name val="Arial"/>
      <family val="2"/>
    </font>
    <font>
      <sz val="10"/>
      <color indexed="8"/>
      <name val="Arial"/>
      <family val="2"/>
    </font>
    <font>
      <sz val="11"/>
      <color indexed="8"/>
      <name val="Cambria"/>
      <family val="2"/>
    </font>
    <font>
      <sz val="11"/>
      <color indexed="9"/>
      <name val="Calibri"/>
      <family val="2"/>
    </font>
    <font>
      <sz val="10"/>
      <color indexed="9"/>
      <name val="Arial"/>
      <family val="2"/>
    </font>
    <font>
      <sz val="11"/>
      <color indexed="9"/>
      <name val="Cambria"/>
      <family val="2"/>
    </font>
    <font>
      <u/>
      <sz val="7"/>
      <name val="Helv"/>
    </font>
    <font>
      <b/>
      <sz val="9"/>
      <name val="Times New Roman"/>
      <family val="1"/>
    </font>
    <font>
      <sz val="7"/>
      <name val="Helv"/>
    </font>
    <font>
      <sz val="11"/>
      <color indexed="17"/>
      <name val="Calibri"/>
      <family val="2"/>
    </font>
    <font>
      <b/>
      <sz val="10"/>
      <color indexed="41"/>
      <name val="Arial"/>
      <family val="2"/>
    </font>
    <font>
      <b/>
      <sz val="11"/>
      <color indexed="52"/>
      <name val="Cambria"/>
      <family val="2"/>
    </font>
    <font>
      <b/>
      <sz val="10"/>
      <color indexed="9"/>
      <name val="Arial"/>
      <family val="2"/>
    </font>
    <font>
      <b/>
      <sz val="11"/>
      <color indexed="9"/>
      <name val="Cambria"/>
      <family val="2"/>
    </font>
    <font>
      <b/>
      <sz val="11"/>
      <color indexed="9"/>
      <name val="Calibri"/>
      <family val="2"/>
    </font>
    <font>
      <sz val="11"/>
      <color indexed="52"/>
      <name val="Calibri"/>
      <family val="2"/>
    </font>
    <font>
      <sz val="10"/>
      <color indexed="24"/>
      <name val="Arial"/>
      <family val="2"/>
    </font>
    <font>
      <sz val="10"/>
      <name val="MS Sans Serif"/>
      <family val="2"/>
    </font>
    <font>
      <sz val="10"/>
      <color theme="3" tint="-0.249977111117893"/>
      <name val="Arial"/>
      <family val="2"/>
    </font>
    <font>
      <sz val="9"/>
      <name val="Times New Roman"/>
      <family val="1"/>
    </font>
    <font>
      <sz val="10"/>
      <name val="Times New Roman"/>
      <family val="1"/>
    </font>
    <font>
      <i/>
      <sz val="1"/>
      <color indexed="8"/>
      <name val="Courier"/>
      <family val="3"/>
    </font>
    <font>
      <b/>
      <sz val="12"/>
      <color indexed="24"/>
      <name val="Arial"/>
      <family val="2"/>
    </font>
    <font>
      <b/>
      <sz val="14"/>
      <color indexed="24"/>
      <name val="Arial"/>
      <family val="2"/>
    </font>
    <font>
      <sz val="18"/>
      <name val="Arial"/>
      <family val="2"/>
    </font>
    <font>
      <sz val="12"/>
      <name val="Arial"/>
      <family val="2"/>
    </font>
    <font>
      <b/>
      <sz val="1"/>
      <color indexed="8"/>
      <name val="Courier"/>
      <family val="3"/>
    </font>
    <font>
      <sz val="13"/>
      <name val="Arial"/>
      <family val="2"/>
    </font>
    <font>
      <u/>
      <sz val="10"/>
      <color indexed="36"/>
      <name val="Arial"/>
      <family val="2"/>
    </font>
    <font>
      <u/>
      <sz val="10"/>
      <color indexed="12"/>
      <name val="Arial"/>
      <family val="2"/>
    </font>
    <font>
      <sz val="10"/>
      <color indexed="54"/>
      <name val="Arial"/>
      <family val="2"/>
    </font>
    <font>
      <sz val="11"/>
      <color indexed="20"/>
      <name val="Cambria"/>
      <family val="2"/>
    </font>
    <font>
      <sz val="11"/>
      <color indexed="20"/>
      <name val="Calibri"/>
      <family val="2"/>
    </font>
    <font>
      <sz val="10"/>
      <name val="Courier New"/>
      <family val="3"/>
    </font>
    <font>
      <sz val="16"/>
      <name val="Arial"/>
      <family val="2"/>
    </font>
    <font>
      <sz val="10"/>
      <name val="Verdana"/>
      <family val="2"/>
    </font>
    <font>
      <sz val="11"/>
      <color indexed="39"/>
      <name val="Calibri"/>
      <family val="2"/>
    </font>
    <font>
      <sz val="11"/>
      <color indexed="60"/>
      <name val="Calibri"/>
      <family val="2"/>
    </font>
    <font>
      <sz val="7"/>
      <name val="Small Fonts"/>
      <family val="2"/>
    </font>
    <font>
      <b/>
      <i/>
      <sz val="16"/>
      <name val="Helv"/>
    </font>
    <font>
      <b/>
      <sz val="10"/>
      <name val="System"/>
      <family val="2"/>
    </font>
    <font>
      <b/>
      <sz val="10"/>
      <color indexed="24"/>
      <name val="Arial"/>
      <family val="2"/>
    </font>
    <font>
      <sz val="14"/>
      <name val="Arial"/>
      <family val="2"/>
    </font>
    <font>
      <i/>
      <sz val="10"/>
      <name val="Arial"/>
      <family val="2"/>
    </font>
    <font>
      <b/>
      <sz val="9"/>
      <name val="Arial"/>
      <family val="2"/>
    </font>
    <font>
      <b/>
      <sz val="11"/>
      <color indexed="63"/>
      <name val="Calibri"/>
      <family val="2"/>
    </font>
    <font>
      <b/>
      <sz val="10"/>
      <color indexed="39"/>
      <name val="Arial"/>
      <family val="2"/>
    </font>
    <font>
      <b/>
      <u/>
      <sz val="11"/>
      <name val="Times"/>
      <family val="1"/>
    </font>
    <font>
      <b/>
      <u/>
      <sz val="11"/>
      <name val="Times New Roman"/>
      <family val="1"/>
    </font>
    <font>
      <b/>
      <sz val="12"/>
      <name val="Arial Narrow"/>
      <family val="2"/>
    </font>
    <font>
      <sz val="11"/>
      <color indexed="10"/>
      <name val="Calibri"/>
      <family val="2"/>
    </font>
    <font>
      <b/>
      <sz val="12"/>
      <name val="Times New Roman"/>
      <family val="1"/>
    </font>
    <font>
      <b/>
      <sz val="11"/>
      <color indexed="56"/>
      <name val="Calibri"/>
      <family val="2"/>
    </font>
    <font>
      <sz val="12"/>
      <color indexed="24"/>
      <name val="Arial"/>
      <family val="2"/>
    </font>
    <font>
      <sz val="18"/>
      <color indexed="22"/>
      <name val="Arial"/>
      <family val="2"/>
    </font>
    <font>
      <sz val="8"/>
      <color indexed="22"/>
      <name val="Arial"/>
      <family val="2"/>
    </font>
    <font>
      <b/>
      <sz val="11"/>
      <color indexed="52"/>
      <name val="Calibri"/>
      <family val="2"/>
    </font>
    <font>
      <b/>
      <sz val="9.75"/>
      <name val="Abadi MT Condensed"/>
    </font>
    <font>
      <sz val="11"/>
      <color indexed="62"/>
      <name val="Calibri"/>
      <family val="2"/>
    </font>
    <font>
      <sz val="12"/>
      <color indexed="22"/>
      <name val="Arial"/>
      <family val="2"/>
    </font>
    <font>
      <b/>
      <sz val="12"/>
      <color indexed="22"/>
      <name val="Arial"/>
      <family val="2"/>
    </font>
    <font>
      <sz val="12"/>
      <name val="Abadi MT Condensed Extra Bold"/>
      <family val="2"/>
    </font>
    <font>
      <i/>
      <sz val="11"/>
      <color indexed="23"/>
      <name val="Calibri"/>
      <family val="2"/>
    </font>
    <font>
      <sz val="22"/>
      <color indexed="18"/>
      <name val="Abadi MT Condensed Extra Bold"/>
      <family val="2"/>
    </font>
    <font>
      <b/>
      <sz val="15"/>
      <color indexed="56"/>
      <name val="Calibri"/>
      <family val="2"/>
    </font>
    <font>
      <b/>
      <sz val="13"/>
      <color indexed="56"/>
      <name val="Calibri"/>
      <family val="2"/>
    </font>
    <font>
      <sz val="11"/>
      <color indexed="24"/>
      <name val="Calibri"/>
      <family val="2"/>
    </font>
    <font>
      <b/>
      <sz val="11"/>
      <color indexed="12"/>
      <name val="Arial"/>
      <family val="2"/>
    </font>
    <font>
      <sz val="11"/>
      <color indexed="32"/>
      <name val="Calibri"/>
      <family val="2"/>
    </font>
    <font>
      <b/>
      <sz val="11"/>
      <color indexed="41"/>
      <name val="Calibri"/>
      <family val="2"/>
    </font>
    <font>
      <b/>
      <sz val="11"/>
      <color indexed="32"/>
      <name val="Calibri"/>
      <family val="2"/>
    </font>
    <font>
      <sz val="11"/>
      <color indexed="63"/>
      <name val="Calibri"/>
      <family val="2"/>
    </font>
    <font>
      <b/>
      <sz val="11"/>
      <color indexed="60"/>
      <name val="Calibri"/>
      <family val="2"/>
    </font>
    <font>
      <sz val="11"/>
      <color indexed="18"/>
      <name val="Calibri"/>
      <family val="2"/>
    </font>
    <font>
      <sz val="11"/>
      <color indexed="54"/>
      <name val="Calibri"/>
      <family val="2"/>
    </font>
    <font>
      <sz val="11"/>
      <color indexed="63"/>
      <name val="Calibri"/>
      <family val="2"/>
      <scheme val="minor"/>
    </font>
    <font>
      <b/>
      <sz val="11"/>
      <color indexed="18"/>
      <name val="Calibri"/>
      <family val="2"/>
    </font>
    <font>
      <b/>
      <sz val="11"/>
      <color indexed="39"/>
      <name val="Calibri"/>
      <family val="2"/>
    </font>
    <font>
      <i/>
      <sz val="11"/>
      <color indexed="12"/>
      <name val="Calibri"/>
      <family val="2"/>
    </font>
    <font>
      <b/>
      <sz val="15"/>
      <color indexed="60"/>
      <name val="Calibri"/>
      <family val="2"/>
    </font>
    <font>
      <b/>
      <sz val="18"/>
      <color indexed="60"/>
      <name val="Cambria"/>
      <family val="2"/>
    </font>
    <font>
      <b/>
      <sz val="18"/>
      <color indexed="56"/>
      <name val="Cambria"/>
      <family val="2"/>
    </font>
    <font>
      <b/>
      <sz val="13"/>
      <color indexed="60"/>
      <name val="Calibri"/>
      <family val="2"/>
    </font>
    <font>
      <b/>
      <sz val="11"/>
      <color indexed="24"/>
      <name val="Calibri"/>
      <family val="2"/>
    </font>
    <font>
      <b/>
      <sz val="10"/>
      <name val="Tahoma"/>
      <family val="2"/>
    </font>
    <font>
      <sz val="10"/>
      <color rgb="FF616365"/>
      <name val="Tahoma"/>
      <family val="2"/>
    </font>
    <font>
      <b/>
      <sz val="12"/>
      <color theme="1"/>
      <name val="Tahoma"/>
      <family val="2"/>
    </font>
    <font>
      <sz val="10"/>
      <color theme="3"/>
      <name val="Tahoma"/>
      <family val="2"/>
    </font>
    <font>
      <u/>
      <sz val="11"/>
      <color theme="1"/>
      <name val="Calibri"/>
      <family val="2"/>
      <scheme val="minor"/>
    </font>
    <font>
      <u/>
      <sz val="11"/>
      <color theme="1"/>
      <name val="Tahoma"/>
      <family val="2"/>
    </font>
    <font>
      <b/>
      <sz val="11"/>
      <color theme="1"/>
      <name val="Tahoma"/>
      <family val="2"/>
    </font>
    <font>
      <sz val="12"/>
      <color theme="1"/>
      <name val="Calibri"/>
      <family val="2"/>
      <scheme val="minor"/>
    </font>
    <font>
      <sz val="12"/>
      <color theme="0"/>
      <name val="Tahoma"/>
      <family val="2"/>
    </font>
    <font>
      <b/>
      <sz val="12"/>
      <color theme="0"/>
      <name val="Tahoma"/>
      <family val="2"/>
    </font>
    <font>
      <sz val="12"/>
      <color rgb="FF808080"/>
      <name val="Tahoma"/>
      <family val="2"/>
    </font>
    <font>
      <b/>
      <sz val="12"/>
      <color rgb="FF808080"/>
      <name val="Tahoma"/>
      <family val="2"/>
    </font>
    <font>
      <b/>
      <sz val="12"/>
      <color rgb="FF0099FF"/>
      <name val="Tahoma"/>
      <family val="2"/>
    </font>
    <font>
      <sz val="12"/>
      <name val="Tahoma"/>
      <family val="2"/>
    </font>
    <font>
      <sz val="12"/>
      <color rgb="FF595959"/>
      <name val="Tahoma"/>
      <family val="2"/>
    </font>
    <font>
      <b/>
      <sz val="12"/>
      <color rgb="FFFFFFFF"/>
      <name val="Tahoma"/>
      <family val="2"/>
    </font>
    <font>
      <b/>
      <sz val="12"/>
      <color rgb="FF4D4D4D"/>
      <name val="Tahoma"/>
      <family val="2"/>
    </font>
    <font>
      <sz val="12"/>
      <color rgb="FFFFFFFF"/>
      <name val="Tahoma"/>
      <family val="2"/>
    </font>
    <font>
      <b/>
      <sz val="12"/>
      <color theme="0" tint="-0.499984740745262"/>
      <name val="Tahoma"/>
      <family val="2"/>
    </font>
    <font>
      <sz val="12"/>
      <color theme="0" tint="-0.499984740745262"/>
      <name val="Tahoma"/>
      <family val="2"/>
    </font>
    <font>
      <i/>
      <sz val="12"/>
      <color rgb="FF808080"/>
      <name val="Tahoma"/>
      <family val="2"/>
    </font>
    <font>
      <b/>
      <sz val="12"/>
      <name val="Arial"/>
      <family val="2"/>
    </font>
    <font>
      <sz val="12"/>
      <name val="Calibri"/>
      <family val="2"/>
      <scheme val="minor"/>
    </font>
    <font>
      <u/>
      <sz val="10"/>
      <name val="Tahoma"/>
      <family val="2"/>
    </font>
    <font>
      <sz val="9"/>
      <color theme="0" tint="-0.499984740745262"/>
      <name val="Tahoma"/>
      <family val="2"/>
    </font>
    <font>
      <b/>
      <u/>
      <sz val="12"/>
      <color rgb="FF4D4D4D"/>
      <name val="Tahoma"/>
      <family val="2"/>
    </font>
    <font>
      <b/>
      <sz val="10"/>
      <color rgb="FF616365"/>
      <name val="Tahoma"/>
      <family val="2"/>
    </font>
    <font>
      <sz val="10"/>
      <color theme="0"/>
      <name val="Tahoma"/>
      <family val="2"/>
    </font>
    <font>
      <sz val="12"/>
      <color rgb="FF000000"/>
      <name val="Calibri"/>
      <family val="2"/>
    </font>
    <font>
      <b/>
      <sz val="12"/>
      <color rgb="FF000000"/>
      <name val="Tahoma"/>
      <family val="2"/>
    </font>
    <font>
      <b/>
      <sz val="12"/>
      <color rgb="FFFF0000"/>
      <name val="Tahoma"/>
      <family val="2"/>
    </font>
    <font>
      <i/>
      <sz val="11"/>
      <color rgb="FF808080"/>
      <name val="Tahoma"/>
      <family val="2"/>
    </font>
    <font>
      <b/>
      <sz val="9"/>
      <color theme="0"/>
      <name val="Tahoma"/>
      <family val="2"/>
    </font>
    <font>
      <sz val="8"/>
      <name val="Calibri"/>
      <family val="2"/>
      <scheme val="minor"/>
    </font>
    <font>
      <sz val="10"/>
      <name val="Tahoma"/>
      <family val="2"/>
    </font>
    <font>
      <b/>
      <sz val="14"/>
      <color theme="4" tint="-0.249977111117893"/>
      <name val="Tahoma"/>
      <family val="2"/>
    </font>
    <font>
      <sz val="11"/>
      <color theme="1"/>
      <name val="Calibri"/>
      <family val="2"/>
    </font>
    <font>
      <u/>
      <sz val="12"/>
      <color theme="10"/>
      <name val="Calibri"/>
      <family val="2"/>
      <scheme val="minor"/>
    </font>
    <font>
      <sz val="11"/>
      <color rgb="FFFF0000"/>
      <name val="Calibri"/>
      <family val="2"/>
      <scheme val="minor"/>
    </font>
    <font>
      <sz val="11"/>
      <color rgb="FF003087"/>
      <name val="Calibri"/>
      <family val="2"/>
      <scheme val="minor"/>
    </font>
    <font>
      <sz val="10"/>
      <name val="Arial"/>
      <family val="2"/>
    </font>
    <font>
      <sz val="11"/>
      <color rgb="FF00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3F3F76"/>
      <name val="Calibri"/>
      <family val="2"/>
      <scheme val="minor"/>
    </font>
    <font>
      <sz val="11"/>
      <color rgb="FFFA7D00"/>
      <name val="Calibri"/>
      <family val="2"/>
      <scheme val="minor"/>
    </font>
    <font>
      <i/>
      <sz val="11"/>
      <color rgb="FF7F7F7F"/>
      <name val="Calibri"/>
      <family val="2"/>
      <scheme val="minor"/>
    </font>
    <font>
      <sz val="10"/>
      <name val="Arial"/>
      <family val="2"/>
    </font>
    <font>
      <sz val="11"/>
      <color indexed="19"/>
      <name val="Calibri"/>
      <family val="2"/>
    </font>
    <font>
      <b/>
      <sz val="11"/>
      <color indexed="23"/>
      <name val="Calibri"/>
      <family val="2"/>
    </font>
    <font>
      <sz val="11"/>
      <color indexed="51"/>
      <name val="Calibri"/>
      <family val="2"/>
    </font>
    <font>
      <sz val="11"/>
      <color indexed="35"/>
      <name val="Calibri"/>
      <family val="2"/>
    </font>
    <font>
      <sz val="11"/>
      <color indexed="48"/>
      <name val="Calibri"/>
      <family val="2"/>
    </font>
    <font>
      <sz val="11"/>
      <color indexed="22"/>
      <name val="Calibri"/>
      <family val="2"/>
    </font>
    <font>
      <i/>
      <sz val="11"/>
      <color indexed="8"/>
      <name val="Calibri"/>
      <family val="2"/>
    </font>
    <font>
      <b/>
      <sz val="18"/>
      <color indexed="23"/>
      <name val="Cambria"/>
      <family val="2"/>
    </font>
    <font>
      <b/>
      <sz val="15"/>
      <color indexed="23"/>
      <name val="Calibri"/>
      <family val="2"/>
    </font>
    <font>
      <b/>
      <sz val="13"/>
      <color indexed="23"/>
      <name val="Calibri"/>
      <family val="2"/>
    </font>
    <font>
      <sz val="10"/>
      <color indexed="18"/>
      <name val="Arial"/>
      <family val="2"/>
    </font>
    <font>
      <sz val="10"/>
      <name val="BERNHARD"/>
    </font>
    <font>
      <sz val="10"/>
      <name val="Helv"/>
    </font>
    <font>
      <sz val="10"/>
      <name val="Palatino"/>
    </font>
    <font>
      <sz val="8"/>
      <name val="Helv"/>
    </font>
    <font>
      <sz val="11"/>
      <color indexed="8"/>
      <name val="Arial"/>
      <family val="2"/>
    </font>
    <font>
      <sz val="11"/>
      <color rgb="FF9C6500"/>
      <name val="Calibri"/>
      <family val="2"/>
      <scheme val="minor"/>
    </font>
    <font>
      <b/>
      <sz val="18"/>
      <color theme="3"/>
      <name val="Calibri Light"/>
      <family val="2"/>
      <scheme val="major"/>
    </font>
    <font>
      <b/>
      <sz val="10"/>
      <color indexed="8"/>
      <name val="Arial"/>
      <family val="2"/>
    </font>
    <font>
      <sz val="10"/>
      <color indexed="12"/>
      <name val="Arial"/>
      <family val="2"/>
    </font>
    <font>
      <sz val="12"/>
      <name val="Arial MT"/>
    </font>
    <font>
      <sz val="11"/>
      <color indexed="9"/>
      <name val="Czcionka tekstu podstawowego"/>
      <family val="2"/>
      <charset val="238"/>
    </font>
    <font>
      <sz val="9"/>
      <name val="Helvetica 45 Light"/>
      <family val="2"/>
    </font>
    <font>
      <sz val="11"/>
      <color indexed="8"/>
      <name val="Czcionka tekstu podstawowego"/>
      <family val="2"/>
      <charset val="238"/>
    </font>
    <font>
      <sz val="9"/>
      <color indexed="12"/>
      <name val="Arial"/>
      <family val="2"/>
    </font>
    <font>
      <sz val="11"/>
      <color indexed="20"/>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2"/>
      <color indexed="8"/>
      <name val="Arial"/>
      <family val="2"/>
    </font>
    <font>
      <b/>
      <sz val="14"/>
      <name val="Arial"/>
      <family val="2"/>
    </font>
    <font>
      <sz val="11"/>
      <color indexed="52"/>
      <name val="Czcionka tekstu podstawowego"/>
      <family val="2"/>
      <charset val="238"/>
    </font>
    <font>
      <i/>
      <sz val="9.75"/>
      <color indexed="8"/>
      <name val="Arial"/>
      <family val="2"/>
    </font>
    <font>
      <sz val="11"/>
      <color indexed="60"/>
      <name val="Czcionka tekstu podstawowego"/>
      <family val="2"/>
      <charset val="238"/>
    </font>
    <font>
      <sz val="10"/>
      <color indexed="14"/>
      <name val="Arial"/>
      <family val="2"/>
    </font>
    <font>
      <b/>
      <i/>
      <sz val="12"/>
      <color indexed="8"/>
      <name val="Arial"/>
      <family val="2"/>
    </font>
    <font>
      <b/>
      <i/>
      <sz val="11"/>
      <color indexed="8"/>
      <name val="Arial"/>
      <family val="2"/>
    </font>
    <font>
      <i/>
      <sz val="10"/>
      <color indexed="8"/>
      <name val="Arial"/>
      <family val="2"/>
    </font>
    <font>
      <b/>
      <i/>
      <sz val="12"/>
      <color indexed="12"/>
      <name val="Arial"/>
      <family val="2"/>
    </font>
    <font>
      <b/>
      <i/>
      <sz val="11"/>
      <color indexed="12"/>
      <name val="Arial"/>
      <family val="2"/>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indexed="8"/>
      <name val="MS Sans Serif"/>
      <family val="2"/>
    </font>
    <font>
      <sz val="8"/>
      <name val="ＭＳ Ｐゴシック"/>
      <family val="3"/>
      <charset val="128"/>
    </font>
    <font>
      <sz val="10"/>
      <color theme="2" tint="-0.749992370372631"/>
      <name val="Tahoma"/>
      <family val="2"/>
    </font>
    <font>
      <sz val="16"/>
      <color theme="0"/>
      <name val="Tahoma"/>
      <family val="2"/>
    </font>
    <font>
      <sz val="14"/>
      <color theme="0"/>
      <name val="Tahoma"/>
      <family val="2"/>
    </font>
    <font>
      <u/>
      <sz val="12"/>
      <color theme="10"/>
      <name val="Tahoma"/>
      <family val="2"/>
    </font>
    <font>
      <b/>
      <sz val="20"/>
      <color rgb="FF000000"/>
      <name val="Calibri"/>
      <family val="2"/>
    </font>
    <font>
      <sz val="11"/>
      <color rgb="FFFF0000"/>
      <name val="Tahoma"/>
      <family val="2"/>
    </font>
    <font>
      <sz val="11"/>
      <color rgb="FF000000"/>
      <name val="Calibri"/>
      <family val="2"/>
    </font>
    <font>
      <sz val="8"/>
      <color theme="3"/>
      <name val="Tahoma"/>
      <family val="2"/>
    </font>
    <font>
      <sz val="8"/>
      <color theme="1"/>
      <name val="Arial"/>
      <family val="2"/>
    </font>
    <font>
      <sz val="11"/>
      <color theme="1"/>
      <name val="Aptos Narrow"/>
      <family val="2"/>
    </font>
    <font>
      <i/>
      <sz val="9"/>
      <color rgb="FFFF0000"/>
      <name val="Times New Roman"/>
      <family val="1"/>
    </font>
    <font>
      <b/>
      <sz val="10"/>
      <color theme="3"/>
      <name val="Tahoma"/>
      <family val="2"/>
    </font>
    <font>
      <i/>
      <sz val="11"/>
      <color theme="3"/>
      <name val="Tahoma"/>
      <family val="2"/>
    </font>
    <font>
      <sz val="8"/>
      <color rgb="FF404040"/>
      <name val="Arial"/>
      <family val="2"/>
    </font>
    <font>
      <b/>
      <sz val="9"/>
      <color indexed="81"/>
      <name val="Tahoma"/>
      <charset val="1"/>
    </font>
    <font>
      <b/>
      <sz val="8"/>
      <color theme="1"/>
      <name val="Arial"/>
      <family val="2"/>
    </font>
    <font>
      <sz val="8"/>
      <color theme="1"/>
      <name val="Calibri"/>
      <family val="2"/>
      <scheme val="minor"/>
    </font>
    <font>
      <sz val="11"/>
      <color indexed="59"/>
      <name val="Tahoma"/>
      <family val="2"/>
    </font>
    <font>
      <sz val="11"/>
      <color rgb="FFFFFFFF"/>
      <name val="Tahoma"/>
      <family val="2"/>
    </font>
    <font>
      <sz val="11"/>
      <color rgb="FFCCC9BF"/>
      <name val="Tahoma"/>
      <family val="2"/>
    </font>
    <font>
      <sz val="11"/>
      <color rgb="FFE0DED8"/>
      <name val="Tahoma"/>
      <family val="2"/>
    </font>
    <font>
      <sz val="11"/>
      <color theme="3"/>
      <name val="Roboto"/>
    </font>
    <font>
      <b/>
      <sz val="11"/>
      <color theme="0"/>
      <name val="Roboto"/>
    </font>
    <font>
      <b/>
      <sz val="8"/>
      <color rgb="FFFFFFFF"/>
      <name val="Arial"/>
      <family val="2"/>
    </font>
    <font>
      <b/>
      <i/>
      <sz val="15"/>
      <name val="Arial"/>
      <family val="2"/>
    </font>
    <font>
      <sz val="15"/>
      <name val="Arial"/>
      <family val="2"/>
    </font>
    <font>
      <sz val="15"/>
      <color theme="1"/>
      <name val="Arial"/>
      <family val="2"/>
    </font>
    <font>
      <b/>
      <sz val="15"/>
      <color rgb="FFFFFFFF"/>
      <name val="Arial"/>
      <family val="2"/>
    </font>
    <font>
      <sz val="15"/>
      <color rgb="FF4D4D4D"/>
      <name val="Arial"/>
      <family val="2"/>
    </font>
    <font>
      <b/>
      <sz val="15"/>
      <color rgb="FF4D4D4D"/>
      <name val="Arial"/>
      <family val="2"/>
    </font>
  </fonts>
  <fills count="149">
    <fill>
      <patternFill patternType="none"/>
    </fill>
    <fill>
      <patternFill patternType="gray125"/>
    </fill>
    <fill>
      <patternFill patternType="solid">
        <fgColor rgb="FFFFFFFF"/>
        <bgColor rgb="FF000000"/>
      </patternFill>
    </fill>
    <fill>
      <patternFill patternType="solid">
        <fgColor rgb="FF003087"/>
        <bgColor rgb="FF000000"/>
      </patternFill>
    </fill>
    <fill>
      <patternFill patternType="solid">
        <fgColor rgb="FF0099FF"/>
        <bgColor rgb="FF000000"/>
      </patternFill>
    </fill>
    <fill>
      <patternFill patternType="solid">
        <fgColor rgb="FFE0DED8"/>
        <bgColor rgb="FF000000"/>
      </patternFill>
    </fill>
    <fill>
      <patternFill patternType="solid">
        <fgColor rgb="FFFAFAFA"/>
        <bgColor rgb="FF000000"/>
      </patternFill>
    </fill>
    <fill>
      <patternFill patternType="solid">
        <fgColor rgb="FF4D4D4D"/>
        <bgColor rgb="FF000000"/>
      </patternFill>
    </fill>
    <fill>
      <patternFill patternType="solid">
        <fgColor rgb="FFC0C0C0"/>
        <bgColor rgb="FF000000"/>
      </patternFill>
    </fill>
    <fill>
      <patternFill patternType="solid">
        <fgColor rgb="FF003087"/>
        <bgColor indexed="64"/>
      </patternFill>
    </fill>
    <fill>
      <patternFill patternType="solid">
        <fgColor rgb="FF0099FF"/>
        <bgColor indexed="64"/>
      </patternFill>
    </fill>
    <fill>
      <patternFill patternType="solid">
        <fgColor rgb="FFE0DED8"/>
        <bgColor indexed="64"/>
      </patternFill>
    </fill>
    <fill>
      <patternFill patternType="solid">
        <fgColor rgb="FFFAFAFA"/>
        <bgColor indexed="64"/>
      </patternFill>
    </fill>
    <fill>
      <patternFill patternType="solid">
        <fgColor rgb="FF4D4D4D"/>
        <bgColor indexed="64"/>
      </patternFill>
    </fill>
    <fill>
      <patternFill patternType="solid">
        <fgColor theme="0"/>
        <bgColor indexed="64"/>
      </patternFill>
    </fill>
    <fill>
      <patternFill patternType="solid">
        <fgColor rgb="FFC0C0C0"/>
        <bgColor indexed="64"/>
      </patternFill>
    </fill>
    <fill>
      <patternFill patternType="solid">
        <fgColor rgb="FF05376A"/>
        <bgColor indexed="64"/>
      </patternFill>
    </fill>
    <fill>
      <patternFill patternType="solid">
        <fgColor theme="4"/>
        <bgColor indexed="64"/>
      </patternFill>
    </fill>
    <fill>
      <patternFill patternType="solid">
        <fgColor theme="0" tint="-0.499984740745262"/>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808080"/>
        <bgColor indexed="64"/>
      </patternFill>
    </fill>
    <fill>
      <patternFill patternType="solid">
        <fgColor rgb="FFC00000"/>
        <bgColor indexed="64"/>
      </patternFill>
    </fill>
    <fill>
      <patternFill patternType="solid">
        <fgColor rgb="FFDBE5F1"/>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1F497D"/>
        <bgColor rgb="FF000000"/>
      </patternFill>
    </fill>
    <fill>
      <patternFill patternType="solid">
        <fgColor rgb="FF5DBFE4"/>
        <bgColor indexed="64"/>
      </patternFill>
    </fill>
    <fill>
      <patternFill patternType="solid">
        <fgColor rgb="FF5DBFE4"/>
        <bgColor rgb="FF00000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1"/>
      </patternFill>
    </fill>
    <fill>
      <patternFill patternType="solid">
        <fgColor indexed="28"/>
      </patternFill>
    </fill>
    <fill>
      <patternFill patternType="solid">
        <fgColor indexed="8"/>
      </patternFill>
    </fill>
    <fill>
      <patternFill patternType="solid">
        <fgColor indexed="29"/>
      </patternFill>
    </fill>
    <fill>
      <patternFill patternType="solid">
        <fgColor indexed="15"/>
      </patternFill>
    </fill>
    <fill>
      <patternFill patternType="solid">
        <fgColor indexed="44"/>
      </patternFill>
    </fill>
    <fill>
      <patternFill patternType="solid">
        <fgColor indexed="51"/>
      </patternFill>
    </fill>
    <fill>
      <patternFill patternType="solid">
        <fgColor indexed="57"/>
      </patternFill>
    </fill>
    <fill>
      <patternFill patternType="solid">
        <f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64"/>
      </patternFill>
    </fill>
    <fill>
      <patternFill patternType="solid">
        <fgColor indexed="9"/>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3"/>
      </patternFill>
    </fill>
    <fill>
      <patternFill patternType="solid">
        <fgColor indexed="21"/>
      </patternFill>
    </fill>
    <fill>
      <patternFill patternType="solid">
        <fgColor indexed="26"/>
      </patternFill>
    </fill>
    <fill>
      <patternFill patternType="solid">
        <fgColor theme="7" tint="0.59999389629810485"/>
        <bgColor theme="7" tint="0.59999389629810485"/>
      </patternFill>
    </fill>
    <fill>
      <patternFill patternType="solid">
        <fgColor theme="7" tint="0.79998168889431442"/>
        <bgColor theme="7" tint="0.79998168889431442"/>
      </patternFill>
    </fill>
    <fill>
      <patternFill patternType="solid">
        <fgColor theme="8" tint="-0.499984740745262"/>
        <bgColor indexed="64"/>
      </patternFill>
    </fill>
    <fill>
      <patternFill patternType="solid">
        <fgColor rgb="FF18414C"/>
        <bgColor indexed="64"/>
      </patternFill>
    </fill>
    <fill>
      <patternFill patternType="solid">
        <fgColor indexed="22"/>
        <bgColor indexed="64"/>
      </patternFill>
    </fill>
    <fill>
      <patternFill patternType="solid">
        <fgColor indexed="24"/>
      </patternFill>
    </fill>
    <fill>
      <patternFill patternType="solid">
        <fgColor indexed="26"/>
        <bgColor indexed="64"/>
      </patternFill>
    </fill>
    <fill>
      <patternFill patternType="solid">
        <fgColor indexed="43"/>
      </patternFill>
    </fill>
    <fill>
      <patternFill patternType="solid">
        <fgColor indexed="51"/>
        <bgColor indexed="64"/>
      </patternFill>
    </fill>
    <fill>
      <patternFill patternType="mediumGray">
        <fgColor indexed="22"/>
      </patternFill>
    </fill>
    <fill>
      <patternFill patternType="gray0625">
        <fgColor indexed="11"/>
      </patternFill>
    </fill>
    <fill>
      <patternFill patternType="solid">
        <fgColor indexed="9"/>
        <bgColor indexed="18"/>
      </patternFill>
    </fill>
    <fill>
      <patternFill patternType="solid">
        <fgColor indexed="56"/>
      </patternFill>
    </fill>
    <fill>
      <patternFill patternType="solid">
        <fgColor indexed="58"/>
      </patternFill>
    </fill>
    <fill>
      <patternFill patternType="solid">
        <fgColor indexed="40"/>
      </patternFill>
    </fill>
    <fill>
      <patternFill patternType="solid">
        <fgColor indexed="19"/>
      </patternFill>
    </fill>
    <fill>
      <patternFill patternType="solid">
        <fgColor indexed="48"/>
      </patternFill>
    </fill>
    <fill>
      <patternFill patternType="solid">
        <fgColor indexed="14"/>
      </patternFill>
    </fill>
    <fill>
      <patternFill patternType="solid">
        <fgColor indexed="59"/>
      </patternFill>
    </fill>
    <fill>
      <patternFill patternType="solid">
        <fgColor indexed="12"/>
      </patternFill>
    </fill>
    <fill>
      <patternFill patternType="solid">
        <fgColor indexed="23"/>
      </patternFill>
    </fill>
    <fill>
      <patternFill patternType="solid">
        <fgColor indexed="17"/>
      </patternFill>
    </fill>
    <fill>
      <patternFill patternType="solid">
        <fgColor rgb="FF003C69"/>
        <bgColor indexed="39"/>
      </patternFill>
    </fill>
    <fill>
      <patternFill patternType="solid">
        <fgColor theme="0" tint="-4.9989318521683403E-2"/>
        <bgColor indexed="64"/>
      </patternFill>
    </fill>
    <fill>
      <patternFill patternType="solid">
        <fgColor rgb="FF002060"/>
        <bgColor indexed="64"/>
      </patternFill>
    </fill>
    <fill>
      <patternFill patternType="solid">
        <fgColor theme="0" tint="-0.249977111117893"/>
        <bgColor indexed="64"/>
      </patternFill>
    </fill>
    <fill>
      <patternFill patternType="solid">
        <fgColor rgb="FF00B0F0"/>
        <bgColor indexed="64"/>
      </patternFill>
    </fill>
    <fill>
      <patternFill patternType="solid">
        <fgColor theme="1" tint="0.34998626667073579"/>
        <bgColor indexed="64"/>
      </patternFill>
    </fill>
    <fill>
      <patternFill patternType="solid">
        <fgColor rgb="FF002060"/>
        <bgColor indexed="39"/>
      </patternFill>
    </fill>
    <fill>
      <patternFill patternType="solid">
        <fgColor rgb="FF05376A"/>
        <bgColor rgb="FF000000"/>
      </patternFill>
    </fill>
    <fill>
      <patternFill patternType="solid">
        <fgColor rgb="FF002060"/>
        <bgColor rgb="FF000000"/>
      </patternFill>
    </fill>
    <fill>
      <patternFill patternType="solid">
        <fgColor rgb="FF595959"/>
        <bgColor rgb="FF000000"/>
      </patternFill>
    </fill>
    <fill>
      <patternFill patternType="solid">
        <fgColor rgb="FFC6EFCE"/>
      </patternFill>
    </fill>
    <fill>
      <patternFill patternType="solid">
        <fgColor rgb="FFFFCC99"/>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41"/>
      </patternFill>
    </fill>
    <fill>
      <patternFill patternType="solid">
        <fgColor indexed="54"/>
      </patternFill>
    </fill>
    <fill>
      <patternFill patternType="solid">
        <fgColor indexed="46"/>
        <bgColor indexed="46"/>
      </patternFill>
    </fill>
    <fill>
      <patternFill patternType="solid">
        <fgColor indexed="21"/>
        <bgColor indexed="64"/>
      </patternFill>
    </fill>
    <fill>
      <patternFill patternType="solid">
        <fgColor indexed="57"/>
        <bgColor indexed="64"/>
      </patternFill>
    </fill>
    <fill>
      <patternFill patternType="mediumGray">
        <fgColor indexed="9"/>
        <bgColor theme="0"/>
      </patternFill>
    </fill>
    <fill>
      <patternFill patternType="solid">
        <fgColor indexed="41"/>
        <bgColor indexed="64"/>
      </patternFill>
    </fill>
    <fill>
      <patternFill patternType="solid">
        <fgColor indexed="43"/>
        <bgColor indexed="64"/>
      </patternFill>
    </fill>
    <fill>
      <patternFill patternType="solid">
        <fgColor theme="2"/>
        <bgColor indexed="64"/>
      </patternFill>
    </fill>
    <fill>
      <patternFill patternType="solid">
        <fgColor rgb="FF0070C0"/>
        <bgColor indexed="64"/>
      </patternFill>
    </fill>
    <fill>
      <patternFill patternType="solid">
        <fgColor indexed="9"/>
        <bgColor indexed="64"/>
      </patternFill>
    </fill>
    <fill>
      <patternFill patternType="solid">
        <fgColor rgb="FF00296A"/>
        <bgColor indexed="64"/>
      </patternFill>
    </fill>
    <fill>
      <patternFill patternType="solid">
        <fgColor theme="0" tint="-0.499984740745262"/>
        <bgColor rgb="FF000000"/>
      </patternFill>
    </fill>
    <fill>
      <patternFill patternType="solid">
        <fgColor theme="0"/>
        <bgColor indexed="9"/>
      </patternFill>
    </fill>
    <fill>
      <patternFill patternType="solid">
        <fgColor rgb="FF92D050"/>
        <bgColor indexed="64"/>
      </patternFill>
    </fill>
    <fill>
      <patternFill patternType="solid">
        <fgColor rgb="FFD9D9D9"/>
        <bgColor rgb="FF000000"/>
      </patternFill>
    </fill>
    <fill>
      <patternFill patternType="solid">
        <fgColor theme="8" tint="0.39997558519241921"/>
        <bgColor indexed="64"/>
      </patternFill>
    </fill>
    <fill>
      <patternFill patternType="solid">
        <fgColor rgb="FFE7E6E6"/>
        <bgColor rgb="FF000000"/>
      </patternFill>
    </fill>
  </fills>
  <borders count="151">
    <border>
      <left/>
      <right/>
      <top/>
      <bottom/>
      <diagonal/>
    </border>
    <border>
      <left/>
      <right/>
      <top/>
      <bottom style="double">
        <color indexed="64"/>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right/>
      <top/>
      <bottom style="medium">
        <color rgb="FFFFFFFF"/>
      </bottom>
      <diagonal/>
    </border>
    <border>
      <left/>
      <right style="medium">
        <color rgb="FFFFFFFF"/>
      </right>
      <top/>
      <bottom style="medium">
        <color rgb="FFFFFFFF"/>
      </bottom>
      <diagonal/>
    </border>
    <border>
      <left/>
      <right/>
      <top style="medium">
        <color rgb="FFFFFFFF"/>
      </top>
      <bottom style="medium">
        <color rgb="FFFFFFFF"/>
      </bottom>
      <diagonal/>
    </border>
    <border>
      <left style="hair">
        <color rgb="FFFFFFFF"/>
      </left>
      <right style="hair">
        <color rgb="FFFFFFFF"/>
      </right>
      <top style="hair">
        <color rgb="FFFFFFFF"/>
      </top>
      <bottom style="hair">
        <color rgb="FFFFFFFF"/>
      </bottom>
      <diagonal/>
    </border>
    <border>
      <left/>
      <right style="medium">
        <color rgb="FFFFFFFF"/>
      </right>
      <top style="medium">
        <color rgb="FFFFFFFF"/>
      </top>
      <bottom/>
      <diagonal/>
    </border>
    <border>
      <left style="medium">
        <color rgb="FFFFFFFF"/>
      </left>
      <right style="medium">
        <color rgb="FFFFFFFF"/>
      </right>
      <top/>
      <bottom style="medium">
        <color rgb="FFFFFFFF"/>
      </bottom>
      <diagonal/>
    </border>
    <border>
      <left style="hair">
        <color theme="0"/>
      </left>
      <right style="hair">
        <color theme="0"/>
      </right>
      <top style="hair">
        <color theme="0"/>
      </top>
      <bottom style="hair">
        <color theme="0"/>
      </bottom>
      <diagonal/>
    </border>
    <border>
      <left style="medium">
        <color rgb="FFFFFFFF"/>
      </left>
      <right/>
      <top/>
      <bottom/>
      <diagonal/>
    </border>
    <border>
      <left style="hair">
        <color theme="0"/>
      </left>
      <right style="hair">
        <color theme="0"/>
      </right>
      <top style="hair">
        <color theme="0"/>
      </top>
      <bottom/>
      <diagonal/>
    </border>
    <border>
      <left/>
      <right/>
      <top style="thin">
        <color rgb="FF003C69"/>
      </top>
      <bottom style="double">
        <color rgb="FF003C69"/>
      </bottom>
      <diagonal/>
    </border>
    <border>
      <left style="thin">
        <color rgb="FF003C69"/>
      </left>
      <right style="thin">
        <color rgb="FF003C69"/>
      </right>
      <top style="thin">
        <color rgb="FF003C69"/>
      </top>
      <bottom/>
      <diagonal/>
    </border>
    <border>
      <left style="thin">
        <color rgb="FF003C69"/>
      </left>
      <right style="thin">
        <color rgb="FF003C69"/>
      </right>
      <top style="thin">
        <color rgb="FF003C69"/>
      </top>
      <bottom style="thin">
        <color rgb="FF003C69"/>
      </bottom>
      <diagonal/>
    </border>
    <border>
      <left style="thin">
        <color rgb="FF003C69"/>
      </left>
      <right/>
      <top style="thin">
        <color rgb="FF003C69"/>
      </top>
      <bottom style="thin">
        <color rgb="FF003C69"/>
      </bottom>
      <diagonal/>
    </border>
    <border>
      <left/>
      <right/>
      <top style="thin">
        <color rgb="FF003C69"/>
      </top>
      <bottom style="thin">
        <color rgb="FF003C69"/>
      </bottom>
      <diagonal/>
    </border>
    <border>
      <left/>
      <right style="thin">
        <color rgb="FF003C69"/>
      </right>
      <top style="thin">
        <color rgb="FF003C69"/>
      </top>
      <bottom style="thin">
        <color rgb="FF003C69"/>
      </bottom>
      <diagonal/>
    </border>
    <border>
      <left style="thin">
        <color rgb="FF003C69"/>
      </left>
      <right style="thin">
        <color rgb="FF003C69"/>
      </right>
      <top/>
      <bottom style="thin">
        <color rgb="FF003C69"/>
      </bottom>
      <diagonal/>
    </border>
    <border>
      <left/>
      <right/>
      <top style="thin">
        <color rgb="FF003C69"/>
      </top>
      <bottom/>
      <diagonal/>
    </border>
    <border>
      <left style="thin">
        <color rgb="FF003C69"/>
      </left>
      <right style="thin">
        <color rgb="FF003C69"/>
      </right>
      <top style="thin">
        <color rgb="FF003C69"/>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top style="medium">
        <color indexed="64"/>
      </top>
      <bottom/>
      <diagonal/>
    </border>
    <border>
      <left/>
      <right style="thin">
        <color indexed="64"/>
      </right>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double">
        <color indexed="64"/>
      </left>
      <right/>
      <top/>
      <bottom style="hair">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39"/>
      </left>
      <right style="double">
        <color indexed="39"/>
      </right>
      <top style="double">
        <color indexed="39"/>
      </top>
      <bottom style="double">
        <color indexed="3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9"/>
      </right>
      <top/>
      <bottom style="thin">
        <color indexed="9"/>
      </bottom>
      <diagonal/>
    </border>
    <border>
      <left/>
      <right style="thin">
        <color theme="0"/>
      </right>
      <top/>
      <bottom style="thin">
        <color theme="0"/>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3"/>
      </left>
      <right style="thin">
        <color indexed="63"/>
      </right>
      <top style="thin">
        <color indexed="63"/>
      </top>
      <bottom style="thin">
        <color indexed="63"/>
      </bottom>
      <diagonal/>
    </border>
    <border>
      <left style="thin">
        <color indexed="39"/>
      </left>
      <right style="thin">
        <color indexed="39"/>
      </right>
      <top style="thin">
        <color indexed="39"/>
      </top>
      <bottom style="thin">
        <color indexed="39"/>
      </bottom>
      <diagonal/>
    </border>
    <border>
      <left/>
      <right/>
      <top style="double">
        <color indexed="24"/>
      </top>
      <bottom/>
      <diagonal/>
    </border>
    <border>
      <left/>
      <right/>
      <top style="double">
        <color indexed="64"/>
      </top>
      <bottom/>
      <diagonal/>
    </border>
    <border>
      <left/>
      <right/>
      <top style="thin">
        <color indexed="64"/>
      </top>
      <bottom style="thick">
        <color indexed="64"/>
      </bottom>
      <diagonal/>
    </border>
    <border>
      <left/>
      <right/>
      <top style="thin">
        <color indexed="64"/>
      </top>
      <bottom style="medium">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12"/>
      </left>
      <right style="thin">
        <color indexed="12"/>
      </right>
      <top style="thin">
        <color indexed="12"/>
      </top>
      <bottom style="thin">
        <color indexed="12"/>
      </bottom>
      <diagonal/>
    </border>
    <border>
      <left style="double">
        <color indexed="18"/>
      </left>
      <right style="double">
        <color indexed="18"/>
      </right>
      <top style="double">
        <color indexed="18"/>
      </top>
      <bottom style="double">
        <color indexed="18"/>
      </bottom>
      <diagonal/>
    </border>
    <border>
      <left/>
      <right/>
      <top/>
      <bottom style="double">
        <color indexed="63"/>
      </bottom>
      <diagonal/>
    </border>
    <border>
      <left style="thin">
        <color indexed="18"/>
      </left>
      <right style="thin">
        <color indexed="18"/>
      </right>
      <top style="thin">
        <color indexed="18"/>
      </top>
      <bottom style="thin">
        <color indexed="18"/>
      </bottom>
      <diagonal/>
    </border>
    <border>
      <left/>
      <right/>
      <top/>
      <bottom style="thick">
        <color indexed="59"/>
      </bottom>
      <diagonal/>
    </border>
    <border>
      <left/>
      <right/>
      <top/>
      <bottom style="thick">
        <color indexed="58"/>
      </bottom>
      <diagonal/>
    </border>
    <border>
      <left/>
      <right/>
      <top/>
      <bottom style="medium">
        <color indexed="58"/>
      </bottom>
      <diagonal/>
    </border>
    <border>
      <left/>
      <right/>
      <top style="thin">
        <color indexed="59"/>
      </top>
      <bottom style="double">
        <color indexed="59"/>
      </bottom>
      <diagonal/>
    </border>
    <border>
      <left style="hair">
        <color theme="0"/>
      </left>
      <right/>
      <top style="hair">
        <color theme="0"/>
      </top>
      <bottom style="hair">
        <color theme="0"/>
      </bottom>
      <diagonal/>
    </border>
    <border>
      <left/>
      <right/>
      <top style="medium">
        <color rgb="FFFFFFFF"/>
      </top>
      <bottom/>
      <diagonal/>
    </border>
    <border>
      <left style="medium">
        <color rgb="FFFFFFFF"/>
      </left>
      <right/>
      <top style="medium">
        <color rgb="FFFFFFFF"/>
      </top>
      <bottom/>
      <diagonal/>
    </border>
    <border>
      <left/>
      <right/>
      <top style="thin">
        <color indexed="64"/>
      </top>
      <bottom style="thin">
        <color indexed="64"/>
      </bottom>
      <diagonal/>
    </border>
    <border>
      <left style="hair">
        <color rgb="FFFFFFFF"/>
      </left>
      <right style="hair">
        <color rgb="FFFFFFFF"/>
      </right>
      <top/>
      <bottom style="hair">
        <color rgb="FFFFFFF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style="thin">
        <color indexed="64"/>
      </bottom>
      <diagonal/>
    </border>
    <border>
      <left style="hair">
        <color rgb="FFFFFFFF"/>
      </left>
      <right/>
      <top style="hair">
        <color rgb="FFFFFFFF"/>
      </top>
      <bottom style="hair">
        <color rgb="FFFFFFFF"/>
      </bottom>
      <diagonal/>
    </border>
    <border>
      <left style="hair">
        <color rgb="FFFFFFFF"/>
      </left>
      <right/>
      <top style="hair">
        <color rgb="FFFFFFFF"/>
      </top>
      <bottom/>
      <diagonal/>
    </border>
    <border>
      <left/>
      <right/>
      <top/>
      <bottom style="medium">
        <color rgb="FFD0CECE"/>
      </bottom>
      <diagonal/>
    </border>
    <border>
      <left/>
      <right/>
      <top style="medium">
        <color rgb="FFD0CECE"/>
      </top>
      <bottom/>
      <diagonal/>
    </border>
    <border>
      <left/>
      <right/>
      <top/>
      <bottom style="medium">
        <color rgb="FFD9D9D9"/>
      </bottom>
      <diagonal/>
    </border>
    <border>
      <left/>
      <right/>
      <top/>
      <bottom style="thin">
        <color indexed="64"/>
      </bottom>
      <diagonal/>
    </border>
    <border>
      <left style="hair">
        <color rgb="FFFFFFFF"/>
      </left>
      <right style="hair">
        <color rgb="FFFFFFFF"/>
      </right>
      <top style="hair">
        <color rgb="FFFFFFFF"/>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bottom style="double">
        <color indexed="32"/>
      </bottom>
      <diagonal/>
    </border>
    <border>
      <left/>
      <right/>
      <top/>
      <bottom style="thick">
        <color indexed="52"/>
      </bottom>
      <diagonal/>
    </border>
    <border>
      <left/>
      <right/>
      <top/>
      <bottom style="thick">
        <color indexed="11"/>
      </bottom>
      <diagonal/>
    </border>
    <border>
      <left/>
      <right/>
      <top/>
      <bottom style="medium">
        <color indexed="11"/>
      </bottom>
      <diagonal/>
    </border>
    <border>
      <left/>
      <right/>
      <top style="thin">
        <color indexed="52"/>
      </top>
      <bottom style="double">
        <color indexed="52"/>
      </bottom>
      <diagonal/>
    </border>
    <border>
      <left/>
      <right/>
      <top style="double">
        <color indexed="8"/>
      </top>
      <bottom/>
      <diagonal/>
    </border>
    <border>
      <left style="double">
        <color indexed="57"/>
      </left>
      <right style="double">
        <color indexed="57"/>
      </right>
      <top/>
      <bottom/>
      <diagonal/>
    </border>
    <border>
      <left style="thin">
        <color rgb="FF003C69"/>
      </left>
      <right style="thin">
        <color rgb="FF003C69"/>
      </right>
      <top style="thin">
        <color rgb="FF003C69"/>
      </top>
      <bottom style="double">
        <color rgb="FF003C69"/>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rgb="FFD0CECE"/>
      </top>
      <bottom style="medium">
        <color rgb="FFD0CECE"/>
      </bottom>
      <diagonal/>
    </border>
    <border>
      <left/>
      <right/>
      <top style="medium">
        <color rgb="FFD9D9D9"/>
      </top>
      <bottom/>
      <diagonal/>
    </border>
    <border>
      <left/>
      <right/>
      <top/>
      <bottom style="thin">
        <color rgb="FF003C69"/>
      </bottom>
      <diagonal/>
    </border>
    <border>
      <left/>
      <right/>
      <top/>
      <bottom style="thin">
        <color theme="0"/>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theme="0"/>
      </right>
      <top style="thin">
        <color theme="0"/>
      </top>
      <bottom style="thin">
        <color indexed="64"/>
      </bottom>
      <diagonal/>
    </border>
    <border>
      <left style="thin">
        <color theme="0"/>
      </left>
      <right/>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theme="0"/>
      </right>
      <top/>
      <bottom style="thin">
        <color indexed="64"/>
      </bottom>
      <diagonal/>
    </border>
    <border>
      <left/>
      <right style="medium">
        <color rgb="FFFFFFFF"/>
      </right>
      <top/>
      <bottom/>
      <diagonal/>
    </border>
    <border>
      <left/>
      <right style="thin">
        <color rgb="FF003C69"/>
      </right>
      <top style="thin">
        <color rgb="FF003C69"/>
      </top>
      <bottom/>
      <diagonal/>
    </border>
    <border>
      <left/>
      <right style="thin">
        <color rgb="FF003C69"/>
      </right>
      <top/>
      <bottom/>
      <diagonal/>
    </border>
    <border>
      <left style="thin">
        <color theme="0"/>
      </left>
      <right style="thin">
        <color theme="0"/>
      </right>
      <top style="thin">
        <color theme="0"/>
      </top>
      <bottom/>
      <diagonal/>
    </border>
    <border>
      <left/>
      <right/>
      <top style="medium">
        <color rgb="FF002060"/>
      </top>
      <bottom/>
      <diagonal/>
    </border>
    <border>
      <left/>
      <right/>
      <top/>
      <bottom style="medium">
        <color rgb="FF002060"/>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top/>
      <bottom style="medium">
        <color rgb="FF00B0F0"/>
      </bottom>
      <diagonal/>
    </border>
    <border>
      <left/>
      <right/>
      <top style="medium">
        <color rgb="FF00B0F0"/>
      </top>
      <bottom/>
      <diagonal/>
    </border>
    <border>
      <left/>
      <right/>
      <top/>
      <bottom style="thin">
        <color rgb="FFBFBFBF"/>
      </bottom>
      <diagonal/>
    </border>
  </borders>
  <cellStyleXfs count="10040">
    <xf numFmtId="0" fontId="0" fillId="0" borderId="0"/>
    <xf numFmtId="43" fontId="1" fillId="0" borderId="0" applyFont="0" applyFill="0" applyBorder="0" applyAlignment="0" applyProtection="0"/>
    <xf numFmtId="0" fontId="4" fillId="0" borderId="0"/>
    <xf numFmtId="0" fontId="5" fillId="0" borderId="0" applyNumberFormat="0" applyFill="0" applyBorder="0" applyAlignment="0" applyProtection="0"/>
    <xf numFmtId="165" fontId="6" fillId="0" borderId="0"/>
    <xf numFmtId="166" fontId="7" fillId="0" borderId="0">
      <protection locked="0"/>
    </xf>
    <xf numFmtId="165" fontId="6" fillId="0" borderId="0"/>
    <xf numFmtId="41" fontId="1" fillId="0" borderId="0" applyFont="0" applyFill="0" applyBorder="0" applyAlignment="0" applyProtection="0"/>
    <xf numFmtId="167" fontId="1" fillId="0" borderId="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4" fillId="0" borderId="0" applyNumberFormat="0" applyFont="0" applyFill="0" applyBorder="0" applyAlignment="0" applyProtection="0"/>
    <xf numFmtId="168" fontId="1" fillId="0" borderId="0" applyFont="0" applyFill="0" applyBorder="0" applyAlignment="0" applyProtection="0"/>
    <xf numFmtId="0" fontId="4" fillId="0" borderId="0"/>
    <xf numFmtId="43"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9" fontId="1" fillId="0" borderId="0" applyFont="0" applyFill="0" applyBorder="0" applyAlignment="0" applyProtection="0"/>
    <xf numFmtId="41" fontId="4" fillId="0" borderId="0" applyFont="0" applyFill="0" applyBorder="0" applyAlignment="0" applyProtection="0"/>
    <xf numFmtId="172" fontId="4" fillId="0" borderId="0" applyFont="0" applyFill="0" applyBorder="0" applyAlignment="0" applyProtection="0"/>
    <xf numFmtId="0" fontId="4" fillId="0" borderId="0"/>
    <xf numFmtId="43" fontId="1" fillId="0" borderId="0" applyFont="0" applyFill="0" applyBorder="0" applyAlignment="0" applyProtection="0"/>
    <xf numFmtId="0" fontId="36" fillId="42" borderId="0">
      <alignment horizontal="left"/>
    </xf>
    <xf numFmtId="0" fontId="39" fillId="41" borderId="0"/>
    <xf numFmtId="41" fontId="1" fillId="0" borderId="0" applyFont="0" applyFill="0" applyBorder="0" applyAlignment="0" applyProtection="0"/>
    <xf numFmtId="0" fontId="41" fillId="43" borderId="37" applyNumberFormat="0" applyAlignment="0" applyProtection="0">
      <alignment horizontal="left" vertical="center" indent="1"/>
    </xf>
    <xf numFmtId="179" fontId="42" fillId="0" borderId="38" applyNumberFormat="0" applyProtection="0">
      <alignment horizontal="right" vertical="center"/>
    </xf>
    <xf numFmtId="179" fontId="41" fillId="0" borderId="39" applyNumberFormat="0" applyProtection="0">
      <alignment horizontal="right" vertical="center"/>
    </xf>
    <xf numFmtId="0" fontId="43" fillId="2" borderId="39" applyNumberFormat="0" applyAlignment="0" applyProtection="0">
      <alignment horizontal="left" vertical="center" indent="1"/>
    </xf>
    <xf numFmtId="0" fontId="43" fillId="44" borderId="39" applyNumberFormat="0" applyAlignment="0" applyProtection="0">
      <alignment horizontal="left" vertical="center" indent="1"/>
    </xf>
    <xf numFmtId="179" fontId="42" fillId="45" borderId="38" applyNumberFormat="0" applyBorder="0" applyProtection="0">
      <alignment horizontal="right" vertical="center"/>
    </xf>
    <xf numFmtId="0" fontId="43" fillId="2" borderId="39" applyNumberFormat="0" applyAlignment="0" applyProtection="0">
      <alignment horizontal="left" vertical="center" indent="1"/>
    </xf>
    <xf numFmtId="179" fontId="41" fillId="44" borderId="39" applyNumberFormat="0" applyProtection="0">
      <alignment horizontal="right" vertical="center"/>
    </xf>
    <xf numFmtId="179" fontId="41" fillId="45" borderId="39" applyNumberFormat="0" applyBorder="0" applyProtection="0">
      <alignment horizontal="right" vertical="center"/>
    </xf>
    <xf numFmtId="179" fontId="44" fillId="46" borderId="40" applyNumberFormat="0" applyBorder="0" applyAlignment="0" applyProtection="0">
      <alignment horizontal="right" vertical="center" indent="1"/>
    </xf>
    <xf numFmtId="179" fontId="45" fillId="47" borderId="40" applyNumberFormat="0" applyBorder="0" applyAlignment="0" applyProtection="0">
      <alignment horizontal="right" vertical="center" indent="1"/>
    </xf>
    <xf numFmtId="179" fontId="45" fillId="48" borderId="40" applyNumberFormat="0" applyBorder="0" applyAlignment="0" applyProtection="0">
      <alignment horizontal="right" vertical="center" indent="1"/>
    </xf>
    <xf numFmtId="179" fontId="46" fillId="49" borderId="40" applyNumberFormat="0" applyBorder="0" applyAlignment="0" applyProtection="0">
      <alignment horizontal="right" vertical="center" indent="1"/>
    </xf>
    <xf numFmtId="179" fontId="46" fillId="50" borderId="40" applyNumberFormat="0" applyBorder="0" applyAlignment="0" applyProtection="0">
      <alignment horizontal="right" vertical="center" indent="1"/>
    </xf>
    <xf numFmtId="179" fontId="46" fillId="51" borderId="40" applyNumberFormat="0" applyBorder="0" applyAlignment="0" applyProtection="0">
      <alignment horizontal="right" vertical="center" indent="1"/>
    </xf>
    <xf numFmtId="179" fontId="47" fillId="52" borderId="40" applyNumberFormat="0" applyBorder="0" applyAlignment="0" applyProtection="0">
      <alignment horizontal="right" vertical="center" indent="1"/>
    </xf>
    <xf numFmtId="179" fontId="47" fillId="53" borderId="40" applyNumberFormat="0" applyBorder="0" applyAlignment="0" applyProtection="0">
      <alignment horizontal="right" vertical="center" indent="1"/>
    </xf>
    <xf numFmtId="179" fontId="47" fillId="54" borderId="40" applyNumberFormat="0" applyBorder="0" applyAlignment="0" applyProtection="0">
      <alignment horizontal="right" vertical="center" indent="1"/>
    </xf>
    <xf numFmtId="0" fontId="48" fillId="0" borderId="37" applyNumberFormat="0" applyFont="0" applyFill="0" applyAlignment="0" applyProtection="0"/>
    <xf numFmtId="179" fontId="42" fillId="55" borderId="37" applyNumberFormat="0" applyAlignment="0" applyProtection="0">
      <alignment horizontal="left" vertical="center" indent="1"/>
    </xf>
    <xf numFmtId="0" fontId="41" fillId="43" borderId="39" applyNumberFormat="0" applyAlignment="0" applyProtection="0">
      <alignment horizontal="left" vertical="center" indent="1"/>
    </xf>
    <xf numFmtId="0" fontId="43" fillId="56" borderId="37" applyNumberFormat="0" applyAlignment="0" applyProtection="0">
      <alignment horizontal="left" vertical="center" indent="1"/>
    </xf>
    <xf numFmtId="0" fontId="43" fillId="57" borderId="37" applyNumberFormat="0" applyAlignment="0" applyProtection="0">
      <alignment horizontal="left" vertical="center" indent="1"/>
    </xf>
    <xf numFmtId="0" fontId="43" fillId="58" borderId="37" applyNumberFormat="0" applyAlignment="0" applyProtection="0">
      <alignment horizontal="left" vertical="center" indent="1"/>
    </xf>
    <xf numFmtId="0" fontId="43" fillId="45" borderId="37" applyNumberFormat="0" applyAlignment="0" applyProtection="0">
      <alignment horizontal="left" vertical="center" indent="1"/>
    </xf>
    <xf numFmtId="0" fontId="43" fillId="44" borderId="39" applyNumberFormat="0" applyAlignment="0" applyProtection="0">
      <alignment horizontal="left" vertical="center" indent="1"/>
    </xf>
    <xf numFmtId="0" fontId="49" fillId="0" borderId="41" applyNumberFormat="0" applyFill="0" applyBorder="0" applyAlignment="0" applyProtection="0"/>
    <xf numFmtId="0" fontId="50" fillId="0" borderId="41" applyNumberFormat="0" applyBorder="0" applyAlignment="0" applyProtection="0"/>
    <xf numFmtId="0" fontId="49" fillId="2" borderId="39" applyNumberFormat="0" applyAlignment="0" applyProtection="0">
      <alignment horizontal="left" vertical="center" indent="1"/>
    </xf>
    <xf numFmtId="0" fontId="49" fillId="2" borderId="39" applyNumberFormat="0" applyAlignment="0" applyProtection="0">
      <alignment horizontal="left" vertical="center" indent="1"/>
    </xf>
    <xf numFmtId="0" fontId="49" fillId="44" borderId="39" applyNumberFormat="0" applyAlignment="0" applyProtection="0">
      <alignment horizontal="left" vertical="center" indent="1"/>
    </xf>
    <xf numFmtId="179" fontId="51" fillId="44" borderId="39" applyNumberFormat="0" applyProtection="0">
      <alignment horizontal="right" vertical="center"/>
    </xf>
    <xf numFmtId="179" fontId="52" fillId="45" borderId="38" applyNumberFormat="0" applyBorder="0" applyProtection="0">
      <alignment horizontal="right" vertical="center"/>
    </xf>
    <xf numFmtId="179" fontId="51" fillId="45" borderId="39" applyNumberFormat="0" applyBorder="0" applyProtection="0">
      <alignment horizontal="right" vertical="center"/>
    </xf>
    <xf numFmtId="179" fontId="42" fillId="0" borderId="38" applyNumberFormat="0" applyFill="0" applyBorder="0" applyAlignment="0" applyProtection="0">
      <alignment horizontal="right" vertical="center"/>
    </xf>
    <xf numFmtId="179" fontId="42" fillId="0" borderId="38" applyNumberFormat="0" applyFill="0" applyBorder="0" applyAlignment="0" applyProtection="0">
      <alignment horizontal="right" vertical="center"/>
    </xf>
    <xf numFmtId="41" fontId="1" fillId="0" borderId="0" applyFont="0" applyFill="0" applyBorder="0" applyAlignment="0" applyProtection="0"/>
    <xf numFmtId="164" fontId="1" fillId="0" borderId="0" applyFont="0" applyFill="0" applyBorder="0" applyAlignment="0" applyProtection="0"/>
    <xf numFmtId="0" fontId="1" fillId="0" borderId="0"/>
    <xf numFmtId="9" fontId="4" fillId="0" borderId="0" applyFont="0" applyFill="0" applyBorder="0" applyAlignment="0" applyProtection="0"/>
    <xf numFmtId="0" fontId="53" fillId="0" borderId="0">
      <alignment horizontal="right" vertical="center"/>
    </xf>
    <xf numFmtId="0" fontId="40" fillId="59" borderId="43" applyNumberFormat="0" applyAlignment="0" applyProtection="0">
      <alignment horizontal="left" vertical="center" indent="1"/>
    </xf>
    <xf numFmtId="179" fontId="55" fillId="0" borderId="38" applyNumberFormat="0" applyProtection="0">
      <alignment horizontal="right" vertical="center"/>
    </xf>
    <xf numFmtId="179" fontId="54" fillId="60" borderId="39" applyNumberFormat="0" applyProtection="0">
      <alignment horizontal="right" vertical="center"/>
    </xf>
    <xf numFmtId="0" fontId="48" fillId="0" borderId="43" applyNumberFormat="0" applyFont="0" applyFill="0" applyAlignment="0" applyProtection="0"/>
    <xf numFmtId="179" fontId="55" fillId="0" borderId="43" applyNumberFormat="0" applyAlignment="0" applyProtection="0">
      <alignment horizontal="left" vertical="center" indent="1"/>
    </xf>
    <xf numFmtId="0" fontId="54" fillId="61" borderId="39" applyNumberFormat="0" applyAlignment="0" applyProtection="0">
      <alignment horizontal="left" vertical="center" indent="1"/>
    </xf>
    <xf numFmtId="0" fontId="40" fillId="59" borderId="42" applyNumberFormat="0" applyAlignment="0" applyProtection="0">
      <alignment horizontal="left" vertical="center" indent="1"/>
    </xf>
    <xf numFmtId="0" fontId="37" fillId="59" borderId="37" applyNumberFormat="0" applyAlignment="0" applyProtection="0">
      <alignment horizontal="left" vertical="center" indent="1"/>
    </xf>
    <xf numFmtId="41" fontId="1" fillId="0" borderId="0" applyFont="0" applyFill="0" applyBorder="0" applyAlignment="0" applyProtection="0"/>
    <xf numFmtId="41" fontId="1" fillId="0" borderId="0" applyFont="0" applyFill="0" applyBorder="0" applyAlignment="0" applyProtection="0"/>
    <xf numFmtId="179" fontId="42" fillId="55" borderId="37" applyNumberFormat="0" applyAlignment="0" applyProtection="0">
      <alignment horizontal="left" vertical="center" indent="1"/>
    </xf>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3" fillId="0" borderId="0">
      <alignment horizontal="right" vertical="center"/>
    </xf>
    <xf numFmtId="41" fontId="1" fillId="0" borderId="0" applyFont="0" applyFill="0" applyBorder="0" applyAlignment="0" applyProtection="0"/>
    <xf numFmtId="41" fontId="1" fillId="0" borderId="0" applyFont="0" applyFill="0" applyBorder="0" applyAlignment="0" applyProtection="0"/>
    <xf numFmtId="181" fontId="56" fillId="0" borderId="0">
      <protection locked="0"/>
    </xf>
    <xf numFmtId="181" fontId="56" fillId="0" borderId="0">
      <protection locked="0"/>
    </xf>
    <xf numFmtId="0" fontId="1" fillId="0" borderId="0"/>
    <xf numFmtId="0" fontId="1" fillId="0" borderId="0"/>
    <xf numFmtId="9" fontId="5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83" fontId="60" fillId="0" borderId="0" applyFont="0" applyFill="0" applyBorder="0" applyAlignment="0" applyProtection="0"/>
    <xf numFmtId="184" fontId="6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60" fillId="0" borderId="0" applyFont="0" applyFill="0" applyBorder="0" applyAlignment="0" applyProtection="0"/>
    <xf numFmtId="186" fontId="60" fillId="0" borderId="0" applyFont="0" applyFill="0" applyBorder="0" applyAlignment="0" applyProtection="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175" fontId="5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62"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62" fillId="68"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35" fillId="25"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63" fillId="62" borderId="0" applyNumberFormat="0" applyBorder="0" applyAlignment="0" applyProtection="0"/>
    <xf numFmtId="0" fontId="1" fillId="25"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1" fillId="25" borderId="0" applyNumberFormat="0" applyBorder="0" applyAlignment="0" applyProtection="0"/>
    <xf numFmtId="0" fontId="64" fillId="62" borderId="0" applyNumberFormat="0" applyBorder="0" applyAlignment="0" applyProtection="0"/>
    <xf numFmtId="0" fontId="64" fillId="62" borderId="0" applyNumberFormat="0" applyBorder="0" applyAlignment="0" applyProtection="0"/>
    <xf numFmtId="0" fontId="63" fillId="62" borderId="0" applyNumberFormat="0" applyBorder="0" applyAlignment="0" applyProtection="0"/>
    <xf numFmtId="0" fontId="64" fillId="63" borderId="0" applyNumberFormat="0" applyBorder="0" applyAlignment="0" applyProtection="0"/>
    <xf numFmtId="0" fontId="62" fillId="69" borderId="0" applyNumberFormat="0" applyBorder="0" applyAlignment="0" applyProtection="0"/>
    <xf numFmtId="0" fontId="1" fillId="31" borderId="0" applyNumberFormat="0" applyBorder="0" applyAlignment="0" applyProtection="0"/>
    <xf numFmtId="0" fontId="64" fillId="64" borderId="0" applyNumberFormat="0" applyBorder="0" applyAlignment="0" applyProtection="0"/>
    <xf numFmtId="0" fontId="62" fillId="70" borderId="0" applyNumberFormat="0" applyBorder="0" applyAlignment="0" applyProtection="0"/>
    <xf numFmtId="0" fontId="1" fillId="34" borderId="0" applyNumberFormat="0" applyBorder="0" applyAlignment="0" applyProtection="0"/>
    <xf numFmtId="0" fontId="64" fillId="65" borderId="0" applyNumberFormat="0" applyBorder="0" applyAlignment="0" applyProtection="0"/>
    <xf numFmtId="0" fontId="1" fillId="34"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2" fillId="71" borderId="0" applyNumberFormat="0" applyBorder="0" applyAlignment="0" applyProtection="0"/>
    <xf numFmtId="0" fontId="1" fillId="37" borderId="0" applyNumberFormat="0" applyBorder="0" applyAlignment="0" applyProtection="0"/>
    <xf numFmtId="0" fontId="64" fillId="66" borderId="0" applyNumberFormat="0" applyBorder="0" applyAlignment="0" applyProtection="0"/>
    <xf numFmtId="0" fontId="62" fillId="72" borderId="0" applyNumberFormat="0" applyBorder="0" applyAlignment="0" applyProtection="0"/>
    <xf numFmtId="0" fontId="1" fillId="39" borderId="0" applyNumberFormat="0" applyBorder="0" applyAlignment="0" applyProtection="0"/>
    <xf numFmtId="0" fontId="64" fillId="67" borderId="0" applyNumberFormat="0" applyBorder="0" applyAlignment="0" applyProtection="0"/>
    <xf numFmtId="0" fontId="57" fillId="73" borderId="0" applyNumberFormat="0" applyBorder="0" applyAlignment="0" applyProtection="0"/>
    <xf numFmtId="0" fontId="57" fillId="71" borderId="0" applyNumberFormat="0" applyBorder="0" applyAlignment="0" applyProtection="0"/>
    <xf numFmtId="0" fontId="57" fillId="68" borderId="0" applyNumberFormat="0" applyBorder="0" applyAlignment="0" applyProtection="0"/>
    <xf numFmtId="0" fontId="57" fillId="65"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62" fillId="68" borderId="0" applyNumberFormat="0" applyBorder="0" applyAlignment="0" applyProtection="0"/>
    <xf numFmtId="0" fontId="1" fillId="26" borderId="0" applyNumberFormat="0" applyBorder="0" applyAlignment="0" applyProtection="0"/>
    <xf numFmtId="0" fontId="64" fillId="73" borderId="0" applyNumberFormat="0" applyBorder="0" applyAlignment="0" applyProtection="0"/>
    <xf numFmtId="0" fontId="64" fillId="71" borderId="0" applyNumberFormat="0" applyBorder="0" applyAlignment="0" applyProtection="0"/>
    <xf numFmtId="0" fontId="62" fillId="75" borderId="0" applyNumberFormat="0" applyBorder="0" applyAlignment="0" applyProtection="0"/>
    <xf numFmtId="0" fontId="35" fillId="32" borderId="0" applyNumberFormat="0" applyBorder="0" applyAlignment="0" applyProtection="0"/>
    <xf numFmtId="0" fontId="63" fillId="68" borderId="0" applyNumberFormat="0" applyBorder="0" applyAlignment="0" applyProtection="0"/>
    <xf numFmtId="0" fontId="1" fillId="32" borderId="0" applyNumberFormat="0" applyBorder="0" applyAlignment="0" applyProtection="0"/>
    <xf numFmtId="0" fontId="64" fillId="68" borderId="0" applyNumberFormat="0" applyBorder="0" applyAlignment="0" applyProtection="0"/>
    <xf numFmtId="0" fontId="64" fillId="68" borderId="0" applyNumberFormat="0" applyBorder="0" applyAlignment="0" applyProtection="0"/>
    <xf numFmtId="0" fontId="63" fillId="68" borderId="0" applyNumberFormat="0" applyBorder="0" applyAlignment="0" applyProtection="0"/>
    <xf numFmtId="0" fontId="62" fillId="76" borderId="0" applyNumberFormat="0" applyBorder="0" applyAlignment="0" applyProtection="0"/>
    <xf numFmtId="0" fontId="1" fillId="35" borderId="0" applyNumberFormat="0" applyBorder="0" applyAlignment="0" applyProtection="0"/>
    <xf numFmtId="0" fontId="64" fillId="65" borderId="0" applyNumberFormat="0" applyBorder="0" applyAlignment="0" applyProtection="0"/>
    <xf numFmtId="0" fontId="62" fillId="71" borderId="0" applyNumberFormat="0" applyBorder="0" applyAlignment="0" applyProtection="0"/>
    <xf numFmtId="0" fontId="1" fillId="38" borderId="0" applyNumberFormat="0" applyBorder="0" applyAlignment="0" applyProtection="0"/>
    <xf numFmtId="0" fontId="64" fillId="73" borderId="0" applyNumberFormat="0" applyBorder="0" applyAlignment="0" applyProtection="0"/>
    <xf numFmtId="0" fontId="64" fillId="74" borderId="0" applyNumberFormat="0" applyBorder="0" applyAlignment="0" applyProtection="0"/>
    <xf numFmtId="0" fontId="65" fillId="77" borderId="0" applyNumberFormat="0" applyBorder="0" applyAlignment="0" applyProtection="0"/>
    <xf numFmtId="0" fontId="65" fillId="71" borderId="0" applyNumberFormat="0" applyBorder="0" applyAlignment="0" applyProtection="0"/>
    <xf numFmtId="0" fontId="65" fillId="6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80" borderId="0" applyNumberFormat="0" applyBorder="0" applyAlignment="0" applyProtection="0"/>
    <xf numFmtId="0" fontId="66" fillId="68" borderId="0" applyNumberFormat="0" applyBorder="0" applyAlignment="0" applyProtection="0"/>
    <xf numFmtId="0" fontId="14" fillId="27" borderId="0" applyNumberFormat="0" applyBorder="0" applyAlignment="0" applyProtection="0"/>
    <xf numFmtId="0" fontId="67" fillId="77" borderId="0" applyNumberFormat="0" applyBorder="0" applyAlignment="0" applyProtection="0"/>
    <xf numFmtId="0" fontId="66" fillId="75" borderId="0" applyNumberFormat="0" applyBorder="0" applyAlignment="0" applyProtection="0"/>
    <xf numFmtId="0" fontId="14" fillId="33" borderId="0" applyNumberFormat="0" applyBorder="0" applyAlignment="0" applyProtection="0"/>
    <xf numFmtId="0" fontId="67" fillId="68" borderId="0" applyNumberFormat="0" applyBorder="0" applyAlignment="0" applyProtection="0"/>
    <xf numFmtId="187" fontId="68" fillId="0" borderId="0" applyNumberFormat="0" applyFill="0" applyBorder="0" applyAlignment="0"/>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188" fontId="27" fillId="81" borderId="44">
      <alignment horizontal="center" vertic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37" fontId="69" fillId="0" borderId="45">
      <alignment horizontal="center"/>
    </xf>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39" fontId="70" fillId="0" borderId="31" applyFill="0" applyBorder="0" applyAlignment="0">
      <alignment horizontal="center"/>
    </xf>
    <xf numFmtId="0" fontId="71" fillId="64" borderId="0" applyNumberFormat="0" applyBorder="0" applyAlignment="0" applyProtection="0"/>
    <xf numFmtId="0" fontId="4" fillId="81" borderId="28" applyNumberFormat="0" applyFont="0" applyAlignment="0" applyProtection="0"/>
    <xf numFmtId="0" fontId="72" fillId="82" borderId="46" applyNumberFormat="0" applyAlignment="0" applyProtection="0"/>
    <xf numFmtId="0" fontId="33" fillId="21" borderId="22" applyNumberFormat="0" applyAlignment="0" applyProtection="0"/>
    <xf numFmtId="0" fontId="73" fillId="83" borderId="47" applyNumberFormat="0" applyAlignment="0" applyProtection="0"/>
    <xf numFmtId="15" fontId="70" fillId="0" borderId="0">
      <alignment horizontal="center"/>
    </xf>
    <xf numFmtId="0" fontId="74" fillId="70" borderId="48" applyNumberFormat="0" applyAlignment="0" applyProtection="0"/>
    <xf numFmtId="0" fontId="34" fillId="22" borderId="24" applyNumberFormat="0" applyAlignment="0" applyProtection="0"/>
    <xf numFmtId="0" fontId="75" fillId="84" borderId="49" applyNumberFormat="0" applyAlignment="0" applyProtection="0"/>
    <xf numFmtId="0" fontId="76" fillId="84" borderId="49" applyNumberFormat="0" applyAlignment="0" applyProtection="0"/>
    <xf numFmtId="0" fontId="77" fillId="0" borderId="50" applyNumberFormat="0" applyFill="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4" fontId="56" fillId="0" borderId="0">
      <protection locked="0"/>
    </xf>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177" fontId="79" fillId="0" borderId="0" applyFont="0" applyFill="0" applyBorder="0" applyAlignment="0" applyProtection="0"/>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91" fontId="56" fillId="0" borderId="0">
      <protection locked="0"/>
    </xf>
    <xf numFmtId="178" fontId="4" fillId="0" borderId="0" applyFont="0" applyFill="0" applyBorder="0" applyAlignment="0" applyProtection="0"/>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3" fontId="4" fillId="0" borderId="0" applyFont="0" applyFill="0" applyBorder="0" applyAlignment="0" applyProtection="0"/>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65" fillId="85" borderId="0" applyNumberFormat="0" applyBorder="0" applyAlignment="0" applyProtection="0"/>
    <xf numFmtId="0" fontId="65" fillId="86" borderId="0" applyNumberFormat="0" applyBorder="0" applyAlignment="0" applyProtection="0"/>
    <xf numFmtId="0" fontId="65" fillId="75"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87" borderId="0" applyNumberFormat="0" applyBorder="0" applyAlignment="0" applyProtection="0"/>
    <xf numFmtId="0" fontId="66" fillId="80" borderId="0" applyNumberFormat="0" applyBorder="0" applyAlignment="0" applyProtection="0"/>
    <xf numFmtId="0" fontId="14" fillId="24" borderId="0" applyNumberFormat="0" applyBorder="0" applyAlignment="0" applyProtection="0"/>
    <xf numFmtId="0" fontId="67" fillId="85" borderId="0" applyNumberFormat="0" applyBorder="0" applyAlignment="0" applyProtection="0"/>
    <xf numFmtId="0" fontId="14" fillId="24" borderId="0" applyNumberFormat="0" applyBorder="0" applyAlignment="0" applyProtection="0"/>
    <xf numFmtId="0" fontId="66" fillId="88" borderId="0" applyNumberFormat="0" applyBorder="0" applyAlignment="0" applyProtection="0"/>
    <xf numFmtId="0" fontId="14" fillId="30" borderId="0" applyNumberFormat="0" applyBorder="0" applyAlignment="0" applyProtection="0"/>
    <xf numFmtId="0" fontId="67" fillId="75" borderId="0" applyNumberFormat="0" applyBorder="0" applyAlignment="0" applyProtection="0"/>
    <xf numFmtId="0" fontId="66" fillId="89" borderId="0" applyNumberFormat="0" applyBorder="0" applyAlignment="0" applyProtection="0"/>
    <xf numFmtId="0" fontId="14" fillId="36" borderId="0" applyNumberFormat="0" applyBorder="0" applyAlignment="0" applyProtection="0"/>
    <xf numFmtId="0" fontId="67" fillId="79" borderId="0" applyNumberFormat="0" applyBorder="0" applyAlignment="0" applyProtection="0"/>
    <xf numFmtId="0" fontId="14" fillId="3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0" fontId="4" fillId="0" borderId="0"/>
    <xf numFmtId="169" fontId="63" fillId="90" borderId="51" applyFont="0" applyBorder="0"/>
    <xf numFmtId="169" fontId="80" fillId="91" borderId="52">
      <protection locked="0"/>
    </xf>
    <xf numFmtId="0" fontId="4" fillId="92" borderId="0" applyFont="0"/>
    <xf numFmtId="0" fontId="4" fillId="93" borderId="0" applyFont="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4" fontId="4" fillId="0" borderId="0" applyFont="0" applyFill="0" applyBorder="0" applyAlignment="0" applyProtection="0"/>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5" fontId="38" fillId="0" borderId="0" applyFont="0" applyFill="0" applyBorder="0" applyAlignment="0" applyProtection="0">
      <alignment vertical="center"/>
    </xf>
    <xf numFmtId="194" fontId="4"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196" fontId="81" fillId="0" borderId="0">
      <alignment horizontal="right" vertical="top"/>
    </xf>
    <xf numFmtId="197" fontId="81" fillId="0" borderId="0" applyFont="0" applyFill="0">
      <alignment horizontal="right" vertical="top"/>
    </xf>
    <xf numFmtId="41" fontId="82" fillId="0" borderId="0" applyFill="0" applyBorder="0" applyAlignment="0" applyProtection="0">
      <alignment horizontal="right" vertical="top"/>
    </xf>
    <xf numFmtId="0" fontId="82" fillId="0" borderId="0" applyFill="0" applyBorder="0">
      <alignment horizontal="left" vertical="top"/>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56"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198" fontId="83" fillId="0" borderId="0">
      <protection locked="0"/>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38" fontId="38" fillId="94" borderId="0" applyNumberFormat="0" applyBorder="0" applyAlignment="0" applyProtection="0"/>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6"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0" fontId="87" fillId="0" borderId="0" applyNumberFormat="0" applyFill="0" applyBorder="0" applyAlignment="0" applyProtection="0">
      <alignment vertical="top"/>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199" fontId="88" fillId="0" borderId="0">
      <protection locked="0"/>
    </xf>
    <xf numFmtId="200" fontId="89" fillId="0" borderId="36" applyBorder="0"/>
    <xf numFmtId="0" fontId="90"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2" fillId="95" borderId="0" applyNumberFormat="0" applyBorder="0" applyAlignment="0" applyProtection="0"/>
    <xf numFmtId="0" fontId="31" fillId="19" borderId="0" applyNumberFormat="0" applyBorder="0" applyAlignment="0" applyProtection="0"/>
    <xf numFmtId="0" fontId="93" fillId="63" borderId="0" applyNumberFormat="0" applyBorder="0" applyAlignment="0" applyProtection="0"/>
    <xf numFmtId="0" fontId="94" fillId="63" borderId="0" applyNumberFormat="0" applyBorder="0" applyAlignment="0" applyProtection="0"/>
    <xf numFmtId="0" fontId="95" fillId="0" borderId="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10" fontId="38" fillId="96" borderId="28" applyNumberFormat="0" applyBorder="0" applyAlignment="0" applyProtection="0"/>
    <xf numFmtId="0" fontId="96" fillId="0" borderId="35" applyNumberFormat="0" applyBorder="0" applyAlignment="0">
      <alignment horizontal="left"/>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38" fontId="82" fillId="0" borderId="32">
      <alignment vertical="center"/>
    </xf>
    <xf numFmtId="201" fontId="4" fillId="0" borderId="0" applyFont="0" applyFill="0" applyBorder="0" applyAlignment="0" applyProtection="0"/>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4" fillId="0" borderId="30" applyBorder="0">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43" fontId="1" fillId="0" borderId="0" applyFont="0" applyFill="0" applyBorder="0" applyAlignment="0" applyProtection="0"/>
    <xf numFmtId="172" fontId="4" fillId="0" borderId="0" applyFont="0" applyFill="0" applyBorder="0" applyAlignment="0" applyProtection="0"/>
    <xf numFmtId="172" fontId="97" fillId="0" borderId="0" applyFont="0" applyFill="0" applyBorder="0" applyAlignment="0" applyProtection="0"/>
    <xf numFmtId="177" fontId="97" fillId="0" borderId="0" applyFont="0" applyFill="0" applyBorder="0" applyAlignment="0" applyProtection="0"/>
    <xf numFmtId="177" fontId="9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4"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4"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82" fillId="0" borderId="30" applyBorder="0">
      <alignment vertical="center"/>
    </xf>
    <xf numFmtId="40" fontId="4" fillId="0" borderId="30" applyBorder="0">
      <alignment vertical="center"/>
    </xf>
    <xf numFmtId="203" fontId="4" fillId="0" borderId="0" applyFill="0" applyBorder="0" applyAlignment="0" applyProtection="0"/>
    <xf numFmtId="0" fontId="99" fillId="97" borderId="0" applyNumberFormat="0" applyBorder="0" applyAlignment="0" applyProtection="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37" fontId="100" fillId="0" borderId="0"/>
    <xf numFmtId="204" fontId="101" fillId="0" borderId="0"/>
    <xf numFmtId="0" fontId="4" fillId="0" borderId="0" applyNumberFormat="0" applyFill="0" applyBorder="0" applyAlignment="0" applyProtection="0"/>
    <xf numFmtId="0" fontId="1" fillId="0" borderId="0"/>
    <xf numFmtId="0" fontId="97" fillId="0" borderId="0"/>
    <xf numFmtId="0" fontId="4" fillId="0" borderId="0"/>
    <xf numFmtId="0" fontId="4" fillId="0" borderId="0"/>
    <xf numFmtId="0" fontId="63" fillId="0" borderId="0">
      <alignment vertical="top"/>
    </xf>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alignment vertical="top"/>
    </xf>
    <xf numFmtId="0" fontId="63" fillId="0" borderId="0">
      <alignment vertical="top"/>
    </xf>
    <xf numFmtId="0" fontId="4" fillId="0" borderId="0"/>
    <xf numFmtId="0" fontId="1" fillId="0" borderId="0"/>
    <xf numFmtId="0" fontId="1" fillId="0" borderId="0"/>
    <xf numFmtId="0" fontId="64" fillId="0" borderId="0"/>
    <xf numFmtId="0" fontId="64" fillId="0" borderId="0"/>
    <xf numFmtId="0" fontId="64" fillId="0" borderId="0"/>
    <xf numFmtId="0" fontId="64" fillId="0" borderId="0"/>
    <xf numFmtId="0" fontId="1" fillId="0" borderId="0"/>
    <xf numFmtId="0" fontId="64" fillId="0" borderId="0"/>
    <xf numFmtId="0" fontId="64" fillId="0" borderId="0"/>
    <xf numFmtId="0" fontId="4" fillId="0" borderId="0" applyNumberFormat="0" applyFill="0" applyBorder="0" applyAlignment="0" applyProtection="0"/>
    <xf numFmtId="0" fontId="4" fillId="0" borderId="0"/>
    <xf numFmtId="0" fontId="57" fillId="89" borderId="53" applyNumberFormat="0" applyFont="0" applyAlignment="0" applyProtection="0"/>
    <xf numFmtId="0" fontId="98" fillId="23" borderId="25" applyNumberFormat="0" applyFont="0" applyAlignment="0" applyProtection="0"/>
    <xf numFmtId="0" fontId="64" fillId="89" borderId="53" applyNumberFormat="0" applyFont="0" applyAlignment="0" applyProtection="0"/>
    <xf numFmtId="0" fontId="64" fillId="89" borderId="53" applyNumberFormat="0" applyFont="0" applyAlignment="0" applyProtection="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181" fontId="56" fillId="0" borderId="0">
      <protection locked="0"/>
    </xf>
    <xf numFmtId="9" fontId="97" fillId="0" borderId="0" applyFont="0" applyFill="0" applyBorder="0" applyAlignment="0" applyProtection="0"/>
    <xf numFmtId="9" fontId="9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106" fillId="0" borderId="0" applyNumberFormat="0" applyFill="0" applyBorder="0" applyProtection="0">
      <alignment horizontal="left"/>
    </xf>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107" fillId="83" borderId="70" applyNumberFormat="0" applyAlignment="0" applyProtection="0"/>
    <xf numFmtId="0" fontId="108" fillId="82" borderId="71" applyNumberFormat="0" applyAlignment="0" applyProtection="0"/>
    <xf numFmtId="0" fontId="32" fillId="21" borderId="23" applyNumberFormat="0" applyAlignment="0" applyProtection="0"/>
    <xf numFmtId="208" fontId="4" fillId="0" borderId="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37" fontId="111" fillId="0" borderId="31" applyNumberFormat="0">
      <alignment horizontal="left"/>
      <protection locked="0" hidden="1"/>
    </xf>
    <xf numFmtId="0" fontId="112" fillId="0" borderId="0" applyNumberForma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4" fillId="0" borderId="0" applyNumberForma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 fillId="0" borderId="26" applyNumberFormat="0" applyFill="0" applyAlignment="0" applyProtection="0"/>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115" fillId="0" borderId="73" applyNumberFormat="0" applyFont="0" applyFill="0" applyAlignment="0" applyProtection="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0" fontId="4" fillId="0" borderId="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63" borderId="0" applyNumberFormat="0" applyBorder="0" applyAlignment="0" applyProtection="0"/>
    <xf numFmtId="0" fontId="57" fillId="64"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73" borderId="0" applyNumberFormat="0" applyBorder="0" applyAlignment="0" applyProtection="0"/>
    <xf numFmtId="0" fontId="57" fillId="71" borderId="0" applyNumberFormat="0" applyBorder="0" applyAlignment="0" applyProtection="0"/>
    <xf numFmtId="0" fontId="57" fillId="65"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65" fillId="77"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6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187" fontId="4" fillId="0" borderId="0" applyNumberFormat="0" applyFill="0" applyBorder="0" applyAlignment="0"/>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39" fontId="4" fillId="0" borderId="31" applyFill="0" applyBorder="0" applyAlignment="0">
      <alignment horizontal="center"/>
    </xf>
    <xf numFmtId="0" fontId="71" fillId="64" borderId="0" applyNumberFormat="0" applyBorder="0" applyAlignment="0" applyProtection="0"/>
    <xf numFmtId="0" fontId="71" fillId="64"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83" borderId="47" applyNumberFormat="0" applyAlignment="0" applyProtection="0"/>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15" fontId="4" fillId="0" borderId="0">
      <alignment horizontal="center"/>
    </xf>
    <xf numFmtId="0" fontId="76" fillId="84" borderId="49" applyNumberFormat="0" applyAlignment="0" applyProtection="0"/>
    <xf numFmtId="0" fontId="77" fillId="0" borderId="50" applyNumberFormat="0" applyFill="0" applyAlignment="0" applyProtection="0"/>
    <xf numFmtId="0" fontId="77" fillId="0" borderId="50" applyNumberFormat="0" applyFill="0" applyAlignment="0" applyProtection="0"/>
    <xf numFmtId="0" fontId="3" fillId="99" borderId="34" applyFont="0" applyFill="0" applyBorder="0"/>
    <xf numFmtId="0" fontId="38" fillId="0" borderId="33"/>
    <xf numFmtId="0" fontId="119" fillId="0" borderId="27">
      <alignment horizontal="center"/>
    </xf>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3"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180" fontId="78"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56" fillId="0" borderId="0">
      <protection locked="0"/>
    </xf>
    <xf numFmtId="0" fontId="88" fillId="0" borderId="0">
      <protection locked="0"/>
    </xf>
    <xf numFmtId="0" fontId="88" fillId="0" borderId="0">
      <protection locked="0"/>
    </xf>
    <xf numFmtId="0" fontId="114" fillId="0" borderId="0" applyNumberFormat="0" applyFill="0" applyBorder="0" applyAlignment="0" applyProtection="0"/>
    <xf numFmtId="0" fontId="114" fillId="0" borderId="0" applyNumberFormat="0" applyFill="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75"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120" fillId="67" borderId="47" applyNumberFormat="0" applyAlignment="0" applyProtection="0"/>
    <xf numFmtId="0" fontId="120" fillId="67" borderId="47" applyNumberForma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21" fillId="0" borderId="0" applyFont="0" applyFill="0" applyBorder="0" applyAlignment="0" applyProtection="0"/>
    <xf numFmtId="210" fontId="56" fillId="0" borderId="0">
      <protection locked="0"/>
    </xf>
    <xf numFmtId="4" fontId="56" fillId="0" borderId="0">
      <protection locked="0"/>
    </xf>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4" fillId="0" borderId="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94" fillId="63" borderId="0" applyNumberFormat="0" applyBorder="0" applyAlignment="0" applyProtection="0"/>
    <xf numFmtId="3" fontId="122" fillId="100" borderId="28">
      <protection locked="0"/>
    </xf>
    <xf numFmtId="38" fontId="82" fillId="0" borderId="32">
      <alignment vertical="center"/>
    </xf>
    <xf numFmtId="38" fontId="82" fillId="0" borderId="32">
      <alignment vertical="center"/>
    </xf>
    <xf numFmtId="40" fontId="82" fillId="0" borderId="32">
      <alignment vertical="center"/>
    </xf>
    <xf numFmtId="40" fontId="82" fillId="0" borderId="32">
      <alignment vertical="center"/>
    </xf>
    <xf numFmtId="38" fontId="82" fillId="0" borderId="32">
      <alignment vertical="center"/>
    </xf>
    <xf numFmtId="38" fontId="82" fillId="0" borderId="32">
      <alignment vertical="center"/>
    </xf>
    <xf numFmtId="40" fontId="82" fillId="0" borderId="32">
      <alignment vertical="center"/>
    </xf>
    <xf numFmtId="40" fontId="82" fillId="0" borderId="32">
      <alignment vertical="center"/>
    </xf>
    <xf numFmtId="40" fontId="82" fillId="0" borderId="32">
      <alignment vertical="center"/>
    </xf>
    <xf numFmtId="40" fontId="82" fillId="0" borderId="32">
      <alignment vertical="center"/>
    </xf>
    <xf numFmtId="211" fontId="4" fillId="0" borderId="0" applyFont="0" applyFill="0" applyBorder="0" applyAlignment="0" applyProtection="0"/>
    <xf numFmtId="212" fontId="56" fillId="0" borderId="0">
      <protection locked="0"/>
    </xf>
    <xf numFmtId="213" fontId="121" fillId="0" borderId="0" applyFont="0" applyFill="0" applyBorder="0" applyAlignment="0" applyProtection="0"/>
    <xf numFmtId="0" fontId="99" fillId="97" borderId="0" applyNumberFormat="0" applyBorder="0" applyAlignment="0" applyProtection="0"/>
    <xf numFmtId="0" fontId="99" fillId="97" borderId="0" applyNumberFormat="0" applyBorder="0" applyAlignment="0" applyProtection="0"/>
    <xf numFmtId="214" fontId="4" fillId="0" borderId="0"/>
    <xf numFmtId="215" fontId="4" fillId="0" borderId="0"/>
    <xf numFmtId="216" fontId="4" fillId="0" borderId="0">
      <alignment horizontal="right"/>
    </xf>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181" fontId="56" fillId="0" borderId="0">
      <protection locked="0"/>
    </xf>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79" fillId="0" borderId="29" applyBorder="0"/>
    <xf numFmtId="9" fontId="4" fillId="0" borderId="0" applyFont="0" applyFill="0" applyBorder="0" applyAlignment="0" applyProtection="0"/>
    <xf numFmtId="9" fontId="4" fillId="0" borderId="0" applyFont="0" applyFill="0" applyBorder="0" applyAlignment="0" applyProtection="0"/>
    <xf numFmtId="37" fontId="4"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102" fillId="0" borderId="31">
      <alignment horizontal="right"/>
      <protection locked="0" hidden="1"/>
    </xf>
    <xf numFmtId="37" fontId="4" fillId="0" borderId="31">
      <alignment horizontal="right"/>
      <protection locked="0" hidden="1"/>
    </xf>
    <xf numFmtId="37" fontId="4" fillId="0" borderId="31">
      <alignment horizontal="right"/>
      <protection locked="0" hidden="1"/>
    </xf>
    <xf numFmtId="37" fontId="4" fillId="0" borderId="31">
      <alignment horizontal="right"/>
      <protection locked="0" hidden="1"/>
    </xf>
    <xf numFmtId="37" fontId="4" fillId="0" borderId="31">
      <alignment horizontal="right"/>
      <protection locked="0" hidden="1"/>
    </xf>
    <xf numFmtId="37" fontId="4" fillId="0" borderId="31">
      <alignment horizontal="right"/>
      <protection locked="0" hidden="1"/>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0" fontId="79" fillId="0" borderId="0" applyNumberFormat="0" applyFont="0" applyFill="0" applyBorder="0" applyAlignment="0" applyProtection="0">
      <alignment horizontal="left"/>
    </xf>
    <xf numFmtId="3" fontId="121" fillId="0" borderId="0" applyFont="0" applyFill="0" applyBorder="0" applyAlignment="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Border="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0" fontId="103" fillId="0" borderId="0" applyNumberFormat="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107" fillId="83" borderId="70" applyNumberFormat="0" applyAlignment="0" applyProtection="0"/>
    <xf numFmtId="0" fontId="107" fillId="83" borderId="70" applyNumberFormat="0" applyAlignment="0" applyProtection="0"/>
    <xf numFmtId="172" fontId="4" fillId="0" borderId="0" applyFont="0" applyFill="0" applyBorder="0" applyAlignment="0" applyProtection="0"/>
    <xf numFmtId="0" fontId="123" fillId="0" borderId="74">
      <alignment horizontal="left"/>
    </xf>
    <xf numFmtId="37" fontId="4" fillId="0" borderId="31" applyNumberFormat="0">
      <alignment horizontal="left"/>
      <protection locked="0" hidden="1"/>
    </xf>
    <xf numFmtId="37" fontId="4" fillId="0" borderId="31" applyNumberFormat="0">
      <alignment horizontal="left"/>
      <protection locked="0" hidden="1"/>
    </xf>
    <xf numFmtId="37" fontId="4" fillId="0" borderId="31" applyNumberFormat="0">
      <alignment horizontal="left"/>
      <protection locked="0" hidden="1"/>
    </xf>
    <xf numFmtId="37" fontId="4" fillId="0" borderId="31" applyNumberFormat="0">
      <alignment horizontal="left"/>
      <protection locked="0" hidden="1"/>
    </xf>
    <xf numFmtId="37" fontId="4" fillId="0" borderId="31" applyNumberFormat="0">
      <alignment horizontal="left"/>
      <protection locked="0" hidden="1"/>
    </xf>
    <xf numFmtId="37" fontId="4" fillId="0" borderId="31" applyNumberFormat="0">
      <alignment horizontal="left"/>
      <protection locked="0" hidden="1"/>
    </xf>
    <xf numFmtId="0" fontId="112" fillId="0" borderId="0" applyNumberFormat="0" applyFill="0" applyBorder="0" applyAlignment="0" applyProtection="0"/>
    <xf numFmtId="0" fontId="112"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101" borderId="75" applyNumberFormat="0">
      <alignment horizontal="left"/>
    </xf>
    <xf numFmtId="0" fontId="126" fillId="0" borderId="76" applyNumberFormat="0" applyFill="0" applyAlignment="0" applyProtection="0"/>
    <xf numFmtId="0" fontId="126" fillId="0" borderId="76"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9" fontId="4" fillId="0" borderId="0" applyFont="0" applyFill="0" applyBorder="0" applyAlignment="0" applyProtection="0"/>
    <xf numFmtId="43"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29" fillId="0" borderId="0">
      <alignment horizontal="left" vertical="center" indent="1"/>
    </xf>
    <xf numFmtId="0" fontId="91"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applyNumberFormat="0" applyFill="0" applyBorder="0" applyAlignment="0" applyProtection="0"/>
    <xf numFmtId="0" fontId="1" fillId="0" borderId="0"/>
    <xf numFmtId="172" fontId="4" fillId="0" borderId="0" applyFont="0" applyFill="0" applyBorder="0" applyAlignment="0" applyProtection="0"/>
    <xf numFmtId="0" fontId="4" fillId="0" borderId="0"/>
    <xf numFmtId="0" fontId="4" fillId="0" borderId="0" applyNumberFormat="0" applyFill="0" applyBorder="0" applyAlignment="0" applyProtection="0"/>
    <xf numFmtId="178" fontId="1"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6" fontId="59"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177" fontId="79" fillId="0" borderId="0" applyFont="0" applyFill="0" applyBorder="0" applyAlignment="0" applyProtection="0"/>
    <xf numFmtId="43" fontId="1" fillId="0" borderId="0" applyFont="0" applyFill="0" applyBorder="0" applyAlignment="0" applyProtection="0"/>
    <xf numFmtId="177" fontId="9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0" fontId="4"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17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62" fillId="68" borderId="0" applyNumberFormat="0" applyBorder="0" applyAlignment="0" applyProtection="0"/>
    <xf numFmtId="0" fontId="57" fillId="62" borderId="0" applyNumberFormat="0" applyBorder="0" applyAlignment="0" applyProtection="0"/>
    <xf numFmtId="0" fontId="1" fillId="25"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57" fillId="6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57" fillId="62" borderId="0" applyNumberFormat="0" applyBorder="0" applyAlignment="0" applyProtection="0"/>
    <xf numFmtId="0" fontId="128" fillId="102" borderId="0" applyNumberFormat="0" applyBorder="0" applyAlignment="0" applyProtection="0"/>
    <xf numFmtId="0" fontId="128" fillId="102"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57" fillId="63" borderId="0" applyNumberFormat="0" applyBorder="0" applyAlignment="0" applyProtection="0"/>
    <xf numFmtId="0" fontId="1" fillId="28" borderId="0" applyNumberFormat="0" applyBorder="0" applyAlignment="0" applyProtection="0"/>
    <xf numFmtId="0" fontId="128" fillId="65" borderId="0" applyNumberFormat="0" applyBorder="0" applyAlignment="0" applyProtection="0"/>
    <xf numFmtId="0" fontId="1" fillId="28" borderId="0" applyNumberFormat="0" applyBorder="0" applyAlignment="0" applyProtection="0"/>
    <xf numFmtId="0" fontId="57" fillId="63"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57" fillId="63"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65"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128" fillId="72"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62" fillId="69" borderId="0" applyNumberFormat="0" applyBorder="0" applyAlignment="0" applyProtection="0"/>
    <xf numFmtId="0" fontId="98" fillId="69" borderId="0" applyNumberFormat="0" applyBorder="0" applyAlignment="0" applyProtection="0"/>
    <xf numFmtId="0" fontId="62" fillId="69" borderId="0" applyNumberFormat="0" applyBorder="0" applyAlignment="0" applyProtection="0"/>
    <xf numFmtId="0" fontId="57" fillId="64" borderId="0" applyNumberFormat="0" applyBorder="0" applyAlignment="0" applyProtection="0"/>
    <xf numFmtId="0" fontId="62" fillId="69" borderId="0" applyNumberFormat="0" applyBorder="0" applyAlignment="0" applyProtection="0"/>
    <xf numFmtId="0" fontId="57" fillId="64" borderId="0" applyNumberFormat="0" applyBorder="0" applyAlignment="0" applyProtection="0"/>
    <xf numFmtId="0" fontId="1" fillId="31" borderId="0" applyNumberFormat="0" applyBorder="0" applyAlignment="0" applyProtection="0"/>
    <xf numFmtId="0" fontId="128" fillId="72" borderId="0" applyNumberFormat="0" applyBorder="0" applyAlignment="0" applyProtection="0"/>
    <xf numFmtId="0" fontId="1" fillId="31" borderId="0" applyNumberFormat="0" applyBorder="0" applyAlignment="0" applyProtection="0"/>
    <xf numFmtId="0" fontId="57" fillId="64"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57" fillId="64"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128" fillId="73"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62" fillId="70" borderId="0" applyNumberFormat="0" applyBorder="0" applyAlignment="0" applyProtection="0"/>
    <xf numFmtId="0" fontId="98" fillId="70" borderId="0" applyNumberFormat="0" applyBorder="0" applyAlignment="0" applyProtection="0"/>
    <xf numFmtId="0" fontId="62" fillId="70" borderId="0" applyNumberFormat="0" applyBorder="0" applyAlignment="0" applyProtection="0"/>
    <xf numFmtId="0" fontId="57" fillId="65" borderId="0" applyNumberFormat="0" applyBorder="0" applyAlignment="0" applyProtection="0"/>
    <xf numFmtId="0" fontId="62" fillId="70" borderId="0" applyNumberFormat="0" applyBorder="0" applyAlignment="0" applyProtection="0"/>
    <xf numFmtId="0" fontId="57" fillId="65" borderId="0" applyNumberFormat="0" applyBorder="0" applyAlignment="0" applyProtection="0"/>
    <xf numFmtId="0" fontId="1" fillId="34"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57" fillId="65"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57" fillId="65"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73"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128" fillId="88"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62" fillId="71" borderId="0" applyNumberFormat="0" applyBorder="0" applyAlignment="0" applyProtection="0"/>
    <xf numFmtId="0" fontId="98" fillId="71" borderId="0" applyNumberFormat="0" applyBorder="0" applyAlignment="0" applyProtection="0"/>
    <xf numFmtId="0" fontId="62" fillId="71" borderId="0" applyNumberFormat="0" applyBorder="0" applyAlignment="0" applyProtection="0"/>
    <xf numFmtId="0" fontId="57" fillId="66" borderId="0" applyNumberFormat="0" applyBorder="0" applyAlignment="0" applyProtection="0"/>
    <xf numFmtId="0" fontId="62" fillId="71" borderId="0" applyNumberFormat="0" applyBorder="0" applyAlignment="0" applyProtection="0"/>
    <xf numFmtId="0" fontId="57" fillId="66" borderId="0" applyNumberFormat="0" applyBorder="0" applyAlignment="0" applyProtection="0"/>
    <xf numFmtId="0" fontId="1" fillId="37" borderId="0" applyNumberFormat="0" applyBorder="0" applyAlignment="0" applyProtection="0"/>
    <xf numFmtId="0" fontId="128" fillId="88" borderId="0" applyNumberFormat="0" applyBorder="0" applyAlignment="0" applyProtection="0"/>
    <xf numFmtId="0" fontId="1" fillId="37" borderId="0" applyNumberFormat="0" applyBorder="0" applyAlignment="0" applyProtection="0"/>
    <xf numFmtId="0" fontId="57" fillId="66"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57" fillId="66"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88"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128" fillId="76" borderId="0" applyNumberFormat="0" applyBorder="0" applyAlignment="0" applyProtection="0"/>
    <xf numFmtId="0" fontId="98" fillId="72" borderId="0" applyNumberFormat="0" applyBorder="0" applyAlignment="0" applyProtection="0"/>
    <xf numFmtId="0" fontId="98" fillId="72" borderId="0" applyNumberFormat="0" applyBorder="0" applyAlignment="0" applyProtection="0"/>
    <xf numFmtId="0" fontId="62" fillId="72" borderId="0" applyNumberFormat="0" applyBorder="0" applyAlignment="0" applyProtection="0"/>
    <xf numFmtId="0" fontId="98" fillId="72" borderId="0" applyNumberFormat="0" applyBorder="0" applyAlignment="0" applyProtection="0"/>
    <xf numFmtId="0" fontId="62" fillId="72" borderId="0" applyNumberFormat="0" applyBorder="0" applyAlignment="0" applyProtection="0"/>
    <xf numFmtId="0" fontId="57" fillId="67" borderId="0" applyNumberFormat="0" applyBorder="0" applyAlignment="0" applyProtection="0"/>
    <xf numFmtId="0" fontId="62" fillId="72" borderId="0" applyNumberFormat="0" applyBorder="0" applyAlignment="0" applyProtection="0"/>
    <xf numFmtId="0" fontId="57" fillId="67" borderId="0" applyNumberFormat="0" applyBorder="0" applyAlignment="0" applyProtection="0"/>
    <xf numFmtId="0" fontId="1" fillId="39" borderId="0" applyNumberFormat="0" applyBorder="0" applyAlignment="0" applyProtection="0"/>
    <xf numFmtId="0" fontId="128" fillId="76" borderId="0" applyNumberFormat="0" applyBorder="0" applyAlignment="0" applyProtection="0"/>
    <xf numFmtId="0" fontId="1" fillId="39" borderId="0" applyNumberFormat="0" applyBorder="0" applyAlignment="0" applyProtection="0"/>
    <xf numFmtId="0" fontId="57" fillId="67"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57" fillId="67"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76"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128" fillId="103" borderId="0" applyNumberFormat="0" applyBorder="0" applyAlignment="0" applyProtection="0"/>
    <xf numFmtId="0" fontId="98" fillId="68" borderId="0" applyNumberFormat="0" applyBorder="0" applyAlignment="0" applyProtection="0"/>
    <xf numFmtId="0" fontId="98" fillId="68" borderId="0" applyNumberFormat="0" applyBorder="0" applyAlignment="0" applyProtection="0"/>
    <xf numFmtId="0" fontId="62" fillId="68" borderId="0" applyNumberFormat="0" applyBorder="0" applyAlignment="0" applyProtection="0"/>
    <xf numFmtId="0" fontId="98" fillId="68" borderId="0" applyNumberFormat="0" applyBorder="0" applyAlignment="0" applyProtection="0"/>
    <xf numFmtId="0" fontId="62" fillId="68" borderId="0" applyNumberFormat="0" applyBorder="0" applyAlignment="0" applyProtection="0"/>
    <xf numFmtId="0" fontId="57" fillId="73" borderId="0" applyNumberFormat="0" applyBorder="0" applyAlignment="0" applyProtection="0"/>
    <xf numFmtId="0" fontId="62" fillId="68" borderId="0" applyNumberFormat="0" applyBorder="0" applyAlignment="0" applyProtection="0"/>
    <xf numFmtId="0" fontId="57" fillId="73" borderId="0" applyNumberFormat="0" applyBorder="0" applyAlignment="0" applyProtection="0"/>
    <xf numFmtId="0" fontId="1" fillId="26" borderId="0" applyNumberFormat="0" applyBorder="0" applyAlignment="0" applyProtection="0"/>
    <xf numFmtId="0" fontId="128" fillId="103" borderId="0" applyNumberFormat="0" applyBorder="0" applyAlignment="0" applyProtection="0"/>
    <xf numFmtId="0" fontId="1" fillId="26" borderId="0" applyNumberFormat="0" applyBorder="0" applyAlignment="0" applyProtection="0"/>
    <xf numFmtId="0" fontId="57" fillId="7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57" fillId="7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103"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57" fillId="71" borderId="0" applyNumberFormat="0" applyBorder="0" applyAlignment="0" applyProtection="0"/>
    <xf numFmtId="0" fontId="1" fillId="29" borderId="0" applyNumberFormat="0" applyBorder="0" applyAlignment="0" applyProtection="0"/>
    <xf numFmtId="0" fontId="128" fillId="82" borderId="0" applyNumberFormat="0" applyBorder="0" applyAlignment="0" applyProtection="0"/>
    <xf numFmtId="0" fontId="1" fillId="29" borderId="0" applyNumberFormat="0" applyBorder="0" applyAlignment="0" applyProtection="0"/>
    <xf numFmtId="0" fontId="57" fillId="71"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57" fillId="71"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8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128" fillId="72" borderId="0" applyNumberFormat="0" applyBorder="0" applyAlignment="0" applyProtection="0"/>
    <xf numFmtId="0" fontId="62" fillId="75" borderId="0" applyNumberFormat="0" applyBorder="0" applyAlignment="0" applyProtection="0"/>
    <xf numFmtId="0" fontId="57" fillId="68" borderId="0" applyNumberFormat="0" applyBorder="0" applyAlignment="0" applyProtection="0"/>
    <xf numFmtId="0" fontId="62" fillId="75" borderId="0" applyNumberFormat="0" applyBorder="0" applyAlignment="0" applyProtection="0"/>
    <xf numFmtId="0" fontId="57" fillId="68" borderId="0" applyNumberFormat="0" applyBorder="0" applyAlignment="0" applyProtection="0"/>
    <xf numFmtId="0" fontId="1" fillId="32" borderId="0" applyNumberFormat="0" applyBorder="0" applyAlignment="0" applyProtection="0"/>
    <xf numFmtId="0" fontId="128" fillId="72" borderId="0" applyNumberFormat="0" applyBorder="0" applyAlignment="0" applyProtection="0"/>
    <xf numFmtId="0" fontId="57" fillId="68"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57" fillId="68"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72"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128" fillId="104" borderId="0" applyNumberFormat="0" applyBorder="0" applyAlignment="0" applyProtection="0"/>
    <xf numFmtId="0" fontId="98" fillId="76" borderId="0" applyNumberFormat="0" applyBorder="0" applyAlignment="0" applyProtection="0"/>
    <xf numFmtId="0" fontId="98" fillId="76" borderId="0" applyNumberFormat="0" applyBorder="0" applyAlignment="0" applyProtection="0"/>
    <xf numFmtId="0" fontId="62" fillId="76" borderId="0" applyNumberFormat="0" applyBorder="0" applyAlignment="0" applyProtection="0"/>
    <xf numFmtId="0" fontId="98" fillId="76" borderId="0" applyNumberFormat="0" applyBorder="0" applyAlignment="0" applyProtection="0"/>
    <xf numFmtId="0" fontId="62" fillId="76" borderId="0" applyNumberFormat="0" applyBorder="0" applyAlignment="0" applyProtection="0"/>
    <xf numFmtId="0" fontId="57" fillId="65" borderId="0" applyNumberFormat="0" applyBorder="0" applyAlignment="0" applyProtection="0"/>
    <xf numFmtId="0" fontId="62" fillId="76" borderId="0" applyNumberFormat="0" applyBorder="0" applyAlignment="0" applyProtection="0"/>
    <xf numFmtId="0" fontId="57" fillId="65" borderId="0" applyNumberFormat="0" applyBorder="0" applyAlignment="0" applyProtection="0"/>
    <xf numFmtId="0" fontId="1" fillId="35" borderId="0" applyNumberFormat="0" applyBorder="0" applyAlignment="0" applyProtection="0"/>
    <xf numFmtId="0" fontId="128" fillId="104" borderId="0" applyNumberFormat="0" applyBorder="0" applyAlignment="0" applyProtection="0"/>
    <xf numFmtId="0" fontId="1" fillId="35" borderId="0" applyNumberFormat="0" applyBorder="0" applyAlignment="0" applyProtection="0"/>
    <xf numFmtId="0" fontId="57" fillId="65"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57" fillId="65"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4"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128" fillId="105"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62" fillId="71" borderId="0" applyNumberFormat="0" applyBorder="0" applyAlignment="0" applyProtection="0"/>
    <xf numFmtId="0" fontId="98" fillId="71" borderId="0" applyNumberFormat="0" applyBorder="0" applyAlignment="0" applyProtection="0"/>
    <xf numFmtId="0" fontId="62" fillId="71" borderId="0" applyNumberFormat="0" applyBorder="0" applyAlignment="0" applyProtection="0"/>
    <xf numFmtId="0" fontId="57" fillId="73" borderId="0" applyNumberFormat="0" applyBorder="0" applyAlignment="0" applyProtection="0"/>
    <xf numFmtId="0" fontId="62" fillId="71" borderId="0" applyNumberFormat="0" applyBorder="0" applyAlignment="0" applyProtection="0"/>
    <xf numFmtId="0" fontId="57" fillId="73" borderId="0" applyNumberFormat="0" applyBorder="0" applyAlignment="0" applyProtection="0"/>
    <xf numFmtId="0" fontId="1" fillId="38" borderId="0" applyNumberFormat="0" applyBorder="0" applyAlignment="0" applyProtection="0"/>
    <xf numFmtId="0" fontId="128" fillId="105" borderId="0" applyNumberFormat="0" applyBorder="0" applyAlignment="0" applyProtection="0"/>
    <xf numFmtId="0" fontId="1" fillId="38" borderId="0" applyNumberFormat="0" applyBorder="0" applyAlignment="0" applyProtection="0"/>
    <xf numFmtId="0" fontId="57" fillId="73"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57" fillId="73"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105"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57" fillId="74" borderId="0" applyNumberFormat="0" applyBorder="0" applyAlignment="0" applyProtection="0"/>
    <xf numFmtId="0" fontId="1" fillId="40" borderId="0" applyNumberFormat="0" applyBorder="0" applyAlignment="0" applyProtection="0"/>
    <xf numFmtId="0" fontId="128" fillId="83" borderId="0" applyNumberFormat="0" applyBorder="0" applyAlignment="0" applyProtection="0"/>
    <xf numFmtId="0" fontId="1" fillId="40" borderId="0" applyNumberFormat="0" applyBorder="0" applyAlignment="0" applyProtection="0"/>
    <xf numFmtId="0" fontId="57" fillId="74"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57" fillId="74"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28" fillId="8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130" fillId="103"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6" fillId="68" borderId="0" applyNumberFormat="0" applyBorder="0" applyAlignment="0" applyProtection="0"/>
    <xf numFmtId="0" fontId="65" fillId="68" borderId="0" applyNumberFormat="0" applyBorder="0" applyAlignment="0" applyProtection="0"/>
    <xf numFmtId="0" fontId="66" fillId="68" borderId="0" applyNumberFormat="0" applyBorder="0" applyAlignment="0" applyProtection="0"/>
    <xf numFmtId="0" fontId="65" fillId="77" borderId="0" applyNumberFormat="0" applyBorder="0" applyAlignment="0" applyProtection="0"/>
    <xf numFmtId="0" fontId="66" fillId="68" borderId="0" applyNumberFormat="0" applyBorder="0" applyAlignment="0" applyProtection="0"/>
    <xf numFmtId="0" fontId="65" fillId="77" borderId="0" applyNumberFormat="0" applyBorder="0" applyAlignment="0" applyProtection="0"/>
    <xf numFmtId="0" fontId="130" fillId="103" borderId="0" applyNumberFormat="0" applyBorder="0" applyAlignment="0" applyProtection="0"/>
    <xf numFmtId="0" fontId="65" fillId="77"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65" fillId="77"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103"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65" fillId="71" borderId="0" applyNumberFormat="0" applyBorder="0" applyAlignment="0" applyProtection="0"/>
    <xf numFmtId="0" fontId="130" fillId="82" borderId="0" applyNumberFormat="0" applyBorder="0" applyAlignment="0" applyProtection="0"/>
    <xf numFmtId="0" fontId="65" fillId="71"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65" fillId="71"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2"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130" fillId="86"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6" fillId="75" borderId="0" applyNumberFormat="0" applyBorder="0" applyAlignment="0" applyProtection="0"/>
    <xf numFmtId="0" fontId="65" fillId="75" borderId="0" applyNumberFormat="0" applyBorder="0" applyAlignment="0" applyProtection="0"/>
    <xf numFmtId="0" fontId="66" fillId="75" borderId="0" applyNumberFormat="0" applyBorder="0" applyAlignment="0" applyProtection="0"/>
    <xf numFmtId="0" fontId="65" fillId="68" borderId="0" applyNumberFormat="0" applyBorder="0" applyAlignment="0" applyProtection="0"/>
    <xf numFmtId="0" fontId="66" fillId="75" borderId="0" applyNumberFormat="0" applyBorder="0" applyAlignment="0" applyProtection="0"/>
    <xf numFmtId="0" fontId="65" fillId="68" borderId="0" applyNumberFormat="0" applyBorder="0" applyAlignment="0" applyProtection="0"/>
    <xf numFmtId="0" fontId="130" fillId="86" borderId="0" applyNumberFormat="0" applyBorder="0" applyAlignment="0" applyProtection="0"/>
    <xf numFmtId="0" fontId="65" fillId="68"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65" fillId="68"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65" fillId="78" borderId="0" applyNumberFormat="0" applyBorder="0" applyAlignment="0" applyProtection="0"/>
    <xf numFmtId="0" fontId="130" fillId="106" borderId="0" applyNumberFormat="0" applyBorder="0" applyAlignment="0" applyProtection="0"/>
    <xf numFmtId="0" fontId="65" fillId="78"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65" fillId="78"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106"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65" fillId="79" borderId="0" applyNumberFormat="0" applyBorder="0" applyAlignment="0" applyProtection="0"/>
    <xf numFmtId="0" fontId="130" fillId="87" borderId="0" applyNumberFormat="0" applyBorder="0" applyAlignment="0" applyProtection="0"/>
    <xf numFmtId="0" fontId="65" fillId="79"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65" fillId="79"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8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65" fillId="80" borderId="0" applyNumberFormat="0" applyBorder="0" applyAlignment="0" applyProtection="0"/>
    <xf numFmtId="0" fontId="130" fillId="107" borderId="0" applyNumberFormat="0" applyBorder="0" applyAlignment="0" applyProtection="0"/>
    <xf numFmtId="0" fontId="65" fillId="80"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65" fillId="80"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0" fontId="130" fillId="107" borderId="0" applyNumberFormat="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71" fillId="64" borderId="0" applyNumberFormat="0" applyBorder="0" applyAlignment="0" applyProtection="0"/>
    <xf numFmtId="0" fontId="57" fillId="88" borderId="0" applyNumberFormat="0" applyBorder="0" applyAlignment="0" applyProtection="0"/>
    <xf numFmtId="0" fontId="71" fillId="64"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71" fillId="64"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57" fillId="88" borderId="0" applyNumberFormat="0" applyBorder="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18" fillId="83" borderId="47" applyNumberFormat="0" applyAlignment="0" applyProtection="0"/>
    <xf numFmtId="0" fontId="118" fillId="83" borderId="47" applyNumberFormat="0" applyAlignment="0" applyProtection="0"/>
    <xf numFmtId="0" fontId="107" fillId="75" borderId="81" applyNumberFormat="0" applyAlignment="0" applyProtection="0"/>
    <xf numFmtId="0" fontId="131" fillId="82" borderId="46" applyNumberFormat="0" applyAlignment="0" applyProtection="0"/>
    <xf numFmtId="0" fontId="131" fillId="82" borderId="46" applyNumberFormat="0" applyAlignment="0" applyProtection="0"/>
    <xf numFmtId="0" fontId="72" fillId="82" borderId="46" applyNumberFormat="0" applyAlignment="0" applyProtection="0"/>
    <xf numFmtId="0" fontId="131" fillId="82" borderId="46" applyNumberFormat="0" applyAlignment="0" applyProtection="0"/>
    <xf numFmtId="0" fontId="72" fillId="82" borderId="46" applyNumberFormat="0" applyAlignment="0" applyProtection="0"/>
    <xf numFmtId="0" fontId="118" fillId="83" borderId="47" applyNumberFormat="0" applyAlignment="0" applyProtection="0"/>
    <xf numFmtId="0" fontId="72" fillId="82" borderId="46" applyNumberFormat="0" applyAlignment="0" applyProtection="0"/>
    <xf numFmtId="0" fontId="118" fillId="83" borderId="47" applyNumberFormat="0" applyAlignment="0" applyProtection="0"/>
    <xf numFmtId="0" fontId="107" fillId="75" borderId="81" applyNumberFormat="0" applyAlignment="0" applyProtection="0"/>
    <xf numFmtId="0" fontId="118" fillId="83" borderId="47" applyNumberFormat="0" applyAlignment="0" applyProtection="0"/>
    <xf numFmtId="0" fontId="107" fillId="75" borderId="81" applyNumberFormat="0" applyAlignment="0" applyProtection="0"/>
    <xf numFmtId="0" fontId="107" fillId="75" borderId="81" applyNumberFormat="0" applyAlignment="0" applyProtection="0"/>
    <xf numFmtId="0" fontId="118" fillId="83" borderId="47"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07" fillId="75" borderId="81"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76" fillId="84" borderId="49" applyNumberFormat="0" applyAlignment="0" applyProtection="0"/>
    <xf numFmtId="0" fontId="76" fillId="84" borderId="49" applyNumberFormat="0" applyAlignment="0" applyProtection="0"/>
    <xf numFmtId="0" fontId="132" fillId="106" borderId="82" applyNumberFormat="0" applyAlignment="0" applyProtection="0"/>
    <xf numFmtId="0" fontId="76" fillId="70" borderId="48" applyNumberFormat="0" applyAlignment="0" applyProtection="0"/>
    <xf numFmtId="0" fontId="76" fillId="70" borderId="48" applyNumberFormat="0" applyAlignment="0" applyProtection="0"/>
    <xf numFmtId="0" fontId="74" fillId="70" borderId="48" applyNumberFormat="0" applyAlignment="0" applyProtection="0"/>
    <xf numFmtId="0" fontId="76" fillId="70" borderId="48" applyNumberFormat="0" applyAlignment="0" applyProtection="0"/>
    <xf numFmtId="0" fontId="74" fillId="70" borderId="48" applyNumberFormat="0" applyAlignment="0" applyProtection="0"/>
    <xf numFmtId="0" fontId="76" fillId="84" borderId="49" applyNumberFormat="0" applyAlignment="0" applyProtection="0"/>
    <xf numFmtId="0" fontId="74" fillId="70" borderId="48" applyNumberFormat="0" applyAlignment="0" applyProtection="0"/>
    <xf numFmtId="0" fontId="76" fillId="84" borderId="49" applyNumberFormat="0" applyAlignment="0" applyProtection="0"/>
    <xf numFmtId="0" fontId="132" fillId="106" borderId="82" applyNumberFormat="0" applyAlignment="0" applyProtection="0"/>
    <xf numFmtId="0" fontId="76" fillId="84" borderId="49" applyNumberFormat="0" applyAlignment="0" applyProtection="0"/>
    <xf numFmtId="0" fontId="132" fillId="106" borderId="82" applyNumberFormat="0" applyAlignment="0" applyProtection="0"/>
    <xf numFmtId="0" fontId="132" fillId="106" borderId="82" applyNumberFormat="0" applyAlignment="0" applyProtection="0"/>
    <xf numFmtId="0" fontId="76" fillId="84" borderId="49"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2" fillId="106" borderId="82" applyNumberFormat="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77" fillId="0" borderId="50" applyNumberFormat="0" applyFill="0" applyAlignment="0" applyProtection="0"/>
    <xf numFmtId="0" fontId="133" fillId="0" borderId="83" applyNumberFormat="0" applyFill="0" applyAlignment="0" applyProtection="0"/>
    <xf numFmtId="0" fontId="77" fillId="0" borderId="50"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77" fillId="0" borderId="50"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0" fontId="133" fillId="0" borderId="83" applyNumberFormat="0" applyFill="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192"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14" fillId="0" borderId="0" applyNumberFormat="0" applyFill="0" applyBorder="0" applyAlignment="0" applyProtection="0"/>
    <xf numFmtId="0" fontId="134" fillId="0" borderId="0" applyNumberFormat="0" applyFill="0" applyBorder="0" applyAlignment="0" applyProtection="0"/>
    <xf numFmtId="0" fontId="11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1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130" fillId="108"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6" fillId="80" borderId="0" applyNumberFormat="0" applyBorder="0" applyAlignment="0" applyProtection="0"/>
    <xf numFmtId="0" fontId="65" fillId="80" borderId="0" applyNumberFormat="0" applyBorder="0" applyAlignment="0" applyProtection="0"/>
    <xf numFmtId="0" fontId="66" fillId="80" borderId="0" applyNumberFormat="0" applyBorder="0" applyAlignment="0" applyProtection="0"/>
    <xf numFmtId="0" fontId="65" fillId="85" borderId="0" applyNumberFormat="0" applyBorder="0" applyAlignment="0" applyProtection="0"/>
    <xf numFmtId="0" fontId="66" fillId="80" borderId="0" applyNumberFormat="0" applyBorder="0" applyAlignment="0" applyProtection="0"/>
    <xf numFmtId="0" fontId="65" fillId="85"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85"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85"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65" fillId="86" borderId="0" applyNumberFormat="0" applyBorder="0" applyAlignment="0" applyProtection="0"/>
    <xf numFmtId="0" fontId="130" fillId="85" borderId="0" applyNumberFormat="0" applyBorder="0" applyAlignment="0" applyProtection="0"/>
    <xf numFmtId="0" fontId="65" fillId="86"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65" fillId="86"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5"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130" fillId="86" borderId="0" applyNumberFormat="0" applyBorder="0" applyAlignment="0" applyProtection="0"/>
    <xf numFmtId="0" fontId="65" fillId="88" borderId="0" applyNumberFormat="0" applyBorder="0" applyAlignment="0" applyProtection="0"/>
    <xf numFmtId="0" fontId="65" fillId="88" borderId="0" applyNumberFormat="0" applyBorder="0" applyAlignment="0" applyProtection="0"/>
    <xf numFmtId="0" fontId="66" fillId="88" borderId="0" applyNumberFormat="0" applyBorder="0" applyAlignment="0" applyProtection="0"/>
    <xf numFmtId="0" fontId="65" fillId="88" borderId="0" applyNumberFormat="0" applyBorder="0" applyAlignment="0" applyProtection="0"/>
    <xf numFmtId="0" fontId="66" fillId="88" borderId="0" applyNumberFormat="0" applyBorder="0" applyAlignment="0" applyProtection="0"/>
    <xf numFmtId="0" fontId="65" fillId="75" borderId="0" applyNumberFormat="0" applyBorder="0" applyAlignment="0" applyProtection="0"/>
    <xf numFmtId="0" fontId="66" fillId="88" borderId="0" applyNumberFormat="0" applyBorder="0" applyAlignment="0" applyProtection="0"/>
    <xf numFmtId="0" fontId="65" fillId="75" borderId="0" applyNumberFormat="0" applyBorder="0" applyAlignment="0" applyProtection="0"/>
    <xf numFmtId="0" fontId="130" fillId="86" borderId="0" applyNumberFormat="0" applyBorder="0" applyAlignment="0" applyProtection="0"/>
    <xf numFmtId="0" fontId="65" fillId="75"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65" fillId="75"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86"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65" fillId="78" borderId="0" applyNumberFormat="0" applyBorder="0" applyAlignment="0" applyProtection="0"/>
    <xf numFmtId="0" fontId="130" fillId="109" borderId="0" applyNumberFormat="0" applyBorder="0" applyAlignment="0" applyProtection="0"/>
    <xf numFmtId="0" fontId="65" fillId="78"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65" fillId="78"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9"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130" fillId="108" borderId="0" applyNumberFormat="0" applyBorder="0" applyAlignment="0" applyProtection="0"/>
    <xf numFmtId="0" fontId="65" fillId="89" borderId="0" applyNumberFormat="0" applyBorder="0" applyAlignment="0" applyProtection="0"/>
    <xf numFmtId="0" fontId="65" fillId="89" borderId="0" applyNumberFormat="0" applyBorder="0" applyAlignment="0" applyProtection="0"/>
    <xf numFmtId="0" fontId="66" fillId="89" borderId="0" applyNumberFormat="0" applyBorder="0" applyAlignment="0" applyProtection="0"/>
    <xf numFmtId="0" fontId="65" fillId="89" borderId="0" applyNumberFormat="0" applyBorder="0" applyAlignment="0" applyProtection="0"/>
    <xf numFmtId="0" fontId="66" fillId="89" borderId="0" applyNumberFormat="0" applyBorder="0" applyAlignment="0" applyProtection="0"/>
    <xf numFmtId="0" fontId="65" fillId="79" borderId="0" applyNumberFormat="0" applyBorder="0" applyAlignment="0" applyProtection="0"/>
    <xf numFmtId="0" fontId="66" fillId="89" borderId="0" applyNumberFormat="0" applyBorder="0" applyAlignment="0" applyProtection="0"/>
    <xf numFmtId="0" fontId="65" fillId="79"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79"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65" fillId="79"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08"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65" fillId="87" borderId="0" applyNumberFormat="0" applyBorder="0" applyAlignment="0" applyProtection="0"/>
    <xf numFmtId="0" fontId="130" fillId="110" borderId="0" applyNumberFormat="0" applyBorder="0" applyAlignment="0" applyProtection="0"/>
    <xf numFmtId="0" fontId="65" fillId="87"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65" fillId="87"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0" fillId="110" borderId="0" applyNumberFormat="0" applyBorder="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20" fillId="67" borderId="47" applyNumberFormat="0" applyAlignment="0" applyProtection="0"/>
    <xf numFmtId="0" fontId="120" fillId="67" borderId="47"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20" fillId="67" borderId="47" applyNumberFormat="0" applyAlignment="0" applyProtection="0"/>
    <xf numFmtId="0" fontId="135" fillId="74" borderId="81" applyNumberFormat="0" applyAlignment="0" applyProtection="0"/>
    <xf numFmtId="0" fontId="120" fillId="67" borderId="47" applyNumberFormat="0" applyAlignment="0" applyProtection="0"/>
    <xf numFmtId="0" fontId="135" fillId="74" borderId="81" applyNumberFormat="0" applyAlignment="0" applyProtection="0"/>
    <xf numFmtId="0" fontId="135" fillId="74" borderId="81" applyNumberFormat="0" applyAlignment="0" applyProtection="0"/>
    <xf numFmtId="0" fontId="120" fillId="67" borderId="47"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135" fillId="74" borderId="81"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98" borderId="0" applyFont="0"/>
    <xf numFmtId="194" fontId="4"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57" fillId="111" borderId="0" applyNumberFormat="0" applyBorder="0" applyAlignment="0" applyProtection="0"/>
    <xf numFmtId="0" fontId="136" fillId="95" borderId="0" applyNumberFormat="0" applyBorder="0" applyAlignment="0" applyProtection="0"/>
    <xf numFmtId="0" fontId="136" fillId="95" borderId="0" applyNumberFormat="0" applyBorder="0" applyAlignment="0" applyProtection="0"/>
    <xf numFmtId="0" fontId="92" fillId="95" borderId="0" applyNumberFormat="0" applyBorder="0" applyAlignment="0" applyProtection="0"/>
    <xf numFmtId="0" fontId="136" fillId="95" borderId="0" applyNumberFormat="0" applyBorder="0" applyAlignment="0" applyProtection="0"/>
    <xf numFmtId="0" fontId="92" fillId="95" borderId="0" applyNumberFormat="0" applyBorder="0" applyAlignment="0" applyProtection="0"/>
    <xf numFmtId="0" fontId="94" fillId="63" borderId="0" applyNumberFormat="0" applyBorder="0" applyAlignment="0" applyProtection="0"/>
    <xf numFmtId="0" fontId="92" fillId="95" borderId="0" applyNumberFormat="0" applyBorder="0" applyAlignment="0" applyProtection="0"/>
    <xf numFmtId="0" fontId="94" fillId="63" borderId="0" applyNumberFormat="0" applyBorder="0" applyAlignment="0" applyProtection="0"/>
    <xf numFmtId="0" fontId="57" fillId="111" borderId="0" applyNumberFormat="0" applyBorder="0" applyAlignment="0" applyProtection="0"/>
    <xf numFmtId="0" fontId="94" fillId="63"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94" fillId="63"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0" fontId="57" fillId="111" borderId="0" applyNumberFormat="0" applyBorder="0" applyAlignment="0" applyProtection="0"/>
    <xf numFmtId="201"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7" fontId="97" fillId="0" borderId="0" applyFont="0" applyFill="0" applyBorder="0" applyAlignment="0" applyProtection="0"/>
    <xf numFmtId="177" fontId="97" fillId="0" borderId="0" applyFont="0" applyFill="0" applyBorder="0" applyAlignment="0" applyProtection="0"/>
    <xf numFmtId="172" fontId="97" fillId="0" borderId="0" applyFont="0" applyFill="0" applyBorder="0" applyAlignment="0" applyProtection="0"/>
    <xf numFmtId="177" fontId="97" fillId="0" borderId="0" applyFont="0" applyFill="0" applyBorder="0" applyAlignment="0" applyProtection="0"/>
    <xf numFmtId="172" fontId="97" fillId="0" borderId="0" applyFont="0" applyFill="0" applyBorder="0" applyAlignment="0" applyProtection="0"/>
    <xf numFmtId="43" fontId="4" fillId="0" borderId="0" applyFont="0" applyFill="0" applyBorder="0" applyAlignment="0" applyProtection="0"/>
    <xf numFmtId="172" fontId="97"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203" fontId="4" fillId="0" borderId="0" applyFill="0" applyBorder="0" applyAlignment="0" applyProtection="0"/>
    <xf numFmtId="182" fontId="1"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182" fontId="1" fillId="0" borderId="0" applyFont="0" applyFill="0" applyBorder="0" applyAlignment="0" applyProtection="0"/>
    <xf numFmtId="182" fontId="4"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4" fillId="0" borderId="0" applyFont="0" applyFill="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99" fillId="97" borderId="0" applyNumberFormat="0" applyBorder="0" applyAlignment="0" applyProtection="0"/>
    <xf numFmtId="0" fontId="137" fillId="20" borderId="0" applyNumberFormat="0" applyBorder="0" applyAlignment="0" applyProtection="0"/>
    <xf numFmtId="0" fontId="99" fillId="97"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99" fillId="97"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137" fillId="20" borderId="0" applyNumberFormat="0" applyBorder="0" applyAlignment="0" applyProtection="0"/>
    <xf numFmtId="0" fontId="63" fillId="0" borderId="0">
      <alignment vertical="top"/>
    </xf>
    <xf numFmtId="0" fontId="63"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1" fillId="0" borderId="0"/>
    <xf numFmtId="0" fontId="4" fillId="0" borderId="0"/>
    <xf numFmtId="0" fontId="4" fillId="0" borderId="0"/>
    <xf numFmtId="0" fontId="63" fillId="0" borderId="0">
      <alignment vertical="top"/>
    </xf>
    <xf numFmtId="0" fontId="63" fillId="0" borderId="0">
      <alignment vertical="top"/>
    </xf>
    <xf numFmtId="0" fontId="63" fillId="0" borderId="0">
      <alignment vertical="top"/>
    </xf>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63" fillId="0" borderId="0">
      <alignment vertical="top"/>
    </xf>
    <xf numFmtId="0" fontId="63" fillId="0" borderId="0">
      <alignment vertical="top"/>
    </xf>
    <xf numFmtId="0" fontId="63" fillId="0" borderId="0">
      <alignment vertical="top"/>
    </xf>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63" fillId="0" borderId="0">
      <alignment vertical="top"/>
    </xf>
    <xf numFmtId="0" fontId="4" fillId="0" borderId="0"/>
    <xf numFmtId="0" fontId="4" fillId="0" borderId="0"/>
    <xf numFmtId="0" fontId="4" fillId="0" borderId="0"/>
    <xf numFmtId="0" fontId="63" fillId="0" borderId="0">
      <alignment vertical="top"/>
    </xf>
    <xf numFmtId="0" fontId="4" fillId="0" borderId="0"/>
    <xf numFmtId="0" fontId="4" fillId="0" borderId="0"/>
    <xf numFmtId="0" fontId="1" fillId="0" borderId="0"/>
    <xf numFmtId="0" fontId="4" fillId="0" borderId="0"/>
    <xf numFmtId="0" fontId="4" fillId="0" borderId="0"/>
    <xf numFmtId="0" fontId="4" fillId="0" borderId="0"/>
    <xf numFmtId="0" fontId="9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8" fillId="0" borderId="0"/>
    <xf numFmtId="0" fontId="4" fillId="0" borderId="0"/>
    <xf numFmtId="0" fontId="4" fillId="0" borderId="0"/>
    <xf numFmtId="0" fontId="4" fillId="0" borderId="0"/>
    <xf numFmtId="0" fontId="4" fillId="0" borderId="0"/>
    <xf numFmtId="0" fontId="98" fillId="0" borderId="0"/>
    <xf numFmtId="0" fontId="4" fillId="0" borderId="0" applyNumberFormat="0" applyFont="0" applyFill="0" applyBorder="0" applyAlignment="0" applyProtection="0"/>
    <xf numFmtId="0" fontId="98" fillId="0" borderId="0"/>
    <xf numFmtId="0" fontId="63" fillId="0" borderId="0">
      <alignment vertical="top"/>
    </xf>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0" borderId="0">
      <alignment vertical="top"/>
    </xf>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98" fillId="109" borderId="46"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98" fillId="109" borderId="46" applyNumberFormat="0" applyFont="0" applyAlignment="0" applyProtection="0"/>
    <xf numFmtId="0" fontId="98" fillId="109" borderId="46"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98" fillId="109" borderId="46"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98" fillId="109" borderId="46"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 fillId="23" borderId="25" applyNumberFormat="0" applyFont="0" applyAlignment="0" applyProtection="0"/>
    <xf numFmtId="0" fontId="1" fillId="23" borderId="25"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128" fillId="64" borderId="80" applyNumberFormat="0" applyFont="0" applyAlignment="0" applyProtection="0"/>
    <xf numFmtId="0" fontId="4"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0" fontId="1" fillId="23" borderId="25" applyNumberFormat="0" applyFont="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4" fillId="0" borderId="0" applyFont="0" applyFill="0" applyBorder="0" applyAlignment="0" applyProtection="0"/>
    <xf numFmtId="9" fontId="9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5" fontId="4" fillId="0" borderId="0" applyFont="0" applyFill="0" applyBorder="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4"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5"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6"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57"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0" borderId="0" applyNumberFormat="0" applyFont="0" applyFill="0" applyBorder="0" applyProtection="0">
      <alignment horizontal="center"/>
    </xf>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3"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0" fontId="4" fillId="0" borderId="64" applyNumberFormat="0" applyFont="0" applyFill="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207" fontId="4" fillId="0" borderId="0" applyFont="0" applyFill="0" applyBorder="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5"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6"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7"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8"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4" fillId="0" borderId="69" applyNumberFormat="0" applyFont="0" applyFill="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07" fillId="83" borderId="70" applyNumberFormat="0" applyAlignment="0" applyProtection="0"/>
    <xf numFmtId="0" fontId="107" fillId="83" borderId="70" applyNumberFormat="0" applyAlignment="0" applyProtection="0"/>
    <xf numFmtId="0" fontId="138" fillId="75" borderId="84" applyNumberFormat="0" applyAlignment="0" applyProtection="0"/>
    <xf numFmtId="0" fontId="139" fillId="82" borderId="71" applyNumberFormat="0" applyAlignment="0" applyProtection="0"/>
    <xf numFmtId="0" fontId="139" fillId="82" borderId="71" applyNumberFormat="0" applyAlignment="0" applyProtection="0"/>
    <xf numFmtId="0" fontId="108" fillId="82" borderId="71" applyNumberFormat="0" applyAlignment="0" applyProtection="0"/>
    <xf numFmtId="0" fontId="139" fillId="82" borderId="71" applyNumberFormat="0" applyAlignment="0" applyProtection="0"/>
    <xf numFmtId="0" fontId="108" fillId="82" borderId="71" applyNumberFormat="0" applyAlignment="0" applyProtection="0"/>
    <xf numFmtId="0" fontId="107" fillId="83" borderId="70" applyNumberFormat="0" applyAlignment="0" applyProtection="0"/>
    <xf numFmtId="0" fontId="108" fillId="82" borderId="71" applyNumberFormat="0" applyAlignment="0" applyProtection="0"/>
    <xf numFmtId="0" fontId="107" fillId="83" borderId="70" applyNumberFormat="0" applyAlignment="0" applyProtection="0"/>
    <xf numFmtId="0" fontId="138" fillId="75" borderId="84" applyNumberFormat="0" applyAlignment="0" applyProtection="0"/>
    <xf numFmtId="0" fontId="107" fillId="83" borderId="70" applyNumberFormat="0" applyAlignment="0" applyProtection="0"/>
    <xf numFmtId="0" fontId="138" fillId="75" borderId="84" applyNumberFormat="0" applyAlignment="0" applyProtection="0"/>
    <xf numFmtId="0" fontId="138" fillId="75" borderId="84" applyNumberFormat="0" applyAlignment="0" applyProtection="0"/>
    <xf numFmtId="0" fontId="107" fillId="83" borderId="70"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0" fontId="138" fillId="75" borderId="84" applyNumberFormat="0" applyAlignment="0" applyProtection="0"/>
    <xf numFmtId="208" fontId="4" fillId="0" borderId="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2" fillId="0" borderId="0" applyNumberFormat="0" applyFill="0" applyBorder="0" applyAlignment="0" applyProtection="0"/>
    <xf numFmtId="0" fontId="120" fillId="0" borderId="0" applyNumberFormat="0" applyFill="0" applyBorder="0" applyAlignment="0" applyProtection="0"/>
    <xf numFmtId="0" fontId="112"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2"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24" fillId="0" borderId="0" applyNumberFormat="0" applyFill="0" applyBorder="0" applyAlignment="0" applyProtection="0"/>
    <xf numFmtId="0" fontId="140" fillId="0" borderId="0" applyNumberFormat="0" applyFill="0" applyBorder="0" applyAlignment="0" applyProtection="0"/>
    <xf numFmtId="0" fontId="124"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24"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26" fillId="0" borderId="76" applyNumberFormat="0" applyFill="0" applyAlignment="0" applyProtection="0"/>
    <xf numFmtId="0" fontId="141" fillId="0" borderId="85" applyNumberFormat="0" applyFill="0" applyAlignment="0" applyProtection="0"/>
    <xf numFmtId="0" fontId="126" fillId="0" borderId="76"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26" fillId="0" borderId="76"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1" fillId="0" borderId="85" applyNumberFormat="0" applyFill="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2" fillId="0" borderId="0" applyNumberFormat="0" applyFill="0" applyBorder="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27" fillId="0" borderId="77" applyNumberFormat="0" applyFill="0" applyAlignment="0" applyProtection="0"/>
    <xf numFmtId="0" fontId="144" fillId="0" borderId="86" applyNumberFormat="0" applyFill="0" applyAlignment="0" applyProtection="0"/>
    <xf numFmtId="0" fontId="127" fillId="0" borderId="77"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27" fillId="0" borderId="77"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44" fillId="0" borderId="86"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14" fillId="0" borderId="78" applyNumberFormat="0" applyFill="0" applyAlignment="0" applyProtection="0"/>
    <xf numFmtId="0" fontId="134" fillId="0" borderId="87" applyNumberFormat="0" applyFill="0" applyAlignment="0" applyProtection="0"/>
    <xf numFmtId="0" fontId="114" fillId="0" borderId="78"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14" fillId="0" borderId="78"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34" fillId="0" borderId="87" applyNumberFormat="0" applyFill="0" applyAlignment="0" applyProtection="0"/>
    <xf numFmtId="0" fontId="143"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145" fillId="0" borderId="88" applyNumberFormat="0" applyFill="0" applyAlignment="0" applyProtection="0"/>
    <xf numFmtId="0" fontId="145" fillId="0" borderId="88" applyNumberFormat="0" applyFill="0" applyAlignment="0" applyProtection="0"/>
    <xf numFmtId="0" fontId="115" fillId="0" borderId="73" applyNumberFormat="0" applyFont="0" applyFill="0" applyAlignment="0" applyProtection="0"/>
    <xf numFmtId="0" fontId="145" fillId="0" borderId="88" applyNumberFormat="0" applyFill="0" applyAlignment="0" applyProtection="0"/>
    <xf numFmtId="0" fontId="145" fillId="0" borderId="88" applyNumberFormat="0" applyFill="0" applyAlignment="0" applyProtection="0"/>
    <xf numFmtId="0" fontId="115" fillId="0" borderId="73" applyNumberFormat="0" applyFon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115" fillId="0" borderId="73" applyNumberFormat="0" applyFont="0" applyFill="0" applyAlignment="0" applyProtection="0"/>
    <xf numFmtId="0" fontId="4" fillId="0" borderId="72" applyNumberFormat="0" applyFont="0" applyFill="0" applyAlignment="0" applyProtection="0">
      <alignment vertical="top"/>
    </xf>
    <xf numFmtId="0" fontId="115" fillId="0" borderId="73" applyNumberFormat="0" applyFon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45" fillId="0" borderId="88" applyNumberFormat="0" applyFill="0" applyAlignment="0" applyProtection="0"/>
    <xf numFmtId="0" fontId="115" fillId="0" borderId="73" applyNumberFormat="0" applyFont="0" applyFill="0" applyAlignment="0" applyProtection="0"/>
    <xf numFmtId="0" fontId="115" fillId="0" borderId="73" applyNumberFormat="0" applyFont="0" applyFill="0" applyAlignment="0" applyProtection="0"/>
    <xf numFmtId="0" fontId="145" fillId="0" borderId="88" applyNumberFormat="0" applyFill="0" applyAlignment="0" applyProtection="0"/>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0" fontId="4" fillId="0" borderId="72" applyNumberFormat="0" applyFont="0" applyFill="0" applyAlignment="0" applyProtection="0">
      <alignment vertical="top"/>
    </xf>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209" fontId="4" fillId="0" borderId="0" applyFont="0"/>
    <xf numFmtId="0" fontId="4" fillId="0" borderId="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0" fontId="53" fillId="0" borderId="0">
      <alignment horizontal="righ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3" fillId="0" borderId="0">
      <alignment horizontal="right" vertical="center"/>
    </xf>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98"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8" fillId="0" borderId="0" applyFont="0" applyFill="0" applyBorder="0" applyAlignment="0" applyProtection="0"/>
    <xf numFmtId="43" fontId="1" fillId="0" borderId="0" applyFont="0" applyFill="0" applyBorder="0" applyAlignment="0" applyProtection="0"/>
    <xf numFmtId="43" fontId="98" fillId="0" borderId="0" applyFont="0" applyFill="0" applyBorder="0" applyAlignment="0" applyProtection="0"/>
    <xf numFmtId="43" fontId="4"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5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0" fontId="38" fillId="0" borderId="0">
      <alignmen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1" fontId="4"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185" fillId="0" borderId="0"/>
    <xf numFmtId="0" fontId="185" fillId="0" borderId="0"/>
    <xf numFmtId="0" fontId="186" fillId="0" borderId="0"/>
    <xf numFmtId="172" fontId="4"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196" fillId="0" borderId="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4" fontId="59"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0" fontId="98" fillId="68" borderId="0" applyNumberFormat="0" applyBorder="0" applyAlignment="0" applyProtection="0"/>
    <xf numFmtId="0" fontId="98" fillId="73" borderId="0" applyNumberFormat="0" applyBorder="0" applyAlignment="0" applyProtection="0"/>
    <xf numFmtId="0" fontId="64" fillId="64" borderId="0" applyNumberFormat="0" applyBorder="0" applyAlignment="0" applyProtection="0"/>
    <xf numFmtId="0" fontId="64" fillId="64"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66" borderId="0" applyNumberFormat="0" applyBorder="0" applyAlignment="0" applyProtection="0"/>
    <xf numFmtId="0" fontId="64" fillId="66" borderId="0" applyNumberFormat="0" applyBorder="0" applyAlignment="0" applyProtection="0"/>
    <xf numFmtId="0" fontId="64" fillId="67" borderId="0" applyNumberFormat="0" applyBorder="0" applyAlignment="0" applyProtection="0"/>
    <xf numFmtId="0" fontId="64" fillId="67"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98" fillId="73" borderId="0" applyNumberFormat="0" applyBorder="0" applyAlignment="0" applyProtection="0"/>
    <xf numFmtId="0" fontId="98" fillId="75" borderId="0" applyNumberFormat="0" applyBorder="0" applyAlignment="0" applyProtection="0"/>
    <xf numFmtId="0" fontId="63" fillId="68" borderId="0" applyNumberFormat="0" applyBorder="0" applyAlignment="0" applyProtection="0"/>
    <xf numFmtId="0" fontId="63" fillId="68" borderId="0" applyNumberFormat="0" applyBorder="0" applyAlignment="0" applyProtection="0"/>
    <xf numFmtId="0" fontId="64" fillId="65" borderId="0" applyNumberFormat="0" applyBorder="0" applyAlignment="0" applyProtection="0"/>
    <xf numFmtId="0" fontId="64" fillId="65" borderId="0" applyNumberFormat="0" applyBorder="0" applyAlignment="0" applyProtection="0"/>
    <xf numFmtId="0" fontId="64" fillId="73" borderId="0" applyNumberFormat="0" applyBorder="0" applyAlignment="0" applyProtection="0"/>
    <xf numFmtId="0" fontId="64" fillId="73" borderId="0" applyNumberFormat="0" applyBorder="0" applyAlignment="0" applyProtection="0"/>
    <xf numFmtId="0" fontId="98" fillId="72" borderId="0" applyNumberFormat="0" applyBorder="0" applyAlignment="0" applyProtection="0"/>
    <xf numFmtId="0" fontId="67" fillId="77" borderId="0" applyNumberFormat="0" applyBorder="0" applyAlignment="0" applyProtection="0"/>
    <xf numFmtId="0" fontId="65" fillId="73" borderId="0" applyNumberFormat="0" applyBorder="0" applyAlignment="0" applyProtection="0"/>
    <xf numFmtId="0" fontId="67" fillId="68" borderId="0" applyNumberFormat="0" applyBorder="0" applyAlignment="0" applyProtection="0"/>
    <xf numFmtId="0" fontId="65" fillId="76" borderId="0" applyNumberFormat="0" applyBorder="0" applyAlignment="0" applyProtection="0"/>
    <xf numFmtId="0" fontId="65" fillId="71" borderId="0" applyNumberFormat="0" applyBorder="0" applyAlignment="0" applyProtection="0"/>
    <xf numFmtId="0" fontId="65" fillId="131" borderId="0" applyNumberFormat="0" applyBorder="0" applyAlignment="0" applyProtection="0"/>
    <xf numFmtId="0" fontId="197" fillId="69" borderId="0" applyNumberFormat="0" applyBorder="0" applyAlignment="0" applyProtection="0"/>
    <xf numFmtId="0" fontId="132" fillId="82" borderId="46" applyNumberFormat="0" applyAlignment="0" applyProtection="0"/>
    <xf numFmtId="0" fontId="73" fillId="83" borderId="47" applyNumberFormat="0" applyAlignment="0" applyProtection="0"/>
    <xf numFmtId="0" fontId="75" fillId="84" borderId="49" applyNumberFormat="0" applyAlignment="0" applyProtection="0"/>
    <xf numFmtId="0" fontId="130" fillId="0" borderId="115" applyNumberFormat="0" applyFill="0" applyAlignment="0" applyProtection="0"/>
    <xf numFmtId="180" fontId="4" fillId="0" borderId="0" applyFill="0" applyBorder="0" applyAlignment="0" applyProtection="0"/>
    <xf numFmtId="222" fontId="4" fillId="0" borderId="0" applyFill="0" applyBorder="0" applyAlignment="0" applyProtection="0"/>
    <xf numFmtId="0" fontId="198" fillId="0" borderId="0" applyNumberFormat="0" applyFill="0" applyBorder="0" applyAlignment="0" applyProtection="0"/>
    <xf numFmtId="0" fontId="67" fillId="85" borderId="0" applyNumberFormat="0" applyBorder="0" applyAlignment="0" applyProtection="0"/>
    <xf numFmtId="0" fontId="67" fillId="85" borderId="0" applyNumberFormat="0" applyBorder="0" applyAlignment="0" applyProtection="0"/>
    <xf numFmtId="0" fontId="65" fillId="83" borderId="0" applyNumberFormat="0" applyBorder="0" applyAlignment="0" applyProtection="0"/>
    <xf numFmtId="0" fontId="67" fillId="75" borderId="0" applyNumberFormat="0" applyBorder="0" applyAlignment="0" applyProtection="0"/>
    <xf numFmtId="0" fontId="65" fillId="132" borderId="0" applyNumberFormat="0" applyBorder="0" applyAlignment="0" applyProtection="0"/>
    <xf numFmtId="0" fontId="67" fillId="79" borderId="0" applyNumberFormat="0" applyBorder="0" applyAlignment="0" applyProtection="0"/>
    <xf numFmtId="0" fontId="67" fillId="79" borderId="0" applyNumberFormat="0" applyBorder="0" applyAlignment="0" applyProtection="0"/>
    <xf numFmtId="0" fontId="65" fillId="131" borderId="0" applyNumberFormat="0" applyBorder="0" applyAlignment="0" applyProtection="0"/>
    <xf numFmtId="0" fontId="199" fillId="72" borderId="46" applyNumberFormat="0" applyAlignment="0" applyProtection="0"/>
    <xf numFmtId="225" fontId="79" fillId="0" borderId="0" applyFont="0" applyFill="0" applyBorder="0" applyAlignment="0" applyProtection="0"/>
    <xf numFmtId="225" fontId="79" fillId="0" borderId="0" applyFont="0" applyFill="0" applyBorder="0" applyAlignment="0" applyProtection="0"/>
    <xf numFmtId="225" fontId="79" fillId="0" borderId="0" applyFont="0" applyFill="0" applyBorder="0" applyAlignment="0" applyProtection="0"/>
    <xf numFmtId="225" fontId="79" fillId="0" borderId="0" applyFont="0" applyFill="0" applyBorder="0" applyAlignment="0" applyProtection="0"/>
    <xf numFmtId="225" fontId="79" fillId="0" borderId="0" applyFont="0" applyFill="0" applyBorder="0" applyAlignment="0" applyProtection="0"/>
    <xf numFmtId="169" fontId="63" fillId="133" borderId="51" applyFont="0" applyBorder="0"/>
    <xf numFmtId="169" fontId="207" fillId="133" borderId="51">
      <protection locked="0"/>
    </xf>
    <xf numFmtId="0" fontId="4" fillId="134" borderId="0" applyFont="0"/>
    <xf numFmtId="0" fontId="4" fillId="135" borderId="0" applyFont="0"/>
    <xf numFmtId="10" fontId="4" fillId="0" borderId="0" applyFill="0" applyBorder="0" applyAlignment="0" applyProtection="0"/>
    <xf numFmtId="0" fontId="200" fillId="95" borderId="0" applyNumberFormat="0" applyBorder="0" applyAlignment="0" applyProtection="0"/>
    <xf numFmtId="0" fontId="93" fillId="63" borderId="0" applyNumberFormat="0" applyBorder="0" applyAlignment="0" applyProtection="0"/>
    <xf numFmtId="172" fontId="4" fillId="0" borderId="0" applyFont="0" applyFill="0" applyBorder="0" applyAlignment="0" applyProtection="0"/>
    <xf numFmtId="172" fontId="4" fillId="0" borderId="0" applyFont="0" applyFill="0" applyBorder="0" applyAlignment="0" applyProtection="0"/>
    <xf numFmtId="223" fontId="4" fillId="0" borderId="0" applyFont="0" applyFill="0" applyBorder="0" applyAlignment="0" applyProtection="0"/>
    <xf numFmtId="202" fontId="4" fillId="0" borderId="0" applyFont="0" applyFill="0" applyBorder="0" applyAlignment="0" applyProtection="0"/>
    <xf numFmtId="225" fontId="97" fillId="0" borderId="0" applyFont="0" applyFill="0" applyBorder="0" applyAlignment="0" applyProtection="0"/>
    <xf numFmtId="202" fontId="4" fillId="0" borderId="0" applyFont="0" applyFill="0" applyBorder="0" applyAlignment="0" applyProtection="0"/>
    <xf numFmtId="0" fontId="201" fillId="72" borderId="0" applyNumberFormat="0" applyBorder="0" applyAlignment="0" applyProtection="0"/>
    <xf numFmtId="0" fontId="4" fillId="109" borderId="46" applyNumberFormat="0" applyFont="0" applyAlignment="0" applyProtection="0"/>
    <xf numFmtId="10" fontId="4" fillId="0" borderId="0" applyFill="0" applyBorder="0" applyAlignment="0" applyProtection="0"/>
    <xf numFmtId="222" fontId="4" fillId="0" borderId="0" applyFill="0" applyBorder="0" applyAlignment="0" applyProtection="0"/>
    <xf numFmtId="180" fontId="4" fillId="0" borderId="0" applyFill="0" applyBorder="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0" borderId="46" applyNumberFormat="0" applyFont="0" applyFill="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82" borderId="0" applyNumberFormat="0" applyFont="0" applyBorder="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8"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0" fontId="4" fillId="0" borderId="59" applyNumberFormat="0" applyFont="0" applyFill="0" applyAlignment="0" applyProtection="0"/>
    <xf numFmtId="46" fontId="4" fillId="0" borderId="0" applyFont="0" applyFill="0" applyBorder="0" applyAlignment="0" applyProtection="0"/>
    <xf numFmtId="46" fontId="4" fillId="0" borderId="0" applyFont="0" applyFill="0" applyBorder="0" applyAlignment="0" applyProtection="0"/>
    <xf numFmtId="46" fontId="4"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0"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61"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62"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4" fillId="0" borderId="53" applyNumberFormat="0" applyFon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5" fillId="0" borderId="116" applyNumberFormat="0" applyFill="0" applyAlignment="0" applyProtection="0"/>
    <xf numFmtId="0" fontId="206" fillId="0" borderId="117" applyNumberFormat="0" applyFill="0" applyAlignment="0" applyProtection="0"/>
    <xf numFmtId="0" fontId="198" fillId="0" borderId="118" applyNumberFormat="0" applyFill="0" applyAlignment="0" applyProtection="0"/>
    <xf numFmtId="0" fontId="139" fillId="0" borderId="119" applyNumberFormat="0" applyFill="0" applyAlignment="0" applyProtection="0"/>
    <xf numFmtId="0" fontId="19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7" fillId="62"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1" fillId="25"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2"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1" fillId="28"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3"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1" fillId="31"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1" fillId="34"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1" fillId="37"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1" fillId="39"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67" borderId="0" applyNumberFormat="0" applyBorder="0" applyAlignment="0" applyProtection="0"/>
    <xf numFmtId="0" fontId="57" fillId="73" borderId="0" applyNumberFormat="0" applyBorder="0" applyAlignment="0" applyProtection="0"/>
    <xf numFmtId="0" fontId="57" fillId="71" borderId="0" applyNumberFormat="0" applyBorder="0" applyAlignment="0" applyProtection="0"/>
    <xf numFmtId="0" fontId="57" fillId="68" borderId="0" applyNumberFormat="0" applyBorder="0" applyAlignment="0" applyProtection="0"/>
    <xf numFmtId="0" fontId="57" fillId="65"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1" fillId="26"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1" fillId="29"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71"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1" fillId="32"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8"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1" fillId="3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65"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1" fillId="38"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1" fillId="40"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57" fillId="74" borderId="0" applyNumberFormat="0" applyBorder="0" applyAlignment="0" applyProtection="0"/>
    <xf numFmtId="0" fontId="65" fillId="77" borderId="0" applyNumberFormat="0" applyBorder="0" applyAlignment="0" applyProtection="0"/>
    <xf numFmtId="0" fontId="65" fillId="71" borderId="0" applyNumberFormat="0" applyBorder="0" applyAlignment="0" applyProtection="0"/>
    <xf numFmtId="0" fontId="65" fillId="6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80"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14" fillId="2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7"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14" fillId="125"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71"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14" fillId="33"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6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14" fillId="127"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14" fillId="12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14" fillId="13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0" borderId="0" applyNumberFormat="0" applyBorder="0" applyAlignment="0" applyProtection="0"/>
    <xf numFmtId="0" fontId="65" fillId="85" borderId="0" applyNumberFormat="0" applyBorder="0" applyAlignment="0" applyProtection="0"/>
    <xf numFmtId="0" fontId="65" fillId="86" borderId="0" applyNumberFormat="0" applyBorder="0" applyAlignment="0" applyProtection="0"/>
    <xf numFmtId="0" fontId="65" fillId="75"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87" borderId="0" applyNumberFormat="0" applyBorder="0" applyAlignment="0" applyProtection="0"/>
    <xf numFmtId="0" fontId="94" fillId="63"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192" fillId="122"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33" fillId="21" borderId="22"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118" fillId="83" borderId="47"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34" fillId="22" borderId="24"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76" fillId="84" borderId="49" applyNumberFormat="0" applyAlignment="0" applyProtection="0"/>
    <xf numFmtId="0" fontId="77" fillId="0" borderId="50"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194" fillId="0" borderId="114"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77" fillId="0" borderId="50" applyNumberFormat="0" applyFill="0" applyAlignment="0" applyProtection="0"/>
    <xf numFmtId="0" fontId="76" fillId="84" borderId="49" applyNumberFormat="0" applyAlignment="0" applyProtection="0"/>
    <xf numFmtId="0" fontId="208" fillId="0" borderId="0"/>
    <xf numFmtId="0" fontId="208" fillId="0" borderId="0"/>
    <xf numFmtId="0" fontId="208" fillId="0" borderId="0"/>
    <xf numFmtId="229" fontId="56" fillId="0" borderId="0">
      <protection locked="0"/>
    </xf>
    <xf numFmtId="0" fontId="208" fillId="0" borderId="0"/>
    <xf numFmtId="0" fontId="209" fillId="0" borderId="0"/>
    <xf numFmtId="228" fontId="56" fillId="0" borderId="0">
      <protection locked="0"/>
    </xf>
    <xf numFmtId="0" fontId="56" fillId="0" borderId="0">
      <protection locked="0"/>
    </xf>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91"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14" fillId="24"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5"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14" fillId="124"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86"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14" fillId="30"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5"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14" fillId="126"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8"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14" fillId="36"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79"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14" fillId="129"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65" fillId="87" borderId="0" applyNumberFormat="0" applyBorder="0" applyAlignment="0" applyProtection="0"/>
    <xf numFmtId="0" fontId="120" fillId="67" borderId="47" applyNumberFormat="0" applyAlignment="0" applyProtection="0"/>
    <xf numFmtId="0" fontId="120" fillId="67" borderId="47" applyNumberFormat="0" applyAlignment="0" applyProtection="0"/>
    <xf numFmtId="0" fontId="120" fillId="67" borderId="47" applyNumberFormat="0" applyAlignment="0" applyProtection="0"/>
    <xf numFmtId="0" fontId="120" fillId="67" borderId="47" applyNumberFormat="0" applyAlignment="0" applyProtection="0"/>
    <xf numFmtId="0" fontId="193" fillId="123" borderId="22" applyNumberFormat="0" applyAlignment="0" applyProtection="0"/>
    <xf numFmtId="0" fontId="120" fillId="67" borderId="47" applyNumberFormat="0" applyAlignment="0" applyProtection="0"/>
    <xf numFmtId="0" fontId="120" fillId="67" borderId="47" applyNumberFormat="0" applyAlignment="0" applyProtection="0"/>
    <xf numFmtId="0" fontId="120" fillId="67" borderId="47" applyNumberFormat="0" applyAlignment="0" applyProtection="0"/>
    <xf numFmtId="0" fontId="120" fillId="67" borderId="47" applyNumberFormat="0" applyAlignment="0" applyProtection="0"/>
    <xf numFmtId="0" fontId="120" fillId="67" borderId="47" applyNumberForma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24" fillId="0" borderId="0" applyNumberFormat="0" applyFill="0" applyBorder="0" applyAlignment="0" applyProtection="0"/>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56" fillId="0" borderId="0">
      <protection locked="0"/>
    </xf>
    <xf numFmtId="0" fontId="83" fillId="0" borderId="0">
      <protection locked="0"/>
    </xf>
    <xf numFmtId="210" fontId="56" fillId="0" borderId="0">
      <protection locked="0"/>
    </xf>
    <xf numFmtId="0" fontId="71" fillId="64" borderId="0" applyNumberFormat="0" applyBorder="0" applyAlignment="0" applyProtection="0"/>
    <xf numFmtId="0" fontId="88" fillId="0" borderId="0">
      <protection locked="0"/>
    </xf>
    <xf numFmtId="0" fontId="88" fillId="0" borderId="0">
      <protection locked="0"/>
    </xf>
    <xf numFmtId="0" fontId="114" fillId="0" borderId="78" applyNumberFormat="0" applyFill="0" applyAlignment="0" applyProtection="0"/>
    <xf numFmtId="0" fontId="114" fillId="0" borderId="0" applyNumberFormat="0" applyFill="0" applyBorder="0" applyAlignment="0" applyProtection="0"/>
    <xf numFmtId="0" fontId="88" fillId="0" borderId="0">
      <protection locked="0"/>
    </xf>
    <xf numFmtId="0" fontId="88" fillId="0" borderId="0">
      <protection locked="0"/>
    </xf>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31" fillId="19"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94" fillId="63" borderId="0" applyNumberFormat="0" applyBorder="0" applyAlignment="0" applyProtection="0"/>
    <xf numFmtId="0" fontId="120" fillId="67" borderId="47" applyNumberFormat="0" applyAlignment="0" applyProtection="0"/>
    <xf numFmtId="0" fontId="77" fillId="0" borderId="50" applyNumberFormat="0" applyFill="0" applyAlignment="0" applyProtection="0"/>
    <xf numFmtId="43" fontId="57" fillId="0" borderId="0" applyFont="0" applyFill="0" applyBorder="0" applyAlignment="0" applyProtection="0"/>
    <xf numFmtId="43" fontId="57" fillId="0" borderId="0" applyFont="0" applyFill="0" applyBorder="0" applyAlignment="0" applyProtection="0"/>
    <xf numFmtId="219" fontId="57" fillId="0" borderId="0" applyFont="0" applyFill="0" applyBorder="0" applyAlignment="0" applyProtection="0"/>
    <xf numFmtId="43" fontId="57" fillId="0" borderId="0" applyFont="0" applyFill="0" applyBorder="0" applyAlignment="0" applyProtection="0"/>
    <xf numFmtId="219"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9" fillId="97"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213" fillId="20"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0" fontId="99" fillId="97" borderId="0" applyNumberFormat="0" applyBorder="0" applyAlignment="0" applyProtection="0"/>
    <xf numFmtId="226" fontId="4" fillId="0" borderId="0"/>
    <xf numFmtId="227" fontId="210"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212" fillId="0" borderId="0"/>
    <xf numFmtId="0" fontId="4" fillId="0" borderId="0"/>
    <xf numFmtId="0" fontId="4" fillId="0" borderId="0"/>
    <xf numFmtId="0" fontId="4" fillId="0" borderId="0"/>
    <xf numFmtId="0" fontId="4" fillId="0" borderId="0"/>
    <xf numFmtId="0" fontId="57" fillId="0" borderId="0"/>
    <xf numFmtId="0" fontId="4"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57"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0" fontId="107" fillId="83" borderId="70" applyNumberFormat="0" applyAlignment="0" applyProtection="0"/>
    <xf numFmtId="38" fontId="211" fillId="0" borderId="0"/>
    <xf numFmtId="0" fontId="107" fillId="83" borderId="70" applyNumberFormat="0" applyAlignment="0" applyProtection="0"/>
    <xf numFmtId="0" fontId="107" fillId="83" borderId="70" applyNumberFormat="0" applyAlignment="0" applyProtection="0"/>
    <xf numFmtId="0" fontId="107" fillId="83" borderId="70" applyNumberFormat="0" applyAlignment="0" applyProtection="0"/>
    <xf numFmtId="0" fontId="107" fillId="83" borderId="70" applyNumberFormat="0" applyAlignment="0" applyProtection="0"/>
    <xf numFmtId="0" fontId="32" fillId="21" borderId="23" applyNumberFormat="0" applyAlignment="0" applyProtection="0"/>
    <xf numFmtId="0" fontId="107" fillId="83" borderId="70" applyNumberFormat="0" applyAlignment="0" applyProtection="0"/>
    <xf numFmtId="0" fontId="107" fillId="83" borderId="70" applyNumberFormat="0" applyAlignment="0" applyProtection="0"/>
    <xf numFmtId="0" fontId="107" fillId="83" borderId="70" applyNumberFormat="0" applyAlignment="0" applyProtection="0"/>
    <xf numFmtId="0" fontId="107" fillId="83" borderId="70" applyNumberFormat="0" applyAlignment="0" applyProtection="0"/>
    <xf numFmtId="0" fontId="107" fillId="83" borderId="70" applyNumberFormat="0" applyAlignment="0" applyProtection="0"/>
    <xf numFmtId="43" fontId="4" fillId="0" borderId="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84"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9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43" fillId="0" borderId="0" applyNumberFormat="0" applyFill="0" applyBorder="0" applyAlignment="0" applyProtection="0"/>
    <xf numFmtId="0" fontId="126" fillId="0" borderId="76"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89" fillId="0" borderId="111"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26" fillId="0" borderId="76" applyNumberFormat="0" applyFill="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214" fillId="0" borderId="0" applyNumberFormat="0" applyFill="0" applyBorder="0" applyAlignment="0" applyProtection="0"/>
    <xf numFmtId="0" fontId="127" fillId="0" borderId="77"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90" fillId="0" borderId="112"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27" fillId="0" borderId="77"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91" fillId="0" borderId="113"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14" fillId="0" borderId="78" applyNumberFormat="0" applyFill="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2" fillId="0" borderId="26"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58" fillId="0" borderId="79" applyNumberFormat="0" applyFill="0" applyAlignment="0" applyProtection="0"/>
    <xf numFmtId="0" fontId="208" fillId="0" borderId="120"/>
    <xf numFmtId="0" fontId="112" fillId="0" borderId="0" applyNumberForma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0" fontId="88" fillId="0" borderId="0">
      <protection locked="0"/>
    </xf>
    <xf numFmtId="0" fontId="88" fillId="0" borderId="0">
      <protection locked="0"/>
    </xf>
    <xf numFmtId="0" fontId="88" fillId="0" borderId="0">
      <protection locked="0"/>
    </xf>
    <xf numFmtId="0" fontId="88" fillId="0" borderId="0">
      <protection locked="0"/>
    </xf>
    <xf numFmtId="0" fontId="88" fillId="0" borderId="0">
      <protection locked="0"/>
    </xf>
    <xf numFmtId="0" fontId="88" fillId="0" borderId="0">
      <protection locked="0"/>
    </xf>
    <xf numFmtId="0" fontId="83" fillId="0" borderId="0">
      <protection locked="0"/>
    </xf>
    <xf numFmtId="0" fontId="56" fillId="0" borderId="0">
      <protection locked="0"/>
    </xf>
    <xf numFmtId="0" fontId="88" fillId="0" borderId="0">
      <protection locked="0"/>
    </xf>
    <xf numFmtId="0" fontId="88"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88" fillId="0" borderId="0">
      <protection locked="0"/>
    </xf>
    <xf numFmtId="0" fontId="88" fillId="0" borderId="0">
      <protection locked="0"/>
    </xf>
    <xf numFmtId="0" fontId="56" fillId="0" borderId="0">
      <protection locked="0"/>
    </xf>
    <xf numFmtId="0" fontId="83" fillId="0" borderId="0">
      <protection locked="0"/>
    </xf>
    <xf numFmtId="0" fontId="88" fillId="0" borderId="0">
      <protection locked="0"/>
    </xf>
    <xf numFmtId="0" fontId="88" fillId="0" borderId="0">
      <protection locked="0"/>
    </xf>
    <xf numFmtId="0" fontId="56" fillId="0" borderId="0">
      <protection locked="0"/>
    </xf>
    <xf numFmtId="0" fontId="56" fillId="0" borderId="0">
      <protection locked="0"/>
    </xf>
    <xf numFmtId="0" fontId="83" fillId="0" borderId="0">
      <protection locked="0"/>
    </xf>
    <xf numFmtId="0" fontId="56" fillId="0" borderId="0">
      <protection locked="0"/>
    </xf>
    <xf numFmtId="0" fontId="56" fillId="0" borderId="0">
      <protection locked="0"/>
    </xf>
    <xf numFmtId="0" fontId="88" fillId="0" borderId="0">
      <protection locked="0"/>
    </xf>
    <xf numFmtId="0" fontId="88" fillId="0" borderId="0">
      <protection locked="0"/>
    </xf>
    <xf numFmtId="0" fontId="56" fillId="0" borderId="0">
      <protection locked="0"/>
    </xf>
    <xf numFmtId="0" fontId="83" fillId="0" borderId="0">
      <protection locked="0"/>
    </xf>
    <xf numFmtId="0" fontId="88" fillId="0" borderId="0">
      <protection locked="0"/>
    </xf>
    <xf numFmtId="0" fontId="88" fillId="0" borderId="0">
      <protection locked="0"/>
    </xf>
    <xf numFmtId="172" fontId="4" fillId="0" borderId="0" applyFont="0" applyFill="0" applyBorder="0" applyAlignment="0" applyProtection="0"/>
    <xf numFmtId="0" fontId="88" fillId="0" borderId="0">
      <protection locked="0"/>
    </xf>
    <xf numFmtId="0" fontId="88" fillId="0" borderId="0">
      <protection locked="0"/>
    </xf>
    <xf numFmtId="0" fontId="88" fillId="0" borderId="0">
      <protection locked="0"/>
    </xf>
    <xf numFmtId="0" fontId="88" fillId="0" borderId="0">
      <protection locked="0"/>
    </xf>
    <xf numFmtId="172" fontId="4" fillId="0" borderId="0" applyFont="0" applyFill="0" applyBorder="0" applyAlignment="0" applyProtection="0"/>
    <xf numFmtId="172" fontId="4" fillId="0" borderId="0" applyFont="0" applyFill="0" applyBorder="0" applyAlignment="0" applyProtection="0"/>
    <xf numFmtId="0" fontId="4" fillId="0" borderId="0"/>
    <xf numFmtId="0" fontId="4" fillId="0" borderId="0"/>
    <xf numFmtId="0" fontId="4" fillId="0" borderId="0"/>
    <xf numFmtId="0" fontId="4" fillId="0" borderId="0"/>
    <xf numFmtId="182" fontId="4" fillId="0" borderId="0" applyFont="0" applyFill="0" applyBorder="0" applyAlignment="0" applyProtection="0"/>
    <xf numFmtId="231"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232" fontId="59" fillId="0" borderId="0" applyFont="0" applyFill="0" applyBorder="0" applyAlignment="0" applyProtection="0"/>
    <xf numFmtId="233" fontId="59" fillId="0" borderId="0" applyFont="0" applyFill="0" applyBorder="0" applyAlignment="0" applyProtection="0"/>
    <xf numFmtId="0" fontId="113" fillId="0" borderId="109" applyNumberFormat="0" applyFill="0" applyAlignment="0" applyProtection="0"/>
    <xf numFmtId="234" fontId="59" fillId="0" borderId="0" applyFont="0" applyFill="0" applyBorder="0" applyAlignment="0" applyProtection="0"/>
    <xf numFmtId="236" fontId="59" fillId="0" borderId="0" applyFont="0" applyFill="0" applyBorder="0" applyAlignment="0" applyProtection="0"/>
    <xf numFmtId="0" fontId="4" fillId="73" borderId="0" applyNumberFormat="0" applyFont="0" applyBorder="0" applyAlignment="0"/>
    <xf numFmtId="0" fontId="216" fillId="0" borderId="0" applyNumberFormat="0" applyFill="0" applyBorder="0" applyAlignment="0">
      <protection locked="0"/>
    </xf>
    <xf numFmtId="235" fontId="4" fillId="0" borderId="0" applyFont="0" applyFill="0" applyBorder="0" applyAlignment="0" applyProtection="0"/>
    <xf numFmtId="219" fontId="4" fillId="0" borderId="0" applyFont="0" applyFill="0" applyBorder="0" applyAlignment="0" applyProtection="0"/>
    <xf numFmtId="237" fontId="4" fillId="0" borderId="0" applyFont="0" applyFill="0" applyBorder="0" applyAlignment="0" applyProtection="0"/>
    <xf numFmtId="0" fontId="217" fillId="0" borderId="0"/>
    <xf numFmtId="9" fontId="35" fillId="0" borderId="0" applyFont="0" applyFill="0" applyBorder="0" applyAlignment="0" applyProtection="0"/>
    <xf numFmtId="0" fontId="4" fillId="0" borderId="0"/>
    <xf numFmtId="225" fontId="79"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61" fillId="0" borderId="0">
      <alignment vertical="center"/>
    </xf>
    <xf numFmtId="0" fontId="4" fillId="0" borderId="0" applyNumberFormat="0" applyFill="0" applyBorder="0" applyAlignment="0" applyProtection="0"/>
    <xf numFmtId="0" fontId="4" fillId="0" borderId="0" applyNumberFormat="0" applyFill="0" applyBorder="0" applyAlignment="0" applyProtection="0"/>
    <xf numFmtId="38" fontId="79" fillId="0" borderId="0" applyFont="0" applyFill="0" applyBorder="0" applyAlignment="0" applyProtection="0"/>
    <xf numFmtId="225" fontId="79" fillId="0" borderId="0" applyFont="0" applyFill="0" applyBorder="0" applyAlignment="0" applyProtection="0"/>
    <xf numFmtId="172" fontId="4" fillId="0" borderId="0" applyFont="0" applyFill="0" applyBorder="0" applyAlignment="0" applyProtection="0"/>
    <xf numFmtId="238" fontId="4" fillId="0" borderId="0" applyFont="0" applyFill="0" applyBorder="0" applyAlignment="0" applyProtection="0"/>
    <xf numFmtId="0" fontId="4" fillId="89" borderId="53" applyNumberFormat="0" applyFont="0" applyAlignment="0" applyProtection="0"/>
    <xf numFmtId="201" fontId="4" fillId="0" borderId="0" applyFont="0" applyFill="0" applyBorder="0" applyAlignment="0" applyProtection="0"/>
    <xf numFmtId="0" fontId="4" fillId="0" borderId="72" applyNumberFormat="0" applyFont="0" applyFill="0" applyAlignment="0" applyProtection="0">
      <alignment vertical="top"/>
    </xf>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182" fontId="1" fillId="0" borderId="0" applyFont="0" applyFill="0" applyBorder="0" applyAlignment="0" applyProtection="0"/>
    <xf numFmtId="0" fontId="219" fillId="0" borderId="0"/>
    <xf numFmtId="0" fontId="4" fillId="0" borderId="0"/>
    <xf numFmtId="0" fontId="4" fillId="0" borderId="0"/>
    <xf numFmtId="0" fontId="4" fillId="0" borderId="0"/>
    <xf numFmtId="0" fontId="4" fillId="0" borderId="0"/>
    <xf numFmtId="0" fontId="4" fillId="0" borderId="0"/>
    <xf numFmtId="0" fontId="59" fillId="0" borderId="0"/>
    <xf numFmtId="0" fontId="59" fillId="0" borderId="0" applyNumberFormat="0" applyFill="0" applyBorder="0" applyAlignment="0" applyProtection="0"/>
    <xf numFmtId="0" fontId="4" fillId="0" borderId="0" applyNumberFormat="0" applyFill="0" applyBorder="0" applyAlignment="0" applyProtection="0"/>
    <xf numFmtId="0" fontId="220" fillId="62" borderId="0" applyNumberFormat="0" applyBorder="0" applyAlignment="0" applyProtection="0"/>
    <xf numFmtId="0" fontId="220" fillId="63" borderId="0" applyNumberFormat="0" applyBorder="0" applyAlignment="0" applyProtection="0"/>
    <xf numFmtId="0" fontId="220" fillId="64" borderId="0" applyNumberFormat="0" applyBorder="0" applyAlignment="0" applyProtection="0"/>
    <xf numFmtId="0" fontId="220" fillId="65" borderId="0" applyNumberFormat="0" applyBorder="0" applyAlignment="0" applyProtection="0"/>
    <xf numFmtId="0" fontId="220" fillId="66" borderId="0" applyNumberFormat="0" applyBorder="0" applyAlignment="0" applyProtection="0"/>
    <xf numFmtId="0" fontId="220" fillId="67" borderId="0" applyNumberFormat="0" applyBorder="0" applyAlignment="0" applyProtection="0"/>
    <xf numFmtId="0" fontId="220" fillId="62" borderId="0" applyNumberFormat="0" applyBorder="0" applyAlignment="0" applyProtection="0"/>
    <xf numFmtId="0" fontId="220" fillId="63" borderId="0" applyNumberFormat="0" applyBorder="0" applyAlignment="0" applyProtection="0"/>
    <xf numFmtId="0" fontId="220" fillId="64" borderId="0" applyNumberFormat="0" applyBorder="0" applyAlignment="0" applyProtection="0"/>
    <xf numFmtId="0" fontId="220" fillId="65" borderId="0" applyNumberFormat="0" applyBorder="0" applyAlignment="0" applyProtection="0"/>
    <xf numFmtId="0" fontId="220" fillId="66" borderId="0" applyNumberFormat="0" applyBorder="0" applyAlignment="0" applyProtection="0"/>
    <xf numFmtId="0" fontId="220" fillId="67" borderId="0" applyNumberFormat="0" applyBorder="0" applyAlignment="0" applyProtection="0"/>
    <xf numFmtId="0" fontId="1" fillId="25" borderId="0" applyNumberFormat="0" applyBorder="0" applyAlignment="0" applyProtection="0"/>
    <xf numFmtId="0" fontId="98" fillId="68" borderId="0" applyNumberFormat="0" applyBorder="0" applyAlignment="0" applyProtection="0"/>
    <xf numFmtId="0" fontId="1" fillId="28" borderId="0" applyNumberFormat="0" applyBorder="0" applyAlignment="0" applyProtection="0"/>
    <xf numFmtId="0" fontId="98" fillId="73"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220" fillId="73" borderId="0" applyNumberFormat="0" applyBorder="0" applyAlignment="0" applyProtection="0"/>
    <xf numFmtId="0" fontId="220" fillId="71" borderId="0" applyNumberFormat="0" applyBorder="0" applyAlignment="0" applyProtection="0"/>
    <xf numFmtId="0" fontId="220" fillId="68" borderId="0" applyNumberFormat="0" applyBorder="0" applyAlignment="0" applyProtection="0"/>
    <xf numFmtId="0" fontId="220" fillId="65" borderId="0" applyNumberFormat="0" applyBorder="0" applyAlignment="0" applyProtection="0"/>
    <xf numFmtId="0" fontId="220" fillId="73" borderId="0" applyNumberFormat="0" applyBorder="0" applyAlignment="0" applyProtection="0"/>
    <xf numFmtId="0" fontId="220" fillId="74" borderId="0" applyNumberFormat="0" applyBorder="0" applyAlignment="0" applyProtection="0"/>
    <xf numFmtId="0" fontId="220" fillId="73" borderId="0" applyNumberFormat="0" applyBorder="0" applyAlignment="0" applyProtection="0"/>
    <xf numFmtId="0" fontId="220" fillId="71" borderId="0" applyNumberFormat="0" applyBorder="0" applyAlignment="0" applyProtection="0"/>
    <xf numFmtId="0" fontId="220" fillId="68" borderId="0" applyNumberFormat="0" applyBorder="0" applyAlignment="0" applyProtection="0"/>
    <xf numFmtId="0" fontId="220" fillId="65" borderId="0" applyNumberFormat="0" applyBorder="0" applyAlignment="0" applyProtection="0"/>
    <xf numFmtId="0" fontId="220" fillId="73" borderId="0" applyNumberFormat="0" applyBorder="0" applyAlignment="0" applyProtection="0"/>
    <xf numFmtId="0" fontId="220" fillId="74"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98" fillId="73" borderId="0" applyNumberFormat="0" applyBorder="0" applyAlignment="0" applyProtection="0"/>
    <xf numFmtId="0" fontId="1" fillId="32" borderId="0" applyNumberFormat="0" applyBorder="0" applyAlignment="0" applyProtection="0"/>
    <xf numFmtId="0" fontId="98" fillId="75"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98" fillId="72" borderId="0" applyNumberFormat="0" applyBorder="0" applyAlignment="0" applyProtection="0"/>
    <xf numFmtId="0" fontId="218" fillId="77" borderId="0" applyNumberFormat="0" applyBorder="0" applyAlignment="0" applyProtection="0"/>
    <xf numFmtId="0" fontId="218" fillId="71" borderId="0" applyNumberFormat="0" applyBorder="0" applyAlignment="0" applyProtection="0"/>
    <xf numFmtId="0" fontId="218" fillId="68" borderId="0" applyNumberFormat="0" applyBorder="0" applyAlignment="0" applyProtection="0"/>
    <xf numFmtId="0" fontId="218" fillId="78" borderId="0" applyNumberFormat="0" applyBorder="0" applyAlignment="0" applyProtection="0"/>
    <xf numFmtId="0" fontId="218" fillId="79" borderId="0" applyNumberFormat="0" applyBorder="0" applyAlignment="0" applyProtection="0"/>
    <xf numFmtId="0" fontId="218" fillId="80" borderId="0" applyNumberFormat="0" applyBorder="0" applyAlignment="0" applyProtection="0"/>
    <xf numFmtId="0" fontId="218" fillId="77" borderId="0" applyNumberFormat="0" applyBorder="0" applyAlignment="0" applyProtection="0"/>
    <xf numFmtId="0" fontId="218" fillId="71" borderId="0" applyNumberFormat="0" applyBorder="0" applyAlignment="0" applyProtection="0"/>
    <xf numFmtId="0" fontId="218" fillId="68" borderId="0" applyNumberFormat="0" applyBorder="0" applyAlignment="0" applyProtection="0"/>
    <xf numFmtId="0" fontId="218" fillId="78" borderId="0" applyNumberFormat="0" applyBorder="0" applyAlignment="0" applyProtection="0"/>
    <xf numFmtId="0" fontId="218" fillId="79" borderId="0" applyNumberFormat="0" applyBorder="0" applyAlignment="0" applyProtection="0"/>
    <xf numFmtId="0" fontId="218" fillId="80" borderId="0" applyNumberFormat="0" applyBorder="0" applyAlignment="0" applyProtection="0"/>
    <xf numFmtId="0" fontId="65" fillId="73" borderId="0" applyNumberFormat="0" applyBorder="0" applyAlignment="0" applyProtection="0"/>
    <xf numFmtId="0" fontId="65" fillId="76" borderId="0" applyNumberFormat="0" applyBorder="0" applyAlignment="0" applyProtection="0"/>
    <xf numFmtId="0" fontId="65" fillId="71" borderId="0" applyNumberFormat="0" applyBorder="0" applyAlignment="0" applyProtection="0"/>
    <xf numFmtId="0" fontId="65" fillId="131" borderId="0" applyNumberFormat="0" applyBorder="0" applyAlignment="0" applyProtection="0"/>
    <xf numFmtId="0" fontId="218" fillId="85" borderId="0" applyNumberFormat="0" applyBorder="0" applyAlignment="0" applyProtection="0"/>
    <xf numFmtId="0" fontId="218" fillId="86" borderId="0" applyNumberFormat="0" applyBorder="0" applyAlignment="0" applyProtection="0"/>
    <xf numFmtId="0" fontId="218" fillId="75" borderId="0" applyNumberFormat="0" applyBorder="0" applyAlignment="0" applyProtection="0"/>
    <xf numFmtId="0" fontId="218" fillId="78" borderId="0" applyNumberFormat="0" applyBorder="0" applyAlignment="0" applyProtection="0"/>
    <xf numFmtId="0" fontId="218" fillId="79" borderId="0" applyNumberFormat="0" applyBorder="0" applyAlignment="0" applyProtection="0"/>
    <xf numFmtId="0" fontId="218" fillId="87" borderId="0" applyNumberFormat="0" applyBorder="0" applyAlignment="0" applyProtection="0"/>
    <xf numFmtId="240" fontId="221" fillId="137" borderId="0" applyBorder="0" applyProtection="0"/>
    <xf numFmtId="0" fontId="218" fillId="85" borderId="0" applyNumberFormat="0" applyBorder="0" applyAlignment="0" applyProtection="0"/>
    <xf numFmtId="0" fontId="218" fillId="86" borderId="0" applyNumberFormat="0" applyBorder="0" applyAlignment="0" applyProtection="0"/>
    <xf numFmtId="0" fontId="218" fillId="75" borderId="0" applyNumberFormat="0" applyBorder="0" applyAlignment="0" applyProtection="0"/>
    <xf numFmtId="0" fontId="218" fillId="78" borderId="0" applyNumberFormat="0" applyBorder="0" applyAlignment="0" applyProtection="0"/>
    <xf numFmtId="0" fontId="218" fillId="79" borderId="0" applyNumberFormat="0" applyBorder="0" applyAlignment="0" applyProtection="0"/>
    <xf numFmtId="0" fontId="218" fillId="87" borderId="0" applyNumberFormat="0" applyBorder="0" applyAlignment="0" applyProtection="0"/>
    <xf numFmtId="0" fontId="222" fillId="63" borderId="0" applyNumberFormat="0" applyBorder="0" applyAlignment="0" applyProtection="0"/>
    <xf numFmtId="0" fontId="197" fillId="69" borderId="0" applyNumberFormat="0" applyBorder="0" applyAlignment="0" applyProtection="0"/>
    <xf numFmtId="0" fontId="223" fillId="83" borderId="47" applyNumberFormat="0" applyAlignment="0" applyProtection="0"/>
    <xf numFmtId="0" fontId="132" fillId="82" borderId="46" applyNumberFormat="0" applyAlignment="0" applyProtection="0"/>
    <xf numFmtId="0" fontId="132" fillId="82" borderId="46" applyNumberFormat="0" applyAlignment="0" applyProtection="0"/>
    <xf numFmtId="0" fontId="132" fillId="82" borderId="46" applyNumberFormat="0" applyAlignment="0" applyProtection="0"/>
    <xf numFmtId="0" fontId="130" fillId="0" borderId="115" applyNumberFormat="0" applyFill="0" applyAlignment="0" applyProtection="0"/>
    <xf numFmtId="0" fontId="224" fillId="84" borderId="49" applyNumberFormat="0" applyAlignment="0" applyProtection="0"/>
    <xf numFmtId="39" fontId="4" fillId="0" borderId="0"/>
    <xf numFmtId="43" fontId="82"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225" fillId="67" borderId="47" applyNumberFormat="0" applyAlignment="0" applyProtection="0"/>
    <xf numFmtId="0" fontId="226" fillId="83" borderId="70" applyNumberFormat="0" applyAlignment="0" applyProtection="0"/>
    <xf numFmtId="15" fontId="216" fillId="0" borderId="0" applyFont="0" applyFill="0" applyBorder="0" applyAlignment="0" applyProtection="0">
      <protection locked="0"/>
    </xf>
    <xf numFmtId="0" fontId="227" fillId="64" borderId="0" applyNumberFormat="0" applyBorder="0" applyAlignment="0" applyProtection="0"/>
    <xf numFmtId="0" fontId="198" fillId="0" borderId="0" applyNumberFormat="0" applyFill="0" applyBorder="0" applyAlignment="0" applyProtection="0"/>
    <xf numFmtId="0" fontId="65" fillId="83" borderId="0" applyNumberFormat="0" applyBorder="0" applyAlignment="0" applyProtection="0"/>
    <xf numFmtId="0" fontId="65" fillId="132" borderId="0" applyNumberFormat="0" applyBorder="0" applyAlignment="0" applyProtection="0"/>
    <xf numFmtId="0" fontId="65" fillId="131" borderId="0" applyNumberFormat="0" applyBorder="0" applyAlignment="0" applyProtection="0"/>
    <xf numFmtId="0" fontId="199" fillId="72" borderId="46" applyNumberFormat="0" applyAlignment="0" applyProtection="0"/>
    <xf numFmtId="0" fontId="199" fillId="72" borderId="46" applyNumberFormat="0" applyAlignment="0" applyProtection="0"/>
    <xf numFmtId="0" fontId="199" fillId="72" borderId="46" applyNumberFormat="0" applyAlignment="0" applyProtection="0"/>
    <xf numFmtId="0" fontId="4"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194" fontId="4" fillId="0" borderId="0" applyFont="0" applyFill="0" applyBorder="0" applyAlignment="0" applyProtection="0"/>
    <xf numFmtId="44" fontId="4" fillId="0" borderId="0" applyFont="0" applyFill="0" applyBorder="0" applyAlignment="0" applyProtection="0"/>
    <xf numFmtId="195" fontId="57" fillId="0" borderId="0" applyFont="0" applyFill="0" applyBorder="0" applyAlignment="0" applyProtection="0"/>
    <xf numFmtId="241" fontId="4" fillId="0" borderId="0" applyFont="0" applyFill="0" applyBorder="0" applyAlignment="0" applyProtection="0"/>
    <xf numFmtId="0" fontId="228" fillId="0" borderId="0" applyNumberFormat="0" applyFill="0" applyBorder="0" applyAlignment="0" applyProtection="0"/>
    <xf numFmtId="242" fontId="82" fillId="0" borderId="0" applyFill="0" applyBorder="0">
      <alignment horizontal="right" vertical="top"/>
    </xf>
    <xf numFmtId="0" fontId="227" fillId="64" borderId="0" applyNumberFormat="0" applyBorder="0" applyAlignment="0" applyProtection="0"/>
    <xf numFmtId="0" fontId="229" fillId="0" borderId="76" applyNumberFormat="0" applyFill="0" applyAlignment="0" applyProtection="0"/>
    <xf numFmtId="0" fontId="230" fillId="0" borderId="77" applyNumberFormat="0" applyFill="0" applyAlignment="0" applyProtection="0"/>
    <xf numFmtId="0" fontId="231" fillId="0" borderId="78" applyNumberFormat="0" applyFill="0" applyAlignment="0" applyProtection="0"/>
    <xf numFmtId="0" fontId="231" fillId="0" borderId="0" applyNumberFormat="0" applyFill="0" applyBorder="0" applyAlignment="0" applyProtection="0"/>
    <xf numFmtId="243" fontId="63" fillId="0" borderId="0">
      <alignment horizontal="left"/>
    </xf>
    <xf numFmtId="243" fontId="63" fillId="0" borderId="0">
      <alignment horizontal="left"/>
    </xf>
    <xf numFmtId="0" fontId="215" fillId="0" borderId="0"/>
    <xf numFmtId="0" fontId="232" fillId="0" borderId="0"/>
    <xf numFmtId="0" fontId="233" fillId="0" borderId="0">
      <alignment horizontal="left"/>
    </xf>
    <xf numFmtId="244" fontId="66" fillId="0" borderId="0" applyAlignment="0">
      <alignment horizontal="right"/>
      <protection hidden="1"/>
    </xf>
    <xf numFmtId="245" fontId="4" fillId="0" borderId="121" applyFill="0" applyBorder="0">
      <alignment horizontal="right"/>
    </xf>
    <xf numFmtId="0" fontId="200" fillId="95" borderId="0" applyNumberFormat="0" applyBorder="0" applyAlignment="0" applyProtection="0"/>
    <xf numFmtId="0" fontId="225" fillId="67" borderId="47" applyNumberFormat="0" applyAlignment="0" applyProtection="0"/>
    <xf numFmtId="1" fontId="38" fillId="0" borderId="0"/>
    <xf numFmtId="0" fontId="234" fillId="0" borderId="50" applyNumberFormat="0" applyFill="0" applyAlignment="0" applyProtection="0"/>
    <xf numFmtId="0" fontId="224" fillId="84" borderId="49" applyNumberFormat="0" applyAlignment="0" applyProtection="0"/>
    <xf numFmtId="0" fontId="234" fillId="0" borderId="50" applyNumberFormat="0" applyFill="0" applyAlignment="0" applyProtection="0"/>
    <xf numFmtId="41" fontId="235"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172" fontId="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229" fillId="0" borderId="76" applyNumberFormat="0" applyFill="0" applyAlignment="0" applyProtection="0"/>
    <xf numFmtId="0" fontId="230" fillId="0" borderId="77" applyNumberFormat="0" applyFill="0" applyAlignment="0" applyProtection="0"/>
    <xf numFmtId="0" fontId="231" fillId="0" borderId="78" applyNumberFormat="0" applyFill="0" applyAlignment="0" applyProtection="0"/>
    <xf numFmtId="0" fontId="231" fillId="0" borderId="0" applyNumberFormat="0" applyFill="0" applyBorder="0" applyAlignment="0" applyProtection="0"/>
    <xf numFmtId="0" fontId="201" fillId="72" borderId="0" applyNumberFormat="0" applyBorder="0" applyAlignment="0" applyProtection="0"/>
    <xf numFmtId="0" fontId="236" fillId="97" borderId="0" applyNumberFormat="0" applyBorder="0" applyAlignment="0" applyProtection="0"/>
    <xf numFmtId="226" fontId="4" fillId="0" borderId="0"/>
    <xf numFmtId="216" fontId="4" fillId="0" borderId="0">
      <alignment horizontal="right"/>
    </xf>
    <xf numFmtId="39" fontId="87" fillId="0" borderId="0"/>
    <xf numFmtId="0" fontId="1" fillId="0" borderId="0"/>
    <xf numFmtId="0" fontId="1" fillId="0" borderId="0"/>
    <xf numFmtId="0" fontId="1" fillId="0" borderId="0"/>
    <xf numFmtId="0" fontId="4" fillId="0" borderId="0"/>
    <xf numFmtId="0" fontId="1" fillId="0" borderId="0"/>
    <xf numFmtId="0" fontId="1" fillId="0" borderId="0"/>
    <xf numFmtId="0" fontId="57" fillId="0" borderId="0"/>
    <xf numFmtId="0" fontId="1" fillId="0" borderId="0"/>
    <xf numFmtId="0" fontId="4" fillId="0" borderId="0"/>
    <xf numFmtId="0" fontId="1" fillId="0" borderId="0"/>
    <xf numFmtId="0" fontId="1" fillId="0" borderId="0"/>
    <xf numFmtId="0" fontId="1" fillId="0" borderId="0"/>
    <xf numFmtId="0" fontId="4" fillId="0" borderId="0" applyNumberFormat="0" applyFill="0" applyBorder="0" applyAlignment="0" applyProtection="0"/>
    <xf numFmtId="0" fontId="35" fillId="0" borderId="0"/>
    <xf numFmtId="0" fontId="1" fillId="0" borderId="0"/>
    <xf numFmtId="0" fontId="246" fillId="0" borderId="0"/>
    <xf numFmtId="0" fontId="1" fillId="0" borderId="0"/>
    <xf numFmtId="0" fontId="1" fillId="0" borderId="0"/>
    <xf numFmtId="0" fontId="1" fillId="0" borderId="0"/>
    <xf numFmtId="0" fontId="1" fillId="0" borderId="0"/>
    <xf numFmtId="0" fontId="4" fillId="89" borderId="53" applyNumberFormat="0" applyFont="0" applyAlignment="0" applyProtection="0"/>
    <xf numFmtId="0" fontId="4" fillId="109" borderId="46" applyNumberFormat="0" applyFont="0" applyAlignment="0" applyProtection="0"/>
    <xf numFmtId="0" fontId="4" fillId="109" borderId="46" applyNumberFormat="0" applyFont="0" applyAlignment="0" applyProtection="0"/>
    <xf numFmtId="0" fontId="1" fillId="23" borderId="25" applyNumberFormat="0" applyFont="0" applyAlignment="0" applyProtection="0"/>
    <xf numFmtId="0" fontId="4" fillId="109" borderId="46" applyNumberFormat="0" applyFont="0" applyAlignment="0" applyProtection="0"/>
    <xf numFmtId="0" fontId="4" fillId="89" borderId="53" applyNumberFormat="0" applyFont="0" applyAlignment="0" applyProtection="0"/>
    <xf numFmtId="0" fontId="220" fillId="89" borderId="53" applyNumberFormat="0" applyFont="0" applyAlignment="0" applyProtection="0"/>
    <xf numFmtId="0" fontId="223" fillId="83" borderId="47" applyNumberFormat="0" applyAlignment="0" applyProtection="0"/>
    <xf numFmtId="0" fontId="237" fillId="0" borderId="0">
      <alignment horizontal="left"/>
    </xf>
    <xf numFmtId="0" fontId="226" fillId="83" borderId="70" applyNumberFormat="0" applyAlignment="0" applyProtection="0"/>
    <xf numFmtId="9" fontId="4"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63" fillId="0" borderId="0" applyFont="0" applyFill="0" applyBorder="0" applyAlignment="0" applyProtection="0"/>
    <xf numFmtId="0" fontId="139" fillId="82" borderId="71" applyNumberFormat="0" applyAlignment="0" applyProtection="0"/>
    <xf numFmtId="0" fontId="139" fillId="82" borderId="71" applyNumberFormat="0" applyAlignment="0" applyProtection="0"/>
    <xf numFmtId="0" fontId="4" fillId="0" borderId="0"/>
    <xf numFmtId="4" fontId="38" fillId="97" borderId="84" applyNumberFormat="0" applyProtection="0">
      <alignment vertical="center"/>
    </xf>
    <xf numFmtId="0" fontId="4" fillId="0" borderId="0"/>
    <xf numFmtId="0" fontId="4" fillId="0" borderId="0"/>
    <xf numFmtId="4" fontId="38" fillId="138" borderId="84" applyNumberFormat="0" applyProtection="0">
      <alignment horizontal="left" vertical="center" indent="1"/>
    </xf>
    <xf numFmtId="0" fontId="4" fillId="0" borderId="0"/>
    <xf numFmtId="0" fontId="4" fillId="0" borderId="0"/>
    <xf numFmtId="4" fontId="38" fillId="79" borderId="84"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8" fillId="0" borderId="84" applyNumberFormat="0" applyProtection="0">
      <alignment horizontal="right" vertical="center"/>
    </xf>
    <xf numFmtId="4" fontId="38" fillId="0" borderId="84" applyNumberFormat="0" applyProtection="0">
      <alignment horizontal="right" vertical="center"/>
    </xf>
    <xf numFmtId="0" fontId="4" fillId="0" borderId="0"/>
    <xf numFmtId="4" fontId="63" fillId="104" borderId="80" applyNumberFormat="0" applyProtection="0">
      <alignment horizontal="left" vertical="center" indent="1"/>
    </xf>
    <xf numFmtId="4" fontId="38" fillId="79" borderId="84" applyNumberFormat="0" applyProtection="0">
      <alignment horizontal="left" vertical="center" indent="1"/>
    </xf>
    <xf numFmtId="4" fontId="38" fillId="79" borderId="84" applyNumberFormat="0" applyProtection="0">
      <alignment horizontal="left" vertical="center" indent="1"/>
    </xf>
    <xf numFmtId="0" fontId="4" fillId="0" borderId="0"/>
    <xf numFmtId="0" fontId="4" fillId="0" borderId="0"/>
    <xf numFmtId="0" fontId="4" fillId="0" borderId="0"/>
    <xf numFmtId="43" fontId="57" fillId="0" borderId="0" applyFont="0" applyFill="0" applyBorder="0" applyAlignment="0" applyProtection="0"/>
    <xf numFmtId="246" fontId="63" fillId="0" borderId="0" applyFill="0" applyBorder="0" applyAlignment="0"/>
    <xf numFmtId="0" fontId="63" fillId="0" borderId="0" applyNumberFormat="0" applyBorder="0" applyAlignment="0"/>
    <xf numFmtId="0" fontId="63" fillId="0" borderId="0" applyNumberFormat="0" applyBorder="0" applyAlignment="0"/>
    <xf numFmtId="0" fontId="232" fillId="0" borderId="0" applyNumberFormat="0" applyBorder="0" applyAlignment="0"/>
    <xf numFmtId="0" fontId="238" fillId="0" borderId="0" applyNumberFormat="0" applyBorder="0" applyAlignment="0"/>
    <xf numFmtId="0" fontId="239" fillId="0" borderId="0" applyNumberFormat="0" applyBorder="0" applyAlignment="0"/>
    <xf numFmtId="0" fontId="63" fillId="0" borderId="0" applyNumberFormat="0" applyBorder="0" applyAlignment="0"/>
    <xf numFmtId="0" fontId="63" fillId="0" borderId="0" applyNumberFormat="0" applyBorder="0" applyAlignment="0"/>
    <xf numFmtId="0" fontId="240" fillId="0" borderId="0" applyNumberFormat="0" applyBorder="0" applyAlignment="0"/>
    <xf numFmtId="0" fontId="241" fillId="0" borderId="0" applyNumberFormat="0" applyBorder="0" applyAlignment="0"/>
    <xf numFmtId="0" fontId="242" fillId="0" borderId="0" applyNumberFormat="0" applyBorder="0" applyAlignment="0"/>
    <xf numFmtId="0" fontId="243" fillId="0" borderId="79" applyNumberFormat="0" applyFill="0" applyAlignment="0" applyProtection="0"/>
    <xf numFmtId="0" fontId="228" fillId="0" borderId="0" applyNumberFormat="0" applyFill="0" applyBorder="0" applyAlignment="0" applyProtection="0"/>
    <xf numFmtId="0" fontId="244"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45" fillId="0" borderId="0" applyNumberFormat="0" applyFill="0" applyBorder="0" applyAlignment="0" applyProtection="0"/>
    <xf numFmtId="0" fontId="205" fillId="0" borderId="116" applyNumberFormat="0" applyFill="0" applyAlignment="0" applyProtection="0"/>
    <xf numFmtId="0" fontId="206" fillId="0" borderId="117" applyNumberFormat="0" applyFill="0" applyAlignment="0" applyProtection="0"/>
    <xf numFmtId="0" fontId="198" fillId="0" borderId="118" applyNumberFormat="0" applyFill="0" applyAlignment="0" applyProtection="0"/>
    <xf numFmtId="0" fontId="204" fillId="0" borderId="0" applyNumberFormat="0" applyFill="0" applyBorder="0" applyAlignment="0" applyProtection="0"/>
    <xf numFmtId="0" fontId="139" fillId="0" borderId="119" applyNumberFormat="0" applyFill="0" applyAlignment="0" applyProtection="0"/>
    <xf numFmtId="0" fontId="139" fillId="0" borderId="119" applyNumberFormat="0" applyFill="0" applyAlignment="0" applyProtection="0"/>
    <xf numFmtId="0" fontId="139" fillId="0" borderId="119" applyNumberFormat="0" applyFill="0" applyAlignment="0" applyProtection="0"/>
    <xf numFmtId="0" fontId="245" fillId="0" borderId="0" applyNumberFormat="0" applyFill="0" applyBorder="0" applyAlignment="0" applyProtection="0"/>
    <xf numFmtId="0" fontId="220" fillId="89" borderId="53" applyNumberFormat="0" applyFont="0" applyAlignment="0" applyProtection="0"/>
    <xf numFmtId="164" fontId="4" fillId="0" borderId="0" applyFont="0" applyFill="0" applyBorder="0" applyAlignment="0" applyProtection="0"/>
    <xf numFmtId="0" fontId="244" fillId="0" borderId="0" applyNumberFormat="0" applyFill="0" applyBorder="0" applyAlignment="0" applyProtection="0"/>
    <xf numFmtId="0" fontId="222" fillId="63"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194" fontId="4"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226" fontId="4" fillId="0" borderId="0"/>
    <xf numFmtId="216" fontId="4" fillId="0" borderId="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4" fillId="0" borderId="0"/>
    <xf numFmtId="0" fontId="4" fillId="0" borderId="0"/>
    <xf numFmtId="0" fontId="4" fillId="0" borderId="0"/>
    <xf numFmtId="0" fontId="4" fillId="0" borderId="0" applyNumberForma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226" fontId="4" fillId="0" borderId="0"/>
    <xf numFmtId="216" fontId="4" fillId="0" borderId="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0" fontId="4" fillId="89" borderId="53" applyNumberFormat="0" applyFont="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194" fontId="4" fillId="0" borderId="0" applyFont="0" applyFill="0" applyBorder="0" applyAlignment="0" applyProtection="0"/>
    <xf numFmtId="172" fontId="4" fillId="0" borderId="0" applyFont="0" applyFill="0" applyBorder="0" applyAlignment="0" applyProtection="0"/>
    <xf numFmtId="20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217" fontId="4" fillId="0" borderId="0" applyFont="0" applyFill="0" applyBorder="0" applyAlignment="0" applyProtection="0"/>
    <xf numFmtId="226" fontId="4" fillId="0" borderId="0"/>
    <xf numFmtId="216" fontId="4" fillId="0" borderId="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172"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57"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57"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41" fontId="235" fillId="0" borderId="0" applyFont="0" applyFill="0" applyBorder="0" applyAlignment="0" applyProtection="0"/>
    <xf numFmtId="20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194"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20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217" fontId="4" fillId="0" borderId="0" applyFont="0" applyFill="0" applyBorder="0" applyAlignment="0" applyProtection="0"/>
    <xf numFmtId="226" fontId="4" fillId="0" borderId="0"/>
    <xf numFmtId="216" fontId="4" fillId="0" borderId="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41" fontId="4"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3"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25" applyNumberFormat="0" applyFont="0" applyAlignment="0" applyProtection="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0" borderId="0" applyNumberFormat="0" applyBorder="0" applyAlignment="0" applyProtection="0"/>
    <xf numFmtId="0" fontId="192" fillId="122" borderId="0" applyNumberFormat="0" applyBorder="0" applyAlignment="0" applyProtection="0"/>
    <xf numFmtId="3" fontId="4" fillId="0" borderId="0" applyFont="0" applyFill="0" applyBorder="0" applyAlignment="0" applyProtection="0"/>
    <xf numFmtId="0" fontId="189" fillId="0" borderId="111" applyNumberFormat="0" applyFill="0" applyAlignment="0" applyProtection="0"/>
    <xf numFmtId="194" fontId="4" fillId="0" borderId="0" applyFont="0" applyFill="0" applyBorder="0" applyAlignment="0" applyProtection="0"/>
    <xf numFmtId="41" fontId="235" fillId="0" borderId="0" applyFont="0" applyFill="0" applyBorder="0" applyAlignment="0" applyProtection="0"/>
    <xf numFmtId="172" fontId="4" fillId="0" borderId="0" applyFont="0" applyFill="0" applyBorder="0" applyAlignment="0" applyProtection="0"/>
    <xf numFmtId="20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3"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57" fillId="0" borderId="0" applyFont="0" applyFill="0" applyBorder="0" applyAlignment="0" applyProtection="0"/>
    <xf numFmtId="239" fontId="1" fillId="0" borderId="0" applyFont="0" applyFill="0" applyBorder="0" applyAlignment="0" applyProtection="0"/>
    <xf numFmtId="43" fontId="4" fillId="0" borderId="0" applyFont="0" applyFill="0" applyBorder="0" applyAlignment="0" applyProtection="0"/>
    <xf numFmtId="217" fontId="4" fillId="0" borderId="0" applyFont="0" applyFill="0" applyBorder="0" applyAlignment="0" applyProtection="0"/>
    <xf numFmtId="226" fontId="4" fillId="0" borderId="0"/>
    <xf numFmtId="216" fontId="4" fillId="0" borderId="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89" borderId="53" applyNumberFormat="0" applyFont="0" applyAlignment="0" applyProtection="0"/>
    <xf numFmtId="0" fontId="1" fillId="23" borderId="25" applyNumberFormat="0" applyFont="0" applyAlignment="0" applyProtection="0"/>
    <xf numFmtId="0" fontId="4" fillId="89" borderId="53" applyNumberFormat="0" applyFont="0" applyAlignment="0" applyProtection="0"/>
    <xf numFmtId="9" fontId="4" fillId="0" borderId="0" applyFont="0" applyFill="0" applyBorder="0" applyAlignment="0" applyProtection="0"/>
    <xf numFmtId="9" fontId="1" fillId="0" borderId="0" applyFont="0" applyFill="0" applyBorder="0" applyAlignment="0" applyProtection="0"/>
    <xf numFmtId="0" fontId="188" fillId="0" borderId="0" applyNumberFormat="0" applyFill="0" applyBorder="0" applyAlignment="0" applyProtection="0"/>
    <xf numFmtId="0" fontId="1" fillId="0" borderId="0"/>
    <xf numFmtId="0" fontId="1" fillId="0" borderId="0"/>
    <xf numFmtId="0" fontId="247" fillId="0" borderId="0" applyNumberFormat="0" applyFill="0" applyBorder="0">
      <alignment vertical="center"/>
    </xf>
    <xf numFmtId="0" fontId="247" fillId="0" borderId="0" applyNumberFormat="0" applyFill="0" applyBorder="0">
      <alignment vertical="center"/>
    </xf>
    <xf numFmtId="0" fontId="98" fillId="68" borderId="0" applyNumberFormat="0" applyBorder="0" applyAlignment="0" applyProtection="0"/>
    <xf numFmtId="0" fontId="1" fillId="25" borderId="0" applyNumberFormat="0" applyBorder="0" applyAlignment="0" applyProtection="0"/>
    <xf numFmtId="0" fontId="98" fillId="73" borderId="0" applyNumberFormat="0" applyBorder="0" applyAlignment="0" applyProtection="0"/>
    <xf numFmtId="0" fontId="1" fillId="28" borderId="0" applyNumberFormat="0" applyBorder="0" applyAlignment="0" applyProtection="0"/>
    <xf numFmtId="0" fontId="98" fillId="69" borderId="0" applyNumberFormat="0" applyBorder="0" applyAlignment="0" applyProtection="0"/>
    <xf numFmtId="0" fontId="1" fillId="31" borderId="0" applyNumberFormat="0" applyBorder="0" applyAlignment="0" applyProtection="0"/>
    <xf numFmtId="0" fontId="98" fillId="70" borderId="0" applyNumberFormat="0" applyBorder="0" applyAlignment="0" applyProtection="0"/>
    <xf numFmtId="0" fontId="1" fillId="34" borderId="0" applyNumberFormat="0" applyBorder="0" applyAlignment="0" applyProtection="0"/>
    <xf numFmtId="0" fontId="98" fillId="71" borderId="0" applyNumberFormat="0" applyBorder="0" applyAlignment="0" applyProtection="0"/>
    <xf numFmtId="0" fontId="1" fillId="37" borderId="0" applyNumberFormat="0" applyBorder="0" applyAlignment="0" applyProtection="0"/>
    <xf numFmtId="0" fontId="98" fillId="72" borderId="0" applyNumberFormat="0" applyBorder="0" applyAlignment="0" applyProtection="0"/>
    <xf numFmtId="0" fontId="1" fillId="39" borderId="0" applyNumberFormat="0" applyBorder="0" applyAlignment="0" applyProtection="0"/>
    <xf numFmtId="0" fontId="98" fillId="68" borderId="0" applyNumberFormat="0" applyBorder="0" applyAlignment="0" applyProtection="0"/>
    <xf numFmtId="0" fontId="1" fillId="26" borderId="0" applyNumberFormat="0" applyBorder="0" applyAlignment="0" applyProtection="0"/>
    <xf numFmtId="0" fontId="98" fillId="73" borderId="0" applyNumberFormat="0" applyBorder="0" applyAlignment="0" applyProtection="0"/>
    <xf numFmtId="0" fontId="1" fillId="29" borderId="0" applyNumberFormat="0" applyBorder="0" applyAlignment="0" applyProtection="0"/>
    <xf numFmtId="0" fontId="98" fillId="75" borderId="0" applyNumberFormat="0" applyBorder="0" applyAlignment="0" applyProtection="0"/>
    <xf numFmtId="0" fontId="1" fillId="32" borderId="0" applyNumberFormat="0" applyBorder="0" applyAlignment="0" applyProtection="0"/>
    <xf numFmtId="0" fontId="98" fillId="76" borderId="0" applyNumberFormat="0" applyBorder="0" applyAlignment="0" applyProtection="0"/>
    <xf numFmtId="0" fontId="1" fillId="35" borderId="0" applyNumberFormat="0" applyBorder="0" applyAlignment="0" applyProtection="0"/>
    <xf numFmtId="0" fontId="98" fillId="71" borderId="0" applyNumberFormat="0" applyBorder="0" applyAlignment="0" applyProtection="0"/>
    <xf numFmtId="0" fontId="1" fillId="38" borderId="0" applyNumberFormat="0" applyBorder="0" applyAlignment="0" applyProtection="0"/>
    <xf numFmtId="0" fontId="98" fillId="72" borderId="0" applyNumberFormat="0" applyBorder="0" applyAlignment="0" applyProtection="0"/>
    <xf numFmtId="0" fontId="1" fillId="40" borderId="0" applyNumberFormat="0" applyBorder="0" applyAlignment="0" applyProtection="0"/>
    <xf numFmtId="0" fontId="65" fillId="68" borderId="0" applyNumberFormat="0" applyBorder="0" applyAlignment="0" applyProtection="0"/>
    <xf numFmtId="0" fontId="65" fillId="73" borderId="0" applyNumberFormat="0" applyBorder="0" applyAlignment="0" applyProtection="0"/>
    <xf numFmtId="0" fontId="65" fillId="75" borderId="0" applyNumberFormat="0" applyBorder="0" applyAlignment="0" applyProtection="0"/>
    <xf numFmtId="0" fontId="65" fillId="76" borderId="0" applyNumberFormat="0" applyBorder="0" applyAlignment="0" applyProtection="0"/>
    <xf numFmtId="0" fontId="65" fillId="71" borderId="0" applyNumberFormat="0" applyBorder="0" applyAlignment="0" applyProtection="0"/>
    <xf numFmtId="0" fontId="65" fillId="131" borderId="0" applyNumberFormat="0" applyBorder="0" applyAlignment="0" applyProtection="0"/>
    <xf numFmtId="0" fontId="132" fillId="82" borderId="46" applyNumberFormat="0" applyAlignment="0" applyProtection="0"/>
    <xf numFmtId="0" fontId="76" fillId="70" borderId="48" applyNumberFormat="0" applyAlignment="0" applyProtection="0"/>
    <xf numFmtId="0" fontId="130" fillId="0" borderId="115" applyNumberFormat="0" applyFill="0" applyAlignment="0" applyProtection="0"/>
    <xf numFmtId="0" fontId="198" fillId="0" borderId="0" applyNumberFormat="0" applyFill="0" applyBorder="0" applyAlignment="0" applyProtection="0"/>
    <xf numFmtId="0" fontId="65" fillId="80" borderId="0" applyNumberFormat="0" applyBorder="0" applyAlignment="0" applyProtection="0"/>
    <xf numFmtId="0" fontId="65" fillId="83" borderId="0" applyNumberFormat="0" applyBorder="0" applyAlignment="0" applyProtection="0"/>
    <xf numFmtId="0" fontId="65" fillId="88" borderId="0" applyNumberFormat="0" applyBorder="0" applyAlignment="0" applyProtection="0"/>
    <xf numFmtId="0" fontId="65" fillId="132" borderId="0" applyNumberFormat="0" applyBorder="0" applyAlignment="0" applyProtection="0"/>
    <xf numFmtId="0" fontId="65" fillId="89" borderId="0" applyNumberFormat="0" applyBorder="0" applyAlignment="0" applyProtection="0"/>
    <xf numFmtId="0" fontId="65" fillId="131" borderId="0" applyNumberFormat="0" applyBorder="0" applyAlignment="0" applyProtection="0"/>
    <xf numFmtId="0" fontId="199" fillId="72" borderId="46" applyNumberFormat="0" applyAlignment="0" applyProtection="0"/>
    <xf numFmtId="0" fontId="200" fillId="95" borderId="0" applyNumberFormat="0" applyBorder="0" applyAlignment="0" applyProtection="0"/>
    <xf numFmtId="172" fontId="4" fillId="0" borderId="0" applyFont="0" applyFill="0" applyBorder="0" applyAlignment="0" applyProtection="0"/>
    <xf numFmtId="201"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239" fontId="1" fillId="0" borderId="0" applyFont="0" applyFill="0" applyBorder="0" applyAlignment="0" applyProtection="0"/>
    <xf numFmtId="0" fontId="201" fillId="72" borderId="0" applyNumberFormat="0" applyBorder="0" applyAlignment="0" applyProtection="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109" borderId="46" applyNumberFormat="0" applyFont="0" applyAlignment="0" applyProtection="0"/>
    <xf numFmtId="0" fontId="1" fillId="23" borderId="25" applyNumberFormat="0" applyFont="0" applyAlignment="0" applyProtection="0"/>
    <xf numFmtId="9" fontId="1" fillId="0" borderId="0" applyFont="0" applyFill="0" applyBorder="0" applyAlignment="0" applyProtection="0"/>
    <xf numFmtId="0" fontId="139" fillId="82" borderId="71"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6" fillId="0" borderId="117" applyNumberFormat="0" applyFill="0" applyAlignment="0" applyProtection="0"/>
    <xf numFmtId="0" fontId="198" fillId="0" borderId="118" applyNumberFormat="0" applyFill="0" applyAlignment="0" applyProtection="0"/>
    <xf numFmtId="0" fontId="139" fillId="0" borderId="119" applyNumberFormat="0" applyFill="0" applyAlignment="0" applyProtection="0"/>
    <xf numFmtId="41" fontId="1" fillId="0" borderId="0" applyFont="0" applyFill="0" applyBorder="0" applyAlignment="0" applyProtection="0"/>
    <xf numFmtId="0" fontId="53" fillId="0" borderId="0">
      <alignment horizontal="right" vertical="center"/>
    </xf>
    <xf numFmtId="41" fontId="1" fillId="0" borderId="0" applyFont="0" applyFill="0" applyBorder="0" applyAlignment="0" applyProtection="0"/>
    <xf numFmtId="0" fontId="53" fillId="0" borderId="0">
      <alignment horizontal="right" vertical="center"/>
    </xf>
    <xf numFmtId="0" fontId="53" fillId="0" borderId="0">
      <alignment horizontal="right" vertical="center"/>
    </xf>
    <xf numFmtId="41" fontId="1" fillId="0" borderId="0" applyFont="0" applyFill="0" applyBorder="0" applyAlignment="0" applyProtection="0"/>
    <xf numFmtId="220" fontId="4" fillId="0" borderId="0" applyFont="0" applyFill="0" applyBorder="0" applyAlignment="0" applyProtection="0"/>
    <xf numFmtId="41" fontId="4" fillId="0" borderId="0" applyFont="0" applyFill="0" applyBorder="0" applyAlignment="0" applyProtection="0"/>
    <xf numFmtId="0" fontId="1" fillId="0" borderId="0"/>
    <xf numFmtId="220"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1" fontId="4"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182" fontId="4" fillId="0" borderId="0" applyFont="0" applyFill="0" applyBorder="0" applyAlignment="0" applyProtection="0"/>
    <xf numFmtId="0" fontId="1" fillId="0" borderId="0"/>
    <xf numFmtId="0" fontId="5" fillId="0" borderId="0" applyNumberFormat="0" applyFill="0" applyBorder="0" applyAlignment="0" applyProtection="0"/>
    <xf numFmtId="0" fontId="1" fillId="0" borderId="0"/>
    <xf numFmtId="9"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cellStyleXfs>
  <cellXfs count="893">
    <xf numFmtId="0" fontId="0" fillId="0" borderId="0" xfId="0"/>
    <xf numFmtId="0" fontId="5" fillId="0" borderId="0" xfId="3"/>
    <xf numFmtId="0" fontId="5" fillId="0" borderId="1" xfId="3" applyFill="1" applyBorder="1" applyAlignment="1">
      <alignment vertical="center"/>
    </xf>
    <xf numFmtId="0" fontId="8" fillId="0" borderId="0" xfId="3" applyFont="1"/>
    <xf numFmtId="0" fontId="9" fillId="0" borderId="0" xfId="0" applyFont="1"/>
    <xf numFmtId="0" fontId="15" fillId="0" borderId="0" xfId="0" applyFont="1" applyAlignment="1">
      <alignment horizontal="center"/>
    </xf>
    <xf numFmtId="0" fontId="15" fillId="2" borderId="0" xfId="0" applyFont="1" applyFill="1" applyAlignment="1">
      <alignment horizontal="center"/>
    </xf>
    <xf numFmtId="0" fontId="16" fillId="0" borderId="0" xfId="0" applyFont="1"/>
    <xf numFmtId="0" fontId="17" fillId="0" borderId="0" xfId="12" applyFont="1" applyFill="1" applyBorder="1" applyAlignment="1">
      <alignment horizontal="center"/>
    </xf>
    <xf numFmtId="169" fontId="19" fillId="0" borderId="0" xfId="13" applyNumberFormat="1" applyFont="1" applyFill="1" applyBorder="1" applyAlignment="1">
      <alignment horizontal="center"/>
    </xf>
    <xf numFmtId="169" fontId="20" fillId="0" borderId="0" xfId="13" applyNumberFormat="1" applyFont="1" applyFill="1" applyBorder="1" applyAlignment="1">
      <alignment horizontal="center"/>
    </xf>
    <xf numFmtId="0" fontId="21"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11" fillId="0" borderId="0" xfId="0" applyFont="1"/>
    <xf numFmtId="0" fontId="12" fillId="4" borderId="6" xfId="0" applyFont="1" applyFill="1" applyBorder="1" applyAlignment="1">
      <alignment vertical="center"/>
    </xf>
    <xf numFmtId="169" fontId="10" fillId="0" borderId="7" xfId="11" applyNumberFormat="1" applyFont="1" applyFill="1" applyBorder="1"/>
    <xf numFmtId="170" fontId="12" fillId="7" borderId="5" xfId="11" applyNumberFormat="1" applyFont="1" applyFill="1" applyBorder="1" applyAlignment="1">
      <alignment horizontal="right" vertical="center" wrapText="1"/>
    </xf>
    <xf numFmtId="170" fontId="13" fillId="5" borderId="9" xfId="11" applyNumberFormat="1" applyFont="1" applyFill="1" applyBorder="1" applyAlignment="1">
      <alignment horizontal="right" vertical="center" wrapText="1"/>
    </xf>
    <xf numFmtId="170" fontId="12" fillId="7" borderId="9" xfId="11" applyNumberFormat="1" applyFont="1" applyFill="1" applyBorder="1" applyAlignment="1">
      <alignment horizontal="right" vertical="center" wrapText="1"/>
    </xf>
    <xf numFmtId="3" fontId="12" fillId="2" borderId="5" xfId="0" applyNumberFormat="1" applyFont="1" applyFill="1" applyBorder="1" applyAlignment="1">
      <alignment horizontal="right" vertical="center" wrapText="1"/>
    </xf>
    <xf numFmtId="0" fontId="12" fillId="4" borderId="5" xfId="0" applyFont="1" applyFill="1" applyBorder="1" applyAlignment="1">
      <alignment horizontal="right" vertical="center"/>
    </xf>
    <xf numFmtId="0" fontId="10" fillId="5" borderId="5" xfId="0" applyFont="1" applyFill="1" applyBorder="1" applyAlignment="1">
      <alignment horizontal="right" vertical="center" wrapText="1"/>
    </xf>
    <xf numFmtId="0" fontId="10" fillId="8" borderId="5" xfId="0" applyFont="1" applyFill="1" applyBorder="1" applyAlignment="1">
      <alignment horizontal="right" vertical="center" wrapText="1"/>
    </xf>
    <xf numFmtId="170" fontId="13" fillId="6" borderId="9" xfId="11" applyNumberFormat="1" applyFont="1" applyFill="1" applyBorder="1" applyAlignment="1">
      <alignment horizontal="right" vertical="center" wrapText="1"/>
    </xf>
    <xf numFmtId="43" fontId="16" fillId="0" borderId="0" xfId="11" applyFont="1" applyFill="1" applyBorder="1"/>
    <xf numFmtId="0" fontId="25" fillId="3" borderId="0" xfId="0" applyFont="1" applyFill="1" applyAlignment="1">
      <alignment horizontal="center" vertical="center"/>
    </xf>
    <xf numFmtId="0" fontId="14" fillId="0" borderId="0" xfId="0" applyFont="1"/>
    <xf numFmtId="0" fontId="26" fillId="0" borderId="0" xfId="0" applyFont="1" applyAlignment="1">
      <alignment horizontal="center"/>
    </xf>
    <xf numFmtId="0" fontId="26" fillId="14" borderId="0" xfId="0" applyFont="1" applyFill="1" applyAlignment="1">
      <alignment horizontal="center"/>
    </xf>
    <xf numFmtId="0" fontId="17" fillId="0" borderId="0" xfId="12" applyFont="1" applyBorder="1" applyAlignment="1">
      <alignment horizontal="center"/>
    </xf>
    <xf numFmtId="169" fontId="9" fillId="0" borderId="0" xfId="0" applyNumberFormat="1" applyFont="1"/>
    <xf numFmtId="169" fontId="0" fillId="0" borderId="0" xfId="0" applyNumberFormat="1"/>
    <xf numFmtId="169" fontId="15" fillId="0" borderId="0" xfId="0" applyNumberFormat="1" applyFont="1" applyAlignment="1">
      <alignment horizontal="center"/>
    </xf>
    <xf numFmtId="0" fontId="0" fillId="14" borderId="0" xfId="0" applyFill="1"/>
    <xf numFmtId="170" fontId="17" fillId="0" borderId="0" xfId="12" applyNumberFormat="1" applyFont="1" applyBorder="1" applyAlignment="1">
      <alignment horizontal="center"/>
    </xf>
    <xf numFmtId="0" fontId="19" fillId="0" borderId="0" xfId="12" applyFont="1" applyFill="1" applyBorder="1" applyAlignment="1">
      <alignment horizontal="left"/>
    </xf>
    <xf numFmtId="0" fontId="18" fillId="0" borderId="0" xfId="12" applyFont="1" applyFill="1" applyBorder="1" applyAlignment="1">
      <alignment horizontal="center"/>
    </xf>
    <xf numFmtId="0" fontId="19" fillId="14" borderId="0" xfId="12" applyFont="1" applyFill="1" applyBorder="1" applyAlignment="1">
      <alignment horizontal="left"/>
    </xf>
    <xf numFmtId="169" fontId="19" fillId="14" borderId="0" xfId="13" applyNumberFormat="1" applyFont="1" applyFill="1" applyBorder="1" applyAlignment="1">
      <alignment horizontal="center"/>
    </xf>
    <xf numFmtId="0" fontId="13" fillId="14" borderId="3" xfId="0" applyFont="1" applyFill="1" applyBorder="1" applyAlignment="1">
      <alignment vertical="center" wrapText="1"/>
    </xf>
    <xf numFmtId="169" fontId="13" fillId="14" borderId="9" xfId="11" applyNumberFormat="1" applyFont="1" applyFill="1" applyBorder="1" applyAlignment="1">
      <alignment horizontal="right" vertical="center" wrapText="1"/>
    </xf>
    <xf numFmtId="0" fontId="12" fillId="14" borderId="6" xfId="0" applyFont="1" applyFill="1" applyBorder="1" applyAlignment="1">
      <alignment vertical="center"/>
    </xf>
    <xf numFmtId="169" fontId="12" fillId="14" borderId="9" xfId="11" applyNumberFormat="1" applyFont="1" applyFill="1" applyBorder="1" applyAlignment="1">
      <alignment horizontal="right" vertical="center" wrapText="1"/>
    </xf>
    <xf numFmtId="0" fontId="9" fillId="14" borderId="0" xfId="0" applyFont="1" applyFill="1"/>
    <xf numFmtId="169" fontId="12" fillId="14" borderId="3" xfId="11" applyNumberFormat="1" applyFont="1" applyFill="1" applyBorder="1" applyAlignment="1">
      <alignment horizontal="right" vertical="center" wrapText="1"/>
    </xf>
    <xf numFmtId="0" fontId="0" fillId="0" borderId="0" xfId="0" applyAlignment="1">
      <alignment horizontal="center"/>
    </xf>
    <xf numFmtId="0" fontId="28" fillId="112" borderId="0" xfId="0" applyFont="1" applyFill="1" applyAlignment="1">
      <alignment horizontal="center" vertical="center" wrapText="1"/>
    </xf>
    <xf numFmtId="169" fontId="19" fillId="0" borderId="0" xfId="23" applyNumberFormat="1" applyFont="1" applyFill="1" applyBorder="1" applyAlignment="1">
      <alignment horizontal="left" indent="2"/>
    </xf>
    <xf numFmtId="0" fontId="146" fillId="113" borderId="0" xfId="2" applyFont="1" applyFill="1" applyAlignment="1">
      <alignment horizontal="center" vertical="center"/>
    </xf>
    <xf numFmtId="170" fontId="28" fillId="18" borderId="0" xfId="5106" applyNumberFormat="1" applyFont="1" applyFill="1" applyAlignment="1">
      <alignment horizontal="center" vertical="center"/>
    </xf>
    <xf numFmtId="218" fontId="147" fillId="14" borderId="0" xfId="7862" applyNumberFormat="1" applyFont="1" applyFill="1" applyBorder="1" applyAlignment="1">
      <alignment horizontal="center" vertical="center"/>
    </xf>
    <xf numFmtId="0" fontId="148" fillId="0" borderId="0" xfId="0" applyFont="1" applyAlignment="1">
      <alignment horizontal="left"/>
    </xf>
    <xf numFmtId="170" fontId="20" fillId="0" borderId="92" xfId="13" applyNumberFormat="1" applyFont="1" applyFill="1" applyBorder="1" applyAlignment="1">
      <alignment horizontal="center"/>
    </xf>
    <xf numFmtId="169" fontId="20" fillId="0" borderId="92" xfId="13" applyNumberFormat="1" applyFont="1" applyFill="1" applyBorder="1" applyAlignment="1">
      <alignment horizontal="center"/>
    </xf>
    <xf numFmtId="170" fontId="20" fillId="0" borderId="92" xfId="23" applyNumberFormat="1" applyFont="1" applyFill="1" applyBorder="1" applyAlignment="1">
      <alignment horizontal="left" indent="2"/>
    </xf>
    <xf numFmtId="0" fontId="5" fillId="0" borderId="0" xfId="3" applyFill="1" applyBorder="1" applyAlignment="1">
      <alignment vertical="center"/>
    </xf>
    <xf numFmtId="0" fontId="150" fillId="0" borderId="0" xfId="0" applyFont="1"/>
    <xf numFmtId="0" fontId="151" fillId="0" borderId="0" xfId="0" applyFont="1"/>
    <xf numFmtId="0" fontId="153" fillId="0" borderId="0" xfId="0" applyFont="1"/>
    <xf numFmtId="0" fontId="15" fillId="0" borderId="0" xfId="0" applyFont="1"/>
    <xf numFmtId="0" fontId="154" fillId="3" borderId="0" xfId="0" applyFont="1" applyFill="1"/>
    <xf numFmtId="0" fontId="155" fillId="3" borderId="0" xfId="0" applyFont="1" applyFill="1" applyAlignment="1">
      <alignment horizontal="center" vertical="center"/>
    </xf>
    <xf numFmtId="0" fontId="17" fillId="0" borderId="0" xfId="12" applyFont="1" applyFill="1" applyBorder="1" applyAlignment="1">
      <alignment horizontal="left"/>
    </xf>
    <xf numFmtId="0" fontId="156" fillId="0" borderId="0" xfId="12" applyFont="1" applyFill="1" applyBorder="1" applyAlignment="1">
      <alignment horizontal="left"/>
    </xf>
    <xf numFmtId="169" fontId="156" fillId="0" borderId="0" xfId="23" applyNumberFormat="1" applyFont="1" applyFill="1" applyBorder="1" applyAlignment="1">
      <alignment horizontal="center"/>
    </xf>
    <xf numFmtId="0" fontId="157" fillId="0" borderId="92" xfId="12" applyFont="1" applyFill="1" applyBorder="1" applyAlignment="1">
      <alignment horizontal="left"/>
    </xf>
    <xf numFmtId="170" fontId="157" fillId="0" borderId="92" xfId="23" applyNumberFormat="1" applyFont="1" applyFill="1" applyBorder="1" applyAlignment="1">
      <alignment horizontal="center"/>
    </xf>
    <xf numFmtId="169" fontId="157" fillId="0" borderId="92" xfId="23" applyNumberFormat="1" applyFont="1" applyFill="1" applyBorder="1" applyAlignment="1">
      <alignment horizontal="center"/>
    </xf>
    <xf numFmtId="0" fontId="158" fillId="0" borderId="0" xfId="0" applyFont="1" applyAlignment="1">
      <alignment vertical="center"/>
    </xf>
    <xf numFmtId="0" fontId="159" fillId="0" borderId="0" xfId="0" applyFont="1" applyAlignment="1">
      <alignment vertical="center"/>
    </xf>
    <xf numFmtId="0" fontId="160" fillId="0" borderId="0" xfId="0" applyFont="1"/>
    <xf numFmtId="0" fontId="160" fillId="3" borderId="0" xfId="0" applyFont="1" applyFill="1"/>
    <xf numFmtId="0" fontId="17" fillId="3" borderId="0" xfId="0" applyFont="1" applyFill="1" applyAlignment="1">
      <alignment horizontal="center" vertical="center"/>
    </xf>
    <xf numFmtId="0" fontId="161" fillId="4" borderId="2" xfId="0" applyFont="1" applyFill="1" applyBorder="1" applyAlignment="1">
      <alignment vertical="center"/>
    </xf>
    <xf numFmtId="0" fontId="161" fillId="4" borderId="6" xfId="0" applyFont="1" applyFill="1" applyBorder="1" applyAlignment="1">
      <alignment vertical="center"/>
    </xf>
    <xf numFmtId="0" fontId="162" fillId="5" borderId="3" xfId="0" applyFont="1" applyFill="1" applyBorder="1" applyAlignment="1">
      <alignment vertical="center" wrapText="1"/>
    </xf>
    <xf numFmtId="0" fontId="159" fillId="5" borderId="5" xfId="0" applyFont="1" applyFill="1" applyBorder="1" applyAlignment="1">
      <alignment horizontal="right" vertical="center" wrapText="1"/>
    </xf>
    <xf numFmtId="0" fontId="23" fillId="6" borderId="3" xfId="0" applyFont="1" applyFill="1" applyBorder="1" applyAlignment="1">
      <alignment horizontal="left" vertical="center" wrapText="1" indent="1"/>
    </xf>
    <xf numFmtId="169" fontId="23" fillId="0" borderId="7" xfId="11" applyNumberFormat="1" applyFont="1" applyFill="1" applyBorder="1"/>
    <xf numFmtId="0" fontId="161" fillId="7" borderId="8" xfId="0" applyFont="1" applyFill="1" applyBorder="1" applyAlignment="1">
      <alignment vertical="center"/>
    </xf>
    <xf numFmtId="170" fontId="161" fillId="7" borderId="5" xfId="11" applyNumberFormat="1" applyFont="1" applyFill="1" applyBorder="1" applyAlignment="1">
      <alignment horizontal="right" vertical="center" wrapText="1"/>
    </xf>
    <xf numFmtId="170" fontId="162" fillId="5" borderId="9" xfId="11" applyNumberFormat="1" applyFont="1" applyFill="1" applyBorder="1" applyAlignment="1">
      <alignment horizontal="right" vertical="center" wrapText="1"/>
    </xf>
    <xf numFmtId="169" fontId="162" fillId="5" borderId="9" xfId="0" applyNumberFormat="1" applyFont="1" applyFill="1" applyBorder="1" applyAlignment="1">
      <alignment wrapText="1"/>
    </xf>
    <xf numFmtId="0" fontId="161" fillId="7" borderId="0" xfId="0" applyFont="1" applyFill="1" applyAlignment="1">
      <alignment vertical="center"/>
    </xf>
    <xf numFmtId="170" fontId="161" fillId="7" borderId="9" xfId="11" applyNumberFormat="1" applyFont="1" applyFill="1" applyBorder="1" applyAlignment="1">
      <alignment horizontal="right" vertical="center" wrapText="1"/>
    </xf>
    <xf numFmtId="170" fontId="161" fillId="7" borderId="9" xfId="0" applyNumberFormat="1" applyFont="1" applyFill="1" applyBorder="1" applyAlignment="1">
      <alignment wrapText="1"/>
    </xf>
    <xf numFmtId="0" fontId="161" fillId="2" borderId="0" xfId="0" applyFont="1" applyFill="1" applyAlignment="1">
      <alignment vertical="center"/>
    </xf>
    <xf numFmtId="3" fontId="161" fillId="2" borderId="5" xfId="0" applyNumberFormat="1" applyFont="1" applyFill="1" applyBorder="1" applyAlignment="1">
      <alignment horizontal="right" vertical="center" wrapText="1"/>
    </xf>
    <xf numFmtId="0" fontId="161" fillId="4" borderId="5" xfId="0" applyFont="1" applyFill="1" applyBorder="1" applyAlignment="1">
      <alignment horizontal="right" vertical="center"/>
    </xf>
    <xf numFmtId="0" fontId="23" fillId="5" borderId="5" xfId="0" applyFont="1" applyFill="1" applyBorder="1" applyAlignment="1">
      <alignment horizontal="right" vertical="center" wrapText="1"/>
    </xf>
    <xf numFmtId="169" fontId="23" fillId="0" borderId="0" xfId="11" applyNumberFormat="1" applyFont="1" applyFill="1" applyBorder="1"/>
    <xf numFmtId="0" fontId="162" fillId="8" borderId="3" xfId="0" applyFont="1" applyFill="1" applyBorder="1" applyAlignment="1">
      <alignment vertical="center" wrapText="1"/>
    </xf>
    <xf numFmtId="0" fontId="23" fillId="8" borderId="5" xfId="0" applyFont="1" applyFill="1" applyBorder="1" applyAlignment="1">
      <alignment horizontal="right" vertical="center" wrapText="1"/>
    </xf>
    <xf numFmtId="0" fontId="162" fillId="8" borderId="2" xfId="0" applyFont="1" applyFill="1" applyBorder="1" applyAlignment="1">
      <alignment vertical="center" wrapText="1"/>
    </xf>
    <xf numFmtId="0" fontId="161" fillId="7" borderId="6" xfId="0" applyFont="1" applyFill="1" applyBorder="1" applyAlignment="1">
      <alignment vertical="center"/>
    </xf>
    <xf numFmtId="43" fontId="15" fillId="0" borderId="0" xfId="11" applyFont="1" applyFill="1" applyBorder="1"/>
    <xf numFmtId="169" fontId="153" fillId="0" borderId="0" xfId="0" applyNumberFormat="1" applyFont="1"/>
    <xf numFmtId="169" fontId="23" fillId="0" borderId="10" xfId="11" applyNumberFormat="1" applyFont="1" applyFill="1" applyBorder="1"/>
    <xf numFmtId="169" fontId="156" fillId="0" borderId="0" xfId="13" applyNumberFormat="1" applyFont="1" applyFill="1" applyBorder="1" applyAlignment="1">
      <alignment horizontal="center"/>
    </xf>
    <xf numFmtId="170" fontId="157" fillId="0" borderId="92" xfId="13" applyNumberFormat="1" applyFont="1" applyFill="1" applyBorder="1" applyAlignment="1">
      <alignment horizontal="center"/>
    </xf>
    <xf numFmtId="169" fontId="157" fillId="0" borderId="92" xfId="13" applyNumberFormat="1" applyFont="1" applyFill="1" applyBorder="1" applyAlignment="1">
      <alignment horizontal="center"/>
    </xf>
    <xf numFmtId="170" fontId="163" fillId="0" borderId="0" xfId="11" applyNumberFormat="1" applyFont="1" applyFill="1" applyBorder="1" applyAlignment="1">
      <alignment vertical="center"/>
    </xf>
    <xf numFmtId="170" fontId="153" fillId="0" borderId="0" xfId="0" applyNumberFormat="1" applyFont="1"/>
    <xf numFmtId="0" fontId="160" fillId="9" borderId="0" xfId="0" applyFont="1" applyFill="1"/>
    <xf numFmtId="0" fontId="161" fillId="10" borderId="2" xfId="0" applyFont="1" applyFill="1" applyBorder="1" applyAlignment="1">
      <alignment vertical="center"/>
    </xf>
    <xf numFmtId="0" fontId="161" fillId="10" borderId="6" xfId="0" applyFont="1" applyFill="1" applyBorder="1" applyAlignment="1">
      <alignment vertical="center"/>
    </xf>
    <xf numFmtId="0" fontId="162" fillId="11" borderId="3" xfId="0" applyFont="1" applyFill="1" applyBorder="1" applyAlignment="1">
      <alignment vertical="center" wrapText="1"/>
    </xf>
    <xf numFmtId="0" fontId="159" fillId="11" borderId="5" xfId="0" applyFont="1" applyFill="1" applyBorder="1" applyAlignment="1">
      <alignment horizontal="right" vertical="center" wrapText="1"/>
    </xf>
    <xf numFmtId="0" fontId="23" fillId="12" borderId="3" xfId="0" applyFont="1" applyFill="1" applyBorder="1" applyAlignment="1">
      <alignment horizontal="left" vertical="center" wrapText="1" indent="1"/>
    </xf>
    <xf numFmtId="0" fontId="161" fillId="13" borderId="8" xfId="0" applyFont="1" applyFill="1" applyBorder="1" applyAlignment="1">
      <alignment vertical="center"/>
    </xf>
    <xf numFmtId="170" fontId="161" fillId="13" borderId="5" xfId="11" applyNumberFormat="1" applyFont="1" applyFill="1" applyBorder="1" applyAlignment="1">
      <alignment horizontal="right" vertical="center" wrapText="1"/>
    </xf>
    <xf numFmtId="170" fontId="162" fillId="11" borderId="9" xfId="11" applyNumberFormat="1" applyFont="1" applyFill="1" applyBorder="1" applyAlignment="1">
      <alignment horizontal="right" vertical="center" wrapText="1"/>
    </xf>
    <xf numFmtId="0" fontId="161" fillId="13" borderId="0" xfId="0" applyFont="1" applyFill="1" applyAlignment="1">
      <alignment vertical="center"/>
    </xf>
    <xf numFmtId="170" fontId="161" fillId="13" borderId="9" xfId="11" applyNumberFormat="1" applyFont="1" applyFill="1" applyBorder="1" applyAlignment="1">
      <alignment horizontal="right" vertical="center" wrapText="1"/>
    </xf>
    <xf numFmtId="0" fontId="161" fillId="14" borderId="0" xfId="0" applyFont="1" applyFill="1" applyAlignment="1">
      <alignment vertical="center"/>
    </xf>
    <xf numFmtId="3" fontId="161" fillId="14" borderId="5" xfId="0" applyNumberFormat="1" applyFont="1" applyFill="1" applyBorder="1" applyAlignment="1">
      <alignment horizontal="right" vertical="center" wrapText="1"/>
    </xf>
    <xf numFmtId="0" fontId="161" fillId="10" borderId="5" xfId="0" applyFont="1" applyFill="1" applyBorder="1" applyAlignment="1">
      <alignment horizontal="right" vertical="center"/>
    </xf>
    <xf numFmtId="0" fontId="23" fillId="11" borderId="5" xfId="0" applyFont="1" applyFill="1" applyBorder="1" applyAlignment="1">
      <alignment horizontal="right" vertical="center" wrapText="1"/>
    </xf>
    <xf numFmtId="0" fontId="162" fillId="15" borderId="3" xfId="0" applyFont="1" applyFill="1" applyBorder="1" applyAlignment="1">
      <alignment vertical="center" wrapText="1"/>
    </xf>
    <xf numFmtId="0" fontId="23" fillId="15" borderId="5" xfId="0" applyFont="1" applyFill="1" applyBorder="1" applyAlignment="1">
      <alignment horizontal="right" vertical="center" wrapText="1"/>
    </xf>
    <xf numFmtId="0" fontId="162" fillId="15" borderId="2" xfId="0" applyFont="1" applyFill="1" applyBorder="1" applyAlignment="1">
      <alignment vertical="center" wrapText="1"/>
    </xf>
    <xf numFmtId="0" fontId="161" fillId="13" borderId="6" xfId="0" applyFont="1" applyFill="1" applyBorder="1" applyAlignment="1">
      <alignment vertical="center"/>
    </xf>
    <xf numFmtId="0" fontId="157" fillId="0" borderId="0" xfId="12" applyFont="1" applyFill="1" applyBorder="1" applyAlignment="1">
      <alignment horizontal="left"/>
    </xf>
    <xf numFmtId="0" fontId="26" fillId="0" borderId="0" xfId="0" applyFont="1"/>
    <xf numFmtId="0" fontId="162" fillId="6" borderId="3" xfId="0" applyFont="1" applyFill="1" applyBorder="1" applyAlignment="1">
      <alignment vertical="center" wrapText="1"/>
    </xf>
    <xf numFmtId="0" fontId="23" fillId="6" borderId="4" xfId="0" applyFont="1" applyFill="1" applyBorder="1" applyAlignment="1">
      <alignment horizontal="left" vertical="center" wrapText="1" indent="1"/>
    </xf>
    <xf numFmtId="0" fontId="164" fillId="0" borderId="92" xfId="0" applyFont="1" applyBorder="1"/>
    <xf numFmtId="38" fontId="165" fillId="0" borderId="92" xfId="0" applyNumberFormat="1" applyFont="1" applyBorder="1" applyAlignment="1">
      <alignment horizontal="center" vertical="center"/>
    </xf>
    <xf numFmtId="0" fontId="17" fillId="0" borderId="0" xfId="12" applyFont="1" applyBorder="1" applyAlignment="1">
      <alignment horizontal="left"/>
    </xf>
    <xf numFmtId="169" fontId="157" fillId="0" borderId="0" xfId="13" applyNumberFormat="1" applyFont="1" applyFill="1" applyBorder="1" applyAlignment="1">
      <alignment horizontal="center"/>
    </xf>
    <xf numFmtId="0" fontId="159" fillId="11" borderId="4" xfId="0" applyFont="1" applyFill="1" applyBorder="1" applyAlignment="1">
      <alignment horizontal="right" vertical="center" wrapText="1"/>
    </xf>
    <xf numFmtId="170" fontId="161" fillId="13" borderId="4" xfId="11" applyNumberFormat="1" applyFont="1" applyFill="1" applyBorder="1" applyAlignment="1">
      <alignment horizontal="right" vertical="center" wrapText="1"/>
    </xf>
    <xf numFmtId="170" fontId="162" fillId="11" borderId="3" xfId="11" applyNumberFormat="1" applyFont="1" applyFill="1" applyBorder="1" applyAlignment="1">
      <alignment horizontal="right" vertical="center" wrapText="1"/>
    </xf>
    <xf numFmtId="170" fontId="161" fillId="13" borderId="3" xfId="11" applyNumberFormat="1" applyFont="1" applyFill="1" applyBorder="1" applyAlignment="1">
      <alignment horizontal="right" vertical="center" wrapText="1"/>
    </xf>
    <xf numFmtId="3" fontId="161" fillId="14" borderId="4" xfId="0" applyNumberFormat="1" applyFont="1" applyFill="1" applyBorder="1" applyAlignment="1">
      <alignment horizontal="right" vertical="center" wrapText="1"/>
    </xf>
    <xf numFmtId="0" fontId="161" fillId="10" borderId="4" xfId="0" applyFont="1" applyFill="1" applyBorder="1" applyAlignment="1">
      <alignment horizontal="right" vertical="center"/>
    </xf>
    <xf numFmtId="0" fontId="23" fillId="11" borderId="4" xfId="0" applyFont="1" applyFill="1" applyBorder="1" applyAlignment="1">
      <alignment horizontal="right" vertical="center" wrapText="1"/>
    </xf>
    <xf numFmtId="0" fontId="23" fillId="15" borderId="4" xfId="0" applyFont="1" applyFill="1" applyBorder="1" applyAlignment="1">
      <alignment horizontal="right" vertical="center" wrapText="1"/>
    </xf>
    <xf numFmtId="170" fontId="153" fillId="0" borderId="0" xfId="11" applyNumberFormat="1" applyFont="1"/>
    <xf numFmtId="169" fontId="156" fillId="0" borderId="0" xfId="13" applyNumberFormat="1" applyFont="1" applyFill="1" applyAlignment="1">
      <alignment horizontal="center"/>
    </xf>
    <xf numFmtId="170" fontId="156" fillId="0" borderId="0" xfId="11" applyNumberFormat="1" applyFont="1" applyFill="1" applyBorder="1" applyAlignment="1">
      <alignment horizontal="center"/>
    </xf>
    <xf numFmtId="169" fontId="17" fillId="0" borderId="0" xfId="12" applyNumberFormat="1" applyFont="1" applyFill="1" applyBorder="1" applyAlignment="1">
      <alignment horizontal="center"/>
    </xf>
    <xf numFmtId="169" fontId="157" fillId="0" borderId="0" xfId="12" applyNumberFormat="1" applyFont="1" applyFill="1" applyBorder="1" applyAlignment="1">
      <alignment horizontal="left"/>
    </xf>
    <xf numFmtId="0" fontId="17" fillId="0" borderId="0" xfId="12" applyFont="1" applyAlignment="1">
      <alignment horizontal="left"/>
    </xf>
    <xf numFmtId="0" fontId="17" fillId="0" borderId="0" xfId="12" applyFont="1" applyAlignment="1">
      <alignment horizontal="center"/>
    </xf>
    <xf numFmtId="0" fontId="156" fillId="0" borderId="0" xfId="12" applyFont="1" applyAlignment="1">
      <alignment horizontal="left"/>
    </xf>
    <xf numFmtId="169" fontId="156" fillId="0" borderId="0" xfId="13" applyNumberFormat="1" applyFont="1" applyAlignment="1">
      <alignment horizontal="center"/>
    </xf>
    <xf numFmtId="0" fontId="157" fillId="0" borderId="0" xfId="12" applyFont="1" applyAlignment="1">
      <alignment horizontal="left"/>
    </xf>
    <xf numFmtId="169" fontId="157" fillId="0" borderId="0" xfId="13" applyNumberFormat="1" applyFont="1" applyAlignment="1">
      <alignment horizontal="center"/>
    </xf>
    <xf numFmtId="0" fontId="157" fillId="0" borderId="92" xfId="12" applyFont="1" applyBorder="1" applyAlignment="1">
      <alignment horizontal="left"/>
    </xf>
    <xf numFmtId="170" fontId="157" fillId="0" borderId="92" xfId="13" applyNumberFormat="1" applyFont="1" applyBorder="1" applyAlignment="1">
      <alignment horizontal="center"/>
    </xf>
    <xf numFmtId="169" fontId="26" fillId="0" borderId="0" xfId="0" applyNumberFormat="1" applyFont="1"/>
    <xf numFmtId="0" fontId="161" fillId="13" borderId="90" xfId="0" applyFont="1" applyFill="1" applyBorder="1" applyAlignment="1">
      <alignment vertical="center"/>
    </xf>
    <xf numFmtId="0" fontId="162" fillId="11" borderId="4" xfId="0" applyFont="1" applyFill="1" applyBorder="1" applyAlignment="1">
      <alignment vertical="center" wrapText="1"/>
    </xf>
    <xf numFmtId="169" fontId="23" fillId="0" borderId="89" xfId="11" applyNumberFormat="1" applyFont="1" applyFill="1" applyBorder="1"/>
    <xf numFmtId="170" fontId="17" fillId="0" borderId="0" xfId="12" applyNumberFormat="1" applyFont="1" applyFill="1" applyBorder="1" applyAlignment="1">
      <alignment horizontal="center"/>
    </xf>
    <xf numFmtId="0" fontId="161" fillId="10" borderId="91" xfId="0" applyFont="1" applyFill="1" applyBorder="1" applyAlignment="1">
      <alignment vertical="center"/>
    </xf>
    <xf numFmtId="0" fontId="161" fillId="10" borderId="90" xfId="0" applyFont="1" applyFill="1" applyBorder="1" applyAlignment="1">
      <alignment vertical="center"/>
    </xf>
    <xf numFmtId="0" fontId="162" fillId="11" borderId="0" xfId="0" applyFont="1" applyFill="1" applyAlignment="1">
      <alignment vertical="center" wrapText="1"/>
    </xf>
    <xf numFmtId="0" fontId="159" fillId="11" borderId="0" xfId="0" applyFont="1" applyFill="1" applyAlignment="1">
      <alignment horizontal="right" vertical="center" wrapText="1"/>
    </xf>
    <xf numFmtId="0" fontId="23" fillId="14" borderId="0" xfId="0" applyFont="1" applyFill="1" applyAlignment="1">
      <alignment horizontal="left" vertical="center" wrapText="1" indent="1"/>
    </xf>
    <xf numFmtId="169" fontId="23" fillId="14" borderId="0" xfId="11" applyNumberFormat="1" applyFont="1" applyFill="1" applyBorder="1"/>
    <xf numFmtId="170" fontId="161" fillId="13" borderId="0" xfId="11" applyNumberFormat="1" applyFont="1" applyFill="1" applyBorder="1" applyAlignment="1">
      <alignment horizontal="right" vertical="center" wrapText="1"/>
    </xf>
    <xf numFmtId="170" fontId="162" fillId="11" borderId="0" xfId="11" applyNumberFormat="1" applyFont="1" applyFill="1" applyBorder="1" applyAlignment="1">
      <alignment horizontal="right" vertical="center" wrapText="1"/>
    </xf>
    <xf numFmtId="3" fontId="161" fillId="14" borderId="0" xfId="0" applyNumberFormat="1" applyFont="1" applyFill="1" applyAlignment="1">
      <alignment horizontal="right" vertical="center" wrapText="1"/>
    </xf>
    <xf numFmtId="0" fontId="161" fillId="10" borderId="0" xfId="0" applyFont="1" applyFill="1" applyAlignment="1">
      <alignment vertical="center"/>
    </xf>
    <xf numFmtId="0" fontId="161" fillId="10" borderId="0" xfId="0" applyFont="1" applyFill="1" applyAlignment="1">
      <alignment horizontal="right" vertical="center"/>
    </xf>
    <xf numFmtId="0" fontId="23" fillId="11" borderId="0" xfId="0" applyFont="1" applyFill="1" applyAlignment="1">
      <alignment horizontal="right" vertical="center" wrapText="1"/>
    </xf>
    <xf numFmtId="0" fontId="162" fillId="15" borderId="0" xfId="0" applyFont="1" applyFill="1" applyAlignment="1">
      <alignment vertical="center" wrapText="1"/>
    </xf>
    <xf numFmtId="0" fontId="23" fillId="15" borderId="0" xfId="0" applyFont="1" applyFill="1" applyAlignment="1">
      <alignment horizontal="right" vertical="center" wrapText="1"/>
    </xf>
    <xf numFmtId="0" fontId="26" fillId="14" borderId="0" xfId="0" applyFont="1" applyFill="1"/>
    <xf numFmtId="0" fontId="23" fillId="14" borderId="3" xfId="0" applyFont="1" applyFill="1" applyBorder="1" applyAlignment="1">
      <alignment horizontal="left" vertical="center" wrapText="1" indent="1"/>
    </xf>
    <xf numFmtId="169" fontId="23" fillId="14" borderId="10" xfId="11" applyNumberFormat="1" applyFont="1" applyFill="1" applyBorder="1"/>
    <xf numFmtId="0" fontId="23" fillId="14" borderId="11" xfId="0" applyFont="1" applyFill="1" applyBorder="1" applyAlignment="1">
      <alignment horizontal="left" vertical="center" wrapText="1" indent="1"/>
    </xf>
    <xf numFmtId="169" fontId="23" fillId="14" borderId="12" xfId="11" applyNumberFormat="1" applyFont="1" applyFill="1" applyBorder="1"/>
    <xf numFmtId="0" fontId="23" fillId="12" borderId="0" xfId="0" applyFont="1" applyFill="1" applyAlignment="1">
      <alignment horizontal="left" vertical="center" wrapText="1" indent="1"/>
    </xf>
    <xf numFmtId="43" fontId="26" fillId="0" borderId="0" xfId="11" applyFont="1" applyBorder="1"/>
    <xf numFmtId="0" fontId="154" fillId="9" borderId="0" xfId="0" applyFont="1" applyFill="1"/>
    <xf numFmtId="0" fontId="155" fillId="9" borderId="0" xfId="0" applyFont="1" applyFill="1" applyAlignment="1">
      <alignment horizontal="center" vertical="center"/>
    </xf>
    <xf numFmtId="43" fontId="26" fillId="0" borderId="0" xfId="11" applyFont="1"/>
    <xf numFmtId="0" fontId="87" fillId="14" borderId="0" xfId="14" applyFont="1" applyFill="1"/>
    <xf numFmtId="0" fontId="167" fillId="14" borderId="0" xfId="14" applyFont="1" applyFill="1"/>
    <xf numFmtId="171" fontId="87" fillId="14" borderId="0" xfId="15" applyNumberFormat="1" applyFont="1" applyFill="1" applyBorder="1"/>
    <xf numFmtId="171" fontId="168" fillId="14" borderId="0" xfId="0" applyNumberFormat="1" applyFont="1" applyFill="1"/>
    <xf numFmtId="0" fontId="169" fillId="0" borderId="1" xfId="0" applyFont="1" applyBorder="1" applyAlignment="1">
      <alignment vertical="center"/>
    </xf>
    <xf numFmtId="0" fontId="149" fillId="0" borderId="0" xfId="0" applyFont="1"/>
    <xf numFmtId="0" fontId="155" fillId="114" borderId="0" xfId="0" applyFont="1" applyFill="1" applyAlignment="1">
      <alignment horizontal="center"/>
    </xf>
    <xf numFmtId="0" fontId="155" fillId="114" borderId="0" xfId="0" applyFont="1" applyFill="1" applyAlignment="1">
      <alignment horizontal="center" vertical="center"/>
    </xf>
    <xf numFmtId="0" fontId="152" fillId="0" borderId="0" xfId="0" applyFont="1"/>
    <xf numFmtId="0" fontId="166" fillId="0" borderId="0" xfId="12" quotePrefix="1" applyFont="1" applyFill="1" applyBorder="1" applyAlignment="1">
      <alignment horizontal="left" vertical="center" wrapText="1"/>
    </xf>
    <xf numFmtId="0" fontId="155" fillId="117" borderId="92" xfId="12" applyFont="1" applyFill="1" applyBorder="1" applyAlignment="1">
      <alignment horizontal="left"/>
    </xf>
    <xf numFmtId="169" fontId="154" fillId="117" borderId="92" xfId="13" applyNumberFormat="1" applyFont="1" applyFill="1" applyBorder="1" applyAlignment="1">
      <alignment horizontal="center"/>
    </xf>
    <xf numFmtId="0" fontId="171" fillId="0" borderId="0" xfId="0" applyFont="1" applyAlignment="1">
      <alignment vertical="center"/>
    </xf>
    <xf numFmtId="1" fontId="28" fillId="112" borderId="0" xfId="0" applyNumberFormat="1" applyFont="1" applyFill="1" applyAlignment="1">
      <alignment horizontal="center" vertical="center" wrapText="1"/>
    </xf>
    <xf numFmtId="0" fontId="20" fillId="0" borderId="0" xfId="12" applyFont="1" applyFill="1" applyBorder="1" applyAlignment="1">
      <alignment horizontal="left"/>
    </xf>
    <xf numFmtId="0" fontId="20" fillId="0" borderId="92" xfId="12" applyFont="1" applyFill="1" applyBorder="1" applyAlignment="1">
      <alignment horizontal="left"/>
    </xf>
    <xf numFmtId="170" fontId="20" fillId="0" borderId="0" xfId="23" applyNumberFormat="1" applyFont="1" applyFill="1" applyBorder="1" applyAlignment="1">
      <alignment horizontal="left" indent="2"/>
    </xf>
    <xf numFmtId="0" fontId="146" fillId="14" borderId="0" xfId="2" applyFont="1" applyFill="1" applyAlignment="1">
      <alignment vertical="center"/>
    </xf>
    <xf numFmtId="0" fontId="146" fillId="14" borderId="0" xfId="2" applyFont="1" applyFill="1" applyAlignment="1">
      <alignment horizontal="center" vertical="center"/>
    </xf>
    <xf numFmtId="0" fontId="28" fillId="18" borderId="0" xfId="7863" applyFont="1" applyFill="1" applyAlignment="1">
      <alignment horizontal="left" vertical="center"/>
    </xf>
    <xf numFmtId="170" fontId="28" fillId="18" borderId="0" xfId="11" applyNumberFormat="1" applyFont="1" applyFill="1" applyAlignment="1">
      <alignment horizontal="center" vertical="center"/>
    </xf>
    <xf numFmtId="0" fontId="146" fillId="113" borderId="0" xfId="2" applyFont="1" applyFill="1" applyAlignment="1">
      <alignment vertical="center"/>
    </xf>
    <xf numFmtId="0" fontId="0" fillId="0" borderId="0" xfId="0" applyAlignment="1">
      <alignment horizontal="center" vertical="center"/>
    </xf>
    <xf numFmtId="170" fontId="28" fillId="18" borderId="0" xfId="11" applyNumberFormat="1" applyFont="1" applyFill="1" applyAlignment="1">
      <alignment horizontal="left" vertical="center"/>
    </xf>
    <xf numFmtId="0" fontId="20" fillId="0" borderId="92" xfId="12" applyFont="1" applyFill="1" applyBorder="1" applyAlignment="1">
      <alignment horizontal="left" wrapText="1"/>
    </xf>
    <xf numFmtId="0" fontId="172" fillId="14" borderId="0" xfId="0" applyFont="1" applyFill="1" applyAlignment="1">
      <alignment vertical="center"/>
    </xf>
    <xf numFmtId="169" fontId="19" fillId="0" borderId="0" xfId="23" applyNumberFormat="1" applyFont="1" applyFill="1" applyBorder="1" applyAlignment="1">
      <alignment horizontal="right" indent="2"/>
    </xf>
    <xf numFmtId="0" fontId="173" fillId="14" borderId="0" xfId="0" applyFont="1" applyFill="1" applyAlignment="1">
      <alignment vertical="center"/>
    </xf>
    <xf numFmtId="0" fontId="173" fillId="0" borderId="0" xfId="0" applyFont="1" applyAlignment="1">
      <alignment horizontal="center" vertical="center"/>
    </xf>
    <xf numFmtId="0" fontId="147" fillId="14" borderId="0" xfId="0" applyFont="1" applyFill="1" applyAlignment="1">
      <alignment horizontal="center" vertical="center"/>
    </xf>
    <xf numFmtId="0" fontId="147" fillId="14" borderId="0" xfId="0" applyFont="1" applyFill="1" applyAlignment="1">
      <alignment vertical="center"/>
    </xf>
    <xf numFmtId="0" fontId="172" fillId="14" borderId="0" xfId="2" applyFont="1" applyFill="1" applyAlignment="1">
      <alignment vertical="center"/>
    </xf>
    <xf numFmtId="218" fontId="172" fillId="14" borderId="0" xfId="7862" applyNumberFormat="1" applyFont="1" applyFill="1" applyBorder="1" applyAlignment="1">
      <alignment horizontal="center" vertical="center"/>
    </xf>
    <xf numFmtId="170" fontId="172" fillId="14" borderId="0" xfId="5106" applyNumberFormat="1" applyFont="1" applyFill="1" applyBorder="1" applyAlignment="1">
      <alignment horizontal="center" vertical="center"/>
    </xf>
    <xf numFmtId="0" fontId="28" fillId="14" borderId="0" xfId="7863" applyFont="1" applyFill="1" applyAlignment="1">
      <alignment horizontal="left" vertical="center"/>
    </xf>
    <xf numFmtId="218" fontId="28" fillId="14" borderId="0" xfId="7862" applyNumberFormat="1" applyFont="1" applyFill="1" applyBorder="1" applyAlignment="1">
      <alignment horizontal="center" vertical="center"/>
    </xf>
    <xf numFmtId="1" fontId="28" fillId="112" borderId="0" xfId="0" applyNumberFormat="1" applyFont="1" applyFill="1" applyAlignment="1">
      <alignment vertical="center"/>
    </xf>
    <xf numFmtId="0" fontId="155" fillId="16" borderId="0" xfId="0" applyFont="1" applyFill="1" applyAlignment="1">
      <alignment horizontal="center" vertical="center" wrapText="1"/>
    </xf>
    <xf numFmtId="0" fontId="153" fillId="14" borderId="0" xfId="0" applyFont="1" applyFill="1"/>
    <xf numFmtId="0" fontId="156" fillId="0" borderId="0" xfId="0" applyFont="1" applyAlignment="1">
      <alignment wrapText="1"/>
    </xf>
    <xf numFmtId="0" fontId="17" fillId="3" borderId="0" xfId="0" applyFont="1" applyFill="1" applyAlignment="1">
      <alignment wrapText="1"/>
    </xf>
    <xf numFmtId="0" fontId="161" fillId="4" borderId="2" xfId="0" applyFont="1" applyFill="1" applyBorder="1" applyAlignment="1">
      <alignment wrapText="1"/>
    </xf>
    <xf numFmtId="0" fontId="159" fillId="5" borderId="5" xfId="0" applyFont="1" applyFill="1" applyBorder="1" applyAlignment="1">
      <alignment wrapText="1"/>
    </xf>
    <xf numFmtId="170" fontId="19" fillId="0" borderId="0" xfId="11" applyNumberFormat="1" applyFont="1" applyFill="1" applyBorder="1" applyAlignment="1">
      <alignment horizontal="right" indent="2"/>
    </xf>
    <xf numFmtId="170" fontId="20" fillId="0" borderId="0" xfId="11" applyNumberFormat="1" applyFont="1" applyFill="1" applyBorder="1" applyAlignment="1">
      <alignment horizontal="right" indent="2"/>
    </xf>
    <xf numFmtId="170" fontId="19" fillId="0" borderId="0" xfId="11" applyNumberFormat="1" applyFont="1" applyFill="1" applyBorder="1" applyAlignment="1">
      <alignment horizontal="left" indent="2"/>
    </xf>
    <xf numFmtId="170" fontId="28" fillId="18" borderId="0" xfId="11" applyNumberFormat="1" applyFont="1" applyFill="1" applyAlignment="1">
      <alignment horizontal="right" vertical="center"/>
    </xf>
    <xf numFmtId="170" fontId="146" fillId="113" borderId="0" xfId="11" applyNumberFormat="1" applyFont="1" applyFill="1" applyAlignment="1">
      <alignment horizontal="right" vertical="center"/>
    </xf>
    <xf numFmtId="170" fontId="146" fillId="14" borderId="0" xfId="11" applyNumberFormat="1" applyFont="1" applyFill="1" applyAlignment="1">
      <alignment horizontal="right" vertical="center"/>
    </xf>
    <xf numFmtId="170" fontId="0" fillId="0" borderId="0" xfId="11" applyNumberFormat="1" applyFont="1" applyAlignment="1">
      <alignment horizontal="right"/>
    </xf>
    <xf numFmtId="170" fontId="147" fillId="14" borderId="0" xfId="11" applyNumberFormat="1" applyFont="1" applyFill="1" applyBorder="1" applyAlignment="1">
      <alignment horizontal="right" vertical="center"/>
    </xf>
    <xf numFmtId="170" fontId="28" fillId="14" borderId="0" xfId="11" applyNumberFormat="1" applyFont="1" applyFill="1" applyBorder="1" applyAlignment="1">
      <alignment horizontal="right" vertical="center"/>
    </xf>
    <xf numFmtId="169" fontId="10" fillId="0" borderId="10" xfId="11" applyNumberFormat="1" applyFont="1" applyFill="1" applyBorder="1"/>
    <xf numFmtId="170" fontId="12" fillId="13" borderId="5" xfId="11" applyNumberFormat="1" applyFont="1" applyFill="1" applyBorder="1" applyAlignment="1">
      <alignment horizontal="right" vertical="center" wrapText="1"/>
    </xf>
    <xf numFmtId="0" fontId="24" fillId="11" borderId="5" xfId="0" applyFont="1" applyFill="1" applyBorder="1" applyAlignment="1">
      <alignment horizontal="right" vertical="center" wrapText="1"/>
    </xf>
    <xf numFmtId="170" fontId="13" fillId="11" borderId="9" xfId="11" applyNumberFormat="1" applyFont="1" applyFill="1" applyBorder="1" applyAlignment="1">
      <alignment horizontal="right" vertical="center" wrapText="1"/>
    </xf>
    <xf numFmtId="170" fontId="12" fillId="13" borderId="9" xfId="11" applyNumberFormat="1" applyFont="1" applyFill="1" applyBorder="1" applyAlignment="1">
      <alignment horizontal="right" vertical="center" wrapText="1"/>
    </xf>
    <xf numFmtId="0" fontId="12" fillId="10" borderId="5" xfId="0" applyFont="1" applyFill="1" applyBorder="1" applyAlignment="1">
      <alignment horizontal="right" vertical="center"/>
    </xf>
    <xf numFmtId="0" fontId="10" fillId="11" borderId="5" xfId="0" applyFont="1" applyFill="1" applyBorder="1" applyAlignment="1">
      <alignment horizontal="right" vertical="center" wrapText="1"/>
    </xf>
    <xf numFmtId="0" fontId="10" fillId="15" borderId="5" xfId="0" applyFont="1" applyFill="1" applyBorder="1" applyAlignment="1">
      <alignment horizontal="right" vertical="center" wrapText="1"/>
    </xf>
    <xf numFmtId="3" fontId="12" fillId="14" borderId="5" xfId="0" applyNumberFormat="1" applyFont="1" applyFill="1" applyBorder="1" applyAlignment="1">
      <alignment horizontal="right" vertical="center" wrapText="1"/>
    </xf>
    <xf numFmtId="170" fontId="13" fillId="12" borderId="9" xfId="11" applyNumberFormat="1" applyFont="1" applyFill="1" applyBorder="1" applyAlignment="1">
      <alignment horizontal="right" vertical="center" wrapText="1"/>
    </xf>
    <xf numFmtId="43" fontId="9" fillId="0" borderId="0" xfId="11" applyFont="1"/>
    <xf numFmtId="169" fontId="10" fillId="0" borderId="0" xfId="11" applyNumberFormat="1" applyFont="1" applyFill="1" applyBorder="1"/>
    <xf numFmtId="169" fontId="19" fillId="0" borderId="0" xfId="23" applyNumberFormat="1" applyFont="1" applyFill="1" applyBorder="1" applyAlignment="1">
      <alignment horizontal="center"/>
    </xf>
    <xf numFmtId="169" fontId="20" fillId="0" borderId="92" xfId="23" applyNumberFormat="1" applyFont="1" applyFill="1" applyBorder="1" applyAlignment="1">
      <alignment horizontal="center"/>
    </xf>
    <xf numFmtId="0" fontId="18" fillId="3" borderId="0" xfId="0" applyFont="1" applyFill="1" applyAlignment="1">
      <alignment horizontal="center" vertical="center"/>
    </xf>
    <xf numFmtId="0" fontId="12" fillId="4" borderId="2" xfId="0" applyFont="1" applyFill="1" applyBorder="1" applyAlignment="1">
      <alignment vertical="center"/>
    </xf>
    <xf numFmtId="0" fontId="24" fillId="5" borderId="5" xfId="0" applyFont="1" applyFill="1" applyBorder="1" applyAlignment="1">
      <alignment horizontal="right" vertical="center" wrapText="1"/>
    </xf>
    <xf numFmtId="170" fontId="172" fillId="14" borderId="0" xfId="11" applyNumberFormat="1" applyFont="1" applyFill="1" applyBorder="1" applyAlignment="1">
      <alignment horizontal="right" vertical="center"/>
    </xf>
    <xf numFmtId="169" fontId="17" fillId="0" borderId="0" xfId="12" applyNumberFormat="1" applyFont="1" applyAlignment="1">
      <alignment horizontal="center"/>
    </xf>
    <xf numFmtId="169" fontId="157" fillId="0" borderId="92" xfId="13" applyNumberFormat="1" applyFont="1" applyBorder="1" applyAlignment="1">
      <alignment horizontal="center"/>
    </xf>
    <xf numFmtId="169" fontId="23" fillId="0" borderId="10" xfId="11" applyNumberFormat="1" applyFont="1" applyBorder="1"/>
    <xf numFmtId="169" fontId="23" fillId="0" borderId="0" xfId="11" applyNumberFormat="1" applyFont="1"/>
    <xf numFmtId="169" fontId="23" fillId="0" borderId="89" xfId="11" applyNumberFormat="1" applyFont="1" applyBorder="1"/>
    <xf numFmtId="170" fontId="156" fillId="0" borderId="0" xfId="11" applyNumberFormat="1" applyFont="1" applyAlignment="1">
      <alignment horizontal="center"/>
    </xf>
    <xf numFmtId="3" fontId="156" fillId="0" borderId="0" xfId="0" applyNumberFormat="1" applyFont="1" applyAlignment="1">
      <alignment wrapText="1"/>
    </xf>
    <xf numFmtId="3" fontId="157" fillId="0" borderId="92" xfId="0" applyNumberFormat="1" applyFont="1" applyBorder="1" applyAlignment="1">
      <alignment wrapText="1"/>
    </xf>
    <xf numFmtId="0" fontId="157" fillId="0" borderId="0" xfId="0" applyFont="1" applyAlignment="1">
      <alignment wrapText="1"/>
    </xf>
    <xf numFmtId="0" fontId="175" fillId="0" borderId="0" xfId="0" applyFont="1" applyAlignment="1">
      <alignment wrapText="1"/>
    </xf>
    <xf numFmtId="3" fontId="156" fillId="0" borderId="0" xfId="0" applyNumberFormat="1" applyFont="1" applyAlignment="1">
      <alignment horizontal="right" wrapText="1"/>
    </xf>
    <xf numFmtId="0" fontId="156" fillId="0" borderId="0" xfId="0" applyFont="1" applyAlignment="1">
      <alignment horizontal="right" wrapText="1"/>
    </xf>
    <xf numFmtId="3" fontId="157" fillId="0" borderId="92" xfId="0" applyNumberFormat="1" applyFont="1" applyBorder="1" applyAlignment="1">
      <alignment horizontal="right" wrapText="1"/>
    </xf>
    <xf numFmtId="0" fontId="17" fillId="0" borderId="0" xfId="0" applyFont="1" applyAlignment="1">
      <alignment horizontal="right" wrapText="1"/>
    </xf>
    <xf numFmtId="0" fontId="0" fillId="0" borderId="0" xfId="0" applyAlignment="1">
      <alignment horizontal="right"/>
    </xf>
    <xf numFmtId="0" fontId="17" fillId="3" borderId="0" xfId="0" applyFont="1" applyFill="1" applyAlignment="1">
      <alignment horizontal="right" wrapText="1"/>
    </xf>
    <xf numFmtId="0" fontId="161" fillId="4" borderId="2" xfId="0" applyFont="1" applyFill="1" applyBorder="1" applyAlignment="1">
      <alignment horizontal="right" wrapText="1"/>
    </xf>
    <xf numFmtId="0" fontId="159" fillId="5" borderId="5" xfId="0" applyFont="1" applyFill="1" applyBorder="1" applyAlignment="1">
      <alignment horizontal="right" wrapText="1"/>
    </xf>
    <xf numFmtId="3" fontId="23" fillId="0" borderId="7" xfId="0" applyNumberFormat="1" applyFont="1" applyBorder="1" applyAlignment="1">
      <alignment horizontal="right" wrapText="1"/>
    </xf>
    <xf numFmtId="3" fontId="23" fillId="0" borderId="93" xfId="0" applyNumberFormat="1" applyFont="1" applyBorder="1" applyAlignment="1">
      <alignment horizontal="right" wrapText="1"/>
    </xf>
    <xf numFmtId="0" fontId="23" fillId="0" borderId="93" xfId="0" applyFont="1" applyBorder="1" applyAlignment="1">
      <alignment horizontal="right" wrapText="1"/>
    </xf>
    <xf numFmtId="3" fontId="161" fillId="7" borderId="5" xfId="0" applyNumberFormat="1" applyFont="1" applyFill="1" applyBorder="1" applyAlignment="1">
      <alignment horizontal="right" wrapText="1"/>
    </xf>
    <xf numFmtId="0" fontId="23" fillId="0" borderId="7" xfId="0" applyFont="1" applyBorder="1" applyAlignment="1">
      <alignment horizontal="right" wrapText="1"/>
    </xf>
    <xf numFmtId="3" fontId="162" fillId="5" borderId="9" xfId="0" applyNumberFormat="1" applyFont="1" applyFill="1" applyBorder="1" applyAlignment="1">
      <alignment horizontal="right" wrapText="1"/>
    </xf>
    <xf numFmtId="0" fontId="161" fillId="2" borderId="5" xfId="0" applyFont="1" applyFill="1" applyBorder="1" applyAlignment="1">
      <alignment horizontal="right" wrapText="1"/>
    </xf>
    <xf numFmtId="0" fontId="161" fillId="4" borderId="5" xfId="0" applyFont="1" applyFill="1" applyBorder="1" applyAlignment="1">
      <alignment horizontal="right" wrapText="1"/>
    </xf>
    <xf numFmtId="0" fontId="23" fillId="5" borderId="5" xfId="0" applyFont="1" applyFill="1" applyBorder="1" applyAlignment="1">
      <alignment horizontal="right" wrapText="1"/>
    </xf>
    <xf numFmtId="169" fontId="23" fillId="0" borderId="7" xfId="11" applyNumberFormat="1" applyFont="1" applyFill="1" applyBorder="1" applyAlignment="1">
      <alignment horizontal="right"/>
    </xf>
    <xf numFmtId="0" fontId="174" fillId="0" borderId="0" xfId="0" applyFont="1" applyAlignment="1">
      <alignment horizontal="right" wrapText="1"/>
    </xf>
    <xf numFmtId="169" fontId="156" fillId="0" borderId="0" xfId="13" applyNumberFormat="1" applyFont="1" applyFill="1" applyBorder="1" applyAlignment="1">
      <alignment horizontal="right"/>
    </xf>
    <xf numFmtId="170" fontId="157" fillId="0" borderId="92" xfId="13" applyNumberFormat="1" applyFont="1" applyFill="1" applyBorder="1" applyAlignment="1">
      <alignment horizontal="right"/>
    </xf>
    <xf numFmtId="0" fontId="17" fillId="0" borderId="0" xfId="12" applyFont="1" applyFill="1" applyBorder="1" applyAlignment="1">
      <alignment horizontal="right"/>
    </xf>
    <xf numFmtId="169" fontId="157" fillId="0" borderId="92" xfId="13" applyNumberFormat="1" applyFont="1" applyFill="1" applyBorder="1" applyAlignment="1">
      <alignment horizontal="right"/>
    </xf>
    <xf numFmtId="3" fontId="161" fillId="7" borderId="9" xfId="0" applyNumberFormat="1" applyFont="1" applyFill="1" applyBorder="1" applyAlignment="1">
      <alignment horizontal="right" wrapText="1"/>
    </xf>
    <xf numFmtId="3" fontId="176" fillId="2" borderId="5" xfId="0" applyNumberFormat="1" applyFont="1" applyFill="1" applyBorder="1" applyAlignment="1">
      <alignment horizontal="right" vertical="center" wrapText="1"/>
    </xf>
    <xf numFmtId="170" fontId="15" fillId="0" borderId="0" xfId="0" applyNumberFormat="1" applyFont="1" applyAlignment="1">
      <alignment horizontal="right" wrapText="1"/>
    </xf>
    <xf numFmtId="0" fontId="18" fillId="0" borderId="0" xfId="12" applyFont="1" applyBorder="1" applyAlignment="1">
      <alignment horizontal="left"/>
    </xf>
    <xf numFmtId="0" fontId="18" fillId="0" borderId="0" xfId="12" applyFont="1" applyFill="1" applyBorder="1" applyAlignment="1">
      <alignment horizontal="left"/>
    </xf>
    <xf numFmtId="0" fontId="12" fillId="13" borderId="8" xfId="0" applyFont="1" applyFill="1" applyBorder="1" applyAlignment="1">
      <alignment vertical="center"/>
    </xf>
    <xf numFmtId="0" fontId="13" fillId="11" borderId="3" xfId="0" applyFont="1" applyFill="1" applyBorder="1" applyAlignment="1">
      <alignment vertical="center" wrapText="1"/>
    </xf>
    <xf numFmtId="0" fontId="12" fillId="13" borderId="0" xfId="0" applyFont="1" applyFill="1" applyAlignment="1">
      <alignment vertical="center"/>
    </xf>
    <xf numFmtId="0" fontId="12" fillId="14" borderId="0" xfId="0" applyFont="1" applyFill="1" applyAlignment="1">
      <alignment vertical="center"/>
    </xf>
    <xf numFmtId="0" fontId="12" fillId="10" borderId="2" xfId="0" applyFont="1" applyFill="1" applyBorder="1" applyAlignment="1">
      <alignment vertical="center"/>
    </xf>
    <xf numFmtId="0" fontId="13" fillId="15" borderId="3" xfId="0" applyFont="1" applyFill="1" applyBorder="1" applyAlignment="1">
      <alignment vertical="center" wrapText="1"/>
    </xf>
    <xf numFmtId="0" fontId="13" fillId="15" borderId="2" xfId="0" applyFont="1" applyFill="1" applyBorder="1" applyAlignment="1">
      <alignment vertical="center" wrapText="1"/>
    </xf>
    <xf numFmtId="0" fontId="12" fillId="13" borderId="6" xfId="0" applyFont="1" applyFill="1" applyBorder="1" applyAlignment="1">
      <alignment vertical="center"/>
    </xf>
    <xf numFmtId="0" fontId="10" fillId="0" borderId="3" xfId="0" applyFont="1" applyBorder="1" applyAlignment="1">
      <alignment horizontal="left" vertical="center" wrapText="1" indent="1"/>
    </xf>
    <xf numFmtId="170" fontId="161" fillId="7" borderId="9" xfId="11" applyNumberFormat="1" applyFont="1" applyFill="1" applyBorder="1" applyAlignment="1">
      <alignment horizontal="right" wrapText="1"/>
    </xf>
    <xf numFmtId="170" fontId="28" fillId="112" borderId="0" xfId="11" applyNumberFormat="1" applyFont="1" applyFill="1" applyAlignment="1">
      <alignment horizontal="center" vertical="center" wrapText="1"/>
    </xf>
    <xf numFmtId="0" fontId="155" fillId="3" borderId="0" xfId="0" applyFont="1" applyFill="1" applyAlignment="1">
      <alignment horizontal="right" vertical="center" indent="1"/>
    </xf>
    <xf numFmtId="170" fontId="13" fillId="14" borderId="9" xfId="11" applyNumberFormat="1" applyFont="1" applyFill="1" applyBorder="1" applyAlignment="1">
      <alignment horizontal="right" vertical="center" wrapText="1"/>
    </xf>
    <xf numFmtId="170" fontId="28" fillId="112" borderId="0" xfId="11" applyNumberFormat="1" applyFont="1" applyFill="1" applyAlignment="1">
      <alignment vertical="center"/>
    </xf>
    <xf numFmtId="170" fontId="28" fillId="112" borderId="0" xfId="11" applyNumberFormat="1" applyFont="1" applyFill="1" applyAlignment="1">
      <alignment horizontal="right" vertical="center"/>
    </xf>
    <xf numFmtId="170" fontId="20" fillId="0" borderId="92" xfId="11" applyNumberFormat="1" applyFont="1" applyFill="1" applyBorder="1" applyAlignment="1">
      <alignment horizontal="left" indent="2"/>
    </xf>
    <xf numFmtId="170" fontId="20" fillId="0" borderId="0" xfId="11" applyNumberFormat="1" applyFont="1" applyFill="1" applyBorder="1" applyAlignment="1">
      <alignment horizontal="left" indent="2"/>
    </xf>
    <xf numFmtId="170" fontId="0" fillId="0" borderId="0" xfId="11" applyNumberFormat="1" applyFont="1"/>
    <xf numFmtId="170" fontId="28" fillId="112" borderId="0" xfId="11" applyNumberFormat="1" applyFont="1" applyFill="1" applyAlignment="1">
      <alignment horizontal="right" vertical="center" wrapText="1"/>
    </xf>
    <xf numFmtId="170" fontId="146" fillId="14" borderId="0" xfId="11" applyNumberFormat="1" applyFont="1" applyFill="1" applyAlignment="1">
      <alignment horizontal="center" vertical="center"/>
    </xf>
    <xf numFmtId="170" fontId="146" fillId="113" borderId="0" xfId="11" applyNumberFormat="1" applyFont="1" applyFill="1" applyAlignment="1">
      <alignment horizontal="center" vertical="center"/>
    </xf>
    <xf numFmtId="170" fontId="0" fillId="0" borderId="0" xfId="11" applyNumberFormat="1" applyFont="1" applyAlignment="1">
      <alignment horizontal="center"/>
    </xf>
    <xf numFmtId="170" fontId="146" fillId="14" borderId="0" xfId="11" applyNumberFormat="1" applyFont="1" applyFill="1" applyAlignment="1">
      <alignment vertical="center"/>
    </xf>
    <xf numFmtId="170" fontId="146" fillId="113" borderId="0" xfId="11" applyNumberFormat="1" applyFont="1" applyFill="1" applyAlignment="1">
      <alignment vertical="center"/>
    </xf>
    <xf numFmtId="218" fontId="28" fillId="18" borderId="0" xfId="7863" applyNumberFormat="1" applyFont="1" applyFill="1" applyAlignment="1">
      <alignment horizontal="right" vertical="center"/>
    </xf>
    <xf numFmtId="170" fontId="147" fillId="14" borderId="0" xfId="11" applyNumberFormat="1" applyFont="1" applyFill="1" applyBorder="1" applyAlignment="1">
      <alignment horizontal="center" vertical="center"/>
    </xf>
    <xf numFmtId="170" fontId="147" fillId="14" borderId="0" xfId="11" applyNumberFormat="1" applyFont="1" applyFill="1" applyAlignment="1">
      <alignment horizontal="center" vertical="center"/>
    </xf>
    <xf numFmtId="170" fontId="147" fillId="14" borderId="0" xfId="11" applyNumberFormat="1" applyFont="1" applyFill="1" applyAlignment="1">
      <alignment horizontal="right" vertical="center"/>
    </xf>
    <xf numFmtId="170" fontId="172" fillId="14" borderId="0" xfId="11" applyNumberFormat="1" applyFont="1" applyFill="1" applyBorder="1" applyAlignment="1">
      <alignment horizontal="center" vertical="center"/>
    </xf>
    <xf numFmtId="170" fontId="20" fillId="0" borderId="92" xfId="11" applyNumberFormat="1" applyFont="1" applyFill="1" applyBorder="1" applyAlignment="1">
      <alignment horizontal="right" indent="2"/>
    </xf>
    <xf numFmtId="1" fontId="28" fillId="118" borderId="0" xfId="0" applyNumberFormat="1" applyFont="1" applyFill="1" applyAlignment="1">
      <alignment horizontal="center" vertical="center" wrapText="1"/>
    </xf>
    <xf numFmtId="0" fontId="28" fillId="118" borderId="0" xfId="0" applyFont="1" applyFill="1" applyAlignment="1">
      <alignment horizontal="center" vertical="center" wrapText="1"/>
    </xf>
    <xf numFmtId="170" fontId="28" fillId="118" borderId="0" xfId="11" applyNumberFormat="1" applyFont="1" applyFill="1" applyAlignment="1">
      <alignment horizontal="right" vertical="center" wrapText="1"/>
    </xf>
    <xf numFmtId="0" fontId="180" fillId="0" borderId="0" xfId="2104" applyFont="1"/>
    <xf numFmtId="0" fontId="180" fillId="0" borderId="0" xfId="2104" applyFont="1" applyAlignment="1">
      <alignment horizontal="center"/>
    </xf>
    <xf numFmtId="0" fontId="180" fillId="0" borderId="0" xfId="2104" applyFont="1" applyAlignment="1">
      <alignment horizontal="center" vertical="center"/>
    </xf>
    <xf numFmtId="170" fontId="180" fillId="0" borderId="0" xfId="11" applyNumberFormat="1" applyFont="1" applyAlignment="1">
      <alignment horizontal="right"/>
    </xf>
    <xf numFmtId="170" fontId="0" fillId="0" borderId="0" xfId="0" applyNumberFormat="1"/>
    <xf numFmtId="0" fontId="147" fillId="0" borderId="0" xfId="0" applyFont="1" applyAlignment="1">
      <alignment vertical="center"/>
    </xf>
    <xf numFmtId="0" fontId="147" fillId="0" borderId="0" xfId="0" applyFont="1" applyAlignment="1">
      <alignment horizontal="center" vertical="center"/>
    </xf>
    <xf numFmtId="170" fontId="147" fillId="0" borderId="0" xfId="11" applyNumberFormat="1" applyFont="1" applyAlignment="1">
      <alignment horizontal="right" vertical="center"/>
    </xf>
    <xf numFmtId="170" fontId="20" fillId="0" borderId="92" xfId="7864" applyNumberFormat="1" applyFont="1" applyFill="1" applyBorder="1" applyAlignment="1">
      <alignment horizontal="left" indent="2"/>
    </xf>
    <xf numFmtId="0" fontId="28" fillId="114" borderId="0" xfId="5259" applyFont="1" applyFill="1" applyAlignment="1">
      <alignment vertical="center" wrapText="1"/>
    </xf>
    <xf numFmtId="170" fontId="28" fillId="118" borderId="0" xfId="11" applyNumberFormat="1" applyFont="1" applyFill="1" applyAlignment="1">
      <alignment horizontal="center" vertical="center" wrapText="1"/>
    </xf>
    <xf numFmtId="170" fontId="180" fillId="0" borderId="0" xfId="11" applyNumberFormat="1" applyFont="1" applyAlignment="1">
      <alignment horizontal="center"/>
    </xf>
    <xf numFmtId="218" fontId="28" fillId="14" borderId="0" xfId="7863" applyNumberFormat="1" applyFont="1" applyFill="1" applyAlignment="1">
      <alignment horizontal="right" vertical="center"/>
    </xf>
    <xf numFmtId="170" fontId="28" fillId="18" borderId="0" xfId="5106" applyNumberFormat="1" applyFont="1" applyFill="1" applyAlignment="1">
      <alignment horizontal="right" vertical="center"/>
    </xf>
    <xf numFmtId="170" fontId="28" fillId="14" borderId="0" xfId="11" applyNumberFormat="1" applyFont="1" applyFill="1" applyBorder="1" applyAlignment="1">
      <alignment horizontal="center" vertical="center"/>
    </xf>
    <xf numFmtId="170" fontId="147" fillId="0" borderId="0" xfId="11" applyNumberFormat="1" applyFont="1" applyAlignment="1">
      <alignment horizontal="center" vertical="center"/>
    </xf>
    <xf numFmtId="0" fontId="9" fillId="0" borderId="94" xfId="0" applyFont="1" applyBorder="1"/>
    <xf numFmtId="0" fontId="9" fillId="0" borderId="94" xfId="0" applyFont="1" applyBorder="1" applyAlignment="1">
      <alignment horizontal="center" wrapText="1"/>
    </xf>
    <xf numFmtId="0" fontId="155" fillId="116" borderId="95" xfId="0" applyFont="1" applyFill="1" applyBorder="1" applyAlignment="1">
      <alignment horizontal="center" vertical="center" wrapText="1"/>
    </xf>
    <xf numFmtId="0" fontId="155" fillId="116" borderId="96" xfId="0" applyFont="1" applyFill="1" applyBorder="1" applyAlignment="1">
      <alignment horizontal="center" vertical="center" wrapText="1"/>
    </xf>
    <xf numFmtId="169" fontId="20" fillId="0" borderId="92" xfId="23" applyNumberFormat="1" applyFont="1" applyFill="1" applyBorder="1" applyAlignment="1">
      <alignment horizontal="right" indent="2"/>
    </xf>
    <xf numFmtId="170" fontId="20" fillId="0" borderId="92" xfId="7864" applyNumberFormat="1" applyFont="1" applyFill="1" applyBorder="1" applyAlignment="1">
      <alignment horizontal="right" indent="2"/>
    </xf>
    <xf numFmtId="1" fontId="28" fillId="112" borderId="0" xfId="0" applyNumberFormat="1" applyFont="1" applyFill="1" applyAlignment="1">
      <alignment horizontal="right" vertical="center"/>
    </xf>
    <xf numFmtId="170" fontId="20" fillId="0" borderId="92" xfId="23" applyNumberFormat="1" applyFont="1" applyFill="1" applyBorder="1" applyAlignment="1">
      <alignment horizontal="right" indent="2"/>
    </xf>
    <xf numFmtId="1" fontId="28" fillId="118" borderId="0" xfId="0" applyNumberFormat="1" applyFont="1" applyFill="1" applyAlignment="1">
      <alignment horizontal="right" vertical="center"/>
    </xf>
    <xf numFmtId="169" fontId="24" fillId="0" borderId="10" xfId="11" applyNumberFormat="1" applyFont="1" applyFill="1" applyBorder="1"/>
    <xf numFmtId="0" fontId="5" fillId="14" borderId="0" xfId="3" applyFill="1"/>
    <xf numFmtId="169" fontId="10" fillId="14" borderId="10" xfId="11" applyNumberFormat="1" applyFont="1" applyFill="1" applyBorder="1"/>
    <xf numFmtId="0" fontId="156" fillId="14" borderId="0" xfId="12" applyFont="1" applyFill="1" applyBorder="1" applyAlignment="1">
      <alignment horizontal="left"/>
    </xf>
    <xf numFmtId="169" fontId="156" fillId="14" borderId="0" xfId="23" applyNumberFormat="1" applyFont="1" applyFill="1" applyBorder="1" applyAlignment="1">
      <alignment horizontal="center"/>
    </xf>
    <xf numFmtId="169" fontId="19" fillId="14" borderId="0" xfId="23" applyNumberFormat="1" applyFont="1" applyFill="1" applyBorder="1" applyAlignment="1">
      <alignment horizontal="center"/>
    </xf>
    <xf numFmtId="170" fontId="23" fillId="0" borderId="10" xfId="11" applyNumberFormat="1" applyFont="1" applyBorder="1"/>
    <xf numFmtId="0" fontId="159" fillId="5" borderId="0" xfId="0" applyFont="1" applyFill="1" applyAlignment="1">
      <alignment horizontal="right" vertical="center" wrapText="1"/>
    </xf>
    <xf numFmtId="3" fontId="157" fillId="0" borderId="0" xfId="0" applyNumberFormat="1" applyFont="1" applyAlignment="1">
      <alignment wrapText="1"/>
    </xf>
    <xf numFmtId="3" fontId="175" fillId="0" borderId="0" xfId="0" applyNumberFormat="1" applyFont="1" applyAlignment="1">
      <alignment wrapText="1"/>
    </xf>
    <xf numFmtId="170" fontId="23" fillId="0" borderId="93" xfId="11" applyNumberFormat="1" applyFont="1" applyBorder="1" applyAlignment="1">
      <alignment horizontal="right" wrapText="1"/>
    </xf>
    <xf numFmtId="43" fontId="23" fillId="0" borderId="7" xfId="11" applyFont="1" applyBorder="1" applyAlignment="1">
      <alignment horizontal="right" wrapText="1"/>
    </xf>
    <xf numFmtId="170" fontId="23" fillId="0" borderId="7" xfId="11" applyNumberFormat="1" applyFont="1" applyBorder="1" applyAlignment="1">
      <alignment horizontal="right" wrapText="1"/>
    </xf>
    <xf numFmtId="0" fontId="28" fillId="0" borderId="0" xfId="0" applyFont="1" applyAlignment="1">
      <alignment horizontal="center" vertical="center"/>
    </xf>
    <xf numFmtId="0" fontId="176" fillId="0" borderId="0" xfId="0" applyFont="1"/>
    <xf numFmtId="0" fontId="157" fillId="0" borderId="92" xfId="13" applyNumberFormat="1" applyFont="1" applyFill="1" applyBorder="1" applyAlignment="1">
      <alignment horizontal="left"/>
    </xf>
    <xf numFmtId="170" fontId="156" fillId="0" borderId="0" xfId="11" applyNumberFormat="1" applyFont="1" applyFill="1" applyBorder="1" applyAlignment="1">
      <alignment horizontal="left"/>
    </xf>
    <xf numFmtId="170" fontId="157" fillId="0" borderId="92" xfId="11" applyNumberFormat="1" applyFont="1" applyFill="1" applyBorder="1" applyAlignment="1">
      <alignment horizontal="left"/>
    </xf>
    <xf numFmtId="170" fontId="17" fillId="0" borderId="0" xfId="11" applyNumberFormat="1" applyFont="1" applyFill="1" applyBorder="1" applyAlignment="1">
      <alignment horizontal="left"/>
    </xf>
    <xf numFmtId="0" fontId="182" fillId="0" borderId="0" xfId="0" applyFont="1"/>
    <xf numFmtId="0" fontId="161" fillId="119" borderId="0" xfId="0" applyFont="1" applyFill="1" applyAlignment="1">
      <alignment horizontal="center" vertical="center" wrapText="1"/>
    </xf>
    <xf numFmtId="0" fontId="161" fillId="4" borderId="90" xfId="0" applyFont="1" applyFill="1" applyBorder="1" applyAlignment="1">
      <alignment vertical="center"/>
    </xf>
    <xf numFmtId="0" fontId="159" fillId="5" borderId="4" xfId="0" applyFont="1" applyFill="1" applyBorder="1" applyAlignment="1">
      <alignment horizontal="right" vertical="center" wrapText="1"/>
    </xf>
    <xf numFmtId="169" fontId="23" fillId="2" borderId="104" xfId="11" applyNumberFormat="1" applyFont="1" applyFill="1" applyBorder="1"/>
    <xf numFmtId="169" fontId="23" fillId="2" borderId="105" xfId="11" applyNumberFormat="1" applyFont="1" applyFill="1" applyBorder="1"/>
    <xf numFmtId="170" fontId="161" fillId="7" borderId="0" xfId="11" applyNumberFormat="1" applyFont="1" applyFill="1" applyBorder="1" applyAlignment="1">
      <alignment horizontal="right" vertical="center" wrapText="1"/>
    </xf>
    <xf numFmtId="169" fontId="23" fillId="2" borderId="0" xfId="11" applyNumberFormat="1" applyFont="1" applyFill="1" applyBorder="1"/>
    <xf numFmtId="170" fontId="162" fillId="5" borderId="0" xfId="11" applyNumberFormat="1" applyFont="1" applyFill="1" applyBorder="1" applyAlignment="1">
      <alignment horizontal="right" vertical="center" wrapText="1"/>
    </xf>
    <xf numFmtId="0" fontId="23" fillId="8" borderId="0" xfId="0" applyFont="1" applyFill="1" applyAlignment="1">
      <alignment horizontal="right" vertical="center" wrapText="1"/>
    </xf>
    <xf numFmtId="3" fontId="161" fillId="2" borderId="0" xfId="0" applyNumberFormat="1" applyFont="1" applyFill="1" applyAlignment="1">
      <alignment horizontal="right" vertical="center" wrapText="1"/>
    </xf>
    <xf numFmtId="170" fontId="182" fillId="0" borderId="0" xfId="0" applyNumberFormat="1" applyFont="1"/>
    <xf numFmtId="0" fontId="161" fillId="4" borderId="0" xfId="0" applyFont="1" applyFill="1" applyAlignment="1">
      <alignment horizontal="right" vertical="center"/>
    </xf>
    <xf numFmtId="0" fontId="23" fillId="5" borderId="0" xfId="0" applyFont="1" applyFill="1" applyAlignment="1">
      <alignment horizontal="right" vertical="center" wrapText="1"/>
    </xf>
    <xf numFmtId="0" fontId="161" fillId="4" borderId="0" xfId="0" applyFont="1" applyFill="1" applyAlignment="1">
      <alignment vertical="center"/>
    </xf>
    <xf numFmtId="0" fontId="161" fillId="2" borderId="0" xfId="0" applyFont="1" applyFill="1" applyAlignment="1">
      <alignment horizontal="right" vertical="center" wrapText="1"/>
    </xf>
    <xf numFmtId="0" fontId="161" fillId="3" borderId="0" xfId="0" applyFont="1" applyFill="1" applyAlignment="1">
      <alignment horizontal="center" vertical="center"/>
    </xf>
    <xf numFmtId="170" fontId="26" fillId="0" borderId="0" xfId="11" applyNumberFormat="1" applyFont="1"/>
    <xf numFmtId="1" fontId="0" fillId="0" borderId="0" xfId="0" applyNumberFormat="1"/>
    <xf numFmtId="0" fontId="183" fillId="0" borderId="0" xfId="3" applyFont="1"/>
    <xf numFmtId="0" fontId="181" fillId="14" borderId="0" xfId="0" applyFont="1" applyFill="1" applyAlignment="1">
      <alignment horizontal="left" vertical="center" wrapText="1"/>
    </xf>
    <xf numFmtId="0" fontId="155" fillId="14" borderId="0" xfId="0" applyFont="1" applyFill="1" applyAlignment="1">
      <alignment horizontal="center" vertical="center" wrapText="1"/>
    </xf>
    <xf numFmtId="0" fontId="9" fillId="0" borderId="0" xfId="0" applyFont="1" applyAlignment="1">
      <alignment vertical="center"/>
    </xf>
    <xf numFmtId="9" fontId="0" fillId="0" borderId="0" xfId="7872" applyFont="1"/>
    <xf numFmtId="49" fontId="9" fillId="0" borderId="94" xfId="0" applyNumberFormat="1" applyFont="1" applyBorder="1" applyAlignment="1">
      <alignment horizontal="center" wrapText="1"/>
    </xf>
    <xf numFmtId="0" fontId="2" fillId="0" borderId="0" xfId="0" applyFont="1"/>
    <xf numFmtId="169" fontId="157" fillId="0" borderId="0" xfId="23" applyNumberFormat="1" applyFont="1" applyFill="1" applyBorder="1" applyAlignment="1">
      <alignment horizontal="center"/>
    </xf>
    <xf numFmtId="169" fontId="15" fillId="0" borderId="0" xfId="0" applyNumberFormat="1" applyFont="1"/>
    <xf numFmtId="0" fontId="178" fillId="0" borderId="0" xfId="0" applyFont="1" applyAlignment="1">
      <alignment horizontal="center" vertical="center"/>
    </xf>
    <xf numFmtId="169" fontId="18" fillId="0" borderId="0" xfId="12" applyNumberFormat="1" applyFont="1" applyFill="1" applyBorder="1" applyAlignment="1">
      <alignment horizontal="center"/>
    </xf>
    <xf numFmtId="169" fontId="23" fillId="2" borderId="7" xfId="11" applyNumberFormat="1" applyFont="1" applyFill="1" applyBorder="1"/>
    <xf numFmtId="172" fontId="15" fillId="0" borderId="0" xfId="11" applyNumberFormat="1" applyFont="1" applyFill="1" applyBorder="1"/>
    <xf numFmtId="38" fontId="165" fillId="0" borderId="0" xfId="0" applyNumberFormat="1" applyFont="1" applyAlignment="1">
      <alignment horizontal="center" vertical="center"/>
    </xf>
    <xf numFmtId="169" fontId="156" fillId="14" borderId="0" xfId="13" applyNumberFormat="1" applyFont="1" applyFill="1" applyBorder="1" applyAlignment="1">
      <alignment horizontal="center"/>
    </xf>
    <xf numFmtId="169" fontId="19" fillId="14" borderId="0" xfId="13" applyNumberFormat="1" applyFont="1" applyFill="1" applyAlignment="1">
      <alignment horizontal="center"/>
    </xf>
    <xf numFmtId="38" fontId="164" fillId="0" borderId="92" xfId="0" applyNumberFormat="1" applyFont="1" applyBorder="1" applyAlignment="1">
      <alignment horizontal="center" vertical="center"/>
    </xf>
    <xf numFmtId="170" fontId="184" fillId="0" borderId="0" xfId="11" applyNumberFormat="1" applyFont="1" applyAlignment="1">
      <alignment horizontal="right"/>
    </xf>
    <xf numFmtId="169" fontId="20" fillId="0" borderId="0" xfId="23" applyNumberFormat="1" applyFont="1" applyFill="1" applyBorder="1" applyAlignment="1">
      <alignment horizontal="right" indent="2"/>
    </xf>
    <xf numFmtId="169" fontId="163" fillId="121" borderId="92" xfId="13" applyNumberFormat="1" applyFont="1" applyFill="1" applyBorder="1" applyAlignment="1">
      <alignment horizontal="center"/>
    </xf>
    <xf numFmtId="169" fontId="156" fillId="2" borderId="0" xfId="13" applyNumberFormat="1" applyFont="1" applyFill="1" applyBorder="1" applyAlignment="1">
      <alignment horizontal="center"/>
    </xf>
    <xf numFmtId="0" fontId="9" fillId="14" borderId="94" xfId="0" applyFont="1" applyFill="1" applyBorder="1" applyAlignment="1">
      <alignment vertical="center"/>
    </xf>
    <xf numFmtId="0" fontId="4" fillId="0" borderId="0" xfId="0" applyFont="1"/>
    <xf numFmtId="0" fontId="5" fillId="0" borderId="0" xfId="3" applyAlignment="1">
      <alignment vertical="center"/>
    </xf>
    <xf numFmtId="0" fontId="9" fillId="0" borderId="0" xfId="0" applyFont="1" applyAlignment="1">
      <alignment horizontal="center" vertical="center" wrapText="1"/>
    </xf>
    <xf numFmtId="0" fontId="187" fillId="0" borderId="0" xfId="0" applyFont="1"/>
    <xf numFmtId="49" fontId="9" fillId="14" borderId="94" xfId="0" applyNumberFormat="1" applyFont="1" applyFill="1" applyBorder="1" applyAlignment="1">
      <alignment horizontal="center" vertical="center" wrapText="1"/>
    </xf>
    <xf numFmtId="169" fontId="156" fillId="0" borderId="0" xfId="6893" applyNumberFormat="1" applyFont="1" applyFill="1" applyBorder="1" applyAlignment="1">
      <alignment horizontal="center"/>
    </xf>
    <xf numFmtId="169" fontId="157" fillId="0" borderId="0" xfId="6893" applyNumberFormat="1" applyFont="1" applyFill="1" applyBorder="1" applyAlignment="1">
      <alignment horizontal="center"/>
    </xf>
    <xf numFmtId="170" fontId="157" fillId="0" borderId="92" xfId="6893" applyNumberFormat="1" applyFont="1" applyFill="1" applyBorder="1" applyAlignment="1">
      <alignment horizontal="center"/>
    </xf>
    <xf numFmtId="169" fontId="157" fillId="0" borderId="92" xfId="6893" applyNumberFormat="1" applyFont="1" applyFill="1" applyBorder="1" applyAlignment="1">
      <alignment horizontal="center"/>
    </xf>
    <xf numFmtId="3" fontId="10" fillId="0" borderId="7" xfId="0" applyNumberFormat="1" applyFont="1" applyBorder="1"/>
    <xf numFmtId="0" fontId="0" fillId="14" borderId="0" xfId="0" applyFill="1" applyAlignment="1">
      <alignment horizontal="center" vertical="center"/>
    </xf>
    <xf numFmtId="0" fontId="0" fillId="0" borderId="109" xfId="0" applyBorder="1"/>
    <xf numFmtId="0" fontId="151" fillId="115" borderId="109" xfId="0" applyFont="1" applyFill="1" applyBorder="1"/>
    <xf numFmtId="0" fontId="0" fillId="115" borderId="109" xfId="0" applyFill="1" applyBorder="1"/>
    <xf numFmtId="0" fontId="155" fillId="16" borderId="109" xfId="0" applyFont="1" applyFill="1" applyBorder="1" applyAlignment="1">
      <alignment horizontal="left" vertical="center" wrapText="1"/>
    </xf>
    <xf numFmtId="0" fontId="155" fillId="16" borderId="109" xfId="0" applyFont="1" applyFill="1" applyBorder="1" applyAlignment="1">
      <alignment horizontal="center" vertical="center" wrapText="1"/>
    </xf>
    <xf numFmtId="0" fontId="166" fillId="0" borderId="109" xfId="12" quotePrefix="1" applyFont="1" applyFill="1" applyBorder="1" applyAlignment="1">
      <alignment horizontal="left" vertical="center" wrapText="1"/>
    </xf>
    <xf numFmtId="0" fontId="177" fillId="0" borderId="109" xfId="12" quotePrefix="1" applyFont="1" applyFill="1" applyBorder="1" applyAlignment="1">
      <alignment horizontal="left" vertical="center" wrapText="1"/>
    </xf>
    <xf numFmtId="0" fontId="25" fillId="16" borderId="109" xfId="0" applyFont="1" applyFill="1" applyBorder="1" applyAlignment="1">
      <alignment horizontal="left" vertical="center" wrapText="1"/>
    </xf>
    <xf numFmtId="0" fontId="155" fillId="114" borderId="109" xfId="0" applyFont="1" applyFill="1" applyBorder="1" applyAlignment="1">
      <alignment horizontal="left" vertical="center" wrapText="1"/>
    </xf>
    <xf numFmtId="0" fontId="25" fillId="114" borderId="109" xfId="0" applyFont="1" applyFill="1" applyBorder="1" applyAlignment="1">
      <alignment horizontal="left" vertical="center" wrapText="1"/>
    </xf>
    <xf numFmtId="0" fontId="19" fillId="0" borderId="109" xfId="12" applyFont="1" applyFill="1" applyBorder="1" applyAlignment="1">
      <alignment horizontal="left"/>
    </xf>
    <xf numFmtId="169" fontId="19" fillId="0" borderId="109" xfId="13" applyNumberFormat="1" applyFont="1" applyFill="1" applyBorder="1" applyAlignment="1">
      <alignment horizontal="center"/>
    </xf>
    <xf numFmtId="169" fontId="19" fillId="14" borderId="109" xfId="13" applyNumberFormat="1" applyFont="1" applyFill="1" applyBorder="1" applyAlignment="1">
      <alignment horizontal="center"/>
    </xf>
    <xf numFmtId="3" fontId="10" fillId="0" borderId="93" xfId="0" applyNumberFormat="1" applyFont="1" applyBorder="1"/>
    <xf numFmtId="3" fontId="12" fillId="7" borderId="5" xfId="0" applyNumberFormat="1" applyFont="1" applyFill="1" applyBorder="1" applyAlignment="1">
      <alignment wrapText="1"/>
    </xf>
    <xf numFmtId="0" fontId="24" fillId="5" borderId="5" xfId="0" applyFont="1" applyFill="1" applyBorder="1" applyAlignment="1">
      <alignment wrapText="1"/>
    </xf>
    <xf numFmtId="0" fontId="10" fillId="0" borderId="93" xfId="0" applyFont="1" applyBorder="1"/>
    <xf numFmtId="3" fontId="13" fillId="5" borderId="9" xfId="0" applyNumberFormat="1" applyFont="1" applyFill="1" applyBorder="1" applyAlignment="1">
      <alignment wrapText="1"/>
    </xf>
    <xf numFmtId="3" fontId="12" fillId="7" borderId="9" xfId="0" applyNumberFormat="1" applyFont="1" applyFill="1" applyBorder="1" applyAlignment="1">
      <alignment wrapText="1"/>
    </xf>
    <xf numFmtId="0" fontId="12" fillId="2" borderId="5" xfId="0" applyFont="1" applyFill="1" applyBorder="1" applyAlignment="1">
      <alignment wrapText="1"/>
    </xf>
    <xf numFmtId="0" fontId="12" fillId="4" borderId="5" xfId="0" applyFont="1" applyFill="1" applyBorder="1"/>
    <xf numFmtId="0" fontId="10" fillId="5" borderId="5" xfId="0" applyFont="1" applyFill="1" applyBorder="1" applyAlignment="1">
      <alignment wrapText="1"/>
    </xf>
    <xf numFmtId="0" fontId="10" fillId="8" borderId="5" xfId="0" applyFont="1" applyFill="1" applyBorder="1" applyAlignment="1">
      <alignment wrapText="1"/>
    </xf>
    <xf numFmtId="0" fontId="5" fillId="0" borderId="125" xfId="3" applyBorder="1" applyAlignment="1">
      <alignment vertical="center"/>
    </xf>
    <xf numFmtId="0" fontId="5" fillId="0" borderId="106" xfId="3" applyBorder="1" applyAlignment="1">
      <alignment horizontal="center" vertical="center"/>
    </xf>
    <xf numFmtId="0" fontId="9" fillId="0" borderId="124" xfId="0" applyFont="1" applyBorder="1" applyAlignment="1">
      <alignment vertical="center"/>
    </xf>
    <xf numFmtId="0" fontId="9" fillId="14" borderId="124" xfId="0" applyFont="1" applyFill="1" applyBorder="1" applyAlignment="1">
      <alignment horizontal="center" vertical="center"/>
    </xf>
    <xf numFmtId="0" fontId="9" fillId="14" borderId="124" xfId="0" applyFont="1" applyFill="1" applyBorder="1" applyAlignment="1">
      <alignment horizontal="center" vertical="center" wrapText="1"/>
    </xf>
    <xf numFmtId="172" fontId="248" fillId="14" borderId="0" xfId="21" applyFont="1" applyFill="1" applyBorder="1" applyAlignment="1">
      <alignment horizontal="right" vertical="center" indent="1"/>
    </xf>
    <xf numFmtId="169" fontId="19" fillId="0" borderId="0" xfId="13" applyNumberFormat="1" applyFont="1" applyFill="1" applyBorder="1" applyAlignment="1">
      <alignment horizontal="center" wrapText="1"/>
    </xf>
    <xf numFmtId="0" fontId="249" fillId="140" borderId="0" xfId="0" applyFont="1" applyFill="1"/>
    <xf numFmtId="8" fontId="250" fillId="140" borderId="0" xfId="0" applyNumberFormat="1" applyFont="1" applyFill="1"/>
    <xf numFmtId="0" fontId="250" fillId="140" borderId="0" xfId="0" applyFont="1" applyFill="1"/>
    <xf numFmtId="8" fontId="26" fillId="0" borderId="0" xfId="0" applyNumberFormat="1" applyFont="1"/>
    <xf numFmtId="0" fontId="251" fillId="0" borderId="0" xfId="3" applyFont="1" applyBorder="1"/>
    <xf numFmtId="0" fontId="0" fillId="14" borderId="128" xfId="0" applyFill="1" applyBorder="1"/>
    <xf numFmtId="0" fontId="252" fillId="0" borderId="0" xfId="0" applyFont="1"/>
    <xf numFmtId="0" fontId="183" fillId="14" borderId="0" xfId="3" applyFont="1" applyFill="1" applyBorder="1"/>
    <xf numFmtId="43" fontId="25" fillId="16" borderId="109" xfId="0" applyNumberFormat="1" applyFont="1" applyFill="1" applyBorder="1" applyAlignment="1">
      <alignment horizontal="center" vertical="center" wrapText="1"/>
    </xf>
    <xf numFmtId="43" fontId="0" fillId="0" borderId="0" xfId="0" applyNumberFormat="1"/>
    <xf numFmtId="43" fontId="18" fillId="0" borderId="0" xfId="12" applyNumberFormat="1" applyFont="1" applyBorder="1" applyAlignment="1">
      <alignment horizontal="center"/>
    </xf>
    <xf numFmtId="41" fontId="19" fillId="0" borderId="0" xfId="13" applyNumberFormat="1" applyFont="1" applyFill="1" applyBorder="1" applyAlignment="1">
      <alignment horizontal="center"/>
    </xf>
    <xf numFmtId="41" fontId="0" fillId="0" borderId="0" xfId="0" applyNumberFormat="1"/>
    <xf numFmtId="41" fontId="20" fillId="0" borderId="0" xfId="13" applyNumberFormat="1" applyFont="1" applyFill="1" applyBorder="1" applyAlignment="1">
      <alignment horizontal="center"/>
    </xf>
    <xf numFmtId="41" fontId="20" fillId="0" borderId="92" xfId="13" applyNumberFormat="1" applyFont="1" applyFill="1" applyBorder="1" applyAlignment="1">
      <alignment horizontal="center"/>
    </xf>
    <xf numFmtId="41" fontId="18" fillId="0" borderId="0" xfId="12" applyNumberFormat="1" applyFont="1" applyFill="1" applyBorder="1" applyAlignment="1">
      <alignment horizontal="center"/>
    </xf>
    <xf numFmtId="41" fontId="9" fillId="0" borderId="0" xfId="0" applyNumberFormat="1" applyFont="1"/>
    <xf numFmtId="41" fontId="26" fillId="0" borderId="0" xfId="0" applyNumberFormat="1" applyFont="1"/>
    <xf numFmtId="41" fontId="25" fillId="16" borderId="109" xfId="0" applyNumberFormat="1" applyFont="1" applyFill="1" applyBorder="1" applyAlignment="1">
      <alignment horizontal="center" vertical="center" wrapText="1"/>
    </xf>
    <xf numFmtId="41" fontId="161" fillId="10" borderId="90" xfId="0" applyNumberFormat="1" applyFont="1" applyFill="1" applyBorder="1" applyAlignment="1">
      <alignment vertical="center"/>
    </xf>
    <xf numFmtId="41" fontId="159" fillId="11" borderId="0" xfId="0" applyNumberFormat="1" applyFont="1" applyFill="1" applyAlignment="1">
      <alignment horizontal="right" vertical="center" wrapText="1"/>
    </xf>
    <xf numFmtId="41" fontId="10" fillId="0" borderId="10" xfId="11" applyNumberFormat="1" applyFont="1" applyFill="1" applyBorder="1"/>
    <xf numFmtId="41" fontId="12" fillId="13" borderId="5" xfId="11" applyNumberFormat="1" applyFont="1" applyFill="1" applyBorder="1" applyAlignment="1">
      <alignment horizontal="right" vertical="center" wrapText="1"/>
    </xf>
    <xf numFmtId="41" fontId="24" fillId="11" borderId="5" xfId="0" applyNumberFormat="1" applyFont="1" applyFill="1" applyBorder="1" applyAlignment="1">
      <alignment horizontal="right" vertical="center" wrapText="1"/>
    </xf>
    <xf numFmtId="41" fontId="13" fillId="11" borderId="9" xfId="11" applyNumberFormat="1" applyFont="1" applyFill="1" applyBorder="1" applyAlignment="1">
      <alignment horizontal="right" vertical="center" wrapText="1"/>
    </xf>
    <xf numFmtId="41" fontId="12" fillId="13" borderId="9" xfId="11" applyNumberFormat="1" applyFont="1" applyFill="1" applyBorder="1" applyAlignment="1">
      <alignment horizontal="right" vertical="center" wrapText="1"/>
    </xf>
    <xf numFmtId="41" fontId="12" fillId="14" borderId="5" xfId="0" applyNumberFormat="1" applyFont="1" applyFill="1" applyBorder="1" applyAlignment="1">
      <alignment horizontal="right" vertical="center" wrapText="1"/>
    </xf>
    <xf numFmtId="41" fontId="12" fillId="10" borderId="5" xfId="0" applyNumberFormat="1" applyFont="1" applyFill="1" applyBorder="1" applyAlignment="1">
      <alignment horizontal="right" vertical="center"/>
    </xf>
    <xf numFmtId="41" fontId="10" fillId="11" borderId="5" xfId="0" applyNumberFormat="1" applyFont="1" applyFill="1" applyBorder="1" applyAlignment="1">
      <alignment horizontal="right" vertical="center" wrapText="1"/>
    </xf>
    <xf numFmtId="41" fontId="10" fillId="0" borderId="0" xfId="11" applyNumberFormat="1" applyFont="1" applyFill="1" applyBorder="1"/>
    <xf numFmtId="41" fontId="10" fillId="15" borderId="5" xfId="0" applyNumberFormat="1" applyFont="1" applyFill="1" applyBorder="1" applyAlignment="1">
      <alignment horizontal="right" vertical="center" wrapText="1"/>
    </xf>
    <xf numFmtId="41" fontId="24" fillId="0" borderId="10" xfId="11" applyNumberFormat="1" applyFont="1" applyFill="1" applyBorder="1"/>
    <xf numFmtId="9" fontId="19" fillId="0" borderId="109" xfId="7872" applyFont="1" applyFill="1" applyBorder="1" applyAlignment="1">
      <alignment horizontal="center"/>
    </xf>
    <xf numFmtId="9" fontId="19" fillId="14" borderId="109" xfId="7872" applyFont="1" applyFill="1" applyBorder="1" applyAlignment="1">
      <alignment horizontal="center"/>
    </xf>
    <xf numFmtId="0" fontId="25" fillId="114" borderId="109" xfId="0" applyFont="1" applyFill="1" applyBorder="1" applyAlignment="1">
      <alignment horizontal="center" vertical="center" wrapText="1"/>
    </xf>
    <xf numFmtId="0" fontId="25" fillId="114" borderId="0" xfId="0" applyFont="1" applyFill="1" applyAlignment="1">
      <alignment horizontal="center" vertical="center" wrapText="1"/>
    </xf>
    <xf numFmtId="0" fontId="155" fillId="114" borderId="109" xfId="0" applyFont="1" applyFill="1" applyBorder="1" applyAlignment="1">
      <alignment horizontal="center" vertical="center" wrapText="1"/>
    </xf>
    <xf numFmtId="0" fontId="161" fillId="120" borderId="109" xfId="0" applyFont="1" applyFill="1" applyBorder="1" applyAlignment="1">
      <alignment horizontal="center" vertical="center" wrapText="1"/>
    </xf>
    <xf numFmtId="0" fontId="155" fillId="114" borderId="0" xfId="0" applyFont="1" applyFill="1" applyAlignment="1">
      <alignment horizontal="center" vertical="center" wrapText="1"/>
    </xf>
    <xf numFmtId="17" fontId="161" fillId="120" borderId="0" xfId="0" applyNumberFormat="1" applyFont="1" applyFill="1" applyAlignment="1">
      <alignment horizontal="center" vertical="center" wrapText="1"/>
    </xf>
    <xf numFmtId="0" fontId="161" fillId="120" borderId="0" xfId="0" applyFont="1" applyFill="1" applyAlignment="1">
      <alignment horizontal="center" vertical="center" wrapText="1"/>
    </xf>
    <xf numFmtId="0" fontId="24" fillId="0" borderId="109" xfId="12" applyFont="1" applyFill="1" applyBorder="1" applyAlignment="1">
      <alignment horizontal="left"/>
    </xf>
    <xf numFmtId="170" fontId="10" fillId="0" borderId="93" xfId="11" applyNumberFormat="1" applyFont="1" applyBorder="1"/>
    <xf numFmtId="9" fontId="153" fillId="0" borderId="0" xfId="7872" applyFont="1"/>
    <xf numFmtId="0" fontId="251" fillId="0" borderId="0" xfId="3" applyFont="1"/>
    <xf numFmtId="0" fontId="0" fillId="14" borderId="0" xfId="0" applyFill="1" applyAlignment="1">
      <alignment horizontal="center"/>
    </xf>
    <xf numFmtId="0" fontId="254" fillId="0" borderId="0" xfId="0" applyFont="1"/>
    <xf numFmtId="0" fontId="182" fillId="0" borderId="0" xfId="0" applyFont="1" applyAlignment="1">
      <alignment horizontal="center"/>
    </xf>
    <xf numFmtId="0" fontId="161" fillId="4" borderId="90" xfId="0" applyFont="1" applyFill="1" applyBorder="1" applyAlignment="1">
      <alignment horizontal="center" vertical="center"/>
    </xf>
    <xf numFmtId="0" fontId="159" fillId="5" borderId="5" xfId="0" applyFont="1" applyFill="1" applyBorder="1" applyAlignment="1">
      <alignment horizontal="center" vertical="center" wrapText="1"/>
    </xf>
    <xf numFmtId="169" fontId="23" fillId="2" borderId="7" xfId="11" applyNumberFormat="1" applyFont="1" applyFill="1" applyBorder="1" applyAlignment="1">
      <alignment horizontal="center"/>
    </xf>
    <xf numFmtId="170" fontId="161" fillId="7" borderId="0" xfId="11" applyNumberFormat="1" applyFont="1" applyFill="1" applyBorder="1" applyAlignment="1">
      <alignment horizontal="center" vertical="center" wrapText="1"/>
    </xf>
    <xf numFmtId="0" fontId="159" fillId="5" borderId="0" xfId="0" applyFont="1" applyFill="1" applyAlignment="1">
      <alignment horizontal="center" vertical="center" wrapText="1"/>
    </xf>
    <xf numFmtId="169" fontId="23" fillId="2" borderId="0" xfId="11" applyNumberFormat="1" applyFont="1" applyFill="1" applyBorder="1" applyAlignment="1">
      <alignment horizontal="center"/>
    </xf>
    <xf numFmtId="170" fontId="162" fillId="5" borderId="0" xfId="11" applyNumberFormat="1" applyFont="1" applyFill="1" applyBorder="1" applyAlignment="1">
      <alignment horizontal="center" vertical="center" wrapText="1"/>
    </xf>
    <xf numFmtId="0" fontId="23" fillId="8" borderId="0" xfId="0" applyFont="1" applyFill="1" applyAlignment="1">
      <alignment horizontal="center" vertical="center" wrapText="1"/>
    </xf>
    <xf numFmtId="3" fontId="161" fillId="2" borderId="0" xfId="0" applyNumberFormat="1" applyFont="1" applyFill="1" applyAlignment="1">
      <alignment horizontal="center" vertical="center" wrapText="1"/>
    </xf>
    <xf numFmtId="170" fontId="182" fillId="0" borderId="0" xfId="0" applyNumberFormat="1" applyFont="1" applyAlignment="1">
      <alignment horizontal="center"/>
    </xf>
    <xf numFmtId="0" fontId="161" fillId="4" borderId="0" xfId="0" applyFont="1" applyFill="1" applyAlignment="1">
      <alignment horizontal="center" vertical="center"/>
    </xf>
    <xf numFmtId="0" fontId="23" fillId="5" borderId="0" xfId="0" applyFont="1" applyFill="1" applyAlignment="1">
      <alignment horizontal="center" vertical="center" wrapText="1"/>
    </xf>
    <xf numFmtId="169" fontId="23" fillId="0" borderId="0" xfId="5111" applyNumberFormat="1" applyFont="1" applyFill="1" applyBorder="1" applyAlignment="1">
      <alignment horizontal="center"/>
    </xf>
    <xf numFmtId="169" fontId="23" fillId="0" borderId="0" xfId="5113" applyNumberFormat="1" applyFont="1" applyFill="1" applyBorder="1" applyAlignment="1">
      <alignment horizontal="center"/>
    </xf>
    <xf numFmtId="0" fontId="156" fillId="0" borderId="0" xfId="0" applyFont="1" applyAlignment="1">
      <alignment horizontal="center"/>
    </xf>
    <xf numFmtId="3" fontId="156" fillId="0" borderId="0" xfId="0" applyNumberFormat="1" applyFont="1" applyAlignment="1">
      <alignment horizontal="center"/>
    </xf>
    <xf numFmtId="0" fontId="161" fillId="10" borderId="0" xfId="0" applyFont="1" applyFill="1" applyAlignment="1">
      <alignment horizontal="center" vertical="center"/>
    </xf>
    <xf numFmtId="0" fontId="159" fillId="11" borderId="0" xfId="0" applyFont="1" applyFill="1" applyAlignment="1">
      <alignment horizontal="center" vertical="center" wrapText="1"/>
    </xf>
    <xf numFmtId="170" fontId="161" fillId="13" borderId="0" xfId="5111" applyNumberFormat="1" applyFont="1" applyFill="1" applyBorder="1" applyAlignment="1">
      <alignment horizontal="center" vertical="center" wrapText="1"/>
    </xf>
    <xf numFmtId="170" fontId="162" fillId="11" borderId="0" xfId="5111" applyNumberFormat="1" applyFont="1" applyFill="1" applyBorder="1" applyAlignment="1">
      <alignment horizontal="center" vertical="center" wrapText="1"/>
    </xf>
    <xf numFmtId="0" fontId="23" fillId="11" borderId="0" xfId="0" applyFont="1" applyFill="1" applyAlignment="1">
      <alignment horizontal="center" vertical="center" wrapText="1"/>
    </xf>
    <xf numFmtId="170" fontId="162" fillId="11" borderId="0" xfId="5113" applyNumberFormat="1" applyFont="1" applyFill="1" applyBorder="1" applyAlignment="1">
      <alignment horizontal="center" vertical="center" wrapText="1"/>
    </xf>
    <xf numFmtId="0" fontId="23" fillId="15" borderId="0" xfId="0" applyFont="1" applyFill="1" applyAlignment="1">
      <alignment horizontal="center" vertical="center" wrapText="1"/>
    </xf>
    <xf numFmtId="170" fontId="161" fillId="13" borderId="0" xfId="5113" applyNumberFormat="1" applyFont="1" applyFill="1" applyBorder="1" applyAlignment="1">
      <alignment horizontal="center" vertical="center" wrapText="1"/>
    </xf>
    <xf numFmtId="3" fontId="161" fillId="14" borderId="0" xfId="0" applyNumberFormat="1" applyFont="1" applyFill="1" applyAlignment="1">
      <alignment horizontal="center" vertical="center" wrapText="1"/>
    </xf>
    <xf numFmtId="0" fontId="159" fillId="141" borderId="0" xfId="5264" applyFont="1" applyFill="1" applyAlignment="1">
      <alignment wrapText="1"/>
    </xf>
    <xf numFmtId="0" fontId="155" fillId="142" borderId="124" xfId="5264" applyFont="1" applyFill="1" applyBorder="1" applyAlignment="1">
      <alignment horizontal="center" vertical="center" wrapText="1"/>
    </xf>
    <xf numFmtId="0" fontId="155" fillId="140" borderId="0" xfId="0" applyFont="1" applyFill="1"/>
    <xf numFmtId="170" fontId="155" fillId="140" borderId="0" xfId="11" applyNumberFormat="1" applyFont="1" applyFill="1"/>
    <xf numFmtId="0" fontId="159" fillId="141" borderId="124" xfId="5264" applyFont="1" applyFill="1" applyBorder="1" applyAlignment="1">
      <alignment horizontal="left" vertical="center"/>
    </xf>
    <xf numFmtId="3" fontId="159" fillId="141" borderId="124" xfId="5264" applyNumberFormat="1" applyFont="1" applyFill="1" applyBorder="1" applyAlignment="1">
      <alignment vertical="center"/>
    </xf>
    <xf numFmtId="0" fontId="159" fillId="141" borderId="0" xfId="5264" applyFont="1" applyFill="1" applyAlignment="1">
      <alignment horizontal="left"/>
    </xf>
    <xf numFmtId="0" fontId="159" fillId="141" borderId="0" xfId="5264" applyFont="1" applyFill="1" applyAlignment="1">
      <alignment vertical="center"/>
    </xf>
    <xf numFmtId="0" fontId="159" fillId="2" borderId="124" xfId="0" applyFont="1" applyFill="1" applyBorder="1"/>
    <xf numFmtId="1" fontId="159" fillId="2" borderId="124" xfId="0" applyNumberFormat="1" applyFont="1" applyFill="1" applyBorder="1"/>
    <xf numFmtId="3" fontId="159" fillId="2" borderId="124" xfId="0" applyNumberFormat="1" applyFont="1" applyFill="1" applyBorder="1"/>
    <xf numFmtId="0" fontId="159" fillId="2" borderId="31" xfId="0" applyFont="1" applyFill="1" applyBorder="1"/>
    <xf numFmtId="1" fontId="159" fillId="2" borderId="31" xfId="0" applyNumberFormat="1" applyFont="1" applyFill="1" applyBorder="1"/>
    <xf numFmtId="3" fontId="159" fillId="2" borderId="31" xfId="0" applyNumberFormat="1" applyFont="1" applyFill="1" applyBorder="1"/>
    <xf numFmtId="3" fontId="159" fillId="0" borderId="124" xfId="5264" applyNumberFormat="1" applyFont="1" applyBorder="1" applyAlignment="1">
      <alignment vertical="center"/>
    </xf>
    <xf numFmtId="0" fontId="159" fillId="0" borderId="124" xfId="0" applyFont="1" applyBorder="1"/>
    <xf numFmtId="1" fontId="159" fillId="0" borderId="124" xfId="0" applyNumberFormat="1" applyFont="1" applyBorder="1"/>
    <xf numFmtId="0" fontId="159" fillId="0" borderId="31" xfId="0" applyFont="1" applyBorder="1"/>
    <xf numFmtId="1" fontId="159" fillId="0" borderId="31" xfId="0" applyNumberFormat="1" applyFont="1" applyBorder="1"/>
    <xf numFmtId="3" fontId="159" fillId="0" borderId="31" xfId="0" applyNumberFormat="1" applyFont="1" applyBorder="1"/>
    <xf numFmtId="3" fontId="159" fillId="0" borderId="124" xfId="0" applyNumberFormat="1" applyFont="1" applyBorder="1"/>
    <xf numFmtId="0" fontId="5" fillId="14" borderId="124" xfId="3" applyFill="1" applyBorder="1" applyAlignment="1">
      <alignment horizontal="center" vertical="center" wrapText="1"/>
    </xf>
    <xf numFmtId="0" fontId="9" fillId="0" borderId="129" xfId="0" applyFont="1" applyBorder="1"/>
    <xf numFmtId="0" fontId="5" fillId="14" borderId="129" xfId="3" applyFill="1" applyBorder="1" applyAlignment="1">
      <alignment horizontal="center" wrapText="1"/>
    </xf>
    <xf numFmtId="0" fontId="253" fillId="14" borderId="0" xfId="10030" applyFont="1" applyFill="1" applyAlignment="1">
      <alignment horizontal="center"/>
    </xf>
    <xf numFmtId="0" fontId="30" fillId="14" borderId="0" xfId="10030" applyFont="1" applyFill="1" applyAlignment="1">
      <alignment horizontal="center" vertical="center" wrapText="1"/>
    </xf>
    <xf numFmtId="0" fontId="25" fillId="17" borderId="13" xfId="10030" applyFont="1" applyFill="1" applyBorder="1" applyAlignment="1">
      <alignment vertical="center" wrapText="1"/>
    </xf>
    <xf numFmtId="0" fontId="25" fillId="17" borderId="13" xfId="10030" applyFont="1" applyFill="1" applyBorder="1" applyAlignment="1">
      <alignment horizontal="center" vertical="center" wrapText="1"/>
    </xf>
    <xf numFmtId="0" fontId="25" fillId="17" borderId="13" xfId="10030" applyFont="1" applyFill="1" applyBorder="1" applyAlignment="1">
      <alignment horizontal="left" vertical="center" wrapText="1"/>
    </xf>
    <xf numFmtId="173" fontId="25" fillId="17" borderId="13" xfId="10030" applyNumberFormat="1" applyFont="1" applyFill="1" applyBorder="1" applyAlignment="1">
      <alignment horizontal="right" vertical="center" wrapText="1"/>
    </xf>
    <xf numFmtId="169" fontId="25" fillId="17" borderId="13" xfId="9999" applyNumberFormat="1" applyFont="1" applyFill="1" applyBorder="1" applyAlignment="1">
      <alignment horizontal="right" vertical="center" wrapText="1"/>
    </xf>
    <xf numFmtId="0" fontId="30" fillId="14" borderId="0" xfId="10030" applyFont="1" applyFill="1" applyAlignment="1">
      <alignment horizontal="left" vertical="center" wrapText="1"/>
    </xf>
    <xf numFmtId="173" fontId="30" fillId="14" borderId="0" xfId="10030" applyNumberFormat="1" applyFont="1" applyFill="1" applyAlignment="1">
      <alignment horizontal="right" vertical="center" wrapText="1"/>
    </xf>
    <xf numFmtId="169" fontId="30" fillId="14" borderId="0" xfId="9999" applyNumberFormat="1" applyFont="1" applyFill="1" applyBorder="1" applyAlignment="1">
      <alignment horizontal="right" vertical="center" wrapText="1"/>
    </xf>
    <xf numFmtId="9" fontId="255" fillId="136" borderId="17" xfId="10031" applyFont="1" applyFill="1" applyBorder="1" applyAlignment="1">
      <alignment horizontal="center"/>
    </xf>
    <xf numFmtId="0" fontId="29" fillId="14" borderId="20" xfId="10030" applyFont="1" applyFill="1" applyBorder="1"/>
    <xf numFmtId="173" fontId="30" fillId="139" borderId="15" xfId="10030" applyNumberFormat="1" applyFont="1" applyFill="1" applyBorder="1" applyAlignment="1">
      <alignment horizontal="right" vertical="center" wrapText="1"/>
    </xf>
    <xf numFmtId="169" fontId="30" fillId="139" borderId="15" xfId="9999" applyNumberFormat="1" applyFont="1" applyFill="1" applyBorder="1" applyAlignment="1">
      <alignment horizontal="right" vertical="center" wrapText="1"/>
    </xf>
    <xf numFmtId="174" fontId="29" fillId="14" borderId="0" xfId="10030" applyNumberFormat="1" applyFont="1" applyFill="1" applyAlignment="1">
      <alignment horizontal="center"/>
    </xf>
    <xf numFmtId="0" fontId="29" fillId="14" borderId="0" xfId="10030" applyFont="1" applyFill="1" applyAlignment="1">
      <alignment horizontal="center" vertical="center"/>
    </xf>
    <xf numFmtId="0" fontId="29" fillId="136" borderId="0" xfId="10030" applyFont="1" applyFill="1" applyAlignment="1">
      <alignment horizontal="left" vertical="center" indent="1"/>
    </xf>
    <xf numFmtId="171" fontId="29" fillId="136" borderId="0" xfId="9999" applyNumberFormat="1" applyFont="1" applyFill="1" applyBorder="1" applyAlignment="1">
      <alignment horizontal="center"/>
    </xf>
    <xf numFmtId="14" fontId="29" fillId="136" borderId="0" xfId="9999" applyNumberFormat="1" applyFont="1" applyFill="1" applyBorder="1" applyAlignment="1">
      <alignment horizontal="center"/>
    </xf>
    <xf numFmtId="14" fontId="29" fillId="0" borderId="0" xfId="9999" applyNumberFormat="1" applyFont="1" applyFill="1" applyBorder="1" applyAlignment="1">
      <alignment horizontal="center"/>
    </xf>
    <xf numFmtId="1" fontId="29" fillId="14" borderId="0" xfId="10030" applyNumberFormat="1" applyFont="1" applyFill="1" applyAlignment="1">
      <alignment horizontal="center"/>
    </xf>
    <xf numFmtId="174" fontId="29" fillId="136" borderId="0" xfId="10031" applyNumberFormat="1" applyFont="1" applyFill="1" applyBorder="1" applyAlignment="1">
      <alignment horizontal="left"/>
    </xf>
    <xf numFmtId="169" fontId="29" fillId="14" borderId="0" xfId="9999" applyNumberFormat="1" applyFont="1" applyFill="1" applyBorder="1"/>
    <xf numFmtId="9" fontId="29" fillId="136" borderId="0" xfId="10031" applyFont="1" applyFill="1" applyBorder="1" applyAlignment="1">
      <alignment horizontal="center"/>
    </xf>
    <xf numFmtId="174" fontId="29" fillId="136" borderId="0" xfId="10031" applyNumberFormat="1" applyFont="1" applyFill="1" applyBorder="1" applyAlignment="1">
      <alignment horizontal="center"/>
    </xf>
    <xf numFmtId="174" fontId="30" fillId="14" borderId="0" xfId="10030" applyNumberFormat="1" applyFont="1" applyFill="1" applyAlignment="1">
      <alignment horizontal="center" vertical="center" wrapText="1"/>
    </xf>
    <xf numFmtId="174" fontId="29" fillId="14" borderId="0" xfId="10030" applyNumberFormat="1" applyFont="1" applyFill="1" applyAlignment="1">
      <alignment horizontal="left"/>
    </xf>
    <xf numFmtId="0" fontId="25" fillId="18" borderId="13" xfId="10030" applyFont="1" applyFill="1" applyBorder="1" applyAlignment="1">
      <alignment horizontal="center" vertical="center" wrapText="1"/>
    </xf>
    <xf numFmtId="169" fontId="25" fillId="18" borderId="13" xfId="9999" applyNumberFormat="1" applyFont="1" applyFill="1" applyBorder="1" applyAlignment="1">
      <alignment horizontal="center" vertical="center" wrapText="1"/>
    </xf>
    <xf numFmtId="0" fontId="29" fillId="14" borderId="0" xfId="10030" applyFont="1" applyFill="1"/>
    <xf numFmtId="0" fontId="29" fillId="14" borderId="0" xfId="10030" applyFont="1" applyFill="1" applyAlignment="1">
      <alignment horizontal="right"/>
    </xf>
    <xf numFmtId="0" fontId="29" fillId="14" borderId="0" xfId="10030" applyFont="1" applyFill="1" applyAlignment="1">
      <alignment horizontal="center"/>
    </xf>
    <xf numFmtId="0" fontId="40" fillId="114" borderId="97" xfId="65" applyFont="1" applyFill="1" applyBorder="1" applyAlignment="1">
      <alignment horizontal="center"/>
    </xf>
    <xf numFmtId="0" fontId="38" fillId="0" borderId="98" xfId="65" applyFont="1" applyBorder="1" applyAlignment="1">
      <alignment horizontal="left" vertical="center"/>
    </xf>
    <xf numFmtId="0" fontId="256" fillId="0" borderId="98" xfId="0" applyFont="1" applyBorder="1" applyAlignment="1">
      <alignment horizontal="left" vertical="center"/>
    </xf>
    <xf numFmtId="3" fontId="10" fillId="0" borderId="0" xfId="0" applyNumberFormat="1" applyFont="1"/>
    <xf numFmtId="0" fontId="156" fillId="0" borderId="0" xfId="8747" applyFont="1" applyAlignment="1">
      <alignment horizontal="left"/>
    </xf>
    <xf numFmtId="0" fontId="157" fillId="0" borderId="92" xfId="8747" applyFont="1" applyBorder="1" applyAlignment="1">
      <alignment horizontal="left"/>
    </xf>
    <xf numFmtId="0" fontId="166" fillId="0" borderId="109" xfId="8747" quotePrefix="1" applyFont="1" applyBorder="1" applyAlignment="1">
      <alignment horizontal="left" vertical="center" wrapText="1"/>
    </xf>
    <xf numFmtId="0" fontId="257" fillId="0" borderId="0" xfId="0" applyFont="1"/>
    <xf numFmtId="170" fontId="12" fillId="13" borderId="135" xfId="11" applyNumberFormat="1" applyFont="1" applyFill="1" applyBorder="1" applyAlignment="1">
      <alignment horizontal="right" vertical="center" wrapText="1"/>
    </xf>
    <xf numFmtId="170" fontId="12" fillId="0" borderId="0" xfId="11" applyNumberFormat="1" applyFont="1" applyFill="1" applyBorder="1" applyAlignment="1">
      <alignment horizontal="right" vertical="center" wrapText="1"/>
    </xf>
    <xf numFmtId="170" fontId="20" fillId="0" borderId="0" xfId="23" applyNumberFormat="1" applyFont="1" applyFill="1" applyBorder="1" applyAlignment="1">
      <alignment horizontal="center"/>
    </xf>
    <xf numFmtId="0" fontId="157" fillId="0" borderId="109" xfId="8747" applyFont="1" applyBorder="1" applyAlignment="1">
      <alignment horizontal="left"/>
    </xf>
    <xf numFmtId="170" fontId="13" fillId="11" borderId="9" xfId="11" applyNumberFormat="1" applyFont="1" applyFill="1" applyBorder="1" applyAlignment="1">
      <alignment horizontal="left" vertical="center" wrapText="1"/>
    </xf>
    <xf numFmtId="170" fontId="12" fillId="13" borderId="135" xfId="11" applyNumberFormat="1" applyFont="1" applyFill="1" applyBorder="1" applyAlignment="1">
      <alignment horizontal="left" vertical="center" wrapText="1"/>
    </xf>
    <xf numFmtId="0" fontId="157" fillId="0" borderId="0" xfId="8747" applyFont="1" applyAlignment="1">
      <alignment horizontal="left"/>
    </xf>
    <xf numFmtId="0" fontId="159" fillId="5" borderId="135" xfId="0" applyFont="1" applyFill="1" applyBorder="1" applyAlignment="1">
      <alignment horizontal="right" vertical="center" wrapText="1"/>
    </xf>
    <xf numFmtId="0" fontId="159" fillId="0" borderId="0" xfId="0" applyFont="1" applyAlignment="1">
      <alignment horizontal="right" vertical="center" wrapText="1"/>
    </xf>
    <xf numFmtId="0" fontId="12" fillId="0" borderId="0" xfId="0" applyFont="1" applyAlignment="1">
      <alignment horizontal="right" vertical="center"/>
    </xf>
    <xf numFmtId="0" fontId="12" fillId="10" borderId="135" xfId="0" applyFont="1" applyFill="1" applyBorder="1" applyAlignment="1">
      <alignment horizontal="right" vertical="center"/>
    </xf>
    <xf numFmtId="0" fontId="162" fillId="0" borderId="0" xfId="0" applyFont="1" applyAlignment="1">
      <alignment vertical="center" wrapText="1"/>
    </xf>
    <xf numFmtId="170" fontId="162" fillId="0" borderId="0" xfId="11" applyNumberFormat="1" applyFont="1" applyFill="1" applyBorder="1" applyAlignment="1">
      <alignment horizontal="right" vertical="center" wrapText="1"/>
    </xf>
    <xf numFmtId="0" fontId="161" fillId="0" borderId="0" xfId="0" applyFont="1" applyAlignment="1">
      <alignment vertical="center"/>
    </xf>
    <xf numFmtId="170" fontId="161" fillId="0" borderId="0" xfId="11" applyNumberFormat="1" applyFont="1" applyFill="1" applyBorder="1" applyAlignment="1">
      <alignment horizontal="right" vertical="center" wrapText="1"/>
    </xf>
    <xf numFmtId="0" fontId="28" fillId="112" borderId="0" xfId="0" applyFont="1" applyFill="1" applyAlignment="1">
      <alignment horizontal="right" vertical="center" wrapText="1"/>
    </xf>
    <xf numFmtId="169" fontId="20" fillId="0" borderId="0" xfId="23" applyNumberFormat="1" applyFont="1" applyFill="1" applyBorder="1" applyAlignment="1">
      <alignment horizontal="left" indent="2"/>
    </xf>
    <xf numFmtId="0" fontId="19" fillId="0" borderId="0" xfId="12" applyFont="1" applyFill="1" applyBorder="1" applyAlignment="1">
      <alignment horizontal="left" indent="1"/>
    </xf>
    <xf numFmtId="0" fontId="258" fillId="0" borderId="0" xfId="0" applyFont="1" applyAlignment="1">
      <alignment horizontal="left" vertical="center"/>
    </xf>
    <xf numFmtId="0" fontId="39" fillId="0" borderId="0" xfId="0" applyFont="1"/>
    <xf numFmtId="170" fontId="39" fillId="0" borderId="0" xfId="11" applyNumberFormat="1" applyFont="1"/>
    <xf numFmtId="0" fontId="39" fillId="0" borderId="0" xfId="0" applyFont="1" applyAlignment="1">
      <alignment horizontal="right"/>
    </xf>
    <xf numFmtId="170" fontId="39" fillId="0" borderId="0" xfId="11" applyNumberFormat="1" applyFont="1" applyAlignment="1">
      <alignment horizontal="right"/>
    </xf>
    <xf numFmtId="0" fontId="146" fillId="14" borderId="0" xfId="2" applyFont="1" applyFill="1" applyAlignment="1">
      <alignment horizontal="right" vertical="center"/>
    </xf>
    <xf numFmtId="0" fontId="146" fillId="113" borderId="0" xfId="2" applyFont="1" applyFill="1" applyAlignment="1">
      <alignment horizontal="right" vertical="center"/>
    </xf>
    <xf numFmtId="0" fontId="28" fillId="0" borderId="0" xfId="7863" applyFont="1" applyAlignment="1">
      <alignment horizontal="left" vertical="center"/>
    </xf>
    <xf numFmtId="170" fontId="28" fillId="0" borderId="0" xfId="11" applyNumberFormat="1" applyFont="1" applyFill="1" applyAlignment="1">
      <alignment horizontal="center" vertical="center"/>
    </xf>
    <xf numFmtId="170" fontId="28" fillId="0" borderId="0" xfId="11" applyNumberFormat="1" applyFont="1" applyFill="1" applyAlignment="1">
      <alignment horizontal="right" vertical="center"/>
    </xf>
    <xf numFmtId="0" fontId="28" fillId="118" borderId="0" xfId="0" applyFont="1" applyFill="1" applyAlignment="1">
      <alignment horizontal="right" vertical="center" wrapText="1"/>
    </xf>
    <xf numFmtId="0" fontId="180" fillId="0" borderId="0" xfId="2104" applyFont="1" applyAlignment="1">
      <alignment horizontal="right"/>
    </xf>
    <xf numFmtId="170" fontId="20" fillId="0" borderId="0" xfId="23" applyNumberFormat="1" applyFont="1" applyFill="1" applyBorder="1" applyAlignment="1">
      <alignment horizontal="right" indent="2"/>
    </xf>
    <xf numFmtId="218" fontId="147" fillId="14" borderId="0" xfId="7862" applyNumberFormat="1" applyFont="1" applyFill="1" applyBorder="1" applyAlignment="1">
      <alignment horizontal="right" vertical="center"/>
    </xf>
    <xf numFmtId="0" fontId="147" fillId="14" borderId="0" xfId="0" applyFont="1" applyFill="1" applyAlignment="1">
      <alignment horizontal="right" vertical="center"/>
    </xf>
    <xf numFmtId="218" fontId="172" fillId="14" borderId="0" xfId="7862" applyNumberFormat="1" applyFont="1" applyFill="1" applyBorder="1" applyAlignment="1">
      <alignment horizontal="right" vertical="center"/>
    </xf>
    <xf numFmtId="218" fontId="28" fillId="14" borderId="0" xfId="7862" applyNumberFormat="1" applyFont="1" applyFill="1" applyBorder="1" applyAlignment="1">
      <alignment horizontal="right" vertical="center"/>
    </xf>
    <xf numFmtId="0" fontId="147" fillId="0" borderId="0" xfId="0" applyFont="1" applyAlignment="1">
      <alignment horizontal="right" vertical="center"/>
    </xf>
    <xf numFmtId="0" fontId="259" fillId="14" borderId="138" xfId="10030" applyFont="1" applyFill="1" applyBorder="1" applyAlignment="1">
      <alignment horizontal="center" vertical="center" wrapText="1"/>
    </xf>
    <xf numFmtId="169" fontId="30" fillId="14" borderId="0" xfId="9999" applyNumberFormat="1" applyFont="1" applyFill="1" applyBorder="1" applyAlignment="1">
      <alignment horizontal="center" vertical="center" wrapText="1"/>
    </xf>
    <xf numFmtId="43" fontId="29" fillId="14" borderId="0" xfId="10030" applyNumberFormat="1" applyFont="1" applyFill="1" applyAlignment="1">
      <alignment horizontal="center"/>
    </xf>
    <xf numFmtId="172" fontId="260" fillId="14" borderId="0" xfId="21" applyFont="1" applyFill="1" applyAlignment="1"/>
    <xf numFmtId="173" fontId="0" fillId="0" borderId="0" xfId="0" applyNumberFormat="1"/>
    <xf numFmtId="0" fontId="261" fillId="0" borderId="106" xfId="0" applyFont="1" applyBorder="1" applyAlignment="1">
      <alignment vertical="center"/>
    </xf>
    <xf numFmtId="0" fontId="261" fillId="0" borderId="106" xfId="0" applyFont="1" applyBorder="1" applyAlignment="1">
      <alignment horizontal="center" vertical="center"/>
    </xf>
    <xf numFmtId="0" fontId="261" fillId="0" borderId="108" xfId="0" applyFont="1" applyBorder="1" applyAlignment="1">
      <alignment vertical="center"/>
    </xf>
    <xf numFmtId="0" fontId="261" fillId="0" borderId="108" xfId="0" applyFont="1" applyBorder="1" applyAlignment="1">
      <alignment horizontal="center" vertical="center"/>
    </xf>
    <xf numFmtId="0" fontId="161" fillId="120" borderId="109" xfId="0" applyFont="1" applyFill="1" applyBorder="1" applyAlignment="1">
      <alignment horizontal="left" vertical="center" wrapText="1"/>
    </xf>
    <xf numFmtId="0" fontId="163" fillId="120" borderId="109" xfId="0" applyFont="1" applyFill="1" applyBorder="1" applyAlignment="1">
      <alignment horizontal="center" vertical="center" wrapText="1"/>
    </xf>
    <xf numFmtId="0" fontId="163" fillId="120" borderId="0" xfId="0" applyFont="1" applyFill="1" applyAlignment="1">
      <alignment horizontal="center" vertical="center" wrapText="1"/>
    </xf>
    <xf numFmtId="0" fontId="161" fillId="121" borderId="92" xfId="12" applyFont="1" applyFill="1" applyBorder="1" applyAlignment="1">
      <alignment horizontal="left"/>
    </xf>
    <xf numFmtId="0" fontId="87" fillId="2" borderId="0" xfId="14" applyFont="1" applyFill="1"/>
    <xf numFmtId="171" fontId="87" fillId="2" borderId="0" xfId="15" applyNumberFormat="1" applyFont="1" applyFill="1" applyBorder="1"/>
    <xf numFmtId="0" fontId="12" fillId="120" borderId="109" xfId="0" applyFont="1" applyFill="1" applyBorder="1" applyAlignment="1">
      <alignment horizontal="left" vertical="center" wrapText="1"/>
    </xf>
    <xf numFmtId="0" fontId="12" fillId="120" borderId="109" xfId="0" applyFont="1" applyFill="1" applyBorder="1" applyAlignment="1">
      <alignment horizontal="right" vertical="center" wrapText="1" indent="1"/>
    </xf>
    <xf numFmtId="0" fontId="25" fillId="143" borderId="0" xfId="0" applyFont="1" applyFill="1" applyAlignment="1">
      <alignment horizontal="center" vertical="center"/>
    </xf>
    <xf numFmtId="0" fontId="161" fillId="4" borderId="2" xfId="0" applyFont="1" applyFill="1" applyBorder="1" applyAlignment="1">
      <alignment horizontal="center" vertical="center"/>
    </xf>
    <xf numFmtId="0" fontId="12" fillId="10" borderId="135" xfId="0" applyFont="1" applyFill="1" applyBorder="1" applyAlignment="1">
      <alignment horizontal="center" vertical="center"/>
    </xf>
    <xf numFmtId="0" fontId="12" fillId="10" borderId="135" xfId="0" applyFont="1" applyFill="1" applyBorder="1" applyAlignment="1">
      <alignment horizontal="left" vertical="center"/>
    </xf>
    <xf numFmtId="0" fontId="12" fillId="0" borderId="0" xfId="0" applyFont="1" applyAlignment="1">
      <alignment horizontal="left" vertical="center"/>
    </xf>
    <xf numFmtId="0" fontId="29" fillId="14" borderId="124" xfId="10030" applyFont="1" applyFill="1" applyBorder="1" applyAlignment="1">
      <alignment horizontal="center" vertical="center"/>
    </xf>
    <xf numFmtId="0" fontId="28" fillId="9" borderId="130" xfId="10030" applyFont="1" applyFill="1" applyBorder="1" applyAlignment="1">
      <alignment horizontal="center" vertical="center" wrapText="1"/>
    </xf>
    <xf numFmtId="0" fontId="28" fillId="9" borderId="109" xfId="10030" applyFont="1" applyFill="1" applyBorder="1" applyAlignment="1">
      <alignment horizontal="center" vertical="center" wrapText="1"/>
    </xf>
    <xf numFmtId="0" fontId="28" fillId="9" borderId="131" xfId="10030" applyFont="1" applyFill="1" applyBorder="1" applyAlignment="1">
      <alignment horizontal="center" vertical="center" wrapText="1"/>
    </xf>
    <xf numFmtId="0" fontId="28" fillId="9" borderId="132" xfId="10030" applyFont="1" applyFill="1" applyBorder="1" applyAlignment="1">
      <alignment horizontal="center" vertical="center" wrapText="1"/>
    </xf>
    <xf numFmtId="0" fontId="28" fillId="9" borderId="133" xfId="10030" applyFont="1" applyFill="1" applyBorder="1" applyAlignment="1">
      <alignment horizontal="center" vertical="center" wrapText="1"/>
    </xf>
    <xf numFmtId="0" fontId="30" fillId="14" borderId="0" xfId="10030" applyFont="1" applyFill="1" applyAlignment="1">
      <alignment horizontal="right" vertical="center" wrapText="1"/>
    </xf>
    <xf numFmtId="0" fontId="25" fillId="17" borderId="13" xfId="10030" applyFont="1" applyFill="1" applyBorder="1" applyAlignment="1">
      <alignment horizontal="right" vertical="center" wrapText="1"/>
    </xf>
    <xf numFmtId="0" fontId="30" fillId="14" borderId="127" xfId="10030" applyFont="1" applyFill="1" applyBorder="1" applyAlignment="1">
      <alignment horizontal="left" vertical="center" wrapText="1"/>
    </xf>
    <xf numFmtId="0" fontId="29" fillId="14" borderId="15" xfId="10030" applyFont="1" applyFill="1" applyBorder="1" applyAlignment="1">
      <alignment horizontal="left" vertical="center"/>
    </xf>
    <xf numFmtId="0" fontId="29" fillId="136" borderId="15" xfId="10030" applyFont="1" applyFill="1" applyBorder="1" applyAlignment="1">
      <alignment horizontal="left" vertical="center" indent="1"/>
    </xf>
    <xf numFmtId="171" fontId="29" fillId="136" borderId="15" xfId="9999" applyNumberFormat="1" applyFont="1" applyFill="1" applyBorder="1" applyAlignment="1">
      <alignment horizontal="center"/>
    </xf>
    <xf numFmtId="14" fontId="29" fillId="136" borderId="15" xfId="9999" applyNumberFormat="1" applyFont="1" applyFill="1" applyBorder="1" applyAlignment="1">
      <alignment horizontal="center"/>
    </xf>
    <xf numFmtId="1" fontId="29" fillId="14" borderId="15" xfId="10030" applyNumberFormat="1" applyFont="1" applyFill="1" applyBorder="1" applyAlignment="1">
      <alignment horizontal="center"/>
    </xf>
    <xf numFmtId="1" fontId="29" fillId="14" borderId="16" xfId="10030" applyNumberFormat="1" applyFont="1" applyFill="1" applyBorder="1" applyAlignment="1">
      <alignment horizontal="right"/>
    </xf>
    <xf numFmtId="10" fontId="29" fillId="136" borderId="18" xfId="10031" applyNumberFormat="1" applyFont="1" applyFill="1" applyBorder="1" applyAlignment="1">
      <alignment horizontal="left"/>
    </xf>
    <xf numFmtId="169" fontId="29" fillId="14" borderId="15" xfId="9999" applyNumberFormat="1" applyFont="1" applyFill="1" applyBorder="1"/>
    <xf numFmtId="0" fontId="29" fillId="14" borderId="20" xfId="10030" applyFont="1" applyFill="1" applyBorder="1" applyAlignment="1">
      <alignment horizontal="center"/>
    </xf>
    <xf numFmtId="0" fontId="29" fillId="14" borderId="20" xfId="10030" applyFont="1" applyFill="1" applyBorder="1" applyAlignment="1">
      <alignment horizontal="right"/>
    </xf>
    <xf numFmtId="0" fontId="24" fillId="14" borderId="0" xfId="10030" applyFont="1" applyFill="1" applyAlignment="1">
      <alignment horizontal="left" vertical="center"/>
    </xf>
    <xf numFmtId="9" fontId="29" fillId="0" borderId="0" xfId="10031" applyFont="1" applyFill="1" applyBorder="1" applyAlignment="1">
      <alignment horizontal="right"/>
    </xf>
    <xf numFmtId="0" fontId="29" fillId="136" borderId="0" xfId="10031" applyNumberFormat="1" applyFont="1" applyFill="1" applyBorder="1" applyAlignment="1">
      <alignment horizontal="center" vertical="center" wrapText="1"/>
    </xf>
    <xf numFmtId="0" fontId="29" fillId="14" borderId="0" xfId="10030" applyFont="1" applyFill="1" applyAlignment="1">
      <alignment horizontal="left"/>
    </xf>
    <xf numFmtId="0" fontId="29" fillId="14" borderId="18" xfId="10030" applyFont="1" applyFill="1" applyBorder="1" applyAlignment="1">
      <alignment horizontal="left" vertical="center"/>
    </xf>
    <xf numFmtId="0" fontId="29" fillId="14" borderId="15" xfId="10030" applyFont="1" applyFill="1" applyBorder="1" applyAlignment="1">
      <alignment horizontal="center" vertical="center"/>
    </xf>
    <xf numFmtId="174" fontId="29" fillId="136" borderId="18" xfId="10031" applyNumberFormat="1" applyFont="1" applyFill="1" applyBorder="1" applyAlignment="1">
      <alignment horizontal="left"/>
    </xf>
    <xf numFmtId="0" fontId="29" fillId="0" borderId="15" xfId="10030" applyFont="1" applyBorder="1" applyAlignment="1">
      <alignment horizontal="left" vertical="center" indent="1"/>
    </xf>
    <xf numFmtId="171" fontId="29" fillId="0" borderId="15" xfId="9999" applyNumberFormat="1" applyFont="1" applyFill="1" applyBorder="1" applyAlignment="1">
      <alignment horizontal="center"/>
    </xf>
    <xf numFmtId="14" fontId="29" fillId="0" borderId="15" xfId="9999" applyNumberFormat="1" applyFont="1" applyFill="1" applyBorder="1" applyAlignment="1">
      <alignment horizontal="center"/>
    </xf>
    <xf numFmtId="0" fontId="29" fillId="136" borderId="17" xfId="10031" applyNumberFormat="1" applyFont="1" applyFill="1" applyBorder="1" applyAlignment="1">
      <alignment horizontal="center" vertical="center" wrapText="1"/>
    </xf>
    <xf numFmtId="10" fontId="29" fillId="0" borderId="18" xfId="10031" applyNumberFormat="1" applyFont="1" applyFill="1" applyBorder="1" applyAlignment="1">
      <alignment horizontal="left"/>
    </xf>
    <xf numFmtId="169" fontId="29" fillId="0" borderId="15" xfId="9999" applyNumberFormat="1" applyFont="1" applyFill="1" applyBorder="1"/>
    <xf numFmtId="9" fontId="29" fillId="136" borderId="0" xfId="10031" applyFont="1" applyFill="1" applyBorder="1" applyAlignment="1">
      <alignment horizontal="right"/>
    </xf>
    <xf numFmtId="49" fontId="29" fillId="0" borderId="16" xfId="10031" applyNumberFormat="1" applyFont="1" applyFill="1" applyBorder="1" applyAlignment="1">
      <alignment horizontal="right"/>
    </xf>
    <xf numFmtId="9" fontId="29" fillId="136" borderId="17" xfId="10031" applyFont="1" applyFill="1" applyBorder="1" applyAlignment="1">
      <alignment horizontal="center"/>
    </xf>
    <xf numFmtId="171" fontId="29" fillId="136" borderId="0" xfId="9999" applyNumberFormat="1" applyFont="1" applyFill="1" applyBorder="1" applyAlignment="1">
      <alignment horizontal="right"/>
    </xf>
    <xf numFmtId="174" fontId="29" fillId="136" borderId="0" xfId="9999" applyNumberFormat="1" applyFont="1" applyFill="1" applyBorder="1" applyAlignment="1">
      <alignment horizontal="center"/>
    </xf>
    <xf numFmtId="10" fontId="29" fillId="14" borderId="0" xfId="10030" applyNumberFormat="1" applyFont="1" applyFill="1" applyAlignment="1">
      <alignment horizontal="right"/>
    </xf>
    <xf numFmtId="10" fontId="29" fillId="14" borderId="0" xfId="10030" applyNumberFormat="1" applyFont="1" applyFill="1" applyAlignment="1">
      <alignment horizontal="center"/>
    </xf>
    <xf numFmtId="49" fontId="29" fillId="136" borderId="16" xfId="10031" applyNumberFormat="1" applyFont="1" applyFill="1" applyBorder="1" applyAlignment="1">
      <alignment horizontal="right"/>
    </xf>
    <xf numFmtId="9" fontId="29" fillId="136" borderId="17" xfId="10031" applyFont="1" applyFill="1" applyBorder="1" applyAlignment="1">
      <alignment horizontal="right"/>
    </xf>
    <xf numFmtId="0" fontId="29" fillId="14" borderId="21" xfId="10030" applyFont="1" applyFill="1" applyBorder="1" applyAlignment="1">
      <alignment horizontal="center" vertical="center"/>
    </xf>
    <xf numFmtId="0" fontId="29" fillId="0" borderId="15" xfId="10030" applyFont="1" applyBorder="1" applyAlignment="1">
      <alignment horizontal="left" vertical="center"/>
    </xf>
    <xf numFmtId="173" fontId="25" fillId="18" borderId="13" xfId="10030" applyNumberFormat="1" applyFont="1" applyFill="1" applyBorder="1" applyAlignment="1">
      <alignment horizontal="right" vertical="center" wrapText="1"/>
    </xf>
    <xf numFmtId="0" fontId="4" fillId="0" borderId="0" xfId="2" applyAlignment="1">
      <alignment horizontal="left"/>
    </xf>
    <xf numFmtId="0" fontId="4" fillId="0" borderId="0" xfId="2"/>
    <xf numFmtId="247" fontId="256" fillId="0" borderId="98" xfId="0" applyNumberFormat="1" applyFont="1" applyBorder="1" applyAlignment="1">
      <alignment vertical="center"/>
    </xf>
    <xf numFmtId="247" fontId="256" fillId="0" borderId="98" xfId="0" applyNumberFormat="1" applyFont="1" applyBorder="1" applyAlignment="1">
      <alignment horizontal="right" vertical="center"/>
    </xf>
    <xf numFmtId="0" fontId="261" fillId="0" borderId="0" xfId="0" applyFont="1" applyAlignment="1">
      <alignment vertical="center" wrapText="1"/>
    </xf>
    <xf numFmtId="0" fontId="4" fillId="14" borderId="0" xfId="2" applyFill="1" applyAlignment="1">
      <alignment horizontal="center"/>
    </xf>
    <xf numFmtId="0" fontId="40" fillId="114" borderId="97" xfId="65" applyFont="1" applyFill="1" applyBorder="1" applyAlignment="1">
      <alignment horizontal="center" wrapText="1"/>
    </xf>
    <xf numFmtId="0" fontId="4" fillId="14" borderId="0" xfId="2" applyFill="1"/>
    <xf numFmtId="247" fontId="256" fillId="0" borderId="98" xfId="0" applyNumberFormat="1" applyFont="1" applyBorder="1" applyAlignment="1">
      <alignment horizontal="left" vertical="center"/>
    </xf>
    <xf numFmtId="41" fontId="256" fillId="0" borderId="98" xfId="11" applyNumberFormat="1" applyFont="1" applyBorder="1" applyAlignment="1">
      <alignment vertical="center"/>
    </xf>
    <xf numFmtId="41" fontId="263" fillId="0" borderId="98" xfId="11" applyNumberFormat="1" applyFont="1" applyBorder="1" applyAlignment="1">
      <alignment vertical="center"/>
    </xf>
    <xf numFmtId="0" fontId="4" fillId="14" borderId="0" xfId="2" applyFill="1" applyAlignment="1">
      <alignment horizontal="left"/>
    </xf>
    <xf numFmtId="247" fontId="38" fillId="0" borderId="98" xfId="7872" applyNumberFormat="1" applyFont="1" applyBorder="1" applyAlignment="1">
      <alignment horizontal="right" vertical="center"/>
    </xf>
    <xf numFmtId="0" fontId="256" fillId="0" borderId="100" xfId="0" applyFont="1" applyBorder="1" applyAlignment="1">
      <alignment horizontal="left" vertical="center"/>
    </xf>
    <xf numFmtId="0" fontId="264" fillId="0" borderId="100" xfId="0" applyFont="1" applyBorder="1" applyAlignment="1">
      <alignment horizontal="left" vertical="center"/>
    </xf>
    <xf numFmtId="171" fontId="0" fillId="0" borderId="0" xfId="21" applyNumberFormat="1" applyFont="1"/>
    <xf numFmtId="172" fontId="149" fillId="14" borderId="0" xfId="21" applyFont="1" applyFill="1" applyBorder="1" applyAlignment="1">
      <alignment horizontal="right" vertical="center" indent="1"/>
    </xf>
    <xf numFmtId="0" fontId="29" fillId="136" borderId="124" xfId="10030" applyFont="1" applyFill="1" applyBorder="1" applyAlignment="1">
      <alignment horizontal="left" vertical="center" indent="1"/>
    </xf>
    <xf numFmtId="14" fontId="265" fillId="144" borderId="124" xfId="9999" applyNumberFormat="1" applyFont="1" applyFill="1" applyBorder="1" applyAlignment="1">
      <alignment horizontal="center"/>
    </xf>
    <xf numFmtId="230" fontId="29" fillId="0" borderId="124" xfId="10030" applyNumberFormat="1" applyFont="1" applyBorder="1" applyAlignment="1">
      <alignment horizontal="center"/>
    </xf>
    <xf numFmtId="174" fontId="29" fillId="136" borderId="29" xfId="10031" applyNumberFormat="1" applyFont="1" applyFill="1" applyBorder="1" applyAlignment="1">
      <alignment horizontal="center"/>
    </xf>
    <xf numFmtId="169" fontId="29" fillId="0" borderId="124" xfId="9999" applyNumberFormat="1" applyFont="1" applyFill="1" applyBorder="1"/>
    <xf numFmtId="173" fontId="30" fillId="139" borderId="124" xfId="10030" applyNumberFormat="1" applyFont="1" applyFill="1" applyBorder="1" applyAlignment="1">
      <alignment horizontal="right" vertical="center" wrapText="1"/>
    </xf>
    <xf numFmtId="169" fontId="30" fillId="139" borderId="124" xfId="9999" applyNumberFormat="1" applyFont="1" applyFill="1" applyBorder="1" applyAlignment="1">
      <alignment horizontal="right" vertical="center" wrapText="1"/>
    </xf>
    <xf numFmtId="0" fontId="29" fillId="14" borderId="141" xfId="10030" applyFont="1" applyFill="1" applyBorder="1" applyAlignment="1">
      <alignment vertical="center"/>
    </xf>
    <xf numFmtId="0" fontId="29" fillId="14" borderId="141" xfId="10030" applyFont="1" applyFill="1" applyBorder="1" applyAlignment="1">
      <alignment horizontal="left" vertical="center" indent="1"/>
    </xf>
    <xf numFmtId="14" fontId="29" fillId="136" borderId="141" xfId="9999" applyNumberFormat="1" applyFont="1" applyFill="1" applyBorder="1" applyAlignment="1">
      <alignment horizontal="center"/>
    </xf>
    <xf numFmtId="49" fontId="29" fillId="0" borderId="142" xfId="9999" applyNumberFormat="1" applyFont="1" applyFill="1" applyBorder="1" applyAlignment="1">
      <alignment horizontal="center"/>
    </xf>
    <xf numFmtId="175" fontId="29" fillId="14" borderId="143" xfId="9299" applyNumberFormat="1" applyFont="1" applyFill="1" applyBorder="1" applyAlignment="1">
      <alignment horizontal="center"/>
    </xf>
    <xf numFmtId="169" fontId="29" fillId="0" borderId="141" xfId="9999" applyNumberFormat="1" applyFont="1" applyFill="1" applyBorder="1"/>
    <xf numFmtId="174" fontId="29" fillId="0" borderId="0" xfId="10030" applyNumberFormat="1" applyFont="1" applyAlignment="1">
      <alignment horizontal="left"/>
    </xf>
    <xf numFmtId="171" fontId="29" fillId="136" borderId="0" xfId="9999" applyNumberFormat="1" applyFont="1" applyFill="1" applyBorder="1" applyAlignment="1"/>
    <xf numFmtId="1" fontId="29" fillId="136" borderId="0" xfId="9999" applyNumberFormat="1" applyFont="1" applyFill="1" applyBorder="1" applyAlignment="1">
      <alignment horizontal="center"/>
    </xf>
    <xf numFmtId="10" fontId="29" fillId="136" borderId="0" xfId="10031" applyNumberFormat="1" applyFont="1" applyFill="1" applyBorder="1" applyAlignment="1">
      <alignment horizontal="right"/>
    </xf>
    <xf numFmtId="10" fontId="29" fillId="136" borderId="0" xfId="10031" applyNumberFormat="1" applyFont="1" applyFill="1" applyBorder="1" applyAlignment="1">
      <alignment horizontal="center"/>
    </xf>
    <xf numFmtId="174" fontId="29" fillId="0" borderId="0" xfId="10031" applyNumberFormat="1" applyFont="1" applyFill="1" applyBorder="1" applyAlignment="1">
      <alignment horizontal="left"/>
    </xf>
    <xf numFmtId="173" fontId="30" fillId="139" borderId="19" xfId="10030" applyNumberFormat="1" applyFont="1" applyFill="1" applyBorder="1" applyAlignment="1">
      <alignment horizontal="right" vertical="center" wrapText="1"/>
    </xf>
    <xf numFmtId="169" fontId="30" fillId="139" borderId="19" xfId="9999" applyNumberFormat="1" applyFont="1" applyFill="1" applyBorder="1" applyAlignment="1">
      <alignment horizontal="right" vertical="center" wrapText="1"/>
    </xf>
    <xf numFmtId="0" fontId="30" fillId="14" borderId="0" xfId="10030" applyFont="1" applyFill="1" applyAlignment="1">
      <alignment vertical="center" wrapText="1"/>
    </xf>
    <xf numFmtId="171" fontId="29" fillId="0" borderId="0" xfId="9999" applyNumberFormat="1" applyFont="1" applyFill="1" applyBorder="1" applyAlignment="1">
      <alignment horizontal="center"/>
    </xf>
    <xf numFmtId="174" fontId="29" fillId="0" borderId="0" xfId="10031" applyNumberFormat="1" applyFont="1" applyFill="1" applyBorder="1" applyAlignment="1">
      <alignment horizontal="center"/>
    </xf>
    <xf numFmtId="0" fontId="29" fillId="0" borderId="0" xfId="10030" applyFont="1" applyAlignment="1">
      <alignment horizontal="center" vertical="center"/>
    </xf>
    <xf numFmtId="171" fontId="29" fillId="14" borderId="0" xfId="21" applyNumberFormat="1" applyFont="1" applyFill="1" applyAlignment="1">
      <alignment horizontal="center" vertical="center"/>
    </xf>
    <xf numFmtId="0" fontId="29" fillId="0" borderId="0" xfId="10030" applyFont="1" applyAlignment="1">
      <alignment horizontal="center" vertical="center" wrapText="1"/>
    </xf>
    <xf numFmtId="0" fontId="30" fillId="0" borderId="0" xfId="10030" applyFont="1" applyAlignment="1">
      <alignment horizontal="center" vertical="center" wrapText="1"/>
    </xf>
    <xf numFmtId="0" fontId="29" fillId="136" borderId="0" xfId="10030" applyFont="1" applyFill="1" applyAlignment="1">
      <alignment horizontal="left" vertical="center" wrapText="1"/>
    </xf>
    <xf numFmtId="171" fontId="29" fillId="136" borderId="0" xfId="9999" applyNumberFormat="1" applyFont="1" applyFill="1" applyBorder="1" applyAlignment="1">
      <alignment vertical="center" wrapText="1"/>
    </xf>
    <xf numFmtId="14" fontId="29" fillId="136" borderId="0" xfId="9999" applyNumberFormat="1" applyFont="1" applyFill="1" applyBorder="1" applyAlignment="1">
      <alignment horizontal="center" vertical="center" wrapText="1"/>
    </xf>
    <xf numFmtId="171" fontId="29" fillId="136" borderId="0" xfId="9999" applyNumberFormat="1" applyFont="1" applyFill="1" applyBorder="1" applyAlignment="1">
      <alignment horizontal="center" vertical="center" wrapText="1"/>
    </xf>
    <xf numFmtId="9" fontId="29" fillId="136" borderId="0" xfId="10031" applyFont="1" applyFill="1" applyBorder="1" applyAlignment="1">
      <alignment horizontal="right" vertical="center" wrapText="1"/>
    </xf>
    <xf numFmtId="9" fontId="29" fillId="136" borderId="0" xfId="10031" applyFont="1" applyFill="1" applyBorder="1" applyAlignment="1">
      <alignment horizontal="center" vertical="center" wrapText="1"/>
    </xf>
    <xf numFmtId="174" fontId="29" fillId="136" borderId="0" xfId="10031" applyNumberFormat="1" applyFont="1" applyFill="1" applyBorder="1" applyAlignment="1">
      <alignment horizontal="left" vertical="center" wrapText="1"/>
    </xf>
    <xf numFmtId="174" fontId="29" fillId="0" borderId="0" xfId="10031" applyNumberFormat="1" applyFont="1" applyFill="1" applyBorder="1" applyAlignment="1">
      <alignment horizontal="left" vertical="center" wrapText="1"/>
    </xf>
    <xf numFmtId="49" fontId="29" fillId="136" borderId="103" xfId="10031" applyNumberFormat="1" applyFont="1" applyFill="1" applyBorder="1" applyAlignment="1">
      <alignment horizontal="right"/>
    </xf>
    <xf numFmtId="171" fontId="29" fillId="136" borderId="0" xfId="10030" applyNumberFormat="1" applyFont="1" applyFill="1" applyAlignment="1">
      <alignment horizontal="left" vertical="center" indent="1"/>
    </xf>
    <xf numFmtId="171" fontId="29" fillId="0" borderId="0" xfId="21" applyNumberFormat="1" applyFont="1"/>
    <xf numFmtId="173" fontId="30" fillId="14" borderId="0" xfId="10030" applyNumberFormat="1" applyFont="1" applyFill="1" applyAlignment="1">
      <alignment horizontal="center" vertical="center" wrapText="1"/>
    </xf>
    <xf numFmtId="49" fontId="29" fillId="0" borderId="103" xfId="10031" applyNumberFormat="1" applyFont="1" applyFill="1" applyBorder="1" applyAlignment="1">
      <alignment horizontal="right"/>
    </xf>
    <xf numFmtId="0" fontId="29" fillId="14" borderId="124" xfId="10030" applyFont="1" applyFill="1" applyBorder="1" applyAlignment="1">
      <alignment horizontal="center" vertical="center" wrapText="1"/>
    </xf>
    <xf numFmtId="0" fontId="29" fillId="14" borderId="127" xfId="10030" applyFont="1" applyFill="1" applyBorder="1"/>
    <xf numFmtId="173" fontId="30" fillId="14" borderId="15" xfId="10030" applyNumberFormat="1" applyFont="1" applyFill="1" applyBorder="1" applyAlignment="1">
      <alignment horizontal="right" vertical="center" wrapText="1"/>
    </xf>
    <xf numFmtId="174" fontId="30" fillId="0" borderId="0" xfId="10030" applyNumberFormat="1" applyFont="1" applyAlignment="1">
      <alignment horizontal="center" vertical="center" wrapText="1"/>
    </xf>
    <xf numFmtId="174" fontId="25" fillId="18" borderId="13" xfId="10030" applyNumberFormat="1" applyFont="1" applyFill="1" applyBorder="1" applyAlignment="1">
      <alignment horizontal="center" vertical="center" wrapText="1"/>
    </xf>
    <xf numFmtId="173" fontId="25" fillId="18" borderId="122" xfId="10030" applyNumberFormat="1" applyFont="1" applyFill="1" applyBorder="1" applyAlignment="1">
      <alignment horizontal="right" vertical="center" wrapText="1"/>
    </xf>
    <xf numFmtId="171" fontId="0" fillId="145" borderId="0" xfId="21" applyNumberFormat="1" applyFont="1" applyFill="1"/>
    <xf numFmtId="0" fontId="269" fillId="14" borderId="0" xfId="17" applyFont="1" applyFill="1" applyAlignment="1">
      <alignment vertical="center"/>
    </xf>
    <xf numFmtId="0" fontId="269" fillId="14" borderId="0" xfId="17" applyFont="1" applyFill="1" applyAlignment="1">
      <alignment horizontal="center" vertical="center"/>
    </xf>
    <xf numFmtId="10" fontId="269" fillId="14" borderId="0" xfId="9299" applyNumberFormat="1" applyFont="1" applyFill="1" applyAlignment="1">
      <alignment horizontal="center" vertical="center"/>
    </xf>
    <xf numFmtId="172" fontId="269" fillId="14" borderId="0" xfId="21" applyFont="1" applyFill="1" applyAlignment="1">
      <alignment vertical="center"/>
    </xf>
    <xf numFmtId="171" fontId="269" fillId="14" borderId="0" xfId="21" applyNumberFormat="1" applyFont="1" applyFill="1" applyAlignment="1">
      <alignment vertical="center"/>
    </xf>
    <xf numFmtId="0" fontId="270" fillId="9" borderId="147" xfId="17" applyFont="1" applyFill="1" applyBorder="1" applyAlignment="1">
      <alignment horizontal="center" vertical="center" wrapText="1"/>
    </xf>
    <xf numFmtId="0" fontId="270" fillId="147" borderId="147" xfId="17" applyFont="1" applyFill="1" applyBorder="1" applyAlignment="1">
      <alignment horizontal="center" vertical="center" wrapText="1"/>
    </xf>
    <xf numFmtId="0" fontId="269" fillId="0" borderId="147" xfId="17" applyFont="1" applyBorder="1" applyAlignment="1">
      <alignment horizontal="left" vertical="center"/>
    </xf>
    <xf numFmtId="0" fontId="269" fillId="0" borderId="147" xfId="17" applyFont="1" applyBorder="1" applyAlignment="1">
      <alignment horizontal="center" vertical="center"/>
    </xf>
    <xf numFmtId="171" fontId="269" fillId="0" borderId="147" xfId="18" applyNumberFormat="1" applyFont="1" applyFill="1" applyBorder="1" applyAlignment="1">
      <alignment horizontal="center" vertical="center"/>
    </xf>
    <xf numFmtId="248" fontId="269" fillId="0" borderId="147" xfId="18" applyNumberFormat="1" applyFont="1" applyFill="1" applyBorder="1" applyAlignment="1">
      <alignment horizontal="center" vertical="center"/>
    </xf>
    <xf numFmtId="1" fontId="269" fillId="0" borderId="147" xfId="17" applyNumberFormat="1" applyFont="1" applyBorder="1" applyAlignment="1">
      <alignment horizontal="center" vertical="center"/>
    </xf>
    <xf numFmtId="49" fontId="269" fillId="0" borderId="147" xfId="19" applyNumberFormat="1" applyFont="1" applyFill="1" applyBorder="1" applyAlignment="1">
      <alignment horizontal="center" vertical="center"/>
    </xf>
    <xf numFmtId="10" fontId="269" fillId="0" borderId="147" xfId="9299" applyNumberFormat="1" applyFont="1" applyFill="1" applyBorder="1" applyAlignment="1">
      <alignment horizontal="right" vertical="center" indent="1"/>
    </xf>
    <xf numFmtId="174" fontId="269" fillId="0" borderId="147" xfId="19" applyNumberFormat="1" applyFont="1" applyFill="1" applyBorder="1" applyAlignment="1">
      <alignment horizontal="center" vertical="center"/>
    </xf>
    <xf numFmtId="171" fontId="269" fillId="0" borderId="147" xfId="21" applyNumberFormat="1" applyFont="1" applyFill="1" applyBorder="1" applyAlignment="1">
      <alignment horizontal="center" vertical="center"/>
    </xf>
    <xf numFmtId="171" fontId="269" fillId="0" borderId="147" xfId="21" applyNumberFormat="1" applyFont="1" applyFill="1" applyBorder="1" applyAlignment="1">
      <alignment vertical="center"/>
    </xf>
    <xf numFmtId="169" fontId="269" fillId="0" borderId="147" xfId="18" applyNumberFormat="1" applyFont="1" applyFill="1" applyBorder="1" applyAlignment="1">
      <alignment vertical="center"/>
    </xf>
    <xf numFmtId="171" fontId="269" fillId="0" borderId="0" xfId="21" applyNumberFormat="1" applyFont="1" applyFill="1" applyAlignment="1">
      <alignment vertical="center"/>
    </xf>
    <xf numFmtId="0" fontId="269" fillId="0" borderId="0" xfId="17" applyFont="1" applyAlignment="1">
      <alignment vertical="center"/>
    </xf>
    <xf numFmtId="249" fontId="269" fillId="0" borderId="0" xfId="17" applyNumberFormat="1" applyFont="1" applyAlignment="1">
      <alignment vertical="center"/>
    </xf>
    <xf numFmtId="171" fontId="269" fillId="0" borderId="0" xfId="17" applyNumberFormat="1" applyFont="1" applyAlignment="1">
      <alignment vertical="center"/>
    </xf>
    <xf numFmtId="1" fontId="269" fillId="0" borderId="147" xfId="21" applyNumberFormat="1" applyFont="1" applyFill="1" applyBorder="1" applyAlignment="1">
      <alignment horizontal="center" vertical="center"/>
    </xf>
    <xf numFmtId="171" fontId="269" fillId="0" borderId="0" xfId="21" applyNumberFormat="1" applyFont="1" applyAlignment="1">
      <alignment vertical="center"/>
    </xf>
    <xf numFmtId="172" fontId="269" fillId="0" borderId="0" xfId="21" applyFont="1" applyAlignment="1">
      <alignment vertical="center"/>
    </xf>
    <xf numFmtId="0" fontId="269" fillId="0" borderId="0" xfId="17" applyFont="1" applyAlignment="1">
      <alignment horizontal="center" vertical="center"/>
    </xf>
    <xf numFmtId="10" fontId="269" fillId="0" borderId="0" xfId="9299" applyNumberFormat="1" applyFont="1" applyFill="1" applyAlignment="1">
      <alignment horizontal="center" vertical="center"/>
    </xf>
    <xf numFmtId="172" fontId="269" fillId="0" borderId="0" xfId="21" applyFont="1" applyFill="1" applyAlignment="1">
      <alignment vertical="center"/>
    </xf>
    <xf numFmtId="171" fontId="269" fillId="0" borderId="0" xfId="17" applyNumberFormat="1" applyFont="1" applyAlignment="1">
      <alignment horizontal="center" vertical="center"/>
    </xf>
    <xf numFmtId="0" fontId="24" fillId="0" borderId="0" xfId="10036" applyFont="1"/>
    <xf numFmtId="0" fontId="18" fillId="0" borderId="0" xfId="10036" applyFont="1" applyAlignment="1">
      <alignment horizontal="center" vertical="center"/>
    </xf>
    <xf numFmtId="0" fontId="10" fillId="0" borderId="0" xfId="10036" applyFont="1"/>
    <xf numFmtId="1" fontId="266" fillId="3" borderId="0" xfId="10036" applyNumberFormat="1" applyFont="1" applyFill="1" applyAlignment="1">
      <alignment horizontal="center" vertical="center"/>
    </xf>
    <xf numFmtId="169" fontId="10" fillId="0" borderId="0" xfId="10037" applyNumberFormat="1" applyFont="1" applyFill="1" applyBorder="1"/>
    <xf numFmtId="169" fontId="24" fillId="0" borderId="0" xfId="10037" applyNumberFormat="1" applyFont="1" applyFill="1" applyBorder="1"/>
    <xf numFmtId="0" fontId="24" fillId="146" borderId="0" xfId="10036" applyFont="1" applyFill="1"/>
    <xf numFmtId="169" fontId="24" fillId="146" borderId="0" xfId="10037" applyNumberFormat="1" applyFont="1" applyFill="1" applyBorder="1"/>
    <xf numFmtId="169" fontId="267" fillId="0" borderId="0" xfId="10037" applyNumberFormat="1" applyFont="1" applyFill="1" applyBorder="1"/>
    <xf numFmtId="169" fontId="267" fillId="146" borderId="0" xfId="10037" applyNumberFormat="1" applyFont="1" applyFill="1" applyBorder="1"/>
    <xf numFmtId="169" fontId="268" fillId="0" borderId="0" xfId="10037" applyNumberFormat="1" applyFont="1" applyFill="1" applyBorder="1"/>
    <xf numFmtId="0" fontId="18" fillId="146" borderId="0" xfId="10036" applyFont="1" applyFill="1" applyAlignment="1">
      <alignment vertical="center"/>
    </xf>
    <xf numFmtId="0" fontId="18" fillId="0" borderId="0" xfId="10036" applyFont="1" applyAlignment="1">
      <alignment vertical="center"/>
    </xf>
    <xf numFmtId="0" fontId="272" fillId="0" borderId="0" xfId="16" applyFont="1"/>
    <xf numFmtId="0" fontId="273" fillId="0" borderId="0" xfId="16" applyFont="1"/>
    <xf numFmtId="0" fontId="274" fillId="0" borderId="0" xfId="0" applyFont="1"/>
    <xf numFmtId="0" fontId="275" fillId="3" borderId="0" xfId="0" applyFont="1" applyFill="1" applyAlignment="1">
      <alignment horizontal="center" vertical="center"/>
    </xf>
    <xf numFmtId="0" fontId="275" fillId="0" borderId="0" xfId="0" applyFont="1" applyAlignment="1">
      <alignment horizontal="center" vertical="center"/>
    </xf>
    <xf numFmtId="0" fontId="275" fillId="3" borderId="0" xfId="0" applyFont="1" applyFill="1" applyAlignment="1">
      <alignment horizontal="left" vertical="center"/>
    </xf>
    <xf numFmtId="0" fontId="276" fillId="6" borderId="11" xfId="0" applyFont="1" applyFill="1" applyBorder="1" applyAlignment="1">
      <alignment horizontal="left" vertical="center" wrapText="1" indent="1"/>
    </xf>
    <xf numFmtId="171" fontId="276" fillId="0" borderId="110" xfId="21" applyNumberFormat="1" applyFont="1" applyFill="1" applyBorder="1"/>
    <xf numFmtId="171" fontId="275" fillId="3" borderId="0" xfId="21" applyNumberFormat="1" applyFont="1" applyFill="1" applyBorder="1" applyAlignment="1">
      <alignment horizontal="center" vertical="center"/>
    </xf>
    <xf numFmtId="0" fontId="277" fillId="6" borderId="11" xfId="0" applyFont="1" applyFill="1" applyBorder="1" applyAlignment="1">
      <alignment horizontal="left" vertical="center" wrapText="1" indent="1"/>
    </xf>
    <xf numFmtId="171" fontId="277" fillId="0" borderId="110" xfId="21" applyNumberFormat="1" applyFont="1" applyFill="1" applyBorder="1"/>
    <xf numFmtId="171" fontId="275" fillId="0" borderId="0" xfId="21" applyNumberFormat="1" applyFont="1" applyFill="1" applyBorder="1" applyAlignment="1">
      <alignment vertical="center"/>
    </xf>
    <xf numFmtId="171" fontId="273" fillId="0" borderId="0" xfId="21" applyNumberFormat="1" applyFont="1" applyFill="1" applyBorder="1"/>
    <xf numFmtId="0" fontId="261" fillId="0" borderId="148" xfId="0" applyFont="1" applyBorder="1" applyAlignment="1">
      <alignment vertical="center"/>
    </xf>
    <xf numFmtId="0" fontId="261" fillId="0" borderId="148" xfId="0" applyFont="1" applyBorder="1" applyAlignment="1">
      <alignment horizontal="center" vertical="center"/>
    </xf>
    <xf numFmtId="0" fontId="261" fillId="0" borderId="148" xfId="0" applyFont="1" applyBorder="1" applyAlignment="1">
      <alignment vertical="center" wrapText="1"/>
    </xf>
    <xf numFmtId="169" fontId="24" fillId="0" borderId="0" xfId="10039" applyNumberFormat="1" applyFont="1"/>
    <xf numFmtId="3" fontId="163" fillId="121" borderId="92" xfId="0" applyNumberFormat="1" applyFont="1" applyFill="1" applyBorder="1" applyAlignment="1">
      <alignment horizontal="center"/>
    </xf>
    <xf numFmtId="0" fontId="163" fillId="121" borderId="92" xfId="0" applyFont="1" applyFill="1" applyBorder="1" applyAlignment="1">
      <alignment horizontal="center"/>
    </xf>
    <xf numFmtId="0" fontId="156" fillId="0" borderId="0" xfId="0" applyFont="1" applyAlignment="1">
      <alignment horizontal="left"/>
    </xf>
    <xf numFmtId="0" fontId="156" fillId="2" borderId="0" xfId="0" applyFont="1" applyFill="1" applyAlignment="1">
      <alignment horizontal="left"/>
    </xf>
    <xf numFmtId="0" fontId="161" fillId="121" borderId="92" xfId="0" applyFont="1" applyFill="1" applyBorder="1" applyAlignment="1">
      <alignment horizontal="left"/>
    </xf>
    <xf numFmtId="0" fontId="19" fillId="0" borderId="0" xfId="0" applyFont="1" applyAlignment="1">
      <alignment horizontal="left"/>
    </xf>
    <xf numFmtId="3" fontId="19" fillId="0" borderId="0" xfId="0" applyNumberFormat="1" applyFont="1" applyAlignment="1">
      <alignment horizontal="center"/>
    </xf>
    <xf numFmtId="0" fontId="19" fillId="0" borderId="109" xfId="0" applyFont="1" applyBorder="1" applyAlignment="1">
      <alignment horizontal="left"/>
    </xf>
    <xf numFmtId="0" fontId="19" fillId="0" borderId="109" xfId="0" applyFont="1" applyBorder="1" applyAlignment="1">
      <alignment horizontal="center"/>
    </xf>
    <xf numFmtId="0" fontId="12" fillId="0" borderId="0" xfId="0" applyFont="1" applyAlignment="1">
      <alignment horizontal="right" vertical="center" wrapText="1" indent="1"/>
    </xf>
    <xf numFmtId="0" fontId="19" fillId="0" borderId="0" xfId="0" applyFont="1" applyAlignment="1">
      <alignment horizontal="center"/>
    </xf>
    <xf numFmtId="0" fontId="38" fillId="14" borderId="0" xfId="2" applyFont="1" applyFill="1"/>
    <xf numFmtId="0" fontId="264" fillId="14" borderId="0" xfId="0" applyFont="1" applyFill="1"/>
    <xf numFmtId="218" fontId="24" fillId="0" borderId="0" xfId="11" applyNumberFormat="1" applyFont="1" applyFill="1" applyBorder="1" applyAlignment="1">
      <alignment horizontal="center" vertical="center"/>
    </xf>
    <xf numFmtId="1" fontId="24" fillId="0" borderId="0" xfId="11" applyNumberFormat="1" applyFont="1" applyFill="1" applyBorder="1" applyAlignment="1">
      <alignment horizontal="center" vertical="center"/>
    </xf>
    <xf numFmtId="0" fontId="18" fillId="148" borderId="150" xfId="0" applyFont="1" applyFill="1" applyBorder="1" applyAlignment="1">
      <alignment vertical="center"/>
    </xf>
    <xf numFmtId="218" fontId="18" fillId="148" borderId="150" xfId="0" applyNumberFormat="1" applyFont="1" applyFill="1" applyBorder="1" applyAlignment="1">
      <alignment horizontal="center" vertical="center"/>
    </xf>
    <xf numFmtId="1" fontId="18" fillId="148" borderId="150" xfId="0" applyNumberFormat="1" applyFont="1" applyFill="1" applyBorder="1" applyAlignment="1">
      <alignment horizontal="center" vertical="center"/>
    </xf>
    <xf numFmtId="0" fontId="24" fillId="0" borderId="0" xfId="0" applyFont="1" applyAlignment="1">
      <alignment horizontal="center"/>
    </xf>
    <xf numFmtId="218" fontId="24" fillId="0" borderId="0" xfId="0" applyNumberFormat="1" applyFont="1" applyAlignment="1">
      <alignment horizontal="center"/>
    </xf>
    <xf numFmtId="0" fontId="25" fillId="3" borderId="0" xfId="0" applyFont="1" applyFill="1" applyAlignment="1">
      <alignment horizontal="center" vertical="center" wrapText="1"/>
    </xf>
    <xf numFmtId="0" fontId="170" fillId="0" borderId="0" xfId="0" applyFont="1" applyAlignment="1">
      <alignment horizontal="left" vertical="top" wrapText="1"/>
    </xf>
    <xf numFmtId="39" fontId="28" fillId="112" borderId="0" xfId="0" applyNumberFormat="1" applyFont="1" applyFill="1" applyAlignment="1">
      <alignment horizontal="left" vertical="center" wrapText="1"/>
    </xf>
    <xf numFmtId="1" fontId="28" fillId="112" borderId="0" xfId="0" applyNumberFormat="1" applyFont="1" applyFill="1" applyAlignment="1">
      <alignment horizontal="center" vertical="center"/>
    </xf>
    <xf numFmtId="39" fontId="28" fillId="118" borderId="0" xfId="0" applyNumberFormat="1" applyFont="1" applyFill="1" applyAlignment="1">
      <alignment horizontal="left" vertical="center" wrapText="1"/>
    </xf>
    <xf numFmtId="1" fontId="28" fillId="118" borderId="0" xfId="0" applyNumberFormat="1" applyFont="1" applyFill="1" applyAlignment="1">
      <alignment horizontal="center" vertical="center"/>
    </xf>
    <xf numFmtId="1" fontId="28" fillId="112" borderId="0" xfId="0" applyNumberFormat="1" applyFont="1" applyFill="1" applyAlignment="1">
      <alignment vertical="center" wrapText="1"/>
    </xf>
    <xf numFmtId="0" fontId="25" fillId="18" borderId="13" xfId="10030" applyFont="1" applyFill="1" applyBorder="1" applyAlignment="1">
      <alignment horizontal="center" vertical="center" wrapText="1"/>
    </xf>
    <xf numFmtId="0" fontId="28" fillId="9" borderId="131" xfId="10030" applyFont="1" applyFill="1" applyBorder="1" applyAlignment="1">
      <alignment horizontal="center" vertical="center" wrapText="1"/>
    </xf>
    <xf numFmtId="0" fontId="28" fillId="9" borderId="109" xfId="10030" applyFont="1" applyFill="1" applyBorder="1" applyAlignment="1">
      <alignment horizontal="center" vertical="center" wrapText="1"/>
    </xf>
    <xf numFmtId="0" fontId="28" fillId="9" borderId="134" xfId="10030" applyFont="1" applyFill="1" applyBorder="1" applyAlignment="1">
      <alignment horizontal="center" vertical="center" wrapText="1"/>
    </xf>
    <xf numFmtId="0" fontId="29" fillId="14" borderId="136" xfId="10030" applyFont="1" applyFill="1" applyBorder="1" applyAlignment="1">
      <alignment horizontal="center" vertical="center" wrapText="1"/>
    </xf>
    <xf numFmtId="0" fontId="29" fillId="14" borderId="137" xfId="10030" applyFont="1" applyFill="1" applyBorder="1" applyAlignment="1">
      <alignment horizontal="center" vertical="center" wrapText="1"/>
    </xf>
    <xf numFmtId="0" fontId="29" fillId="14" borderId="14" xfId="10030" applyFont="1" applyFill="1" applyBorder="1" applyAlignment="1">
      <alignment horizontal="center" vertical="center"/>
    </xf>
    <xf numFmtId="0" fontId="29" fillId="14" borderId="19" xfId="10030" applyFont="1" applyFill="1" applyBorder="1" applyAlignment="1">
      <alignment horizontal="center" vertical="center"/>
    </xf>
    <xf numFmtId="0" fontId="29" fillId="14" borderId="136" xfId="10030" applyFont="1" applyFill="1" applyBorder="1" applyAlignment="1">
      <alignment horizontal="center" vertical="center"/>
    </xf>
    <xf numFmtId="0" fontId="29" fillId="14" borderId="137" xfId="10030" applyFont="1" applyFill="1" applyBorder="1" applyAlignment="1">
      <alignment horizontal="center" vertical="center"/>
    </xf>
    <xf numFmtId="0" fontId="29" fillId="14" borderId="124" xfId="10030" applyFont="1" applyFill="1" applyBorder="1" applyAlignment="1">
      <alignment horizontal="center" vertical="center"/>
    </xf>
    <xf numFmtId="0" fontId="29" fillId="14" borderId="123" xfId="10030" applyFont="1" applyFill="1" applyBorder="1" applyAlignment="1">
      <alignment horizontal="center" vertical="center" wrapText="1"/>
    </xf>
    <xf numFmtId="0" fontId="29" fillId="14" borderId="33" xfId="10030" applyFont="1" applyFill="1" applyBorder="1" applyAlignment="1">
      <alignment horizontal="center" vertical="center" wrapText="1"/>
    </xf>
    <xf numFmtId="0" fontId="29" fillId="14" borderId="31" xfId="10030" applyFont="1" applyFill="1" applyBorder="1" applyAlignment="1">
      <alignment horizontal="center" vertical="center" wrapText="1"/>
    </xf>
    <xf numFmtId="0" fontId="29" fillId="14" borderId="123" xfId="10030" applyFont="1" applyFill="1" applyBorder="1" applyAlignment="1">
      <alignment horizontal="center" vertical="center"/>
    </xf>
    <xf numFmtId="0" fontId="29" fillId="14" borderId="33" xfId="10030" applyFont="1" applyFill="1" applyBorder="1" applyAlignment="1">
      <alignment horizontal="center" vertical="center"/>
    </xf>
    <xf numFmtId="0" fontId="29" fillId="14" borderId="31" xfId="10030" applyFont="1" applyFill="1" applyBorder="1" applyAlignment="1">
      <alignment horizontal="center" vertical="center"/>
    </xf>
    <xf numFmtId="0" fontId="25" fillId="18" borderId="13" xfId="10030" applyFont="1" applyFill="1" applyBorder="1" applyAlignment="1">
      <alignment vertical="center" wrapText="1"/>
    </xf>
    <xf numFmtId="0" fontId="28" fillId="9" borderId="144" xfId="10030" applyFont="1" applyFill="1" applyBorder="1" applyAlignment="1">
      <alignment horizontal="center" vertical="center" wrapText="1"/>
    </xf>
    <xf numFmtId="0" fontId="28" fillId="9" borderId="145" xfId="10030" applyFont="1" applyFill="1" applyBorder="1" applyAlignment="1">
      <alignment horizontal="center" vertical="center" wrapText="1"/>
    </xf>
    <xf numFmtId="0" fontId="28" fillId="9" borderId="146" xfId="10030" applyFont="1" applyFill="1" applyBorder="1" applyAlignment="1">
      <alignment horizontal="center" vertical="center" wrapText="1"/>
    </xf>
    <xf numFmtId="0" fontId="29" fillId="0" borderId="123" xfId="10030" applyFont="1" applyBorder="1" applyAlignment="1">
      <alignment horizontal="center" vertical="center"/>
    </xf>
    <xf numFmtId="0" fontId="29" fillId="0" borderId="33" xfId="10030" applyFont="1" applyBorder="1" applyAlignment="1">
      <alignment horizontal="center" vertical="center"/>
    </xf>
    <xf numFmtId="0" fontId="29" fillId="0" borderId="31" xfId="10030" applyFont="1" applyBorder="1" applyAlignment="1">
      <alignment horizontal="center" vertical="center"/>
    </xf>
    <xf numFmtId="0" fontId="29" fillId="0" borderId="141" xfId="10030" applyFont="1" applyBorder="1" applyAlignment="1">
      <alignment horizontal="center" vertical="center"/>
    </xf>
    <xf numFmtId="0" fontId="29" fillId="0" borderId="124" xfId="10030" applyFont="1" applyBorder="1" applyAlignment="1">
      <alignment horizontal="center" vertical="center"/>
    </xf>
    <xf numFmtId="0" fontId="29" fillId="14" borderId="124" xfId="10030" applyFont="1" applyFill="1" applyBorder="1" applyAlignment="1">
      <alignment horizontal="center" vertical="center" wrapText="1"/>
    </xf>
    <xf numFmtId="0" fontId="29" fillId="14" borderId="141" xfId="10030" applyFont="1" applyFill="1" applyBorder="1" applyAlignment="1">
      <alignment horizontal="center" vertical="center"/>
    </xf>
    <xf numFmtId="0" fontId="271" fillId="114" borderId="0" xfId="0" applyFont="1" applyFill="1" applyAlignment="1">
      <alignment horizontal="center" vertical="center" wrapText="1"/>
    </xf>
    <xf numFmtId="0" fontId="271" fillId="114" borderId="140" xfId="0" applyFont="1" applyFill="1" applyBorder="1" applyAlignment="1">
      <alignment horizontal="center" vertical="center" wrapText="1"/>
    </xf>
    <xf numFmtId="0" fontId="261" fillId="0" borderId="149" xfId="0" applyFont="1" applyBorder="1" applyAlignment="1">
      <alignment vertical="center" wrapText="1"/>
    </xf>
    <xf numFmtId="0" fontId="5" fillId="0" borderId="139" xfId="3" applyBorder="1" applyAlignment="1">
      <alignment vertical="center" wrapText="1"/>
    </xf>
    <xf numFmtId="0" fontId="5" fillId="0" borderId="0" xfId="3" applyAlignment="1">
      <alignment vertical="center" wrapText="1"/>
    </xf>
    <xf numFmtId="0" fontId="5" fillId="0" borderId="106" xfId="3" applyBorder="1" applyAlignment="1">
      <alignment vertical="center" wrapText="1"/>
    </xf>
    <xf numFmtId="0" fontId="5" fillId="0" borderId="107" xfId="3" applyBorder="1" applyAlignment="1">
      <alignment vertical="center"/>
    </xf>
    <xf numFmtId="0" fontId="5" fillId="0" borderId="108" xfId="3" applyBorder="1" applyAlignment="1">
      <alignment vertical="center"/>
    </xf>
    <xf numFmtId="0" fontId="5" fillId="0" borderId="126" xfId="3" applyBorder="1" applyAlignment="1">
      <alignment vertical="center"/>
    </xf>
    <xf numFmtId="0" fontId="5" fillId="0" borderId="0" xfId="3" applyBorder="1" applyAlignment="1">
      <alignment vertical="center"/>
    </xf>
    <xf numFmtId="0" fontId="261" fillId="0" borderId="126" xfId="0" applyFont="1" applyBorder="1" applyAlignment="1">
      <alignment vertical="center" wrapText="1"/>
    </xf>
    <xf numFmtId="0" fontId="261" fillId="0" borderId="0" xfId="0" applyFont="1" applyAlignment="1">
      <alignment vertical="center" wrapText="1"/>
    </xf>
    <xf numFmtId="0" fontId="261" fillId="0" borderId="148" xfId="0" applyFont="1" applyBorder="1" applyAlignment="1">
      <alignment vertical="center" wrapText="1"/>
    </xf>
    <xf numFmtId="0" fontId="9" fillId="0" borderId="124" xfId="0" applyFont="1" applyBorder="1" applyAlignment="1">
      <alignment horizontal="center" vertical="center"/>
    </xf>
    <xf numFmtId="247" fontId="38" fillId="0" borderId="97" xfId="7872" applyNumberFormat="1" applyFont="1" applyBorder="1" applyAlignment="1">
      <alignment horizontal="right" vertical="center"/>
    </xf>
    <xf numFmtId="247" fontId="0" fillId="0" borderId="99" xfId="0" applyNumberFormat="1" applyBorder="1" applyAlignment="1">
      <alignment horizontal="right" vertical="center"/>
    </xf>
    <xf numFmtId="0" fontId="38" fillId="0" borderId="97" xfId="65" applyFont="1"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247" fontId="0" fillId="0" borderId="100" xfId="0" applyNumberFormat="1" applyBorder="1" applyAlignment="1">
      <alignment horizontal="right" vertical="center"/>
    </xf>
    <xf numFmtId="0" fontId="256" fillId="0" borderId="97" xfId="0" applyFont="1" applyBorder="1" applyAlignment="1">
      <alignment horizontal="left" vertical="center"/>
    </xf>
    <xf numFmtId="247" fontId="256" fillId="0" borderId="97" xfId="0" applyNumberFormat="1" applyFont="1" applyBorder="1" applyAlignment="1">
      <alignment horizontal="right" vertical="center"/>
    </xf>
    <xf numFmtId="247" fontId="256" fillId="0" borderId="101" xfId="0" applyNumberFormat="1" applyFont="1" applyBorder="1" applyAlignment="1">
      <alignment horizontal="center" vertical="center"/>
    </xf>
    <xf numFmtId="247" fontId="256" fillId="0" borderId="102" xfId="0" applyNumberFormat="1" applyFont="1" applyBorder="1" applyAlignment="1">
      <alignment horizontal="center" vertical="center"/>
    </xf>
    <xf numFmtId="247" fontId="263" fillId="0" borderId="101" xfId="0" applyNumberFormat="1" applyFont="1" applyBorder="1" applyAlignment="1">
      <alignment horizontal="center" vertical="center"/>
    </xf>
    <xf numFmtId="247" fontId="263" fillId="0" borderId="102" xfId="0" applyNumberFormat="1" applyFont="1" applyBorder="1" applyAlignment="1">
      <alignment horizontal="center" vertical="center"/>
    </xf>
  </cellXfs>
  <cellStyles count="10040">
    <cellStyle name=" 1" xfId="8765" xr:uid="{7D399B2C-8B46-4F65-9D0E-22FD6176DB30}"/>
    <cellStyle name=" 2" xfId="8766" xr:uid="{437F1AD6-1334-4C59-A4C9-16C953C2D8CB}"/>
    <cellStyle name=" 3" xfId="8767" xr:uid="{8BEC6592-2BA5-428F-9A6E-AF551B95C26A}"/>
    <cellStyle name=" 4" xfId="8768" xr:uid="{27280D18-EBC1-4ECB-8E91-BC62E401D373}"/>
    <cellStyle name=" 5" xfId="8769" xr:uid="{04B815AF-40CF-4C45-820B-DAB6AE01FBDE}"/>
    <cellStyle name=" 6" xfId="8770" xr:uid="{442255A9-8AD4-4B71-AB4F-8F6A7F1FA489}"/>
    <cellStyle name=" 7" xfId="8771" xr:uid="{936EF89F-7AF7-494E-AF8B-A6DB9DE05680}"/>
    <cellStyle name=" 8" xfId="8772" xr:uid="{D4BFE86D-A6E2-42F6-98B7-3BBD9862FE2C}"/>
    <cellStyle name=" 9" xfId="8773" xr:uid="{60DD9E43-FFF2-48E6-8D24-C3C7BB46CEA1}"/>
    <cellStyle name="_x000a_386grabber=M" xfId="91" xr:uid="{D4A2E9EF-2702-4D21-B3BF-6A0836B17553}"/>
    <cellStyle name="_x000a_386grabber=M 2" xfId="92" xr:uid="{455C6CD1-B4B7-4075-8488-B66A980735B0}"/>
    <cellStyle name="_x000a_386grabber=M 2 2" xfId="93" xr:uid="{3F77FCEE-9FFE-4F34-A979-8ECC05603224}"/>
    <cellStyle name="_x000a_386grabber=M 2 2 2" xfId="3817" xr:uid="{9069DB29-45B8-4F6B-A552-A5B8DE6F796A}"/>
    <cellStyle name="_x000a_386grabber=M 2 3" xfId="94" xr:uid="{A74A23A0-EAED-4CAB-A4FA-2BF442A8D84A}"/>
    <cellStyle name="_x000a_386grabber=M 2 3 2" xfId="3818" xr:uid="{C8170EF2-9398-492F-8AD9-3FC93CE143CF}"/>
    <cellStyle name="_x000a_386grabber=M 2 4" xfId="95" xr:uid="{08BFE391-643C-4571-A36F-F1506C6FD14D}"/>
    <cellStyle name="_x000a_386grabber=M 2 4 2" xfId="3819" xr:uid="{7341662A-00D4-485D-AABA-9A6375144C2E}"/>
    <cellStyle name="_x000a_386grabber=M 2 5" xfId="96" xr:uid="{740176B9-3A1A-4F50-BF87-D8F13B538466}"/>
    <cellStyle name="_x000a_386grabber=M 2 5 2" xfId="3820" xr:uid="{4F25BD89-8408-40A3-8BBB-164928D53880}"/>
    <cellStyle name="_x000a_386grabber=M 2 6" xfId="97" xr:uid="{44FB7199-6609-4C5A-BCE0-A7952C29D008}"/>
    <cellStyle name="_x000a_386grabber=M 2 6 2" xfId="3821" xr:uid="{90E47639-119A-44DD-ABB1-D73BB2646AB9}"/>
    <cellStyle name="_x000a_386grabber=M 2 7" xfId="98" xr:uid="{12F994D6-1E84-4E39-8F09-1B43D28CC31E}"/>
    <cellStyle name="_x000a_386grabber=M 2 8" xfId="99" xr:uid="{AFAA3059-57AA-4BFD-99F1-5C1A59B5DFA1}"/>
    <cellStyle name="_x000a_386grabber=M 2_ActiFijos" xfId="100" xr:uid="{CB8786BF-AA23-42C8-AEF0-32505E8E81F9}"/>
    <cellStyle name="_x000a_386grabber=M 3" xfId="101" xr:uid="{98D252AB-267E-42C8-8EDE-400BFE2963AE}"/>
    <cellStyle name="_x000a_386grabber=M 3 2" xfId="102" xr:uid="{390130A4-9248-4AC0-BEBB-159130E83F17}"/>
    <cellStyle name="_x000a_386grabber=M 3 2 2" xfId="3822" xr:uid="{AE2B8243-9F7D-4CA1-A3A4-D60D3D165E6D}"/>
    <cellStyle name="_x000a_386grabber=M 3 3" xfId="103" xr:uid="{9382699D-D0C1-4146-AC73-246F4F6FCE73}"/>
    <cellStyle name="_x000a_386grabber=M 3 3 2" xfId="3823" xr:uid="{8B039047-D51E-459F-BB59-A228DC35086C}"/>
    <cellStyle name="_x000a_386grabber=M 3 4" xfId="104" xr:uid="{EE0B3260-98CD-4632-936C-97A6D5389CEA}"/>
    <cellStyle name="_x000a_386grabber=M 3 4 2" xfId="3824" xr:uid="{5411824B-1CBD-4A83-BD72-F52C124574BF}"/>
    <cellStyle name="_x000a_386grabber=M 3 5" xfId="105" xr:uid="{76CF6B9A-32AF-457C-89B2-3DF4AB859671}"/>
    <cellStyle name="_x000a_386grabber=M 3 5 2" xfId="3825" xr:uid="{E42479C1-D626-47D6-9952-372DD86CCCE2}"/>
    <cellStyle name="_x000a_386grabber=M 3 6" xfId="106" xr:uid="{E92244C7-7554-4A57-A057-0A8993B40017}"/>
    <cellStyle name="_x000a_386grabber=M 3 6 2" xfId="3826" xr:uid="{26C4AD33-E44D-4E81-A60B-5FBBBF33220B}"/>
    <cellStyle name="_x000a_386grabber=M 3 7" xfId="107" xr:uid="{0955B748-FACD-4741-BB42-90A996C691FB}"/>
    <cellStyle name="_x000a_386grabber=M 3 8" xfId="108" xr:uid="{49DAEFB3-B666-4D91-AD76-3A3320238F38}"/>
    <cellStyle name="_x000a_386grabber=M 3_ActiFijos" xfId="109" xr:uid="{43E3D8C1-DAC6-44FC-95C9-656975DB04AA}"/>
    <cellStyle name="_x000a_386grabber=M 4" xfId="110" xr:uid="{0A5BF1A1-D240-4956-8E5C-29BEB2626CB2}"/>
    <cellStyle name="_x000a_386grabber=M 4 2" xfId="111" xr:uid="{CABD9A92-CED1-4031-B56E-7667EDA206BE}"/>
    <cellStyle name="_x000a_386grabber=M 4 2 2" xfId="3827" xr:uid="{26CB11D7-6E32-4D0C-8D53-07424E8EB86A}"/>
    <cellStyle name="_x000a_386grabber=M 4 3" xfId="112" xr:uid="{7C927F4F-20EE-4AE9-87A6-EB2587508058}"/>
    <cellStyle name="_x000a_386grabber=M 4 3 2" xfId="3828" xr:uid="{05AD1AD5-2999-4CFC-9A6D-E3A75914FA2B}"/>
    <cellStyle name="_x000a_386grabber=M 4 4" xfId="113" xr:uid="{02C17CEB-308F-4CC7-8C8B-219F68EBE3F8}"/>
    <cellStyle name="_x000a_386grabber=M 4 4 2" xfId="3829" xr:uid="{9193B453-0B09-41AE-8327-A15869C264B1}"/>
    <cellStyle name="_x000a_386grabber=M 4 5" xfId="114" xr:uid="{8F08FE14-E2CF-4AC9-A7F0-11B1B7439541}"/>
    <cellStyle name="_x000a_386grabber=M 4 5 2" xfId="3830" xr:uid="{C8752261-25A1-444C-9305-3A3E33E8AA3A}"/>
    <cellStyle name="_x000a_386grabber=M 4 6" xfId="115" xr:uid="{5AACFFAC-2027-426B-9E76-A926328216B5}"/>
    <cellStyle name="_x000a_386grabber=M 4 6 2" xfId="3831" xr:uid="{EB90752D-8884-4554-B05D-9AEC6AB87606}"/>
    <cellStyle name="_x000a_386grabber=M 4 7" xfId="116" xr:uid="{8F85E010-A21E-4BB4-BF4B-1F70421D6BC4}"/>
    <cellStyle name="_x000a_386grabber=M 4 8" xfId="117" xr:uid="{3E44C281-27B0-43DB-B2F2-A1728E80A7F9}"/>
    <cellStyle name="_x000a_386grabber=M 4_ActiFijos" xfId="118" xr:uid="{FC9CC6C2-DC37-4908-BDD4-FD134DD29FCD}"/>
    <cellStyle name="_x000a_386grabber=M 5" xfId="3832" xr:uid="{CF9B624F-E81D-4A11-9F1A-81F2BDD6AA71}"/>
    <cellStyle name="_x000a_386grabber=M_Bases_Generales" xfId="119" xr:uid="{BF830D05-CC13-4FA8-9B88-270CFE597FB5}"/>
    <cellStyle name="##" xfId="8881" xr:uid="{ACDA27FC-E781-418E-89A4-A9BCF99061AC}"/>
    <cellStyle name="$0,000" xfId="120" xr:uid="{C8487FEC-14AD-4DE6-B3C3-A187C9E0AA5F}"/>
    <cellStyle name="$0,000 2" xfId="121" xr:uid="{70326958-634A-4EC8-BDEA-47B56599C062}"/>
    <cellStyle name="$0,000 2 10" xfId="7885" xr:uid="{7D174A3E-2A2A-4CAE-A6F7-755E48C06E0A}"/>
    <cellStyle name="$0,000 2 2" xfId="122" xr:uid="{D30351F5-48D5-4AC0-A034-FA759EB81910}"/>
    <cellStyle name="$0,000 2 2 2" xfId="3741" xr:uid="{F6093C04-775E-4615-928B-F4ABF65CEC65}"/>
    <cellStyle name="$0,000 2 2 3" xfId="7886" xr:uid="{B0972261-98C8-43B9-8726-23895152B408}"/>
    <cellStyle name="$0,000 2 3" xfId="123" xr:uid="{2A7E6FE6-2A31-41A9-8A93-5FFDED6EB158}"/>
    <cellStyle name="$0,000 2 3 2" xfId="3742" xr:uid="{5A1C0EC5-9AC4-48C4-A435-C0C3C2CB7B52}"/>
    <cellStyle name="$0,000 2 3 3" xfId="7887" xr:uid="{A8C3472D-8094-4C03-9F95-8577C104A241}"/>
    <cellStyle name="$0,000 2 4" xfId="124" xr:uid="{1DEFC428-9227-4874-93CB-FF23A077F2D4}"/>
    <cellStyle name="$0,000 2 4 2" xfId="3743" xr:uid="{2E2DF8A8-1934-48E4-9863-7FDD58322DB3}"/>
    <cellStyle name="$0,000 2 4 3" xfId="7888" xr:uid="{7F873E20-C6DC-4655-A28B-AD2B8FFA77E5}"/>
    <cellStyle name="$0,000 2 5" xfId="125" xr:uid="{5403C375-1905-4E4F-B82A-68C763B2F783}"/>
    <cellStyle name="$0,000 2 5 2" xfId="3744" xr:uid="{B05BBCC4-2737-42B5-A2B4-B487C42753CD}"/>
    <cellStyle name="$0,000 2 5 3" xfId="7889" xr:uid="{5AAF829D-DCC0-44D9-A78F-586300643F12}"/>
    <cellStyle name="$0,000 2 6" xfId="126" xr:uid="{DF28C18E-9E59-477B-A97C-FA966765D20E}"/>
    <cellStyle name="$0,000 2 6 2" xfId="3745" xr:uid="{CEF28875-724F-4645-BFD0-BBCAECF58A7B}"/>
    <cellStyle name="$0,000 2 6 3" xfId="7890" xr:uid="{7F120A7A-ABCF-4101-96F9-071C93EE04F3}"/>
    <cellStyle name="$0,000 2 7" xfId="127" xr:uid="{6A261C53-E729-4E9F-B2C2-788631DCE29E}"/>
    <cellStyle name="$0,000 2 7 2" xfId="3746" xr:uid="{B74F90D6-C40B-444C-8D18-6AA0D62046E3}"/>
    <cellStyle name="$0,000 2 7 3" xfId="7891" xr:uid="{EE166635-24C3-43BB-BF29-3778ED576D21}"/>
    <cellStyle name="$0,000 2 8" xfId="128" xr:uid="{BDDE1743-C008-4774-84FC-406825440877}"/>
    <cellStyle name="$0,000 2 8 2" xfId="3747" xr:uid="{3B6640F2-106F-417D-97A6-94592C754920}"/>
    <cellStyle name="$0,000 2 8 3" xfId="7892" xr:uid="{4828FACD-0539-4B75-8D8F-FA83130C0561}"/>
    <cellStyle name="$0,000 2 9" xfId="3740" xr:uid="{E4D4FCEE-BB53-468C-B774-BD20A5295CFA}"/>
    <cellStyle name="$0,000 3" xfId="129" xr:uid="{0FA3F6C8-0FD8-424F-9234-535CBCF46C46}"/>
    <cellStyle name="$0,000 3 10" xfId="7893" xr:uid="{816F0A48-937B-44A2-BCBA-7B962FF0265C}"/>
    <cellStyle name="$0,000 3 2" xfId="130" xr:uid="{8F380996-5C7D-44F9-B057-60CB7F5F4BA7}"/>
    <cellStyle name="$0,000 3 2 2" xfId="3749" xr:uid="{F4AC11DB-9108-4CC2-BDEA-BA2E96726040}"/>
    <cellStyle name="$0,000 3 2 3" xfId="7894" xr:uid="{5D03FE44-15B6-457C-83A9-2C466AF81702}"/>
    <cellStyle name="$0,000 3 3" xfId="131" xr:uid="{8A1EE77E-B363-4F35-A5E1-52C9849364CA}"/>
    <cellStyle name="$0,000 3 3 2" xfId="3750" xr:uid="{FCDA58A0-7408-4749-88F7-E5A9D09E063D}"/>
    <cellStyle name="$0,000 3 3 3" xfId="7895" xr:uid="{291EF578-4804-4692-B250-42133E143B37}"/>
    <cellStyle name="$0,000 3 4" xfId="132" xr:uid="{2A7638C3-F4D2-4A59-91EF-5179C23DD307}"/>
    <cellStyle name="$0,000 3 4 2" xfId="3751" xr:uid="{36E4F7C9-8DB1-45B2-94C3-3354BFA199BD}"/>
    <cellStyle name="$0,000 3 4 3" xfId="7896" xr:uid="{33E56916-31F9-4171-ABAB-E74EE957F051}"/>
    <cellStyle name="$0,000 3 5" xfId="133" xr:uid="{DA29D762-F73C-4ED0-B0D9-5223028C650F}"/>
    <cellStyle name="$0,000 3 5 2" xfId="3752" xr:uid="{4F8CFF44-E9D0-4FAE-9799-47BD369AF668}"/>
    <cellStyle name="$0,000 3 5 3" xfId="7897" xr:uid="{EA89254D-373C-44A5-AE0E-2CBD2DB34DA3}"/>
    <cellStyle name="$0,000 3 6" xfId="134" xr:uid="{69D3282F-B8BE-46E7-8331-FD5BC411FF53}"/>
    <cellStyle name="$0,000 3 6 2" xfId="3753" xr:uid="{969EDF5A-0EF2-45F6-82AB-1E7D6A23C632}"/>
    <cellStyle name="$0,000 3 6 3" xfId="7898" xr:uid="{66A7BF32-B6C1-48FB-9A14-058502715CFF}"/>
    <cellStyle name="$0,000 3 7" xfId="135" xr:uid="{B2FCE5BF-0147-4660-9800-36ED4F696FC8}"/>
    <cellStyle name="$0,000 3 7 2" xfId="3754" xr:uid="{7AAFC50D-3E48-420A-9657-D5167966C135}"/>
    <cellStyle name="$0,000 3 7 3" xfId="7899" xr:uid="{AD770B75-583B-4B3E-964F-EDBF3A1A072C}"/>
    <cellStyle name="$0,000 3 8" xfId="136" xr:uid="{783084CF-5D42-4C2D-86AB-F014D89A651E}"/>
    <cellStyle name="$0,000 3 8 2" xfId="3755" xr:uid="{B926B270-8280-423C-ABAD-52068EF4DE30}"/>
    <cellStyle name="$0,000 3 8 3" xfId="7900" xr:uid="{9DA22688-DC92-46B1-ACC5-1B1476B1DEB7}"/>
    <cellStyle name="$0,000 3 9" xfId="3748" xr:uid="{7E4D06F5-AEBB-42E2-9F2D-C403A56488F9}"/>
    <cellStyle name="$0,000 4" xfId="137" xr:uid="{58867603-B771-45CD-BA81-9E3BCE9D5A7B}"/>
    <cellStyle name="$0,000 4 10" xfId="7901" xr:uid="{2F4F43F8-75C3-4E00-86F7-F3F99CE4D817}"/>
    <cellStyle name="$0,000 4 2" xfId="138" xr:uid="{005DDF8A-B1F4-48C4-9A91-A3C25FC9B163}"/>
    <cellStyle name="$0,000 4 2 2" xfId="3757" xr:uid="{83028BF4-AFB9-426A-BEF5-F34D96A1F2C2}"/>
    <cellStyle name="$0,000 4 2 3" xfId="7902" xr:uid="{E79440D2-0C5A-45DD-B4DA-A78B749FAA36}"/>
    <cellStyle name="$0,000 4 3" xfId="139" xr:uid="{760DDA2E-DBB7-4870-BDB5-6CD819DB961B}"/>
    <cellStyle name="$0,000 4 3 2" xfId="3758" xr:uid="{D17AA720-8EFC-4A41-B907-737043BFFA42}"/>
    <cellStyle name="$0,000 4 3 3" xfId="7903" xr:uid="{ABAB1F24-523F-4775-82AE-BF0761AD25AE}"/>
    <cellStyle name="$0,000 4 4" xfId="140" xr:uid="{9D2E194B-4B85-4C37-947A-4733BB26E9FE}"/>
    <cellStyle name="$0,000 4 4 2" xfId="3759" xr:uid="{7D37016A-BFB2-49A3-B9A8-A5CCB610B089}"/>
    <cellStyle name="$0,000 4 4 3" xfId="7904" xr:uid="{C7894910-4471-4A0D-B5C2-972AA8762E39}"/>
    <cellStyle name="$0,000 4 5" xfId="141" xr:uid="{FEAB1DB6-57D8-4361-B9FC-13C0A6A2D8AF}"/>
    <cellStyle name="$0,000 4 5 2" xfId="3760" xr:uid="{EDEF8D5E-C134-4904-B163-35B80D043834}"/>
    <cellStyle name="$0,000 4 5 3" xfId="7905" xr:uid="{86DAF939-31E7-461F-ACEF-E90D970A26A6}"/>
    <cellStyle name="$0,000 4 6" xfId="142" xr:uid="{DEDE80DE-0033-4864-86A2-069C648956AA}"/>
    <cellStyle name="$0,000 4 6 2" xfId="3761" xr:uid="{FE2C091E-B806-4BCF-AB8E-0384406DD39D}"/>
    <cellStyle name="$0,000 4 6 3" xfId="7906" xr:uid="{7AF6ECAD-6224-419F-A8AE-8DADA832EBAA}"/>
    <cellStyle name="$0,000 4 7" xfId="143" xr:uid="{2CA9F882-1E90-4D8E-A7F9-C66F0F4B665C}"/>
    <cellStyle name="$0,000 4 7 2" xfId="3762" xr:uid="{E28EADE4-2842-44C7-BF21-FC4AA0DD1521}"/>
    <cellStyle name="$0,000 4 7 3" xfId="7907" xr:uid="{6C046362-AEC3-41DE-BA97-228A47C1D4AB}"/>
    <cellStyle name="$0,000 4 8" xfId="144" xr:uid="{2827102F-C7F8-4FD9-BDF7-B47DD48028DF}"/>
    <cellStyle name="$0,000 4 8 2" xfId="3763" xr:uid="{FC25E15F-EF2A-4360-8B13-4B3B07839892}"/>
    <cellStyle name="$0,000 4 8 3" xfId="7908" xr:uid="{B97BCDFF-37FE-4962-BFCB-507F10E80C3E}"/>
    <cellStyle name="$0,000 4 9" xfId="3756" xr:uid="{6DDDD891-3801-4512-A634-5EA53CB8A1F0}"/>
    <cellStyle name="$0,000 5" xfId="3739" xr:uid="{D81D5A66-FB2D-4788-83CF-0E7EFDB491BD}"/>
    <cellStyle name="$0,000 6" xfId="7884" xr:uid="{699415BC-4337-4496-BF60-DF1AF2EE0DA2}"/>
    <cellStyle name="$0." xfId="145" xr:uid="{3FD612FC-6021-43C2-9188-40B0BCEDE7AA}"/>
    <cellStyle name="$0.00" xfId="146" xr:uid="{C5B75DE2-FD25-4FB3-870F-54896C399CE0}"/>
    <cellStyle name="%" xfId="12" xr:uid="{01EAC725-E829-4A15-A717-61DBB68D1BCF}"/>
    <cellStyle name="% 10" xfId="8747" xr:uid="{E54775EE-F0C6-4ABB-BCFC-B789DB4FF4EC}"/>
    <cellStyle name="% 11" xfId="8882" xr:uid="{3E1F633A-7626-4936-B9EC-3BDD23C40404}"/>
    <cellStyle name="% 12" xfId="9158" xr:uid="{FBAC83F9-7DD0-4995-BD8E-1BDD672B0CF0}"/>
    <cellStyle name="% 13" xfId="9250" xr:uid="{4A65FA04-5994-440F-904E-2ADFBEB04A79}"/>
    <cellStyle name="% 14" xfId="9532" xr:uid="{57CA05D8-2CC1-44CA-9030-FA15FC46D92F}"/>
    <cellStyle name="% 15" xfId="9822" xr:uid="{B42EC234-C77B-4A03-8167-9D2AD76A3DA0}"/>
    <cellStyle name="% 2" xfId="148" xr:uid="{3B94F130-52FF-46E8-93DC-AE5D621B20E4}"/>
    <cellStyle name="% 2 2" xfId="149" xr:uid="{60E5F957-8FAD-4BEA-B1D8-4E79D9C7FAEE}"/>
    <cellStyle name="% 2 2 2" xfId="3833" xr:uid="{26A4344D-4383-4E82-9E8D-B451C296422B}"/>
    <cellStyle name="% 2 3" xfId="150" xr:uid="{0E13BE7B-FBB5-42F9-B596-9CDAABD80D6A}"/>
    <cellStyle name="% 2 3 2" xfId="3834" xr:uid="{9067750B-9954-4750-9D22-E02761D9D465}"/>
    <cellStyle name="% 2 4" xfId="151" xr:uid="{691D0F0A-145F-4AE9-93F7-5B97D84187F0}"/>
    <cellStyle name="% 2 4 2" xfId="3835" xr:uid="{E038A8FC-590E-41E2-9E79-559654964744}"/>
    <cellStyle name="% 2 5" xfId="152" xr:uid="{AEF56F27-6CEC-4939-BACE-3EC396B86454}"/>
    <cellStyle name="% 2 5 2" xfId="3836" xr:uid="{9258F3D3-F032-4E32-B7A1-208D6BFE50CD}"/>
    <cellStyle name="% 2 6" xfId="153" xr:uid="{052BCF10-1F7B-458F-B911-ADED82752488}"/>
    <cellStyle name="% 2 6 2" xfId="3837" xr:uid="{3197B087-0695-4F45-A02F-E9D27DFBD85A}"/>
    <cellStyle name="% 2 7" xfId="154" xr:uid="{A738409A-75E8-4A29-B4F8-9159BA5A6731}"/>
    <cellStyle name="% 2 8" xfId="155" xr:uid="{D3B96DD0-B90B-4C96-BA66-A1C65F4D9BF5}"/>
    <cellStyle name="% 2 9" xfId="8883" xr:uid="{DFA217D8-727B-424B-BEFD-248D5A22B8B7}"/>
    <cellStyle name="% 2_ActiFijos" xfId="156" xr:uid="{EE32869F-7003-44A0-AF32-BB38E619F89E}"/>
    <cellStyle name="% 3" xfId="157" xr:uid="{CEBAA6A1-DB1F-4F11-8217-F7903AAC99B5}"/>
    <cellStyle name="% 3 2" xfId="158" xr:uid="{0A9F743A-7F05-43E1-8CDC-52FBCFC293A9}"/>
    <cellStyle name="% 3 2 2" xfId="3838" xr:uid="{AE0E7109-654A-4833-980A-ACE3EDEA2526}"/>
    <cellStyle name="% 3 3" xfId="159" xr:uid="{E1E833FD-5430-4FD4-ABBD-1E810D459460}"/>
    <cellStyle name="% 3 3 2" xfId="3839" xr:uid="{D31DF946-3B77-4AED-BC61-07E31F3AB2F2}"/>
    <cellStyle name="% 3 4" xfId="160" xr:uid="{4BCF1876-B41F-4EF8-ABC6-7202418B7381}"/>
    <cellStyle name="% 3 4 2" xfId="3840" xr:uid="{C42DBD1E-B3D4-47D7-B5A1-8F7EF9C2DA89}"/>
    <cellStyle name="% 3 5" xfId="161" xr:uid="{BCA8F82C-7FE8-4FF8-BE63-2EA27C0159CB}"/>
    <cellStyle name="% 3 5 2" xfId="3841" xr:uid="{373F6A4E-4177-4415-87F4-4CBAB26367C2}"/>
    <cellStyle name="% 3 6" xfId="162" xr:uid="{05739192-923E-4EDE-AC6F-8908860A7794}"/>
    <cellStyle name="% 3 6 2" xfId="3842" xr:uid="{8850C498-2645-4983-BBE0-BD585092F039}"/>
    <cellStyle name="% 3 7" xfId="163" xr:uid="{15DD888B-D266-4FE1-BE74-0ED9611EB06E}"/>
    <cellStyle name="% 3 8" xfId="164" xr:uid="{DACB6C91-B17E-4495-8A34-F6D3F9B6AD2E}"/>
    <cellStyle name="% 3_ActiFijos" xfId="165" xr:uid="{8A54EFB3-F278-4147-AD7B-3EAD7AF3044F}"/>
    <cellStyle name="% 4" xfId="166" xr:uid="{9303EB3D-7D85-49A4-B1E2-7F0B31F640AE}"/>
    <cellStyle name="% 4 2" xfId="167" xr:uid="{4B19D709-6825-4938-8A69-308D32D77C6C}"/>
    <cellStyle name="% 4 2 2" xfId="3843" xr:uid="{33E2F4B3-C6A4-4C02-97BE-416BC03B1258}"/>
    <cellStyle name="% 4 3" xfId="168" xr:uid="{B95AD96D-0D6A-45B1-B4DC-19670729D542}"/>
    <cellStyle name="% 4 3 2" xfId="3844" xr:uid="{699203B9-7AE0-4BF8-AEFB-50556D66C52C}"/>
    <cellStyle name="% 4 4" xfId="169" xr:uid="{5848B7CC-711B-4526-9436-C88FECF2FED7}"/>
    <cellStyle name="% 4 4 2" xfId="3845" xr:uid="{027ED023-71C6-4003-BAEB-7A74716E7105}"/>
    <cellStyle name="% 4 5" xfId="170" xr:uid="{FE310ED5-E331-4F06-B285-39F2B2B6B07B}"/>
    <cellStyle name="% 4 5 2" xfId="3846" xr:uid="{FAC28476-E849-4D40-90F1-C02083F308F6}"/>
    <cellStyle name="% 4 6" xfId="171" xr:uid="{99CE3E71-3541-473F-8D0A-0F17081B3FAC}"/>
    <cellStyle name="% 4 6 2" xfId="3847" xr:uid="{504BCC29-2EA2-4804-A7D0-D4332936BCBC}"/>
    <cellStyle name="% 4 7" xfId="172" xr:uid="{E800F0A5-AA30-4C55-9162-607DD9FACB99}"/>
    <cellStyle name="% 4 8" xfId="173" xr:uid="{7D5DEA9E-0D62-4F8F-8399-45AB72508315}"/>
    <cellStyle name="% 4_ActiFijos" xfId="174" xr:uid="{A47EAAAA-8033-475C-9F29-743CEC0E7B0E}"/>
    <cellStyle name="% 5" xfId="3848" xr:uid="{3F4E9676-D7C9-4093-B77F-798E83C23EBE}"/>
    <cellStyle name="% 6" xfId="147" xr:uid="{5AF9D6B4-3DB5-40B0-A202-A6827C3632B0}"/>
    <cellStyle name="% 7" xfId="8744" xr:uid="{63D64851-851F-4586-BF0D-5B53663E5E3C}"/>
    <cellStyle name="% 8" xfId="8745" xr:uid="{C17B846C-8B6F-4B69-BB13-E560FA5D8636}"/>
    <cellStyle name="% 9" xfId="8746" xr:uid="{83B7662C-8489-42A3-A074-A97E1C55912E}"/>
    <cellStyle name="%_06 Junio" xfId="8143" xr:uid="{98178602-8229-416A-A886-5F912F688373}"/>
    <cellStyle name="%_06 Junio 2" xfId="8884" xr:uid="{F63A2ED9-0C76-4020-AB94-123D29AEBAB6}"/>
    <cellStyle name="%_06 Junio 3" xfId="9159" xr:uid="{125BA628-0495-4F57-BB81-D8BBBF43C3AA}"/>
    <cellStyle name="%_06 Junio 4" xfId="9207" xr:uid="{5AE6C2A6-E033-424F-A59C-31F61DA7E57A}"/>
    <cellStyle name="%_06 Junio 5" xfId="9251" xr:uid="{3CBED1A9-263A-4602-91C9-0CEBF4F9459F}"/>
    <cellStyle name="%_06 Junio 6" xfId="9533" xr:uid="{A57566C1-8CCC-4BA6-9445-A06774DCE1B2}"/>
    <cellStyle name="%_06 Junio 7" xfId="9823" xr:uid="{7000F8F8-CA26-46F5-AEE0-E1063EB940A6}"/>
    <cellStyle name="%_Balanc" xfId="175" xr:uid="{B24A7B74-C3DD-4CA4-9D50-D72DA6305488}"/>
    <cellStyle name="%_Balanc 2" xfId="176" xr:uid="{B05F1458-ED4E-4868-A5B9-A43B79B572F6}"/>
    <cellStyle name="%_Balanc 2 2" xfId="3849" xr:uid="{ED71B906-F0D4-45B3-915D-0AA348760A30}"/>
    <cellStyle name="%_Balanc 3" xfId="177" xr:uid="{8730C3C2-08A7-405D-8F8C-0A82DE362856}"/>
    <cellStyle name="%_Balanc 3 2" xfId="3850" xr:uid="{261DACA2-9D3F-4C53-8BC5-E3B6649F28CC}"/>
    <cellStyle name="%_Balanc 4" xfId="178" xr:uid="{4338160F-6AB8-4DCE-8C51-927B16464A37}"/>
    <cellStyle name="%_Balanc 4 2" xfId="3851" xr:uid="{FE80FF08-DAE9-45C6-A5DB-2168A9F407C9}"/>
    <cellStyle name="%_Balanc 5" xfId="179" xr:uid="{A76EA924-D4AC-4909-BD69-2DDF289E31F5}"/>
    <cellStyle name="%_Balanc 5 2" xfId="3852" xr:uid="{273E4175-9363-4A22-9231-B2611B0CFB0C}"/>
    <cellStyle name="%_Balanc 6" xfId="180" xr:uid="{1BCCDB60-66E4-4AB1-A43E-CA017C6FB360}"/>
    <cellStyle name="%_Balanc 6 2" xfId="3853" xr:uid="{B975BE07-12A4-4360-A8B3-991DBBCF30CE}"/>
    <cellStyle name="%_Balanc 7" xfId="181" xr:uid="{8CD545CB-1B36-4325-A3FD-4949BC838622}"/>
    <cellStyle name="%_Balanc 8" xfId="182" xr:uid="{38D2A910-2CCE-43F6-A6E3-04F569DB7FAB}"/>
    <cellStyle name="%_Balanc_ActiFijos" xfId="183" xr:uid="{5E7E878E-4E37-4D39-954F-32432EE7A5A9}"/>
    <cellStyle name="%_Balanc_ActiFijos 2" xfId="3854" xr:uid="{0360C2B9-D4D9-4EDD-97BD-94FF52AEC899}"/>
    <cellStyle name="%_Balanc_C.M.E." xfId="184" xr:uid="{344E1DCC-F6A7-48D9-A4C8-6E65380C7F5B}"/>
    <cellStyle name="%_Balanc_C.M.E. 2" xfId="3855" xr:uid="{37E21711-4C12-438A-81A0-CA0294BBF7B3}"/>
    <cellStyle name="%_Balanc_C.M.L." xfId="185" xr:uid="{229EC58D-FEC5-4032-9356-A464F0596FCE}"/>
    <cellStyle name="%_Balanc_C.M.L. 2" xfId="3856" xr:uid="{DBCABF4A-957E-4BED-963C-6BB9AC774114}"/>
    <cellStyle name="%_Balanc_Esc.Macro" xfId="186" xr:uid="{2311D9A7-AFF3-4744-AE9E-56ECDA6423DF}"/>
    <cellStyle name="%_Balanc_Esc.Macro 2" xfId="3857" xr:uid="{631A362D-EA44-4B44-A1C3-8EDAF804237E}"/>
    <cellStyle name="%_Balance" xfId="187" xr:uid="{ED2E0529-A6C3-4185-A6CC-8131FA5AC3AB}"/>
    <cellStyle name="%_Balance 2" xfId="188" xr:uid="{77520B3F-946F-45CA-9D07-357FFA3DA81D}"/>
    <cellStyle name="%_Balance 2 2" xfId="3858" xr:uid="{54C4A50A-D22D-47B1-BE61-88FF83BF2046}"/>
    <cellStyle name="%_Balance 3" xfId="189" xr:uid="{250F8C9D-1860-42B2-852C-A614E2988605}"/>
    <cellStyle name="%_Balance 3 2" xfId="3859" xr:uid="{F121ACB6-9998-4DC1-9EA9-98370047C896}"/>
    <cellStyle name="%_Balance 4" xfId="190" xr:uid="{E9B60FCD-D010-40D1-A4E2-40DE1B68CEC1}"/>
    <cellStyle name="%_Balance 4 2" xfId="3860" xr:uid="{4C7E8659-D2DC-43CB-9AE0-22FEACACF4D5}"/>
    <cellStyle name="%_Balance 5" xfId="191" xr:uid="{51208E92-4341-4111-A45F-3394CD677A49}"/>
    <cellStyle name="%_Balance 5 2" xfId="3861" xr:uid="{B4C27720-9AA7-40D0-B679-EB04408EAEC5}"/>
    <cellStyle name="%_Balance 6" xfId="192" xr:uid="{40B9B318-DF71-478D-BD15-9987236BB740}"/>
    <cellStyle name="%_Balance 6 2" xfId="3862" xr:uid="{A556D8BE-43F3-45FD-87A6-21EA2FA2F637}"/>
    <cellStyle name="%_Balance 7" xfId="193" xr:uid="{E9E4F7C2-6380-4C41-9825-B4A690112F5B}"/>
    <cellStyle name="%_Balance 8" xfId="194" xr:uid="{771E1468-E673-481A-9551-F18248A409A9}"/>
    <cellStyle name="%_Balance_ActiFijos" xfId="195" xr:uid="{35CE6355-A8A5-4A61-A219-2EBEFA69ACCA}"/>
    <cellStyle name="%_Balance_ActiFijos 2" xfId="3863" xr:uid="{DD758B1A-D314-4AA9-8713-8F4CB707D169}"/>
    <cellStyle name="%_Balance_C.M.E." xfId="196" xr:uid="{CFF94933-B0FB-4E82-B4EB-9D48FB67EFC0}"/>
    <cellStyle name="%_Balance_C.M.E. 2" xfId="3864" xr:uid="{A556219F-6030-411F-B50F-877603039FD9}"/>
    <cellStyle name="%_Balance_C.M.L." xfId="197" xr:uid="{D885FFD6-5022-4D91-B5E4-3A95C91F4DE1}"/>
    <cellStyle name="%_Balance_C.M.L. 2" xfId="3865" xr:uid="{7D918787-2FD5-40A8-8C14-F2F0994F47FC}"/>
    <cellStyle name="%_Balance_Deuda septiembre_marcos" xfId="198" xr:uid="{E2C8D2A9-C528-4562-AEF7-EE473D71581F}"/>
    <cellStyle name="%_Balance_Esc.Macro" xfId="199" xr:uid="{FE96CAC2-A832-4B35-AAAD-CFD426F419DD}"/>
    <cellStyle name="%_Balance_Esc.Macro 2" xfId="3866" xr:uid="{834C29C2-E190-421D-B732-31A1CC430182}"/>
    <cellStyle name="%_Balance_Escenario contabilidad  (2)" xfId="8774" xr:uid="{98F75DE0-C919-4796-9657-3C6C2F03235F}"/>
    <cellStyle name="%_Balance_Escenario contabilidad  (2) 2" xfId="8775" xr:uid="{CDE26A92-2968-4515-B962-384A8463682D}"/>
    <cellStyle name="%_Balance_G_Loans" xfId="200" xr:uid="{61B5A723-081B-451F-A174-9A036E4382F9}"/>
    <cellStyle name="%_Balance_G_Loans 2" xfId="3867" xr:uid="{3430BDB1-3DC4-4A97-97F8-AEE9E19E1C4C}"/>
    <cellStyle name="%_Balance_GRUPO4Q-2009 COMPLETO" xfId="3297" xr:uid="{70E6DFF5-EAE4-47C8-9D9E-AD20BB75B171}"/>
    <cellStyle name="%_Balance_Información relacionada" xfId="201" xr:uid="{E4AF147E-72A1-4550-A575-60C1D1A41BB7}"/>
    <cellStyle name="%_Bases_Generales" xfId="202" xr:uid="{7C082D6B-CA4C-482A-8885-3921CA9C7AA1}"/>
    <cellStyle name="%_Bases_Generales 2" xfId="203" xr:uid="{C2698B95-DC0C-4696-914E-073CF9C54B8A}"/>
    <cellStyle name="%_Bases_Generales 2 2" xfId="3868" xr:uid="{196F2F74-0C18-4223-BC4C-C264D3406FA3}"/>
    <cellStyle name="%_Bases_Generales 3" xfId="204" xr:uid="{FD7CEF39-40E9-4B93-AE7B-C8009DB4E98D}"/>
    <cellStyle name="%_Bases_Generales 3 2" xfId="3869" xr:uid="{9978C17E-6D06-4193-ADA3-98447D08B36B}"/>
    <cellStyle name="%_Bases_Generales 4" xfId="205" xr:uid="{96A44796-4E50-4CE5-8EC1-B84045892E94}"/>
    <cellStyle name="%_Bases_Generales 4 2" xfId="3870" xr:uid="{FC9584E9-2335-4DCA-8421-89EC847923A0}"/>
    <cellStyle name="%_Bases_Generales 5" xfId="206" xr:uid="{08166974-9432-4036-9B42-40C4DE24F05C}"/>
    <cellStyle name="%_Bases_Generales 5 2" xfId="3871" xr:uid="{D4E4624B-5BBB-4E2A-9632-ED46A4379D94}"/>
    <cellStyle name="%_Bases_Generales 6" xfId="207" xr:uid="{5B1091BD-2586-464F-BF0B-F1E9978B1F2A}"/>
    <cellStyle name="%_Bases_Generales 6 2" xfId="3872" xr:uid="{B52EC9C9-F45B-4DB9-90AC-C618FFEF0FCB}"/>
    <cellStyle name="%_Bases_Generales 7" xfId="208" xr:uid="{5041DC7D-1433-47AB-8D68-8BB183D94D62}"/>
    <cellStyle name="%_Bases_Generales 8" xfId="209" xr:uid="{A7A7E80E-30A0-4688-8B7C-983953CFE245}"/>
    <cellStyle name="%_Bases_Generales_1" xfId="210" xr:uid="{E453E242-224D-48DF-9B34-80D20B531EBD}"/>
    <cellStyle name="%_Bases_Generales_1 2" xfId="211" xr:uid="{AF5BFA4D-4427-4246-9DF0-B1F860C6E7B9}"/>
    <cellStyle name="%_Bases_Generales_1 2 2" xfId="3873" xr:uid="{11F01098-B66E-468C-BA22-AC09AFB73CB2}"/>
    <cellStyle name="%_Bases_Generales_1 3" xfId="212" xr:uid="{D2FE7297-9C1C-473C-9E42-5575510D3346}"/>
    <cellStyle name="%_Bases_Generales_1 3 2" xfId="3874" xr:uid="{4B992D6E-79C2-46A1-B890-6215D1FC403A}"/>
    <cellStyle name="%_Bases_Generales_1 4" xfId="213" xr:uid="{3ACF891A-1E65-4F82-B03B-BA1225C89B04}"/>
    <cellStyle name="%_Bases_Generales_1 4 2" xfId="3875" xr:uid="{12B17931-1256-4EF5-8896-74C630AD8EE4}"/>
    <cellStyle name="%_Bases_Generales_1 5" xfId="214" xr:uid="{12E9EE03-9AD4-4FB1-9873-5E2D561149A1}"/>
    <cellStyle name="%_Bases_Generales_1 5 2" xfId="3876" xr:uid="{6B4A31E5-7B12-4A61-92CA-1D091D5CADDC}"/>
    <cellStyle name="%_Bases_Generales_1 6" xfId="215" xr:uid="{C768342A-5319-495B-8227-BEBD9D3ADD69}"/>
    <cellStyle name="%_Bases_Generales_1 6 2" xfId="3877" xr:uid="{759F87DE-5F48-4494-85B4-A3088EA7285D}"/>
    <cellStyle name="%_Bases_Generales_1 7" xfId="216" xr:uid="{36EC80D4-BABB-4B29-B869-8B97D4990DE8}"/>
    <cellStyle name="%_Bases_Generales_1 8" xfId="217" xr:uid="{82348A40-2A2B-4938-8F6E-68A6D4F4CF17}"/>
    <cellStyle name="%_Bases_Generales_1_ActiFijos" xfId="218" xr:uid="{25B34776-1875-4D42-B7A9-AF219EEE2234}"/>
    <cellStyle name="%_Bases_Generales_1_ActiFijos 2" xfId="3878" xr:uid="{1248408F-F413-40D8-9E18-89E57EBAD385}"/>
    <cellStyle name="%_Bases_Generales_1_C.M.E." xfId="219" xr:uid="{AA1D6CEC-80B5-4F4C-B5E2-DBE3AC0E6D03}"/>
    <cellStyle name="%_Bases_Generales_1_C.M.E. 2" xfId="3879" xr:uid="{A3C99DBA-FA96-47D3-877E-33753957B6DD}"/>
    <cellStyle name="%_Bases_Generales_1_C.M.L." xfId="220" xr:uid="{CF796DBF-E81D-45F1-A800-37516CB4509E}"/>
    <cellStyle name="%_Bases_Generales_1_C.M.L. 2" xfId="3880" xr:uid="{E57C3903-A3A4-4EAC-9B5D-CA341560F789}"/>
    <cellStyle name="%_Bases_Generales_1_Esc.Macro" xfId="221" xr:uid="{78A60C5A-81FE-4086-A646-BB850DCBF1D3}"/>
    <cellStyle name="%_Bases_Generales_1_Esc.Macro 2" xfId="3881" xr:uid="{1CE8F7A1-F21D-46AA-949E-DC48D85FC931}"/>
    <cellStyle name="%_Bases_Generales_1_G_Loans" xfId="222" xr:uid="{ADA96CB9-59A3-4C31-AEF8-195380429426}"/>
    <cellStyle name="%_Bases_Generales_1_G_Loans 2" xfId="3882" xr:uid="{22E1AB38-7C04-4D86-BC94-882F37A6A332}"/>
    <cellStyle name="%_Bases_Generales_2" xfId="223" xr:uid="{1E2BBD8F-B206-4D40-BBB2-3D26EA667F32}"/>
    <cellStyle name="%_Bases_Generales_2 2" xfId="224" xr:uid="{DFD51FAC-616F-4002-A7DC-502477664E05}"/>
    <cellStyle name="%_Bases_Generales_2 2 2" xfId="3883" xr:uid="{9782B83E-AAD7-463A-8CB0-1136237FE64C}"/>
    <cellStyle name="%_Bases_Generales_2 3" xfId="225" xr:uid="{EAE097A5-7F82-4A34-828F-42CE551B19AB}"/>
    <cellStyle name="%_Bases_Generales_2 3 2" xfId="3884" xr:uid="{795375E3-ED59-44FA-B536-FD6C5D8F63BF}"/>
    <cellStyle name="%_Bases_Generales_2 4" xfId="226" xr:uid="{8FB9661F-2AC7-40D8-8236-41A344754F24}"/>
    <cellStyle name="%_Bases_Generales_2 5" xfId="227" xr:uid="{F7BF5D1A-F7F5-4989-843D-8BCB698AEE1E}"/>
    <cellStyle name="%_Bases_Generales_2_ActiFijos" xfId="228" xr:uid="{1FE7D9CA-6391-434A-B042-F1079B23060A}"/>
    <cellStyle name="%_Bases_Generales_2_ActiFijos 2" xfId="3885" xr:uid="{1116B1B4-23D6-4F45-9B68-A6E88B156015}"/>
    <cellStyle name="%_Bases_Generales_ActiFijos" xfId="229" xr:uid="{DD0F53BF-3EB3-48ED-898C-79870D1EA3CD}"/>
    <cellStyle name="%_Bases_Generales_ActiFijos 2" xfId="3886" xr:uid="{9817BD08-FC6A-4F0B-AD61-0ABA855AE593}"/>
    <cellStyle name="%_Bases_Generales_C.M.E." xfId="230" xr:uid="{4A2ECC49-E4D9-43BB-9885-474A49AED140}"/>
    <cellStyle name="%_Bases_Generales_C.M.E. 2" xfId="3887" xr:uid="{10E9F871-4196-48D0-8C7D-14554F24812B}"/>
    <cellStyle name="%_Bases_Generales_C.M.L." xfId="231" xr:uid="{6C97E59A-C843-4925-8745-6390938F0C2B}"/>
    <cellStyle name="%_Bases_Generales_C.M.L. 2" xfId="3888" xr:uid="{2CB846D1-4F7F-48B8-8E96-AF76C5EAB324}"/>
    <cellStyle name="%_Bases_Generales_Deuda septiembre_marcos" xfId="232" xr:uid="{65E3DAB7-D322-4D86-BECE-2B447A40A290}"/>
    <cellStyle name="%_Bases_Generales_Esc.Macro" xfId="233" xr:uid="{14DF1CBF-73D7-4262-8895-BE7EBB9C2C9E}"/>
    <cellStyle name="%_Bases_Generales_Esc.Macro 2" xfId="3889" xr:uid="{806C7E45-AAC5-4296-BB24-8E394484B929}"/>
    <cellStyle name="%_Bases_Generales_Escenario contabilidad  (2)" xfId="8776" xr:uid="{B5DF4C24-1E24-406F-A436-0054056500F2}"/>
    <cellStyle name="%_Bases_Generales_Escenario contabilidad  (2) 2" xfId="8777" xr:uid="{7B5C7FCB-8970-49EF-BE6A-48BC254A6FED}"/>
    <cellStyle name="%_Bases_Generales_G_Loans" xfId="234" xr:uid="{FC5E073F-AA69-4806-B45B-8979F8174146}"/>
    <cellStyle name="%_Bases_Generales_G_Loans 2" xfId="3890" xr:uid="{BC5065A7-D5F7-4A23-A3B7-D88F92416F53}"/>
    <cellStyle name="%_Bases_Generales_GRUPO4Q-2009 COMPLETO" xfId="3298" xr:uid="{DD647BB3-DD5C-4A68-A902-F0B53E20F6EC}"/>
    <cellStyle name="%_Bases_Generales_Información relacionada" xfId="235" xr:uid="{811CB4AB-BB78-4AAD-B25B-CB2884EE8AC7}"/>
    <cellStyle name="%_C.M.E." xfId="236" xr:uid="{4CE8B21F-A573-4E63-82B3-A61FBE15E779}"/>
    <cellStyle name="%_C.M.E. 2" xfId="3891" xr:uid="{E354669B-AD40-4CE6-A432-EAAD31BD58A5}"/>
    <cellStyle name="%_C.M.E._1" xfId="237" xr:uid="{6DF06935-E259-43E1-BA91-EA38D48EEB7B}"/>
    <cellStyle name="%_C.M.E._1 2" xfId="238" xr:uid="{70D7B381-AD6B-4444-85CA-F4FEA967E1FB}"/>
    <cellStyle name="%_C.M.E._1 2 2" xfId="3892" xr:uid="{1BB2F51A-F411-4814-B48C-971A37D9DA23}"/>
    <cellStyle name="%_C.M.E._1 3" xfId="239" xr:uid="{E2046F3F-E7F1-4C43-BE89-08F8E928086B}"/>
    <cellStyle name="%_C.M.E._1 3 2" xfId="3893" xr:uid="{A24C5B86-116A-4C91-9140-05F82FCDBB6D}"/>
    <cellStyle name="%_C.M.E._1 4" xfId="240" xr:uid="{0A022D81-04E7-47DE-B955-3D8F69506F0A}"/>
    <cellStyle name="%_C.M.E._1 4 2" xfId="3894" xr:uid="{543D45AD-2572-40A8-ACD7-417A3638AC2E}"/>
    <cellStyle name="%_C.M.E._1 5" xfId="241" xr:uid="{B09B2BFB-3291-4391-AC86-05F8EB61C157}"/>
    <cellStyle name="%_C.M.E._1 5 2" xfId="3895" xr:uid="{6615612B-7A5F-4316-BC52-BE73C0F7BC15}"/>
    <cellStyle name="%_C.M.E._1 6" xfId="242" xr:uid="{550220DA-B91C-4A4E-9ACE-BFF0395D7AE7}"/>
    <cellStyle name="%_C.M.E._1 6 2" xfId="3896" xr:uid="{1DEA45E7-D4D8-4D30-9393-DBE11DD85550}"/>
    <cellStyle name="%_C.M.E._1 7" xfId="243" xr:uid="{BFB664A2-AA1F-4504-9C3D-498C7B0CB348}"/>
    <cellStyle name="%_C.M.E._1 8" xfId="244" xr:uid="{ECFD3D97-CE9A-405F-9B00-054790AAF72A}"/>
    <cellStyle name="%_C.M.E._1_ActiFijos" xfId="245" xr:uid="{7C808F42-F7E0-4BF1-8050-393CE96852EC}"/>
    <cellStyle name="%_C.M.E._1_ActiFijos 2" xfId="3897" xr:uid="{8CB41AED-A025-43A3-8A29-DF341462441E}"/>
    <cellStyle name="%_C.M.L." xfId="246" xr:uid="{35100BA9-0030-4835-A08E-6850AD0E1715}"/>
    <cellStyle name="%_C.M.L. 2" xfId="247" xr:uid="{8ADBC6C4-847F-4078-B439-7DB01BEBF1C0}"/>
    <cellStyle name="%_C.M.L. 2 2" xfId="3898" xr:uid="{DD0B81B4-1703-4FE7-8503-F47CC5CC94D9}"/>
    <cellStyle name="%_C.M.L. 3" xfId="248" xr:uid="{A4E94F97-7802-421B-B04E-EC9A2CF73717}"/>
    <cellStyle name="%_C.M.L. 3 2" xfId="3899" xr:uid="{75C63739-FDD9-443B-AF44-EFC160E15EF8}"/>
    <cellStyle name="%_C.M.L. 4" xfId="249" xr:uid="{F875B4C2-19CB-4A8A-956E-E2188580CB90}"/>
    <cellStyle name="%_C.M.L. 4 2" xfId="3900" xr:uid="{0BF961A7-386E-43BB-94FD-74C578126C1A}"/>
    <cellStyle name="%_C.M.L. 5" xfId="250" xr:uid="{78A828FB-C0C5-4E90-B524-21518B37C8E7}"/>
    <cellStyle name="%_C.M.L. 5 2" xfId="3901" xr:uid="{9FA319D2-7E89-474B-8CAF-2A8477EAB9EA}"/>
    <cellStyle name="%_C.M.L. 6" xfId="251" xr:uid="{4D017C25-B2C8-4D13-888D-41CBE04EB87B}"/>
    <cellStyle name="%_C.M.L. 6 2" xfId="3902" xr:uid="{85A5CE36-1F6C-4FB0-BFDC-FBCD33507C7C}"/>
    <cellStyle name="%_C.M.L. 7" xfId="252" xr:uid="{8AB0A0C5-6500-4124-839E-01B23D6194D9}"/>
    <cellStyle name="%_C.M.L. 8" xfId="253" xr:uid="{A173BC48-5F7E-49AD-8800-94D02DF2BB4F}"/>
    <cellStyle name="%_C.M.L._1" xfId="254" xr:uid="{CBE5383E-ED7B-4635-B075-9D844462FD5E}"/>
    <cellStyle name="%_C.M.L._1 2" xfId="255" xr:uid="{9A4F2DA7-0EA6-4AB4-B4D7-C98CCCD55F1E}"/>
    <cellStyle name="%_C.M.L._1 2 2" xfId="3903" xr:uid="{D41E9CCD-1E73-4CFF-93A5-6EE773925735}"/>
    <cellStyle name="%_C.M.L._1 3" xfId="256" xr:uid="{3A8B7325-1FC4-4697-8FE9-1944BDA18734}"/>
    <cellStyle name="%_C.M.L._1 3 2" xfId="3904" xr:uid="{FCD301AF-FEBF-4A1C-9F4F-F53FCEB79A6C}"/>
    <cellStyle name="%_C.M.L._1 4" xfId="257" xr:uid="{2858362F-A271-488F-A3B1-E43DFC5D3646}"/>
    <cellStyle name="%_C.M.L._1 4 2" xfId="3905" xr:uid="{68656ECE-8659-44F3-B061-9DEE3DE19C9F}"/>
    <cellStyle name="%_C.M.L._1 5" xfId="258" xr:uid="{7006DB32-DDF6-4E98-B465-63C724E100B9}"/>
    <cellStyle name="%_C.M.L._1 5 2" xfId="3906" xr:uid="{A41D4E72-6B99-482E-AF3B-D59B7D064C31}"/>
    <cellStyle name="%_C.M.L._1 6" xfId="259" xr:uid="{9781CAC3-9287-477E-9EA4-C7D69F0771A9}"/>
    <cellStyle name="%_C.M.L._1 6 2" xfId="3907" xr:uid="{C4E80918-5A30-4AAC-9D05-F5E8D4B5D932}"/>
    <cellStyle name="%_C.M.L._1 7" xfId="260" xr:uid="{14C96B1A-3433-4892-873E-1910CDEB9330}"/>
    <cellStyle name="%_C.M.L._1 8" xfId="261" xr:uid="{E24FC18F-2A98-461F-AC94-F3A1622B9266}"/>
    <cellStyle name="%_C.M.L._1_ActiFijos" xfId="262" xr:uid="{19711034-F9F3-4687-9CEA-B3632DC194F7}"/>
    <cellStyle name="%_C.M.L._1_ActiFijos 2" xfId="3908" xr:uid="{D6C2D6C2-4724-4D7F-BECC-D6F48417AB0A}"/>
    <cellStyle name="%_C.M.L._1_C.M.E." xfId="263" xr:uid="{E309369C-7F36-45EC-9A3D-CC0924C10ED4}"/>
    <cellStyle name="%_C.M.L._1_C.M.E. 2" xfId="3909" xr:uid="{0D3229E2-4670-4ADC-AB01-D47E6D5ECF03}"/>
    <cellStyle name="%_C.M.L._1_C.M.L." xfId="264" xr:uid="{0D4B7E03-13CD-4794-9481-2AD3C9ED445F}"/>
    <cellStyle name="%_C.M.L._1_C.M.L. 2" xfId="3910" xr:uid="{2FCCF1CA-CE33-4DDB-BF8A-1EE1E80EB14F}"/>
    <cellStyle name="%_C.M.L._1_Esc.Macro" xfId="265" xr:uid="{DEA8D638-F293-45D7-A963-A19A14AA83E0}"/>
    <cellStyle name="%_C.M.L._1_Esc.Macro 2" xfId="3911" xr:uid="{2E26B620-3082-4620-9557-79ED157803BF}"/>
    <cellStyle name="%_C.M.L._1_G_Loans" xfId="266" xr:uid="{C22B282E-B317-4949-ABF8-72CFECCF9CF5}"/>
    <cellStyle name="%_C.M.L._1_G_Loans 2" xfId="3912" xr:uid="{C072C4B0-FA53-4544-9857-D46327AB4749}"/>
    <cellStyle name="%_C.M.L._2" xfId="267" xr:uid="{2AB9BF35-3070-4EDB-AC27-3185128D6231}"/>
    <cellStyle name="%_C.M.L._2 2" xfId="268" xr:uid="{76686121-7B00-41E9-94E3-E3DDA9400B88}"/>
    <cellStyle name="%_C.M.L._2 2 2" xfId="3913" xr:uid="{F45A7EA1-4E8D-471F-AABC-E658401A4568}"/>
    <cellStyle name="%_C.M.L._2 3" xfId="269" xr:uid="{5CF2D6A8-0491-43F0-80F1-6FF2490940CE}"/>
    <cellStyle name="%_C.M.L._2 3 2" xfId="3914" xr:uid="{83E9AF97-CD98-4455-BD11-A8DB1CB2FBA3}"/>
    <cellStyle name="%_C.M.L._2 4" xfId="270" xr:uid="{5A2F6365-8178-40C7-B859-8AA52C7038FD}"/>
    <cellStyle name="%_C.M.L._2 4 2" xfId="3915" xr:uid="{C1F8C063-CE5B-4444-8FBC-B1161F8BF9D5}"/>
    <cellStyle name="%_C.M.L._2 5" xfId="271" xr:uid="{9DF18CAE-2EBD-4B02-A23B-F64883A8F1AC}"/>
    <cellStyle name="%_C.M.L._2 5 2" xfId="3916" xr:uid="{8662419A-9DFB-4B2A-9F34-78E9A3802D43}"/>
    <cellStyle name="%_C.M.L._2 6" xfId="272" xr:uid="{1F5D2C87-69D4-46A0-BD8C-DDB6C85E32C5}"/>
    <cellStyle name="%_C.M.L._2 6 2" xfId="3917" xr:uid="{3DFEB5C0-FE16-4199-854B-C3531C55FFCC}"/>
    <cellStyle name="%_C.M.L._2 7" xfId="273" xr:uid="{A2BABCD0-60FB-40B5-9921-317FE16BAD07}"/>
    <cellStyle name="%_C.M.L._2 8" xfId="274" xr:uid="{DAF17A92-26A7-4F29-B440-10CADC8E665C}"/>
    <cellStyle name="%_C.M.L._2_ActiFijos" xfId="275" xr:uid="{8E4CF59B-4100-4D6A-8D62-07A65EED7207}"/>
    <cellStyle name="%_C.M.L._2_ActiFijos 2" xfId="3918" xr:uid="{6B7FB830-F454-43ED-9D22-A72B4415FFE5}"/>
    <cellStyle name="%_C.M.L._2_C.M.E." xfId="276" xr:uid="{4FF8329E-F161-43BB-B8C7-3A3C614586AE}"/>
    <cellStyle name="%_C.M.L._2_C.M.E. 2" xfId="3919" xr:uid="{7B461BD3-31F6-4F24-86D2-B9451B15B90C}"/>
    <cellStyle name="%_C.M.L._2_C.M.L." xfId="277" xr:uid="{0CB7522C-CA00-448C-85C1-8C0D1DC4F9FD}"/>
    <cellStyle name="%_C.M.L._2_C.M.L. 2" xfId="3920" xr:uid="{E45B9956-5DDB-4688-8001-4DBAB3E87E26}"/>
    <cellStyle name="%_C.M.L._2_Esc.Macro" xfId="278" xr:uid="{D3E4DD27-3A60-45A9-BA75-ED9D98C8F93B}"/>
    <cellStyle name="%_C.M.L._2_Esc.Macro 2" xfId="3921" xr:uid="{71031137-9DFD-4130-A904-F562309400A3}"/>
    <cellStyle name="%_C.M.L._ActiFijos" xfId="279" xr:uid="{78D46138-F46E-422C-852B-28A849B870CA}"/>
    <cellStyle name="%_C.M.L._ActiFijos 2" xfId="3922" xr:uid="{33E5ED23-FB5E-462F-99CE-AD6965FBDE8B}"/>
    <cellStyle name="%_C.M.L._C.M.E." xfId="280" xr:uid="{0A9DBB92-2594-468A-A2EC-44A9EA33EFF2}"/>
    <cellStyle name="%_C.M.L._C.M.E. 2" xfId="3923" xr:uid="{B5A52CAE-64C8-4662-BBCD-8D3688BC429D}"/>
    <cellStyle name="%_C.M.L._C.M.L." xfId="281" xr:uid="{5D5F6BC1-2A74-46A2-913A-FF71849956BD}"/>
    <cellStyle name="%_C.M.L._C.M.L. 2" xfId="3924" xr:uid="{5D17F6EA-E924-424B-953F-C38A40BB3E89}"/>
    <cellStyle name="%_C.M.L._Deuda septiembre_marcos" xfId="282" xr:uid="{21054431-9F7D-413F-B0ED-6153C8A35F89}"/>
    <cellStyle name="%_C.M.L._Esc.Macro" xfId="283" xr:uid="{74FBEE8F-B31D-436D-A498-C67AE0ED56DB}"/>
    <cellStyle name="%_C.M.L._Esc.Macro 2" xfId="3925" xr:uid="{3725686E-5AEE-4B23-BF1F-97265FFC98D7}"/>
    <cellStyle name="%_C.M.L._Escenario contabilidad  (2)" xfId="8778" xr:uid="{F043DB64-7861-437A-AC74-450749B6CB93}"/>
    <cellStyle name="%_C.M.L._Escenario contabilidad  (2) 2" xfId="8779" xr:uid="{124402FC-9C0F-4503-8585-EF252B82359C}"/>
    <cellStyle name="%_C.M.L._G_Loans" xfId="284" xr:uid="{4D689ACD-045A-4DCF-A1D3-E2471A029E49}"/>
    <cellStyle name="%_C.M.L._G_Loans 2" xfId="3926" xr:uid="{FEF8FE87-5785-40BA-BF02-A517A34DE845}"/>
    <cellStyle name="%_C.M.L._GRUPO4Q-2009 COMPLETO" xfId="3299" xr:uid="{0BE3C61E-AB4C-4817-9E40-1CD5165859A6}"/>
    <cellStyle name="%_C.M.L._Información relacionada" xfId="285" xr:uid="{3A27F92C-0A62-4C5E-8303-02D5FA248A25}"/>
    <cellStyle name="%_Caja2007" xfId="286" xr:uid="{17EC61BE-EAE6-43C2-8D49-699C78D9E722}"/>
    <cellStyle name="%_Caja2007 2" xfId="287" xr:uid="{72E7971C-CD91-4315-8183-77C350E3D555}"/>
    <cellStyle name="%_Caja2007 2 2" xfId="3927" xr:uid="{0D60E995-7A87-41CF-B2B1-0491327C0147}"/>
    <cellStyle name="%_Caja2007 3" xfId="288" xr:uid="{2AA2492E-625A-4B80-BD09-2D7A45752FC7}"/>
    <cellStyle name="%_Caja2007 3 2" xfId="3928" xr:uid="{2B1DF21A-FB42-4822-9FC8-38EB9D385760}"/>
    <cellStyle name="%_Caja2007 4" xfId="289" xr:uid="{BB99392F-E400-407F-B286-74D923500532}"/>
    <cellStyle name="%_Caja2007 4 2" xfId="3929" xr:uid="{FBB30D4B-C0D4-4136-A2C7-13C82A61D07D}"/>
    <cellStyle name="%_Caja2007 5" xfId="290" xr:uid="{6C898E87-36F6-4F7A-A25B-E7658CCF6BD8}"/>
    <cellStyle name="%_Caja2007 5 2" xfId="3930" xr:uid="{A01CBD61-84BD-4181-8F70-FC32A5265404}"/>
    <cellStyle name="%_Caja2007 6" xfId="291" xr:uid="{E33AA8B1-2706-4FC7-B254-1365221C8D8B}"/>
    <cellStyle name="%_Caja2007 6 2" xfId="3931" xr:uid="{123465C5-7925-4E13-9C6D-784C8D9EA5B6}"/>
    <cellStyle name="%_Caja2007 7" xfId="292" xr:uid="{0D748081-F188-4B0A-B830-EE4B7BBFE54B}"/>
    <cellStyle name="%_Caja2007 8" xfId="293" xr:uid="{F3437CC4-F02F-45A8-8318-85266E892A65}"/>
    <cellStyle name="%_Caja2007_ActiFijos" xfId="294" xr:uid="{FB12C4EB-7774-4F5A-A866-05B5947DFF46}"/>
    <cellStyle name="%_Caja2007_ActiFijos 2" xfId="3932" xr:uid="{1959A119-A43D-4AD8-B12D-63529D049CFB}"/>
    <cellStyle name="%_Caja2007_C.M.E." xfId="295" xr:uid="{F65FD097-54CD-46AD-9197-337E8EC779D3}"/>
    <cellStyle name="%_Caja2007_C.M.E. 2" xfId="3933" xr:uid="{1BED81AD-A8C5-47B5-80EE-23A805333A5C}"/>
    <cellStyle name="%_Caja2007_C.M.L." xfId="296" xr:uid="{C1295169-2EE1-42F0-AE36-E7ACA5E944DC}"/>
    <cellStyle name="%_Caja2007_C.M.L. 2" xfId="3934" xr:uid="{CAEABBA3-D72D-4F02-A7E5-8F7E74E06A37}"/>
    <cellStyle name="%_Caja2007_Deuda septiembre_marcos" xfId="297" xr:uid="{8192587B-C35F-4B1E-863F-27692321114C}"/>
    <cellStyle name="%_Caja2007_Esc.Macro" xfId="298" xr:uid="{5476A8A4-CC7A-4269-80CC-28EDDC257460}"/>
    <cellStyle name="%_Caja2007_Esc.Macro 2" xfId="3935" xr:uid="{581A9DDF-5529-4E23-A1A1-3C3564FEDE4E}"/>
    <cellStyle name="%_Caja2007_Escenario contabilidad  (2)" xfId="8780" xr:uid="{CFB0A1E0-0AE6-4A24-B21B-85A79BB4899B}"/>
    <cellStyle name="%_Caja2007_Escenario contabilidad  (2) 2" xfId="8781" xr:uid="{8A292432-2004-4F11-84BE-26DF582A3E3B}"/>
    <cellStyle name="%_Caja2007_G_Loans" xfId="299" xr:uid="{214C06D4-DA67-4190-8CF0-B93DA530A0E0}"/>
    <cellStyle name="%_Caja2007_G_Loans 2" xfId="3936" xr:uid="{BECBC05B-6F69-4B5B-ABAB-382599C145D6}"/>
    <cellStyle name="%_Caja2007_GRUPO4Q-2009 COMPLETO" xfId="3300" xr:uid="{F72ED02B-57DC-4A95-AA60-9ACCB88BFB6B}"/>
    <cellStyle name="%_Caja2007_Información relacionada" xfId="300" xr:uid="{46039B34-6F83-4459-91D9-5AE67BB8D146}"/>
    <cellStyle name="%_CONCILIACION DICIEMBRE 2010" xfId="8782" xr:uid="{29C04122-DBB4-4457-8E30-BF29CF74D3A6}"/>
    <cellStyle name="%_Conso" xfId="8783" xr:uid="{3691AA6E-0880-4D76-B6C6-99B174D645CC}"/>
    <cellStyle name="%_Conso 2" xfId="8784" xr:uid="{462B2F3F-C32C-4CE1-959C-AF243A3E9070}"/>
    <cellStyle name="%_Datos Presentación" xfId="301" xr:uid="{ABE09216-B366-4F43-86DA-547561D2E011}"/>
    <cellStyle name="%_Datos Presentación_Escenario contabilidad  (2)" xfId="8785" xr:uid="{7E69E88D-3E00-4E37-8D49-E4B51F51C056}"/>
    <cellStyle name="%_Datos Presentación_Escenario contabilidad  (2) 2" xfId="8786" xr:uid="{40CDB22C-80A5-4C04-BFE6-3F7CE0DD1539}"/>
    <cellStyle name="%_Datos Presentación_GRUPO4Q-2009 COMPLETO" xfId="3301" xr:uid="{E3F973E9-B528-467E-8605-30977A33C49E}"/>
    <cellStyle name="%_Deuda septiembre_marcos" xfId="302" xr:uid="{3DBE124C-333A-4494-83AD-A02D23D1771D}"/>
    <cellStyle name="%_ER08" xfId="303" xr:uid="{9EA17720-DEBA-48CF-89D0-262709B44584}"/>
    <cellStyle name="%_ER08 2" xfId="304" xr:uid="{1379745F-539C-4A86-8EB1-20386E61F4A9}"/>
    <cellStyle name="%_ER08 2 2" xfId="3937" xr:uid="{F4D4AAFD-F20E-4CE0-9431-E1EA9BC5E6D8}"/>
    <cellStyle name="%_ER08 3" xfId="305" xr:uid="{C4ED7989-10DB-4F12-B8FA-09A9E4715FE9}"/>
    <cellStyle name="%_ER08 3 2" xfId="3938" xr:uid="{48F057BC-C3C1-4C9B-9B33-8C7B8A77B3B6}"/>
    <cellStyle name="%_ER08 4" xfId="306" xr:uid="{7BE77F7E-CDEF-4374-882C-97AD51C36A0F}"/>
    <cellStyle name="%_ER08 4 2" xfId="3939" xr:uid="{3516F857-5DB4-4050-B403-5C1602C9BA02}"/>
    <cellStyle name="%_ER08 5" xfId="307" xr:uid="{D6F3A5D7-FF03-438D-827F-1C9B7022A005}"/>
    <cellStyle name="%_ER08 5 2" xfId="3940" xr:uid="{6EB01AF8-996E-41EC-B9A1-6F6767D2BB52}"/>
    <cellStyle name="%_ER08 6" xfId="308" xr:uid="{A36A5D91-8944-4000-9FBE-4B2E9467E810}"/>
    <cellStyle name="%_ER08 6 2" xfId="3941" xr:uid="{E40CD568-CE49-49A9-A72E-8E21B1E12A1D}"/>
    <cellStyle name="%_ER08 7" xfId="309" xr:uid="{A2D5D217-00D5-4C91-A902-66BADADA6953}"/>
    <cellStyle name="%_ER08 8" xfId="310" xr:uid="{50635A08-BCDE-4A23-97FC-0AA3F055A28B}"/>
    <cellStyle name="%_ER08_ActiFijos" xfId="311" xr:uid="{B991D925-6068-4D5F-B0D7-6D614A41BBB9}"/>
    <cellStyle name="%_ER08_ActiFijos 2" xfId="3942" xr:uid="{57F6DD80-2654-4AC5-9A9E-CBD5E628DFC3}"/>
    <cellStyle name="%_ER08_C.M.E." xfId="312" xr:uid="{8FC4DC8C-0F9E-42A3-AEDF-CF22768CF68A}"/>
    <cellStyle name="%_ER08_C.M.E. 2" xfId="3943" xr:uid="{F8B07714-253F-439B-86AB-50AE6B0549E1}"/>
    <cellStyle name="%_ER08_C.M.L." xfId="313" xr:uid="{1300DEE5-7F98-4A15-8883-DAABC019EADD}"/>
    <cellStyle name="%_ER08_C.M.L. 2" xfId="3944" xr:uid="{26BFE4B6-D0F6-48E0-8056-B12B003D9E83}"/>
    <cellStyle name="%_ER08_Esc.Macro" xfId="314" xr:uid="{15A3A161-C171-435E-BA56-8CD5EEDE688A}"/>
    <cellStyle name="%_ER08_Esc.Macro 2" xfId="3945" xr:uid="{D359350E-A33C-42EB-9884-E189053E93E1}"/>
    <cellStyle name="%_ER08_G_Loans" xfId="315" xr:uid="{D3CACCFB-EC6C-4024-9E1F-40853E1BB6FC}"/>
    <cellStyle name="%_ER08_G_Loans 2" xfId="3946" xr:uid="{F5577CAF-3742-44E4-B213-6CD966F10D15}"/>
    <cellStyle name="%_Escenario contabilidad  (2)" xfId="8787" xr:uid="{EE99F789-70CF-42F2-817E-B94E5B4FD223}"/>
    <cellStyle name="%_Escenario contabilidad  (2) 2" xfId="8788" xr:uid="{0396103A-2709-4AED-A3E6-FBAFF246E643}"/>
    <cellStyle name="%_G_Loans" xfId="316" xr:uid="{60348FC8-422C-4CD4-92CF-70440E2C4436}"/>
    <cellStyle name="%_G_Loans 2" xfId="317" xr:uid="{10D43F11-4F36-4064-AC8C-48BD2547998D}"/>
    <cellStyle name="%_G_Loans 2 2" xfId="3947" xr:uid="{CE161321-7E86-4B7B-9BBA-0BF233F4657D}"/>
    <cellStyle name="%_G_Loans 3" xfId="318" xr:uid="{1581C3C1-DC0F-40CA-9463-6ED1DE98AC40}"/>
    <cellStyle name="%_G_Loans 3 2" xfId="3948" xr:uid="{E5FCA398-C9A6-4069-8866-903AD47CE3C7}"/>
    <cellStyle name="%_G_Loans 4" xfId="319" xr:uid="{4DA34E0A-E147-4AE7-BC83-A1EBE5DFF54F}"/>
    <cellStyle name="%_G_Loans 4 2" xfId="3949" xr:uid="{CB9D3642-0C5D-4885-967A-F3DF49DCF550}"/>
    <cellStyle name="%_G_Loans 5" xfId="320" xr:uid="{7B7B3F72-EB8C-4CB1-8E73-614085248867}"/>
    <cellStyle name="%_G_Loans 5 2" xfId="3950" xr:uid="{43D169AE-C2F8-4D97-ACFD-5AE890784905}"/>
    <cellStyle name="%_G_Loans 6" xfId="321" xr:uid="{C1268997-C708-4641-9290-FDA32AEBD8CE}"/>
    <cellStyle name="%_G_Loans 6 2" xfId="3951" xr:uid="{6C75D122-EF8A-4F0D-ABBA-48A4D21FF8B1}"/>
    <cellStyle name="%_G_Loans 7" xfId="322" xr:uid="{7A4A62AE-9768-4117-A0D9-ED32619E3A24}"/>
    <cellStyle name="%_G_Loans 8" xfId="323" xr:uid="{425F2E95-EE3E-4EC2-BF2D-2E7874BA5E7F}"/>
    <cellStyle name="%_G_Loans_ActiFijos" xfId="324" xr:uid="{102F3AC8-B842-489F-978D-1BFC43F80266}"/>
    <cellStyle name="%_G_Loans_ActiFijos 2" xfId="3952" xr:uid="{B929F231-8308-45D7-A5F4-0767AE487219}"/>
    <cellStyle name="%_Gast" xfId="8789" xr:uid="{5E6C1966-1675-4790-A36C-056A4DDEB939}"/>
    <cellStyle name="%_Gast 2" xfId="8790" xr:uid="{39E440E4-AE64-4CA8-B1DC-48184710EA6F}"/>
    <cellStyle name="%_GRUPO4Q-2009 COMPLETO" xfId="3302" xr:uid="{F17544BD-D033-4FA4-91CB-31517E878000}"/>
    <cellStyle name="%_Indicadores" xfId="325" xr:uid="{C015ECA0-6293-45F1-B90C-282D4BC6935F}"/>
    <cellStyle name="%_Indicadores 2" xfId="326" xr:uid="{2BF47296-3644-4083-AEB4-0A65485D6AD6}"/>
    <cellStyle name="%_Indicadores 2 2" xfId="3953" xr:uid="{C5EB84DA-B235-47E1-8BF9-0A68F4DC4B32}"/>
    <cellStyle name="%_Indicadores 3" xfId="327" xr:uid="{284B0FA2-C5CC-4D52-8BFC-F562B4FBF8DD}"/>
    <cellStyle name="%_Indicadores 3 2" xfId="3954" xr:uid="{AA3F8E64-F8B4-4339-AE38-7F203D4DAB84}"/>
    <cellStyle name="%_Indicadores 4" xfId="328" xr:uid="{3FC6826C-D33F-4041-98A9-36C266BCD0A4}"/>
    <cellStyle name="%_Indicadores 4 2" xfId="3955" xr:uid="{B016CBA9-422C-4211-BFC3-7BC86216ABFB}"/>
    <cellStyle name="%_Indicadores 5" xfId="329" xr:uid="{A74976D3-6004-4ECE-BA93-4B9C32737FA6}"/>
    <cellStyle name="%_Indicadores 5 2" xfId="3956" xr:uid="{88AAC7AA-8B40-497A-83BB-C78AE284CEE0}"/>
    <cellStyle name="%_Indicadores 6" xfId="330" xr:uid="{67F2A33F-6F87-45E3-8957-72AFBEBA40DA}"/>
    <cellStyle name="%_Indicadores 6 2" xfId="3957" xr:uid="{7354EFFE-50A1-4FC8-A911-ECBB9333E7AB}"/>
    <cellStyle name="%_Indicadores 7" xfId="331" xr:uid="{F28119EC-BF13-425E-B106-A7CCA3401F16}"/>
    <cellStyle name="%_Indicadores 8" xfId="332" xr:uid="{94EBCE93-74A2-4335-8A75-31F44630336A}"/>
    <cellStyle name="%_Indicadores_ActiFijos" xfId="333" xr:uid="{B2920710-CAC6-4AD6-BBC1-4F4A1B64ACB1}"/>
    <cellStyle name="%_Indicadores_ActiFijos 2" xfId="3958" xr:uid="{94F5D0D0-DC91-4434-9497-B3280CE51D13}"/>
    <cellStyle name="%_Indicadores_C.M.E." xfId="334" xr:uid="{00BEB413-561B-4C72-8CA8-2693EEA33CBF}"/>
    <cellStyle name="%_Indicadores_C.M.E. 2" xfId="3959" xr:uid="{522B0D10-0B75-4742-B6D0-5EB5967FF4D3}"/>
    <cellStyle name="%_Indicadores_C.M.L." xfId="335" xr:uid="{22866392-662E-4AEB-B420-495746C83CE3}"/>
    <cellStyle name="%_Indicadores_C.M.L. 2" xfId="3960" xr:uid="{C8FCE050-69A3-4DD7-B17F-C60B50CA12F5}"/>
    <cellStyle name="%_Indicadores_Esc.Macro" xfId="336" xr:uid="{67429B77-94FF-462C-963E-AD2B62CE8C10}"/>
    <cellStyle name="%_Indicadores_Esc.Macro 2" xfId="3961" xr:uid="{608CA25E-BBE2-40AF-85AE-64D4021D0EB3}"/>
    <cellStyle name="%_Indicadores_G_Loans" xfId="337" xr:uid="{50667216-20F7-463B-BC51-7E835FAD7663}"/>
    <cellStyle name="%_Indicadores_G_Loans 2" xfId="3962" xr:uid="{2B3AD6B5-A944-496D-B2D0-6795766377C1}"/>
    <cellStyle name="%_Informacion de primera mano ISA mayo09 formulas" xfId="8144" xr:uid="{4E8ED86B-32FC-4E8C-AAAD-D56B815CE3CE}"/>
    <cellStyle name="%_Información primera mano 042009 - ISA" xfId="8145" xr:uid="{0C9B8E0C-A5A3-4955-955A-08C5F3C911F8}"/>
    <cellStyle name="%_Información primera mano 042009 - ISA 2" xfId="8885" xr:uid="{0F748005-0036-4DE4-A87F-03C8441EBC7F}"/>
    <cellStyle name="%_Información primera mano 042009 - ISA 3" xfId="9160" xr:uid="{24869CE7-FBF3-47ED-A7C1-10A2FBBB2F04}"/>
    <cellStyle name="%_Información primera mano 042009 - ISA 4" xfId="9208" xr:uid="{348C0611-9A80-4C4F-B3AF-A950E078A08D}"/>
    <cellStyle name="%_Información primera mano 042009 - ISA 5" xfId="9252" xr:uid="{01044AB3-A2FD-4391-B439-14A94065B457}"/>
    <cellStyle name="%_Información primera mano 042009 - ISA 6" xfId="9534" xr:uid="{50BFAD70-A4BF-4076-B780-35D242A6889E}"/>
    <cellStyle name="%_Información primera mano 042009 - ISA 7" xfId="9824" xr:uid="{CF01DD56-1CDE-44CB-AC81-9BAEF853F9AA}"/>
    <cellStyle name="%_Información primera mano 042009 - ISA_INFORMACION ISA BOLIVIA DIC09" xfId="8146" xr:uid="{E0C1C10F-B37C-4336-A24F-132BF7EA7CD3}"/>
    <cellStyle name="%_Información primera mano 042009 - ISA_INFORMACION ISA BOLIVIA NOV09" xfId="8147" xr:uid="{68883114-15D5-4EFA-8E06-3FEC4F8178D6}"/>
    <cellStyle name="%_Información primera mano 042009 - ISA_INFORMACION ISA BOLIVIA OCT09" xfId="8148" xr:uid="{CB8BA0F4-F738-4735-924F-03AFB6585452}"/>
    <cellStyle name="%_Ing" xfId="8791" xr:uid="{A2C16BD7-FBE6-4EA8-AA46-11B19804DC6A}"/>
    <cellStyle name="%_Ing 2" xfId="8792" xr:uid="{CDAE25F0-95E8-48C2-B51A-BF620489473F}"/>
    <cellStyle name="%_Mov Balance" xfId="338" xr:uid="{8730FC6D-B585-4C01-B29C-9553AB766AD2}"/>
    <cellStyle name="%_Mov Balance 2" xfId="339" xr:uid="{724B6453-58DE-4CC7-BC8E-E20AF5E2A5FA}"/>
    <cellStyle name="%_Mov Balance 2 2" xfId="3963" xr:uid="{FB682C4C-C920-4816-B038-8F2B4B82B400}"/>
    <cellStyle name="%_Mov Balance 3" xfId="340" xr:uid="{6954A6DD-B9C6-4086-8D1C-29773DEA1443}"/>
    <cellStyle name="%_Mov Balance 3 2" xfId="3964" xr:uid="{E4443702-A36C-49EA-BB3F-B8C10CFF0253}"/>
    <cellStyle name="%_Mov Balance 4" xfId="341" xr:uid="{FC76006B-EF90-43D5-B3F4-BDE2DEEE20FC}"/>
    <cellStyle name="%_Mov Balance 4 2" xfId="3965" xr:uid="{6811E129-F34B-49F5-BFA9-25F710F43991}"/>
    <cellStyle name="%_Mov Balance 5" xfId="342" xr:uid="{00933AC1-40EB-4B60-97A5-3766B325CC3B}"/>
    <cellStyle name="%_Mov Balance 5 2" xfId="3966" xr:uid="{1174032B-A2BF-4C0D-892F-476FB5E05DDB}"/>
    <cellStyle name="%_Mov Balance 6" xfId="343" xr:uid="{5D131151-0190-427A-8EC8-E9D0D33A192B}"/>
    <cellStyle name="%_Mov Balance 6 2" xfId="3967" xr:uid="{0DC1B6CF-5D59-43B5-B35F-46680D9C88DC}"/>
    <cellStyle name="%_Mov Balance 7" xfId="344" xr:uid="{6EF40403-0D2D-4D68-BDEA-DD246DF9AE72}"/>
    <cellStyle name="%_Mov Balance 8" xfId="345" xr:uid="{EA6C51A0-FF1F-444F-B713-AD116C337690}"/>
    <cellStyle name="%_Mov Balance_ActiFijos" xfId="346" xr:uid="{5F11A71A-566D-450B-BD39-8218B719C077}"/>
    <cellStyle name="%_Mov Balance_ActiFijos 2" xfId="3968" xr:uid="{D5680F41-C86B-407E-93B1-8FE1ED5CDE7A}"/>
    <cellStyle name="%_Mov Balance_C.M.E." xfId="347" xr:uid="{0F3BE2FB-0382-4C71-AFFA-C240ED7DF60E}"/>
    <cellStyle name="%_Mov Balance_C.M.E. 2" xfId="3969" xr:uid="{2E84F2A2-6D06-44B5-8998-374F2EED572B}"/>
    <cellStyle name="%_Mov Balance_C.M.L." xfId="348" xr:uid="{98D8E70E-6F37-4447-92D7-F0A41E95E991}"/>
    <cellStyle name="%_Mov Balance_C.M.L. 2" xfId="3970" xr:uid="{0692D1D1-463E-4C21-8F1F-6275B212F354}"/>
    <cellStyle name="%_Mov Balance_Deuda septiembre_marcos" xfId="349" xr:uid="{122C6B0D-35FF-4BC7-BB74-6E0CDC32F4CB}"/>
    <cellStyle name="%_Mov Balance_Esc.Macro" xfId="350" xr:uid="{81EC1CE2-6280-41D1-9B00-37A6D7661202}"/>
    <cellStyle name="%_Mov Balance_Esc.Macro 2" xfId="3971" xr:uid="{0DF0A7D8-9830-4447-B33B-15524308ED10}"/>
    <cellStyle name="%_Mov Balance_Escenario contabilidad  (2)" xfId="8793" xr:uid="{19FCB7AF-3736-42DF-BC9B-E570C7195E79}"/>
    <cellStyle name="%_Mov Balance_Escenario contabilidad  (2) 2" xfId="8794" xr:uid="{8322F098-B427-4098-9E47-E22144E1790A}"/>
    <cellStyle name="%_Mov Balance_G_Loans" xfId="351" xr:uid="{A303B4CD-88C5-4006-82BA-70AD3B32CB51}"/>
    <cellStyle name="%_Mov Balance_G_Loans 2" xfId="3972" xr:uid="{8A6FF2E1-6571-4292-916E-0FCBAAE21980}"/>
    <cellStyle name="%_Mov Balance_GRUPO4Q-2009 COMPLETO" xfId="3303" xr:uid="{75DFCFB4-ED96-43D8-9E8B-3A5067F1BC10}"/>
    <cellStyle name="%_Mov Balance_Información relacionada" xfId="352" xr:uid="{6D2D021F-9C8F-4D5F-936D-0FB8128C5A6C}"/>
    <cellStyle name="%_NOTA BONOS Y O.FRAS 2008" xfId="3304" xr:uid="{C46D8FE8-446E-41E7-850D-989D3DC8CD48}"/>
    <cellStyle name="%_PPT Final" xfId="353" xr:uid="{553BFAEF-BE98-4997-8107-C12202CD3F69}"/>
    <cellStyle name="%_Renta" xfId="354" xr:uid="{F3BAC1AC-5DB7-44B2-B4D6-097855BE827B}"/>
    <cellStyle name="%_Renta 2" xfId="355" xr:uid="{99D95A2F-0001-4A35-85EC-C2FAF5D53FEA}"/>
    <cellStyle name="%_Renta 3" xfId="356" xr:uid="{49501C79-7C34-4BD9-82EA-A5D36588C562}"/>
    <cellStyle name="%_Renta_Deuda septiembre_marcos" xfId="357" xr:uid="{37B557A6-A53D-4441-B5E4-6A855AD15B23}"/>
    <cellStyle name="%_Renta_PPT Final" xfId="358" xr:uid="{3F9C3C52-05CD-4175-A2C4-022893E72535}"/>
    <cellStyle name="%_Renta_Vida Media ISA_" xfId="359" xr:uid="{D1B2C92D-0B78-449C-9C96-C13679F42AAA}"/>
    <cellStyle name="%_SAP Version Ene09" xfId="8149" xr:uid="{684A236C-ACD7-49AF-B301-BB832E2B352E}"/>
    <cellStyle name="%_SAP Version Ene09 2" xfId="8886" xr:uid="{81EA6068-34C7-4415-81E3-426846C6BE7D}"/>
    <cellStyle name="%_SAP Version Ene09 3" xfId="9161" xr:uid="{D80506B7-E623-48AC-8A49-A7546E4FDA4F}"/>
    <cellStyle name="%_SAP Version Ene09 4" xfId="9209" xr:uid="{C8220304-BC9B-443A-93BF-2734A87D771F}"/>
    <cellStyle name="%_SAP Version Ene09 5" xfId="9253" xr:uid="{20F19E52-80C7-4E60-BF3A-66978DD78D5F}"/>
    <cellStyle name="%_SAP Version Ene09 6" xfId="9535" xr:uid="{3D45AEC4-4557-467C-9BBD-7D8EE52306E3}"/>
    <cellStyle name="%_SAP Version Ene09 7" xfId="9825" xr:uid="{D97633F0-00EF-4CA1-B1EA-CF23B111E070}"/>
    <cellStyle name="%_SAP Version Ene09_INFORMACION ISA BOLIVIA DIC09" xfId="8150" xr:uid="{E16DF3AE-7E01-4AC9-AA34-8ECA7C18045B}"/>
    <cellStyle name="%_SAP Version Ene09_INFORMACION ISA BOLIVIA NOV09" xfId="8151" xr:uid="{4AF7490A-6501-4B53-9CD4-48583B6D2A8A}"/>
    <cellStyle name="%_SAP Version Ene09_INFORMACION ISA BOLIVIA OCT09" xfId="8152" xr:uid="{18BAF64F-52FF-4F87-9CE9-E343EF4EA408}"/>
    <cellStyle name="%_Sensibilidades OK" xfId="8795" xr:uid="{020800E2-9561-4271-99D4-0B6BE5057D10}"/>
    <cellStyle name="%_Sensibilidades OK 2" xfId="8796" xr:uid="{9625FD88-AAE6-40CC-9614-6CF66022833E}"/>
    <cellStyle name="%_Tablas presentaciones ISA - March 2008" xfId="360" xr:uid="{BD7F9B2E-6313-46E9-81EA-BDD38433DDD6}"/>
    <cellStyle name="%_Tablas presentaciones ISA - March 2008 2" xfId="3973" xr:uid="{925A53D0-CDDA-4A18-9DA8-9F2AC91024D1}"/>
    <cellStyle name="%_TRANSELCA" xfId="3305" xr:uid="{38B2CE5B-D773-4331-AF3C-01DB91DBDBC8}"/>
    <cellStyle name="%0" xfId="361" xr:uid="{623078A2-B582-46C6-954E-B5AA495803F3}"/>
    <cellStyle name="%0.0" xfId="362" xr:uid="{4AB1541E-D0C4-4F1B-9B76-79F77242F198}"/>
    <cellStyle name="_Act Fin" xfId="8887" xr:uid="{95C991C2-B048-46AB-BDBB-6310C7F91539}"/>
    <cellStyle name="_Modelo Bocas de Ceniza 4" xfId="363" xr:uid="{4254CE00-A333-43BD-BBDE-5C8DFA83F751}"/>
    <cellStyle name="_Modelo Bocas de Ceniza 4 2" xfId="364" xr:uid="{0A2ADA7A-8AB3-463C-B24D-A93ECE59F9B5}"/>
    <cellStyle name="_Modelo Bocas de Ceniza 4 2 2" xfId="365" xr:uid="{5597EEAD-1DE3-4614-B36B-04F5D69560A7}"/>
    <cellStyle name="_Modelo Bocas de Ceniza 4 2 2_PPT Final" xfId="366" xr:uid="{BA4E3BF3-124F-4158-AD5E-E5D644DC1A5D}"/>
    <cellStyle name="_Modelo Bocas de Ceniza 4 2 2_Vida Media ISA_" xfId="367" xr:uid="{8DCD705B-994B-406F-815B-D13BD36EF191}"/>
    <cellStyle name="_Modelo Bocas de Ceniza 4 2 3" xfId="368" xr:uid="{0C663B49-4CDA-4433-9A1D-FE0E27E68DFB}"/>
    <cellStyle name="_Modelo Bocas de Ceniza 4 2 3_PPT Final" xfId="369" xr:uid="{DEB847BA-1DDF-4C19-8463-B1CEB57A1D4C}"/>
    <cellStyle name="_Modelo Bocas de Ceniza 4 2 3_Vida Media ISA_" xfId="370" xr:uid="{29F3F5AA-5951-451E-958B-0A92DBE44F7A}"/>
    <cellStyle name="_Modelo Bocas de Ceniza 4 2 4" xfId="371" xr:uid="{612FD8B8-23A6-4F2C-8DD8-9AACCA1CC5DB}"/>
    <cellStyle name="_Modelo Bocas de Ceniza 4 2 4_PPT Final" xfId="372" xr:uid="{26077A6D-C9BD-4ADA-A141-22A875984201}"/>
    <cellStyle name="_Modelo Bocas de Ceniza 4 2 4_Vida Media ISA_" xfId="373" xr:uid="{99503235-D64B-42EF-AE2A-B109D7827158}"/>
    <cellStyle name="_Modelo Bocas de Ceniza 4 2 5" xfId="374" xr:uid="{FB943F75-A9E2-47E8-82AA-C9377D959C5F}"/>
    <cellStyle name="_Modelo Bocas de Ceniza 4 2 6" xfId="375" xr:uid="{FC3545CC-9F00-4CA6-B84C-4E5BC383379C}"/>
    <cellStyle name="_Modelo Bocas de Ceniza 4 2 7" xfId="376" xr:uid="{D8BCD657-5F08-4AAB-9C0F-C9B487CD5012}"/>
    <cellStyle name="_Modelo Bocas de Ceniza 4 2 8" xfId="377" xr:uid="{116C00BC-BAAC-4DE3-8199-E367F31EE9BC}"/>
    <cellStyle name="_Modelo Bocas de Ceniza 4 2_ActiFijos" xfId="378" xr:uid="{33F80C55-24D7-40C2-81A5-36F9E7CAE30C}"/>
    <cellStyle name="_Modelo Bocas de Ceniza 4 2_ActiFijos_PPT Final" xfId="379" xr:uid="{3B27E569-4871-404C-95E4-365CEB8B555D}"/>
    <cellStyle name="_Modelo Bocas de Ceniza 4 2_ActiFijos_Vida Media ISA_" xfId="380" xr:uid="{C5AE67DD-F678-441B-B3F1-003B0178406C}"/>
    <cellStyle name="_Modelo Bocas de Ceniza 4 2_PPT Final" xfId="381" xr:uid="{D2456EB9-AA10-4662-BC75-3F53D0CC7534}"/>
    <cellStyle name="_Modelo Bocas de Ceniza 4 2_Vida Media ISA_" xfId="382" xr:uid="{7446CD42-F368-431F-AB4A-93EACC754A5B}"/>
    <cellStyle name="_Modelo Bocas de Ceniza 4 3" xfId="383" xr:uid="{86A4DA0D-0C4D-4A8B-BE8A-63B04CD88F3A}"/>
    <cellStyle name="_Modelo Bocas de Ceniza 4 3 2" xfId="384" xr:uid="{840CCD81-F96B-4FD0-8F35-57E400B3C831}"/>
    <cellStyle name="_Modelo Bocas de Ceniza 4 3 2_PPT Final" xfId="385" xr:uid="{B3F059E6-30DF-41C3-AE98-0BC956292EF6}"/>
    <cellStyle name="_Modelo Bocas de Ceniza 4 3 2_Vida Media ISA_" xfId="386" xr:uid="{EF2FE043-1DED-4C84-BBE1-AAB940E97C47}"/>
    <cellStyle name="_Modelo Bocas de Ceniza 4 3 3" xfId="387" xr:uid="{6FF2BFBB-05D3-4B27-931D-F2EE2301D329}"/>
    <cellStyle name="_Modelo Bocas de Ceniza 4 3 3_PPT Final" xfId="388" xr:uid="{C94E530B-5230-4239-91E2-792C8C2846C0}"/>
    <cellStyle name="_Modelo Bocas de Ceniza 4 3 3_Vida Media ISA_" xfId="389" xr:uid="{C76A4B55-229F-465A-AD32-526FED27352D}"/>
    <cellStyle name="_Modelo Bocas de Ceniza 4 3 4" xfId="390" xr:uid="{4408AA75-3863-457E-A9F5-E1FF4FD9BC5A}"/>
    <cellStyle name="_Modelo Bocas de Ceniza 4 3 4_PPT Final" xfId="391" xr:uid="{80112173-8C43-4DDA-9EDA-018BD481D8F8}"/>
    <cellStyle name="_Modelo Bocas de Ceniza 4 3 4_Vida Media ISA_" xfId="392" xr:uid="{C86E4589-A832-4CF0-8883-F7E3F2AD2011}"/>
    <cellStyle name="_Modelo Bocas de Ceniza 4 3 5" xfId="393" xr:uid="{A2FFCB73-BAA2-4C6F-860A-7818244C6718}"/>
    <cellStyle name="_Modelo Bocas de Ceniza 4 3 6" xfId="394" xr:uid="{E5DD05E2-131D-477D-99A4-66CD2DD57644}"/>
    <cellStyle name="_Modelo Bocas de Ceniza 4 3 7" xfId="395" xr:uid="{7B89651D-62F8-45F6-A42B-141113220F1E}"/>
    <cellStyle name="_Modelo Bocas de Ceniza 4 3 8" xfId="396" xr:uid="{428449F8-9EC9-47A6-B117-EF241F894BCA}"/>
    <cellStyle name="_Modelo Bocas de Ceniza 4 3_ActiFijos" xfId="397" xr:uid="{4F58C150-5979-4296-A694-A1608F7D923D}"/>
    <cellStyle name="_Modelo Bocas de Ceniza 4 3_ActiFijos_PPT Final" xfId="398" xr:uid="{FE747DC3-A577-483E-B136-159808892CD4}"/>
    <cellStyle name="_Modelo Bocas de Ceniza 4 3_ActiFijos_Vida Media ISA_" xfId="399" xr:uid="{88B842ED-5131-40F5-A60F-1D6B7ABF218C}"/>
    <cellStyle name="_Modelo Bocas de Ceniza 4 3_PPT Final" xfId="400" xr:uid="{A01038B5-8AD1-4E4C-9293-12A9BE840E9A}"/>
    <cellStyle name="_Modelo Bocas de Ceniza 4 3_Vida Media ISA_" xfId="401" xr:uid="{AA4DB496-D63B-42BB-B252-58BE54027689}"/>
    <cellStyle name="_Modelo Bocas de Ceniza 4 4" xfId="402" xr:uid="{7C7FECE6-60AB-4D47-B243-7AE1C22724B4}"/>
    <cellStyle name="_Modelo Bocas de Ceniza 4 4 2" xfId="403" xr:uid="{50F48B9E-33B9-414A-A753-33B74E5DAAD4}"/>
    <cellStyle name="_Modelo Bocas de Ceniza 4 4 2_PPT Final" xfId="404" xr:uid="{0B64C3C7-3B9B-434D-AC4A-2CC041176CFE}"/>
    <cellStyle name="_Modelo Bocas de Ceniza 4 4 2_Vida Media ISA_" xfId="405" xr:uid="{F4A41DC2-E2C9-4E8A-89D2-99ED752F6FB6}"/>
    <cellStyle name="_Modelo Bocas de Ceniza 4 4 3" xfId="406" xr:uid="{D212BE38-A97F-4187-99D1-948122554698}"/>
    <cellStyle name="_Modelo Bocas de Ceniza 4 4 3_PPT Final" xfId="407" xr:uid="{5A6CF0FF-79C5-4FDA-BD87-2666730D3674}"/>
    <cellStyle name="_Modelo Bocas de Ceniza 4 4 3_Vida Media ISA_" xfId="408" xr:uid="{7F328146-C90E-48AA-9037-7756466E1E28}"/>
    <cellStyle name="_Modelo Bocas de Ceniza 4 4 4" xfId="409" xr:uid="{7457F9BB-0DB7-49B8-8577-F023631F1C01}"/>
    <cellStyle name="_Modelo Bocas de Ceniza 4 4 4_PPT Final" xfId="410" xr:uid="{478681BA-E951-4745-B8D8-3E06138994FF}"/>
    <cellStyle name="_Modelo Bocas de Ceniza 4 4 4_Vida Media ISA_" xfId="411" xr:uid="{5043461E-E4BA-4CC2-B329-EE05D00D42BF}"/>
    <cellStyle name="_Modelo Bocas de Ceniza 4 4 5" xfId="412" xr:uid="{D9F7E2BC-B638-4639-B346-7233E930A5F8}"/>
    <cellStyle name="_Modelo Bocas de Ceniza 4 4 6" xfId="413" xr:uid="{3C7FA83B-D34A-45D4-9689-04DDF525B433}"/>
    <cellStyle name="_Modelo Bocas de Ceniza 4 4 7" xfId="414" xr:uid="{B4867A71-1520-4B23-9596-37AA8BB8D11A}"/>
    <cellStyle name="_Modelo Bocas de Ceniza 4 4 8" xfId="415" xr:uid="{5FC9EF19-2F33-4B84-B378-CA3AF18A24D0}"/>
    <cellStyle name="_Modelo Bocas de Ceniza 4 4_ActiFijos" xfId="416" xr:uid="{D616549A-C019-4A8B-9804-36046D56668B}"/>
    <cellStyle name="_Modelo Bocas de Ceniza 4 4_ActiFijos_PPT Final" xfId="417" xr:uid="{88398B3B-57E7-4A00-BCB7-403B5E13D328}"/>
    <cellStyle name="_Modelo Bocas de Ceniza 4 4_ActiFijos_Vida Media ISA_" xfId="418" xr:uid="{8F8D8E96-3D0C-4A8A-A893-AF039839AF4A}"/>
    <cellStyle name="_Modelo Bocas de Ceniza 4 4_PPT Final" xfId="419" xr:uid="{99217AC0-8646-4AA4-881A-424B621B4D04}"/>
    <cellStyle name="_Modelo Bocas de Ceniza 4 4_Vida Media ISA_" xfId="420" xr:uid="{8E4B20FD-2AD5-404E-86E0-4CEEECC12383}"/>
    <cellStyle name="_Modelo Bocas de Ceniza 4_Balanc" xfId="421" xr:uid="{6C3980B9-E595-45E9-8A44-C8D5F30E3963}"/>
    <cellStyle name="_Modelo Bocas de Ceniza 4_Balanc 2" xfId="422" xr:uid="{D19C29CC-97B9-403C-A5F2-896DC6CD269F}"/>
    <cellStyle name="_Modelo Bocas de Ceniza 4_Balanc 2_PPT Final" xfId="423" xr:uid="{A917639E-2A0C-4A85-AB4B-9D07045E37BB}"/>
    <cellStyle name="_Modelo Bocas de Ceniza 4_Balanc 2_Vida Media ISA_" xfId="424" xr:uid="{B46BBC56-81FF-43B5-ACC0-FC9935A68A29}"/>
    <cellStyle name="_Modelo Bocas de Ceniza 4_Balanc 3" xfId="425" xr:uid="{99529120-F216-4DBA-907F-9712EE4B534C}"/>
    <cellStyle name="_Modelo Bocas de Ceniza 4_Balanc 3_PPT Final" xfId="426" xr:uid="{2E81BA4E-FC0B-4D90-817B-98FF60947243}"/>
    <cellStyle name="_Modelo Bocas de Ceniza 4_Balanc 3_Vida Media ISA_" xfId="427" xr:uid="{E04D4909-FD9B-48BA-ADD1-183B18CB04CD}"/>
    <cellStyle name="_Modelo Bocas de Ceniza 4_Balanc 4" xfId="428" xr:uid="{1639012C-0C72-4D1D-BF1F-0BBB67797709}"/>
    <cellStyle name="_Modelo Bocas de Ceniza 4_Balanc 4_PPT Final" xfId="429" xr:uid="{CF56C19E-D9D2-4234-B276-87F354A95262}"/>
    <cellStyle name="_Modelo Bocas de Ceniza 4_Balanc 4_Vida Media ISA_" xfId="430" xr:uid="{D1DCE62B-95AE-4493-96E5-B53F059A01ED}"/>
    <cellStyle name="_Modelo Bocas de Ceniza 4_Balanc 5" xfId="431" xr:uid="{08AB770A-D804-4573-B82C-D1CDFA32EBE8}"/>
    <cellStyle name="_Modelo Bocas de Ceniza 4_Balanc 6" xfId="432" xr:uid="{02B6C2A2-8E90-4B2B-8CAF-9764C673DBCB}"/>
    <cellStyle name="_Modelo Bocas de Ceniza 4_Balanc 7" xfId="433" xr:uid="{982C9093-DB7F-42D5-BBFD-7FAC983F9EC8}"/>
    <cellStyle name="_Modelo Bocas de Ceniza 4_Balanc 8" xfId="434" xr:uid="{CB409473-F246-4745-8ADA-2CFD7952BA5E}"/>
    <cellStyle name="_Modelo Bocas de Ceniza 4_Balanc_ActiFijos" xfId="435" xr:uid="{4C242019-B27D-488F-9246-5D6749AC56D7}"/>
    <cellStyle name="_Modelo Bocas de Ceniza 4_Balanc_ActiFijos_PPT Final" xfId="436" xr:uid="{A6DEEA97-43D3-439C-9AB7-9EE901E09985}"/>
    <cellStyle name="_Modelo Bocas de Ceniza 4_Balanc_ActiFijos_Vida Media ISA_" xfId="437" xr:uid="{2D29747D-2B70-4738-8D06-5ED3EC0486BE}"/>
    <cellStyle name="_Modelo Bocas de Ceniza 4_Balanc_C.M.E." xfId="438" xr:uid="{3FC1C8EC-AFE0-4313-9491-B3C13D167BDF}"/>
    <cellStyle name="_Modelo Bocas de Ceniza 4_Balanc_C.M.E._PPT Final" xfId="439" xr:uid="{53EE16AC-7665-47B2-86FC-9CAE3701FC42}"/>
    <cellStyle name="_Modelo Bocas de Ceniza 4_Balanc_C.M.E._Vida Media ISA_" xfId="440" xr:uid="{F9305D03-96E4-4214-884E-71986ABE66ED}"/>
    <cellStyle name="_Modelo Bocas de Ceniza 4_Balanc_C.M.L." xfId="441" xr:uid="{65486379-BC3D-45DF-AD19-5EC98C2828CC}"/>
    <cellStyle name="_Modelo Bocas de Ceniza 4_Balanc_C.M.L._PPT Final" xfId="442" xr:uid="{AE4D9B04-BE58-4243-84EF-5832297611E0}"/>
    <cellStyle name="_Modelo Bocas de Ceniza 4_Balanc_C.M.L._Vida Media ISA_" xfId="443" xr:uid="{14575AEB-58FE-4BD7-9D80-A0A12D19CE01}"/>
    <cellStyle name="_Modelo Bocas de Ceniza 4_Balanc_Esc.Macro" xfId="444" xr:uid="{4C6C1095-890B-42F7-94AD-1C46028DB33F}"/>
    <cellStyle name="_Modelo Bocas de Ceniza 4_Balanc_Esc.Macro_PPT Final" xfId="445" xr:uid="{E1CDDB4A-00DC-45B1-A761-811D3F15F3A7}"/>
    <cellStyle name="_Modelo Bocas de Ceniza 4_Balanc_Esc.Macro_Vida Media ISA_" xfId="446" xr:uid="{597A843E-CFFE-4D37-AFB0-93E15737AFD7}"/>
    <cellStyle name="_Modelo Bocas de Ceniza 4_Balanc_PPT Final" xfId="447" xr:uid="{0734CE67-15BA-4658-BDED-494444C531AF}"/>
    <cellStyle name="_Modelo Bocas de Ceniza 4_Balanc_Vida Media ISA_" xfId="448" xr:uid="{D39C798B-2756-4DAB-BB09-FD680657B54A}"/>
    <cellStyle name="_Modelo Bocas de Ceniza 4_Balance" xfId="449" xr:uid="{2FA985E6-3B41-4BB0-8E6B-D14C105C4453}"/>
    <cellStyle name="_Modelo Bocas de Ceniza 4_Balance 2" xfId="450" xr:uid="{688930A6-D5C8-4CBA-BDBD-15628046476E}"/>
    <cellStyle name="_Modelo Bocas de Ceniza 4_Balance 2_PPT Final" xfId="451" xr:uid="{E4736255-73CD-47FF-A8BF-081E4DD6FDA0}"/>
    <cellStyle name="_Modelo Bocas de Ceniza 4_Balance 2_Vida Media ISA_" xfId="452" xr:uid="{856DF561-192A-4BFE-9322-C7F112A6D07F}"/>
    <cellStyle name="_Modelo Bocas de Ceniza 4_Balance 3" xfId="453" xr:uid="{DEDEEFAE-426F-4199-9556-FB0A0C109B55}"/>
    <cellStyle name="_Modelo Bocas de Ceniza 4_Balance 3_PPT Final" xfId="454" xr:uid="{E63BDC63-94E2-44C4-9453-1C739BF7BA9A}"/>
    <cellStyle name="_Modelo Bocas de Ceniza 4_Balance 3_Vida Media ISA_" xfId="455" xr:uid="{7DD9D1E9-E4AE-46F5-A778-988746C4BD2C}"/>
    <cellStyle name="_Modelo Bocas de Ceniza 4_Balance 4" xfId="456" xr:uid="{250479A6-24C4-46C3-A7E2-1DFF7A46E4DB}"/>
    <cellStyle name="_Modelo Bocas de Ceniza 4_Balance 4_PPT Final" xfId="457" xr:uid="{A84807DF-81BB-46C5-93AB-71AF4B746DFB}"/>
    <cellStyle name="_Modelo Bocas de Ceniza 4_Balance 4_Vida Media ISA_" xfId="458" xr:uid="{B0843D1F-E027-45FD-904C-572D637B48F5}"/>
    <cellStyle name="_Modelo Bocas de Ceniza 4_Balance 5" xfId="459" xr:uid="{337E56E8-B5E6-4499-8333-9E7B56E6294C}"/>
    <cellStyle name="_Modelo Bocas de Ceniza 4_Balance 6" xfId="460" xr:uid="{483CF820-38EA-4FA5-B6B6-50EFF9640BD2}"/>
    <cellStyle name="_Modelo Bocas de Ceniza 4_Balance 7" xfId="461" xr:uid="{23E2BD30-23D2-40DE-9E1D-76D4C9C51A0D}"/>
    <cellStyle name="_Modelo Bocas de Ceniza 4_Balance 8" xfId="462" xr:uid="{8FABECB4-8083-4F06-8A6D-2319DBE99B7D}"/>
    <cellStyle name="_Modelo Bocas de Ceniza 4_Balance_ActiFijos" xfId="463" xr:uid="{402DD2D6-B02C-4CBE-8DB7-CEC7C23E8540}"/>
    <cellStyle name="_Modelo Bocas de Ceniza 4_Balance_ActiFijos_PPT Final" xfId="464" xr:uid="{55318859-5770-4934-A849-2B95EB7CBB22}"/>
    <cellStyle name="_Modelo Bocas de Ceniza 4_Balance_ActiFijos_Vida Media ISA_" xfId="465" xr:uid="{051F062D-0D34-4FAE-88CA-85B8DBF8177A}"/>
    <cellStyle name="_Modelo Bocas de Ceniza 4_Balance_C.M.E." xfId="466" xr:uid="{227492BA-8BF7-40F8-9F43-28DA6674FFFD}"/>
    <cellStyle name="_Modelo Bocas de Ceniza 4_Balance_C.M.E._PPT Final" xfId="467" xr:uid="{DE0D93A4-DE2A-4389-B7CA-7CCEE1ECE92C}"/>
    <cellStyle name="_Modelo Bocas de Ceniza 4_Balance_C.M.E._Vida Media ISA_" xfId="468" xr:uid="{DCF8580E-F291-493D-8F39-22391E926891}"/>
    <cellStyle name="_Modelo Bocas de Ceniza 4_Balance_C.M.L." xfId="469" xr:uid="{1156DE25-F819-4A57-A7AF-CDB71CDD46BD}"/>
    <cellStyle name="_Modelo Bocas de Ceniza 4_Balance_C.M.L._PPT Final" xfId="470" xr:uid="{685C7FEA-74A0-41D8-B796-ECCDDFD7A7FE}"/>
    <cellStyle name="_Modelo Bocas de Ceniza 4_Balance_C.M.L._Vida Media ISA_" xfId="471" xr:uid="{C2D92BAF-DF73-48FA-9A05-364FF4D8E104}"/>
    <cellStyle name="_Modelo Bocas de Ceniza 4_Balance_claudia" xfId="8797" xr:uid="{0D16CF09-42DD-4EDB-AC59-E09248B4012D}"/>
    <cellStyle name="_Modelo Bocas de Ceniza 4_Balance_EF-2008-07-consolidado" xfId="472" xr:uid="{C14BC39A-4928-46F9-B627-C547463D79C6}"/>
    <cellStyle name="_Modelo Bocas de Ceniza 4_Balance_EF-2008-08-consolidado" xfId="473" xr:uid="{E1CB163E-CE75-4293-8C5A-EF0A47FEDF05}"/>
    <cellStyle name="_Modelo Bocas de Ceniza 4_Balance_EF-2008-09-consolidado" xfId="474" xr:uid="{E28CAB7E-82E7-4C7D-B838-D618F4F7858A}"/>
    <cellStyle name="_Modelo Bocas de Ceniza 4_Balance_EF-2008-10-consolidado" xfId="475" xr:uid="{B1531F60-F982-4AB0-8E6B-013B3BD40E75}"/>
    <cellStyle name="_Modelo Bocas de Ceniza 4_Balance_EF-2008-11-consolidado" xfId="476" xr:uid="{AB68B537-E708-4176-BAB9-21AC96F6D79F}"/>
    <cellStyle name="_Modelo Bocas de Ceniza 4_Balance_EF-2008-12-consolidado" xfId="477" xr:uid="{564A820C-7550-4207-80A6-0B37F1323117}"/>
    <cellStyle name="_Modelo Bocas de Ceniza 4_Balance_EF-2009-03-consolidado" xfId="478" xr:uid="{64F27291-4450-49C5-BD03-A3FE0881FF8C}"/>
    <cellStyle name="_Modelo Bocas de Ceniza 4_Balance_EF-2009-04-consolidado" xfId="8798" xr:uid="{C4C33815-0783-45B6-8B2F-8DC9B86C603F}"/>
    <cellStyle name="_Modelo Bocas de Ceniza 4_Balance_EF-2009-06-consolidado" xfId="8799" xr:uid="{A05DCFC5-34CE-47B8-86C2-B7DD7D9A5A6E}"/>
    <cellStyle name="_Modelo Bocas de Ceniza 4_Balance_EF-2009-09-consolidado" xfId="8800" xr:uid="{A948884D-0FB1-4322-B887-1A91409D9536}"/>
    <cellStyle name="_Modelo Bocas de Ceniza 4_Balance_EF-2009-12-consolidado" xfId="8801" xr:uid="{971FE66D-2046-498A-ACC9-CA71FC92A18A}"/>
    <cellStyle name="_Modelo Bocas de Ceniza 4_Balance_EF-2010-02-consolidado" xfId="8802" xr:uid="{A5D7A4BC-0550-4C62-8473-2B36B3C63869}"/>
    <cellStyle name="_Modelo Bocas de Ceniza 4_Balance_EF-2010-05-consolidado" xfId="8803" xr:uid="{E9AD4D47-9EF4-4AE1-9B0B-27A166620598}"/>
    <cellStyle name="_Modelo Bocas de Ceniza 4_Balance_EF-2010-06-consolidado" xfId="8804" xr:uid="{331C62DC-4836-4D57-9D17-1C7ECEE013AC}"/>
    <cellStyle name="_Modelo Bocas de Ceniza 4_Balance_EF-2010-09-consolidado" xfId="8805" xr:uid="{E6896D5B-7E2D-4BAB-9FCB-99A9A478518C}"/>
    <cellStyle name="_Modelo Bocas de Ceniza 4_Balance_EF-2010-11-consolidado" xfId="8806" xr:uid="{E2B8827E-1259-4689-80D9-41B8A22C2C8C}"/>
    <cellStyle name="_Modelo Bocas de Ceniza 4_Balance_EF-2010-12-consolidado" xfId="8807" xr:uid="{286F6CB7-7242-4C02-B922-1AA69E794883}"/>
    <cellStyle name="_Modelo Bocas de Ceniza 4_Balance_Esc.Macro" xfId="479" xr:uid="{F131CB49-1410-43D1-AB95-CE6695A1CBC5}"/>
    <cellStyle name="_Modelo Bocas de Ceniza 4_Balance_Esc.Macro_PPT Final" xfId="480" xr:uid="{2C936505-263F-4C81-AA78-975129B58D1C}"/>
    <cellStyle name="_Modelo Bocas de Ceniza 4_Balance_Esc.Macro_Vida Media ISA_" xfId="481" xr:uid="{E69A9692-80EB-4B4D-9313-8BB3349D2393}"/>
    <cellStyle name="_Modelo Bocas de Ceniza 4_Balance_Escenario contabilidad  (2)" xfId="8808" xr:uid="{6070C155-0E56-4FFA-9A92-F09558A045F7}"/>
    <cellStyle name="_Modelo Bocas de Ceniza 4_Balance_G_Loans" xfId="482" xr:uid="{32525A6C-83C5-4388-BD44-DD79F51AF6F9}"/>
    <cellStyle name="_Modelo Bocas de Ceniza 4_Balance_G_Loans_PPT Final" xfId="483" xr:uid="{AE46FA43-D92B-450F-9E5F-9C4FBC866277}"/>
    <cellStyle name="_Modelo Bocas de Ceniza 4_Balance_G_Loans_Vida Media ISA_" xfId="484" xr:uid="{963DD0B9-7988-4728-983B-A6F4DD325FE7}"/>
    <cellStyle name="_Modelo Bocas de Ceniza 4_Balance_Libro1" xfId="485" xr:uid="{F2B9A34C-C026-42FA-A771-00AB7894080A}"/>
    <cellStyle name="_Modelo Bocas de Ceniza 4_Balance_PPT Final" xfId="486" xr:uid="{FC6C5E7B-59E3-483A-A36E-9C1DB43C635B}"/>
    <cellStyle name="_Modelo Bocas de Ceniza 4_Balance_tasa efectiva renta 2008-OCT2009" xfId="8809" xr:uid="{253FE0A6-F3F0-4DDD-A3C6-3CD61FC15526}"/>
    <cellStyle name="_Modelo Bocas de Ceniza 4_Balance_Vida Media ISA_" xfId="487" xr:uid="{892CAAE4-E792-4CA4-AC20-FA83ECBA25B9}"/>
    <cellStyle name="_Modelo Bocas de Ceniza 4_Bases_Generales" xfId="488" xr:uid="{3DBA090D-2127-4E8D-A2DF-F6925420C84F}"/>
    <cellStyle name="_Modelo Bocas de Ceniza 4_Bases_Generales 2" xfId="489" xr:uid="{7317DD56-E9F0-4186-A3B6-75ECA1FAA3B7}"/>
    <cellStyle name="_Modelo Bocas de Ceniza 4_Bases_Generales 2_PPT Final" xfId="490" xr:uid="{C1505D09-B118-4EDD-9209-678635808D7B}"/>
    <cellStyle name="_Modelo Bocas de Ceniza 4_Bases_Generales 2_Vida Media ISA_" xfId="491" xr:uid="{C678F21D-A1B1-4F33-8EC1-84B8E8BFC899}"/>
    <cellStyle name="_Modelo Bocas de Ceniza 4_Bases_Generales 3" xfId="492" xr:uid="{14498238-B1ED-42F3-8829-8F38AB431818}"/>
    <cellStyle name="_Modelo Bocas de Ceniza 4_Bases_Generales 3_PPT Final" xfId="493" xr:uid="{5B208B55-D945-4053-A1FC-84BB8104C04A}"/>
    <cellStyle name="_Modelo Bocas de Ceniza 4_Bases_Generales 3_Vida Media ISA_" xfId="494" xr:uid="{22C629C6-B636-4081-9E53-F4AB815AAF1C}"/>
    <cellStyle name="_Modelo Bocas de Ceniza 4_Bases_Generales 4" xfId="495" xr:uid="{07992419-ACD5-481B-8BBB-B9FA43CE51DF}"/>
    <cellStyle name="_Modelo Bocas de Ceniza 4_Bases_Generales 4_PPT Final" xfId="496" xr:uid="{33A5ED29-E7CE-4D8F-9288-A5DD45492016}"/>
    <cellStyle name="_Modelo Bocas de Ceniza 4_Bases_Generales 4_Vida Media ISA_" xfId="497" xr:uid="{A894CE19-E65A-4F87-94A1-2D2AEC98A21A}"/>
    <cellStyle name="_Modelo Bocas de Ceniza 4_Bases_Generales 5" xfId="498" xr:uid="{16FD3F3D-EE0B-4137-9112-DF4EA7945311}"/>
    <cellStyle name="_Modelo Bocas de Ceniza 4_Bases_Generales 6" xfId="499" xr:uid="{D40B5697-863D-4353-8362-40F421B4C1B7}"/>
    <cellStyle name="_Modelo Bocas de Ceniza 4_Bases_Generales 7" xfId="500" xr:uid="{150FCB56-6DB4-42A4-A90F-83678CD322A0}"/>
    <cellStyle name="_Modelo Bocas de Ceniza 4_Bases_Generales 8" xfId="501" xr:uid="{84BED1BC-7553-4AA3-A918-6FA23F99C2B3}"/>
    <cellStyle name="_Modelo Bocas de Ceniza 4_Bases_Generales_1" xfId="502" xr:uid="{92464210-1C8E-4118-B979-FDA7120C2518}"/>
    <cellStyle name="_Modelo Bocas de Ceniza 4_Bases_Generales_1 2" xfId="503" xr:uid="{99C98A2B-2B9A-40C2-9190-187876BD2952}"/>
    <cellStyle name="_Modelo Bocas de Ceniza 4_Bases_Generales_1 2_PPT Final" xfId="504" xr:uid="{4E994363-4A8A-4BEE-8D6F-443F1BF42AC5}"/>
    <cellStyle name="_Modelo Bocas de Ceniza 4_Bases_Generales_1 2_Vida Media ISA_" xfId="505" xr:uid="{1D93083F-428F-42CB-B5E4-F98C3C5E75F6}"/>
    <cellStyle name="_Modelo Bocas de Ceniza 4_Bases_Generales_1 3" xfId="506" xr:uid="{3179716E-D9B0-4AF0-B75D-C5904050EC12}"/>
    <cellStyle name="_Modelo Bocas de Ceniza 4_Bases_Generales_1 3_PPT Final" xfId="507" xr:uid="{53AD803C-5A73-4091-955E-532C4DCC4071}"/>
    <cellStyle name="_Modelo Bocas de Ceniza 4_Bases_Generales_1 3_Vida Media ISA_" xfId="508" xr:uid="{89CF8CA5-8575-4365-ABE6-6277A1AB50D1}"/>
    <cellStyle name="_Modelo Bocas de Ceniza 4_Bases_Generales_1 4" xfId="509" xr:uid="{771F0F1D-9612-446D-863E-701B541ECCEB}"/>
    <cellStyle name="_Modelo Bocas de Ceniza 4_Bases_Generales_1 4_PPT Final" xfId="510" xr:uid="{D3B12714-7240-4299-82A3-B6FB2C95123A}"/>
    <cellStyle name="_Modelo Bocas de Ceniza 4_Bases_Generales_1 4_Vida Media ISA_" xfId="511" xr:uid="{E14A77DA-C4BC-469D-A434-85109228140F}"/>
    <cellStyle name="_Modelo Bocas de Ceniza 4_Bases_Generales_1 5" xfId="512" xr:uid="{B27B625B-B8ED-4C1E-AE5B-749376537173}"/>
    <cellStyle name="_Modelo Bocas de Ceniza 4_Bases_Generales_1 6" xfId="513" xr:uid="{4176E415-2E9C-4C4C-893A-866A461FC61E}"/>
    <cellStyle name="_Modelo Bocas de Ceniza 4_Bases_Generales_1 7" xfId="514" xr:uid="{7D65B2DE-7967-40AE-BE9A-92AE74649E6D}"/>
    <cellStyle name="_Modelo Bocas de Ceniza 4_Bases_Generales_1 8" xfId="515" xr:uid="{AB0D82F9-D156-4FC3-862E-7AB66B64459F}"/>
    <cellStyle name="_Modelo Bocas de Ceniza 4_Bases_Generales_1_ActiFijos" xfId="516" xr:uid="{1C9053E9-C4B5-4453-BB35-6F70E4746BEF}"/>
    <cellStyle name="_Modelo Bocas de Ceniza 4_Bases_Generales_1_ActiFijos_PPT Final" xfId="517" xr:uid="{897E0AB8-A362-4AF8-AB55-2684E584B0A9}"/>
    <cellStyle name="_Modelo Bocas de Ceniza 4_Bases_Generales_1_ActiFijos_Vida Media ISA_" xfId="518" xr:uid="{F9CF32C6-DAFC-4A26-8888-F0DDD020E98F}"/>
    <cellStyle name="_Modelo Bocas de Ceniza 4_Bases_Generales_1_C.M.E." xfId="519" xr:uid="{CC31E3C3-325A-4C1C-B934-5C73FFB6A8DF}"/>
    <cellStyle name="_Modelo Bocas de Ceniza 4_Bases_Generales_1_C.M.E._PPT Final" xfId="520" xr:uid="{0C14EE01-027D-4185-BCA9-8F60E3EFDFB7}"/>
    <cellStyle name="_Modelo Bocas de Ceniza 4_Bases_Generales_1_C.M.E._Vida Media ISA_" xfId="521" xr:uid="{453DAE7C-328B-47B6-94AA-5053F9E8365E}"/>
    <cellStyle name="_Modelo Bocas de Ceniza 4_Bases_Generales_1_C.M.L." xfId="522" xr:uid="{AB72EA59-88A6-4245-B0C0-87ABB3F90B7E}"/>
    <cellStyle name="_Modelo Bocas de Ceniza 4_Bases_Generales_1_C.M.L._PPT Final" xfId="523" xr:uid="{39AB2D40-309A-46D8-9B67-04898755CF69}"/>
    <cellStyle name="_Modelo Bocas de Ceniza 4_Bases_Generales_1_C.M.L._Vida Media ISA_" xfId="524" xr:uid="{9C5C1281-E100-4342-8BE0-42BD9BC1806F}"/>
    <cellStyle name="_Modelo Bocas de Ceniza 4_Bases_Generales_1_Esc.Macro" xfId="525" xr:uid="{03A5352F-095B-4A43-9173-3657411E46F9}"/>
    <cellStyle name="_Modelo Bocas de Ceniza 4_Bases_Generales_1_Esc.Macro_PPT Final" xfId="526" xr:uid="{FD6B1AEA-CE03-46F2-AB37-1864A81481AA}"/>
    <cellStyle name="_Modelo Bocas de Ceniza 4_Bases_Generales_1_Esc.Macro_Vida Media ISA_" xfId="527" xr:uid="{A1A8282D-2BC5-4F5F-8DE6-2BEAB50091D9}"/>
    <cellStyle name="_Modelo Bocas de Ceniza 4_Bases_Generales_1_G_Loans" xfId="528" xr:uid="{94EA04A9-81DB-4D3B-911B-46E656869827}"/>
    <cellStyle name="_Modelo Bocas de Ceniza 4_Bases_Generales_1_G_Loans_PPT Final" xfId="529" xr:uid="{7697C1B2-A809-45AC-BD17-63353567479C}"/>
    <cellStyle name="_Modelo Bocas de Ceniza 4_Bases_Generales_1_G_Loans_Vida Media ISA_" xfId="530" xr:uid="{E0CA7FA6-76AF-48D0-AA2F-1B964E4A3FFA}"/>
    <cellStyle name="_Modelo Bocas de Ceniza 4_Bases_Generales_1_PPT Final" xfId="531" xr:uid="{B15C7381-5C26-4DB3-A04E-CB2DC7369CF1}"/>
    <cellStyle name="_Modelo Bocas de Ceniza 4_Bases_Generales_1_Vida Media ISA_" xfId="532" xr:uid="{67587DC5-A4DF-44C5-A89C-C2FCC977755F}"/>
    <cellStyle name="_Modelo Bocas de Ceniza 4_Bases_Generales_2" xfId="533" xr:uid="{D7D5FF90-246A-4826-9DF5-97F94307C4C9}"/>
    <cellStyle name="_Modelo Bocas de Ceniza 4_Bases_Generales_2 2" xfId="534" xr:uid="{CDE57A64-B587-4D2C-8B92-4873DF263F3C}"/>
    <cellStyle name="_Modelo Bocas de Ceniza 4_Bases_Generales_2 3" xfId="535" xr:uid="{307DBC11-CFF1-43B0-B024-9BA7C29EAAE2}"/>
    <cellStyle name="_Modelo Bocas de Ceniza 4_Bases_Generales_2 4" xfId="536" xr:uid="{2E6C3669-2EDA-4A00-AECD-84675AC5D0C2}"/>
    <cellStyle name="_Modelo Bocas de Ceniza 4_Bases_Generales_2 5" xfId="537" xr:uid="{4D031F06-B59B-461F-96EF-E0CAA5A702DD}"/>
    <cellStyle name="_Modelo Bocas de Ceniza 4_Bases_Generales_2_ActiFijos" xfId="538" xr:uid="{A1F1EB51-B0AE-426B-A51F-97B98373EED4}"/>
    <cellStyle name="_Modelo Bocas de Ceniza 4_Bases_Generales_2_ActiFijos_PPT Final" xfId="539" xr:uid="{830834CF-A44F-4FF7-86E3-0399380D2C6E}"/>
    <cellStyle name="_Modelo Bocas de Ceniza 4_Bases_Generales_2_ActiFijos_Vida Media ISA_" xfId="540" xr:uid="{890B050F-B200-40D3-A618-104EEEAC8E43}"/>
    <cellStyle name="_Modelo Bocas de Ceniza 4_Bases_Generales_2_PPT Final" xfId="541" xr:uid="{C9975D3D-0169-4437-849B-9C14E17DE584}"/>
    <cellStyle name="_Modelo Bocas de Ceniza 4_Bases_Generales_2_Vida Media ISA_" xfId="542" xr:uid="{00441CA2-FA04-47DA-A75A-F01C7793FEE1}"/>
    <cellStyle name="_Modelo Bocas de Ceniza 4_Bases_Generales_ActiFijos" xfId="543" xr:uid="{78494267-C37C-4D34-935E-F6697B421232}"/>
    <cellStyle name="_Modelo Bocas de Ceniza 4_Bases_Generales_ActiFijos_PPT Final" xfId="544" xr:uid="{BB654AF2-82DD-43CF-A18B-A345E364F907}"/>
    <cellStyle name="_Modelo Bocas de Ceniza 4_Bases_Generales_ActiFijos_Vida Media ISA_" xfId="545" xr:uid="{3310714D-BE55-4E41-B59D-04B4358CC16D}"/>
    <cellStyle name="_Modelo Bocas de Ceniza 4_Bases_Generales_Bases_Generales" xfId="546" xr:uid="{64216447-C0EC-4F46-A777-FC373FBCBEA1}"/>
    <cellStyle name="_Modelo Bocas de Ceniza 4_Bases_Generales_C.M.E." xfId="547" xr:uid="{D2FBCD5B-4B2E-4278-BE43-2EE5FEDCBAC7}"/>
    <cellStyle name="_Modelo Bocas de Ceniza 4_Bases_Generales_C.M.E._PPT Final" xfId="548" xr:uid="{6CC3AF55-A09D-4B43-AB11-F20ED38A7E95}"/>
    <cellStyle name="_Modelo Bocas de Ceniza 4_Bases_Generales_C.M.E._Vida Media ISA_" xfId="549" xr:uid="{51BEE0F9-952C-4A69-936E-1D8EA9608F45}"/>
    <cellStyle name="_Modelo Bocas de Ceniza 4_Bases_Generales_C.M.L." xfId="550" xr:uid="{7E5E10FB-6851-4B6E-90BB-F1B1C3B481F0}"/>
    <cellStyle name="_Modelo Bocas de Ceniza 4_Bases_Generales_C.M.L._PPT Final" xfId="551" xr:uid="{49321F31-89E6-4555-A57A-67A96608D74E}"/>
    <cellStyle name="_Modelo Bocas de Ceniza 4_Bases_Generales_C.M.L._Vida Media ISA_" xfId="552" xr:uid="{A51C981E-81EA-403F-B4F0-62660ECAA2EF}"/>
    <cellStyle name="_Modelo Bocas de Ceniza 4_Bases_Generales_claudia" xfId="8810" xr:uid="{D10E85E3-4E14-48A8-8A27-26232F0F8B7C}"/>
    <cellStyle name="_Modelo Bocas de Ceniza 4_Bases_Generales_EF-2008-07-consolidado" xfId="553" xr:uid="{960220B0-AA06-4E50-A6C9-69A6400E1300}"/>
    <cellStyle name="_Modelo Bocas de Ceniza 4_Bases_Generales_EF-2008-08-consolidado" xfId="554" xr:uid="{835748A1-24FF-4CBF-B4AB-62AAD9A9D11B}"/>
    <cellStyle name="_Modelo Bocas de Ceniza 4_Bases_Generales_EF-2008-09-consolidado" xfId="555" xr:uid="{DE7F9A63-7FA7-4B7D-BF91-4D7EA80890EA}"/>
    <cellStyle name="_Modelo Bocas de Ceniza 4_Bases_Generales_EF-2008-10-consolidado" xfId="556" xr:uid="{CB090B47-1225-4143-B882-C6205AFC9834}"/>
    <cellStyle name="_Modelo Bocas de Ceniza 4_Bases_Generales_EF-2008-11-consolidado" xfId="557" xr:uid="{9F0A31A2-8F22-42A9-B22F-B4BD6C508DAD}"/>
    <cellStyle name="_Modelo Bocas de Ceniza 4_Bases_Generales_EF-2008-12-consolidado" xfId="558" xr:uid="{C517B908-E3C1-4DED-8744-AF5AA61C6C91}"/>
    <cellStyle name="_Modelo Bocas de Ceniza 4_Bases_Generales_EF-2009-03-consolidado" xfId="559" xr:uid="{B8C44FBE-44E5-47A0-8F0D-8A7B6864F21E}"/>
    <cellStyle name="_Modelo Bocas de Ceniza 4_Bases_Generales_EF-2009-04-consolidado" xfId="8811" xr:uid="{71F1F8F3-684A-4AF5-8EF1-40669FC97D02}"/>
    <cellStyle name="_Modelo Bocas de Ceniza 4_Bases_Generales_EF-2009-06-consolidado" xfId="8812" xr:uid="{F68286E3-2C31-49ED-89C8-CCF4F12EE533}"/>
    <cellStyle name="_Modelo Bocas de Ceniza 4_Bases_Generales_EF-2009-09-consolidado" xfId="8813" xr:uid="{60D30FB1-43AF-4EEF-ACB8-5D68FD04033C}"/>
    <cellStyle name="_Modelo Bocas de Ceniza 4_Bases_Generales_EF-2009-12-consolidado" xfId="8814" xr:uid="{0A2BF3E7-53F3-4A32-BE4F-D9463FF3A509}"/>
    <cellStyle name="_Modelo Bocas de Ceniza 4_Bases_Generales_EF-2010-02-consolidado" xfId="8815" xr:uid="{8CA43195-52A4-4A06-B957-C338D33DBAE1}"/>
    <cellStyle name="_Modelo Bocas de Ceniza 4_Bases_Generales_EF-2010-05-consolidado" xfId="8816" xr:uid="{B85F41D6-B6CB-4BCA-9160-4EBD673DE8A6}"/>
    <cellStyle name="_Modelo Bocas de Ceniza 4_Bases_Generales_EF-2010-06-consolidado" xfId="8817" xr:uid="{7D13D5FF-893C-4DF2-B90D-D364FD6D44E3}"/>
    <cellStyle name="_Modelo Bocas de Ceniza 4_Bases_Generales_EF-2010-09-consolidado" xfId="8818" xr:uid="{E02F05C1-B1E9-418B-9EC9-2C566B890779}"/>
    <cellStyle name="_Modelo Bocas de Ceniza 4_Bases_Generales_EF-2010-11-consolidado" xfId="8819" xr:uid="{199F4564-BDDE-466D-BA34-6D818DBD9831}"/>
    <cellStyle name="_Modelo Bocas de Ceniza 4_Bases_Generales_EF-2010-12-consolidado" xfId="8820" xr:uid="{FCE8C52C-C68E-455B-8372-353422ADD10A}"/>
    <cellStyle name="_Modelo Bocas de Ceniza 4_Bases_Generales_Esc.Macro" xfId="560" xr:uid="{491CFD41-1D58-4C91-813B-C62F827F10C5}"/>
    <cellStyle name="_Modelo Bocas de Ceniza 4_Bases_Generales_Esc.Macro_PPT Final" xfId="561" xr:uid="{30831720-825D-4474-AAD7-CC85B29D9369}"/>
    <cellStyle name="_Modelo Bocas de Ceniza 4_Bases_Generales_Esc.Macro_Vida Media ISA_" xfId="562" xr:uid="{AE743645-BF9E-4678-987E-BF21C396A50F}"/>
    <cellStyle name="_Modelo Bocas de Ceniza 4_Bases_Generales_Escenario contabilidad  (2)" xfId="8821" xr:uid="{A0B49144-4E1B-443B-978E-22231C4C6570}"/>
    <cellStyle name="_Modelo Bocas de Ceniza 4_Bases_Generales_G_Loans" xfId="563" xr:uid="{87A970E1-B6BA-4F8C-A318-5AEEF68D1866}"/>
    <cellStyle name="_Modelo Bocas de Ceniza 4_Bases_Generales_G_Loans_PPT Final" xfId="564" xr:uid="{F0E05904-25F4-4B2C-BC51-3622EF71D261}"/>
    <cellStyle name="_Modelo Bocas de Ceniza 4_Bases_Generales_G_Loans_Vida Media ISA_" xfId="565" xr:uid="{2864DE23-D3EF-4333-A02B-B71927439A01}"/>
    <cellStyle name="_Modelo Bocas de Ceniza 4_Bases_Generales_Libro1" xfId="566" xr:uid="{3C4C3367-ED45-446A-B2F1-F3CC5721DF54}"/>
    <cellStyle name="_Modelo Bocas de Ceniza 4_Bases_Generales_PPT Final" xfId="567" xr:uid="{A49A82D0-98F7-48A5-8092-F7FA0863B53F}"/>
    <cellStyle name="_Modelo Bocas de Ceniza 4_Bases_Generales_PyG" xfId="568" xr:uid="{0B8C82B5-6D20-43AC-AFB9-1A66D8D80133}"/>
    <cellStyle name="_Modelo Bocas de Ceniza 4_Bases_Generales_tasa efectiva renta 2008-OCT2009" xfId="8822" xr:uid="{BCF92340-3D11-4343-863F-536EC2B53621}"/>
    <cellStyle name="_Modelo Bocas de Ceniza 4_Bases_Generales_Vida Media ISA_" xfId="569" xr:uid="{AA330E06-4449-42A1-8635-02FDCCF79D51}"/>
    <cellStyle name="_Modelo Bocas de Ceniza 4_Caja2007" xfId="570" xr:uid="{C50CA15C-F95B-48C1-8AB8-33D6A4FE67E6}"/>
    <cellStyle name="_Modelo Bocas de Ceniza 4_Caja2007 2" xfId="571" xr:uid="{F9172BAB-96B5-4612-A582-B19E749A2CDF}"/>
    <cellStyle name="_Modelo Bocas de Ceniza 4_Caja2007 2_PPT Final" xfId="572" xr:uid="{115EA9A0-EAB6-44AF-832C-4E424B1DF8DF}"/>
    <cellStyle name="_Modelo Bocas de Ceniza 4_Caja2007 2_Vida Media ISA_" xfId="573" xr:uid="{44043A72-4424-4C35-8F52-C74430F5A0FB}"/>
    <cellStyle name="_Modelo Bocas de Ceniza 4_Caja2007 3" xfId="574" xr:uid="{7DB199BC-974F-4D88-8895-9D8AD5A73DB3}"/>
    <cellStyle name="_Modelo Bocas de Ceniza 4_Caja2007 3_PPT Final" xfId="575" xr:uid="{1B03CCAC-0C8E-44E7-927E-D843D39204C8}"/>
    <cellStyle name="_Modelo Bocas de Ceniza 4_Caja2007 3_Vida Media ISA_" xfId="576" xr:uid="{E835FC60-7639-48F6-9E45-3F91C4920FC2}"/>
    <cellStyle name="_Modelo Bocas de Ceniza 4_Caja2007 4" xfId="577" xr:uid="{9978EA76-39F8-4096-BDA6-C7B638346C10}"/>
    <cellStyle name="_Modelo Bocas de Ceniza 4_Caja2007 4_PPT Final" xfId="578" xr:uid="{76B45D25-698C-4A20-8751-AA92B63F209E}"/>
    <cellStyle name="_Modelo Bocas de Ceniza 4_Caja2007 4_Vida Media ISA_" xfId="579" xr:uid="{929985EC-B815-402C-B233-C0BC72530B1D}"/>
    <cellStyle name="_Modelo Bocas de Ceniza 4_Caja2007 5" xfId="580" xr:uid="{6EFEC82D-82D2-490A-95FC-094B6D1F9974}"/>
    <cellStyle name="_Modelo Bocas de Ceniza 4_Caja2007 6" xfId="581" xr:uid="{99553ACA-7E52-4515-8906-2F4F5C9AE24A}"/>
    <cellStyle name="_Modelo Bocas de Ceniza 4_Caja2007 7" xfId="582" xr:uid="{82DECFFD-899E-4F89-A8FE-7C5C35B13413}"/>
    <cellStyle name="_Modelo Bocas de Ceniza 4_Caja2007 8" xfId="583" xr:uid="{80408E48-B387-45CE-8370-D6AE7F862793}"/>
    <cellStyle name="_Modelo Bocas de Ceniza 4_Caja2007_ActiFijos" xfId="584" xr:uid="{A1FDB359-888B-4578-891C-44A9BB0F6ACC}"/>
    <cellStyle name="_Modelo Bocas de Ceniza 4_Caja2007_ActiFijos_PPT Final" xfId="585" xr:uid="{453188BC-6752-4750-81ED-28721A85CC0D}"/>
    <cellStyle name="_Modelo Bocas de Ceniza 4_Caja2007_ActiFijos_Vida Media ISA_" xfId="586" xr:uid="{78B973C4-57CB-4298-BCC2-9E3E4AE62D18}"/>
    <cellStyle name="_Modelo Bocas de Ceniza 4_Caja2007_C.M.E." xfId="587" xr:uid="{F8174818-E259-4858-9EA2-96A01714B500}"/>
    <cellStyle name="_Modelo Bocas de Ceniza 4_Caja2007_C.M.E._PPT Final" xfId="588" xr:uid="{2714745B-3B8D-4975-9CF3-E433F5680F3B}"/>
    <cellStyle name="_Modelo Bocas de Ceniza 4_Caja2007_C.M.E._Vida Media ISA_" xfId="589" xr:uid="{FD940BCA-039C-466D-8624-ECBCEE5792B8}"/>
    <cellStyle name="_Modelo Bocas de Ceniza 4_Caja2007_C.M.L." xfId="590" xr:uid="{56DFD0C5-1B19-488B-80F5-96FEFF8B9B53}"/>
    <cellStyle name="_Modelo Bocas de Ceniza 4_Caja2007_C.M.L._PPT Final" xfId="591" xr:uid="{4BFBDF33-D4F8-4C3D-BBF8-7AF437B4F171}"/>
    <cellStyle name="_Modelo Bocas de Ceniza 4_Caja2007_C.M.L._Vida Media ISA_" xfId="592" xr:uid="{23704D8B-9636-4EDD-8E98-0A23D264448E}"/>
    <cellStyle name="_Modelo Bocas de Ceniza 4_Caja2007_claudia" xfId="8823" xr:uid="{4C89ABF1-9527-49F2-B0C4-0EC9D159DC27}"/>
    <cellStyle name="_Modelo Bocas de Ceniza 4_Caja2007_EF-2008-07-consolidado" xfId="593" xr:uid="{E10B3EBC-EBF8-4841-8A28-25CC51604648}"/>
    <cellStyle name="_Modelo Bocas de Ceniza 4_Caja2007_EF-2008-08-consolidado" xfId="594" xr:uid="{E8990CDC-65DD-4143-890E-F9F805457AE7}"/>
    <cellStyle name="_Modelo Bocas de Ceniza 4_Caja2007_EF-2008-09-consolidado" xfId="595" xr:uid="{037C3ADB-7D4D-4432-9F20-7154C6C9493A}"/>
    <cellStyle name="_Modelo Bocas de Ceniza 4_Caja2007_EF-2008-10-consolidado" xfId="596" xr:uid="{565C58EB-085A-4F47-B8E4-60DEE8E01B9C}"/>
    <cellStyle name="_Modelo Bocas de Ceniza 4_Caja2007_EF-2008-11-consolidado" xfId="597" xr:uid="{93069DDE-6C9A-4911-999D-934715E357D9}"/>
    <cellStyle name="_Modelo Bocas de Ceniza 4_Caja2007_EF-2008-12-consolidado" xfId="598" xr:uid="{54952860-F772-4534-B46B-3B3B818848AC}"/>
    <cellStyle name="_Modelo Bocas de Ceniza 4_Caja2007_EF-2009-03-consolidado" xfId="599" xr:uid="{8E5E84E8-D611-491B-AF88-453C08A422D6}"/>
    <cellStyle name="_Modelo Bocas de Ceniza 4_Caja2007_EF-2009-04-consolidado" xfId="8824" xr:uid="{55B59EF6-DD90-4F29-822E-A650F5230A31}"/>
    <cellStyle name="_Modelo Bocas de Ceniza 4_Caja2007_EF-2009-06-consolidado" xfId="8825" xr:uid="{B7404B3E-CFE6-4EC0-90F0-691B7929B9C1}"/>
    <cellStyle name="_Modelo Bocas de Ceniza 4_Caja2007_EF-2009-09-consolidado" xfId="8826" xr:uid="{5E721FCB-9092-4797-9D49-A038A55F3053}"/>
    <cellStyle name="_Modelo Bocas de Ceniza 4_Caja2007_EF-2009-12-consolidado" xfId="8827" xr:uid="{F2539D9A-CFB7-4C4B-BE90-53675A25F86C}"/>
    <cellStyle name="_Modelo Bocas de Ceniza 4_Caja2007_EF-2010-02-consolidado" xfId="8828" xr:uid="{6C1AE58B-945D-4BFA-B75E-4C004D54FC83}"/>
    <cellStyle name="_Modelo Bocas de Ceniza 4_Caja2007_EF-2010-05-consolidado" xfId="8829" xr:uid="{5F84CF18-4699-4320-97F4-D3F841497E2A}"/>
    <cellStyle name="_Modelo Bocas de Ceniza 4_Caja2007_EF-2010-06-consolidado" xfId="8830" xr:uid="{B4741A7C-66AE-4EA3-938D-3EC6C5DE5734}"/>
    <cellStyle name="_Modelo Bocas de Ceniza 4_Caja2007_EF-2010-09-consolidado" xfId="8831" xr:uid="{D46E09B0-DE65-4B62-8773-D87AFC2F3D3D}"/>
    <cellStyle name="_Modelo Bocas de Ceniza 4_Caja2007_EF-2010-11-consolidado" xfId="8832" xr:uid="{9B156270-FA23-4DA0-AE9A-48338554145D}"/>
    <cellStyle name="_Modelo Bocas de Ceniza 4_Caja2007_EF-2010-12-consolidado" xfId="8833" xr:uid="{95A40334-72A7-4759-9A3D-52DDD685E3F9}"/>
    <cellStyle name="_Modelo Bocas de Ceniza 4_Caja2007_Esc.Macro" xfId="600" xr:uid="{A01A57CE-5BAA-4B06-9588-8DB9A200FFF9}"/>
    <cellStyle name="_Modelo Bocas de Ceniza 4_Caja2007_Esc.Macro_PPT Final" xfId="601" xr:uid="{34EF0A71-0CB1-4D82-AEB6-0728439EF1DB}"/>
    <cellStyle name="_Modelo Bocas de Ceniza 4_Caja2007_Esc.Macro_Vida Media ISA_" xfId="602" xr:uid="{2B0288D0-63CE-43B7-A11F-0AF5DC874F94}"/>
    <cellStyle name="_Modelo Bocas de Ceniza 4_Caja2007_Escenario contabilidad  (2)" xfId="8834" xr:uid="{FAD425F6-98C0-4C4A-BE12-D07629E50750}"/>
    <cellStyle name="_Modelo Bocas de Ceniza 4_Caja2007_G_Loans" xfId="603" xr:uid="{A98D712A-82A6-4614-9B06-183B514E0A8D}"/>
    <cellStyle name="_Modelo Bocas de Ceniza 4_Caja2007_G_Loans_PPT Final" xfId="604" xr:uid="{52446F7F-8EFB-4E29-ACFC-67EB227E5A80}"/>
    <cellStyle name="_Modelo Bocas de Ceniza 4_Caja2007_G_Loans_Vida Media ISA_" xfId="605" xr:uid="{64218FCD-A0EE-408D-B461-8041BAA92763}"/>
    <cellStyle name="_Modelo Bocas de Ceniza 4_Caja2007_Libro1" xfId="606" xr:uid="{5D1FCE94-5341-4314-9DC2-AFF1911194C6}"/>
    <cellStyle name="_Modelo Bocas de Ceniza 4_Caja2007_PPT Final" xfId="607" xr:uid="{AB105BAA-808E-4E6F-A9A8-9E2454DFCF9C}"/>
    <cellStyle name="_Modelo Bocas de Ceniza 4_Caja2007_tasa efectiva renta 2008-OCT2009" xfId="8835" xr:uid="{492CED7F-E87A-4444-ADB7-B1253C5647D4}"/>
    <cellStyle name="_Modelo Bocas de Ceniza 4_Caja2007_Vida Media ISA_" xfId="608" xr:uid="{A6A591CA-637D-4CA9-BB5A-77A4E7C02AE7}"/>
    <cellStyle name="_Modelo Bocas de Ceniza 4_claudia" xfId="8836" xr:uid="{7938584E-BE0B-40A9-969E-BD36B45E215D}"/>
    <cellStyle name="_Modelo Bocas de Ceniza 4_Conso" xfId="8837" xr:uid="{92FAA14D-3652-4C6F-BE30-58FE13DC51B1}"/>
    <cellStyle name="_Modelo Bocas de Ceniza 4_EF-2008-07-consolidado" xfId="609" xr:uid="{A210D06A-9844-437F-BC65-05D63F2B4A43}"/>
    <cellStyle name="_Modelo Bocas de Ceniza 4_EF-2008-08-consolidado" xfId="610" xr:uid="{0D601305-17AA-47DA-85B5-85F1D1CC8445}"/>
    <cellStyle name="_Modelo Bocas de Ceniza 4_EF-2008-09-consolidado" xfId="611" xr:uid="{8511D712-1CE5-46A8-8AA0-F0472DA04308}"/>
    <cellStyle name="_Modelo Bocas de Ceniza 4_EF-2008-10-consolidado" xfId="612" xr:uid="{E8387806-CA24-4310-AAEE-6FB5AF0DB42C}"/>
    <cellStyle name="_Modelo Bocas de Ceniza 4_EF-2008-11-consolidado" xfId="613" xr:uid="{49FB7A76-6780-49DC-84ED-B4B9AFD27A6E}"/>
    <cellStyle name="_Modelo Bocas de Ceniza 4_EF-2008-12-consolidado" xfId="614" xr:uid="{4898DC58-6D6D-49EF-9363-AB22CEBE9383}"/>
    <cellStyle name="_Modelo Bocas de Ceniza 4_EF-2009-03-consolidado" xfId="615" xr:uid="{115FD2BC-AF5C-44A5-B66A-108147007CC8}"/>
    <cellStyle name="_Modelo Bocas de Ceniza 4_EF-2009-04-consolidado" xfId="8838" xr:uid="{6EDD0933-5C4B-4C71-A683-7F6D6C6E031B}"/>
    <cellStyle name="_Modelo Bocas de Ceniza 4_EF-2009-06-consolidado" xfId="8839" xr:uid="{DFC6D796-96F7-4CEB-98E6-64F0389B40CD}"/>
    <cellStyle name="_Modelo Bocas de Ceniza 4_EF-2009-09-consolidado" xfId="8840" xr:uid="{AE5C5E6A-A562-4FE0-9A83-2CE6831C74A6}"/>
    <cellStyle name="_Modelo Bocas de Ceniza 4_EF-2009-12-consolidado" xfId="8841" xr:uid="{CD773D37-F7AB-4951-8607-4B8739D15053}"/>
    <cellStyle name="_Modelo Bocas de Ceniza 4_EF-2010-02-consolidado" xfId="8842" xr:uid="{857B1089-725B-4B5E-9922-16B92A435A54}"/>
    <cellStyle name="_Modelo Bocas de Ceniza 4_EF-2010-05-consolidado" xfId="8843" xr:uid="{284C15CC-47B6-4BCB-9345-C3208C45BC38}"/>
    <cellStyle name="_Modelo Bocas de Ceniza 4_EF-2010-06-consolidado" xfId="8844" xr:uid="{705B2F31-09D9-484A-9233-910AB9FDF80D}"/>
    <cellStyle name="_Modelo Bocas de Ceniza 4_EF-2010-09-consolidado" xfId="8845" xr:uid="{DAE23C41-9307-49F6-BEE5-60A727F788FE}"/>
    <cellStyle name="_Modelo Bocas de Ceniza 4_EF-2010-11-consolidado" xfId="8846" xr:uid="{921A85D1-A927-4B1C-8F86-86D9CA142A93}"/>
    <cellStyle name="_Modelo Bocas de Ceniza 4_EF-2010-12-consolidado" xfId="8847" xr:uid="{89EA2AF6-E685-481B-B6E7-98648F4A48D0}"/>
    <cellStyle name="_Modelo Bocas de Ceniza 4_ER08" xfId="616" xr:uid="{10FCCA15-C0FD-41AB-90B7-176E79937FB8}"/>
    <cellStyle name="_Modelo Bocas de Ceniza 4_ER08 2" xfId="617" xr:uid="{857E480F-F84E-462C-9C22-6AF7F46D7814}"/>
    <cellStyle name="_Modelo Bocas de Ceniza 4_ER08 2_PPT Final" xfId="618" xr:uid="{64A39896-18FF-408D-99D5-DB9C1E05F0A6}"/>
    <cellStyle name="_Modelo Bocas de Ceniza 4_ER08 2_Vida Media ISA_" xfId="619" xr:uid="{1470610C-42DE-45DE-B49A-21858CA2D48D}"/>
    <cellStyle name="_Modelo Bocas de Ceniza 4_ER08 3" xfId="620" xr:uid="{AA53284F-3057-4BCE-AB4B-24FE592DEF8D}"/>
    <cellStyle name="_Modelo Bocas de Ceniza 4_ER08 3_PPT Final" xfId="621" xr:uid="{3091AB04-8EDB-4CC3-975D-56BA23A2A544}"/>
    <cellStyle name="_Modelo Bocas de Ceniza 4_ER08 3_Vida Media ISA_" xfId="622" xr:uid="{D64D47AF-0C5B-4462-A3C8-CB100152E055}"/>
    <cellStyle name="_Modelo Bocas de Ceniza 4_ER08 4" xfId="623" xr:uid="{596B646E-984D-4F90-AC29-C3D38CFD7D0A}"/>
    <cellStyle name="_Modelo Bocas de Ceniza 4_ER08 4_PPT Final" xfId="624" xr:uid="{81B39B14-E4CD-4883-8310-ED5CA0639CBF}"/>
    <cellStyle name="_Modelo Bocas de Ceniza 4_ER08 4_Vida Media ISA_" xfId="625" xr:uid="{BEA680F9-53F3-4005-99E5-41DBD18C33A1}"/>
    <cellStyle name="_Modelo Bocas de Ceniza 4_ER08 5" xfId="626" xr:uid="{97E15E28-DB7A-47BE-A289-F0D80A147834}"/>
    <cellStyle name="_Modelo Bocas de Ceniza 4_ER08 6" xfId="627" xr:uid="{BC53447C-BE43-4B64-82C4-79636CC6FA3F}"/>
    <cellStyle name="_Modelo Bocas de Ceniza 4_ER08 7" xfId="628" xr:uid="{0E7059B7-02BF-402D-B846-A17C748B1024}"/>
    <cellStyle name="_Modelo Bocas de Ceniza 4_ER08 8" xfId="629" xr:uid="{59CA838A-87AC-472D-9B9F-0B78F09AD49D}"/>
    <cellStyle name="_Modelo Bocas de Ceniza 4_ER08_ActiFijos" xfId="630" xr:uid="{B81313F2-23DB-4209-8A71-8D40AE5EA0B5}"/>
    <cellStyle name="_Modelo Bocas de Ceniza 4_ER08_ActiFijos_PPT Final" xfId="631" xr:uid="{3ADB03D2-20BF-4AF2-9819-7ABEFC0D1DF0}"/>
    <cellStyle name="_Modelo Bocas de Ceniza 4_ER08_ActiFijos_Vida Media ISA_" xfId="632" xr:uid="{BBB235ED-2350-44B8-AE4C-CF69E74A553E}"/>
    <cellStyle name="_Modelo Bocas de Ceniza 4_ER08_C.M.E." xfId="633" xr:uid="{B0E07DD1-A22B-483D-B519-9CA7A2CD2961}"/>
    <cellStyle name="_Modelo Bocas de Ceniza 4_ER08_C.M.E._PPT Final" xfId="634" xr:uid="{C65B21DA-4773-4701-A49D-9AC56D3833D4}"/>
    <cellStyle name="_Modelo Bocas de Ceniza 4_ER08_C.M.E._Vida Media ISA_" xfId="635" xr:uid="{516E3546-222A-424B-85D7-210BD6398B37}"/>
    <cellStyle name="_Modelo Bocas de Ceniza 4_ER08_C.M.L." xfId="636" xr:uid="{BF1F7707-31B1-47F0-A241-E91F9C5A2278}"/>
    <cellStyle name="_Modelo Bocas de Ceniza 4_ER08_C.M.L._PPT Final" xfId="637" xr:uid="{CFAED607-15ED-4C64-BFB5-A18726CCAEAA}"/>
    <cellStyle name="_Modelo Bocas de Ceniza 4_ER08_C.M.L._Vida Media ISA_" xfId="638" xr:uid="{2D29BEC5-0CD4-430C-9B53-97F30895B3A2}"/>
    <cellStyle name="_Modelo Bocas de Ceniza 4_ER08_Esc.Macro" xfId="639" xr:uid="{A8FFA706-3B66-478A-9874-869799341337}"/>
    <cellStyle name="_Modelo Bocas de Ceniza 4_ER08_Esc.Macro_PPT Final" xfId="640" xr:uid="{AF023BDD-212D-4EAA-ADA1-EB428C8196B6}"/>
    <cellStyle name="_Modelo Bocas de Ceniza 4_ER08_Esc.Macro_Vida Media ISA_" xfId="641" xr:uid="{904AEB3D-32E3-433A-92BB-6C3A25C5B031}"/>
    <cellStyle name="_Modelo Bocas de Ceniza 4_ER08_G_Loans" xfId="642" xr:uid="{C8F559D4-503A-4DAB-B9EA-0C8A8E4CBFE5}"/>
    <cellStyle name="_Modelo Bocas de Ceniza 4_ER08_G_Loans_PPT Final" xfId="643" xr:uid="{55144A2E-5DC7-41FE-B251-2452BA96437E}"/>
    <cellStyle name="_Modelo Bocas de Ceniza 4_ER08_G_Loans_Vida Media ISA_" xfId="644" xr:uid="{A01DF108-632D-468A-BDE0-7564B0B465F3}"/>
    <cellStyle name="_Modelo Bocas de Ceniza 4_ER08_PPT Final" xfId="645" xr:uid="{295C0BAF-3C08-4DAF-8C5F-58E8488B1C67}"/>
    <cellStyle name="_Modelo Bocas de Ceniza 4_ER08_Vida Media ISA_" xfId="646" xr:uid="{3D5C5334-CFB4-4C08-9C85-CD6F90432058}"/>
    <cellStyle name="_Modelo Bocas de Ceniza 4_Escenario contabilidad  (2)" xfId="8848" xr:uid="{E99D731B-1D9C-40AF-A7C4-0412C955D4BA}"/>
    <cellStyle name="_Modelo Bocas de Ceniza 4_Gast" xfId="8849" xr:uid="{E1B97293-BABE-4900-92E5-51D3F60C9FF2}"/>
    <cellStyle name="_Modelo Bocas de Ceniza 4_Indicadores" xfId="647" xr:uid="{9756800E-9317-45BA-8CBF-0DD17554AA1E}"/>
    <cellStyle name="_Modelo Bocas de Ceniza 4_Indicadores 2" xfId="648" xr:uid="{E11D762B-8DED-4EFC-9C1F-77800E6ABD04}"/>
    <cellStyle name="_Modelo Bocas de Ceniza 4_Indicadores 2_PPT Final" xfId="649" xr:uid="{E850FB55-76CB-411A-9C71-32A8FB566743}"/>
    <cellStyle name="_Modelo Bocas de Ceniza 4_Indicadores 2_Vida Media ISA_" xfId="650" xr:uid="{01313F04-BA2E-4085-A0EF-422D5B025D43}"/>
    <cellStyle name="_Modelo Bocas de Ceniza 4_Indicadores 3" xfId="651" xr:uid="{6C23528E-597C-4456-9787-4B1C6E61BCB7}"/>
    <cellStyle name="_Modelo Bocas de Ceniza 4_Indicadores 3_PPT Final" xfId="652" xr:uid="{AE2FE097-CBAA-47FA-ADC5-F747F4E3199A}"/>
    <cellStyle name="_Modelo Bocas de Ceniza 4_Indicadores 3_Vida Media ISA_" xfId="653" xr:uid="{C3651F88-A018-4823-8E53-99B606B5F560}"/>
    <cellStyle name="_Modelo Bocas de Ceniza 4_Indicadores 4" xfId="654" xr:uid="{485A02BE-21A7-4792-BB4F-2AB2EEECAD00}"/>
    <cellStyle name="_Modelo Bocas de Ceniza 4_Indicadores 4_PPT Final" xfId="655" xr:uid="{BEE25D01-01E1-4873-B802-58987ED8CA0A}"/>
    <cellStyle name="_Modelo Bocas de Ceniza 4_Indicadores 4_Vida Media ISA_" xfId="656" xr:uid="{AB3F3FD9-84A4-48ED-85D3-F4706EF903AC}"/>
    <cellStyle name="_Modelo Bocas de Ceniza 4_Indicadores 5" xfId="657" xr:uid="{63537AAE-5F6C-4E7B-8A44-17378EAB0F2F}"/>
    <cellStyle name="_Modelo Bocas de Ceniza 4_Indicadores 6" xfId="658" xr:uid="{2B18FFD6-2631-465C-AE40-1C4F5EAC79AD}"/>
    <cellStyle name="_Modelo Bocas de Ceniza 4_Indicadores 7" xfId="659" xr:uid="{A0360388-D163-46E1-A447-21BE3F25C300}"/>
    <cellStyle name="_Modelo Bocas de Ceniza 4_Indicadores 8" xfId="660" xr:uid="{5ACEFEF4-FE42-4673-8AE1-C2E343AA0C9E}"/>
    <cellStyle name="_Modelo Bocas de Ceniza 4_Indicadores_ActiFijos" xfId="661" xr:uid="{4D533D5A-200F-4053-8C65-472C6FDE1285}"/>
    <cellStyle name="_Modelo Bocas de Ceniza 4_Indicadores_ActiFijos_PPT Final" xfId="662" xr:uid="{DC2F5432-0496-4FAA-9F24-6F4CD67633D5}"/>
    <cellStyle name="_Modelo Bocas de Ceniza 4_Indicadores_ActiFijos_Vida Media ISA_" xfId="663" xr:uid="{91D11DB4-10E2-4038-B836-251219C1ED8A}"/>
    <cellStyle name="_Modelo Bocas de Ceniza 4_Indicadores_C.M.E." xfId="664" xr:uid="{C0734147-C788-4177-AFC9-9FF5F58734F1}"/>
    <cellStyle name="_Modelo Bocas de Ceniza 4_Indicadores_C.M.E._PPT Final" xfId="665" xr:uid="{FF01AC08-4EF5-43A6-BEBD-DD20837FB636}"/>
    <cellStyle name="_Modelo Bocas de Ceniza 4_Indicadores_C.M.E._Vida Media ISA_" xfId="666" xr:uid="{564F58EE-493B-4401-9B19-12296E56EF72}"/>
    <cellStyle name="_Modelo Bocas de Ceniza 4_Indicadores_C.M.L." xfId="667" xr:uid="{7380AFDE-88A3-430D-84D7-63BB0D705AB1}"/>
    <cellStyle name="_Modelo Bocas de Ceniza 4_Indicadores_C.M.L._PPT Final" xfId="668" xr:uid="{D87C90C9-B08F-4281-AD6B-2E54D7C19F74}"/>
    <cellStyle name="_Modelo Bocas de Ceniza 4_Indicadores_C.M.L._Vida Media ISA_" xfId="669" xr:uid="{76C2E0B3-D3EE-42C8-AE0A-287D2DB14D63}"/>
    <cellStyle name="_Modelo Bocas de Ceniza 4_Indicadores_Esc.Macro" xfId="670" xr:uid="{BAA0B8CB-E4E2-4705-8D4D-9C5C49C306D7}"/>
    <cellStyle name="_Modelo Bocas de Ceniza 4_Indicadores_Esc.Macro_PPT Final" xfId="671" xr:uid="{9C0116E3-437F-4DF5-8488-EF6C27C647ED}"/>
    <cellStyle name="_Modelo Bocas de Ceniza 4_Indicadores_Esc.Macro_Vida Media ISA_" xfId="672" xr:uid="{EF993CCD-2BB2-4AC8-96C8-C028F70A05E0}"/>
    <cellStyle name="_Modelo Bocas de Ceniza 4_Indicadores_G_Loans" xfId="673" xr:uid="{39F9A279-3067-43C4-A797-43855BBFF356}"/>
    <cellStyle name="_Modelo Bocas de Ceniza 4_Indicadores_G_Loans_PPT Final" xfId="674" xr:uid="{FDC390DF-B196-42F5-9C64-2F53F4B3CAD9}"/>
    <cellStyle name="_Modelo Bocas de Ceniza 4_Indicadores_G_Loans_Vida Media ISA_" xfId="675" xr:uid="{0DB59A3E-8743-4484-9572-A276C2AAC4C6}"/>
    <cellStyle name="_Modelo Bocas de Ceniza 4_Indicadores_PPT Final" xfId="676" xr:uid="{CA4CCCA4-F49D-4435-A5C4-11892E8FC334}"/>
    <cellStyle name="_Modelo Bocas de Ceniza 4_Indicadores_Vida Media ISA_" xfId="677" xr:uid="{8A3AEB2A-FBAC-49FB-8DCD-9BB43185D98F}"/>
    <cellStyle name="_Modelo Bocas de Ceniza 4_Libro1" xfId="678" xr:uid="{9B583E1C-53DA-4984-BE59-656A14D0A51A}"/>
    <cellStyle name="_Modelo Bocas de Ceniza 4_Mov Balance" xfId="679" xr:uid="{860E979E-7E98-4967-ABA0-68FEF1C21FE2}"/>
    <cellStyle name="_Modelo Bocas de Ceniza 4_Mov Balance 2" xfId="680" xr:uid="{A2271295-F0BE-42EB-9006-1A57883418BB}"/>
    <cellStyle name="_Modelo Bocas de Ceniza 4_Mov Balance 2_PPT Final" xfId="681" xr:uid="{1AACEFF3-6C46-4411-8978-78B370DD3D2E}"/>
    <cellStyle name="_Modelo Bocas de Ceniza 4_Mov Balance 2_Vida Media ISA_" xfId="682" xr:uid="{FE2A088D-4944-44D8-8A80-2DF0FB195B7F}"/>
    <cellStyle name="_Modelo Bocas de Ceniza 4_Mov Balance 3" xfId="683" xr:uid="{8934EE60-6D11-4DF5-94EB-EE44D7421788}"/>
    <cellStyle name="_Modelo Bocas de Ceniza 4_Mov Balance 3_PPT Final" xfId="684" xr:uid="{45B16E97-0E10-4648-B2AE-196ACD6FE70C}"/>
    <cellStyle name="_Modelo Bocas de Ceniza 4_Mov Balance 3_Vida Media ISA_" xfId="685" xr:uid="{D4F3971D-43B3-4466-935E-C292CE84DA1B}"/>
    <cellStyle name="_Modelo Bocas de Ceniza 4_Mov Balance 4" xfId="686" xr:uid="{C0C241F7-37B0-4E38-81CD-0BDF024ACD20}"/>
    <cellStyle name="_Modelo Bocas de Ceniza 4_Mov Balance 4_PPT Final" xfId="687" xr:uid="{F7BF544F-74BB-498C-8D65-1FC3846BE666}"/>
    <cellStyle name="_Modelo Bocas de Ceniza 4_Mov Balance 4_Vida Media ISA_" xfId="688" xr:uid="{B15E75C6-FB4E-466C-A7A7-C4AC3D603E27}"/>
    <cellStyle name="_Modelo Bocas de Ceniza 4_Mov Balance 5" xfId="689" xr:uid="{DD993A2A-801B-4668-82FD-DD2420669998}"/>
    <cellStyle name="_Modelo Bocas de Ceniza 4_Mov Balance 6" xfId="690" xr:uid="{80311887-5D6B-45EA-B162-8BAAA815FEB0}"/>
    <cellStyle name="_Modelo Bocas de Ceniza 4_Mov Balance 7" xfId="691" xr:uid="{0D480C3A-2772-44AD-98E7-6FF38D877220}"/>
    <cellStyle name="_Modelo Bocas de Ceniza 4_Mov Balance 8" xfId="692" xr:uid="{D969C006-7C3E-4D4B-8D5D-F91ABAF57267}"/>
    <cellStyle name="_Modelo Bocas de Ceniza 4_Mov Balance_ActiFijos" xfId="693" xr:uid="{33E56C10-28B4-41BD-A142-8E6CBC5C1B3C}"/>
    <cellStyle name="_Modelo Bocas de Ceniza 4_Mov Balance_ActiFijos_PPT Final" xfId="694" xr:uid="{36F43344-EB26-49B3-81F2-CEFBE6937968}"/>
    <cellStyle name="_Modelo Bocas de Ceniza 4_Mov Balance_ActiFijos_Vida Media ISA_" xfId="695" xr:uid="{0B5F1B34-8B55-4B62-A06A-FA745DAD9F59}"/>
    <cellStyle name="_Modelo Bocas de Ceniza 4_Mov Balance_C.M.E." xfId="696" xr:uid="{67EB9E16-FB0C-40FD-8A7B-3CDE6A45FBFB}"/>
    <cellStyle name="_Modelo Bocas de Ceniza 4_Mov Balance_C.M.E._PPT Final" xfId="697" xr:uid="{9F34DF32-01FF-4841-AE9F-BF74969F43E9}"/>
    <cellStyle name="_Modelo Bocas de Ceniza 4_Mov Balance_C.M.E._Vida Media ISA_" xfId="698" xr:uid="{2013BEE8-D41F-47D7-87C3-9E122C181846}"/>
    <cellStyle name="_Modelo Bocas de Ceniza 4_Mov Balance_C.M.L." xfId="699" xr:uid="{0AA44543-1261-4D7A-B0C9-6AE6A26F3471}"/>
    <cellStyle name="_Modelo Bocas de Ceniza 4_Mov Balance_C.M.L._PPT Final" xfId="700" xr:uid="{9828D78F-24E4-47D0-8C54-CC55CCB72DDC}"/>
    <cellStyle name="_Modelo Bocas de Ceniza 4_Mov Balance_C.M.L._Vida Media ISA_" xfId="701" xr:uid="{297A6431-2BCE-4FCC-A73C-6BB9BE5A9236}"/>
    <cellStyle name="_Modelo Bocas de Ceniza 4_Mov Balance_claudia" xfId="8850" xr:uid="{271F5297-2701-4964-89CC-F7F4BACE117B}"/>
    <cellStyle name="_Modelo Bocas de Ceniza 4_Mov Balance_EF-2008-07-consolidado" xfId="702" xr:uid="{5634EA82-3303-4F45-9925-DF9CBA5C74FE}"/>
    <cellStyle name="_Modelo Bocas de Ceniza 4_Mov Balance_EF-2008-08-consolidado" xfId="703" xr:uid="{319EF1B5-65B3-424F-95C5-8EB70E8DBBA9}"/>
    <cellStyle name="_Modelo Bocas de Ceniza 4_Mov Balance_EF-2008-09-consolidado" xfId="704" xr:uid="{CD69F331-3CB0-42FD-95CB-DC34316426D0}"/>
    <cellStyle name="_Modelo Bocas de Ceniza 4_Mov Balance_EF-2008-10-consolidado" xfId="705" xr:uid="{6F6286E9-B966-4D10-A112-BFDFC142DF47}"/>
    <cellStyle name="_Modelo Bocas de Ceniza 4_Mov Balance_EF-2008-11-consolidado" xfId="706" xr:uid="{A1D1D4FA-FA1D-40AD-9447-D138AC276168}"/>
    <cellStyle name="_Modelo Bocas de Ceniza 4_Mov Balance_EF-2008-12-consolidado" xfId="707" xr:uid="{14906530-5111-4F5C-9A3C-48EC91E6177B}"/>
    <cellStyle name="_Modelo Bocas de Ceniza 4_Mov Balance_EF-2009-03-consolidado" xfId="708" xr:uid="{3BEB1C16-0C91-4EA5-872D-E956CFF59EF2}"/>
    <cellStyle name="_Modelo Bocas de Ceniza 4_Mov Balance_EF-2009-04-consolidado" xfId="8851" xr:uid="{EE8E3003-3FCA-4C08-B891-5CC068C1F17A}"/>
    <cellStyle name="_Modelo Bocas de Ceniza 4_Mov Balance_EF-2009-06-consolidado" xfId="8852" xr:uid="{45809DC4-C27D-4185-B249-BFCD43D2FA80}"/>
    <cellStyle name="_Modelo Bocas de Ceniza 4_Mov Balance_EF-2009-09-consolidado" xfId="8853" xr:uid="{CE1A2D1D-3E9F-4949-B206-4742239091D4}"/>
    <cellStyle name="_Modelo Bocas de Ceniza 4_Mov Balance_EF-2009-12-consolidado" xfId="8854" xr:uid="{006C1F06-6BC8-4ABC-878B-2518F77FCDE8}"/>
    <cellStyle name="_Modelo Bocas de Ceniza 4_Mov Balance_EF-2010-02-consolidado" xfId="8855" xr:uid="{4F294F03-6EDE-4104-962A-4D34A06D579E}"/>
    <cellStyle name="_Modelo Bocas de Ceniza 4_Mov Balance_EF-2010-05-consolidado" xfId="8856" xr:uid="{722A00DF-841D-4C36-9418-504F2C8F89EA}"/>
    <cellStyle name="_Modelo Bocas de Ceniza 4_Mov Balance_EF-2010-06-consolidado" xfId="8857" xr:uid="{590F7AF0-368B-4125-8071-613FCAED0CBD}"/>
    <cellStyle name="_Modelo Bocas de Ceniza 4_Mov Balance_EF-2010-09-consolidado" xfId="8858" xr:uid="{7E3A1D39-022A-4719-B4C8-258CD56B585A}"/>
    <cellStyle name="_Modelo Bocas de Ceniza 4_Mov Balance_EF-2010-11-consolidado" xfId="8859" xr:uid="{AA76AFE2-A217-4C4E-B0CE-50A0B3A7AF9F}"/>
    <cellStyle name="_Modelo Bocas de Ceniza 4_Mov Balance_EF-2010-12-consolidado" xfId="8860" xr:uid="{FA7A87FF-14AB-4295-9A49-89CB324BD309}"/>
    <cellStyle name="_Modelo Bocas de Ceniza 4_Mov Balance_Esc.Macro" xfId="709" xr:uid="{63D9C178-ABC4-4B00-BEE4-56329975B862}"/>
    <cellStyle name="_Modelo Bocas de Ceniza 4_Mov Balance_Esc.Macro_PPT Final" xfId="710" xr:uid="{C1C3D418-1E89-42F5-B066-0EA45A9DB56E}"/>
    <cellStyle name="_Modelo Bocas de Ceniza 4_Mov Balance_Esc.Macro_Vida Media ISA_" xfId="711" xr:uid="{0DDA68FC-6383-441B-89F1-7D5D85E3438A}"/>
    <cellStyle name="_Modelo Bocas de Ceniza 4_Mov Balance_Escenario contabilidad  (2)" xfId="8861" xr:uid="{B10311C8-B0CA-425C-AB7E-0E36355ED364}"/>
    <cellStyle name="_Modelo Bocas de Ceniza 4_Mov Balance_G_Loans" xfId="712" xr:uid="{3CF5381D-EC93-473E-81B6-427608BFA0B1}"/>
    <cellStyle name="_Modelo Bocas de Ceniza 4_Mov Balance_G_Loans_PPT Final" xfId="713" xr:uid="{B2C47CF7-65F5-4492-9AAD-BE91A95234C8}"/>
    <cellStyle name="_Modelo Bocas de Ceniza 4_Mov Balance_G_Loans_Vida Media ISA_" xfId="714" xr:uid="{66EB0F20-B027-475C-8A28-51A5BA315172}"/>
    <cellStyle name="_Modelo Bocas de Ceniza 4_Mov Balance_Libro1" xfId="715" xr:uid="{D5D4CD99-0F6A-4DB8-ACA4-E455F2986FC2}"/>
    <cellStyle name="_Modelo Bocas de Ceniza 4_Mov Balance_PPT Final" xfId="716" xr:uid="{D40AAC99-FA04-429A-92A4-4FEFA43D3AC6}"/>
    <cellStyle name="_Modelo Bocas de Ceniza 4_Mov Balance_tasa efectiva renta 2008-OCT2009" xfId="8862" xr:uid="{4AFF2929-B87B-494F-8FB3-4CA550EA1CEF}"/>
    <cellStyle name="_Modelo Bocas de Ceniza 4_Mov Balance_Vida Media ISA_" xfId="717" xr:uid="{B9E001B6-46B4-4F66-A3D5-54EF64CCF72A}"/>
    <cellStyle name="_Modelo Bocas de Ceniza 4_PPT Final" xfId="718" xr:uid="{0EE937F6-7BDE-40EB-A705-878533A9F03C}"/>
    <cellStyle name="_Modelo Bocas de Ceniza 4_Renta" xfId="719" xr:uid="{EEB2DC9A-F34A-4ABA-8C3F-ED6C0B89F0D6}"/>
    <cellStyle name="_Modelo Bocas de Ceniza 4_Renta 2" xfId="720" xr:uid="{FABAEAC0-F975-457C-9EA6-3472297AA068}"/>
    <cellStyle name="_Modelo Bocas de Ceniza 4_Renta 3" xfId="721" xr:uid="{CB873846-2940-483D-B173-550A21DC0011}"/>
    <cellStyle name="_Modelo Bocas de Ceniza 4_tasa efectiva renta 2008-OCT2009" xfId="8863" xr:uid="{FE83E591-3E91-45A1-8FFD-963DE61EEEF6}"/>
    <cellStyle name="_Modelo Bocas de Ceniza 4_Vida Media ISA_" xfId="722" xr:uid="{E34F1907-58CD-47EA-AEC8-F4CDB9FCC712}"/>
    <cellStyle name="_x0001__x0004__x0001_” " xfId="723" xr:uid="{2F1BC026-B39B-42A2-A7CA-D0C00D46D732}"/>
    <cellStyle name="_x0001__x0004__x0001_”  10" xfId="3764" xr:uid="{1CFB3F8F-B8DC-4E0F-857E-0D7B83CBAF10}"/>
    <cellStyle name="_x0001__x0004__x0001_”  11" xfId="7909" xr:uid="{E0478168-4213-4B96-B413-7843E1F1CE5A}"/>
    <cellStyle name="_x0001__x0004__x0001_”  2" xfId="724" xr:uid="{7B3385CE-6740-40B1-A359-372FE0D665C3}"/>
    <cellStyle name="_x0001__x0004__x0001_”  2 2" xfId="3974" xr:uid="{2BD21732-A129-4104-8919-8232B0E1667E}"/>
    <cellStyle name="_x0001__x0004__x0001_”  2 3" xfId="3765" xr:uid="{EAA484F5-242E-4065-A978-F087CD49921F}"/>
    <cellStyle name="_x0001__x0004__x0001_”  2 4" xfId="7910" xr:uid="{32514871-141C-4B66-B0A8-A57ED1C1E362}"/>
    <cellStyle name="_x0001__x0004__x0001_”  3" xfId="725" xr:uid="{09EC57D3-1A42-4BA0-81E8-68E3CB4302FF}"/>
    <cellStyle name="_x0001__x0004__x0001_”  3 2" xfId="3975" xr:uid="{52221F34-B8F3-46E9-BD07-B6238171F6DC}"/>
    <cellStyle name="_x0001__x0004__x0001_”  3 3" xfId="3766" xr:uid="{673ACD07-FC37-4958-87CB-5355498DACCF}"/>
    <cellStyle name="_x0001__x0004__x0001_”  3 4" xfId="7911" xr:uid="{E146FBEB-EE81-4203-8EFA-07249AB8B31A}"/>
    <cellStyle name="_x0001__x0004__x0001_”  4" xfId="726" xr:uid="{9142051B-8918-494A-95BD-22F34A1E0307}"/>
    <cellStyle name="_x0001__x0004__x0001_”  4 2" xfId="3976" xr:uid="{9084F42A-6834-4D52-8E57-2C83526E938C}"/>
    <cellStyle name="_x0001__x0004__x0001_”  4 3" xfId="3767" xr:uid="{4A07A968-F976-40AF-8ED4-8ECB3F63AFBC}"/>
    <cellStyle name="_x0001__x0004__x0001_”  4 4" xfId="7912" xr:uid="{3D8186CA-F09F-4E4B-82A5-C8269D13AE7F}"/>
    <cellStyle name="_x0001__x0004__x0001_”  5" xfId="727" xr:uid="{EDC59254-A27E-4FD0-927E-4FD612B40808}"/>
    <cellStyle name="_x0001__x0004__x0001_”  5 2" xfId="728" xr:uid="{0DE72ACD-E348-460E-ADA5-1B4D62C48CC8}"/>
    <cellStyle name="_x0001__x0004__x0001_”  5 2 2" xfId="3977" xr:uid="{C02403CF-AFAC-41D7-B354-4F4D80DA2D8C}"/>
    <cellStyle name="_x0001__x0004__x0001_”  5 2 3" xfId="3769" xr:uid="{AB9F47EA-A187-4897-B3C7-7E38A0F16C6D}"/>
    <cellStyle name="_x0001__x0004__x0001_”  5 2 4" xfId="7914" xr:uid="{855F0DC5-D6FF-47EE-AC6B-1E6B06B3E2AC}"/>
    <cellStyle name="_x0001__x0004__x0001_”  5 3" xfId="729" xr:uid="{A07A089C-A58E-4AE4-A4C6-E4F397DCE5E0}"/>
    <cellStyle name="_x0001__x0004__x0001_”  5 3 2" xfId="3978" xr:uid="{458C6FAD-EA14-454D-BD39-6F07462A7C14}"/>
    <cellStyle name="_x0001__x0004__x0001_”  5 3 3" xfId="3770" xr:uid="{4D67EE8D-9900-47D1-957B-9AF8A362F003}"/>
    <cellStyle name="_x0001__x0004__x0001_”  5 3 4" xfId="7915" xr:uid="{2B553849-945F-4224-8511-45A47EFC2479}"/>
    <cellStyle name="_x0001__x0004__x0001_”  5 4" xfId="730" xr:uid="{DC312616-FE37-4FC4-A618-E219F29B1136}"/>
    <cellStyle name="_x0001__x0004__x0001_”  5 4 2" xfId="3771" xr:uid="{7DFAB4AB-2672-45FA-B458-AEE43DF3A613}"/>
    <cellStyle name="_x0001__x0004__x0001_”  5 4 3" xfId="7916" xr:uid="{79089182-994C-4B64-AD2C-2426025DDB45}"/>
    <cellStyle name="_x0001__x0004__x0001_”  5 5" xfId="731" xr:uid="{B993965D-2A34-47A2-8E6C-1E512BED9C09}"/>
    <cellStyle name="_x0001__x0004__x0001_”  5 5 2" xfId="3772" xr:uid="{0CA7C0F1-8E96-4B1A-83AC-D450805C9C5C}"/>
    <cellStyle name="_x0001__x0004__x0001_”  5 5 3" xfId="7917" xr:uid="{D620B4E9-9DB1-4FA7-820F-553D7A5EE152}"/>
    <cellStyle name="_x0001__x0004__x0001_”  5 6" xfId="3768" xr:uid="{86EC5F57-C1BF-4601-B53D-4796841DA196}"/>
    <cellStyle name="_x0001__x0004__x0001_”  5 7" xfId="7913" xr:uid="{7F7B7EE4-5052-4ADF-9278-7A036F758FE1}"/>
    <cellStyle name="_x0001__x0004__x0001_”  6" xfId="732" xr:uid="{6BECB4B5-4DE9-474E-AC65-214C0B78142E}"/>
    <cellStyle name="_x0001__x0004__x0001_”  6 2" xfId="3979" xr:uid="{08F61B87-4761-4AF3-85A8-363EF5CAAE6F}"/>
    <cellStyle name="_x0001__x0004__x0001_”  6 3" xfId="3773" xr:uid="{30702C37-8086-49ED-B8C7-4E1A5C1046B4}"/>
    <cellStyle name="_x0001__x0004__x0001_”  6 4" xfId="7918" xr:uid="{83E68C2E-F028-4D60-A1FE-24CA8B119A49}"/>
    <cellStyle name="_x0001__x0004__x0001_”  7" xfId="733" xr:uid="{EF36A124-4341-4710-B7E4-C7F7C7810195}"/>
    <cellStyle name="_x0001__x0004__x0001_”  7 2" xfId="3980" xr:uid="{665582D5-5D59-43F5-84B8-772724A164B7}"/>
    <cellStyle name="_x0001__x0004__x0001_”  7 3" xfId="3774" xr:uid="{1CBDDDD9-F4DA-4586-BAC2-7BE1C8A4FEFB}"/>
    <cellStyle name="_x0001__x0004__x0001_”  7 4" xfId="7919" xr:uid="{F54E0187-DA8F-476D-8516-12FCD4F16395}"/>
    <cellStyle name="_x0001__x0004__x0001_”  8" xfId="734" xr:uid="{3E46CF98-5234-4FF6-B5F9-C1D8DB55A927}"/>
    <cellStyle name="_x0001__x0004__x0001_”  8 2" xfId="3775" xr:uid="{D72D8827-24B3-4EF7-A4B0-2E853A4DB033}"/>
    <cellStyle name="_x0001__x0004__x0001_”  8 3" xfId="7920" xr:uid="{B4781BD4-9886-41F5-A07F-1523D691B912}"/>
    <cellStyle name="_x0001__x0004__x0001_”  9" xfId="735" xr:uid="{2D7AC020-C2D8-41DC-AB8C-B7ACE1066413}"/>
    <cellStyle name="_x0001__x0004__x0001_”  9 2" xfId="3776" xr:uid="{1BC08D6A-31CC-4394-AC78-4D2AA2635C6E}"/>
    <cellStyle name="_x0001__x0004__x0001_”  9 3" xfId="7921" xr:uid="{E7CDFAD8-4983-47A8-9FF6-1CF14133F1A0}"/>
    <cellStyle name="£ BP" xfId="8753" xr:uid="{B61AF8A6-2007-43CA-AD5E-2847A061BCBB}"/>
    <cellStyle name="¥ JY" xfId="8754" xr:uid="{A7B395F3-160D-41B9-9AF9-361EF33F57ED}"/>
    <cellStyle name="=C:\WINNT\SYSTEM32\COMMAND.COM" xfId="8888" xr:uid="{A8B7F4B1-864F-40C9-9261-A812EDAE40E0}"/>
    <cellStyle name="=C:\WINNT35\SYSTEM32\COMMAND.COM" xfId="736" xr:uid="{67B2D6B2-B459-4465-9CCD-D283339352DE}"/>
    <cellStyle name="=C:\WINNT35\SYSTEM32\COMMAND.COM 2" xfId="737" xr:uid="{0E1C05A0-68C2-45E2-8185-17AA85B71E99}"/>
    <cellStyle name="=C:\WINNT35\SYSTEM32\COMMAND.COM 2 2" xfId="738" xr:uid="{B32D65B8-A439-48B7-8F30-F0309CCD9530}"/>
    <cellStyle name="=C:\WINNT35\SYSTEM32\COMMAND.COM 2 2 2" xfId="3981" xr:uid="{DB84F411-52F5-431B-8119-FDC86ACBA673}"/>
    <cellStyle name="=C:\WINNT35\SYSTEM32\COMMAND.COM 2 3" xfId="739" xr:uid="{03A2B9A5-3FEE-45BF-B5B2-243A10D2E3CD}"/>
    <cellStyle name="=C:\WINNT35\SYSTEM32\COMMAND.COM 2 3 2" xfId="3982" xr:uid="{CE4A6A30-A6AF-458D-AB91-DAA00EAFDD0E}"/>
    <cellStyle name="=C:\WINNT35\SYSTEM32\COMMAND.COM 2 4" xfId="740" xr:uid="{11A0B566-405D-4D4A-8E7E-67FE8AA1A7CD}"/>
    <cellStyle name="=C:\WINNT35\SYSTEM32\COMMAND.COM 2 4 2" xfId="3983" xr:uid="{101564E7-824F-471C-BF05-E4E01A7E182A}"/>
    <cellStyle name="=C:\WINNT35\SYSTEM32\COMMAND.COM 2 5" xfId="741" xr:uid="{D9D73B76-C9D1-4495-B31E-8494DD80C437}"/>
    <cellStyle name="=C:\WINNT35\SYSTEM32\COMMAND.COM 2 5 2" xfId="3984" xr:uid="{3FE0E3F1-10AC-42FB-91D1-FDF6DDF0BB55}"/>
    <cellStyle name="=C:\WINNT35\SYSTEM32\COMMAND.COM 2 6" xfId="742" xr:uid="{C227936D-68B2-4BAA-A886-A03D1CD75C2F}"/>
    <cellStyle name="=C:\WINNT35\SYSTEM32\COMMAND.COM 2 6 2" xfId="3985" xr:uid="{249061E7-CF97-4B3F-8D9C-C531B388C6D7}"/>
    <cellStyle name="=C:\WINNT35\SYSTEM32\COMMAND.COM 2 7" xfId="743" xr:uid="{7412C52D-285A-4C4C-877A-4E90757ECEB5}"/>
    <cellStyle name="=C:\WINNT35\SYSTEM32\COMMAND.COM 2 8" xfId="744" xr:uid="{D0EDEB20-8040-496E-B421-4CB2FBB88C1D}"/>
    <cellStyle name="=C:\WINNT35\SYSTEM32\COMMAND.COM 2_ActiFijos" xfId="745" xr:uid="{680A875F-6C59-40D8-B451-FB9DA3B45E13}"/>
    <cellStyle name="=C:\WINNT35\SYSTEM32\COMMAND.COM 3" xfId="746" xr:uid="{ACC8560E-2245-441C-B30C-3862BBAEB511}"/>
    <cellStyle name="=C:\WINNT35\SYSTEM32\COMMAND.COM 3 2" xfId="747" xr:uid="{756F9204-BE8D-44FB-8757-78A047871753}"/>
    <cellStyle name="=C:\WINNT35\SYSTEM32\COMMAND.COM 3 2 2" xfId="3986" xr:uid="{A3D1D2F1-5F04-45EF-B4C9-BB5D366017D7}"/>
    <cellStyle name="=C:\WINNT35\SYSTEM32\COMMAND.COM 3 3" xfId="748" xr:uid="{6F48A60D-8E96-45E0-A45F-D71FC44BCA9A}"/>
    <cellStyle name="=C:\WINNT35\SYSTEM32\COMMAND.COM 3 3 2" xfId="3987" xr:uid="{E4C9B5BC-B460-4AE2-B381-C63604631340}"/>
    <cellStyle name="=C:\WINNT35\SYSTEM32\COMMAND.COM 3 4" xfId="749" xr:uid="{AB6C2462-0F37-4E44-8B47-9A9605AFE771}"/>
    <cellStyle name="=C:\WINNT35\SYSTEM32\COMMAND.COM 3 4 2" xfId="3988" xr:uid="{2B6E8DC6-8688-4CBB-B668-6E9FA962BFCA}"/>
    <cellStyle name="=C:\WINNT35\SYSTEM32\COMMAND.COM 3 5" xfId="750" xr:uid="{BA54EEFC-187E-4AD3-B7E8-2C97EBD0AC07}"/>
    <cellStyle name="=C:\WINNT35\SYSTEM32\COMMAND.COM 3 5 2" xfId="3989" xr:uid="{98BB88B5-93AA-4B56-860E-1E9E0E2E51A9}"/>
    <cellStyle name="=C:\WINNT35\SYSTEM32\COMMAND.COM 3 6" xfId="751" xr:uid="{B2261539-4DDD-4628-8420-A920ED1C594E}"/>
    <cellStyle name="=C:\WINNT35\SYSTEM32\COMMAND.COM 3 6 2" xfId="3990" xr:uid="{DAADFECA-EFBF-47F5-B286-34B56CB0E211}"/>
    <cellStyle name="=C:\WINNT35\SYSTEM32\COMMAND.COM 3 7" xfId="752" xr:uid="{C26BD787-8054-4283-9D2A-7DA76CDD7574}"/>
    <cellStyle name="=C:\WINNT35\SYSTEM32\COMMAND.COM 3 8" xfId="753" xr:uid="{8BD795B8-61DD-41AE-AF67-9512266B8879}"/>
    <cellStyle name="=C:\WINNT35\SYSTEM32\COMMAND.COM 3_ActiFijos" xfId="754" xr:uid="{C69061D6-5741-4065-9BB2-1F48D2B1757E}"/>
    <cellStyle name="=C:\WINNT35\SYSTEM32\COMMAND.COM 4" xfId="755" xr:uid="{24C8A02C-04CE-43C6-9063-5538485D76B3}"/>
    <cellStyle name="=C:\WINNT35\SYSTEM32\COMMAND.COM 4 2" xfId="756" xr:uid="{D90EDC8F-E20D-47E8-BE6A-6E13BCCFBFFD}"/>
    <cellStyle name="=C:\WINNT35\SYSTEM32\COMMAND.COM 4 2 2" xfId="3991" xr:uid="{8C36E00A-E6AA-40EE-9406-0ACDBC8987D0}"/>
    <cellStyle name="=C:\WINNT35\SYSTEM32\COMMAND.COM 4 3" xfId="757" xr:uid="{4AB3F053-EE75-463C-9F2C-CCBC1269A128}"/>
    <cellStyle name="=C:\WINNT35\SYSTEM32\COMMAND.COM 4 3 2" xfId="3992" xr:uid="{ADD82026-C658-4243-9241-2CF28BA453E1}"/>
    <cellStyle name="=C:\WINNT35\SYSTEM32\COMMAND.COM 4 4" xfId="758" xr:uid="{1AEC4FBB-C8E2-488D-A85A-07AF4DF153E7}"/>
    <cellStyle name="=C:\WINNT35\SYSTEM32\COMMAND.COM 4 4 2" xfId="3993" xr:uid="{5D54BE7A-8CCA-4BAA-BB6E-8082546DC454}"/>
    <cellStyle name="=C:\WINNT35\SYSTEM32\COMMAND.COM 4 5" xfId="759" xr:uid="{BFE6DF7C-FA36-48F5-81D6-C167DD91C127}"/>
    <cellStyle name="=C:\WINNT35\SYSTEM32\COMMAND.COM 4 5 2" xfId="3994" xr:uid="{540BCD96-CE5E-4C29-ADA5-B04E36C38E1A}"/>
    <cellStyle name="=C:\WINNT35\SYSTEM32\COMMAND.COM 4 6" xfId="760" xr:uid="{091A35B3-F0A3-4E47-9CA7-D2E016A1A8A3}"/>
    <cellStyle name="=C:\WINNT35\SYSTEM32\COMMAND.COM 4 6 2" xfId="3995" xr:uid="{02816704-4D52-41EB-99F6-FAC099FD8254}"/>
    <cellStyle name="=C:\WINNT35\SYSTEM32\COMMAND.COM 4 7" xfId="761" xr:uid="{307B039C-F4E2-4D48-826F-EC6EF2222283}"/>
    <cellStyle name="=C:\WINNT35\SYSTEM32\COMMAND.COM 4 8" xfId="762" xr:uid="{EE805860-1803-4B83-9CB4-9F1DCE89B38D}"/>
    <cellStyle name="=C:\WINNT35\SYSTEM32\COMMAND.COM 4_ActiFijos" xfId="763" xr:uid="{E5D77CE6-F781-4B48-A87C-6FD220F6846B}"/>
    <cellStyle name="=C:\WINNT35\SYSTEM32\COMMAND.COM 5" xfId="3996" xr:uid="{1E6EE058-A250-4B94-BB50-8DD3CB916422}"/>
    <cellStyle name="=C:\WINNT35\SYSTEM32\COMMAND.COM_Bases_Generales" xfId="764" xr:uid="{4A9EEEF6-04E6-419C-B49E-B80967CC947D}"/>
    <cellStyle name="0.0%" xfId="765" xr:uid="{068D6C8C-BA5F-4377-9DBE-E0BE60A95382}"/>
    <cellStyle name="0.0% 2" xfId="766" xr:uid="{8BB9D3EA-60A5-4D6F-9DF1-205C8B0DB390}"/>
    <cellStyle name="0.0% 2 2" xfId="767" xr:uid="{45C01831-428B-43B8-944D-0F42FEBCF3EE}"/>
    <cellStyle name="0.0% 2 3" xfId="768" xr:uid="{733FF04C-6493-4B3D-AE24-6DE393D9B922}"/>
    <cellStyle name="0.0% 2 4" xfId="769" xr:uid="{1398D790-5332-4E09-932E-8DABF519AED5}"/>
    <cellStyle name="0.0% 2 5" xfId="770" xr:uid="{7375F358-CBE2-4952-A3DA-6F17E4116CBE}"/>
    <cellStyle name="0.0% 2 6" xfId="771" xr:uid="{E786D4EB-A0EC-424C-A4D4-7315DDF4BD4E}"/>
    <cellStyle name="0.0% 2 7" xfId="772" xr:uid="{263DC426-9D73-45CD-B147-73E8A3AEA622}"/>
    <cellStyle name="0.0% 2 8" xfId="773" xr:uid="{9BA27A92-CADA-4CE9-A80C-B0ECD60BE15A}"/>
    <cellStyle name="0.0% 3" xfId="774" xr:uid="{428EB3AB-4E5A-45D5-8589-C7B25CAE234E}"/>
    <cellStyle name="0.0% 3 2" xfId="775" xr:uid="{2BA18F78-6977-439D-BFC9-88961DEB3D4B}"/>
    <cellStyle name="0.0% 3 3" xfId="776" xr:uid="{8A78270B-1C3D-495C-882E-BA904E30E118}"/>
    <cellStyle name="0.0% 3 4" xfId="777" xr:uid="{0C2164CD-51E6-41FA-B49C-6845F6EE7C4F}"/>
    <cellStyle name="0.0% 3 5" xfId="778" xr:uid="{FB628F29-4FA9-4276-A69A-FBE6DAF94A34}"/>
    <cellStyle name="0.0% 3 6" xfId="779" xr:uid="{3F7F1484-110D-473C-9B0A-5D9EDA3BC4E0}"/>
    <cellStyle name="0.0% 3 7" xfId="780" xr:uid="{CC80172D-4340-43E8-B68C-5D9A5165AD87}"/>
    <cellStyle name="0.0% 3 8" xfId="781" xr:uid="{80ED6A6A-0499-4EC6-87E8-C4CEA13ED13B}"/>
    <cellStyle name="0.0% 4" xfId="782" xr:uid="{ED79F727-66CB-4B39-A7E3-97C67A403EDA}"/>
    <cellStyle name="0.0% 4 2" xfId="783" xr:uid="{48D0E4BA-49E4-45CA-A521-A245E99550F4}"/>
    <cellStyle name="0.0% 4 3" xfId="784" xr:uid="{CFBB11ED-4EDF-4DFB-90DC-EACEA17EB38F}"/>
    <cellStyle name="0.0% 4 4" xfId="785" xr:uid="{7E99A720-3C88-4B0F-9DC6-A043DBF14BD7}"/>
    <cellStyle name="0.0% 4 5" xfId="786" xr:uid="{3465B123-6B75-4BE8-A6A7-FC8704EB3316}"/>
    <cellStyle name="0.0% 4 6" xfId="787" xr:uid="{029571A1-08BA-4FDC-8C41-410FDAB365EA}"/>
    <cellStyle name="0.0% 4 7" xfId="788" xr:uid="{B42EC1D3-C7D8-493C-BE09-1DE2549A3ABD}"/>
    <cellStyle name="0.0% 4 8" xfId="789" xr:uid="{04F05E99-518F-4F4B-9E09-848F5169F7C8}"/>
    <cellStyle name="01/01/83" xfId="790" xr:uid="{657FB52D-9242-4F8F-8C40-AAEEA4942335}"/>
    <cellStyle name="01/01/83 2" xfId="791" xr:uid="{D9B07B24-83D9-4E72-81C2-5ED744A32E5A}"/>
    <cellStyle name="01/01/83 2 2" xfId="792" xr:uid="{7F7624DA-AAE8-4E29-A8DD-D17DA4B2E55E}"/>
    <cellStyle name="01/01/83 2 2 2" xfId="3997" xr:uid="{3240D20F-C9E1-4195-8EFA-4520025229B6}"/>
    <cellStyle name="01/01/83 2 3" xfId="793" xr:uid="{B844E932-BEC2-4F36-A098-30386B486715}"/>
    <cellStyle name="01/01/83 2 3 2" xfId="3998" xr:uid="{53FEE71F-E619-466F-9E32-9F73BF01185A}"/>
    <cellStyle name="01/01/83 2 4" xfId="794" xr:uid="{AF47A6FA-DEB3-4DDC-8A78-3F0DF4CB6158}"/>
    <cellStyle name="01/01/83 2 4 2" xfId="3999" xr:uid="{2E31C961-ED43-492C-8FF2-104C68DC9A20}"/>
    <cellStyle name="01/01/83 2 5" xfId="795" xr:uid="{0E8A9594-1D31-4394-B54B-DA0ABFB1BE46}"/>
    <cellStyle name="01/01/83 2 5 2" xfId="4000" xr:uid="{2064C803-2187-4650-B9AF-03222FE6FAC9}"/>
    <cellStyle name="01/01/83 2 6" xfId="796" xr:uid="{BF32CCF6-8571-4BC8-8816-0DF081278A80}"/>
    <cellStyle name="01/01/83 2 6 2" xfId="4001" xr:uid="{CB8152EB-B9D3-4247-9B3C-5190D2DE1302}"/>
    <cellStyle name="01/01/83 2 7" xfId="797" xr:uid="{308EC899-E5CB-428B-980B-50E443653D3C}"/>
    <cellStyle name="01/01/83 2 8" xfId="798" xr:uid="{55B7ABB7-452C-4404-A7FE-BA4B7A108103}"/>
    <cellStyle name="01/01/83 2_ActiFijos" xfId="799" xr:uid="{623FCEA3-68C4-4B9A-BE45-85D00B4E1DBE}"/>
    <cellStyle name="01/01/83 3" xfId="800" xr:uid="{0AD99D91-FB3D-4FFF-A5F2-76E671DBFF23}"/>
    <cellStyle name="01/01/83 3 2" xfId="801" xr:uid="{F4D3E3DE-06CD-4748-84FD-D754A058054D}"/>
    <cellStyle name="01/01/83 3 2 2" xfId="4002" xr:uid="{B0BF1935-B2D6-41C8-9826-BC4B20ED93F7}"/>
    <cellStyle name="01/01/83 3 3" xfId="802" xr:uid="{82DB7286-DCBF-4EB8-B5BD-F76622DF785D}"/>
    <cellStyle name="01/01/83 3 3 2" xfId="4003" xr:uid="{C28F610E-0297-4386-9347-E0E512410A13}"/>
    <cellStyle name="01/01/83 3 4" xfId="803" xr:uid="{D7465655-8291-418C-9787-D7F3D21E1F52}"/>
    <cellStyle name="01/01/83 3 4 2" xfId="4004" xr:uid="{4ADB384A-C0AE-4911-A8F2-DCAC802FDA10}"/>
    <cellStyle name="01/01/83 3 5" xfId="804" xr:uid="{9282E404-709B-4A2C-B70E-CF09E3EED740}"/>
    <cellStyle name="01/01/83 3 5 2" xfId="4005" xr:uid="{38CAE889-98FD-4501-8EF9-6CE09A5CE19F}"/>
    <cellStyle name="01/01/83 3 6" xfId="805" xr:uid="{5C529E33-A2AC-4693-BAA3-76295D63C3AE}"/>
    <cellStyle name="01/01/83 3 6 2" xfId="4006" xr:uid="{48DBD201-C497-44E3-96B5-ED8535C2B46D}"/>
    <cellStyle name="01/01/83 3 7" xfId="806" xr:uid="{500FC9A9-A4A7-4783-8462-C34FD76B3B16}"/>
    <cellStyle name="01/01/83 3 8" xfId="807" xr:uid="{16D1272F-F9D5-4AB1-B7E6-A1B2744ADD71}"/>
    <cellStyle name="01/01/83 3_ActiFijos" xfId="808" xr:uid="{6B62C69C-7108-4B73-8EAA-B7EEDE1657BA}"/>
    <cellStyle name="01/01/83 4" xfId="809" xr:uid="{D4BC8EE0-C906-4988-B00C-CFD15DAEE2CC}"/>
    <cellStyle name="01/01/83 4 2" xfId="810" xr:uid="{D97C3589-F236-43B6-A14A-E36285D964EF}"/>
    <cellStyle name="01/01/83 4 2 2" xfId="4007" xr:uid="{E61D8959-34B7-4E54-9D9A-43669E680790}"/>
    <cellStyle name="01/01/83 4 3" xfId="811" xr:uid="{52DF7516-E3E3-40F9-B6B8-BAB14665D15C}"/>
    <cellStyle name="01/01/83 4 3 2" xfId="4008" xr:uid="{B6211935-9BE1-41FA-83A4-D59DBA502E82}"/>
    <cellStyle name="01/01/83 4 4" xfId="812" xr:uid="{D4D6F3CA-4FFA-4353-9316-B72A7415EA6B}"/>
    <cellStyle name="01/01/83 4 4 2" xfId="4009" xr:uid="{8A294120-B499-4D50-8E2D-B4F919193AB3}"/>
    <cellStyle name="01/01/83 4 5" xfId="813" xr:uid="{BD14AD3F-DFFE-4E9B-9318-C62D317F870E}"/>
    <cellStyle name="01/01/83 4 5 2" xfId="4010" xr:uid="{FA1B7C92-7A86-42FE-8164-AC0A1CF56947}"/>
    <cellStyle name="01/01/83 4 6" xfId="814" xr:uid="{AF5BEACB-2F5A-4A0C-93D2-45FFF5DCD16A}"/>
    <cellStyle name="01/01/83 4 6 2" xfId="4011" xr:uid="{AB6E15B2-5A37-4BA9-86F1-BA2653283ABD}"/>
    <cellStyle name="01/01/83 4 7" xfId="815" xr:uid="{18054703-EF9C-442D-9C51-2049F159AA9B}"/>
    <cellStyle name="01/01/83 4 8" xfId="816" xr:uid="{AFCB14FD-6DFD-4DFE-96BC-E6EA4A99774C}"/>
    <cellStyle name="01/01/83 4_ActiFijos" xfId="817" xr:uid="{E92CD9FA-006B-4E88-802B-5805A4FF7A1F}"/>
    <cellStyle name="01/01/83 5" xfId="4012" xr:uid="{F963758C-5A03-47ED-BC8C-570F81C03D83}"/>
    <cellStyle name="01/01/83_Bases_Generales" xfId="818" xr:uid="{B787450B-FBFD-4EEB-AD7F-35195F2208FC}"/>
    <cellStyle name="1" xfId="8153" xr:uid="{AA30B8DC-B131-4575-8764-229B769CFD2B}"/>
    <cellStyle name="1 2" xfId="8889" xr:uid="{8C7C202E-AF98-45AC-BE8C-019F782F0070}"/>
    <cellStyle name="1 3" xfId="9162" xr:uid="{0BDCCBEF-1229-49D4-8FD5-D785ED53F927}"/>
    <cellStyle name="1 4" xfId="9210" xr:uid="{51012E7C-6329-4259-AAA2-2864E24D9018}"/>
    <cellStyle name="1 5" xfId="9254" xr:uid="{EC0900E8-13E3-45AC-B796-E3D1BBBA45E0}"/>
    <cellStyle name="1 6" xfId="9536" xr:uid="{B2420E5E-2748-4E36-8437-A5F06FA7AFAF}"/>
    <cellStyle name="1 7" xfId="9826" xr:uid="{869A265F-8440-4DC3-9C24-286982B139AF}"/>
    <cellStyle name="1_EEFF Normas Colombianas-Diciembre 2010_v2" xfId="8864" xr:uid="{68D9C3DC-6EAA-44A8-85A7-6C9C937367D9}"/>
    <cellStyle name="1_EEFF Normas Colombianas-Noviembre 2010" xfId="8865" xr:uid="{0A1C53CF-6844-4E42-8B5F-F5EEEE1A530F}"/>
    <cellStyle name="1_EEFF Normas Colombianas-Octubre 2009" xfId="8154" xr:uid="{C7B3BF2E-A822-42FE-9B39-018DD99E6817}"/>
    <cellStyle name="1_ISA PERU EEFF Normas Colombianas-Diciembre 2009" xfId="8155" xr:uid="{1F6D7CBC-A993-4DD4-A45F-C0CE9398FF60}"/>
    <cellStyle name="20% - Accent1" xfId="8156" xr:uid="{5DCEB7AB-34D8-4E68-A2C3-10C87DEF944F}"/>
    <cellStyle name="20% - Accent1 2" xfId="8890" xr:uid="{A7CB72DD-1D36-4E10-9EE3-7D3E5EF902CA}"/>
    <cellStyle name="20% - Accent2" xfId="8157" xr:uid="{5771B3B5-EE0C-4337-85A4-ACD7D681C610}"/>
    <cellStyle name="20% - Accent2 2" xfId="8891" xr:uid="{4302636A-B5AA-4856-9AED-B02175057B48}"/>
    <cellStyle name="20% - Accent3" xfId="8158" xr:uid="{11FCAA09-A9DE-4BB2-9640-98E2828E4E05}"/>
    <cellStyle name="20% - Accent3 2" xfId="8892" xr:uid="{A606E6E7-AA66-4FD7-80D2-EEFB811FC406}"/>
    <cellStyle name="20% - Accent4" xfId="8159" xr:uid="{9105478B-167E-4B54-A310-CC84027012FA}"/>
    <cellStyle name="20% - Accent4 2" xfId="8893" xr:uid="{534616D3-18FC-4C62-AB3B-5790A76CDD6B}"/>
    <cellStyle name="20% - Accent5" xfId="8160" xr:uid="{79C08340-821D-43D1-83B7-6C9BA806D1F3}"/>
    <cellStyle name="20% - Accent5 2" xfId="8894" xr:uid="{4F1A47CA-8FF0-4ECA-9DB2-B7934482CE8D}"/>
    <cellStyle name="20% - Accent6" xfId="8161" xr:uid="{40F220A5-B300-4CB3-B23B-59CBEDE49ACE}"/>
    <cellStyle name="20% - Accent6 2" xfId="8895" xr:uid="{C5D62452-F7B3-427C-84C2-7F653C07C3F7}"/>
    <cellStyle name="20% - akcent 1" xfId="8896" xr:uid="{DC72C62E-3A4C-4DC8-9BBB-148172436D12}"/>
    <cellStyle name="20% - akcent 2" xfId="8897" xr:uid="{0CCA7601-35D3-4104-AACD-CFEB06FE767A}"/>
    <cellStyle name="20% - akcent 3" xfId="8898" xr:uid="{D099C0D0-8950-4CC9-A9EA-6C12641512D2}"/>
    <cellStyle name="20% - akcent 4" xfId="8899" xr:uid="{3CFB0CED-AA99-42C7-BC91-C70A79C932F8}"/>
    <cellStyle name="20% - akcent 5" xfId="8900" xr:uid="{4FA8ADCA-3FA2-4C8D-9926-875CFDE1116D}"/>
    <cellStyle name="20% - akcent 6" xfId="8901" xr:uid="{16F028D4-4561-417C-8192-81A073129AB2}"/>
    <cellStyle name="20% - Ênfase1" xfId="819" xr:uid="{241E0ABA-02B2-4BEB-B913-80CCDF069959}"/>
    <cellStyle name="20% - Ênfase2" xfId="820" xr:uid="{D56A3A29-1B5A-4807-8E3C-67FA13DF30E1}"/>
    <cellStyle name="20% - Ênfase3" xfId="821" xr:uid="{D7EC8473-026D-49B3-9231-AF20AA70DBA5}"/>
    <cellStyle name="20% - Ênfase4" xfId="822" xr:uid="{5443BFE4-5278-4FC5-98D9-B18799958582}"/>
    <cellStyle name="20% - Ênfase5" xfId="823" xr:uid="{8A817797-116E-4828-AFF8-EACC4B545372}"/>
    <cellStyle name="20% - Ênfase6" xfId="824" xr:uid="{9166B7E2-46C9-4DB4-84CA-8FFC28E4AE7B}"/>
    <cellStyle name="20% - Énfasis1 10" xfId="4013" xr:uid="{75ACA4FE-A6FF-499B-9FE3-4E92D14F76FF}"/>
    <cellStyle name="20% - Énfasis1 10 2" xfId="4014" xr:uid="{B7EF06F6-4452-4B1C-B6DB-7E211DCF430B}"/>
    <cellStyle name="20% - Énfasis1 10 3" xfId="8162" xr:uid="{6CD7E4EC-BFD5-47E8-86CD-84D0095C942D}"/>
    <cellStyle name="20% - Énfasis1 11" xfId="4015" xr:uid="{3DC91435-42AC-486B-B143-ABE5A8073430}"/>
    <cellStyle name="20% - Énfasis1 11 2" xfId="4016" xr:uid="{104E173B-E071-4BC5-8031-2F670E7BE1AD}"/>
    <cellStyle name="20% - Énfasis1 11 3" xfId="8163" xr:uid="{FA0991F0-12B7-4899-81A6-0CB4714F05A4}"/>
    <cellStyle name="20% - Énfasis1 12" xfId="4017" xr:uid="{E7AC7F97-0492-49DD-8AF1-38DA6BB2C690}"/>
    <cellStyle name="20% - Énfasis1 12 2" xfId="4018" xr:uid="{043F302E-F8A6-4119-8A54-970EFBB70069}"/>
    <cellStyle name="20% - Énfasis1 12 3" xfId="8164" xr:uid="{EF2119E4-B230-46D9-8555-B4CAC4417633}"/>
    <cellStyle name="20% - Énfasis1 13" xfId="4019" xr:uid="{44FEACE8-698F-4C4A-B47A-B33012EB8769}"/>
    <cellStyle name="20% - Énfasis1 13 2" xfId="4020" xr:uid="{F8E0074F-F638-450E-BEC3-2BCF543ACBE1}"/>
    <cellStyle name="20% - Énfasis1 13 3" xfId="8165" xr:uid="{99BACB8D-D650-412C-A486-480545296EDE}"/>
    <cellStyle name="20% - Énfasis1 14" xfId="4021" xr:uid="{7F026D5C-1537-4B0D-84CC-0C552837CE1E}"/>
    <cellStyle name="20% - Énfasis1 14 10" xfId="9487" xr:uid="{D62496BE-094D-4CA8-8F70-D78DDC40D59E}"/>
    <cellStyle name="20% - Énfasis1 14 11" xfId="9537" xr:uid="{71FF6409-3D38-408E-AD5A-86206172ED87}"/>
    <cellStyle name="20% - Énfasis1 14 12" xfId="9592" xr:uid="{1C1D2678-CFEA-4F3F-B010-D929ACBB1AB4}"/>
    <cellStyle name="20% - Énfasis1 14 13" xfId="9638" xr:uid="{0D963963-D8A7-48D7-AA1D-E8802FC46753}"/>
    <cellStyle name="20% - Énfasis1 14 14" xfId="9684" xr:uid="{36E88A86-E22F-436C-B4A5-D603A636FE7B}"/>
    <cellStyle name="20% - Énfasis1 14 15" xfId="9730" xr:uid="{6F3DEA76-47C2-4A7B-9721-70582BE700FB}"/>
    <cellStyle name="20% - Énfasis1 14 16" xfId="9776" xr:uid="{9D205A19-DFA6-4F27-B9A8-59C8127392CE}"/>
    <cellStyle name="20% - Énfasis1 14 17" xfId="9827" xr:uid="{7F9328F9-9975-463D-A482-FABCAD5208F4}"/>
    <cellStyle name="20% - Énfasis1 14 18" xfId="9896" xr:uid="{17C99225-2DCA-45C7-9042-0F86B150B099}"/>
    <cellStyle name="20% - Énfasis1 14 19" xfId="8166" xr:uid="{6EE88D66-D509-4E4F-84AC-F5F4AB60D887}"/>
    <cellStyle name="20% - Énfasis1 14 2" xfId="4022" xr:uid="{177BB7DE-85E2-4EE4-8A9B-96A876108CD8}"/>
    <cellStyle name="20% - Énfasis1 14 2 2" xfId="8902" xr:uid="{B26D453A-88AC-4198-A6F1-1561CD6CF6BD}"/>
    <cellStyle name="20% - Énfasis1 14 3" xfId="9163" xr:uid="{96C27239-4D20-4E73-BB9F-2CD24AA29D05}"/>
    <cellStyle name="20% - Énfasis1 14 4" xfId="9211" xr:uid="{C73DD3C7-0C31-416A-87C0-942537531095}"/>
    <cellStyle name="20% - Énfasis1 14 5" xfId="9255" xr:uid="{70776BE1-1B1A-4998-821F-CF3301BE62ED}"/>
    <cellStyle name="20% - Énfasis1 14 6" xfId="9301" xr:uid="{E5DD8584-61F8-4805-809C-2672916AEF5B}"/>
    <cellStyle name="20% - Énfasis1 14 7" xfId="9343" xr:uid="{5BCAE980-4418-47FE-9FF7-F333E10C159C}"/>
    <cellStyle name="20% - Énfasis1 14 8" xfId="9381" xr:uid="{66157CF1-F9D1-46B0-B733-7A2247A302D6}"/>
    <cellStyle name="20% - Énfasis1 14 9" xfId="9441" xr:uid="{C82D146E-0980-423F-B5C6-E74E8363A228}"/>
    <cellStyle name="20% - Énfasis1 15" xfId="4023" xr:uid="{59448140-15EF-46A9-B0B5-FEA869387163}"/>
    <cellStyle name="20% - Énfasis1 15 2" xfId="4024" xr:uid="{7A01053B-DE2A-4E2C-A6B8-2D8D236F1DBF}"/>
    <cellStyle name="20% - Énfasis1 15 3" xfId="9895" xr:uid="{FA94E51F-6B5C-4362-AFDA-9B5A45425152}"/>
    <cellStyle name="20% - Énfasis1 16" xfId="4025" xr:uid="{F1E04226-34DA-4CC8-B36B-4557B345702B}"/>
    <cellStyle name="20% - Énfasis1 16 2" xfId="4026" xr:uid="{895C371F-636D-49A0-B684-FC3246796D96}"/>
    <cellStyle name="20% - Énfasis1 17" xfId="4027" xr:uid="{AC4AA417-F6E8-4FFC-83DE-07528B965B61}"/>
    <cellStyle name="20% - Énfasis1 17 2" xfId="4028" xr:uid="{9A42BDD8-6F6F-4AE0-99B4-F7F44605CDDC}"/>
    <cellStyle name="20% - Énfasis1 18" xfId="4029" xr:uid="{D0838688-659B-414E-B2C4-4A2E6B7810B4}"/>
    <cellStyle name="20% - Énfasis1 18 2" xfId="4030" xr:uid="{7321C255-24DB-4031-A0E5-24CB4D9ECDC5}"/>
    <cellStyle name="20% - Énfasis1 19" xfId="4031" xr:uid="{514C9DF8-A192-41C5-8F1B-240580C45343}"/>
    <cellStyle name="20% - Énfasis1 19 2" xfId="4032" xr:uid="{87F9F27E-6BD3-43A0-8094-53A5637B0B74}"/>
    <cellStyle name="20% - Énfasis1 2" xfId="825" xr:uid="{DCB3FF47-2013-45B6-8699-BA070D36E8A1}"/>
    <cellStyle name="20% - Énfasis1 2 2" xfId="826" xr:uid="{AC8144CD-13D0-4EDB-91C1-7D16648097E6}"/>
    <cellStyle name="20% - Énfasis1 2 2 2" xfId="827" xr:uid="{B654BC55-F170-4CFE-99E7-478E063B50AC}"/>
    <cellStyle name="20% - Énfasis1 2 2 3" xfId="828" xr:uid="{5A0035D7-117B-4899-A93F-520435FF770D}"/>
    <cellStyle name="20% - Énfasis1 2 2 4" xfId="8903" xr:uid="{9E77A2A6-24E5-4DAC-83E0-BBB3A7E6BFE1}"/>
    <cellStyle name="20% - Énfasis1 2 2_Deuda septiembre_marcos" xfId="829" xr:uid="{723C032D-570C-42E6-BFB5-642052A562B7}"/>
    <cellStyle name="20% - Énfasis1 2 3" xfId="830" xr:uid="{CD130009-DFFB-4DDB-B107-D0A39203CE69}"/>
    <cellStyle name="20% - Énfasis1 2 3 2" xfId="831" xr:uid="{468AD6FE-E9FB-4423-A70B-B257CE9376C5}"/>
    <cellStyle name="20% - Énfasis1 2 3 3" xfId="832" xr:uid="{6CEC5B24-537F-484B-B75D-965DABBC3410}"/>
    <cellStyle name="20% - Énfasis1 2 3_Deuda septiembre_marcos" xfId="833" xr:uid="{1C91CCD2-6627-4DBC-8961-B5D92BAF8E83}"/>
    <cellStyle name="20% - Énfasis1 2 4" xfId="834" xr:uid="{D6BE6785-420C-4F21-8EC4-EF8923D8BB34}"/>
    <cellStyle name="20% - Énfasis1 2 5" xfId="835" xr:uid="{AEFCE3D7-4A50-4369-839B-B04578CC8236}"/>
    <cellStyle name="20% - Énfasis1 2 5 2" xfId="4033" xr:uid="{2B8A47DE-25F9-4CA1-9F0E-CD464344584E}"/>
    <cellStyle name="20% - Énfasis1 2 6" xfId="4034" xr:uid="{46EFD39E-F49B-4790-851F-DBECD0A8745D}"/>
    <cellStyle name="20% - Énfasis1 2 7" xfId="4035" xr:uid="{A4914D95-8AD8-4DB1-9AC2-E4A7F3F4B90B}"/>
    <cellStyle name="20% - Énfasis1 2_Deuda septiembre_marcos" xfId="836" xr:uid="{280DB0AA-2BF7-4A89-90B2-985C67C0D001}"/>
    <cellStyle name="20% - Énfasis1 20" xfId="4036" xr:uid="{3C554947-8AB6-4AFC-950C-5FCEB5D53E1B}"/>
    <cellStyle name="20% - Énfasis1 21" xfId="7922" xr:uid="{81763B62-84E3-4AC5-8FED-2F1C1DB1C399}"/>
    <cellStyle name="20% - Énfasis1 3" xfId="837" xr:uid="{A74845AA-C494-4E7E-BBF3-F0A826FF3B67}"/>
    <cellStyle name="20% - Énfasis1 3 2" xfId="838" xr:uid="{D8B5078F-FD45-47FC-BA87-1B878A2CDDE5}"/>
    <cellStyle name="20% - Énfasis1 3 2 2" xfId="839" xr:uid="{8C059EE5-14F4-43F8-8F65-CCD7029D4BAC}"/>
    <cellStyle name="20% - Énfasis1 3 2 3" xfId="840" xr:uid="{248764E4-6E7C-4F95-BCD7-8574C682D9A7}"/>
    <cellStyle name="20% - Énfasis1 3 2_Deuda septiembre_marcos" xfId="841" xr:uid="{C62B8955-29DF-48F2-A91B-2C99784F1A34}"/>
    <cellStyle name="20% - Énfasis1 3 3" xfId="842" xr:uid="{205982CC-8AD2-4946-82F3-911CCB91B9C7}"/>
    <cellStyle name="20% - Énfasis1 3 3 2" xfId="843" xr:uid="{6942E1AF-7B7B-49C7-945C-DCFAFA899EA3}"/>
    <cellStyle name="20% - Énfasis1 3 3 3" xfId="844" xr:uid="{5B96E614-511C-4B5B-8BA1-636BE3F286D6}"/>
    <cellStyle name="20% - Énfasis1 3 3_Deuda septiembre_marcos" xfId="845" xr:uid="{466C4A66-C1BA-42EB-BA9C-C8E45DE53996}"/>
    <cellStyle name="20% - Énfasis1 3 4" xfId="846" xr:uid="{DCE1B719-D42A-43BD-A6F6-53BCE319F3A8}"/>
    <cellStyle name="20% - Énfasis1 3 5" xfId="847" xr:uid="{5E932B59-0687-4066-AC10-71D44D1885E5}"/>
    <cellStyle name="20% - Énfasis1 3 6" xfId="8167" xr:uid="{75490D27-35F7-4949-BBCD-06540F0DBFE3}"/>
    <cellStyle name="20% - Énfasis1 3_Deuda septiembre_marcos" xfId="848" xr:uid="{1318D1C7-62D6-47CB-90A2-B5C8415162EA}"/>
    <cellStyle name="20% - Énfasis1 4" xfId="849" xr:uid="{45D83E8B-DB0E-44CE-B5AF-41BE1B9EAC5F}"/>
    <cellStyle name="20% - Énfasis1 4 2" xfId="850" xr:uid="{9AE626EE-E35D-4DEE-95B5-BC3EB6462FD7}"/>
    <cellStyle name="20% - Énfasis1 4 2 2" xfId="851" xr:uid="{0927FA99-D64D-4D40-A22E-59D6C299DD1B}"/>
    <cellStyle name="20% - Énfasis1 4 2 3" xfId="852" xr:uid="{E30EDE26-8966-40E2-A9AB-23C4ABD048E1}"/>
    <cellStyle name="20% - Énfasis1 4 2_Deuda septiembre_marcos" xfId="853" xr:uid="{9A79BC7F-AB45-4826-BFBC-ED3F04A3FE41}"/>
    <cellStyle name="20% - Énfasis1 4 3" xfId="854" xr:uid="{8F28C7BA-C3A4-484A-A458-76073809A091}"/>
    <cellStyle name="20% - Énfasis1 4 3 2" xfId="855" xr:uid="{5FAE9CC6-07D9-42EA-A5A6-EB7E1AB0684B}"/>
    <cellStyle name="20% - Énfasis1 4 3 3" xfId="856" xr:uid="{931F2C29-B18A-46E0-84F6-777D7DA7933F}"/>
    <cellStyle name="20% - Énfasis1 4 3_Deuda septiembre_marcos" xfId="857" xr:uid="{822B0EB9-BB57-4721-B1A0-7751CDFA15B8}"/>
    <cellStyle name="20% - Énfasis1 4 4" xfId="858" xr:uid="{BEACD07E-8248-4E16-B450-6FA33F2A07E3}"/>
    <cellStyle name="20% - Énfasis1 4 5" xfId="859" xr:uid="{CAA86121-ECDC-463A-9A47-167501E11BC8}"/>
    <cellStyle name="20% - Énfasis1 4 6" xfId="8168" xr:uid="{4C49A446-0902-4108-84C8-F5D84B592491}"/>
    <cellStyle name="20% - Énfasis1 4_Deuda septiembre_marcos" xfId="860" xr:uid="{37E88C77-FB7A-422A-9A28-5421DF9D852B}"/>
    <cellStyle name="20% - Énfasis1 5" xfId="861" xr:uid="{86675FCC-377F-4A9C-9D3D-3A50EF8DCCE8}"/>
    <cellStyle name="20% - Énfasis1 5 2" xfId="862" xr:uid="{3CED73E5-E2F7-4601-B9FC-0BAC49131531}"/>
    <cellStyle name="20% - Énfasis1 5 3" xfId="8169" xr:uid="{F1AD5C5F-3A2A-4D0D-8CAF-8E9A29BED71C}"/>
    <cellStyle name="20% - Énfasis1 5_Deuda septiembre_marcos" xfId="863" xr:uid="{8EF757B0-94E0-4B44-8B26-EE5B30479BED}"/>
    <cellStyle name="20% - Énfasis1 6" xfId="864" xr:uid="{7D33772B-A122-4F3D-8074-F3A2B298D945}"/>
    <cellStyle name="20% - Énfasis1 6 2" xfId="865" xr:uid="{2F32913E-0A8B-47DC-B0DD-06DDC6A4C82F}"/>
    <cellStyle name="20% - Énfasis1 6 3" xfId="8170" xr:uid="{C9674EC6-E716-49BF-905C-169050A6B805}"/>
    <cellStyle name="20% - Énfasis1 6_Deuda septiembre_marcos" xfId="866" xr:uid="{18605D90-B6A1-4DC7-AC9D-4BD3B869B600}"/>
    <cellStyle name="20% - Énfasis1 7" xfId="867" xr:uid="{49FCD347-13A4-45DB-AE40-381C52BFD1CD}"/>
    <cellStyle name="20% - Énfasis1 7 2" xfId="4037" xr:uid="{0DCE2AE5-EE43-40B8-9FB5-2D76A65525E2}"/>
    <cellStyle name="20% - Énfasis1 7 2 2" xfId="8171" xr:uid="{FB65E58D-F7D1-4006-BDD9-3602BA416CFC}"/>
    <cellStyle name="20% - Énfasis1 7 3" xfId="4038" xr:uid="{724439C8-E6B4-4861-A102-284EA184A16E}"/>
    <cellStyle name="20% - Énfasis1 8" xfId="4039" xr:uid="{0C013340-A00B-4C67-B2FF-CD71F7EC8C05}"/>
    <cellStyle name="20% - Énfasis1 8 2" xfId="4040" xr:uid="{5E4BF1DA-1157-4A74-9C26-117E4A104271}"/>
    <cellStyle name="20% - Énfasis1 8 3" xfId="4041" xr:uid="{4424ADC7-B43A-4061-8E49-6839489C6241}"/>
    <cellStyle name="20% - Énfasis1 9" xfId="4042" xr:uid="{541FD906-223B-48B5-8CB2-2B441873F89B}"/>
    <cellStyle name="20% - Énfasis1 9 2" xfId="4043" xr:uid="{01B9CB81-476A-407D-A729-94E7833E7001}"/>
    <cellStyle name="20% - Énfasis1 9 3" xfId="8172" xr:uid="{403B3A41-5F41-4EEC-8048-BC3786DCE690}"/>
    <cellStyle name="20% - Énfasis2 10" xfId="4044" xr:uid="{B7A54E5A-590A-455F-9455-B490FA3D747D}"/>
    <cellStyle name="20% - Énfasis2 10 2" xfId="4045" xr:uid="{675CD9D7-2B11-4F35-84F9-3A816CA379AA}"/>
    <cellStyle name="20% - Énfasis2 10 3" xfId="8173" xr:uid="{496A1338-ADFF-4B1E-8D5B-5C8CC6C7770B}"/>
    <cellStyle name="20% - Énfasis2 11" xfId="4046" xr:uid="{829D2ADC-0D15-4DFE-A8B9-D162D0E785B7}"/>
    <cellStyle name="20% - Énfasis2 11 2" xfId="4047" xr:uid="{85886930-FFFC-4FF0-B6D7-5D640F63D101}"/>
    <cellStyle name="20% - Énfasis2 11 3" xfId="8174" xr:uid="{7CA2BE21-5712-41EB-BDEB-D718D8823EE1}"/>
    <cellStyle name="20% - Énfasis2 12" xfId="4048" xr:uid="{68F96D21-EB46-41B1-B095-87A9B9B583D3}"/>
    <cellStyle name="20% - Énfasis2 12 2" xfId="4049" xr:uid="{0525DF18-BD4C-4B19-A6E6-3E5B79BAE23D}"/>
    <cellStyle name="20% - Énfasis2 12 3" xfId="8175" xr:uid="{732FD437-EC3E-4F41-84E9-75535E82703C}"/>
    <cellStyle name="20% - Énfasis2 13" xfId="4050" xr:uid="{5469DCA1-575F-4150-8D2A-59085C470AF9}"/>
    <cellStyle name="20% - Énfasis2 13 2" xfId="4051" xr:uid="{2E42F8EB-4E4A-43D2-8D02-34B9A679E425}"/>
    <cellStyle name="20% - Énfasis2 13 3" xfId="8176" xr:uid="{3844D42F-BE95-4756-AACD-265EABB4E2AB}"/>
    <cellStyle name="20% - Énfasis2 14" xfId="4052" xr:uid="{2E77AC3B-3E0E-4B99-86FE-820820FCF872}"/>
    <cellStyle name="20% - Énfasis2 14 10" xfId="9488" xr:uid="{9038C306-7767-4E91-8749-A97EE1024460}"/>
    <cellStyle name="20% - Énfasis2 14 11" xfId="9538" xr:uid="{E762A1F8-805D-421D-8A51-C4E5E7DB7DB0}"/>
    <cellStyle name="20% - Énfasis2 14 12" xfId="9593" xr:uid="{16B33259-EBA3-4630-B745-25106A72CA21}"/>
    <cellStyle name="20% - Énfasis2 14 13" xfId="9639" xr:uid="{3C405273-47BB-477C-BE3C-5DD4A73BB54E}"/>
    <cellStyle name="20% - Énfasis2 14 14" xfId="9685" xr:uid="{4A036E52-FC90-4A58-9B7C-D5D6BF5F5E75}"/>
    <cellStyle name="20% - Énfasis2 14 15" xfId="9731" xr:uid="{3BD68D8C-C013-4729-87F7-9C0C671F31DA}"/>
    <cellStyle name="20% - Énfasis2 14 16" xfId="9777" xr:uid="{0E207F4E-0EE5-49BD-8B4C-1716763DB952}"/>
    <cellStyle name="20% - Énfasis2 14 17" xfId="9828" xr:uid="{B9C1B930-323C-47AD-AD12-1E70617FD249}"/>
    <cellStyle name="20% - Énfasis2 14 18" xfId="9898" xr:uid="{439E7DF2-0F5A-408A-98CA-76CD83FB3BB9}"/>
    <cellStyle name="20% - Énfasis2 14 19" xfId="8177" xr:uid="{CC8F3931-DFAF-423E-9FC4-0F88F410D478}"/>
    <cellStyle name="20% - Énfasis2 14 2" xfId="4053" xr:uid="{00A9AE07-90F4-4CDB-8EBC-6F6F7DEAC540}"/>
    <cellStyle name="20% - Énfasis2 14 2 2" xfId="8904" xr:uid="{6F4CBDB4-98D7-4D47-B089-CAA8195DAAA7}"/>
    <cellStyle name="20% - Énfasis2 14 3" xfId="9164" xr:uid="{650A0670-FC4F-46E4-A6F0-AA4E6AFC32B2}"/>
    <cellStyle name="20% - Énfasis2 14 4" xfId="9212" xr:uid="{6191AD51-F905-4EC8-970D-9B990246C094}"/>
    <cellStyle name="20% - Énfasis2 14 5" xfId="9256" xr:uid="{F2BE9397-1588-458F-8923-FC76EE660D53}"/>
    <cellStyle name="20% - Énfasis2 14 6" xfId="9302" xr:uid="{15CFF337-C1D7-45EB-9F09-79276F63EDB3}"/>
    <cellStyle name="20% - Énfasis2 14 7" xfId="9344" xr:uid="{288F361E-71F4-443C-9A8E-9F94834BEEDC}"/>
    <cellStyle name="20% - Énfasis2 14 8" xfId="9382" xr:uid="{0D4BEA7D-F466-4C5C-94B4-6EA567706DB0}"/>
    <cellStyle name="20% - Énfasis2 14 9" xfId="9442" xr:uid="{013D4376-A572-492B-A9AD-836324F59ADC}"/>
    <cellStyle name="20% - Énfasis2 15" xfId="4054" xr:uid="{E44D484F-AC96-49D7-A1F5-69E097E7A363}"/>
    <cellStyle name="20% - Énfasis2 15 2" xfId="9897" xr:uid="{28EF5B37-A2B0-4843-BBDB-999259422F79}"/>
    <cellStyle name="20% - Énfasis2 16" xfId="7923" xr:uid="{326E1367-6D8F-4423-9B6F-1BDCBF5801AF}"/>
    <cellStyle name="20% - Énfasis2 2" xfId="868" xr:uid="{C12F6D0C-5267-4C48-BD18-EADF4E088EAC}"/>
    <cellStyle name="20% - Énfasis2 2 2" xfId="4055" xr:uid="{6431197D-0178-4609-ADEF-667CC8D6623F}"/>
    <cellStyle name="20% - Énfasis2 2 2 2" xfId="4056" xr:uid="{C2AAFDE2-D2C6-4CD6-87EF-B6D998B6B43D}"/>
    <cellStyle name="20% - Énfasis2 2 2 2 2" xfId="8905" xr:uid="{EC5AD3CD-6B9A-4C6C-B054-D81BEC1F1DEB}"/>
    <cellStyle name="20% - Énfasis2 2 2 3" xfId="8178" xr:uid="{947B89D7-038C-4D85-A9E7-ABCFC24C8F4D}"/>
    <cellStyle name="20% - Énfasis2 2 3" xfId="4057" xr:uid="{CADB19A0-478F-479D-A9C1-87DAD3A335B3}"/>
    <cellStyle name="20% - Énfasis2 2 3 2" xfId="4058" xr:uid="{15AAA301-C14F-4C86-98A5-A7F26DC0065A}"/>
    <cellStyle name="20% - Énfasis2 2 4" xfId="4059" xr:uid="{2285B204-0599-4BFC-9018-E2962B9E7CB4}"/>
    <cellStyle name="20% - Énfasis2 2 5" xfId="4060" xr:uid="{8BDF00B4-5A9D-490F-A0CF-AC93F6A1ECCC}"/>
    <cellStyle name="20% - Énfasis2 3" xfId="3306" xr:uid="{F56FA2D4-20E8-49C3-A038-2859F6303703}"/>
    <cellStyle name="20% - Énfasis2 3 2" xfId="4061" xr:uid="{71E792B8-565C-41C0-A630-B8E981B73E22}"/>
    <cellStyle name="20% - Énfasis2 3 3" xfId="4062" xr:uid="{167E7B59-D0A6-456D-8DC2-06672D02CED9}"/>
    <cellStyle name="20% - Énfasis2 3 4" xfId="4063" xr:uid="{EE34FE98-859C-4450-AE56-6214C013BA81}"/>
    <cellStyle name="20% - Énfasis2 4" xfId="4064" xr:uid="{F28762D0-E213-4161-A5FE-F55671202454}"/>
    <cellStyle name="20% - Énfasis2 4 2" xfId="4065" xr:uid="{B4EF355D-6AAF-4017-8689-F3E883B35627}"/>
    <cellStyle name="20% - Énfasis2 4 3" xfId="4066" xr:uid="{2ED8A56C-A162-456C-B409-746E9C0FE015}"/>
    <cellStyle name="20% - Énfasis2 5" xfId="4067" xr:uid="{96AF00C6-63DD-4814-AB31-C04BABFE7BAC}"/>
    <cellStyle name="20% - Énfasis2 5 2" xfId="4068" xr:uid="{58F88681-B4C3-48E8-B4C2-6D89663CC77F}"/>
    <cellStyle name="20% - Énfasis2 5 3" xfId="8179" xr:uid="{B9BC8405-84B7-4714-9070-F3CF026389E5}"/>
    <cellStyle name="20% - Énfasis2 6" xfId="4069" xr:uid="{3B6469C3-ADC0-4442-A431-8AE24422139F}"/>
    <cellStyle name="20% - Énfasis2 6 2" xfId="4070" xr:uid="{E1F89FFF-A692-4D54-A6E1-78115C7E6230}"/>
    <cellStyle name="20% - Énfasis2 6 3" xfId="8180" xr:uid="{8948FD3D-ADA4-412A-BB70-87100FCD689F}"/>
    <cellStyle name="20% - Énfasis2 7" xfId="4071" xr:uid="{A73F9B5A-0CEE-4FB2-AE8E-E1FEC721F662}"/>
    <cellStyle name="20% - Énfasis2 7 2" xfId="4072" xr:uid="{41FFD79D-F1D6-4DDD-8293-32FAC9CB1981}"/>
    <cellStyle name="20% - Énfasis2 7 3" xfId="8181" xr:uid="{66F0910C-CC9A-497E-9A8A-1406970DAFAD}"/>
    <cellStyle name="20% - Énfasis2 8" xfId="4073" xr:uid="{90418884-9A33-4184-9CD2-F421A6D26E12}"/>
    <cellStyle name="20% - Énfasis2 8 2" xfId="4074" xr:uid="{131A45EE-F64F-4095-A0F8-FE4860D979D2}"/>
    <cellStyle name="20% - Énfasis2 8 3" xfId="8182" xr:uid="{390219C4-0627-4465-BDA4-52CBCAC17C9A}"/>
    <cellStyle name="20% - Énfasis2 9" xfId="4075" xr:uid="{0B38A4A5-1404-43C5-A037-C89347503AEB}"/>
    <cellStyle name="20% - Énfasis2 9 2" xfId="4076" xr:uid="{38603F09-727C-45B8-A276-32AB59CE18DA}"/>
    <cellStyle name="20% - Énfasis2 9 3" xfId="8183" xr:uid="{C6331D80-2E55-497F-98EC-F9795BDC170B}"/>
    <cellStyle name="20% - Énfasis3 10" xfId="4077" xr:uid="{677198DB-5469-4C79-8F02-4BB7D0CA5C50}"/>
    <cellStyle name="20% - Énfasis3 10 2" xfId="4078" xr:uid="{BC972D03-EF39-4BBC-9C18-8CBB2D085698}"/>
    <cellStyle name="20% - Énfasis3 10 3" xfId="8184" xr:uid="{D073FC88-5C2F-4F41-B90E-337440CF416F}"/>
    <cellStyle name="20% - Énfasis3 11" xfId="4079" xr:uid="{A2ECD7C8-89B6-4207-B964-52DE4D65564F}"/>
    <cellStyle name="20% - Énfasis3 11 2" xfId="4080" xr:uid="{EE6AD768-0F3E-4126-80ED-1F23A5CD77E2}"/>
    <cellStyle name="20% - Énfasis3 11 3" xfId="8185" xr:uid="{62C45CC9-19AA-4367-A1B9-D9CA09587DED}"/>
    <cellStyle name="20% - Énfasis3 12" xfId="4081" xr:uid="{668C2D6B-0AFA-43E9-9363-64AC52BEEE3A}"/>
    <cellStyle name="20% - Énfasis3 12 2" xfId="4082" xr:uid="{D2668CA4-BFB4-4696-9C2F-88C6F1DFD603}"/>
    <cellStyle name="20% - Énfasis3 12 3" xfId="8186" xr:uid="{74FAD3DC-9A87-4A79-8AA2-307B19BD7A1F}"/>
    <cellStyle name="20% - Énfasis3 13" xfId="4083" xr:uid="{648DF854-3502-4C89-81B3-ED9005AF7C79}"/>
    <cellStyle name="20% - Énfasis3 13 2" xfId="4084" xr:uid="{46CD8ECF-1CAB-4A8B-9821-F3CE6E38B1E6}"/>
    <cellStyle name="20% - Énfasis3 13 3" xfId="8187" xr:uid="{6AF04E3D-99DD-4969-9715-B4E82DCA7842}"/>
    <cellStyle name="20% - Énfasis3 14" xfId="4085" xr:uid="{10556D79-366C-4DB3-8736-8AC48A2FE60F}"/>
    <cellStyle name="20% - Énfasis3 14 10" xfId="9489" xr:uid="{C1D4CFBC-DE93-4473-8C24-07C6058E126F}"/>
    <cellStyle name="20% - Énfasis3 14 11" xfId="9539" xr:uid="{45781DB6-DD46-4E5A-B713-D18FEEEF281B}"/>
    <cellStyle name="20% - Énfasis3 14 12" xfId="9594" xr:uid="{63B434AA-2C86-4DC5-A73E-D8F379DDAF17}"/>
    <cellStyle name="20% - Énfasis3 14 13" xfId="9640" xr:uid="{64DFF807-B089-4807-88C2-4D6E3D1BB5AE}"/>
    <cellStyle name="20% - Énfasis3 14 14" xfId="9686" xr:uid="{1A5D99A4-2A8B-4510-8C51-7768E7759D11}"/>
    <cellStyle name="20% - Énfasis3 14 15" xfId="9732" xr:uid="{F7C462CB-EADF-4A82-B163-40AE8970FBB6}"/>
    <cellStyle name="20% - Énfasis3 14 16" xfId="9778" xr:uid="{C292007D-FC13-4EAB-A572-2F3E412D4E88}"/>
    <cellStyle name="20% - Énfasis3 14 17" xfId="9829" xr:uid="{8C7ECE13-2A4D-43CA-B6B5-ED06BB9AE8CB}"/>
    <cellStyle name="20% - Énfasis3 14 18" xfId="9900" xr:uid="{C76BD993-013E-4BBD-ABC2-DBD9E522A906}"/>
    <cellStyle name="20% - Énfasis3 14 19" xfId="8188" xr:uid="{D4DA7929-88F6-4DD0-8E0F-E37ED9423CB5}"/>
    <cellStyle name="20% - Énfasis3 14 2" xfId="4086" xr:uid="{7F026444-7121-48C1-A032-D4BBB4E74139}"/>
    <cellStyle name="20% - Énfasis3 14 2 2" xfId="8906" xr:uid="{07889563-B448-4406-AECA-38CBD426FE08}"/>
    <cellStyle name="20% - Énfasis3 14 3" xfId="9165" xr:uid="{19821D0A-05A2-4C3F-9A8E-73FBFBC79CFE}"/>
    <cellStyle name="20% - Énfasis3 14 4" xfId="9213" xr:uid="{3D5FD612-72F3-407F-BE64-323BAA1E414F}"/>
    <cellStyle name="20% - Énfasis3 14 5" xfId="9257" xr:uid="{92150C24-E75A-4469-AA1A-AADEC795FFB8}"/>
    <cellStyle name="20% - Énfasis3 14 6" xfId="9303" xr:uid="{9557EB25-1765-4539-9058-A0A6611EAE73}"/>
    <cellStyle name="20% - Énfasis3 14 7" xfId="9345" xr:uid="{B2FFF990-0196-48E5-8CE3-A38E309BB1CC}"/>
    <cellStyle name="20% - Énfasis3 14 8" xfId="9383" xr:uid="{619B2B22-D572-425A-AB36-82CAA7E17EE0}"/>
    <cellStyle name="20% - Énfasis3 14 9" xfId="9443" xr:uid="{C4821E99-A6B3-4014-96FF-28E83FAD39F9}"/>
    <cellStyle name="20% - Énfasis3 15" xfId="4087" xr:uid="{D2FECD14-B3AC-4412-8F00-DE2D8CFACA1E}"/>
    <cellStyle name="20% - Énfasis3 15 2" xfId="4088" xr:uid="{E5443B88-0A6B-4E90-8093-07791C6E3C2F}"/>
    <cellStyle name="20% - Énfasis3 15 3" xfId="9899" xr:uid="{D568EC1C-1125-446B-BBCE-5582F4196350}"/>
    <cellStyle name="20% - Énfasis3 16" xfId="4089" xr:uid="{62344660-51F1-402C-A478-829D5699568A}"/>
    <cellStyle name="20% - Énfasis3 2" xfId="869" xr:uid="{F947C5B8-948F-4328-9784-272DF0C8B781}"/>
    <cellStyle name="20% - Énfasis3 2 2" xfId="870" xr:uid="{E652B878-DF0E-4AF4-A31A-382C3BCC9434}"/>
    <cellStyle name="20% - Énfasis3 2 2 2" xfId="4090" xr:uid="{BE8A135D-D30C-474C-8E31-841EB7955924}"/>
    <cellStyle name="20% - Énfasis3 2 2 3" xfId="4091" xr:uid="{FB8BEB20-4564-4D26-813A-0E11350607FE}"/>
    <cellStyle name="20% - Énfasis3 2 2 4" xfId="4092" xr:uid="{42ED71AB-FE4F-4FAF-BEB0-CEA7BCCF683D}"/>
    <cellStyle name="20% - Énfasis3 2 2 4 2" xfId="4093" xr:uid="{E7D6274C-BC65-4A49-A8F1-08F4F945453E}"/>
    <cellStyle name="20% - Énfasis3 2 2 5" xfId="7925" xr:uid="{EC9ADB0A-18BD-43EB-ACF8-F96D581F5C6B}"/>
    <cellStyle name="20% - Énfasis3 2 3" xfId="4094" xr:uid="{FBC6526F-EBDB-4E32-B279-8B5E25E11E73}"/>
    <cellStyle name="20% - Énfasis3 2 3 2" xfId="8189" xr:uid="{B3762FD4-8A8C-432A-83C4-3A548A7A5FCB}"/>
    <cellStyle name="20% - Énfasis3 2 4" xfId="4095" xr:uid="{1D8BD547-B4BB-412B-995C-1AEE2DE508E8}"/>
    <cellStyle name="20% - Énfasis3 2 4 2" xfId="4096" xr:uid="{DE51E5A5-6008-4576-9643-6CDA1F4D5CAB}"/>
    <cellStyle name="20% - Énfasis3 2 5" xfId="4097" xr:uid="{DB846DFA-767F-40CD-8556-B3A8A57FDC9B}"/>
    <cellStyle name="20% - Énfasis3 2 6" xfId="4098" xr:uid="{53CD78C6-69FB-491E-87C6-DC47EF80392A}"/>
    <cellStyle name="20% - Énfasis3 2 7" xfId="7924" xr:uid="{54531966-8698-4508-BF5B-3329C9073332}"/>
    <cellStyle name="20% - Énfasis3 2_Deuda septiembre_marcos" xfId="871" xr:uid="{9A49D5AB-1686-44B4-85F5-99662BA12BC2}"/>
    <cellStyle name="20% - Énfasis3 3" xfId="3307" xr:uid="{017B3B50-05E6-4BBA-9AB7-776D7135B839}"/>
    <cellStyle name="20% - Énfasis3 3 2" xfId="4099" xr:uid="{8775F1C5-D289-4D65-8ACD-DE865420775C}"/>
    <cellStyle name="20% - Énfasis3 3 3" xfId="4100" xr:uid="{ABF90135-6195-4741-8674-A3AB13F8BA8E}"/>
    <cellStyle name="20% - Énfasis3 3 4" xfId="4101" xr:uid="{44846B1E-1C7F-47A4-A17A-6ED705CE54AB}"/>
    <cellStyle name="20% - Énfasis3 4" xfId="4102" xr:uid="{83257231-DB56-4E7A-A6CD-75F196C1E347}"/>
    <cellStyle name="20% - Énfasis3 4 2" xfId="4103" xr:uid="{94FD0A90-D25D-4277-8864-52F13B7D9C27}"/>
    <cellStyle name="20% - Énfasis3 4 3" xfId="4104" xr:uid="{CE513AF1-6962-4610-B7DC-E326EAD226B4}"/>
    <cellStyle name="20% - Énfasis3 5" xfId="4105" xr:uid="{185A5C25-9797-4062-99B2-A05315918627}"/>
    <cellStyle name="20% - Énfasis3 5 2" xfId="4106" xr:uid="{1B4209C3-62EF-46B5-ABB0-6F159BB0F3DA}"/>
    <cellStyle name="20% - Énfasis3 5 3" xfId="8190" xr:uid="{60A11D00-FBE0-4B44-905E-6AF855BEDA5C}"/>
    <cellStyle name="20% - Énfasis3 6" xfId="4107" xr:uid="{B67B9A91-4476-40E5-A7E9-9EA793A927FD}"/>
    <cellStyle name="20% - Énfasis3 6 2" xfId="4108" xr:uid="{7D48EC54-5262-4942-9570-94C906FBCB95}"/>
    <cellStyle name="20% - Énfasis3 6 3" xfId="8191" xr:uid="{ED6AD823-6D1E-449A-B993-33EF37D363EC}"/>
    <cellStyle name="20% - Énfasis3 7" xfId="4109" xr:uid="{3FFA9890-CEFF-4AD8-A0F8-9C5905F79071}"/>
    <cellStyle name="20% - Énfasis3 7 2" xfId="4110" xr:uid="{7DF83B20-4480-4229-B7CF-B202981A69B2}"/>
    <cellStyle name="20% - Énfasis3 7 3" xfId="8192" xr:uid="{A30F2ACA-5255-44C3-944C-6AF5BBD6B4DE}"/>
    <cellStyle name="20% - Énfasis3 8" xfId="4111" xr:uid="{056E6641-3F72-4ABA-8EAE-6A738DE4C65A}"/>
    <cellStyle name="20% - Énfasis3 8 2" xfId="4112" xr:uid="{D6AA5566-AAE4-4E97-BA15-82176DF7E803}"/>
    <cellStyle name="20% - Énfasis3 8 3" xfId="8193" xr:uid="{FBE59FD6-FB72-41B5-8D1E-C33227456091}"/>
    <cellStyle name="20% - Énfasis3 9" xfId="4113" xr:uid="{DCA0247D-160D-4F11-B687-23DF4D2E66D9}"/>
    <cellStyle name="20% - Énfasis3 9 2" xfId="4114" xr:uid="{2DFFA069-38AA-4550-829C-5EF86EC2C415}"/>
    <cellStyle name="20% - Énfasis3 9 3" xfId="8194" xr:uid="{8A44AEA6-2ABE-4EB6-A96C-E96231386144}"/>
    <cellStyle name="20% - Énfasis4 10" xfId="4115" xr:uid="{817C5354-7389-418B-9C4C-3E4CAE00F3B1}"/>
    <cellStyle name="20% - Énfasis4 10 2" xfId="4116" xr:uid="{8263FA55-8709-45CC-9470-DF8A617DB2D5}"/>
    <cellStyle name="20% - Énfasis4 10 3" xfId="8195" xr:uid="{08054EF0-04A2-4990-8555-7F062C9E89A2}"/>
    <cellStyle name="20% - Énfasis4 11" xfId="4117" xr:uid="{0B875BA2-8262-4591-9A1A-1EE3D0264B84}"/>
    <cellStyle name="20% - Énfasis4 11 2" xfId="4118" xr:uid="{D9BBC0BC-79DF-49E0-A0C9-FE50B1204209}"/>
    <cellStyle name="20% - Énfasis4 11 3" xfId="8196" xr:uid="{E7C30B6A-753F-44DC-9BAA-F5DD245E5161}"/>
    <cellStyle name="20% - Énfasis4 12" xfId="4119" xr:uid="{A091F675-F5D6-4E1E-BE6C-FBAF11563BB3}"/>
    <cellStyle name="20% - Énfasis4 12 2" xfId="4120" xr:uid="{B4D005AA-1FA8-4424-AD51-CB4A2ACB371C}"/>
    <cellStyle name="20% - Énfasis4 12 3" xfId="8197" xr:uid="{DC06A264-3E7D-40CC-A668-21B64190BD68}"/>
    <cellStyle name="20% - Énfasis4 13" xfId="4121" xr:uid="{A555CDC5-8D76-44E3-A22F-6E9C4362AD2B}"/>
    <cellStyle name="20% - Énfasis4 13 2" xfId="4122" xr:uid="{DC28310E-A726-4952-9CA7-C07744670E94}"/>
    <cellStyle name="20% - Énfasis4 13 3" xfId="8198" xr:uid="{DEC3AA1A-C64E-46EA-8D29-53EA66EADD71}"/>
    <cellStyle name="20% - Énfasis4 14" xfId="4123" xr:uid="{58C50151-CE0C-491D-B8B9-CBD40D3CC7A3}"/>
    <cellStyle name="20% - Énfasis4 14 10" xfId="9490" xr:uid="{23DB5825-EFFD-4E19-AFEF-DBFCFF27E778}"/>
    <cellStyle name="20% - Énfasis4 14 11" xfId="9540" xr:uid="{DF0AA191-744F-4CD9-96D0-EB7B22F1B994}"/>
    <cellStyle name="20% - Énfasis4 14 12" xfId="9595" xr:uid="{2E4302F4-4694-4222-B1BE-04F9BB502A0D}"/>
    <cellStyle name="20% - Énfasis4 14 13" xfId="9641" xr:uid="{EE03234C-47F6-4D56-8230-DCA5B493B212}"/>
    <cellStyle name="20% - Énfasis4 14 14" xfId="9687" xr:uid="{716D8552-590B-4DAE-9326-36083B2ADA29}"/>
    <cellStyle name="20% - Énfasis4 14 15" xfId="9733" xr:uid="{4A08D1FB-1FC9-49B9-9DA5-0E8C21722331}"/>
    <cellStyle name="20% - Énfasis4 14 16" xfId="9779" xr:uid="{09C9EB7C-34D7-44C2-A946-FAA14758036C}"/>
    <cellStyle name="20% - Énfasis4 14 17" xfId="9830" xr:uid="{CF138956-8A83-4D9D-86FF-8A4E2C898A9E}"/>
    <cellStyle name="20% - Énfasis4 14 18" xfId="9902" xr:uid="{722BDB4E-8E93-414B-BF3C-22428840513E}"/>
    <cellStyle name="20% - Énfasis4 14 19" xfId="8199" xr:uid="{8608BF6B-1228-4FB5-B0CE-FDC996482DE7}"/>
    <cellStyle name="20% - Énfasis4 14 2" xfId="4124" xr:uid="{D2AAC497-4953-48D0-A53E-E1861D6E2BE5}"/>
    <cellStyle name="20% - Énfasis4 14 2 2" xfId="8907" xr:uid="{1F388D7A-C863-4CA6-BB1B-6D36A4C847AF}"/>
    <cellStyle name="20% - Énfasis4 14 3" xfId="9166" xr:uid="{0565956A-8866-4209-A455-8369ED2FABFB}"/>
    <cellStyle name="20% - Énfasis4 14 4" xfId="9214" xr:uid="{037D8E1C-E89D-40F6-8C31-4110FC7AFD36}"/>
    <cellStyle name="20% - Énfasis4 14 5" xfId="9258" xr:uid="{A24A936E-A7E3-4AAB-B995-449ECA0291DC}"/>
    <cellStyle name="20% - Énfasis4 14 6" xfId="9304" xr:uid="{9815330B-7EB1-4274-AD12-7DBD5C2D5E95}"/>
    <cellStyle name="20% - Énfasis4 14 7" xfId="9346" xr:uid="{E40F6B03-7D33-4065-B6B5-FB885DDEFFF8}"/>
    <cellStyle name="20% - Énfasis4 14 8" xfId="9384" xr:uid="{CFD3F9CE-D667-438D-8EF4-333E6DE9C861}"/>
    <cellStyle name="20% - Énfasis4 14 9" xfId="9444" xr:uid="{3764ADEC-A8EA-4C73-82B6-70D3C1E06EA7}"/>
    <cellStyle name="20% - Énfasis4 15" xfId="4125" xr:uid="{AF2D9530-CD97-44C5-AEA5-5505EF00B291}"/>
    <cellStyle name="20% - Énfasis4 15 2" xfId="4126" xr:uid="{C44CFD92-231D-4E7D-9452-17A0CDB164D8}"/>
    <cellStyle name="20% - Énfasis4 15 3" xfId="9901" xr:uid="{26F9175C-20F7-4008-B4D9-F7A91F0FA195}"/>
    <cellStyle name="20% - Énfasis4 16" xfId="4127" xr:uid="{113578B4-C828-46FC-B209-962F46984600}"/>
    <cellStyle name="20% - Énfasis4 16 2" xfId="4128" xr:uid="{D16483CA-68F5-47B6-884D-8D05095CF615}"/>
    <cellStyle name="20% - Énfasis4 17" xfId="4129" xr:uid="{A2D56657-3C67-4B12-B930-8F03B87C23A9}"/>
    <cellStyle name="20% - Énfasis4 2" xfId="872" xr:uid="{8D4713DB-E480-420E-8E38-BBF72DB8BAF5}"/>
    <cellStyle name="20% - Énfasis4 2 2" xfId="873" xr:uid="{FC7CFE4A-A223-40C2-B95C-44D9446C78D5}"/>
    <cellStyle name="20% - Énfasis4 2 2 2" xfId="4130" xr:uid="{026E7CDD-E4AD-4BB7-8434-F2F4CDB57903}"/>
    <cellStyle name="20% - Énfasis4 2 2 3" xfId="4131" xr:uid="{0298BF39-AC0B-4AE1-87CC-19EEF1A8E274}"/>
    <cellStyle name="20% - Énfasis4 2 2 4" xfId="4132" xr:uid="{A9F5262A-81B5-4088-ADFA-4DFE983D0880}"/>
    <cellStyle name="20% - Énfasis4 2 2 4 2" xfId="4133" xr:uid="{F8D28C33-64B4-4404-9379-940843382D7E}"/>
    <cellStyle name="20% - Énfasis4 2 2 5" xfId="7927" xr:uid="{A69907AF-121B-4E3B-8049-1BC78F94BF9E}"/>
    <cellStyle name="20% - Énfasis4 2 3" xfId="4134" xr:uid="{0923BF39-A296-4229-9D75-F3F411129C2B}"/>
    <cellStyle name="20% - Énfasis4 2 3 2" xfId="8200" xr:uid="{F9A98BF1-5201-4000-B9F9-021475F4B057}"/>
    <cellStyle name="20% - Énfasis4 2 4" xfId="4135" xr:uid="{4CE9EA7D-312C-493C-9887-B0C4A3B80052}"/>
    <cellStyle name="20% - Énfasis4 2 4 2" xfId="4136" xr:uid="{EC2B71BB-FA6F-4A98-8CF1-7F0AAC08E28F}"/>
    <cellStyle name="20% - Énfasis4 2 5" xfId="4137" xr:uid="{1A3BEF80-2F33-45AA-B3F3-61F8D88C3A3B}"/>
    <cellStyle name="20% - Énfasis4 2 6" xfId="4138" xr:uid="{BFFDBB0A-2EC1-4665-9392-388B817C7E6B}"/>
    <cellStyle name="20% - Énfasis4 2 7" xfId="7926" xr:uid="{96A85FAE-5D1B-4C22-A77D-D3896F9EBC4B}"/>
    <cellStyle name="20% - Énfasis4 2_Deuda septiembre_marcos" xfId="874" xr:uid="{43506504-C826-448E-8EE2-9A8518141874}"/>
    <cellStyle name="20% - Énfasis4 3" xfId="875" xr:uid="{3E114851-3778-4603-A463-4F2D01313DDD}"/>
    <cellStyle name="20% - Énfasis4 3 2" xfId="876" xr:uid="{9997BE98-139A-467F-8BA8-4561243FF79E}"/>
    <cellStyle name="20% - Énfasis4 3 3" xfId="8201" xr:uid="{41BB2311-BA1B-4806-97C1-1AD1D26CF368}"/>
    <cellStyle name="20% - Énfasis4 3_Deuda septiembre_marcos" xfId="877" xr:uid="{8987AAE1-1179-462E-9F2F-9DF832622041}"/>
    <cellStyle name="20% - Énfasis4 4" xfId="4139" xr:uid="{AE80C9E2-7B7D-40CA-A226-F61B90ADC399}"/>
    <cellStyle name="20% - Énfasis4 4 2" xfId="4140" xr:uid="{B8A8C787-94BD-4F52-9C2E-CCF83795816B}"/>
    <cellStyle name="20% - Énfasis4 4 3" xfId="4141" xr:uid="{79E9F7D0-DB7B-4674-89B6-C0A71560E495}"/>
    <cellStyle name="20% - Énfasis4 5" xfId="4142" xr:uid="{9CDD08B3-BB22-466B-A449-F84B532009B1}"/>
    <cellStyle name="20% - Énfasis4 5 2" xfId="4143" xr:uid="{D23C1759-5E67-4F04-8C8A-E646EB20546D}"/>
    <cellStyle name="20% - Énfasis4 5 3" xfId="4144" xr:uid="{AB0D7ED9-608A-4FF7-97B3-1A49FFBE07F3}"/>
    <cellStyle name="20% - Énfasis4 6" xfId="4145" xr:uid="{CA1CEC55-DFCC-48F7-8C6D-C992ACF96F55}"/>
    <cellStyle name="20% - Énfasis4 6 2" xfId="4146" xr:uid="{16C5A0DA-F41E-4BDF-9987-020C6C531F8A}"/>
    <cellStyle name="20% - Énfasis4 6 3" xfId="8202" xr:uid="{6C826B6C-E72C-4667-BFFD-9951F6020A2E}"/>
    <cellStyle name="20% - Énfasis4 7" xfId="4147" xr:uid="{F70F3B3C-3471-4F16-AFF6-6D5857FBE771}"/>
    <cellStyle name="20% - Énfasis4 7 2" xfId="4148" xr:uid="{3E2555F6-B024-4CF6-8DBA-BFE41EDD5D57}"/>
    <cellStyle name="20% - Énfasis4 7 3" xfId="8203" xr:uid="{A7CA968F-6C34-4393-93A3-6E1B1E52811B}"/>
    <cellStyle name="20% - Énfasis4 8" xfId="4149" xr:uid="{012E13B1-AF80-42D1-B38C-17368F3522C5}"/>
    <cellStyle name="20% - Énfasis4 8 2" xfId="4150" xr:uid="{299B5DB2-43FB-48F6-BA1E-2DFBC31ABE01}"/>
    <cellStyle name="20% - Énfasis4 8 3" xfId="8204" xr:uid="{68FCA80B-8DAE-412C-85D3-C5CDE78B0822}"/>
    <cellStyle name="20% - Énfasis4 9" xfId="4151" xr:uid="{E6156047-31F0-460F-93AE-C636E5EB2EA5}"/>
    <cellStyle name="20% - Énfasis4 9 2" xfId="4152" xr:uid="{D0DAFFA6-78B0-4094-BAE2-C03C2E564FF8}"/>
    <cellStyle name="20% - Énfasis4 9 3" xfId="8205" xr:uid="{0EB2AF4F-66ED-453A-ABD6-A25DCA7620AA}"/>
    <cellStyle name="20% - Énfasis5 10" xfId="4153" xr:uid="{35E8680B-E148-4663-A266-A188F28239FD}"/>
    <cellStyle name="20% - Énfasis5 10 2" xfId="4154" xr:uid="{7D1AF04D-B204-4544-B4D3-4EFF399BFE6A}"/>
    <cellStyle name="20% - Énfasis5 10 3" xfId="8206" xr:uid="{22B9B15E-7CC7-4395-B0F3-F3D710776EF3}"/>
    <cellStyle name="20% - Énfasis5 11" xfId="4155" xr:uid="{27C54A45-CF75-4AB0-A820-CBA4E11C66C7}"/>
    <cellStyle name="20% - Énfasis5 11 2" xfId="4156" xr:uid="{698DB698-3C79-4E61-A442-B6DDFD99B872}"/>
    <cellStyle name="20% - Énfasis5 11 3" xfId="8207" xr:uid="{FDE6017D-D8C5-4B9B-AE9A-F2C8D56C1998}"/>
    <cellStyle name="20% - Énfasis5 12" xfId="4157" xr:uid="{06045643-D5B9-4578-A142-E1BCB9EDF33C}"/>
    <cellStyle name="20% - Énfasis5 12 2" xfId="4158" xr:uid="{283C347B-7817-40CC-B2C3-8906D955CD56}"/>
    <cellStyle name="20% - Énfasis5 12 3" xfId="8208" xr:uid="{3ED0A29C-78EB-43D8-B052-E076255F24EC}"/>
    <cellStyle name="20% - Énfasis5 13" xfId="4159" xr:uid="{D4F915FF-D445-4BB0-B2C5-8A53FE87DEBF}"/>
    <cellStyle name="20% - Énfasis5 13 2" xfId="4160" xr:uid="{05EE2E49-2D8C-4B4D-98E7-517A916476DE}"/>
    <cellStyle name="20% - Énfasis5 13 3" xfId="8209" xr:uid="{19E6B9A3-A0FF-485C-BADF-827C98ECD9EA}"/>
    <cellStyle name="20% - Énfasis5 14" xfId="4161" xr:uid="{418C9CB9-3080-41D2-ACF9-752B9AED205D}"/>
    <cellStyle name="20% - Énfasis5 14 10" xfId="9491" xr:uid="{74346A7D-F3FF-4CA8-8DF7-26D33628912D}"/>
    <cellStyle name="20% - Énfasis5 14 11" xfId="9541" xr:uid="{611101EF-2999-4650-B846-A2972E7B7271}"/>
    <cellStyle name="20% - Énfasis5 14 12" xfId="9596" xr:uid="{ECB70AF4-DF9E-4978-9037-477862CE7C74}"/>
    <cellStyle name="20% - Énfasis5 14 13" xfId="9642" xr:uid="{A964C5D3-FA77-4765-B5B6-AC57DFA56107}"/>
    <cellStyle name="20% - Énfasis5 14 14" xfId="9688" xr:uid="{258386D1-8101-4401-BEE7-EEA789080613}"/>
    <cellStyle name="20% - Énfasis5 14 15" xfId="9734" xr:uid="{605C1C6C-8945-464B-874B-F74C03B8552C}"/>
    <cellStyle name="20% - Énfasis5 14 16" xfId="9780" xr:uid="{C525BB93-47AF-4577-ADC5-6566CAF7C374}"/>
    <cellStyle name="20% - Énfasis5 14 17" xfId="9831" xr:uid="{07966D53-C571-49E1-9545-9AFE0D59142F}"/>
    <cellStyle name="20% - Énfasis5 14 18" xfId="9904" xr:uid="{26E8CCD0-4159-40CA-A0F3-A182B3CAE45D}"/>
    <cellStyle name="20% - Énfasis5 14 19" xfId="8210" xr:uid="{B7B62213-E30C-4093-93B4-5C94FAC910C2}"/>
    <cellStyle name="20% - Énfasis5 14 2" xfId="4162" xr:uid="{C1A6D46E-AA34-484F-829A-3F3520E46446}"/>
    <cellStyle name="20% - Énfasis5 14 2 2" xfId="8908" xr:uid="{B882267E-FE47-4A7D-B876-E1A0C45E1079}"/>
    <cellStyle name="20% - Énfasis5 14 3" xfId="9167" xr:uid="{0A670708-AA43-48DC-9DEA-AA0D20242854}"/>
    <cellStyle name="20% - Énfasis5 14 4" xfId="9215" xr:uid="{9E91C173-11DC-44AE-93D3-E5B7328421AB}"/>
    <cellStyle name="20% - Énfasis5 14 5" xfId="9259" xr:uid="{D80498C8-A1BE-4F50-990B-CB926FE656CC}"/>
    <cellStyle name="20% - Énfasis5 14 6" xfId="9305" xr:uid="{5EE14F91-EB6D-4893-8ABE-CD00174E68EF}"/>
    <cellStyle name="20% - Énfasis5 14 7" xfId="9347" xr:uid="{3763CA6D-285F-4032-B4BF-3CC057531025}"/>
    <cellStyle name="20% - Énfasis5 14 8" xfId="9385" xr:uid="{3459EB99-9BB3-47CE-96FB-88AEF4614A58}"/>
    <cellStyle name="20% - Énfasis5 14 9" xfId="9445" xr:uid="{DE4818B1-54DE-436A-A546-A8157EA744F7}"/>
    <cellStyle name="20% - Énfasis5 15" xfId="4163" xr:uid="{C85BAFC7-A798-4754-89D5-8CE34743FE03}"/>
    <cellStyle name="20% - Énfasis5 15 2" xfId="4164" xr:uid="{061CF602-3B78-41DA-906E-F23B642F988D}"/>
    <cellStyle name="20% - Énfasis5 15 3" xfId="9903" xr:uid="{62534FF3-5B9A-4CD7-98E3-A89AD7C162DF}"/>
    <cellStyle name="20% - Énfasis5 16" xfId="4165" xr:uid="{10DEA308-D495-48D9-84A3-3EED9FCD303E}"/>
    <cellStyle name="20% - Énfasis5 2" xfId="878" xr:uid="{235B8AAD-4A79-46BE-BA5E-35E0C91DD028}"/>
    <cellStyle name="20% - Énfasis5 2 2" xfId="879" xr:uid="{1FC47B45-0753-414D-94E8-01D618D39D58}"/>
    <cellStyle name="20% - Énfasis5 2 2 2" xfId="4166" xr:uid="{F5E5932C-013E-40AE-AE68-6265DB7FA62F}"/>
    <cellStyle name="20% - Énfasis5 2 2 3" xfId="4167" xr:uid="{AC169D03-2B59-4BE5-8348-C188280DB86C}"/>
    <cellStyle name="20% - Énfasis5 2 2 4" xfId="4168" xr:uid="{61F9B12C-AFD4-4C57-A049-EB3AAF584FC1}"/>
    <cellStyle name="20% - Énfasis5 2 2 4 2" xfId="4169" xr:uid="{39FC4923-E09C-4F62-A550-8BAB9A0076CB}"/>
    <cellStyle name="20% - Énfasis5 2 2 5" xfId="7929" xr:uid="{A386381F-CF93-4E6A-951E-3159769B5ACA}"/>
    <cellStyle name="20% - Énfasis5 2 3" xfId="4170" xr:uid="{E51C769D-E284-4A5B-B9B6-EB340D139999}"/>
    <cellStyle name="20% - Énfasis5 2 3 2" xfId="8211" xr:uid="{8F86D99A-7F49-4C11-948D-EB37B94FA9F0}"/>
    <cellStyle name="20% - Énfasis5 2 4" xfId="4171" xr:uid="{5C0536C7-AAEE-4DF7-AE57-72AD92F41101}"/>
    <cellStyle name="20% - Énfasis5 2 4 2" xfId="4172" xr:uid="{0DB13101-2DB6-4DE3-98C1-4536884D6018}"/>
    <cellStyle name="20% - Énfasis5 2 5" xfId="4173" xr:uid="{22294EED-6774-46FC-B58C-CDDDE63F079B}"/>
    <cellStyle name="20% - Énfasis5 2 6" xfId="4174" xr:uid="{CD9A5F24-69FC-4FA6-8E71-994A6327DE19}"/>
    <cellStyle name="20% - Énfasis5 2 7" xfId="7928" xr:uid="{069AAB69-5A83-45AB-9814-3FE6EC68DCE4}"/>
    <cellStyle name="20% - Énfasis5 2_Deuda septiembre_marcos" xfId="880" xr:uid="{6B501B7A-6717-4C73-9AD3-D873D2567CE5}"/>
    <cellStyle name="20% - Énfasis5 3" xfId="3308" xr:uid="{65B08610-4EEB-4000-A30E-E78911C3D23B}"/>
    <cellStyle name="20% - Énfasis5 3 2" xfId="4175" xr:uid="{0E5E2948-39C6-4B9F-925A-C720A1AD7128}"/>
    <cellStyle name="20% - Énfasis5 3 3" xfId="4176" xr:uid="{796FAE2F-CEB4-4EAD-B8D9-21FF297B2191}"/>
    <cellStyle name="20% - Énfasis5 3 4" xfId="4177" xr:uid="{A4E0752D-10C8-4E0C-A8D8-43C065D45AAE}"/>
    <cellStyle name="20% - Énfasis5 4" xfId="4178" xr:uid="{03B4F924-35D7-48B3-AE89-6E4D2BE668E0}"/>
    <cellStyle name="20% - Énfasis5 4 2" xfId="4179" xr:uid="{A21F4626-807D-4158-ABC4-A421DE6BEF07}"/>
    <cellStyle name="20% - Énfasis5 4 3" xfId="4180" xr:uid="{3720DB6E-86E7-45B0-BB32-A919F6D423BE}"/>
    <cellStyle name="20% - Énfasis5 5" xfId="4181" xr:uid="{D4F46481-B041-4F6E-878A-22E3CB40F645}"/>
    <cellStyle name="20% - Énfasis5 5 2" xfId="4182" xr:uid="{57CD45E8-2B38-4BE5-B1AC-BB64E99B97EE}"/>
    <cellStyle name="20% - Énfasis5 5 3" xfId="8212" xr:uid="{28C22A3A-43C4-4323-95A2-13FB6456E5D6}"/>
    <cellStyle name="20% - Énfasis5 6" xfId="4183" xr:uid="{2FD7FEC9-7452-46A2-BF89-0DED68A7EF17}"/>
    <cellStyle name="20% - Énfasis5 6 2" xfId="4184" xr:uid="{EB7D3A21-26F0-486A-8B07-E5B739866BF1}"/>
    <cellStyle name="20% - Énfasis5 6 3" xfId="8213" xr:uid="{4AC024EC-D412-4822-BB43-0EB968D8F9AD}"/>
    <cellStyle name="20% - Énfasis5 7" xfId="4185" xr:uid="{25716064-B90C-4A57-A83E-D0039025E80A}"/>
    <cellStyle name="20% - Énfasis5 7 2" xfId="4186" xr:uid="{780AA358-7994-41A5-A96A-64E0B86A9C29}"/>
    <cellStyle name="20% - Énfasis5 7 3" xfId="8214" xr:uid="{8A6668B6-E862-4286-ABBC-D915BE02E464}"/>
    <cellStyle name="20% - Énfasis5 8" xfId="4187" xr:uid="{ABA4A31E-41A8-4241-8D5A-649564432449}"/>
    <cellStyle name="20% - Énfasis5 8 2" xfId="4188" xr:uid="{FB690D48-5BE2-4B03-90C1-BA5130D9EDA4}"/>
    <cellStyle name="20% - Énfasis5 8 3" xfId="8215" xr:uid="{15F9DC94-E8C6-4995-9CF5-584FBEC7C8E0}"/>
    <cellStyle name="20% - Énfasis5 9" xfId="4189" xr:uid="{49A5B6DC-5133-4B10-92BD-08ECEEF2820D}"/>
    <cellStyle name="20% - Énfasis5 9 2" xfId="4190" xr:uid="{77149EF9-FF6E-485F-8DB0-B03F1C130A4E}"/>
    <cellStyle name="20% - Énfasis5 9 3" xfId="8216" xr:uid="{B647B1C5-F1F1-44C2-956C-496BEB1256C2}"/>
    <cellStyle name="20% - Énfasis6 10" xfId="4191" xr:uid="{E0A1CB94-BC54-4280-A980-90EAD1271DB2}"/>
    <cellStyle name="20% - Énfasis6 10 2" xfId="4192" xr:uid="{20E7596B-146D-4A9D-8AB2-3ABF266A4910}"/>
    <cellStyle name="20% - Énfasis6 10 3" xfId="8217" xr:uid="{A1B8794D-7308-4E35-B12C-2D51A56E7530}"/>
    <cellStyle name="20% - Énfasis6 11" xfId="4193" xr:uid="{5177FD89-9D79-44C7-8326-B9E668AB9CD6}"/>
    <cellStyle name="20% - Énfasis6 11 2" xfId="4194" xr:uid="{79A2B741-C3DB-4699-8DA6-49741E5E1D2B}"/>
    <cellStyle name="20% - Énfasis6 11 3" xfId="8218" xr:uid="{9E021542-05B2-4508-868E-D68FF8B1EA51}"/>
    <cellStyle name="20% - Énfasis6 12" xfId="4195" xr:uid="{87E77041-F725-4B4F-9AB9-E8C57FE6B1AB}"/>
    <cellStyle name="20% - Énfasis6 12 2" xfId="4196" xr:uid="{B0D033F3-5A07-440D-AFA8-42C67D772925}"/>
    <cellStyle name="20% - Énfasis6 12 3" xfId="8219" xr:uid="{55A50FE2-8B31-4BE7-87ED-B5216DFDDEE2}"/>
    <cellStyle name="20% - Énfasis6 13" xfId="4197" xr:uid="{7253F785-D434-4B4A-B883-48AE6BD24DE3}"/>
    <cellStyle name="20% - Énfasis6 13 2" xfId="4198" xr:uid="{0DE82A70-DE4F-43E7-8AF0-BC7931E0F509}"/>
    <cellStyle name="20% - Énfasis6 13 3" xfId="8220" xr:uid="{D41DB606-284B-4532-A2DA-0835212B677F}"/>
    <cellStyle name="20% - Énfasis6 14" xfId="4199" xr:uid="{2328221F-67E2-41E4-A330-6D8A2950B69F}"/>
    <cellStyle name="20% - Énfasis6 14 10" xfId="9492" xr:uid="{B2700E28-0F91-4899-BE6E-8949D75D0C16}"/>
    <cellStyle name="20% - Énfasis6 14 11" xfId="9542" xr:uid="{A66D4C14-9F2A-4F26-9888-9F54C62F1FF7}"/>
    <cellStyle name="20% - Énfasis6 14 12" xfId="9597" xr:uid="{1977548D-BC1D-4D7C-8B04-412F84B31968}"/>
    <cellStyle name="20% - Énfasis6 14 13" xfId="9643" xr:uid="{75638CBB-3850-46E6-A977-5090ED7DFBCF}"/>
    <cellStyle name="20% - Énfasis6 14 14" xfId="9689" xr:uid="{A5725B9B-D438-4B83-A17A-792FA5518211}"/>
    <cellStyle name="20% - Énfasis6 14 15" xfId="9735" xr:uid="{B9731E7D-622F-4187-A33A-0F2B4ADE0BF7}"/>
    <cellStyle name="20% - Énfasis6 14 16" xfId="9781" xr:uid="{2E24D479-1FCE-4EED-855E-922BB504C616}"/>
    <cellStyle name="20% - Énfasis6 14 17" xfId="9832" xr:uid="{15F63236-9BEA-4B56-A827-51312D41C62F}"/>
    <cellStyle name="20% - Énfasis6 14 18" xfId="9906" xr:uid="{DADB9301-0224-4795-A239-F555BAD2E152}"/>
    <cellStyle name="20% - Énfasis6 14 19" xfId="8221" xr:uid="{D2066C4E-4950-4371-9FBB-F188BC760F18}"/>
    <cellStyle name="20% - Énfasis6 14 2" xfId="4200" xr:uid="{9A3AB447-F579-4FED-AB52-9AF0145AD706}"/>
    <cellStyle name="20% - Énfasis6 14 2 2" xfId="8909" xr:uid="{10A5DEDD-42CA-4B7D-B95B-7B9128C18B50}"/>
    <cellStyle name="20% - Énfasis6 14 3" xfId="9168" xr:uid="{E001A8DD-89B4-4142-9506-4D5259BB4689}"/>
    <cellStyle name="20% - Énfasis6 14 4" xfId="9216" xr:uid="{87B4AA9D-8A35-4CA6-93A6-0FA379A15157}"/>
    <cellStyle name="20% - Énfasis6 14 5" xfId="9260" xr:uid="{57143253-F4F0-4308-B3B5-3F2AB06ECCF7}"/>
    <cellStyle name="20% - Énfasis6 14 6" xfId="9306" xr:uid="{C5B0D84D-44DA-42E7-BBAD-B27D20CECF0E}"/>
    <cellStyle name="20% - Énfasis6 14 7" xfId="9348" xr:uid="{27932C78-927B-4FBE-8C3E-75A7B3722221}"/>
    <cellStyle name="20% - Énfasis6 14 8" xfId="9386" xr:uid="{D4D22E40-820B-41F3-A15B-0D3FB8BD7E2B}"/>
    <cellStyle name="20% - Énfasis6 14 9" xfId="9446" xr:uid="{BA4A4B14-8CBC-4762-8493-A2E3CE1E1559}"/>
    <cellStyle name="20% - Énfasis6 15" xfId="4201" xr:uid="{C3F89C75-270F-4A6A-B0AC-AF0EE3ECD2AD}"/>
    <cellStyle name="20% - Énfasis6 15 2" xfId="4202" xr:uid="{1EA3C8D8-F9E7-4D1A-B26E-AFB7D6FB18CE}"/>
    <cellStyle name="20% - Énfasis6 15 3" xfId="9905" xr:uid="{7507B2C1-224E-4FA3-9E2C-B9F3A1CF6721}"/>
    <cellStyle name="20% - Énfasis6 16" xfId="4203" xr:uid="{487FB33C-0A21-450B-948F-A85CA5D514F7}"/>
    <cellStyle name="20% - Énfasis6 2" xfId="881" xr:uid="{685F98BF-7B94-4B8E-8054-0D4723B4BC1D}"/>
    <cellStyle name="20% - Énfasis6 2 2" xfId="882" xr:uid="{1AFBF6AB-D903-43F0-AE8F-EFD02CE9B773}"/>
    <cellStyle name="20% - Énfasis6 2 2 2" xfId="4204" xr:uid="{3D1F1C8A-95F4-41FB-8C09-6EE4B2D33EBD}"/>
    <cellStyle name="20% - Énfasis6 2 2 3" xfId="4205" xr:uid="{642F4107-6EE5-478B-AA1B-941C3C291F9B}"/>
    <cellStyle name="20% - Énfasis6 2 2 4" xfId="4206" xr:uid="{1C514093-F748-4FB7-9C15-615BE1641AB9}"/>
    <cellStyle name="20% - Énfasis6 2 2 4 2" xfId="4207" xr:uid="{F5DFFE89-9C4F-45D2-888E-53E97FF38CD1}"/>
    <cellStyle name="20% - Énfasis6 2 2 5" xfId="7931" xr:uid="{C9088677-EDFC-45C1-A4B8-5BCE5C11D60D}"/>
    <cellStyle name="20% - Énfasis6 2 3" xfId="4208" xr:uid="{AA50C13B-4B07-461F-9F9A-4A0BD3BC80C3}"/>
    <cellStyle name="20% - Énfasis6 2 3 2" xfId="8222" xr:uid="{03BA741E-FBAE-4D01-96D0-04F639A1386C}"/>
    <cellStyle name="20% - Énfasis6 2 4" xfId="4209" xr:uid="{8E275D4A-1B36-4FF8-A828-F7E45D650371}"/>
    <cellStyle name="20% - Énfasis6 2 4 2" xfId="4210" xr:uid="{7BA82345-F218-4D4F-8DF3-A27DF2797F91}"/>
    <cellStyle name="20% - Énfasis6 2 5" xfId="4211" xr:uid="{0618FC04-F9C9-442D-B9A2-E2DC926B6CB1}"/>
    <cellStyle name="20% - Énfasis6 2 6" xfId="4212" xr:uid="{8E11A328-8F64-4093-8B39-392463ABAC77}"/>
    <cellStyle name="20% - Énfasis6 2 7" xfId="7930" xr:uid="{F2F4E4FF-55BB-4B79-8E23-36954E45B5CA}"/>
    <cellStyle name="20% - Énfasis6 2_Deuda septiembre_marcos" xfId="883" xr:uid="{A4CB6F94-4CD5-40B0-B0D2-4D5400B70CD0}"/>
    <cellStyle name="20% - Énfasis6 3" xfId="3309" xr:uid="{3A463571-4FCE-4357-9EF6-DE962F6832D7}"/>
    <cellStyle name="20% - Énfasis6 3 2" xfId="4213" xr:uid="{C3744471-0624-40BC-ADCC-00CBC10B286F}"/>
    <cellStyle name="20% - Énfasis6 3 3" xfId="4214" xr:uid="{E64E942F-031A-4F7A-AA66-3CFE83326AB8}"/>
    <cellStyle name="20% - Énfasis6 3 4" xfId="4215" xr:uid="{C299CCE6-41BF-4426-AB63-14258F67E26A}"/>
    <cellStyle name="20% - Énfasis6 4" xfId="4216" xr:uid="{0FF184D2-BB20-499C-9292-6DE3DD69DE33}"/>
    <cellStyle name="20% - Énfasis6 4 2" xfId="4217" xr:uid="{A54B2546-1EB1-4360-85DC-4D23843370CB}"/>
    <cellStyle name="20% - Énfasis6 4 3" xfId="4218" xr:uid="{8CD091ED-5FB7-4583-8E86-56D55759626B}"/>
    <cellStyle name="20% - Énfasis6 5" xfId="4219" xr:uid="{CC0F6C2E-46A3-42C6-8405-EED717581B6C}"/>
    <cellStyle name="20% - Énfasis6 5 2" xfId="4220" xr:uid="{B26C6AD3-A223-4134-980A-171263B301E5}"/>
    <cellStyle name="20% - Énfasis6 5 3" xfId="8223" xr:uid="{905AB986-1910-4D3C-8451-9FCA42BA4FFC}"/>
    <cellStyle name="20% - Énfasis6 6" xfId="4221" xr:uid="{05FC67E7-CA3E-4747-B693-9212AD17DBB5}"/>
    <cellStyle name="20% - Énfasis6 6 2" xfId="4222" xr:uid="{A7EF4477-3487-4F0E-8A27-1B34F3A34DFA}"/>
    <cellStyle name="20% - Énfasis6 6 3" xfId="8224" xr:uid="{68C9AD64-7065-41C0-A759-117C2601E98F}"/>
    <cellStyle name="20% - Énfasis6 7" xfId="4223" xr:uid="{45D108F2-3DA2-482F-9C89-72A2AF531B71}"/>
    <cellStyle name="20% - Énfasis6 7 2" xfId="4224" xr:uid="{43DA7B16-32C5-4542-97E9-C42B79821E23}"/>
    <cellStyle name="20% - Énfasis6 7 3" xfId="8225" xr:uid="{A06E13E9-739F-4E1C-B097-D0156A3663E5}"/>
    <cellStyle name="20% - Énfasis6 8" xfId="4225" xr:uid="{EBB51C5D-07F8-4044-8771-9B7985140475}"/>
    <cellStyle name="20% - Énfasis6 8 2" xfId="4226" xr:uid="{F2A46E21-2234-4E21-AF27-12B610ECE4E7}"/>
    <cellStyle name="20% - Énfasis6 8 3" xfId="8226" xr:uid="{854CFAC8-825C-424B-87C6-6A3F2165CAEE}"/>
    <cellStyle name="20% - Énfasis6 9" xfId="4227" xr:uid="{E5BF0BE8-1285-478C-A73B-00131D8FDAE3}"/>
    <cellStyle name="20% - Énfasis6 9 2" xfId="4228" xr:uid="{98CB0F47-238D-478D-980A-E07E7FCBD926}"/>
    <cellStyle name="20% - Énfasis6 9 3" xfId="8227" xr:uid="{64026950-40AF-40AA-942F-88F2C70F79F8}"/>
    <cellStyle name="40% - Accent1" xfId="8228" xr:uid="{C8514098-0FBD-4CAE-A8D9-2401C5AEADF6}"/>
    <cellStyle name="40% - Accent1 2" xfId="8910" xr:uid="{D8E69012-99FF-4206-9122-1E8E369AE90C}"/>
    <cellStyle name="40% - Accent2" xfId="8229" xr:uid="{5D203E48-EFE6-4F7D-9F11-A12DD1FB374C}"/>
    <cellStyle name="40% - Accent2 2" xfId="8911" xr:uid="{DF9B78D1-2A1A-4E43-83ED-A2A13CDBECD8}"/>
    <cellStyle name="40% - Accent3" xfId="8230" xr:uid="{56881ED6-C375-4A47-AB84-91DE02E0339A}"/>
    <cellStyle name="40% - Accent3 2" xfId="8912" xr:uid="{E80C8142-4C9D-4AF5-9819-CB838CC218AB}"/>
    <cellStyle name="40% - Accent4" xfId="8231" xr:uid="{6D40DCEA-5E0F-4BDE-B906-DB6F1D88293B}"/>
    <cellStyle name="40% - Accent4 2" xfId="8913" xr:uid="{1AC37A90-AAF3-4137-B6AE-79AD5F9784C8}"/>
    <cellStyle name="40% - Accent5" xfId="8232" xr:uid="{2E92BBE6-EADF-4A6C-AE74-525A8F616D90}"/>
    <cellStyle name="40% - Accent5 2" xfId="8914" xr:uid="{8FD5F3A6-BD25-4EE3-8E61-0D8726ACF1AF}"/>
    <cellStyle name="40% - Accent6" xfId="8233" xr:uid="{CA342CFF-3493-4B65-A423-C3BB75291C32}"/>
    <cellStyle name="40% - Accent6 2" xfId="8915" xr:uid="{5522C05E-BDBE-4CF3-AC4D-B7B87F9A3886}"/>
    <cellStyle name="40% - akcent 1" xfId="8916" xr:uid="{A60CC46A-95F0-43BE-9F8F-9055006E3109}"/>
    <cellStyle name="40% - akcent 2" xfId="8917" xr:uid="{337727B2-7D4F-4A89-9BCE-0E234CB2F172}"/>
    <cellStyle name="40% - akcent 3" xfId="8918" xr:uid="{31748659-4AA5-4E9B-B3B2-920633E96DFD}"/>
    <cellStyle name="40% - akcent 4" xfId="8919" xr:uid="{3EAC5925-4189-49E2-BFBE-558461232C5A}"/>
    <cellStyle name="40% - akcent 5" xfId="8920" xr:uid="{BB114293-4D2C-462F-9C7C-695E28BAD115}"/>
    <cellStyle name="40% - akcent 6" xfId="8921" xr:uid="{9E11038D-0E0A-4399-9CCB-20EC336AB528}"/>
    <cellStyle name="40% - Ênfase1" xfId="884" xr:uid="{BEFD3F2A-082F-43B0-92AE-1B80FA240E93}"/>
    <cellStyle name="40% - Ênfase2" xfId="885" xr:uid="{22B2F62A-FE5C-453B-A614-6F35F04240B3}"/>
    <cellStyle name="40% - Ênfase3" xfId="886" xr:uid="{78EE540B-9E81-40EB-9C6B-DDB7367D9439}"/>
    <cellStyle name="40% - Ênfase4" xfId="887" xr:uid="{490C4358-406A-4B04-97D4-ED2C19566C6C}"/>
    <cellStyle name="40% - Ênfase5" xfId="888" xr:uid="{0C458B09-1165-4B49-9312-AD1C3066C18E}"/>
    <cellStyle name="40% - Ênfase6" xfId="889" xr:uid="{06EB023D-BFE2-4034-AFAB-611677122A1F}"/>
    <cellStyle name="40% - Énfasis1 10" xfId="4229" xr:uid="{EC01425B-8161-45F9-8087-F4FAF3EB032A}"/>
    <cellStyle name="40% - Énfasis1 10 2" xfId="4230" xr:uid="{1612FC25-18C7-4CA8-96D7-F11F48F970DA}"/>
    <cellStyle name="40% - Énfasis1 10 3" xfId="8234" xr:uid="{F7257FD6-E789-4422-978D-77E8102F89C7}"/>
    <cellStyle name="40% - Énfasis1 11" xfId="4231" xr:uid="{53594E4F-378A-493E-AAB8-274E37842B7F}"/>
    <cellStyle name="40% - Énfasis1 11 2" xfId="4232" xr:uid="{61E25F80-D841-4F25-A8B8-518E41FD2D2C}"/>
    <cellStyle name="40% - Énfasis1 11 3" xfId="8235" xr:uid="{FE6914AB-FEA7-4F1B-8B1C-9C4793E706F7}"/>
    <cellStyle name="40% - Énfasis1 12" xfId="4233" xr:uid="{6E1DDC21-74AA-4B9A-B144-78E568DAB2DB}"/>
    <cellStyle name="40% - Énfasis1 12 2" xfId="4234" xr:uid="{3017FE97-033C-4AEE-BD1C-1CF918FEBAD8}"/>
    <cellStyle name="40% - Énfasis1 12 3" xfId="8236" xr:uid="{D2A90AFA-8172-4FDA-9E07-7BD839B8A41B}"/>
    <cellStyle name="40% - Énfasis1 13" xfId="4235" xr:uid="{BB74379E-752C-4CB0-A1B9-D03072DECA07}"/>
    <cellStyle name="40% - Énfasis1 13 2" xfId="4236" xr:uid="{A5AD6E58-4520-4B0F-B714-6C490B47EEB5}"/>
    <cellStyle name="40% - Énfasis1 13 3" xfId="8237" xr:uid="{2D355563-AF82-4EA6-A38E-EBA73433F83F}"/>
    <cellStyle name="40% - Énfasis1 14" xfId="4237" xr:uid="{1C6F5E08-307E-4071-8EEC-97EB73208B70}"/>
    <cellStyle name="40% - Énfasis1 14 10" xfId="9493" xr:uid="{F86A982F-614F-494D-901C-31DE2070C56F}"/>
    <cellStyle name="40% - Énfasis1 14 11" xfId="9543" xr:uid="{6A57EB48-BF28-423B-B9C7-808AAFD3BC6E}"/>
    <cellStyle name="40% - Énfasis1 14 12" xfId="9598" xr:uid="{F5EB262D-3CC3-4737-987F-C294E494145F}"/>
    <cellStyle name="40% - Énfasis1 14 13" xfId="9644" xr:uid="{E1F2384C-002A-41F1-B36E-1D4880260F0F}"/>
    <cellStyle name="40% - Énfasis1 14 14" xfId="9690" xr:uid="{31D306ED-CC63-4F10-9DEB-552F99C41E99}"/>
    <cellStyle name="40% - Énfasis1 14 15" xfId="9736" xr:uid="{AA696212-7E31-4BFB-A0ED-D3BB5633476A}"/>
    <cellStyle name="40% - Énfasis1 14 16" xfId="9782" xr:uid="{58D642B9-59C8-444F-988B-5DD7ED1B7140}"/>
    <cellStyle name="40% - Énfasis1 14 17" xfId="9833" xr:uid="{2A828C7E-4315-4B54-A21C-7DEFF9F3D7D0}"/>
    <cellStyle name="40% - Énfasis1 14 18" xfId="9908" xr:uid="{23DF9996-D2B9-4E4D-A53E-00B50BA00E41}"/>
    <cellStyle name="40% - Énfasis1 14 19" xfId="8238" xr:uid="{63CB5C04-3A8E-4234-9599-F12120AB78A1}"/>
    <cellStyle name="40% - Énfasis1 14 2" xfId="4238" xr:uid="{E378968B-641E-4B45-B8C0-3310928C44BE}"/>
    <cellStyle name="40% - Énfasis1 14 2 2" xfId="8922" xr:uid="{3B8D0973-2483-487B-A39B-A3DDFC273E75}"/>
    <cellStyle name="40% - Énfasis1 14 3" xfId="9169" xr:uid="{3C6316DE-071C-4B02-8BFA-10639FAC0B17}"/>
    <cellStyle name="40% - Énfasis1 14 4" xfId="9217" xr:uid="{11D35B6D-93EE-4AA5-9EE0-41BF834074A5}"/>
    <cellStyle name="40% - Énfasis1 14 5" xfId="9261" xr:uid="{B90B59AE-9AA8-4266-A279-2C243FDAC9D4}"/>
    <cellStyle name="40% - Énfasis1 14 6" xfId="9307" xr:uid="{C5375EC8-8337-47E5-B38F-989F03E53645}"/>
    <cellStyle name="40% - Énfasis1 14 7" xfId="9349" xr:uid="{5215CF5D-4F28-4928-8FC4-E60BAC5F6149}"/>
    <cellStyle name="40% - Énfasis1 14 8" xfId="9387" xr:uid="{7F098E7C-EAF8-4554-812E-202F57128626}"/>
    <cellStyle name="40% - Énfasis1 14 9" xfId="9447" xr:uid="{64BB97AB-EEB7-4335-ACCA-C6D73DAC66DA}"/>
    <cellStyle name="40% - Énfasis1 15" xfId="4239" xr:uid="{DD03E0B1-A485-4A50-8067-B453AD6CA6DB}"/>
    <cellStyle name="40% - Énfasis1 15 2" xfId="4240" xr:uid="{3E0BE928-9F77-48F2-AA9B-B758117F309B}"/>
    <cellStyle name="40% - Énfasis1 15 3" xfId="9907" xr:uid="{6C8A3EDB-9820-4276-A6D7-094925F0145E}"/>
    <cellStyle name="40% - Énfasis1 16" xfId="4241" xr:uid="{7AC6F8DF-995F-45A4-B0EA-F1BBAEBB28C8}"/>
    <cellStyle name="40% - Énfasis1 2" xfId="890" xr:uid="{900521DE-DE47-47A9-859E-04BDBC050808}"/>
    <cellStyle name="40% - Énfasis1 2 2" xfId="891" xr:uid="{F6535BA0-B6A8-4D8C-91D4-A1041F2932A6}"/>
    <cellStyle name="40% - Énfasis1 2 2 2" xfId="4242" xr:uid="{3A095B41-3D77-4934-B697-7EF2DCB37BC7}"/>
    <cellStyle name="40% - Énfasis1 2 2 3" xfId="4243" xr:uid="{81797E5F-EB7A-4DE8-A0E7-F3A323ED1127}"/>
    <cellStyle name="40% - Énfasis1 2 2 4" xfId="4244" xr:uid="{2E195B08-79A9-4C1B-B6BA-B7FBDFB11EC8}"/>
    <cellStyle name="40% - Énfasis1 2 2 4 2" xfId="4245" xr:uid="{E37AA103-B9FB-4B6A-BC1C-E23A52805CEA}"/>
    <cellStyle name="40% - Énfasis1 2 2 5" xfId="7933" xr:uid="{450F5210-1DE3-4AF0-B447-7FB644A37041}"/>
    <cellStyle name="40% - Énfasis1 2 3" xfId="4246" xr:uid="{A131695A-9BB2-42C4-91D3-8CC1EF8BCFA6}"/>
    <cellStyle name="40% - Énfasis1 2 3 2" xfId="8239" xr:uid="{436D62C2-D7F1-4F68-BDE5-D1D7D8735486}"/>
    <cellStyle name="40% - Énfasis1 2 4" xfId="4247" xr:uid="{6C37498C-DF88-4F80-B365-FD7EE7060E87}"/>
    <cellStyle name="40% - Énfasis1 2 4 2" xfId="4248" xr:uid="{B595A233-9E36-418A-AD71-1E97BE7EEA86}"/>
    <cellStyle name="40% - Énfasis1 2 5" xfId="4249" xr:uid="{98005490-68C8-4685-8304-BCE109948D52}"/>
    <cellStyle name="40% - Énfasis1 2 6" xfId="4250" xr:uid="{C99E9560-6676-4828-880A-BC97C827764F}"/>
    <cellStyle name="40% - Énfasis1 2 7" xfId="7932" xr:uid="{D0C65071-DE0F-4446-8711-51A634644327}"/>
    <cellStyle name="40% - Énfasis1 2_Deuda septiembre_marcos" xfId="892" xr:uid="{06139B5D-171D-4560-991C-A4391E68AE9E}"/>
    <cellStyle name="40% - Énfasis1 3" xfId="3310" xr:uid="{ACC45B01-F386-4DAE-B4CF-8650BA04A391}"/>
    <cellStyle name="40% - Énfasis1 3 2" xfId="4251" xr:uid="{83B30CBE-2B36-45E6-BCE3-7D6FE5509AEF}"/>
    <cellStyle name="40% - Énfasis1 3 3" xfId="4252" xr:uid="{8C7A168A-2166-4444-A613-9042D4158C6B}"/>
    <cellStyle name="40% - Énfasis1 3 4" xfId="4253" xr:uid="{8A99B5D5-BF73-422C-9BAD-3BED9A229EC5}"/>
    <cellStyle name="40% - Énfasis1 4" xfId="4254" xr:uid="{44EFEA99-5823-4C95-A49E-1BE0F5E81E73}"/>
    <cellStyle name="40% - Énfasis1 4 2" xfId="4255" xr:uid="{CFFECFA2-4E0C-49A9-8904-54FFAE653B2B}"/>
    <cellStyle name="40% - Énfasis1 4 3" xfId="4256" xr:uid="{8FFB7420-1B6E-46AF-BD2E-B13395E4B412}"/>
    <cellStyle name="40% - Énfasis1 5" xfId="4257" xr:uid="{E87D099F-4B21-4658-BA0A-1E182AA0AD2B}"/>
    <cellStyle name="40% - Énfasis1 5 2" xfId="4258" xr:uid="{2A08FAA3-9E2B-433F-B787-E6D5BD185303}"/>
    <cellStyle name="40% - Énfasis1 5 3" xfId="8240" xr:uid="{5F3E1E3F-0B3E-452A-BE75-848CE63AF248}"/>
    <cellStyle name="40% - Énfasis1 6" xfId="4259" xr:uid="{B7185270-9AB6-43F7-9A5A-D4359D973AF2}"/>
    <cellStyle name="40% - Énfasis1 6 2" xfId="4260" xr:uid="{2F6FE32B-F1CE-43E4-B9FF-C2C80E2BD744}"/>
    <cellStyle name="40% - Énfasis1 6 3" xfId="8241" xr:uid="{B8DABA63-F67A-49DB-A9E6-0F6FBCADBF06}"/>
    <cellStyle name="40% - Énfasis1 7" xfId="4261" xr:uid="{4EB2F24D-7EAC-4337-AF63-82B184F395D9}"/>
    <cellStyle name="40% - Énfasis1 7 2" xfId="4262" xr:uid="{5F30E5B3-3EE8-41A9-97E6-DBC8563BB49E}"/>
    <cellStyle name="40% - Énfasis1 7 3" xfId="8242" xr:uid="{6663A5DD-5DBE-4BAD-9536-7EB2EE178909}"/>
    <cellStyle name="40% - Énfasis1 8" xfId="4263" xr:uid="{8DAF72C0-9380-4870-9FF7-72002DA03C29}"/>
    <cellStyle name="40% - Énfasis1 8 2" xfId="4264" xr:uid="{798E7DE3-5134-4DEF-B355-ADE5737277A3}"/>
    <cellStyle name="40% - Énfasis1 8 3" xfId="8243" xr:uid="{3F4445E8-DFA3-42ED-973A-5680A3D80345}"/>
    <cellStyle name="40% - Énfasis1 9" xfId="4265" xr:uid="{8419C003-0F7A-43C1-BB7B-AABDCEC04FA1}"/>
    <cellStyle name="40% - Énfasis1 9 2" xfId="4266" xr:uid="{DACD6436-6015-46FE-8006-FD95B344FB68}"/>
    <cellStyle name="40% - Énfasis1 9 3" xfId="8244" xr:uid="{43ED6322-DB68-4CF6-914D-0B87D7DBB35A}"/>
    <cellStyle name="40% - Énfasis2 10" xfId="4267" xr:uid="{71C24314-81B8-44DE-A4FE-8B4463A9DFBD}"/>
    <cellStyle name="40% - Énfasis2 10 2" xfId="4268" xr:uid="{B3061EB8-E570-49CB-BF53-CBD67FD73015}"/>
    <cellStyle name="40% - Énfasis2 10 3" xfId="8245" xr:uid="{310C070D-949D-4840-BBE1-070175DB88F7}"/>
    <cellStyle name="40% - Énfasis2 11" xfId="4269" xr:uid="{692332D4-39EB-4D16-92F4-5908A6B50234}"/>
    <cellStyle name="40% - Énfasis2 11 2" xfId="4270" xr:uid="{BBE6FC13-C07F-4D83-AB65-8B9923CAEF8F}"/>
    <cellStyle name="40% - Énfasis2 11 3" xfId="8246" xr:uid="{D3B3ADA5-5659-4B56-8928-519AA086B516}"/>
    <cellStyle name="40% - Énfasis2 12" xfId="4271" xr:uid="{F8B7E549-6D43-43E4-B278-5BAD15F0CA09}"/>
    <cellStyle name="40% - Énfasis2 12 2" xfId="4272" xr:uid="{2D5889F7-0679-4119-88AC-510D0B1F57C1}"/>
    <cellStyle name="40% - Énfasis2 12 3" xfId="8247" xr:uid="{B732EE2A-873E-4E61-B889-135334D432E0}"/>
    <cellStyle name="40% - Énfasis2 13" xfId="4273" xr:uid="{2E106524-099B-406C-B4C5-00BD6D607D21}"/>
    <cellStyle name="40% - Énfasis2 13 2" xfId="4274" xr:uid="{AD97C861-74CB-4013-90D2-4B9768B7862D}"/>
    <cellStyle name="40% - Énfasis2 13 3" xfId="8248" xr:uid="{C7C4EAC9-47D6-4D79-B1F8-7A7FCAB41B2C}"/>
    <cellStyle name="40% - Énfasis2 14" xfId="4275" xr:uid="{A46ED91C-7D28-4D52-A9D2-C49FFB6AFFFB}"/>
    <cellStyle name="40% - Énfasis2 14 10" xfId="9494" xr:uid="{7C6537B1-85C1-457E-BD51-103EE1AF1EEB}"/>
    <cellStyle name="40% - Énfasis2 14 11" xfId="9544" xr:uid="{A686840D-5742-4F2D-B2B8-A6582819185D}"/>
    <cellStyle name="40% - Énfasis2 14 12" xfId="9599" xr:uid="{08B03059-9221-4AE5-9BB4-E831ADAEB24D}"/>
    <cellStyle name="40% - Énfasis2 14 13" xfId="9645" xr:uid="{08E5799F-A093-4207-BA23-53B0AD76015C}"/>
    <cellStyle name="40% - Énfasis2 14 14" xfId="9691" xr:uid="{1B1CEF87-4777-4377-960C-ACC23C7D5C97}"/>
    <cellStyle name="40% - Énfasis2 14 15" xfId="9737" xr:uid="{ECD6DF2A-7661-4FFF-8593-29EC4D3256C8}"/>
    <cellStyle name="40% - Énfasis2 14 16" xfId="9783" xr:uid="{20322FB5-D01F-478E-9AFE-1DAF5DAB17A6}"/>
    <cellStyle name="40% - Énfasis2 14 17" xfId="9834" xr:uid="{81C4D90E-6BBC-4EBE-BB4B-FFBB8A7E6E87}"/>
    <cellStyle name="40% - Énfasis2 14 18" xfId="9910" xr:uid="{418FECD1-4C4E-46D1-B2F1-A8E2BEFF353E}"/>
    <cellStyle name="40% - Énfasis2 14 19" xfId="8249" xr:uid="{3C528090-243E-4FCF-9605-DD1A352FAE4C}"/>
    <cellStyle name="40% - Énfasis2 14 2" xfId="4276" xr:uid="{10ECC679-42BC-4E38-9F25-7E3E70FB3EB8}"/>
    <cellStyle name="40% - Énfasis2 14 2 2" xfId="8923" xr:uid="{6F5536D4-6304-46FA-BDD5-006F700BD369}"/>
    <cellStyle name="40% - Énfasis2 14 3" xfId="9170" xr:uid="{44D552B3-4E71-46DE-9364-92DB8612CE7A}"/>
    <cellStyle name="40% - Énfasis2 14 4" xfId="9218" xr:uid="{68F12E8F-0EC9-4124-B716-C2E0EA910742}"/>
    <cellStyle name="40% - Énfasis2 14 5" xfId="9262" xr:uid="{B3616441-1E7B-4ECB-B5EC-C9034889A068}"/>
    <cellStyle name="40% - Énfasis2 14 6" xfId="9308" xr:uid="{D89B8B16-E53D-45F3-8900-4DF1B118C149}"/>
    <cellStyle name="40% - Énfasis2 14 7" xfId="9350" xr:uid="{DB7BE2AF-3678-4AA3-AA5D-FABB6ADCCDFF}"/>
    <cellStyle name="40% - Énfasis2 14 8" xfId="9388" xr:uid="{44FCC188-509A-4DFF-8A48-A35EA05CD9E1}"/>
    <cellStyle name="40% - Énfasis2 14 9" xfId="9448" xr:uid="{6DAD2FFC-B42F-44F4-BEB5-3BB1C28EA8A0}"/>
    <cellStyle name="40% - Énfasis2 15" xfId="4277" xr:uid="{E4C756FC-73CB-43D3-B6D1-0DD573E9D0E3}"/>
    <cellStyle name="40% - Énfasis2 15 2" xfId="9909" xr:uid="{B868FC1B-C6AD-4E0F-9641-197BEDF0A1A6}"/>
    <cellStyle name="40% - Énfasis2 16" xfId="7934" xr:uid="{ABE78A58-B2B8-4440-9940-AD4F8637F30D}"/>
    <cellStyle name="40% - Énfasis2 2" xfId="893" xr:uid="{E164A2F1-1073-4597-9370-7DA34CD4CA86}"/>
    <cellStyle name="40% - Énfasis2 2 2" xfId="4278" xr:uid="{F7AE8A53-E8F4-4305-BE24-6FB16D1A8C02}"/>
    <cellStyle name="40% - Énfasis2 2 2 2" xfId="4279" xr:uid="{050807A8-0F76-40C0-9F1D-6130FC718662}"/>
    <cellStyle name="40% - Énfasis2 2 2 2 2" xfId="8924" xr:uid="{F83B7D6E-8657-448F-A020-DA1F956A6558}"/>
    <cellStyle name="40% - Énfasis2 2 2 3" xfId="8250" xr:uid="{C2F191C9-6AAC-46AF-9986-11FDAAE5EC8C}"/>
    <cellStyle name="40% - Énfasis2 2 3" xfId="4280" xr:uid="{02CA62DD-0F91-44FB-B156-7727B2C80177}"/>
    <cellStyle name="40% - Énfasis2 2 3 2" xfId="4281" xr:uid="{946FA20E-A54B-44DA-9229-8626D97748A4}"/>
    <cellStyle name="40% - Énfasis2 2 4" xfId="4282" xr:uid="{45B2D116-494F-4036-BE56-881BDC758EE9}"/>
    <cellStyle name="40% - Énfasis2 2 5" xfId="4283" xr:uid="{9C1F61F3-7AEB-46E1-8497-A11CEEB8D4AC}"/>
    <cellStyle name="40% - Énfasis2 3" xfId="3311" xr:uid="{5D78035B-8A68-4AF1-B7F8-0E0A0F39F551}"/>
    <cellStyle name="40% - Énfasis2 3 2" xfId="4284" xr:uid="{B1686755-0D2C-4685-8A73-4CFCB548D64B}"/>
    <cellStyle name="40% - Énfasis2 3 3" xfId="4285" xr:uid="{B44454EF-FA7F-443E-BBF2-021E19B3C70E}"/>
    <cellStyle name="40% - Énfasis2 3 4" xfId="4286" xr:uid="{11F23911-8590-46AD-A333-3DDF6AEDE864}"/>
    <cellStyle name="40% - Énfasis2 4" xfId="4287" xr:uid="{D01BAC4B-82BC-4EBB-BAE4-1D7694121306}"/>
    <cellStyle name="40% - Énfasis2 4 2" xfId="4288" xr:uid="{5C2961FB-09BF-428B-8BA8-C691B58BCB5C}"/>
    <cellStyle name="40% - Énfasis2 4 3" xfId="4289" xr:uid="{E699CB10-765A-4747-B609-A4641596292F}"/>
    <cellStyle name="40% - Énfasis2 5" xfId="4290" xr:uid="{71ECB9A9-3216-4E38-8F08-E8433C206F63}"/>
    <cellStyle name="40% - Énfasis2 5 2" xfId="4291" xr:uid="{6786254A-1820-4672-BFCD-4508494335B5}"/>
    <cellStyle name="40% - Énfasis2 5 3" xfId="8251" xr:uid="{BE0AD52F-BF5F-49DA-BF21-A681A68800CE}"/>
    <cellStyle name="40% - Énfasis2 6" xfId="4292" xr:uid="{F7582291-25C8-407C-88DB-A8EA1E7EAC56}"/>
    <cellStyle name="40% - Énfasis2 6 2" xfId="4293" xr:uid="{657428BF-ED99-4676-B2C7-FB0BB0A72321}"/>
    <cellStyle name="40% - Énfasis2 6 3" xfId="8252" xr:uid="{682FA05D-63B2-45DB-96F8-E0706D242EC8}"/>
    <cellStyle name="40% - Énfasis2 7" xfId="4294" xr:uid="{AF80CE11-5029-4925-A5EC-8CEFAF27FD9E}"/>
    <cellStyle name="40% - Énfasis2 7 2" xfId="4295" xr:uid="{07304C97-665C-4236-8C6E-BC20BBB42FD8}"/>
    <cellStyle name="40% - Énfasis2 7 3" xfId="8253" xr:uid="{9E779B32-9E19-435D-838A-12DC20AB40AB}"/>
    <cellStyle name="40% - Énfasis2 8" xfId="4296" xr:uid="{C826C9CF-F8B4-4706-910F-C1516B0D6DFE}"/>
    <cellStyle name="40% - Énfasis2 8 2" xfId="4297" xr:uid="{1D908660-E275-4D9D-9B2D-076EAA9578A2}"/>
    <cellStyle name="40% - Énfasis2 8 3" xfId="8254" xr:uid="{FE5FA214-2ACD-4824-9434-F98C619CC892}"/>
    <cellStyle name="40% - Énfasis2 9" xfId="4298" xr:uid="{3537390B-C874-4331-A9E8-8D34445422F5}"/>
    <cellStyle name="40% - Énfasis2 9 2" xfId="4299" xr:uid="{1E607DDA-9C1F-42D2-8526-0A47A01EAF9D}"/>
    <cellStyle name="40% - Énfasis2 9 3" xfId="8255" xr:uid="{CA8914BD-5FBE-43A9-A9AF-D787A2EEC30E}"/>
    <cellStyle name="40% - Énfasis3 10" xfId="4300" xr:uid="{FC8DBBC6-CAA4-4533-BCD0-E7567FC5C0D3}"/>
    <cellStyle name="40% - Énfasis3 10 2" xfId="4301" xr:uid="{599EA989-420B-4373-A1AE-E6600126B848}"/>
    <cellStyle name="40% - Énfasis3 10 3" xfId="8256" xr:uid="{884EA065-6A92-4B7F-93AA-82F971F49D54}"/>
    <cellStyle name="40% - Énfasis3 11" xfId="4302" xr:uid="{86BB9806-858F-4075-8FF5-444930DC1D7D}"/>
    <cellStyle name="40% - Énfasis3 11 2" xfId="4303" xr:uid="{07E7DFD2-7E54-430E-B506-403BB7500187}"/>
    <cellStyle name="40% - Énfasis3 11 3" xfId="8257" xr:uid="{8111E87D-30D6-45BB-A264-5647CD7CCC79}"/>
    <cellStyle name="40% - Énfasis3 12" xfId="4304" xr:uid="{52423466-976D-4CAE-A287-A0408104CBAC}"/>
    <cellStyle name="40% - Énfasis3 12 2" xfId="4305" xr:uid="{86D2BF4E-F838-4738-9956-B248A1A226AE}"/>
    <cellStyle name="40% - Énfasis3 12 3" xfId="8258" xr:uid="{C9B1485C-3D3A-49A6-B219-50FC96E4E70E}"/>
    <cellStyle name="40% - Énfasis3 13" xfId="4306" xr:uid="{A32F5C20-AF9B-4046-9AA2-B028E468E81C}"/>
    <cellStyle name="40% - Énfasis3 13 2" xfId="4307" xr:uid="{C4ED5383-D116-4BEB-8479-3F8FF5ACBC47}"/>
    <cellStyle name="40% - Énfasis3 13 3" xfId="8259" xr:uid="{A29A392A-5532-43FF-86B6-D43476DB8B65}"/>
    <cellStyle name="40% - Énfasis3 14" xfId="4308" xr:uid="{49805D6F-DE97-4C11-839D-55EB06CED7E6}"/>
    <cellStyle name="40% - Énfasis3 14 10" xfId="9495" xr:uid="{2FD5FC50-C415-40F2-9A44-48B3D9A8ABDD}"/>
    <cellStyle name="40% - Énfasis3 14 11" xfId="9545" xr:uid="{D348E41F-74F7-4007-9789-83DDF0CCF366}"/>
    <cellStyle name="40% - Énfasis3 14 12" xfId="9600" xr:uid="{C613F571-EA11-4888-820B-11F36F356198}"/>
    <cellStyle name="40% - Énfasis3 14 13" xfId="9646" xr:uid="{A68BA6F3-8EB1-498D-967A-F8D56FA08A96}"/>
    <cellStyle name="40% - Énfasis3 14 14" xfId="9692" xr:uid="{1B742291-243C-4796-95F0-13729C0DEC34}"/>
    <cellStyle name="40% - Énfasis3 14 15" xfId="9738" xr:uid="{FC8F8A03-0A8D-414F-8CD4-0491DF2F99CF}"/>
    <cellStyle name="40% - Énfasis3 14 16" xfId="9784" xr:uid="{5FB16A7B-1A46-4EAA-952C-C7ACBF27A0FC}"/>
    <cellStyle name="40% - Énfasis3 14 17" xfId="9835" xr:uid="{FDBEB4BA-84D5-402F-8869-34425F8E0C3A}"/>
    <cellStyle name="40% - Énfasis3 14 18" xfId="9912" xr:uid="{F30D0E43-0920-4459-9E4E-08460AC45F6E}"/>
    <cellStyle name="40% - Énfasis3 14 19" xfId="8260" xr:uid="{88135F09-633F-49A2-836C-81F33ED4746D}"/>
    <cellStyle name="40% - Énfasis3 14 2" xfId="4309" xr:uid="{FA95BCF9-05B2-43C8-AE81-49476CBBDF68}"/>
    <cellStyle name="40% - Énfasis3 14 2 2" xfId="8925" xr:uid="{EDA63D57-FAAC-42F1-9107-1299DD3B7E3F}"/>
    <cellStyle name="40% - Énfasis3 14 3" xfId="9171" xr:uid="{69A91EA0-2377-4802-9349-0E3DC3CDFD6F}"/>
    <cellStyle name="40% - Énfasis3 14 4" xfId="9219" xr:uid="{2F0AC1F1-FCAF-41B5-8147-862AB8D83B9A}"/>
    <cellStyle name="40% - Énfasis3 14 5" xfId="9263" xr:uid="{A6186BC5-5927-4650-83B8-C3363A3B7472}"/>
    <cellStyle name="40% - Énfasis3 14 6" xfId="9309" xr:uid="{E1C410B0-2AC6-42DD-A774-7BD522813BAC}"/>
    <cellStyle name="40% - Énfasis3 14 7" xfId="9351" xr:uid="{B42F426C-A74D-441D-9AF6-46F100AA4306}"/>
    <cellStyle name="40% - Énfasis3 14 8" xfId="9389" xr:uid="{A2E870C6-ED91-4C00-9CEA-DA689FA3A27A}"/>
    <cellStyle name="40% - Énfasis3 14 9" xfId="9449" xr:uid="{AB5308E6-7879-47B3-B3A9-BD36D2099C42}"/>
    <cellStyle name="40% - Énfasis3 15" xfId="4310" xr:uid="{5F80CF3A-6706-4471-81E5-20868D9FCB48}"/>
    <cellStyle name="40% - Énfasis3 15 2" xfId="4311" xr:uid="{CEA4B27D-C411-468E-B8AF-4E1C9E30F859}"/>
    <cellStyle name="40% - Énfasis3 15 3" xfId="9911" xr:uid="{FAFAEC89-3A2C-4657-90C1-520E6E7801C4}"/>
    <cellStyle name="40% - Énfasis3 16" xfId="4312" xr:uid="{525F29F3-317D-4520-B862-F553E050A44F}"/>
    <cellStyle name="40% - Énfasis3 16 2" xfId="4313" xr:uid="{24E8C4C5-09CA-4F0B-8B7A-4CE1C5218C3C}"/>
    <cellStyle name="40% - Énfasis3 17" xfId="4314" xr:uid="{2A7A1D10-A6F1-452D-B3BF-B4D65973210B}"/>
    <cellStyle name="40% - Énfasis3 18" xfId="7935" xr:uid="{79A42F9E-54DF-4285-9A20-0D451A45AA6A}"/>
    <cellStyle name="40% - Énfasis3 2" xfId="894" xr:uid="{7122AB38-99EF-4E46-AFAE-082005D6F136}"/>
    <cellStyle name="40% - Énfasis3 2 2" xfId="895" xr:uid="{B09ECD33-972F-4A76-B70C-79B523AFDB28}"/>
    <cellStyle name="40% - Énfasis3 2 2 2" xfId="8926" xr:uid="{1A7DCCC8-3C3E-49C8-82EA-8CF5B888D041}"/>
    <cellStyle name="40% - Énfasis3 2 2 3" xfId="7937" xr:uid="{C139FC7B-14B4-449A-8D82-B577D921D54E}"/>
    <cellStyle name="40% - Énfasis3 2 3" xfId="4315" xr:uid="{C3EDE19C-150C-4BFB-873D-7F82FA1EA509}"/>
    <cellStyle name="40% - Énfasis3 2 3 2" xfId="8261" xr:uid="{13C272D6-A671-4151-9D3C-E5F139A497FA}"/>
    <cellStyle name="40% - Énfasis3 2 4" xfId="4316" xr:uid="{8885B2B8-04DC-42AD-8BF0-80B9120C295C}"/>
    <cellStyle name="40% - Énfasis3 2 4 2" xfId="4317" xr:uid="{875AA920-7DB9-4270-8038-AF2560E0FABE}"/>
    <cellStyle name="40% - Énfasis3 2 5" xfId="4318" xr:uid="{BC321A1B-3683-4170-95F2-264011FC3A32}"/>
    <cellStyle name="40% - Énfasis3 2 6" xfId="4319" xr:uid="{71137152-1153-4A6A-B2A0-6F00F7ACB4C0}"/>
    <cellStyle name="40% - Énfasis3 2 7" xfId="7936" xr:uid="{1DC85E79-B9BD-4C19-8452-0E15D5D94E32}"/>
    <cellStyle name="40% - Énfasis3 2_Deuda septiembre_marcos" xfId="896" xr:uid="{745A3817-5438-4D8D-8743-75128E4257F9}"/>
    <cellStyle name="40% - Énfasis3 3" xfId="897" xr:uid="{C01621EC-A29B-4BB3-9B27-668855EB49C3}"/>
    <cellStyle name="40% - Énfasis3 3 2" xfId="898" xr:uid="{A044F849-223C-4D9F-A16D-C5A45BBA9C0B}"/>
    <cellStyle name="40% - Énfasis3 3 3" xfId="8262" xr:uid="{D7166F2C-B2C2-439B-92F9-FD639BB775D9}"/>
    <cellStyle name="40% - Énfasis3 3_Deuda septiembre_marcos" xfId="899" xr:uid="{2FA26B15-6CE6-4FC6-AAB2-68B117477CA0}"/>
    <cellStyle name="40% - Énfasis3 4" xfId="900" xr:uid="{4D1E9A0B-9097-407C-B765-663893415C8B}"/>
    <cellStyle name="40% - Énfasis3 4 2" xfId="4320" xr:uid="{1CB7D6AE-B11D-4AAD-A717-332DE0CD41D4}"/>
    <cellStyle name="40% - Énfasis3 4 2 2" xfId="8263" xr:uid="{608B6F13-6295-4480-91DF-6461E585F224}"/>
    <cellStyle name="40% - Énfasis3 4 3" xfId="4321" xr:uid="{481C9A42-54B3-4A81-86B8-CEE27A760896}"/>
    <cellStyle name="40% - Énfasis3 5" xfId="4322" xr:uid="{A2E0999D-4E64-47CB-9316-8A5A249211C7}"/>
    <cellStyle name="40% - Énfasis3 5 2" xfId="4323" xr:uid="{2A25C0A5-F877-421F-B400-5E7949F6DDBA}"/>
    <cellStyle name="40% - Énfasis3 5 3" xfId="4324" xr:uid="{72651A95-0042-4FAC-9BA0-301AEDBEBA36}"/>
    <cellStyle name="40% - Énfasis3 6" xfId="4325" xr:uid="{281805D9-D5D3-4624-A695-B8ADD50BC09B}"/>
    <cellStyle name="40% - Énfasis3 6 2" xfId="4326" xr:uid="{1854C824-CE7B-4CEF-8221-8DDA66D8A6D8}"/>
    <cellStyle name="40% - Énfasis3 6 3" xfId="8264" xr:uid="{536E8762-1937-4361-A0A3-F26BE2432B16}"/>
    <cellStyle name="40% - Énfasis3 7" xfId="4327" xr:uid="{82831AF9-B1E9-47DC-9524-D3870D72FA29}"/>
    <cellStyle name="40% - Énfasis3 7 2" xfId="4328" xr:uid="{CA123BA6-296B-41BC-BB86-1B37BF43B3EB}"/>
    <cellStyle name="40% - Énfasis3 7 3" xfId="8265" xr:uid="{E14C6EB2-8FCC-4D2E-ABF9-79A79312423E}"/>
    <cellStyle name="40% - Énfasis3 8" xfId="4329" xr:uid="{2C50AA87-5CBC-4131-B8A9-E370D6E2198F}"/>
    <cellStyle name="40% - Énfasis3 8 2" xfId="4330" xr:uid="{FF5D5847-4A44-4C21-A0BE-44C1A785A4EA}"/>
    <cellStyle name="40% - Énfasis3 8 3" xfId="8266" xr:uid="{255736EA-0379-43B8-8917-624B03E29046}"/>
    <cellStyle name="40% - Énfasis3 9" xfId="4331" xr:uid="{408017ED-5696-4913-88A6-D5354AAA8964}"/>
    <cellStyle name="40% - Énfasis3 9 2" xfId="4332" xr:uid="{5AC51601-4BA0-4681-A673-A22669BB0AAA}"/>
    <cellStyle name="40% - Énfasis3 9 3" xfId="8267" xr:uid="{35E2D10A-2F59-4BD1-B101-3103DBB2FF4B}"/>
    <cellStyle name="40% - Énfasis4 10" xfId="4333" xr:uid="{842A2E01-F206-4B9C-9992-3B50506A421A}"/>
    <cellStyle name="40% - Énfasis4 10 2" xfId="4334" xr:uid="{25CC9844-567E-493C-B534-7B5E47C8C27A}"/>
    <cellStyle name="40% - Énfasis4 10 3" xfId="8268" xr:uid="{E1546772-C350-46C5-B3A7-7A98F62CE880}"/>
    <cellStyle name="40% - Énfasis4 11" xfId="4335" xr:uid="{F89E16FA-C9FD-4869-B37F-0D964F277E06}"/>
    <cellStyle name="40% - Énfasis4 11 2" xfId="4336" xr:uid="{043B7A3D-CD9A-440C-8D91-0F02E245E92F}"/>
    <cellStyle name="40% - Énfasis4 11 3" xfId="8269" xr:uid="{FF266687-CFD8-4262-851E-D6AF2D9B158D}"/>
    <cellStyle name="40% - Énfasis4 12" xfId="4337" xr:uid="{064DF8DC-1B3C-4019-B2D1-087CBF7427E6}"/>
    <cellStyle name="40% - Énfasis4 12 2" xfId="4338" xr:uid="{4FFAEFF7-EF62-456B-B496-2EBD058C693C}"/>
    <cellStyle name="40% - Énfasis4 12 3" xfId="8270" xr:uid="{A20BB094-367A-412B-B1DA-5C4A723D0D92}"/>
    <cellStyle name="40% - Énfasis4 13" xfId="4339" xr:uid="{10D39AFB-57CB-4951-B0FB-3B9A0DA155FA}"/>
    <cellStyle name="40% - Énfasis4 13 2" xfId="4340" xr:uid="{DE6C305F-A11E-4D78-BD54-9720E291AB8C}"/>
    <cellStyle name="40% - Énfasis4 13 3" xfId="8271" xr:uid="{615B27BD-CC87-4989-BA5A-120A0A4B5FA8}"/>
    <cellStyle name="40% - Énfasis4 14" xfId="4341" xr:uid="{AF84EACB-A7C0-43C2-945D-E3048DBE3127}"/>
    <cellStyle name="40% - Énfasis4 14 10" xfId="9496" xr:uid="{55CF06DD-E56D-4FE1-8ED9-C6CCF8FC2083}"/>
    <cellStyle name="40% - Énfasis4 14 11" xfId="9546" xr:uid="{66810184-557B-4870-8738-58DCE6E1AE24}"/>
    <cellStyle name="40% - Énfasis4 14 12" xfId="9601" xr:uid="{2A988F37-3BC4-47A4-9D7E-0CBEA762EE64}"/>
    <cellStyle name="40% - Énfasis4 14 13" xfId="9647" xr:uid="{784ACCE0-C5F3-45A7-96D9-1000457C5584}"/>
    <cellStyle name="40% - Énfasis4 14 14" xfId="9693" xr:uid="{6116E54A-0EEA-4832-92B4-854CDB42E6A8}"/>
    <cellStyle name="40% - Énfasis4 14 15" xfId="9739" xr:uid="{1F3F56D6-34BC-4B55-A0F9-23399D515CC6}"/>
    <cellStyle name="40% - Énfasis4 14 16" xfId="9785" xr:uid="{331C89F2-443F-4EAC-81FC-B1467CD0FC30}"/>
    <cellStyle name="40% - Énfasis4 14 17" xfId="9836" xr:uid="{C3012718-B024-4163-BA94-07EC90BAAFD7}"/>
    <cellStyle name="40% - Énfasis4 14 18" xfId="9914" xr:uid="{5049B16A-C1D9-41D2-B15E-7DF19DD7E66B}"/>
    <cellStyle name="40% - Énfasis4 14 19" xfId="8272" xr:uid="{8F6D6483-D315-45B5-9E15-D253ADD0E345}"/>
    <cellStyle name="40% - Énfasis4 14 2" xfId="4342" xr:uid="{61EBE616-DDE1-40A4-8818-F10BF64BE19C}"/>
    <cellStyle name="40% - Énfasis4 14 2 2" xfId="8927" xr:uid="{05BB20C4-63C5-43D7-BFBE-7FAB659A9E86}"/>
    <cellStyle name="40% - Énfasis4 14 3" xfId="9172" xr:uid="{8F8450EA-2A42-4E59-9788-35F5F7DA27C6}"/>
    <cellStyle name="40% - Énfasis4 14 4" xfId="9220" xr:uid="{0E6E88BF-B84C-4ECD-A9F6-4E6D89F04FBB}"/>
    <cellStyle name="40% - Énfasis4 14 5" xfId="9264" xr:uid="{C0647CC7-3C88-466A-A678-53F40A9B7985}"/>
    <cellStyle name="40% - Énfasis4 14 6" xfId="9310" xr:uid="{07DC52A5-3B12-484D-9D21-30459E54DFBF}"/>
    <cellStyle name="40% - Énfasis4 14 7" xfId="9352" xr:uid="{BC3B2402-2D37-4C25-B100-2F82BC143125}"/>
    <cellStyle name="40% - Énfasis4 14 8" xfId="9390" xr:uid="{C2614F08-E596-4B6B-B305-003FD84CFAF5}"/>
    <cellStyle name="40% - Énfasis4 14 9" xfId="9450" xr:uid="{8F1C651A-25D6-4A67-894F-B446D95D259C}"/>
    <cellStyle name="40% - Énfasis4 15" xfId="4343" xr:uid="{7868361F-2860-40BA-B6A3-529B89EDE764}"/>
    <cellStyle name="40% - Énfasis4 15 2" xfId="4344" xr:uid="{731D6B6F-5409-4318-B639-41E6DCBF1149}"/>
    <cellStyle name="40% - Énfasis4 15 3" xfId="9913" xr:uid="{F4EE63A7-55F8-479B-9CA7-5FA549646105}"/>
    <cellStyle name="40% - Énfasis4 16" xfId="4345" xr:uid="{28FED8A3-F189-4981-8343-EA3D7F8C2C56}"/>
    <cellStyle name="40% - Énfasis4 2" xfId="901" xr:uid="{427C3382-B7D3-415B-AC19-A7FB756311AA}"/>
    <cellStyle name="40% - Énfasis4 2 2" xfId="902" xr:uid="{40E53FB8-EC85-4C93-B685-87CE3CF6B43C}"/>
    <cellStyle name="40% - Énfasis4 2 2 2" xfId="4346" xr:uid="{B91A982C-9B8C-4396-945C-EB82F3FCD3FB}"/>
    <cellStyle name="40% - Énfasis4 2 2 3" xfId="4347" xr:uid="{CCEF3D24-8C1F-455C-B20F-64C6811BF719}"/>
    <cellStyle name="40% - Énfasis4 2 2 4" xfId="4348" xr:uid="{3853D1FD-CE7B-462D-9DDA-1D61F0AFE417}"/>
    <cellStyle name="40% - Énfasis4 2 2 4 2" xfId="4349" xr:uid="{1AEF8DD2-3FF4-4909-944D-90389FAA9657}"/>
    <cellStyle name="40% - Énfasis4 2 2 5" xfId="7939" xr:uid="{2E0E5DEB-048E-4EC5-BD53-70BFA15E9C82}"/>
    <cellStyle name="40% - Énfasis4 2 3" xfId="4350" xr:uid="{E2A51D34-241F-4190-B5D1-762CED44D6C1}"/>
    <cellStyle name="40% - Énfasis4 2 3 2" xfId="8273" xr:uid="{C3A1AF8E-65C8-421E-98B4-CA949A355DFC}"/>
    <cellStyle name="40% - Énfasis4 2 4" xfId="4351" xr:uid="{BCDD581D-BC06-44FF-ABC3-5351084393E0}"/>
    <cellStyle name="40% - Énfasis4 2 4 2" xfId="4352" xr:uid="{E22E5118-E8C5-4ACE-A3A6-B31ED0F4E20E}"/>
    <cellStyle name="40% - Énfasis4 2 5" xfId="4353" xr:uid="{2E6E214F-4637-4CCB-8B78-EFFBF0FC9FAD}"/>
    <cellStyle name="40% - Énfasis4 2 6" xfId="4354" xr:uid="{D3455226-8951-4F7B-B325-9D70F774A59D}"/>
    <cellStyle name="40% - Énfasis4 2 7" xfId="7938" xr:uid="{8875DE49-CE34-41A9-AFF7-DFE3AAF5234E}"/>
    <cellStyle name="40% - Énfasis4 2_Deuda septiembre_marcos" xfId="903" xr:uid="{F6C595CF-45CA-4AC1-99EB-F65911CD1B78}"/>
    <cellStyle name="40% - Énfasis4 3" xfId="3312" xr:uid="{728F899D-24B0-4199-A2D9-5771E9C5F27A}"/>
    <cellStyle name="40% - Énfasis4 3 2" xfId="4355" xr:uid="{B410A85C-AD33-4791-AA7D-3C1EED5D5DA9}"/>
    <cellStyle name="40% - Énfasis4 3 3" xfId="4356" xr:uid="{98EE111A-1F94-4F30-9D16-3976AF206AE7}"/>
    <cellStyle name="40% - Énfasis4 3 4" xfId="4357" xr:uid="{7F50BD78-667D-47F4-A059-FCABC07A2623}"/>
    <cellStyle name="40% - Énfasis4 4" xfId="4358" xr:uid="{992E9D2E-729F-4871-B2DA-75F81A4B0720}"/>
    <cellStyle name="40% - Énfasis4 4 2" xfId="4359" xr:uid="{F02C5A49-90A3-4BB4-9768-7A6B2DAAEA9E}"/>
    <cellStyle name="40% - Énfasis4 4 3" xfId="4360" xr:uid="{0EA25FF8-47F0-47ED-AD55-FD18F86A2257}"/>
    <cellStyle name="40% - Énfasis4 5" xfId="4361" xr:uid="{B60F32CF-6FF7-4405-BF0C-91E0E4A62198}"/>
    <cellStyle name="40% - Énfasis4 5 2" xfId="4362" xr:uid="{97161571-F2DF-4964-A77E-786FDA935E36}"/>
    <cellStyle name="40% - Énfasis4 5 3" xfId="8274" xr:uid="{B3983388-2438-4D3D-838D-26E896026EDF}"/>
    <cellStyle name="40% - Énfasis4 6" xfId="4363" xr:uid="{CC4D061C-7269-4E82-BCA1-B02D755CF10F}"/>
    <cellStyle name="40% - Énfasis4 6 2" xfId="4364" xr:uid="{4B101F7D-78C4-4A86-9168-75DB7E9FE5DA}"/>
    <cellStyle name="40% - Énfasis4 6 3" xfId="8275" xr:uid="{E3141451-CA35-4267-8C80-DB521657646B}"/>
    <cellStyle name="40% - Énfasis4 7" xfId="4365" xr:uid="{69CF1812-277B-441F-B9B1-6EBFD3A93D51}"/>
    <cellStyle name="40% - Énfasis4 7 2" xfId="4366" xr:uid="{F2D520DE-ACA3-4251-8C09-7A272240E4F4}"/>
    <cellStyle name="40% - Énfasis4 7 3" xfId="8276" xr:uid="{0C777674-DEF0-422E-9C67-5F012BAD5168}"/>
    <cellStyle name="40% - Énfasis4 8" xfId="4367" xr:uid="{32F9149B-85A7-489E-8AC8-508A0655EDAE}"/>
    <cellStyle name="40% - Énfasis4 8 2" xfId="4368" xr:uid="{41B8BA60-4E8E-4549-ADE8-5E4248BC36DD}"/>
    <cellStyle name="40% - Énfasis4 8 3" xfId="8277" xr:uid="{8A2FF6FD-4AAA-4A0F-A3C4-221A24F419EB}"/>
    <cellStyle name="40% - Énfasis4 9" xfId="4369" xr:uid="{D94D0211-A547-4A4C-B76B-65053A1FDD5B}"/>
    <cellStyle name="40% - Énfasis4 9 2" xfId="4370" xr:uid="{3C7167B7-23B9-45F2-92AD-B85625ADE101}"/>
    <cellStyle name="40% - Énfasis4 9 3" xfId="8278" xr:uid="{A2BE2A2B-1E75-4C73-A55A-778A4D456A3B}"/>
    <cellStyle name="40% - Énfasis5 10" xfId="4371" xr:uid="{9770BA1F-24B9-4007-BC86-7DEAF9A933A5}"/>
    <cellStyle name="40% - Énfasis5 10 2" xfId="4372" xr:uid="{0E192E61-6201-46F7-8C14-2A13D32BCAB9}"/>
    <cellStyle name="40% - Énfasis5 10 3" xfId="8279" xr:uid="{367E8366-80D4-410C-9504-DFE89F5A05FC}"/>
    <cellStyle name="40% - Énfasis5 11" xfId="4373" xr:uid="{88CA0EE7-E618-4D4D-A36D-E06F2A514077}"/>
    <cellStyle name="40% - Énfasis5 11 2" xfId="4374" xr:uid="{76C6CD73-CA1F-4EF4-83C4-83D67D18803D}"/>
    <cellStyle name="40% - Énfasis5 11 3" xfId="8280" xr:uid="{579DF0D3-E2C9-4C3C-8520-7B372EE9D7A9}"/>
    <cellStyle name="40% - Énfasis5 12" xfId="4375" xr:uid="{664C13C4-86E2-4800-BCAD-F3D6B818CC7F}"/>
    <cellStyle name="40% - Énfasis5 12 2" xfId="4376" xr:uid="{30148F86-EC5D-4B1B-8257-949AD7808BE9}"/>
    <cellStyle name="40% - Énfasis5 12 3" xfId="8281" xr:uid="{53C53653-80A0-45F8-B08F-19FD1697F07B}"/>
    <cellStyle name="40% - Énfasis5 13" xfId="4377" xr:uid="{FD34255B-F911-4F18-AAEF-88521C65C658}"/>
    <cellStyle name="40% - Énfasis5 13 2" xfId="4378" xr:uid="{F70416CE-CFDC-44CA-98EF-CCC528E5E6A3}"/>
    <cellStyle name="40% - Énfasis5 13 3" xfId="8282" xr:uid="{71A8231F-0E3F-468E-A9B4-4DF13856E45C}"/>
    <cellStyle name="40% - Énfasis5 14" xfId="4379" xr:uid="{91ADB2B5-993D-4C7E-A142-43777915DE61}"/>
    <cellStyle name="40% - Énfasis5 14 10" xfId="9497" xr:uid="{671D26FC-535F-4806-9315-E3B97FEA27CE}"/>
    <cellStyle name="40% - Énfasis5 14 11" xfId="9547" xr:uid="{8A508FAF-BB18-4EB8-9424-1D717628A259}"/>
    <cellStyle name="40% - Énfasis5 14 12" xfId="9602" xr:uid="{BA93C274-AC69-4E59-952B-08C952350E1C}"/>
    <cellStyle name="40% - Énfasis5 14 13" xfId="9648" xr:uid="{C72D61CE-CF2B-49B7-B8B0-3E8CFB6F6754}"/>
    <cellStyle name="40% - Énfasis5 14 14" xfId="9694" xr:uid="{8B23CE09-9E1D-4E32-B0D2-851300C7A9F9}"/>
    <cellStyle name="40% - Énfasis5 14 15" xfId="9740" xr:uid="{5935A42A-DF32-42C0-B5B9-8F5724525967}"/>
    <cellStyle name="40% - Énfasis5 14 16" xfId="9786" xr:uid="{58B35F5B-5910-484B-BE52-F2E9982DB375}"/>
    <cellStyle name="40% - Énfasis5 14 17" xfId="9837" xr:uid="{CEFA245F-B158-4E11-9799-911370C3A64A}"/>
    <cellStyle name="40% - Énfasis5 14 18" xfId="9916" xr:uid="{DF131A08-5E28-4C71-A007-4FDC8CFECE6D}"/>
    <cellStyle name="40% - Énfasis5 14 19" xfId="8283" xr:uid="{4F5A1202-B043-4CB5-A0F7-154D065A85DC}"/>
    <cellStyle name="40% - Énfasis5 14 2" xfId="4380" xr:uid="{489F5B20-0FC6-4F8F-A3EE-05E4686979B2}"/>
    <cellStyle name="40% - Énfasis5 14 2 2" xfId="8928" xr:uid="{9FB40B6A-2D92-465B-9630-B4D4C2E35170}"/>
    <cellStyle name="40% - Énfasis5 14 3" xfId="9173" xr:uid="{A765D858-5509-4422-A1B5-5EE03E1610EC}"/>
    <cellStyle name="40% - Énfasis5 14 4" xfId="9221" xr:uid="{6385CD7A-1EC5-4F00-9A12-5D8CFD1A797B}"/>
    <cellStyle name="40% - Énfasis5 14 5" xfId="9265" xr:uid="{B4182960-82E5-4067-9FA1-674C724C5279}"/>
    <cellStyle name="40% - Énfasis5 14 6" xfId="9311" xr:uid="{7C76705B-99C9-478E-9ACE-4068AA6ABD04}"/>
    <cellStyle name="40% - Énfasis5 14 7" xfId="9353" xr:uid="{0FF97DB4-165C-45FB-AE1C-1EA77B5EF020}"/>
    <cellStyle name="40% - Énfasis5 14 8" xfId="9391" xr:uid="{746AF1A0-704B-438E-A8D6-9E4A44C7F57B}"/>
    <cellStyle name="40% - Énfasis5 14 9" xfId="9451" xr:uid="{0BC6D7EE-6C2E-42E8-B991-017272B8B993}"/>
    <cellStyle name="40% - Énfasis5 15" xfId="4381" xr:uid="{A8B7CACF-5537-48DB-B07D-1A6CBCEC2877}"/>
    <cellStyle name="40% - Énfasis5 15 2" xfId="4382" xr:uid="{33929631-C66A-4A90-A4ED-AB76D08EC8F5}"/>
    <cellStyle name="40% - Énfasis5 15 3" xfId="9915" xr:uid="{2265B64C-1074-4E37-9317-73C3FB812E71}"/>
    <cellStyle name="40% - Énfasis5 16" xfId="4383" xr:uid="{5E1EE314-FDA2-42AF-87A0-648C90FFBA76}"/>
    <cellStyle name="40% - Énfasis5 2" xfId="904" xr:uid="{AD43B64C-65D8-434A-AB84-1A0B152295C2}"/>
    <cellStyle name="40% - Énfasis5 2 2" xfId="905" xr:uid="{F3CE5ECB-EFB8-444C-8C56-BC8F8DFD8E81}"/>
    <cellStyle name="40% - Énfasis5 2 2 2" xfId="4384" xr:uid="{AE107FA4-5C5A-418D-8733-8FBA29D91A2F}"/>
    <cellStyle name="40% - Énfasis5 2 2 3" xfId="4385" xr:uid="{D62F295F-D996-424E-A8FD-09CF55E13900}"/>
    <cellStyle name="40% - Énfasis5 2 2 4" xfId="4386" xr:uid="{EB502AFD-4C49-4037-B47B-E53CA6B1C705}"/>
    <cellStyle name="40% - Énfasis5 2 2 4 2" xfId="4387" xr:uid="{796A3E6B-3A84-47BA-A8B1-DE451EA61BC2}"/>
    <cellStyle name="40% - Énfasis5 2 2 5" xfId="7941" xr:uid="{A09CB022-D3C9-45F7-A73C-A7C519F057D1}"/>
    <cellStyle name="40% - Énfasis5 2 3" xfId="4388" xr:uid="{328F62B8-7913-4078-8D6A-0C2DD389AAE3}"/>
    <cellStyle name="40% - Énfasis5 2 3 2" xfId="8284" xr:uid="{998178CD-4FE6-4860-A68D-C0EFAB73AA32}"/>
    <cellStyle name="40% - Énfasis5 2 4" xfId="4389" xr:uid="{551205D7-9F6A-4693-AD7B-F56D35DA5D58}"/>
    <cellStyle name="40% - Énfasis5 2 4 2" xfId="4390" xr:uid="{51D29B21-6D8A-4E0B-AD42-33831B80C17F}"/>
    <cellStyle name="40% - Énfasis5 2 5" xfId="4391" xr:uid="{BFE9E45D-5BDB-4E9B-95BF-C24AA92A4B48}"/>
    <cellStyle name="40% - Énfasis5 2 6" xfId="4392" xr:uid="{602A7EAE-FA6D-4057-9621-63954DD9F573}"/>
    <cellStyle name="40% - Énfasis5 2 7" xfId="7940" xr:uid="{84B6BD0B-6674-4EE6-BB88-23130574CA29}"/>
    <cellStyle name="40% - Énfasis5 2_Deuda septiembre_marcos" xfId="906" xr:uid="{933507B5-216B-42F5-8204-35C311D14FF1}"/>
    <cellStyle name="40% - Énfasis5 3" xfId="3313" xr:uid="{71BBBEE7-EC89-4198-9E9D-2D26782AD975}"/>
    <cellStyle name="40% - Énfasis5 3 2" xfId="4393" xr:uid="{C78A5D34-B320-48BA-A5D4-8DC5ABA55EAC}"/>
    <cellStyle name="40% - Énfasis5 3 3" xfId="4394" xr:uid="{A274FCBF-F14C-458A-9C97-F60D04AD71E7}"/>
    <cellStyle name="40% - Énfasis5 3 4" xfId="4395" xr:uid="{A315944B-FFDF-4CA6-957C-85BD8095DE5E}"/>
    <cellStyle name="40% - Énfasis5 4" xfId="4396" xr:uid="{97B70AEC-02A1-4F18-9396-8D145626B60E}"/>
    <cellStyle name="40% - Énfasis5 4 2" xfId="4397" xr:uid="{FF339F96-9260-4689-9454-03C3965E52DC}"/>
    <cellStyle name="40% - Énfasis5 4 3" xfId="4398" xr:uid="{0465DEA8-CA6B-4005-8400-36A41235FB3B}"/>
    <cellStyle name="40% - Énfasis5 5" xfId="4399" xr:uid="{CB73645E-0265-4BFC-8025-E377C619BCCA}"/>
    <cellStyle name="40% - Énfasis5 5 2" xfId="4400" xr:uid="{151E4792-0765-48A1-A388-40ED22F762A4}"/>
    <cellStyle name="40% - Énfasis5 5 3" xfId="8285" xr:uid="{AAC4504E-8F10-4D8F-87CB-B255C21D8F1B}"/>
    <cellStyle name="40% - Énfasis5 6" xfId="4401" xr:uid="{FE5BE32C-7A88-4092-B741-F68FA52B9AF3}"/>
    <cellStyle name="40% - Énfasis5 6 2" xfId="4402" xr:uid="{4F5ECED0-2A98-4296-9DAB-62DBB34C1285}"/>
    <cellStyle name="40% - Énfasis5 6 3" xfId="8286" xr:uid="{94DDC5E1-5DD5-4F71-A88F-C6AABBFA7EB4}"/>
    <cellStyle name="40% - Énfasis5 7" xfId="4403" xr:uid="{1F8A226C-19A4-407F-BE65-6F3E1B544D33}"/>
    <cellStyle name="40% - Énfasis5 7 2" xfId="4404" xr:uid="{1BFE8550-8CAF-451C-8AF8-527897970C27}"/>
    <cellStyle name="40% - Énfasis5 7 3" xfId="8287" xr:uid="{A3F8F31A-1FCC-4692-AC0F-479B49A919E6}"/>
    <cellStyle name="40% - Énfasis5 8" xfId="4405" xr:uid="{B5BC0912-9408-48A7-B41B-462D6ABC2CB4}"/>
    <cellStyle name="40% - Énfasis5 8 2" xfId="4406" xr:uid="{245D2357-E5B8-4F60-BAA8-BF02121F07CB}"/>
    <cellStyle name="40% - Énfasis5 8 3" xfId="8288" xr:uid="{C305985B-BE0A-4E82-AD70-10C5BEE6CCE7}"/>
    <cellStyle name="40% - Énfasis5 9" xfId="4407" xr:uid="{ED3376A8-F0E4-4D55-A28B-B2307F3CDF50}"/>
    <cellStyle name="40% - Énfasis5 9 2" xfId="4408" xr:uid="{EBC5AFB8-CE7C-4741-9436-D6540A63D9BE}"/>
    <cellStyle name="40% - Énfasis5 9 3" xfId="8289" xr:uid="{4F4D7A68-A52E-4368-B459-93DFFD78CB2E}"/>
    <cellStyle name="40% - Énfasis6 10" xfId="4409" xr:uid="{A70D8482-04FA-46A6-B71D-B09E078598A1}"/>
    <cellStyle name="40% - Énfasis6 10 2" xfId="4410" xr:uid="{5EBB35C6-52A7-4EBA-862C-DA1CCF60A997}"/>
    <cellStyle name="40% - Énfasis6 10 3" xfId="8290" xr:uid="{1AEF00C9-7809-4E20-8AFD-C73FF412A9EC}"/>
    <cellStyle name="40% - Énfasis6 11" xfId="4411" xr:uid="{E360C2E5-AC44-430E-836F-4F55EC25045E}"/>
    <cellStyle name="40% - Énfasis6 11 2" xfId="4412" xr:uid="{530A9DA2-4C59-422E-8A24-7E5089E436EE}"/>
    <cellStyle name="40% - Énfasis6 11 3" xfId="8291" xr:uid="{77536172-563B-4623-8329-999D2D338CE8}"/>
    <cellStyle name="40% - Énfasis6 12" xfId="4413" xr:uid="{A7AC0C9F-1B59-4536-AD6D-12BF00FB9077}"/>
    <cellStyle name="40% - Énfasis6 12 2" xfId="4414" xr:uid="{1EFB4745-7F15-4E2C-8DD7-5FE3CDCFE0A4}"/>
    <cellStyle name="40% - Énfasis6 12 3" xfId="8292" xr:uid="{CD781763-CA40-4B42-90BD-1190F7121519}"/>
    <cellStyle name="40% - Énfasis6 13" xfId="4415" xr:uid="{A04A366D-7C7D-45E2-B6A2-13016CE87B8D}"/>
    <cellStyle name="40% - Énfasis6 13 2" xfId="4416" xr:uid="{D4020236-CE9A-4A13-A0B4-278AC755C2FF}"/>
    <cellStyle name="40% - Énfasis6 13 3" xfId="8293" xr:uid="{75DDC39B-A30C-4F32-AEB6-35149D944482}"/>
    <cellStyle name="40% - Énfasis6 14" xfId="4417" xr:uid="{52004D87-3D4A-4AA0-98DD-EA4A1B9F2CDB}"/>
    <cellStyle name="40% - Énfasis6 14 10" xfId="9498" xr:uid="{8308094D-F9C6-4374-9A3C-B9AA7DCBD34E}"/>
    <cellStyle name="40% - Énfasis6 14 11" xfId="9548" xr:uid="{B8327D77-963E-4E62-8F34-9BBD68631CB6}"/>
    <cellStyle name="40% - Énfasis6 14 12" xfId="9603" xr:uid="{BBAC6226-5A4C-4015-8A64-5EE8EB0C5DD7}"/>
    <cellStyle name="40% - Énfasis6 14 13" xfId="9649" xr:uid="{36969CD1-5136-401E-9CA7-BDB1FBA18636}"/>
    <cellStyle name="40% - Énfasis6 14 14" xfId="9695" xr:uid="{32291367-025A-4523-887F-C22CABDC650C}"/>
    <cellStyle name="40% - Énfasis6 14 15" xfId="9741" xr:uid="{17916F56-B0E9-435A-80E5-BC80A2F1802C}"/>
    <cellStyle name="40% - Énfasis6 14 16" xfId="9787" xr:uid="{A153A433-C579-4E93-8B97-8E5E701DE9F3}"/>
    <cellStyle name="40% - Énfasis6 14 17" xfId="9838" xr:uid="{F44E4977-2BA4-486E-8DB1-4EE3B7C65D12}"/>
    <cellStyle name="40% - Énfasis6 14 18" xfId="9918" xr:uid="{960D5D17-C42F-4089-BAB3-D39B3A05CA7A}"/>
    <cellStyle name="40% - Énfasis6 14 19" xfId="8294" xr:uid="{AF4B8305-4CE8-4A74-BB66-1EA9F12C4EF9}"/>
    <cellStyle name="40% - Énfasis6 14 2" xfId="4418" xr:uid="{00CE1F34-EC16-44D3-871B-71DF94AE51F4}"/>
    <cellStyle name="40% - Énfasis6 14 2 2" xfId="8929" xr:uid="{A893C3AA-91A5-458C-8782-DFB2648D660C}"/>
    <cellStyle name="40% - Énfasis6 14 3" xfId="9174" xr:uid="{6B25088C-5C04-4369-A154-80DBF861E74A}"/>
    <cellStyle name="40% - Énfasis6 14 4" xfId="9222" xr:uid="{1F46C81F-1C52-47B1-A31E-2C1E460F0F02}"/>
    <cellStyle name="40% - Énfasis6 14 5" xfId="9266" xr:uid="{8C4ED1AB-F7E0-42B0-8044-9F62425B0958}"/>
    <cellStyle name="40% - Énfasis6 14 6" xfId="9312" xr:uid="{E8613FDB-3ECD-4077-A16E-2D3179B2CDA5}"/>
    <cellStyle name="40% - Énfasis6 14 7" xfId="9354" xr:uid="{FB536784-225C-4538-8CA9-B263996E0491}"/>
    <cellStyle name="40% - Énfasis6 14 8" xfId="9392" xr:uid="{4A344C07-0407-4434-AEBE-F982EBF15C77}"/>
    <cellStyle name="40% - Énfasis6 14 9" xfId="9452" xr:uid="{98CC8F16-3441-4CC6-8874-57924FBEF2C6}"/>
    <cellStyle name="40% - Énfasis6 15" xfId="4419" xr:uid="{7B141DEB-B587-4F99-BE46-4BDDFF71B047}"/>
    <cellStyle name="40% - Énfasis6 15 2" xfId="9917" xr:uid="{152D779D-10A0-4C7F-AECF-90AD4E7C903C}"/>
    <cellStyle name="40% - Énfasis6 16" xfId="7942" xr:uid="{9734DCF0-1A14-4A84-96EE-B70AFC273326}"/>
    <cellStyle name="40% - Énfasis6 2" xfId="907" xr:uid="{7CC09867-A58F-4F10-B4DE-4CE56F1633C5}"/>
    <cellStyle name="40% - Énfasis6 2 2" xfId="4420" xr:uid="{5D880DE9-E36C-43BA-B16B-8D9E48BD7538}"/>
    <cellStyle name="40% - Énfasis6 2 2 2" xfId="4421" xr:uid="{7468E9DC-46CF-4F17-9926-096F65AAE5AB}"/>
    <cellStyle name="40% - Énfasis6 2 2 2 2" xfId="8930" xr:uid="{76820255-DC8A-462B-9B7D-805F9184817A}"/>
    <cellStyle name="40% - Énfasis6 2 2 3" xfId="8295" xr:uid="{26CAE203-51B2-4EBA-B2AF-97B754F83947}"/>
    <cellStyle name="40% - Énfasis6 2 3" xfId="4422" xr:uid="{425D6CBB-C6CA-4B5F-B8DD-F3C99A081540}"/>
    <cellStyle name="40% - Énfasis6 2 3 2" xfId="4423" xr:uid="{71D92114-7414-4F6C-A2F5-5C1C0C97CC48}"/>
    <cellStyle name="40% - Énfasis6 2 4" xfId="4424" xr:uid="{86D76421-C6A6-4FD9-AF14-2344A1B967ED}"/>
    <cellStyle name="40% - Énfasis6 2 5" xfId="4425" xr:uid="{B5669268-57B8-475A-A972-62F8FD718A3B}"/>
    <cellStyle name="40% - Énfasis6 3" xfId="3314" xr:uid="{2060D0AE-0A5C-4C82-BC09-30C453035635}"/>
    <cellStyle name="40% - Énfasis6 3 2" xfId="4426" xr:uid="{87B4A774-4546-4EB1-82EC-54F163920B27}"/>
    <cellStyle name="40% - Énfasis6 3 3" xfId="4427" xr:uid="{5DD2A596-C1C5-4CB5-B047-185B73CC3830}"/>
    <cellStyle name="40% - Énfasis6 3 4" xfId="4428" xr:uid="{130121DA-8CBB-44C9-AE6A-718E7FB03C18}"/>
    <cellStyle name="40% - Énfasis6 4" xfId="4429" xr:uid="{ECC5CDEE-1E4A-4806-99EA-D02303551AE3}"/>
    <cellStyle name="40% - Énfasis6 4 2" xfId="4430" xr:uid="{49B4A332-F929-446F-998D-204D871713E6}"/>
    <cellStyle name="40% - Énfasis6 4 3" xfId="4431" xr:uid="{067108A8-D627-4A77-A74D-A48F1E3CEBED}"/>
    <cellStyle name="40% - Énfasis6 5" xfId="4432" xr:uid="{A0A858D6-9CAF-43B9-9A21-F7CAC0983D26}"/>
    <cellStyle name="40% - Énfasis6 5 2" xfId="4433" xr:uid="{2DCE8C10-D5D5-4C53-B2B1-953E58431CBB}"/>
    <cellStyle name="40% - Énfasis6 5 3" xfId="8296" xr:uid="{8DBA3F02-47ED-4D34-AE11-48D617FD6BFD}"/>
    <cellStyle name="40% - Énfasis6 6" xfId="4434" xr:uid="{DB6FE062-A7CF-4302-8688-8A1AA29D2A0A}"/>
    <cellStyle name="40% - Énfasis6 6 2" xfId="4435" xr:uid="{65EFA3E2-D51D-4CCB-A304-078C8536746C}"/>
    <cellStyle name="40% - Énfasis6 6 3" xfId="8297" xr:uid="{5D9BBF78-CFF3-4C19-81A4-4F9852A65CFE}"/>
    <cellStyle name="40% - Énfasis6 7" xfId="4436" xr:uid="{F9317F7A-4D58-4ECE-A0F7-C34A71B16FF8}"/>
    <cellStyle name="40% - Énfasis6 7 2" xfId="4437" xr:uid="{62270BD4-4FA7-4836-99E6-BB0959EF2C8A}"/>
    <cellStyle name="40% - Énfasis6 7 3" xfId="8298" xr:uid="{7F84D578-0FAD-4C2D-86CB-E2FE31D2C4CB}"/>
    <cellStyle name="40% - Énfasis6 8" xfId="4438" xr:uid="{214A3F7F-4439-4FF0-9E1A-195482D4E0DA}"/>
    <cellStyle name="40% - Énfasis6 8 2" xfId="4439" xr:uid="{D113AB62-6339-4B11-9CCE-57B2F26546B3}"/>
    <cellStyle name="40% - Énfasis6 8 3" xfId="8299" xr:uid="{D979DEA8-544D-44D9-B4E7-966454200737}"/>
    <cellStyle name="40% - Énfasis6 9" xfId="4440" xr:uid="{6A32BD6D-2CC7-4235-8F33-A5D4A3916012}"/>
    <cellStyle name="40% - Énfasis6 9 2" xfId="4441" xr:uid="{B9DEAECC-381F-495C-BFCC-CE0EEFBDCEBD}"/>
    <cellStyle name="40% - Énfasis6 9 3" xfId="8300" xr:uid="{1BBA4797-050B-4C83-85D6-E7FA8902249F}"/>
    <cellStyle name="60% - Accent1" xfId="8301" xr:uid="{83B0EF99-2A40-47A6-A718-DE9B2FED06A3}"/>
    <cellStyle name="60% - Accent1 2" xfId="8931" xr:uid="{B9639730-786E-4D11-93F7-01603769F911}"/>
    <cellStyle name="60% - Accent2" xfId="8302" xr:uid="{6746E7BB-62ED-4417-815A-767F0275E1AD}"/>
    <cellStyle name="60% - Accent2 2" xfId="8932" xr:uid="{C2D8A362-E1FD-4EB0-BF57-DA58F25EEE5A}"/>
    <cellStyle name="60% - Accent3" xfId="8303" xr:uid="{0D274ADD-B6C4-4E3B-AE09-FCC4A918A584}"/>
    <cellStyle name="60% - Accent3 2" xfId="8933" xr:uid="{7E8FB1D9-AEF9-44DA-A4BD-BD5BB4373C4D}"/>
    <cellStyle name="60% - Accent4" xfId="8304" xr:uid="{BBB8437D-5073-40A3-8220-4BC11A04334E}"/>
    <cellStyle name="60% - Accent4 2" xfId="8934" xr:uid="{B1CBCAAC-51D8-453E-8F81-7A7088B6810E}"/>
    <cellStyle name="60% - Accent5" xfId="8305" xr:uid="{28E383FE-2242-4FEA-BAAB-B647EFF406E1}"/>
    <cellStyle name="60% - Accent5 2" xfId="8935" xr:uid="{D292865F-24DD-44EA-A29B-2112225700ED}"/>
    <cellStyle name="60% - Accent6" xfId="8306" xr:uid="{8F30F4BF-8E43-4836-BA0C-BF032F292C83}"/>
    <cellStyle name="60% - Accent6 2" xfId="8936" xr:uid="{0D895D32-1D74-42B0-A58D-B006F8823AC2}"/>
    <cellStyle name="60% - akcent 1" xfId="8937" xr:uid="{BA5DC692-DF28-427E-B2B6-239A59A19AB0}"/>
    <cellStyle name="60% - akcent 2" xfId="8938" xr:uid="{FBD4F523-A8F2-4D4C-9861-C74982C8BD3D}"/>
    <cellStyle name="60% - akcent 3" xfId="8939" xr:uid="{4387CD2E-23FB-4113-8C91-2EC87DBEE4D2}"/>
    <cellStyle name="60% - akcent 4" xfId="8940" xr:uid="{FFBB0F32-442D-469D-AB94-CE8617F517ED}"/>
    <cellStyle name="60% - akcent 5" xfId="8941" xr:uid="{8AD3DEF8-3C49-4DD7-AE8F-3FEC37B1E9DA}"/>
    <cellStyle name="60% - akcent 6" xfId="8942" xr:uid="{968A1015-1F23-41FF-9DBF-7E8E35DDA1F5}"/>
    <cellStyle name="60% - Ênfase1" xfId="908" xr:uid="{D0B4815D-932A-4576-A2C7-B376CBB254CD}"/>
    <cellStyle name="60% - Ênfase2" xfId="909" xr:uid="{D56BE7E0-4C58-42B1-A9A8-0C8627865FD9}"/>
    <cellStyle name="60% - Ênfase3" xfId="910" xr:uid="{6F34D529-6DCC-451F-B5E3-22E974B89D86}"/>
    <cellStyle name="60% - Ênfase4" xfId="911" xr:uid="{84D9A264-0732-4C7B-BD01-39B10534311D}"/>
    <cellStyle name="60% - Ênfase5" xfId="912" xr:uid="{BD92D916-ACED-4777-A766-E24738037A09}"/>
    <cellStyle name="60% - Ênfase6" xfId="913" xr:uid="{9A310335-54D2-456C-96DC-75F5A8D9770F}"/>
    <cellStyle name="60% - Énfasis1 10" xfId="4442" xr:uid="{16832C35-57E7-4158-9D61-4D83A8B0DB49}"/>
    <cellStyle name="60% - Énfasis1 10 2" xfId="8307" xr:uid="{F50FBDBD-B5F8-405C-8F42-1D1690F55147}"/>
    <cellStyle name="60% - Énfasis1 11" xfId="4443" xr:uid="{597F7B18-A1AD-4609-9DE3-864B388CE588}"/>
    <cellStyle name="60% - Énfasis1 11 2" xfId="4444" xr:uid="{E82A3C8E-5238-420B-9B93-2BB59FEAE0E5}"/>
    <cellStyle name="60% - Énfasis1 11 3" xfId="8308" xr:uid="{B2E22E8A-1F51-4E06-92DB-CF231995D8A9}"/>
    <cellStyle name="60% - Énfasis1 12" xfId="4445" xr:uid="{DF2AC401-0EA6-43A7-9323-366A38D86DC0}"/>
    <cellStyle name="60% - Énfasis1 12 2" xfId="4446" xr:uid="{3E4B755C-F09C-488B-B6DE-77AA627402A2}"/>
    <cellStyle name="60% - Énfasis1 12 3" xfId="8309" xr:uid="{98CEE1AA-F777-4994-BA92-F4407057E963}"/>
    <cellStyle name="60% - Énfasis1 13" xfId="4447" xr:uid="{CCD1311A-58A5-45A8-AEC9-9F32CF093B14}"/>
    <cellStyle name="60% - Énfasis1 13 2" xfId="4448" xr:uid="{31B5748E-2DEF-4FA6-A9BE-3497B475AE74}"/>
    <cellStyle name="60% - Énfasis1 13 3" xfId="8310" xr:uid="{B1945FDD-DB88-4D7D-967B-0CCBACF81A68}"/>
    <cellStyle name="60% - Énfasis1 14" xfId="4449" xr:uid="{D9379DAE-1248-43E7-AC7B-A29F98B5798C}"/>
    <cellStyle name="60% - Énfasis1 14 2" xfId="4450" xr:uid="{91D53445-47C2-492E-B5F8-38F85BC59CEE}"/>
    <cellStyle name="60% - Énfasis1 14 3" xfId="8311" xr:uid="{38C1BDA2-7312-42B7-82C7-89A9859A936C}"/>
    <cellStyle name="60% - Énfasis1 15" xfId="4451" xr:uid="{193F0182-6F4D-452F-9D23-527DE6F60140}"/>
    <cellStyle name="60% - Énfasis1 15 2" xfId="4452" xr:uid="{CB48E763-1BFA-4CC2-AE8D-31AABFDA0806}"/>
    <cellStyle name="60% - Énfasis1 15 3" xfId="9919" xr:uid="{F1E38047-9FE2-419A-9D80-A2E422B5E5CC}"/>
    <cellStyle name="60% - Énfasis1 16" xfId="4453" xr:uid="{849BC565-26CA-4934-A5FE-59BB5F0015DD}"/>
    <cellStyle name="60% - Énfasis1 2" xfId="914" xr:uid="{FFF0A4CA-8D36-4D7A-8D00-EFC58ECEFC1B}"/>
    <cellStyle name="60% - Énfasis1 2 2" xfId="915" xr:uid="{0074B820-3E84-4C3E-B5DF-5963FC8F1742}"/>
    <cellStyle name="60% - Énfasis1 2 2 2" xfId="4454" xr:uid="{6199452B-3A24-4736-A44F-9061B42176F9}"/>
    <cellStyle name="60% - Énfasis1 2 2 3" xfId="4455" xr:uid="{DCD15CA6-60B9-4631-BD4A-1D831A4EDD9D}"/>
    <cellStyle name="60% - Énfasis1 2 2 4" xfId="4456" xr:uid="{53BE56A9-2C1B-45B5-9A1A-BC1A55332A74}"/>
    <cellStyle name="60% - Énfasis1 2 2 4 2" xfId="4457" xr:uid="{0C286011-B407-4766-8A38-B4A3E5992253}"/>
    <cellStyle name="60% - Énfasis1 2 2 5" xfId="8312" xr:uid="{0D01BD89-A576-44EC-84FF-18453666E183}"/>
    <cellStyle name="60% - Énfasis1 2 3" xfId="4458" xr:uid="{12F6D9C0-D12F-4042-AFD9-92D58C59A780}"/>
    <cellStyle name="60% - Énfasis1 2 4" xfId="4459" xr:uid="{5DF2FEF9-B3AA-4FF7-B7B3-66299B523A48}"/>
    <cellStyle name="60% - Énfasis1 2 4 2" xfId="4460" xr:uid="{8249759F-59E5-42BE-86B0-5983AC0E71B4}"/>
    <cellStyle name="60% - Énfasis1 2 5" xfId="4461" xr:uid="{C72DD596-188E-451A-992E-9B031A259DCD}"/>
    <cellStyle name="60% - Énfasis1 2 6" xfId="7943" xr:uid="{28F539CE-F992-4CA6-A935-52FE1BF36768}"/>
    <cellStyle name="60% - Énfasis1 2_Deuda septiembre_marcos" xfId="916" xr:uid="{1DBFEBB3-C064-47E6-9FC1-F7D7584EF481}"/>
    <cellStyle name="60% - Énfasis1 3" xfId="3315" xr:uid="{34ADF84A-4A15-4B61-BF9B-DC4AAD5559E4}"/>
    <cellStyle name="60% - Énfasis1 3 2" xfId="4462" xr:uid="{2434FBAE-4F0F-4BFE-86F8-CA4FA45E768A}"/>
    <cellStyle name="60% - Énfasis1 3 3" xfId="4463" xr:uid="{EA26E2F9-00FF-4B6C-9AD1-6E1FB8AFCF3A}"/>
    <cellStyle name="60% - Énfasis1 4" xfId="4464" xr:uid="{81DF2C3F-E2D1-4353-977A-F8EED56F9F09}"/>
    <cellStyle name="60% - Énfasis1 4 2" xfId="4465" xr:uid="{C0740415-0F12-4F28-B0C1-DBB9E3923F10}"/>
    <cellStyle name="60% - Énfasis1 4 3" xfId="4466" xr:uid="{3E173DDA-DF72-4554-9E95-DDBFEF008D42}"/>
    <cellStyle name="60% - Énfasis1 5" xfId="4467" xr:uid="{66348DF2-9886-4E01-BA36-FFF0B0641DF7}"/>
    <cellStyle name="60% - Énfasis1 5 2" xfId="8313" xr:uid="{F0842F42-EC1A-4541-AFEB-ADE221D20AAE}"/>
    <cellStyle name="60% - Énfasis1 6" xfId="4468" xr:uid="{954FDC09-3AE9-474D-A564-DDA606F4EBF7}"/>
    <cellStyle name="60% - Énfasis1 6 2" xfId="8314" xr:uid="{0A2D2E88-446A-4D49-9840-AD81061771B8}"/>
    <cellStyle name="60% - Énfasis1 7" xfId="4469" xr:uid="{DF2A13FB-A2D3-4F64-856F-559B260B4EE9}"/>
    <cellStyle name="60% - Énfasis1 7 2" xfId="8315" xr:uid="{BBC1A83F-0638-441D-B686-E1743315412D}"/>
    <cellStyle name="60% - Énfasis1 8" xfId="4470" xr:uid="{D75E61A3-8199-47B9-9D87-ACDA2F77EC11}"/>
    <cellStyle name="60% - Énfasis1 8 2" xfId="8316" xr:uid="{65DB040E-BC32-4E8C-A7C0-BDF598C322D9}"/>
    <cellStyle name="60% - Énfasis1 9" xfId="4471" xr:uid="{3FC132D3-DA16-49C1-98E8-65675B95B003}"/>
    <cellStyle name="60% - Énfasis1 9 2" xfId="8317" xr:uid="{26274A9E-46C1-487D-B07C-E12D7D5DD0F0}"/>
    <cellStyle name="60% - Énfasis2 10" xfId="4472" xr:uid="{CA85BDB5-8716-4FAC-8067-149CEFC95CD1}"/>
    <cellStyle name="60% - Énfasis2 10 2" xfId="4473" xr:uid="{EDF251FF-175E-423F-8104-CA87DB91472A}"/>
    <cellStyle name="60% - Énfasis2 10 3" xfId="8318" xr:uid="{792A9F24-42BE-4B01-894D-407D713A6001}"/>
    <cellStyle name="60% - Énfasis2 11" xfId="4474" xr:uid="{E5259721-BA20-422B-99F4-642A1ED6AD3A}"/>
    <cellStyle name="60% - Énfasis2 11 2" xfId="4475" xr:uid="{3FFBD4C4-FC77-413D-9164-F8497FC3606A}"/>
    <cellStyle name="60% - Énfasis2 11 3" xfId="8319" xr:uid="{B8A14FFC-6DE1-470B-A9AF-8785D065A0C0}"/>
    <cellStyle name="60% - Énfasis2 12" xfId="4476" xr:uid="{34A85A26-A827-4B70-8015-2E74F696DF20}"/>
    <cellStyle name="60% - Énfasis2 12 2" xfId="4477" xr:uid="{1A44FA22-AA63-419B-918C-3981B433FE5B}"/>
    <cellStyle name="60% - Énfasis2 12 3" xfId="8320" xr:uid="{18579243-FDDC-46EA-A7AC-4533CC47EA9D}"/>
    <cellStyle name="60% - Énfasis2 13" xfId="4478" xr:uid="{090E786F-BF56-4F01-A5D9-E116604DBABA}"/>
    <cellStyle name="60% - Énfasis2 13 2" xfId="4479" xr:uid="{AA8B43E5-F757-4C58-AAFD-4BFE6E60B393}"/>
    <cellStyle name="60% - Énfasis2 13 3" xfId="8321" xr:uid="{BC6B3ECF-FE31-4596-AB0E-1E2B75CEA469}"/>
    <cellStyle name="60% - Énfasis2 14" xfId="4480" xr:uid="{87DD6698-9E08-4545-BE01-8597D245FD90}"/>
    <cellStyle name="60% - Énfasis2 14 2" xfId="4481" xr:uid="{92CE2A75-1E58-4CF5-8C08-17AC011ED5E7}"/>
    <cellStyle name="60% - Énfasis2 14 3" xfId="8322" xr:uid="{E0F0E056-E57D-4F48-924C-E02ED0A2E553}"/>
    <cellStyle name="60% - Énfasis2 15" xfId="4482" xr:uid="{47094CAB-7703-433B-B1E8-D751EC099D68}"/>
    <cellStyle name="60% - Énfasis2 15 2" xfId="9920" xr:uid="{86B63094-F402-462B-BDC2-4D5E19E984D2}"/>
    <cellStyle name="60% - Énfasis2 16" xfId="7944" xr:uid="{7E8D55D4-E2D8-4B92-B80D-4ADCF5354123}"/>
    <cellStyle name="60% - Énfasis2 2" xfId="3316" xr:uid="{668F94C8-0954-45CB-8ACB-B11580B0E405}"/>
    <cellStyle name="60% - Énfasis2 2 2" xfId="4483" xr:uid="{515E1850-66DD-4B01-8029-F130964E7176}"/>
    <cellStyle name="60% - Énfasis2 2 2 2" xfId="8943" xr:uid="{F49ADE1A-7969-4CF0-9F99-195201CDA809}"/>
    <cellStyle name="60% - Énfasis2 2 3" xfId="4484" xr:uid="{0708BB14-85F4-45CD-BBAE-094D2E4545C6}"/>
    <cellStyle name="60% - Énfasis2 2 4" xfId="4485" xr:uid="{7B05C23D-CFAD-48EF-B103-853B5FC89E96}"/>
    <cellStyle name="60% - Énfasis2 3" xfId="3317" xr:uid="{7A3F9493-6880-4BC7-8B30-1C5857B05063}"/>
    <cellStyle name="60% - Énfasis2 3 2" xfId="4486" xr:uid="{2C647856-9AFC-48BE-9970-C026AC506C0C}"/>
    <cellStyle name="60% - Énfasis2 3 3" xfId="4487" xr:uid="{3BC94090-A787-4D20-9165-25068002C049}"/>
    <cellStyle name="60% - Énfasis2 4" xfId="4488" xr:uid="{312091B4-DA1A-489D-B4F3-271B4DDF1721}"/>
    <cellStyle name="60% - Énfasis2 4 2" xfId="4489" xr:uid="{93022EB2-BC34-4AF0-A690-89CEAF72880F}"/>
    <cellStyle name="60% - Énfasis2 4 3" xfId="4490" xr:uid="{4CA40A40-9A02-4921-B9A8-593C0B4D6DD9}"/>
    <cellStyle name="60% - Énfasis2 5" xfId="4491" xr:uid="{385CD9F8-C471-49A4-8F38-200195F228C8}"/>
    <cellStyle name="60% - Énfasis2 5 2" xfId="8323" xr:uid="{A955EDCA-8B24-4DB0-AF23-918F763417D6}"/>
    <cellStyle name="60% - Énfasis2 6" xfId="4492" xr:uid="{522234A3-447F-4D56-A9DE-2255B6B5CD0D}"/>
    <cellStyle name="60% - Énfasis2 6 2" xfId="8324" xr:uid="{20B58F00-500B-48CA-9C66-DE51DB56234D}"/>
    <cellStyle name="60% - Énfasis2 7" xfId="4493" xr:uid="{0E88DE59-9D46-4114-BBB8-27E484920E00}"/>
    <cellStyle name="60% - Énfasis2 7 2" xfId="8325" xr:uid="{1DF72404-A5C5-4BFF-9CAB-A8E8C01AF45D}"/>
    <cellStyle name="60% - Énfasis2 8" xfId="4494" xr:uid="{48825D52-D1C7-421D-AE85-C67BA96EFECF}"/>
    <cellStyle name="60% - Énfasis2 8 2" xfId="8326" xr:uid="{254055C4-FF8A-4226-9388-AB4598DD9A27}"/>
    <cellStyle name="60% - Énfasis2 9" xfId="4495" xr:uid="{F7D6D707-127C-4185-BEAB-C8E8F82CFF4B}"/>
    <cellStyle name="60% - Énfasis2 9 2" xfId="8327" xr:uid="{1B4E121F-4F4C-4382-8569-14AC99B0861A}"/>
    <cellStyle name="60% - Énfasis3 10" xfId="4496" xr:uid="{851E7227-6784-4A43-92E2-1D36D908ADDB}"/>
    <cellStyle name="60% - Énfasis3 10 2" xfId="8328" xr:uid="{567B1EE9-E97C-4D37-BA90-F5EDA1FAA42C}"/>
    <cellStyle name="60% - Énfasis3 11" xfId="4497" xr:uid="{29B2AD11-F4A1-473A-B924-1067D1D08A55}"/>
    <cellStyle name="60% - Énfasis3 11 2" xfId="4498" xr:uid="{2810AB53-2A72-45E4-AFF0-E9223B8AE210}"/>
    <cellStyle name="60% - Énfasis3 11 3" xfId="8329" xr:uid="{4CCCA7B0-F705-4945-9A01-9966F70E55C4}"/>
    <cellStyle name="60% - Énfasis3 12" xfId="4499" xr:uid="{890796FF-44CE-4534-8488-6267C472CC20}"/>
    <cellStyle name="60% - Énfasis3 12 2" xfId="4500" xr:uid="{4A9B2EAF-8CFB-45BF-8F16-80BCBED72CEA}"/>
    <cellStyle name="60% - Énfasis3 12 3" xfId="8330" xr:uid="{2ABE3890-0066-4AB0-8B4A-120BAE2AB644}"/>
    <cellStyle name="60% - Énfasis3 13" xfId="4501" xr:uid="{DA79EB1F-757A-44D5-8B0E-DCA4363E8217}"/>
    <cellStyle name="60% - Énfasis3 13 2" xfId="4502" xr:uid="{D4ED1690-5BCA-4ED2-84C0-9EEFBAA2917D}"/>
    <cellStyle name="60% - Énfasis3 13 3" xfId="8331" xr:uid="{078C93F7-3BA1-478B-B746-1D0C2F29624E}"/>
    <cellStyle name="60% - Énfasis3 14" xfId="4503" xr:uid="{8E81FEB5-292A-4F98-AB70-8F2DA397117D}"/>
    <cellStyle name="60% - Énfasis3 14 2" xfId="4504" xr:uid="{87DE9B65-743A-4784-B020-D973E58534D8}"/>
    <cellStyle name="60% - Énfasis3 14 3" xfId="8332" xr:uid="{7F9FD3B2-99AE-4E67-83D4-4D02D9A60D9B}"/>
    <cellStyle name="60% - Énfasis3 15" xfId="4505" xr:uid="{3AB18B3D-B528-4F23-AA8F-A0DD38C54034}"/>
    <cellStyle name="60% - Énfasis3 15 2" xfId="4506" xr:uid="{CE2E7F28-B59C-4942-8420-117578757F03}"/>
    <cellStyle name="60% - Énfasis3 15 3" xfId="9921" xr:uid="{A87C121A-22DD-488C-BE33-B76A2D9E1435}"/>
    <cellStyle name="60% - Énfasis3 16" xfId="4507" xr:uid="{3352FDB3-BD79-4F25-9692-885A218A3480}"/>
    <cellStyle name="60% - Énfasis3 2" xfId="917" xr:uid="{47C9C315-BF55-4D0A-B4C1-79BCBC67C2D9}"/>
    <cellStyle name="60% - Énfasis3 2 2" xfId="918" xr:uid="{267DB5C6-1223-421D-9624-E92B386596AA}"/>
    <cellStyle name="60% - Énfasis3 2 2 2" xfId="4508" xr:uid="{AF360991-069E-4B6E-9FFD-935A9BB26533}"/>
    <cellStyle name="60% - Énfasis3 2 2 3" xfId="4509" xr:uid="{5A113D6A-97A4-4DEB-B1B5-15187144CE91}"/>
    <cellStyle name="60% - Énfasis3 2 2 4" xfId="4510" xr:uid="{630C3463-9A0D-4D5F-BB2F-7C43670CC5A6}"/>
    <cellStyle name="60% - Énfasis3 2 2 4 2" xfId="4511" xr:uid="{168964FA-F82E-4631-BF4A-D9E00DDA38E4}"/>
    <cellStyle name="60% - Énfasis3 2 2 5" xfId="8333" xr:uid="{5E86BEA5-33B0-475F-96EF-677DA499AD2E}"/>
    <cellStyle name="60% - Énfasis3 2 3" xfId="4512" xr:uid="{557E3A31-11AA-48DE-A945-6F1922B8E590}"/>
    <cellStyle name="60% - Énfasis3 2 4" xfId="4513" xr:uid="{222DCD39-E1D6-458B-882C-E5F7FF193502}"/>
    <cellStyle name="60% - Énfasis3 2 4 2" xfId="4514" xr:uid="{7A054470-F921-41B0-AD35-EF6E822911E2}"/>
    <cellStyle name="60% - Énfasis3 2 5" xfId="4515" xr:uid="{1CCE5B68-64E0-4836-98EC-A59282DCE7C0}"/>
    <cellStyle name="60% - Énfasis3 2 6" xfId="7945" xr:uid="{9B99CE79-26B5-4F61-815A-CCD01D82EBA8}"/>
    <cellStyle name="60% - Énfasis3 2_Deuda septiembre_marcos" xfId="919" xr:uid="{3BA89C5D-D106-4A33-B237-EFCE80FA8150}"/>
    <cellStyle name="60% - Énfasis3 3" xfId="3318" xr:uid="{BACF4C42-B086-4601-BC65-475CAE4BFB4F}"/>
    <cellStyle name="60% - Énfasis3 3 2" xfId="4516" xr:uid="{37BA06DF-BB34-414D-B562-1BE55E2C12C4}"/>
    <cellStyle name="60% - Énfasis3 3 3" xfId="4517" xr:uid="{B94270E6-7BA8-42C0-8D1C-DC5ACCDF0D32}"/>
    <cellStyle name="60% - Énfasis3 4" xfId="4518" xr:uid="{813C021F-EB38-4BD4-916C-4599805402D1}"/>
    <cellStyle name="60% - Énfasis3 4 2" xfId="4519" xr:uid="{EC428091-6A65-4314-A110-72D533296090}"/>
    <cellStyle name="60% - Énfasis3 4 3" xfId="4520" xr:uid="{F46C2A03-94B4-4711-A374-ED4877E662C0}"/>
    <cellStyle name="60% - Énfasis3 5" xfId="4521" xr:uid="{82C7B90E-6192-4A16-A2D6-CC261F91B467}"/>
    <cellStyle name="60% - Énfasis3 5 2" xfId="8334" xr:uid="{1744E007-8E71-4F7D-840F-AE8F55A0DFFE}"/>
    <cellStyle name="60% - Énfasis3 6" xfId="4522" xr:uid="{F14A7A9D-76FE-4549-886B-8123853CC31F}"/>
    <cellStyle name="60% - Énfasis3 6 2" xfId="8335" xr:uid="{A73A5291-AE93-4504-809B-CF423C22BDAF}"/>
    <cellStyle name="60% - Énfasis3 7" xfId="4523" xr:uid="{96454830-5824-4266-8ACE-D212EB515A06}"/>
    <cellStyle name="60% - Énfasis3 7 2" xfId="8336" xr:uid="{BD78DD4F-4A27-421D-9FE4-3591E8E051E3}"/>
    <cellStyle name="60% - Énfasis3 8" xfId="4524" xr:uid="{FD21C01D-CBBF-46C6-BADF-238884F85B3C}"/>
    <cellStyle name="60% - Énfasis3 8 2" xfId="8337" xr:uid="{57CB7FBD-BBAD-47FA-9758-AA001159D095}"/>
    <cellStyle name="60% - Énfasis3 9" xfId="4525" xr:uid="{23137B06-A4D3-4DFC-B878-5D4C3665103E}"/>
    <cellStyle name="60% - Énfasis3 9 2" xfId="8338" xr:uid="{3D9B4F76-DC12-4B4E-AE6D-CD80BADB4F7D}"/>
    <cellStyle name="60% - Énfasis4 10" xfId="4526" xr:uid="{94289D54-6278-489A-836C-7785464EDC46}"/>
    <cellStyle name="60% - Énfasis4 10 2" xfId="4527" xr:uid="{AC9326D6-E26B-4A14-82A5-E2B400ABBD23}"/>
    <cellStyle name="60% - Énfasis4 10 3" xfId="8339" xr:uid="{8995E8D5-757F-460A-A1F1-93AD462AF3F5}"/>
    <cellStyle name="60% - Énfasis4 11" xfId="4528" xr:uid="{87298509-6F96-411A-B7E6-07F7497ED1F6}"/>
    <cellStyle name="60% - Énfasis4 11 2" xfId="4529" xr:uid="{AD28848F-F640-4BF6-9D81-C19419C2D637}"/>
    <cellStyle name="60% - Énfasis4 11 3" xfId="8340" xr:uid="{A08D68E0-F637-41FF-AB05-71158297DEFA}"/>
    <cellStyle name="60% - Énfasis4 12" xfId="4530" xr:uid="{36C3F6EB-B3C2-4C2A-9CFA-0509A6ADF002}"/>
    <cellStyle name="60% - Énfasis4 12 2" xfId="4531" xr:uid="{B5681570-EF36-47D7-851F-47ED76B0C8D0}"/>
    <cellStyle name="60% - Énfasis4 12 3" xfId="8341" xr:uid="{002967B2-E49E-420D-86BD-BB1FE93CB917}"/>
    <cellStyle name="60% - Énfasis4 13" xfId="4532" xr:uid="{9456C239-965A-454F-91AD-C08395890304}"/>
    <cellStyle name="60% - Énfasis4 13 2" xfId="4533" xr:uid="{922B53BE-B8A9-4DA0-89C4-9EA2D8E3E605}"/>
    <cellStyle name="60% - Énfasis4 13 3" xfId="8342" xr:uid="{8FEE3CC2-42D4-4E1D-A4DF-2FA88108F38A}"/>
    <cellStyle name="60% - Énfasis4 14" xfId="4534" xr:uid="{D25B0DB6-E50F-4E09-AECD-52F119B9E6D0}"/>
    <cellStyle name="60% - Énfasis4 14 2" xfId="4535" xr:uid="{2FA63B15-7D1A-4C37-84B5-4548009EC1F6}"/>
    <cellStyle name="60% - Énfasis4 14 3" xfId="8343" xr:uid="{58133A04-792D-45B8-B2A6-BC21D549934A}"/>
    <cellStyle name="60% - Énfasis4 15" xfId="4536" xr:uid="{5753E3CC-7D5D-44A5-A06B-EBCC4DFD9E54}"/>
    <cellStyle name="60% - Énfasis4 15 2" xfId="9922" xr:uid="{625013EE-552A-4BA1-9699-7657124D3325}"/>
    <cellStyle name="60% - Énfasis4 16" xfId="7946" xr:uid="{6D7BF2D8-AFC3-49A6-A801-63279441B707}"/>
    <cellStyle name="60% - Énfasis4 2" xfId="3319" xr:uid="{43A19CA8-5C98-4D65-BD6B-61007076A9D6}"/>
    <cellStyle name="60% - Énfasis4 2 2" xfId="4537" xr:uid="{FDF0BA9A-E10A-4E11-B6A8-54B031DE688F}"/>
    <cellStyle name="60% - Énfasis4 2 2 2" xfId="8944" xr:uid="{C0561957-4E39-4C6A-AA2D-04CC668418C1}"/>
    <cellStyle name="60% - Énfasis4 2 3" xfId="4538" xr:uid="{AE8BDF98-8EC0-4AD0-87CA-F64BDEB583FD}"/>
    <cellStyle name="60% - Énfasis4 2 4" xfId="4539" xr:uid="{64213E4F-2E53-4D10-97FC-C09314CE3092}"/>
    <cellStyle name="60% - Énfasis4 3" xfId="3320" xr:uid="{23479B63-E76D-4BBC-8C85-AE403DE668E3}"/>
    <cellStyle name="60% - Énfasis4 3 2" xfId="4540" xr:uid="{7925CE50-8A6B-46E8-BD95-512C30EE9F4B}"/>
    <cellStyle name="60% - Énfasis4 3 3" xfId="4541" xr:uid="{74A11C73-13CD-403D-88BD-85E4D644EBE0}"/>
    <cellStyle name="60% - Énfasis4 4" xfId="4542" xr:uid="{1EA73566-E601-4FFE-B810-05F8AF6971CB}"/>
    <cellStyle name="60% - Énfasis4 4 2" xfId="4543" xr:uid="{5C3D3D93-89BB-4F2E-82D2-B2FEAF180459}"/>
    <cellStyle name="60% - Énfasis4 4 3" xfId="4544" xr:uid="{55E7BC16-9CAB-47F3-A6FA-0416BCE5F877}"/>
    <cellStyle name="60% - Énfasis4 5" xfId="4545" xr:uid="{E5451A10-2B0C-4E6C-949A-E9FF56AB4D33}"/>
    <cellStyle name="60% - Énfasis4 5 2" xfId="8344" xr:uid="{AC45755F-9BB5-42A2-BB46-94BE7A356D8D}"/>
    <cellStyle name="60% - Énfasis4 6" xfId="4546" xr:uid="{A691C834-4A26-440F-A9C8-1CC854DA4669}"/>
    <cellStyle name="60% - Énfasis4 6 2" xfId="8345" xr:uid="{11591F5C-33D1-44DE-A2E4-A358EC64DC74}"/>
    <cellStyle name="60% - Énfasis4 7" xfId="4547" xr:uid="{75D672BA-0539-415A-BF0A-5A1F014908A2}"/>
    <cellStyle name="60% - Énfasis4 7 2" xfId="8346" xr:uid="{6B71C0E9-6ED7-43BF-AFDC-7508965D94D2}"/>
    <cellStyle name="60% - Énfasis4 8" xfId="4548" xr:uid="{47736108-6B31-4360-9713-66795B6EA6EC}"/>
    <cellStyle name="60% - Énfasis4 8 2" xfId="8347" xr:uid="{D8D62218-38B1-4771-8F53-2A82C45C05D3}"/>
    <cellStyle name="60% - Énfasis4 9" xfId="4549" xr:uid="{D1605839-5C8C-4E42-BCC2-04A09891CC27}"/>
    <cellStyle name="60% - Énfasis4 9 2" xfId="8348" xr:uid="{EC791C00-87B8-4B40-87A0-6ADB54576100}"/>
    <cellStyle name="60% - Énfasis5 10" xfId="4550" xr:uid="{D648410A-351B-4BCA-B61C-E6789C678BF8}"/>
    <cellStyle name="60% - Énfasis5 10 2" xfId="4551" xr:uid="{CBE39D2D-9EE5-48A5-B9BD-63B8557F1699}"/>
    <cellStyle name="60% - Énfasis5 10 3" xfId="8349" xr:uid="{7600A49F-E5DD-4EA8-8E55-FB10F8B1E5DF}"/>
    <cellStyle name="60% - Énfasis5 11" xfId="4552" xr:uid="{FD4B177C-B950-4094-A655-48DEFFA3D79F}"/>
    <cellStyle name="60% - Énfasis5 11 2" xfId="4553" xr:uid="{B03518B2-6D84-4835-AD93-72F684F2A9EC}"/>
    <cellStyle name="60% - Énfasis5 11 3" xfId="8350" xr:uid="{F9484989-16CC-4C33-83B7-053078D90B62}"/>
    <cellStyle name="60% - Énfasis5 12" xfId="4554" xr:uid="{E210ED24-C076-4700-BEE8-36F98E62892A}"/>
    <cellStyle name="60% - Énfasis5 12 2" xfId="4555" xr:uid="{9BE39037-7B07-45E9-B640-CE52C5652867}"/>
    <cellStyle name="60% - Énfasis5 12 3" xfId="8351" xr:uid="{07D452EC-11DA-4E33-868B-C99FF0E4CB6C}"/>
    <cellStyle name="60% - Énfasis5 13" xfId="4556" xr:uid="{AEE9451C-4108-457C-AC7B-E8791FD67891}"/>
    <cellStyle name="60% - Énfasis5 13 2" xfId="4557" xr:uid="{F2C8C758-7512-4788-A657-95DC22AEFF92}"/>
    <cellStyle name="60% - Énfasis5 13 3" xfId="8352" xr:uid="{FA7D0151-3399-4BCA-812D-A5D31CEB5A07}"/>
    <cellStyle name="60% - Énfasis5 14" xfId="4558" xr:uid="{C99FEB31-DE04-4526-BA81-60C049F97E74}"/>
    <cellStyle name="60% - Énfasis5 14 2" xfId="4559" xr:uid="{BEEF879D-2C18-4B76-9541-BDC1C353F817}"/>
    <cellStyle name="60% - Énfasis5 14 3" xfId="8353" xr:uid="{9EC4B93E-EEA4-4A05-815D-ADF66CD5F468}"/>
    <cellStyle name="60% - Énfasis5 15" xfId="4560" xr:uid="{956CE188-9862-46E8-82C1-775605C9E473}"/>
    <cellStyle name="60% - Énfasis5 15 2" xfId="9923" xr:uid="{833B1728-3711-46E9-84AF-9577F65B7195}"/>
    <cellStyle name="60% - Énfasis5 16" xfId="7947" xr:uid="{2DC19917-8656-4DB3-9F09-10283E166843}"/>
    <cellStyle name="60% - Énfasis5 2" xfId="3321" xr:uid="{872A2E93-8EE7-4297-A160-92A15D15E9C0}"/>
    <cellStyle name="60% - Énfasis5 2 2" xfId="4561" xr:uid="{74F0FDB4-F6ED-4CE5-AD50-5595451C9E6D}"/>
    <cellStyle name="60% - Énfasis5 2 2 2" xfId="8945" xr:uid="{C515CAC5-3232-4CD1-9599-CC124A69F757}"/>
    <cellStyle name="60% - Énfasis5 2 3" xfId="4562" xr:uid="{F7857057-8470-4DDF-B758-9C8D54A69519}"/>
    <cellStyle name="60% - Énfasis5 2 4" xfId="4563" xr:uid="{19F9D567-5CF8-4106-9023-F134D4EA09D1}"/>
    <cellStyle name="60% - Énfasis5 3" xfId="3322" xr:uid="{D30E12DB-37BA-424B-AFEA-B3941514A47C}"/>
    <cellStyle name="60% - Énfasis5 3 2" xfId="4564" xr:uid="{87A206BC-21E4-4D91-BA9D-C8AD591C6B5B}"/>
    <cellStyle name="60% - Énfasis5 3 3" xfId="4565" xr:uid="{34B6AFD6-F417-4DEC-875C-AC1F128E686D}"/>
    <cellStyle name="60% - Énfasis5 4" xfId="4566" xr:uid="{55BD5563-4662-4473-98FD-615B9FB9412F}"/>
    <cellStyle name="60% - Énfasis5 4 2" xfId="4567" xr:uid="{C673DC24-827B-44EE-AA06-99B092063D43}"/>
    <cellStyle name="60% - Énfasis5 4 3" xfId="4568" xr:uid="{11994B80-7A81-4A95-A297-B58D3835C729}"/>
    <cellStyle name="60% - Énfasis5 5" xfId="4569" xr:uid="{D05EEBFC-C3BC-402A-86C3-837ED4E9E266}"/>
    <cellStyle name="60% - Énfasis5 5 2" xfId="8354" xr:uid="{21748B33-7D8E-4E78-906F-DCD8371F8FAC}"/>
    <cellStyle name="60% - Énfasis5 6" xfId="4570" xr:uid="{32E698D2-38F9-4BA6-AA77-D2F270D0ACCD}"/>
    <cellStyle name="60% - Énfasis5 6 2" xfId="8355" xr:uid="{86CA4EE9-FAA2-4FED-99CD-7CCD3672C944}"/>
    <cellStyle name="60% - Énfasis5 7" xfId="4571" xr:uid="{2B9C7531-4F1E-413B-8B79-E689831AEEDF}"/>
    <cellStyle name="60% - Énfasis5 7 2" xfId="8356" xr:uid="{24773F90-97A4-41D4-8AF7-A310F6F6DEAE}"/>
    <cellStyle name="60% - Énfasis5 8" xfId="4572" xr:uid="{22ADDB63-8C6B-4B1B-B607-65A24CC7135D}"/>
    <cellStyle name="60% - Énfasis5 8 2" xfId="8357" xr:uid="{AA72116E-E30D-4130-BE86-70A9D1725AFA}"/>
    <cellStyle name="60% - Énfasis5 9" xfId="4573" xr:uid="{F0B37D75-172D-42EA-A593-16AE213FB253}"/>
    <cellStyle name="60% - Énfasis5 9 2" xfId="8358" xr:uid="{30EFD197-17BC-4F99-8812-2B27A9880F74}"/>
    <cellStyle name="60% - Énfasis6 10" xfId="4574" xr:uid="{A246FE27-EFB3-4F0E-B87A-A5852166A68A}"/>
    <cellStyle name="60% - Énfasis6 10 2" xfId="4575" xr:uid="{DF4032BF-555D-4D23-8FA2-444240C21E59}"/>
    <cellStyle name="60% - Énfasis6 10 3" xfId="8359" xr:uid="{DB3AF9AF-D0E0-4D54-8A5C-4E508E5F5E82}"/>
    <cellStyle name="60% - Énfasis6 11" xfId="4576" xr:uid="{39FEFE79-B748-4038-BA69-182002DA11CD}"/>
    <cellStyle name="60% - Énfasis6 11 2" xfId="4577" xr:uid="{26392F38-3F1B-4B4A-BAB7-0525A88DFFEC}"/>
    <cellStyle name="60% - Énfasis6 11 3" xfId="8360" xr:uid="{F0336A4A-45D4-4340-9BA0-443750F4F560}"/>
    <cellStyle name="60% - Énfasis6 12" xfId="4578" xr:uid="{259D007B-E06B-4A17-AC23-4BBD86479FC0}"/>
    <cellStyle name="60% - Énfasis6 12 2" xfId="4579" xr:uid="{1A598067-8B4A-4794-B8CB-9950A942C31A}"/>
    <cellStyle name="60% - Énfasis6 12 3" xfId="8361" xr:uid="{D2CFF8B8-AD67-4E0A-BEAF-2178A31867CF}"/>
    <cellStyle name="60% - Énfasis6 13" xfId="4580" xr:uid="{EF9E5F73-0ECD-4845-AD7E-BBAD702016F8}"/>
    <cellStyle name="60% - Énfasis6 13 2" xfId="4581" xr:uid="{F39123B2-2F3A-4D91-854E-E01406694DA2}"/>
    <cellStyle name="60% - Énfasis6 13 3" xfId="8362" xr:uid="{22B92DE7-8972-4A89-B883-9A8E01A7FF48}"/>
    <cellStyle name="60% - Énfasis6 14" xfId="4582" xr:uid="{9DAC708B-1B86-4474-A225-59E9307E8562}"/>
    <cellStyle name="60% - Énfasis6 14 2" xfId="4583" xr:uid="{873E89E6-D050-4032-8375-1C03A069CF3D}"/>
    <cellStyle name="60% - Énfasis6 14 3" xfId="8363" xr:uid="{79823A5E-197A-45E7-B4A7-8C002EFC7624}"/>
    <cellStyle name="60% - Énfasis6 15" xfId="4584" xr:uid="{BFD9C435-554A-4103-8686-0B2E45B1F347}"/>
    <cellStyle name="60% - Énfasis6 15 2" xfId="9924" xr:uid="{7DF4ADF6-9A82-4EB0-8371-A447564C68FD}"/>
    <cellStyle name="60% - Énfasis6 16" xfId="7948" xr:uid="{D59287ED-283D-450F-AE88-DF0B9D3DE14C}"/>
    <cellStyle name="60% - Énfasis6 2" xfId="3323" xr:uid="{196BD803-1B4F-47A0-858F-3C1407274035}"/>
    <cellStyle name="60% - Énfasis6 2 2" xfId="4585" xr:uid="{78C63418-E0E5-4A80-9CF4-982FA08736B4}"/>
    <cellStyle name="60% - Énfasis6 2 2 2" xfId="8946" xr:uid="{90829740-350F-4900-93E3-7E5F89371E0B}"/>
    <cellStyle name="60% - Énfasis6 2 3" xfId="4586" xr:uid="{4551034B-939B-48AB-BA77-E62EC639BA60}"/>
    <cellStyle name="60% - Énfasis6 2 4" xfId="4587" xr:uid="{CCE768B7-2A84-41B6-BA81-F9D5846A0289}"/>
    <cellStyle name="60% - Énfasis6 3" xfId="3324" xr:uid="{09F31A6C-496F-4A6D-AAE1-FE204BFB400A}"/>
    <cellStyle name="60% - Énfasis6 3 2" xfId="4588" xr:uid="{8D102C91-AF9E-47DE-A3C0-E42404A50DB8}"/>
    <cellStyle name="60% - Énfasis6 3 3" xfId="4589" xr:uid="{D67291B9-DA3B-46F5-9641-1D72F6E018E3}"/>
    <cellStyle name="60% - Énfasis6 4" xfId="4590" xr:uid="{A3F36DF8-2468-42B9-A643-22FA28520992}"/>
    <cellStyle name="60% - Énfasis6 4 2" xfId="4591" xr:uid="{F30DA8FD-AC63-465C-9823-8E64C54CD92E}"/>
    <cellStyle name="60% - Énfasis6 4 3" xfId="4592" xr:uid="{3A0811B8-8724-46E3-8A29-2CF9F04E4A7B}"/>
    <cellStyle name="60% - Énfasis6 5" xfId="4593" xr:uid="{0641A9BB-F48E-4823-B848-AB906E3150A9}"/>
    <cellStyle name="60% - Énfasis6 5 2" xfId="8364" xr:uid="{DD889A1A-4122-40CF-9DBE-8C7E22CA5738}"/>
    <cellStyle name="60% - Énfasis6 6" xfId="4594" xr:uid="{307CB6D7-6A53-49AB-A47A-D5B0FCD7813C}"/>
    <cellStyle name="60% - Énfasis6 6 2" xfId="8365" xr:uid="{8385DFEE-8977-442F-A5D7-0B1A66931F4E}"/>
    <cellStyle name="60% - Énfasis6 7" xfId="4595" xr:uid="{E6C0C0B6-6BE5-40EC-85BB-FB1025CFF6BC}"/>
    <cellStyle name="60% - Énfasis6 7 2" xfId="8366" xr:uid="{9D6B9986-BEB2-47A6-82B4-9B3EBD85371E}"/>
    <cellStyle name="60% - Énfasis6 8" xfId="4596" xr:uid="{1B9EF331-CC0D-4FB9-B708-34BECE69B9C7}"/>
    <cellStyle name="60% - Énfasis6 8 2" xfId="8367" xr:uid="{DD7694C7-A9FC-42DB-A2B6-E4B9D62E566E}"/>
    <cellStyle name="60% - Énfasis6 9" xfId="4597" xr:uid="{52BC05F1-4B00-4866-927D-4BEC947A46F4}"/>
    <cellStyle name="60% - Énfasis6 9 2" xfId="8368" xr:uid="{F362AC8E-236B-4784-9684-7DCC229E5105}"/>
    <cellStyle name="AA" xfId="920" xr:uid="{F3A556D3-BCAD-420D-A378-A82D967A142A}"/>
    <cellStyle name="AA 10" xfId="3325" xr:uid="{178AA99E-5593-4A8B-BB35-3287BE05DA24}"/>
    <cellStyle name="AA 2" xfId="3326" xr:uid="{09DB4523-AE06-44DF-B488-1D7C2B7A8E9D}"/>
    <cellStyle name="AA 3" xfId="3327" xr:uid="{FA8BCD05-FA8D-46D2-9E03-9B3D1B371F1B}"/>
    <cellStyle name="AA 4" xfId="3328" xr:uid="{C62722D2-8362-48F6-9B5A-AB2F1E5F56BC}"/>
    <cellStyle name="AA 5" xfId="3329" xr:uid="{119035B0-3475-4066-AD3D-634FA19A8253}"/>
    <cellStyle name="AA 6" xfId="3330" xr:uid="{889154E9-E37A-4DE4-BF40-D80BFC9C5C27}"/>
    <cellStyle name="AA 7" xfId="3331" xr:uid="{0DD2D1D8-FCD4-402F-B593-011C2C1436F9}"/>
    <cellStyle name="AA 8" xfId="3332" xr:uid="{2C71DEA5-D9F0-494F-93D4-E3E4AAB542B5}"/>
    <cellStyle name="AA 9" xfId="3333" xr:uid="{35FF8EEA-F021-4252-A1E6-8293087BE82A}"/>
    <cellStyle name="AA_TRANSELCA" xfId="3334" xr:uid="{FDE3F3F2-8E33-4532-9A52-9649D1B1941E}"/>
    <cellStyle name="Accent1" xfId="8369" xr:uid="{A2EF427D-FB67-4DE8-AB22-767A1D85DF8B}"/>
    <cellStyle name="Accent1 2" xfId="8947" xr:uid="{9698B513-4A92-4A55-AFF7-FC18C5B27BF2}"/>
    <cellStyle name="Accent2" xfId="8370" xr:uid="{D335CDFC-CF70-49AE-A0CF-658D753ABF83}"/>
    <cellStyle name="Accent2 2" xfId="8948" xr:uid="{EF4FA15C-F896-429D-A9D1-023D158939BA}"/>
    <cellStyle name="Accent3" xfId="8371" xr:uid="{D9EA2B62-0534-4AC6-AF5E-380026AA5707}"/>
    <cellStyle name="Accent3 2" xfId="8949" xr:uid="{5B17F67E-6150-4176-B8A2-E6156944A54C}"/>
    <cellStyle name="Accent4" xfId="8372" xr:uid="{1CC725BD-4D87-43A0-9EA0-4CFD66EA554A}"/>
    <cellStyle name="Accent4 2" xfId="8950" xr:uid="{2C43270C-E27B-4EB3-A4D9-2BC541EBDD00}"/>
    <cellStyle name="Accent5" xfId="8373" xr:uid="{4FB14EA5-CBDC-4FCF-80DF-36AC57BB6322}"/>
    <cellStyle name="Accent5 2" xfId="8951" xr:uid="{AF2ED4A8-A752-4204-A11B-8EF38EC66600}"/>
    <cellStyle name="Accent6" xfId="8374" xr:uid="{3D70F592-6CD2-4CDC-9199-6107FAD78758}"/>
    <cellStyle name="Accent6 2" xfId="8952" xr:uid="{257B000F-CA68-47C7-96C0-DEB63705597F}"/>
    <cellStyle name="Act_%1" xfId="8953" xr:uid="{E96C690E-54DF-455D-B32F-8EC6B52CE928}"/>
    <cellStyle name="Actual Date" xfId="921" xr:uid="{D92BD32F-1EB2-4A9B-AA81-CFE77C5BF599}"/>
    <cellStyle name="Actual Date 2" xfId="922" xr:uid="{28377131-56BA-4A00-BFC2-982DE92A78B3}"/>
    <cellStyle name="Actual Date 2 2" xfId="923" xr:uid="{E38478A7-C49A-4E94-8237-E1AAF7D949A9}"/>
    <cellStyle name="Actual Date 2 3" xfId="924" xr:uid="{CABF5152-8EF5-42BF-9BE8-E8E770E0DFC2}"/>
    <cellStyle name="Actual Date 2 4" xfId="925" xr:uid="{B587B0B3-E143-45BD-9390-0CE04FA5DB30}"/>
    <cellStyle name="Actual Date 2 5" xfId="926" xr:uid="{14F5867B-AE96-4AE9-85FF-26DC9EA56103}"/>
    <cellStyle name="Actual Date 2 6" xfId="927" xr:uid="{D67EFCAA-959E-48F4-9A5A-A939A460D20F}"/>
    <cellStyle name="Actual Date 2 7" xfId="928" xr:uid="{9608FF67-F466-41F8-B951-8582D6042782}"/>
    <cellStyle name="Actual Date 2 8" xfId="929" xr:uid="{DC1D611F-5B6B-431C-9CAF-F1E24CB33CCD}"/>
    <cellStyle name="Actual Date 2_ActiFijos" xfId="930" xr:uid="{10FBBEE0-AACC-4D99-A093-3CDFBA8A630D}"/>
    <cellStyle name="Actual Date 3" xfId="931" xr:uid="{9C8EAB03-D078-4C2A-AEAF-2320B6DED9ED}"/>
    <cellStyle name="Actual Date 3 2" xfId="932" xr:uid="{BDB3137E-9D37-4298-A999-FECDFF3C5759}"/>
    <cellStyle name="Actual Date 3 3" xfId="933" xr:uid="{975DC6B6-1FA8-40CD-8772-5929AEBAE01A}"/>
    <cellStyle name="Actual Date 3 4" xfId="934" xr:uid="{8F77E5E7-225F-4FAF-86F7-413830710FEE}"/>
    <cellStyle name="Actual Date 3 5" xfId="935" xr:uid="{85014C20-2A47-495C-8A50-32330971BCDD}"/>
    <cellStyle name="Actual Date 3 6" xfId="936" xr:uid="{783CDEE7-CA26-40E6-8E0E-63003F4510EE}"/>
    <cellStyle name="Actual Date 3 7" xfId="937" xr:uid="{B0F3D3D5-AA40-44EE-BE93-BB3759C8F62B}"/>
    <cellStyle name="Actual Date 3 8" xfId="938" xr:uid="{DFFF747C-91EB-4C5E-A979-22E276E6D033}"/>
    <cellStyle name="Actual Date 3_ActiFijos" xfId="939" xr:uid="{C75FD5CD-253E-4082-969B-E27D2F0BB0C6}"/>
    <cellStyle name="Actual Date 4" xfId="940" xr:uid="{948847CE-F788-4035-8A88-8DD79F2D50D6}"/>
    <cellStyle name="Actual Date 4 2" xfId="941" xr:uid="{6B5881EB-B1E7-45BD-A2F9-2F813665F23E}"/>
    <cellStyle name="Actual Date 4 3" xfId="942" xr:uid="{EFF23B9B-783C-4712-9878-15BFF9CAB4BB}"/>
    <cellStyle name="Actual Date 4 4" xfId="943" xr:uid="{DB3400CC-825F-4D32-A4C7-A478D5B2C630}"/>
    <cellStyle name="Actual Date 4 5" xfId="944" xr:uid="{60B2EB92-049F-40B5-9AF9-9F21B87D3B74}"/>
    <cellStyle name="Actual Date 4 6" xfId="945" xr:uid="{262EB159-0911-438C-BE94-D6D9047C2060}"/>
    <cellStyle name="Actual Date 4 7" xfId="946" xr:uid="{E9E30BE2-5C0F-446A-AAC0-E6623F04890B}"/>
    <cellStyle name="Actual Date 4 8" xfId="947" xr:uid="{7DBC05E9-8EFF-4409-8E80-F836DEA40952}"/>
    <cellStyle name="Actual Date 4_ActiFijos" xfId="948" xr:uid="{E77F6C64-61E2-4FA9-893D-34B6147853FA}"/>
    <cellStyle name="Actual Date_Bases_Generales" xfId="949" xr:uid="{22D4AD26-83D2-452A-B807-2EA91E4DE9F8}"/>
    <cellStyle name="Akcent 1" xfId="8954" xr:uid="{986DB412-C7FC-4918-AB79-587AE6219B1A}"/>
    <cellStyle name="Akcent 2" xfId="8955" xr:uid="{82D494BF-ACC5-4278-A8BA-8311F8545669}"/>
    <cellStyle name="Akcent 3" xfId="8956" xr:uid="{2C162D53-41C1-4E2D-BA70-7B8C1A287488}"/>
    <cellStyle name="Akcent 4" xfId="8957" xr:uid="{F86B945D-8482-485D-9512-8DB66F123093}"/>
    <cellStyle name="Akcent 5" xfId="8958" xr:uid="{84375B3A-16B5-447D-B9CE-7F9E9EECF40D}"/>
    <cellStyle name="Akcent 6" xfId="8959" xr:uid="{4D8A871C-120D-48A2-AC0D-329823387908}"/>
    <cellStyle name="año" xfId="950" xr:uid="{F59F3993-807E-4116-8533-D30817448613}"/>
    <cellStyle name="año 2" xfId="951" xr:uid="{DA263924-D02A-46BB-844E-A40DA2646FA3}"/>
    <cellStyle name="año 2 2" xfId="952" xr:uid="{14A0DF7C-70DB-4FE4-9BC0-850C2EAF7093}"/>
    <cellStyle name="año 2 2 2" xfId="953" xr:uid="{493481FD-7728-447E-9387-6D5A9FAF04AC}"/>
    <cellStyle name="año 2 2 2 2" xfId="954" xr:uid="{80CB8811-E9AC-4E52-9E9E-A8CB6EBC380E}"/>
    <cellStyle name="año 2 2 2 3" xfId="955" xr:uid="{743438FE-FCCF-4A1F-8F46-A20813B0A435}"/>
    <cellStyle name="año 2 2 2_Deuda septiembre_marcos" xfId="956" xr:uid="{639AC759-D900-43B4-8B77-AC9175BEA840}"/>
    <cellStyle name="año 2 2 3" xfId="957" xr:uid="{A1F13E70-979A-423E-A5C1-D1C707D8109F}"/>
    <cellStyle name="año 2 2 4" xfId="958" xr:uid="{34A5FE0E-59B6-43A4-9B54-017DE386659F}"/>
    <cellStyle name="año 2 2_Deuda septiembre_marcos" xfId="959" xr:uid="{B07B536B-1FEB-4046-8FCA-42DE1F011900}"/>
    <cellStyle name="año 2 3" xfId="960" xr:uid="{56C5E2BE-EAD5-4840-A3D6-804DA0656FB2}"/>
    <cellStyle name="año 2 3 2" xfId="961" xr:uid="{E88215E8-CB2B-4D75-B9D7-50662BDF64B4}"/>
    <cellStyle name="año 2 3 2 2" xfId="962" xr:uid="{1F2128FF-2296-4CED-BFEB-8C9372A42AF0}"/>
    <cellStyle name="año 2 3 2 3" xfId="963" xr:uid="{E8F47D0E-14BA-4AC1-AB64-D83B6962AA40}"/>
    <cellStyle name="año 2 3 2_Deuda septiembre_marcos" xfId="964" xr:uid="{F6011145-509F-4901-8A6F-78F795C7B6AF}"/>
    <cellStyle name="año 2 3 3" xfId="965" xr:uid="{C3D8A3AB-B9A0-48F9-B65A-98BE1E2CB10F}"/>
    <cellStyle name="año 2 3 4" xfId="966" xr:uid="{34FC7320-DBC3-42F6-A478-B7AB0AC6FF4C}"/>
    <cellStyle name="año 2 3_Deuda septiembre_marcos" xfId="967" xr:uid="{71C1BFF8-700C-4D9F-8588-8F056FFCE8E2}"/>
    <cellStyle name="año 2 4" xfId="968" xr:uid="{AF9DA80A-5B04-4349-964E-D5BCF71A0F29}"/>
    <cellStyle name="año 2 4 2" xfId="969" xr:uid="{8DD90EF7-53D4-4D1F-9EA3-CAFAA20E532B}"/>
    <cellStyle name="año 2 4 2 2" xfId="970" xr:uid="{C53F10FF-2994-4EB0-8108-5FC55E106BE3}"/>
    <cellStyle name="año 2 4 2 3" xfId="971" xr:uid="{4580150D-DA79-4A92-9946-BC9B4BD10962}"/>
    <cellStyle name="año 2 4 2_Deuda septiembre_marcos" xfId="972" xr:uid="{80E5E2F8-547E-4A58-BF3E-A9AB4E8C150D}"/>
    <cellStyle name="año 2 4 3" xfId="973" xr:uid="{BD4AD9E4-1BDB-40AD-AB75-8B82B70C5FFA}"/>
    <cellStyle name="año 2 4 4" xfId="974" xr:uid="{3155343B-5BEC-4C9C-BF69-04D7EBB1A983}"/>
    <cellStyle name="año 2 4_Deuda septiembre_marcos" xfId="975" xr:uid="{2C375EB5-AAD2-4E00-9DBB-3CA08EED2337}"/>
    <cellStyle name="año 2 5" xfId="976" xr:uid="{5A5111AC-44A0-4269-B0F8-4026D68C72B9}"/>
    <cellStyle name="año 2 5 2" xfId="977" xr:uid="{0134C32B-7BCC-4209-871A-2ECCFD8A87FD}"/>
    <cellStyle name="año 2 5 3" xfId="978" xr:uid="{62B38E7D-06FA-4AAE-B7F7-007808DEB956}"/>
    <cellStyle name="año 2 5_Deuda septiembre_marcos" xfId="979" xr:uid="{2B386781-03C5-4C73-BCC3-5C7B5BEC27B5}"/>
    <cellStyle name="año 2 6" xfId="980" xr:uid="{508BA3A7-F6C8-4025-BAE9-BB9B606B5C0E}"/>
    <cellStyle name="año 2 6 2" xfId="981" xr:uid="{8CD60D3D-45E6-4E70-A473-76137C4EC483}"/>
    <cellStyle name="año 2 6 3" xfId="982" xr:uid="{1D5DCE20-80A9-4663-AC35-750E939663BF}"/>
    <cellStyle name="año 2 6_Deuda septiembre_marcos" xfId="983" xr:uid="{E2AD5D62-34D0-4B2A-898D-22C4DC115999}"/>
    <cellStyle name="año 2 7" xfId="984" xr:uid="{52AF6E09-DD36-4E38-B7EF-6A648B12A24C}"/>
    <cellStyle name="año 2 8" xfId="985" xr:uid="{FEB967C0-342A-47EC-A096-C51376845E2F}"/>
    <cellStyle name="año 2_ActiFijos" xfId="986" xr:uid="{FC76906A-63C1-47A3-B5E7-D2B5B428C2C2}"/>
    <cellStyle name="año 3" xfId="987" xr:uid="{285C11F4-B03F-4D79-8A3A-342314BA51CE}"/>
    <cellStyle name="año 3 2" xfId="988" xr:uid="{C21AD172-D308-4F50-8A4A-774C102EFB98}"/>
    <cellStyle name="año 3 2 2" xfId="989" xr:uid="{B518E8DC-91BC-4AD7-9EA1-E8769C5B9020}"/>
    <cellStyle name="año 3 2 2 2" xfId="990" xr:uid="{CFEC5337-571D-47BE-9079-92C0C78CA4C0}"/>
    <cellStyle name="año 3 2 2 3" xfId="991" xr:uid="{1DDB2235-46C8-46DB-891F-D2DF82EDF2E4}"/>
    <cellStyle name="año 3 2 2_Deuda septiembre_marcos" xfId="992" xr:uid="{3ECB32F3-4505-4DC5-B20B-E52B90FA03CA}"/>
    <cellStyle name="año 3 2 3" xfId="993" xr:uid="{3011DED4-1743-47C4-967C-4B248B3BE227}"/>
    <cellStyle name="año 3 2 4" xfId="994" xr:uid="{97DEFAE4-8F3F-4079-8B79-A30E3B734305}"/>
    <cellStyle name="año 3 2_Deuda septiembre_marcos" xfId="995" xr:uid="{20B47671-9863-41F3-8288-C30318D074F6}"/>
    <cellStyle name="año 3 3" xfId="996" xr:uid="{579E930A-15BC-4C3F-93F6-609A23CC0C9C}"/>
    <cellStyle name="año 3 3 2" xfId="997" xr:uid="{192395CA-EF8C-4293-93BF-5A5A78DE805D}"/>
    <cellStyle name="año 3 3 2 2" xfId="998" xr:uid="{1BF3299E-C908-4CEB-9F5A-7D51DB86D40D}"/>
    <cellStyle name="año 3 3 2 3" xfId="999" xr:uid="{055ED23E-63C3-4CE5-AEFC-FAFA0B8BE3DD}"/>
    <cellStyle name="año 3 3 2_Deuda septiembre_marcos" xfId="1000" xr:uid="{C69E2C0D-610A-440E-B83A-A55813E1EDC6}"/>
    <cellStyle name="año 3 3 3" xfId="1001" xr:uid="{B5343C71-C57B-4CF4-A948-9275EAF7ED17}"/>
    <cellStyle name="año 3 3 4" xfId="1002" xr:uid="{A40D1866-F29D-4C65-97F2-A30C3D9A7915}"/>
    <cellStyle name="año 3 3_Deuda septiembre_marcos" xfId="1003" xr:uid="{5E32C7B4-4395-4767-AC09-657BBADB06A2}"/>
    <cellStyle name="año 3 4" xfId="1004" xr:uid="{094F7BC6-AB29-4E60-BAF7-1CA5D30361A7}"/>
    <cellStyle name="año 3 4 2" xfId="1005" xr:uid="{77DC1355-4987-45D5-BC2C-1B36428FC954}"/>
    <cellStyle name="año 3 4 2 2" xfId="1006" xr:uid="{0C69CCC3-F1B8-47C8-ADB8-F83C2E89D651}"/>
    <cellStyle name="año 3 4 2 3" xfId="1007" xr:uid="{EA660B32-3DE8-4A35-A968-F707FEA32EE9}"/>
    <cellStyle name="año 3 4 2_Deuda septiembre_marcos" xfId="1008" xr:uid="{BD49A222-CE10-4574-B4EE-6624DA3AB293}"/>
    <cellStyle name="año 3 4 3" xfId="1009" xr:uid="{5F60F77C-088E-4F10-A644-AB3C8C7F61F0}"/>
    <cellStyle name="año 3 4 4" xfId="1010" xr:uid="{F37D2DA8-1CCE-4858-8827-9F5FE631B9AB}"/>
    <cellStyle name="año 3 4_Deuda septiembre_marcos" xfId="1011" xr:uid="{C457A7B1-E5DE-432E-81FD-88E3AE9C2858}"/>
    <cellStyle name="año 3 5" xfId="1012" xr:uid="{6C5A3347-1BB9-434C-A193-76DC2ED77888}"/>
    <cellStyle name="año 3 5 2" xfId="1013" xr:uid="{7DC2BC04-F78C-4900-B3B4-27DE67E1CD06}"/>
    <cellStyle name="año 3 5 3" xfId="1014" xr:uid="{8651E6D1-07A5-42AE-9395-C29369AC9FA7}"/>
    <cellStyle name="año 3 5_Deuda septiembre_marcos" xfId="1015" xr:uid="{A5DDCAB3-93AF-48D1-987A-0CEEA2756B39}"/>
    <cellStyle name="año 3 6" xfId="1016" xr:uid="{7BBBBE74-A44B-45D4-9821-D8BFF3C379FE}"/>
    <cellStyle name="año 3 6 2" xfId="1017" xr:uid="{FF9EEA1D-2493-4F71-AE5B-8DDD2C4D88D4}"/>
    <cellStyle name="año 3 6 3" xfId="1018" xr:uid="{889A0AFD-57EB-4D15-8070-9B7073C433D4}"/>
    <cellStyle name="año 3 6_Deuda septiembre_marcos" xfId="1019" xr:uid="{793D36F4-4419-4E38-8055-B000817AC590}"/>
    <cellStyle name="año 3 7" xfId="1020" xr:uid="{60F74186-0AB6-4439-83BB-5724FA8BD637}"/>
    <cellStyle name="año 3 8" xfId="1021" xr:uid="{555CE0E6-53FD-4734-A266-4D7BBBD12623}"/>
    <cellStyle name="año 3_ActiFijos" xfId="1022" xr:uid="{655CDF2D-5ED8-4F73-AD95-852D72B3333A}"/>
    <cellStyle name="año 4" xfId="1023" xr:uid="{A4631EE7-90AE-426B-B9D9-1687D08D5D67}"/>
    <cellStyle name="año 4 2" xfId="1024" xr:uid="{38CA31FF-979A-452F-9E2E-3929D4E92890}"/>
    <cellStyle name="año 4 2 2" xfId="1025" xr:uid="{BAA9330A-72CD-4DCC-9411-459C5BC4DB79}"/>
    <cellStyle name="año 4 2 2 2" xfId="1026" xr:uid="{356F5ECA-DA75-413D-9B9C-4DA0AFEECFE4}"/>
    <cellStyle name="año 4 2 2 3" xfId="1027" xr:uid="{288E5AD7-DFA8-4C3C-BF84-891B5B7B9673}"/>
    <cellStyle name="año 4 2 2_Deuda septiembre_marcos" xfId="1028" xr:uid="{CB7388D1-E39F-47B1-989A-5DC5A11F3157}"/>
    <cellStyle name="año 4 2 3" xfId="1029" xr:uid="{7C5015FE-BA3A-4DC7-B79B-6D004B91BF81}"/>
    <cellStyle name="año 4 2 4" xfId="1030" xr:uid="{11413704-9F9F-40EA-B4F3-2C7802AA9EA9}"/>
    <cellStyle name="año 4 2_Deuda septiembre_marcos" xfId="1031" xr:uid="{7731A364-885F-4627-BD3C-4F28E7CF80B2}"/>
    <cellStyle name="año 4 3" xfId="1032" xr:uid="{904690B9-2A86-4492-9094-A35605971645}"/>
    <cellStyle name="año 4 3 2" xfId="1033" xr:uid="{028D978D-B765-486E-AD50-112763AEEA72}"/>
    <cellStyle name="año 4 3 2 2" xfId="1034" xr:uid="{E6EA9314-6662-4534-86A6-9DE447DEDCA2}"/>
    <cellStyle name="año 4 3 2 3" xfId="1035" xr:uid="{5E3B02FE-2CB1-4080-B9BC-FDDE2CFD1854}"/>
    <cellStyle name="año 4 3 2_Deuda septiembre_marcos" xfId="1036" xr:uid="{EEC4C9D7-A29D-4967-AF82-9AC760192466}"/>
    <cellStyle name="año 4 3 3" xfId="1037" xr:uid="{70E82D47-7E0F-4038-A6BC-D8DB076EACDD}"/>
    <cellStyle name="año 4 3 4" xfId="1038" xr:uid="{4534B054-022A-4EBA-8DA0-1CBAB0F16070}"/>
    <cellStyle name="año 4 3_Deuda septiembre_marcos" xfId="1039" xr:uid="{20AC07A8-5654-4E2F-A7A6-C6E7AFDBD3A0}"/>
    <cellStyle name="año 4 4" xfId="1040" xr:uid="{18BF331F-5862-4B96-B30D-04BDE6BAE197}"/>
    <cellStyle name="año 4 4 2" xfId="1041" xr:uid="{4101894B-639B-4C7B-A7B4-FA3F95F52FB1}"/>
    <cellStyle name="año 4 4 2 2" xfId="1042" xr:uid="{63A5026A-C1C9-44C5-A2C8-DA17531BA6A7}"/>
    <cellStyle name="año 4 4 2 3" xfId="1043" xr:uid="{312A34FF-60B0-40D6-97F9-C01095BCE0BB}"/>
    <cellStyle name="año 4 4 2_Deuda septiembre_marcos" xfId="1044" xr:uid="{6D7DACB7-F0CC-498C-BFB5-D904C5FA4FDB}"/>
    <cellStyle name="año 4 4 3" xfId="1045" xr:uid="{6D473282-B92F-4B70-9B65-0607B58E7587}"/>
    <cellStyle name="año 4 4 4" xfId="1046" xr:uid="{22CD5839-7F74-4495-A538-57AFCD3134C1}"/>
    <cellStyle name="año 4 4_Deuda septiembre_marcos" xfId="1047" xr:uid="{2CAF21D0-CE7C-42AB-A59A-A3105B1F60AE}"/>
    <cellStyle name="año 4 5" xfId="1048" xr:uid="{088A5209-9A20-4269-AE51-CF78472D8DA9}"/>
    <cellStyle name="año 4 5 2" xfId="1049" xr:uid="{58AA055E-113C-4B78-B504-1A615FF7F4F5}"/>
    <cellStyle name="año 4 5 3" xfId="1050" xr:uid="{4BF17EE3-B1AF-4522-A9C3-F1225117D436}"/>
    <cellStyle name="año 4 5_Deuda septiembre_marcos" xfId="1051" xr:uid="{B98CA3C0-DF27-4594-9590-8154F6DD7886}"/>
    <cellStyle name="año 4 6" xfId="1052" xr:uid="{E7CCC09D-8935-4D47-AF7D-0BC1C2CD15F1}"/>
    <cellStyle name="año 4 6 2" xfId="1053" xr:uid="{0F426199-3E62-451A-8BAF-621CF2EA2C34}"/>
    <cellStyle name="año 4 6 3" xfId="1054" xr:uid="{29B39082-5037-46E6-8DF1-52A6978F5F40}"/>
    <cellStyle name="año 4 6_Deuda septiembre_marcos" xfId="1055" xr:uid="{B1276AC5-0493-47A9-AE13-27EF852A8362}"/>
    <cellStyle name="año 4 7" xfId="1056" xr:uid="{149F433C-E182-4B4E-897D-5199B71C575D}"/>
    <cellStyle name="año 4 8" xfId="1057" xr:uid="{2D4EA267-B6E1-466D-B8EE-93773631B295}"/>
    <cellStyle name="año 4_ActiFijos" xfId="1058" xr:uid="{296E36EC-5CE9-4737-A9B1-558DE78C7AB4}"/>
    <cellStyle name="año 5" xfId="1059" xr:uid="{FF7B71ED-171C-4029-9122-317F4CB98291}"/>
    <cellStyle name="año 5 2" xfId="1060" xr:uid="{5412E46C-CD48-43D4-84C8-F692B70FD89C}"/>
    <cellStyle name="año 5 3" xfId="1061" xr:uid="{5049CAA7-8459-448B-AB2B-D4544CAA21C7}"/>
    <cellStyle name="año 5_Deuda septiembre_marcos" xfId="1062" xr:uid="{52E074B7-3C83-46C2-885F-326D0F087F40}"/>
    <cellStyle name="año 6" xfId="1063" xr:uid="{00AF13B2-F52A-40D8-8272-72ED6501F220}"/>
    <cellStyle name="año 6 2" xfId="1064" xr:uid="{26897703-B061-467F-A275-C9D2A3E2913D}"/>
    <cellStyle name="año 6_Deuda septiembre_marcos" xfId="1065" xr:uid="{87262108-04C7-49BC-A688-46B381D15665}"/>
    <cellStyle name="año 7" xfId="1066" xr:uid="{268590F5-8F8E-4AC3-8FB6-578983B0E25C}"/>
    <cellStyle name="año 7 2" xfId="1067" xr:uid="{89410332-2FBC-4721-9F0C-C663270013EF}"/>
    <cellStyle name="año 7_Deuda septiembre_marcos" xfId="1068" xr:uid="{A040949F-A718-4091-80BE-ECA64B5941FE}"/>
    <cellStyle name="año 8" xfId="1069" xr:uid="{41383818-AC46-4BBA-BB9E-A8206492B1E9}"/>
    <cellStyle name="año 9" xfId="1070" xr:uid="{97C2178D-56D5-4130-B29C-70F95168D052}"/>
    <cellStyle name="año_Bases_Generales" xfId="1071" xr:uid="{291EAD60-4E43-4CC1-A7B4-0ACA53C8DE6D}"/>
    <cellStyle name="Bad" xfId="8375" xr:uid="{9E495E1D-0E15-4BDA-8082-3E87B2500C91}"/>
    <cellStyle name="Bad 2" xfId="8960" xr:uid="{A92525A0-090B-4D7B-96D6-4144A291FD0D}"/>
    <cellStyle name="basis points" xfId="1072" xr:uid="{92125A21-8FAD-4256-8EDE-14325F5C5533}"/>
    <cellStyle name="basis points 2" xfId="1073" xr:uid="{AE7E9EEF-F2B1-4E6A-8251-91C5E16D4764}"/>
    <cellStyle name="basis points 2 2" xfId="1074" xr:uid="{E68B5066-3916-49BD-85ED-7F54C29BB276}"/>
    <cellStyle name="basis points 2 2 2" xfId="4598" xr:uid="{7AC129D6-F055-4BFD-B2DF-B3495679FCFD}"/>
    <cellStyle name="basis points 2 3" xfId="1075" xr:uid="{3D9C83A3-64C3-41B1-B846-806DAFA0F3AA}"/>
    <cellStyle name="basis points 2 3 2" xfId="4599" xr:uid="{5F37C14C-2FDD-40B5-B215-563103DBBE92}"/>
    <cellStyle name="basis points 2 4" xfId="1076" xr:uid="{F6A93B2B-215E-49FA-90AB-F4EC200B2FE8}"/>
    <cellStyle name="basis points 2 4 2" xfId="4600" xr:uid="{1C95B2E1-98FF-4246-B7B7-07AE46E560F6}"/>
    <cellStyle name="basis points 2 5" xfId="1077" xr:uid="{117BE2DE-B408-4B52-A3EE-053FF6D2DF64}"/>
    <cellStyle name="basis points 2 5 2" xfId="4601" xr:uid="{4CFEB2A2-2380-4BCC-9E20-0F706A5CECEE}"/>
    <cellStyle name="basis points 2 6" xfId="1078" xr:uid="{314D9829-7E76-48FC-953D-ECBFFEEF4DE4}"/>
    <cellStyle name="basis points 2 6 2" xfId="4602" xr:uid="{65311581-6481-4985-9556-63F4BC4226DE}"/>
    <cellStyle name="basis points 2 7" xfId="1079" xr:uid="{1724F07E-BC6D-4C4F-9E79-BEDA4005BC37}"/>
    <cellStyle name="basis points 2 8" xfId="1080" xr:uid="{F60C1B62-1E95-4B0C-BBDE-4F3DD129FFEA}"/>
    <cellStyle name="basis points 3" xfId="1081" xr:uid="{FC18F532-FE0C-48DC-991D-1A99E0BEACF4}"/>
    <cellStyle name="basis points 3 2" xfId="1082" xr:uid="{0C9C4DAC-22C3-4C1C-943B-89F053C4406A}"/>
    <cellStyle name="basis points 3 2 2" xfId="4603" xr:uid="{973A9D57-0BF4-4620-B6F1-B6BAAC14A91B}"/>
    <cellStyle name="basis points 3 3" xfId="1083" xr:uid="{DC88BDAC-0BE8-4ADE-AC51-026C229192C9}"/>
    <cellStyle name="basis points 3 3 2" xfId="4604" xr:uid="{AA58B1ED-5DAD-4A3F-AB79-BAAAE9649060}"/>
    <cellStyle name="basis points 3 4" xfId="1084" xr:uid="{E02FF48C-116A-45AB-82E8-CBC903A2F16F}"/>
    <cellStyle name="basis points 3 4 2" xfId="4605" xr:uid="{DC22D45F-47DC-424B-8951-9494E871EFBC}"/>
    <cellStyle name="basis points 3 5" xfId="1085" xr:uid="{7802EE9E-0599-4FEF-A2E6-878F114CB0CD}"/>
    <cellStyle name="basis points 3 5 2" xfId="4606" xr:uid="{62D5A3DE-E3F5-4603-BFCF-FFE7063CE494}"/>
    <cellStyle name="basis points 3 6" xfId="1086" xr:uid="{F59A7337-1619-4530-8C71-DD234E3BC95E}"/>
    <cellStyle name="basis points 3 6 2" xfId="4607" xr:uid="{249A6950-7FC6-48EC-9496-4283ECC2F627}"/>
    <cellStyle name="basis points 3 7" xfId="1087" xr:uid="{A40ADD61-4CD2-40E9-B6EE-65E4AFF98DB0}"/>
    <cellStyle name="basis points 3 8" xfId="1088" xr:uid="{7603BFC8-E292-4935-B8F4-8216F9665910}"/>
    <cellStyle name="basis points 4" xfId="1089" xr:uid="{05EA1695-9C8D-46AF-917A-D02ED6A38AFB}"/>
    <cellStyle name="basis points 4 2" xfId="1090" xr:uid="{496EAF2C-858C-4F57-BEB7-31829CAAA95E}"/>
    <cellStyle name="basis points 4 2 2" xfId="4608" xr:uid="{F2D956CE-CCFE-4410-B05F-36E9B062FAB8}"/>
    <cellStyle name="basis points 4 3" xfId="1091" xr:uid="{638E5520-5BD9-4AD1-8E20-38B82C705CEA}"/>
    <cellStyle name="basis points 4 3 2" xfId="4609" xr:uid="{01563842-D963-4A59-81A5-0231810EAD38}"/>
    <cellStyle name="basis points 4 4" xfId="1092" xr:uid="{6BD3E8F0-C093-46E0-A4C7-B0D51F646E40}"/>
    <cellStyle name="basis points 4 4 2" xfId="4610" xr:uid="{A6FBCFB3-A4AD-4945-8EC5-9075F74B72DC}"/>
    <cellStyle name="basis points 4 5" xfId="1093" xr:uid="{BC4E9C34-1294-4EC4-9CD4-063EF887141B}"/>
    <cellStyle name="basis points 4 5 2" xfId="4611" xr:uid="{C4BF156C-5165-42A0-A4A7-219D6F3F26DB}"/>
    <cellStyle name="basis points 4 6" xfId="1094" xr:uid="{FEC21E60-F3A4-491E-A313-455120617523}"/>
    <cellStyle name="basis points 4 6 2" xfId="4612" xr:uid="{B9B58B79-8B8F-4045-8502-244BAD9B833D}"/>
    <cellStyle name="basis points 4 7" xfId="1095" xr:uid="{AFD31A26-88E2-43BE-8AEB-79506B832BCD}"/>
    <cellStyle name="basis points 4 8" xfId="1096" xr:uid="{1B10F838-8A4C-4759-A5B8-FD505D7A82B9}"/>
    <cellStyle name="basis points 5" xfId="4613" xr:uid="{62A0DC95-96F9-4A8C-90B9-872DF9F0E16B}"/>
    <cellStyle name="bb" xfId="1097" xr:uid="{FA9E0FFC-D35C-422C-900D-A9C883172664}"/>
    <cellStyle name="bb 10" xfId="3335" xr:uid="{70BE7103-1D5E-47E8-9608-AA2D5DA56725}"/>
    <cellStyle name="bb 2" xfId="3336" xr:uid="{42C375F7-7D0F-4329-9582-275F46B1C028}"/>
    <cellStyle name="bb 3" xfId="3337" xr:uid="{C50C853A-3E4A-44B3-9B13-20090982FD83}"/>
    <cellStyle name="bb 4" xfId="3338" xr:uid="{B27CD907-E66E-4E94-A4DF-0067FC899BD7}"/>
    <cellStyle name="bb 5" xfId="3339" xr:uid="{96C873D6-FD63-4630-A93C-A473211A95BD}"/>
    <cellStyle name="bb 6" xfId="3340" xr:uid="{15422F35-BF79-4FCE-B585-9C2939A16FA9}"/>
    <cellStyle name="bb 7" xfId="3341" xr:uid="{716C881F-722C-4EFF-81D2-5D58D7072190}"/>
    <cellStyle name="bb 8" xfId="3342" xr:uid="{EBF3D5B4-EA65-486E-B300-18F345BB6E0A}"/>
    <cellStyle name="bb 9" xfId="3343" xr:uid="{52F8ACC4-E0E4-4D51-ADCA-2E568651AE9F}"/>
    <cellStyle name="bb_TRANSELCA" xfId="3344" xr:uid="{8125D8C7-04CF-42EC-9B89-DF768079F2B1}"/>
    <cellStyle name="Bold/Border" xfId="8755" xr:uid="{0E340341-5F22-4C76-8A5E-43B30A0FE251}"/>
    <cellStyle name="Bom" xfId="1098" xr:uid="{6A503FF6-85C1-4B97-A4E8-0AE705307DB2}"/>
    <cellStyle name="Buena 10" xfId="4614" xr:uid="{B6259774-2E83-4C7B-A2C9-2133257A2CDE}"/>
    <cellStyle name="Buena 10 2" xfId="4615" xr:uid="{69383DA0-A1BF-47C8-BD06-6A30B37EA9E8}"/>
    <cellStyle name="Buena 10 3" xfId="8376" xr:uid="{F1DC567B-0112-4479-8D41-291CA3F4B407}"/>
    <cellStyle name="Buena 11" xfId="4616" xr:uid="{4D4F783D-D3A6-4E88-ADCA-0F0EEC3F9EB5}"/>
    <cellStyle name="Buena 11 2" xfId="4617" xr:uid="{CDE47505-4543-45BB-9F83-1F314ED21A5A}"/>
    <cellStyle name="Buena 11 3" xfId="8377" xr:uid="{230D3CFF-40A5-445B-95E6-474AFFCCFEF4}"/>
    <cellStyle name="Buena 12" xfId="4618" xr:uid="{35C03A06-1BB9-40F8-B84B-1E90E12472B8}"/>
    <cellStyle name="Buena 12 2" xfId="4619" xr:uid="{0163213F-CE94-46B1-B6C6-A2C8E91A640A}"/>
    <cellStyle name="Buena 12 3" xfId="8378" xr:uid="{4F9786CF-C97F-48B0-BB38-7B8DFC05BE65}"/>
    <cellStyle name="Buena 13" xfId="4620" xr:uid="{E1279E75-F16E-4052-902B-5CBFE6DA1393}"/>
    <cellStyle name="Buena 13 2" xfId="4621" xr:uid="{9BF7FAC4-7816-4798-8630-AD5556C9E604}"/>
    <cellStyle name="Buena 13 3" xfId="8379" xr:uid="{2DF72E82-2D76-4825-90B1-CD8A7B7D73AE}"/>
    <cellStyle name="Buena 14" xfId="4622" xr:uid="{B539B799-643E-4686-9CA9-DD1F9685C360}"/>
    <cellStyle name="Buena 14 2" xfId="4623" xr:uid="{939A6361-E3CD-4115-9B4B-0A833AE3C946}"/>
    <cellStyle name="Buena 14 3" xfId="8380" xr:uid="{E9AEAAF4-3E5F-4456-88A0-C4A9950F2E73}"/>
    <cellStyle name="Buena 15" xfId="4624" xr:uid="{54CF1C03-A2CC-48E8-AAAE-D644D56B8484}"/>
    <cellStyle name="Buena 2" xfId="3345" xr:uid="{513E18F9-FA0D-4526-AD40-AD342671B2B3}"/>
    <cellStyle name="Buena 2 2" xfId="4625" xr:uid="{214935D5-7BD6-4285-A4C2-1C5E85CBC967}"/>
    <cellStyle name="Buena 2 2 2" xfId="4626" xr:uid="{A263ECDF-BBEF-42DE-9B7F-9DFBAD93AB04}"/>
    <cellStyle name="Buena 2 2 3" xfId="8961" xr:uid="{CADE1207-FE8A-42BA-9626-2DBFDF418014}"/>
    <cellStyle name="Buena 2 3" xfId="4627" xr:uid="{16BF27CC-98D3-4387-9922-3F483CC75D72}"/>
    <cellStyle name="Buena 2 3 2" xfId="4628" xr:uid="{69A7AFCA-3CF9-4529-85E3-BC86C07D4751}"/>
    <cellStyle name="Buena 2 4" xfId="4629" xr:uid="{94AADC72-D3A9-47AE-8F3A-41C828E6B0A4}"/>
    <cellStyle name="Buena 3" xfId="3346" xr:uid="{DF2A567B-A959-440C-96C9-86142E96E11B}"/>
    <cellStyle name="Buena 3 2" xfId="4630" xr:uid="{DAE242C7-F3DE-4F1F-8BCB-005EB41E8A3E}"/>
    <cellStyle name="Buena 3 3" xfId="4631" xr:uid="{B4247451-D801-4FC0-89DF-DBB718C336C7}"/>
    <cellStyle name="Buena 4" xfId="4632" xr:uid="{2C44893A-7654-47E3-93F0-926AB7644275}"/>
    <cellStyle name="Buena 4 2" xfId="4633" xr:uid="{6E31537E-4434-46AB-80F0-A92F230BE8DE}"/>
    <cellStyle name="Buena 4 3" xfId="4634" xr:uid="{D77F1D8B-AA9C-4237-A95C-7B09DB255442}"/>
    <cellStyle name="Buena 5" xfId="4635" xr:uid="{534D9695-F8BD-40A2-87EA-3935F68ADDE8}"/>
    <cellStyle name="Buena 5 2" xfId="4636" xr:uid="{B42DC715-8CBD-4481-9626-958BBB90BAA3}"/>
    <cellStyle name="Buena 5 3" xfId="8381" xr:uid="{E9A8577A-91B1-42D2-8F00-B915C5290A69}"/>
    <cellStyle name="Buena 6" xfId="4637" xr:uid="{FF46411E-89BB-4F0A-993C-9B6CEB7E3476}"/>
    <cellStyle name="Buena 6 2" xfId="4638" xr:uid="{07E7B8F4-0D3A-41BC-8BA1-94AE62EFAFDD}"/>
    <cellStyle name="Buena 6 3" xfId="8382" xr:uid="{62002F52-422B-420A-A7BC-D04C18054FD4}"/>
    <cellStyle name="Buena 7" xfId="4639" xr:uid="{631EB9A1-FC4A-4C59-A3FE-6A651B3B0E72}"/>
    <cellStyle name="Buena 7 2" xfId="4640" xr:uid="{3254B2F1-7621-4C16-8915-44173B619A6D}"/>
    <cellStyle name="Buena 7 3" xfId="8383" xr:uid="{4A5EE6B8-9B2A-4436-BC13-83C441AE9F3C}"/>
    <cellStyle name="Buena 8" xfId="4641" xr:uid="{C9796869-70EB-4264-B9AA-9F44EEE2075E}"/>
    <cellStyle name="Buena 8 2" xfId="4642" xr:uid="{5E8295CF-097A-41E8-9239-6B4DC7DA4E40}"/>
    <cellStyle name="Buena 8 3" xfId="8384" xr:uid="{9C2C0442-D94A-4870-860F-4F371D073561}"/>
    <cellStyle name="Buena 9" xfId="4643" xr:uid="{2C7459DD-CDFA-4D9A-8DA9-527441AB98DC}"/>
    <cellStyle name="Buena 9 2" xfId="4644" xr:uid="{3EE7A129-915B-49F2-AEEE-CFF614028E09}"/>
    <cellStyle name="Buena 9 3" xfId="8385" xr:uid="{51EEF3A8-7A95-4DC1-916B-248018DFCB9B}"/>
    <cellStyle name="Bueno 2" xfId="9839" xr:uid="{270B9BA2-B099-436C-B520-8DCB30BA070B}"/>
    <cellStyle name="Bueno 3" xfId="7949" xr:uid="{DB5023F0-FF03-4076-99AA-67CA779944F7}"/>
    <cellStyle name="Bullet" xfId="8756" xr:uid="{039D3920-C2E5-49E7-B9DC-460226513026}"/>
    <cellStyle name="Cabecera 1" xfId="3347" xr:uid="{E38A8A26-6AD5-4DD1-A70C-4210E17FED90}"/>
    <cellStyle name="Cabecera 2" xfId="3348" xr:uid="{42F1203F-3BF6-4D60-99AD-6364981C9E00}"/>
    <cellStyle name="Calculation" xfId="1099" xr:uid="{600C925A-847D-4772-A4C1-FCF0EFB6E6AA}"/>
    <cellStyle name="Calculation 2" xfId="8386" xr:uid="{3FDF5569-D1E0-4BDB-96D1-163848DCDAEA}"/>
    <cellStyle name="Calculation 2 2" xfId="8962" xr:uid="{CE2747E7-BF93-4771-8940-C3F10AC6F434}"/>
    <cellStyle name="Cálculo 10" xfId="4645" xr:uid="{23AAB1BD-41EE-498F-A4FD-9CC592C892D7}"/>
    <cellStyle name="Cálculo 10 2" xfId="4646" xr:uid="{76DD7E86-C739-40FB-9129-D8E8BDA8E494}"/>
    <cellStyle name="Cálculo 10 3" xfId="8387" xr:uid="{C4603B40-46E4-44EA-8CB8-04B050B30E44}"/>
    <cellStyle name="Cálculo 11" xfId="4647" xr:uid="{29DF1912-22BC-4149-B1B2-32ADC6D81C34}"/>
    <cellStyle name="Cálculo 11 2" xfId="4648" xr:uid="{E5376BC2-45C7-44FD-BF26-C62CB5448765}"/>
    <cellStyle name="Cálculo 11 3" xfId="8388" xr:uid="{15B5C728-DCC0-4672-857F-E67304F7A66E}"/>
    <cellStyle name="Cálculo 12" xfId="4649" xr:uid="{B95A27C1-D31F-4CD8-AA6C-8F34580186F5}"/>
    <cellStyle name="Cálculo 12 2" xfId="4650" xr:uid="{81C127C5-FA05-4936-96D4-597D0E705C49}"/>
    <cellStyle name="Cálculo 12 3" xfId="8389" xr:uid="{223606B0-000A-48A9-9702-C84877A1B499}"/>
    <cellStyle name="Cálculo 13" xfId="4651" xr:uid="{FA3D3690-6CBB-442E-BA0C-DAC5BC6E9689}"/>
    <cellStyle name="Cálculo 13 2" xfId="4652" xr:uid="{9DDB6217-4C82-4A78-8A58-7C259E12DD16}"/>
    <cellStyle name="Cálculo 13 3" xfId="8390" xr:uid="{63F7404C-5444-49FE-9239-82C0BE4D4666}"/>
    <cellStyle name="Cálculo 14" xfId="4653" xr:uid="{1D302F3C-490E-4BB0-8ED9-565EB47872A8}"/>
    <cellStyle name="Cálculo 14 2" xfId="4654" xr:uid="{2BA04EAF-6D2C-4FA6-9909-73EDD6220CE0}"/>
    <cellStyle name="Cálculo 14 3" xfId="8391" xr:uid="{784BEA97-BEF7-4678-9467-A6BB9DEEAE29}"/>
    <cellStyle name="Cálculo 15" xfId="4655" xr:uid="{7F45376B-389A-4C1E-912E-EEDDF5CEC5B1}"/>
    <cellStyle name="Cálculo 15 2" xfId="4656" xr:uid="{F5959FC6-509B-4C3C-9DE8-FABEBD555210}"/>
    <cellStyle name="Cálculo 15 3" xfId="8963" xr:uid="{F019B834-8BE3-42E7-A7A8-3200F314F72E}"/>
    <cellStyle name="Cálculo 16" xfId="4657" xr:uid="{E5ABA733-618C-42B1-BEDB-CAC8161E2D97}"/>
    <cellStyle name="Cálculo 16 2" xfId="9925" xr:uid="{C6E212DA-5169-40AA-9933-40492F56D04B}"/>
    <cellStyle name="Cálculo 17" xfId="7950" xr:uid="{3F5E91B8-4ED8-4913-A286-68DFA1A3EC6D}"/>
    <cellStyle name="Cálculo 2" xfId="1100" xr:uid="{635D56B9-9445-48A5-B93E-F3E030B30B9B}"/>
    <cellStyle name="Cálculo 2 2" xfId="1101" xr:uid="{4D14A0AD-24C3-4FF8-ACD7-F65456CE8396}"/>
    <cellStyle name="Cálculo 2 2 2" xfId="4658" xr:uid="{EEA0C299-CBC6-4FE2-B406-FFAA52F94E3D}"/>
    <cellStyle name="Cálculo 2 2 2 2" xfId="8964" xr:uid="{677BFC57-75BB-44CC-AFF8-9AEE433DE699}"/>
    <cellStyle name="Cálculo 2 2 3" xfId="4659" xr:uid="{5FAB63D1-5D21-4EC2-AE07-235684280514}"/>
    <cellStyle name="Cálculo 2 2 4" xfId="4660" xr:uid="{A9FF124B-885E-4748-AA39-97CCCCBB0EEA}"/>
    <cellStyle name="Cálculo 2 2 4 2" xfId="4661" xr:uid="{9E824F0B-42AD-4BE6-850C-2DB04F2B79CF}"/>
    <cellStyle name="Cálculo 2 2 5" xfId="8392" xr:uid="{0A7104E0-5293-4481-9278-641E74C10005}"/>
    <cellStyle name="Cálculo 2 3" xfId="4662" xr:uid="{54F7F66B-2196-43B0-9F6A-01D40D05E6B7}"/>
    <cellStyle name="Cálculo 2 3 2" xfId="8965" xr:uid="{BAB61D72-0F5A-4961-AAD8-0E0B6AB17F80}"/>
    <cellStyle name="Cálculo 2 4" xfId="4663" xr:uid="{EA3E6E41-C565-42CA-B7AF-F128EFBD6EDE}"/>
    <cellStyle name="Cálculo 2 4 2" xfId="4664" xr:uid="{E9B1458B-5A93-400D-B8D7-487B299B4109}"/>
    <cellStyle name="Cálculo 2 5" xfId="4665" xr:uid="{5CB38B6A-CB84-407C-8C86-07886A65327F}"/>
    <cellStyle name="Cálculo 2 6" xfId="7951" xr:uid="{FE33D8A4-A9D1-4358-993A-CB8318F7AB1F}"/>
    <cellStyle name="Cálculo 2_Deuda septiembre_marcos" xfId="1102" xr:uid="{0176C96A-67B9-468F-AA40-6EEDC89A4101}"/>
    <cellStyle name="Cálculo 3" xfId="3349" xr:uid="{07B347B1-3080-4864-A9BE-25B3C1803FF9}"/>
    <cellStyle name="Cálculo 3 2" xfId="4666" xr:uid="{B7ACBD18-2D67-4867-BB4C-7DDCDE79BBF2}"/>
    <cellStyle name="Cálculo 3 3" xfId="4667" xr:uid="{D7455626-0E8A-43B5-96EB-7EB6D6896746}"/>
    <cellStyle name="Cálculo 4" xfId="4668" xr:uid="{DE59BB42-B8F5-4662-BB7F-3E6DF78EED9E}"/>
    <cellStyle name="Cálculo 4 2" xfId="4669" xr:uid="{3480E0F6-4B94-4C93-8FB1-BBA5693AC5C6}"/>
    <cellStyle name="Cálculo 4 3" xfId="4670" xr:uid="{5ACC1238-A901-4620-8DFB-AB49197FD0AF}"/>
    <cellStyle name="Cálculo 5" xfId="4671" xr:uid="{765E1254-0656-43E5-88BD-D3D07F3B65D2}"/>
    <cellStyle name="Cálculo 5 2" xfId="4672" xr:uid="{F25EF129-5F57-4AEA-9D41-22A234E186CE}"/>
    <cellStyle name="Cálculo 5 3" xfId="8393" xr:uid="{02396FA5-E037-4F9A-9285-515C5C7B54A1}"/>
    <cellStyle name="Cálculo 6" xfId="4673" xr:uid="{CA28CB07-B76E-4C66-BD84-FEC33D97218C}"/>
    <cellStyle name="Cálculo 6 2" xfId="4674" xr:uid="{12BD1083-C4CA-497F-AA3A-AECCF6203D69}"/>
    <cellStyle name="Cálculo 6 3" xfId="8394" xr:uid="{E41A8BFF-40E2-4A26-BFCF-015549619DDB}"/>
    <cellStyle name="Cálculo 7" xfId="4675" xr:uid="{E76696D4-C83D-4D7F-A990-9F7019B40F5A}"/>
    <cellStyle name="Cálculo 7 2" xfId="4676" xr:uid="{B8A5C809-9D0D-428C-8214-60283C98C1C0}"/>
    <cellStyle name="Cálculo 7 3" xfId="8395" xr:uid="{869E25DC-38E5-4EBF-8951-94AF7F6BCA7A}"/>
    <cellStyle name="Cálculo 8" xfId="4677" xr:uid="{8586EC8B-4DE9-42C9-9A2C-0A906CE58101}"/>
    <cellStyle name="Cálculo 8 2" xfId="4678" xr:uid="{85161CCF-7AF2-4EA0-8A06-7DB35BFE8EC3}"/>
    <cellStyle name="Cálculo 8 3" xfId="8396" xr:uid="{3A0ACCC7-849E-486D-8346-5EEED3090AC5}"/>
    <cellStyle name="Cálculo 9" xfId="4679" xr:uid="{962BF147-6969-4866-A718-257B19582D08}"/>
    <cellStyle name="Cálculo 9 2" xfId="4680" xr:uid="{4E3498C2-6C29-4C55-B292-C26713B4E418}"/>
    <cellStyle name="Cálculo 9 3" xfId="8397" xr:uid="{A02E3A06-2126-4F5D-86FC-9292BAB1C832}"/>
    <cellStyle name="CC" xfId="1103" xr:uid="{17D04109-B1C6-4016-A9A5-6567E3CA5018}"/>
    <cellStyle name="CC 10" xfId="3350" xr:uid="{A6700873-F20E-49F4-A90B-44B766DF2F8F}"/>
    <cellStyle name="CC 2" xfId="3351" xr:uid="{D24E38E5-C00D-4D75-BC17-9C7CC19EFD4E}"/>
    <cellStyle name="CC 3" xfId="3352" xr:uid="{BFA81201-CD23-470B-8255-9372CE3D51C3}"/>
    <cellStyle name="CC 4" xfId="3353" xr:uid="{44AD2AB9-4E77-4D98-970A-2B44EC47830F}"/>
    <cellStyle name="CC 5" xfId="3354" xr:uid="{384F9B08-4912-43F3-84E4-C9D8950B7582}"/>
    <cellStyle name="CC 6" xfId="3355" xr:uid="{B14267B9-E145-4BD7-8F52-83BBA71B7743}"/>
    <cellStyle name="CC 7" xfId="3356" xr:uid="{120090A4-B7EC-4A62-A2C3-E74E4B6E3B59}"/>
    <cellStyle name="CC 8" xfId="3357" xr:uid="{D539BFB9-1002-4CAD-8932-46483917A375}"/>
    <cellStyle name="CC 9" xfId="3358" xr:uid="{3A5D5994-FD52-4E91-8DC6-F5E683B400ED}"/>
    <cellStyle name="CC_TRANSELCA" xfId="3359" xr:uid="{C8561737-8E4C-44D1-83B1-AFF6C35B51B0}"/>
    <cellStyle name="Celda de comprobación 10" xfId="4681" xr:uid="{C1F6D307-230F-4438-9D03-A19EBBE0CC2E}"/>
    <cellStyle name="Celda de comprobación 10 2" xfId="8398" xr:uid="{865851A2-1AE2-42ED-A741-07A8B29BBFA9}"/>
    <cellStyle name="Celda de comprobación 11" xfId="4682" xr:uid="{57FF76E9-7475-4F8C-ACCA-EA177981F687}"/>
    <cellStyle name="Celda de comprobación 11 2" xfId="4683" xr:uid="{7D42F7D6-1EA1-4636-BC34-4F3C29139E34}"/>
    <cellStyle name="Celda de comprobación 11 3" xfId="8399" xr:uid="{DAD80AEB-AF1A-46BD-836B-63AB8A25833A}"/>
    <cellStyle name="Celda de comprobación 12" xfId="4684" xr:uid="{92928470-B662-4141-A5AF-E971EDAEC58D}"/>
    <cellStyle name="Celda de comprobación 12 2" xfId="4685" xr:uid="{9A230A14-47DB-4D74-92E5-ABDB82483B7C}"/>
    <cellStyle name="Celda de comprobación 12 3" xfId="8400" xr:uid="{F6979AC6-4DF6-44ED-9AA4-297163D1AE3C}"/>
    <cellStyle name="Celda de comprobación 13" xfId="4686" xr:uid="{6285F98E-642E-4F3F-AE26-37BD55A8EF15}"/>
    <cellStyle name="Celda de comprobación 13 2" xfId="4687" xr:uid="{41B3D174-17A5-481D-ACD5-A58C0CB5E6C9}"/>
    <cellStyle name="Celda de comprobación 13 3" xfId="8401" xr:uid="{BACF91BA-8167-4520-968F-0640089575D4}"/>
    <cellStyle name="Celda de comprobación 14" xfId="4688" xr:uid="{3581CAF3-35BD-4377-A9ED-9EC7C547BFA3}"/>
    <cellStyle name="Celda de comprobación 14 2" xfId="4689" xr:uid="{6967AD41-27BA-487E-9878-FCEFCAC7B86E}"/>
    <cellStyle name="Celda de comprobación 14 3" xfId="8402" xr:uid="{04058BD3-F55D-4A3D-BECA-BC211081AF4F}"/>
    <cellStyle name="Celda de comprobación 15" xfId="4690" xr:uid="{4B67604D-99BA-46C6-938F-BC1376D5F9AD}"/>
    <cellStyle name="Celda de comprobación 15 2" xfId="4691" xr:uid="{655D53E9-B1E9-45AE-8D68-10668957D127}"/>
    <cellStyle name="Celda de comprobación 15 3" xfId="9926" xr:uid="{0171AE9A-BF44-4D53-9EDF-4073A0C61D91}"/>
    <cellStyle name="Celda de comprobación 16" xfId="4692" xr:uid="{5484BBE3-EE2A-4356-8C32-2494CDA4EF38}"/>
    <cellStyle name="Celda de comprobación 2" xfId="1104" xr:uid="{9FF381DA-0A19-430B-BE8A-DE896EF207C4}"/>
    <cellStyle name="Celda de comprobación 2 2" xfId="1105" xr:uid="{DA66972C-B973-4D97-B9C3-FF29904E14E7}"/>
    <cellStyle name="Celda de comprobación 2 2 2" xfId="4693" xr:uid="{4BDDD6DA-5539-471B-8A7C-21440F92BE75}"/>
    <cellStyle name="Celda de comprobación 2 2 3" xfId="4694" xr:uid="{CC176E92-D178-4567-8455-BFB86599CF57}"/>
    <cellStyle name="Celda de comprobación 2 2 4" xfId="4695" xr:uid="{B96A4A9F-CF8B-4024-A6F5-8F20C4C2F8B1}"/>
    <cellStyle name="Celda de comprobación 2 2 4 2" xfId="4696" xr:uid="{C93DF0E7-604A-47BD-891D-28C88A7FF216}"/>
    <cellStyle name="Celda de comprobación 2 2 5" xfId="8403" xr:uid="{15C717DC-6E7A-4D61-A9C8-8680BA674558}"/>
    <cellStyle name="Celda de comprobación 2 3" xfId="4697" xr:uid="{4D4CCE19-2201-4235-AC1A-A0C706415B7E}"/>
    <cellStyle name="Celda de comprobación 2 4" xfId="4698" xr:uid="{287C289C-622F-4275-A2FA-5F28A40CBCD0}"/>
    <cellStyle name="Celda de comprobación 2 4 2" xfId="4699" xr:uid="{C1D04B8F-86A0-4E80-A055-A9F166D55087}"/>
    <cellStyle name="Celda de comprobación 2 5" xfId="4700" xr:uid="{B1A73354-3F07-47B5-90BE-F3B5D3BE7005}"/>
    <cellStyle name="Celda de comprobación 2 6" xfId="7952" xr:uid="{C6893EB9-D018-4155-9775-6FE946873944}"/>
    <cellStyle name="Celda de comprobación 2_Deuda septiembre_marcos" xfId="1106" xr:uid="{7B878741-C5BB-4DA0-AF39-1A92BBC4273C}"/>
    <cellStyle name="Celda de comprobación 3" xfId="3360" xr:uid="{B965FA82-EE01-4995-9F36-036AF24A23CF}"/>
    <cellStyle name="Celda de comprobación 3 2" xfId="4701" xr:uid="{90C9D0CA-F760-4D2C-9BAC-3B86898E1A90}"/>
    <cellStyle name="Celda de comprobación 3 3" xfId="4702" xr:uid="{F0ACBDF4-66B8-4B59-97D6-30735A53E498}"/>
    <cellStyle name="Celda de comprobación 4" xfId="4703" xr:uid="{CFA98959-0149-4AAE-BA95-E1794BD1D04E}"/>
    <cellStyle name="Celda de comprobación 4 2" xfId="4704" xr:uid="{F1F094DF-E61D-4E9C-B16B-EAB55857ED34}"/>
    <cellStyle name="Celda de comprobación 4 3" xfId="4705" xr:uid="{5457C47E-A744-4418-9329-14C969F3738A}"/>
    <cellStyle name="Celda de comprobación 5" xfId="4706" xr:uid="{AC1564FD-31C9-4C53-8DF2-1866FDC10EE0}"/>
    <cellStyle name="Celda de comprobación 5 2" xfId="8404" xr:uid="{2F2DD573-05DD-483D-BFED-B29058058DA3}"/>
    <cellStyle name="Celda de comprobación 6" xfId="4707" xr:uid="{55857543-4F97-45AF-887B-6D12D7124F32}"/>
    <cellStyle name="Celda de comprobación 6 2" xfId="8405" xr:uid="{B85EACB0-33BF-4871-A499-9645B42FC2AF}"/>
    <cellStyle name="Celda de comprobación 7" xfId="4708" xr:uid="{E456CC0D-C90D-4BD0-9E69-522AB0285687}"/>
    <cellStyle name="Celda de comprobación 7 2" xfId="8406" xr:uid="{EA3A5305-4B19-4C89-A076-267AB68E2561}"/>
    <cellStyle name="Celda de comprobación 8" xfId="4709" xr:uid="{E59F2FA4-0F52-4834-9EF2-EE42777FD897}"/>
    <cellStyle name="Celda de comprobación 8 2" xfId="8407" xr:uid="{DD035AAE-79EE-44B1-B986-CDA09C025CF2}"/>
    <cellStyle name="Celda de comprobación 9" xfId="4710" xr:uid="{1863E5C6-AE85-472D-8EE2-3B9BF60DEFB8}"/>
    <cellStyle name="Celda de comprobación 9 2" xfId="8408" xr:uid="{0A1F7C40-D1FF-48A7-AD55-EE56C9D8325E}"/>
    <cellStyle name="Celda vinculada 10" xfId="4711" xr:uid="{DCE76027-30A5-4D4E-806B-37E488D8E2A6}"/>
    <cellStyle name="Celda vinculada 10 2" xfId="4712" xr:uid="{FFECD3C5-17FD-4DFE-8B88-B5353E9594E1}"/>
    <cellStyle name="Celda vinculada 10 3" xfId="8409" xr:uid="{EEA2A220-991F-4756-A5D4-F26F7D52EC15}"/>
    <cellStyle name="Celda vinculada 11" xfId="4713" xr:uid="{C42DCBD2-C49D-4339-84C8-EB4FC26C6F18}"/>
    <cellStyle name="Celda vinculada 11 2" xfId="4714" xr:uid="{000C468F-E4B8-4985-9E79-D5EA0FCD6CDE}"/>
    <cellStyle name="Celda vinculada 11 3" xfId="8410" xr:uid="{12146976-A691-40FA-B750-3188D854C712}"/>
    <cellStyle name="Celda vinculada 12" xfId="4715" xr:uid="{20107366-83F8-4159-9CAE-8FD2102C21DF}"/>
    <cellStyle name="Celda vinculada 12 2" xfId="4716" xr:uid="{D6F21FAF-9875-4958-A5A2-6254E5472527}"/>
    <cellStyle name="Celda vinculada 12 3" xfId="8411" xr:uid="{3AC53AFA-1EFB-4C58-AE53-0DA272FA63A0}"/>
    <cellStyle name="Celda vinculada 13" xfId="4717" xr:uid="{EBEF1846-82F3-42D2-8B89-4ED83AF76EEA}"/>
    <cellStyle name="Celda vinculada 13 2" xfId="4718" xr:uid="{FF25E52C-9636-41FF-B2A1-E21779DD3D80}"/>
    <cellStyle name="Celda vinculada 13 3" xfId="8412" xr:uid="{9BE7E566-E520-4EEE-BB6E-BB009F33CF6F}"/>
    <cellStyle name="Celda vinculada 14" xfId="4719" xr:uid="{5E07E6D1-88E5-4416-A4B4-2794692292E0}"/>
    <cellStyle name="Celda vinculada 14 2" xfId="4720" xr:uid="{CE0B77E3-8969-4B2A-ADFC-DED9BB217C02}"/>
    <cellStyle name="Celda vinculada 14 3" xfId="8413" xr:uid="{72ECB502-BBE1-4618-B5CF-41457F51E204}"/>
    <cellStyle name="Celda vinculada 15" xfId="4721" xr:uid="{503AB007-F13D-47E6-BA8C-C23AD4A9B226}"/>
    <cellStyle name="Celda vinculada 15 2" xfId="9927" xr:uid="{EE94C3C2-36CF-4E4F-97EA-47AA59FBE011}"/>
    <cellStyle name="Celda vinculada 16" xfId="7953" xr:uid="{B55490BE-D2A5-4AF7-A8FF-92CF0759055F}"/>
    <cellStyle name="Celda vinculada 2" xfId="3361" xr:uid="{4848EE1A-669C-46D7-BC3B-89CE0A46BB0F}"/>
    <cellStyle name="Celda vinculada 2 2" xfId="4722" xr:uid="{3A40F52F-31A6-4601-A896-5E9EEA06EE5E}"/>
    <cellStyle name="Celda vinculada 2 2 2" xfId="8966" xr:uid="{0231791A-B69B-4947-8859-9932351E1ADB}"/>
    <cellStyle name="Celda vinculada 2 3" xfId="4723" xr:uid="{893E26F8-57BE-4DA4-8B62-201CCA3FF722}"/>
    <cellStyle name="Celda vinculada 2 4" xfId="4724" xr:uid="{DCFCE0BF-3C49-475E-A942-6F98C75C742B}"/>
    <cellStyle name="Celda vinculada 3" xfId="3362" xr:uid="{42EB8FE3-F4C5-4776-AE4C-95E7950AD94A}"/>
    <cellStyle name="Celda vinculada 3 2" xfId="4725" xr:uid="{03A0AB98-389D-4316-9A5E-BA5CC1C379CE}"/>
    <cellStyle name="Celda vinculada 3 3" xfId="4726" xr:uid="{735A7CE2-382C-4D0E-B77C-84D51E606312}"/>
    <cellStyle name="Celda vinculada 4" xfId="4727" xr:uid="{CAFA09CF-605E-49B5-ABDE-DCCB97D5A7CC}"/>
    <cellStyle name="Celda vinculada 4 2" xfId="4728" xr:uid="{BC9A79E5-6807-48E8-B69C-E2E412E9F151}"/>
    <cellStyle name="Celda vinculada 4 3" xfId="4729" xr:uid="{16AA4740-BDA2-4152-83A6-0B26D9D9C13A}"/>
    <cellStyle name="Celda vinculada 5" xfId="4730" xr:uid="{70FB27F8-95BC-4F80-A94F-C6069C6335A5}"/>
    <cellStyle name="Celda vinculada 5 2" xfId="8414" xr:uid="{32F3E3E7-2011-4521-95BB-0B0FFF1D8C5E}"/>
    <cellStyle name="Celda vinculada 6" xfId="4731" xr:uid="{9D7CCEB4-C31D-484D-8088-FDBF1240DB00}"/>
    <cellStyle name="Celda vinculada 6 2" xfId="8415" xr:uid="{751D5235-CBAC-462D-BDB1-1E4EFACDBD04}"/>
    <cellStyle name="Celda vinculada 7" xfId="4732" xr:uid="{8A4C5FD9-2DCB-43EB-9922-191D26290E04}"/>
    <cellStyle name="Celda vinculada 7 2" xfId="8416" xr:uid="{D7D52A58-B1D2-4D2F-8B05-6E71488C562B}"/>
    <cellStyle name="Celda vinculada 8" xfId="4733" xr:uid="{1DC9005C-0358-442C-B61A-BCC902C8C744}"/>
    <cellStyle name="Celda vinculada 8 2" xfId="8417" xr:uid="{958A3FF7-8ACD-4E82-BD74-13C78A49CABB}"/>
    <cellStyle name="Celda vinculada 9" xfId="4734" xr:uid="{C5ECA81B-1159-4895-8C5B-8162CA29AEC6}"/>
    <cellStyle name="Celda vinculada 9 2" xfId="8418" xr:uid="{7FCE6E3F-F694-46F3-A6BF-98E1E50009EA}"/>
    <cellStyle name="Célula de Verificação" xfId="1107" xr:uid="{99B93A37-0C93-47C9-B11D-77866E9088A5}"/>
    <cellStyle name="Célula Vinculada" xfId="1108" xr:uid="{348F810F-0023-45D3-92B8-62B575D0760D}"/>
    <cellStyle name="Check Cell" xfId="8419" xr:uid="{16C84841-B574-45C8-A9F9-1B07C23F272C}"/>
    <cellStyle name="Check Cell 2" xfId="8967" xr:uid="{37C3EFD4-1924-46DA-873D-639AD380EF68}"/>
    <cellStyle name="Code" xfId="3363" xr:uid="{22BB0584-0BCF-45AF-BC5C-E1E34629A8AD}"/>
    <cellStyle name="Code Section" xfId="3364" xr:uid="{2B7EF6B4-C166-4028-AE14-4119A77CDBFC}"/>
    <cellStyle name="Column Header" xfId="3365" xr:uid="{3D7D13B5-A4B3-4E87-A506-947507AF82BB}"/>
    <cellStyle name="Coma 2" xfId="3724" xr:uid="{54B9F9A7-0F8E-4AB2-8BB3-88D69602B78C}"/>
    <cellStyle name="Coma 2 2" xfId="3814" xr:uid="{43251176-BD6E-4FCF-AE47-6E96781AB744}"/>
    <cellStyle name="Coma 2 2 2" xfId="6807" xr:uid="{87BBDC7D-4AB5-4BC2-9628-DC7965AA5AAC}"/>
    <cellStyle name="Coma 2 2 2 2" xfId="7130" xr:uid="{1A4C13A9-9DC3-41D7-9849-866066EB15D2}"/>
    <cellStyle name="Coma 2 2 2 2 2" xfId="7771" xr:uid="{CDB3F3FD-44DD-46CA-8306-AA2E6B022019}"/>
    <cellStyle name="Coma 2 2 2 3" xfId="7448" xr:uid="{3A399C20-5691-444C-8CD2-FAE3B2124EB6}"/>
    <cellStyle name="Coma 2 2 3" xfId="6966" xr:uid="{7B90C894-C9A8-4AA1-A8EC-86024A681060}"/>
    <cellStyle name="Coma 2 2 3 2" xfId="7607" xr:uid="{AD791754-180C-4BDD-8BBA-7D48651BAE25}"/>
    <cellStyle name="Coma 2 2 4" xfId="7286" xr:uid="{FBAEC7FF-5FFA-4FB5-A592-8CD8F23A81C3}"/>
    <cellStyle name="Coma 2 3" xfId="6776" xr:uid="{45A82533-1D80-464D-B6B8-C58085C4061A}"/>
    <cellStyle name="Coma 2 3 2" xfId="7099" xr:uid="{D7D2C2A1-42AD-4F35-8E2E-CD79697B3706}"/>
    <cellStyle name="Coma 2 3 2 2" xfId="7740" xr:uid="{5FC72F8F-7C19-498F-A4AB-7AF91E7C2F20}"/>
    <cellStyle name="Coma 2 3 3" xfId="7417" xr:uid="{F277EE8D-AEEB-4291-B1CC-2446743454B1}"/>
    <cellStyle name="Coma 2 4" xfId="6935" xr:uid="{1FF63E1C-4E88-4D0C-9A9E-E149DA110592}"/>
    <cellStyle name="Coma 2 4 2" xfId="7576" xr:uid="{7233A9D2-59CD-4B8A-9243-48BB82136FC4}"/>
    <cellStyle name="Coma 2 5" xfId="7255" xr:uid="{723D4B7D-C09E-47B4-951A-48D012A39A06}"/>
    <cellStyle name="Coma0" xfId="1109" xr:uid="{DFD3C04F-C749-4B0F-ADB7-8969D10CF7E1}"/>
    <cellStyle name="Coma0 10" xfId="3366" xr:uid="{1C14FA47-11F5-40AF-A013-4C267D66A8FF}"/>
    <cellStyle name="Coma0 2" xfId="1110" xr:uid="{B8CC2BF1-B324-4E82-9508-1A4EE3D8B1EE}"/>
    <cellStyle name="Coma0 2 2" xfId="1111" xr:uid="{528305B9-2413-463E-8BCE-289447B3CFE5}"/>
    <cellStyle name="Coma0 2 3" xfId="1112" xr:uid="{903BD5B4-5313-4477-A55B-BD4AB6C928A4}"/>
    <cellStyle name="Coma0 2 4" xfId="1113" xr:uid="{A1CD350C-71A5-4A41-B1A9-CFE9AEC7FD2E}"/>
    <cellStyle name="Coma0 2 5" xfId="1114" xr:uid="{87B93597-88E9-41E2-8905-106D3C7EF40C}"/>
    <cellStyle name="Coma0 2 6" xfId="1115" xr:uid="{F3273E45-94F0-4227-9928-56F5209CD224}"/>
    <cellStyle name="Coma0 2 7" xfId="1116" xr:uid="{55FAE66A-F85E-47FA-A04D-EB087258A80E}"/>
    <cellStyle name="Coma0 2 8" xfId="1117" xr:uid="{5C98146E-47BC-408B-B87C-01BCB45C371A}"/>
    <cellStyle name="Coma0 3" xfId="1118" xr:uid="{596FE0B7-EC40-4D22-A29B-D11F83A3D4C1}"/>
    <cellStyle name="Coma0 3 2" xfId="1119" xr:uid="{248579E1-CB98-461B-84BB-F4E25614C05C}"/>
    <cellStyle name="Coma0 3 3" xfId="1120" xr:uid="{B3C72FE1-0944-41D3-B275-0920D7E149BA}"/>
    <cellStyle name="Coma0 3 4" xfId="1121" xr:uid="{0A4A6B3C-55CD-47BC-96C1-EEAB2071B4C6}"/>
    <cellStyle name="Coma0 3 5" xfId="1122" xr:uid="{E12D19F6-1DA3-4E18-B456-456C17A827B1}"/>
    <cellStyle name="Coma0 3 6" xfId="1123" xr:uid="{DD348C19-0518-4937-8442-5B383FF0A5BE}"/>
    <cellStyle name="Coma0 3 7" xfId="1124" xr:uid="{796AF3CB-E9CF-4576-B60D-4F1AE8582273}"/>
    <cellStyle name="Coma0 3 8" xfId="1125" xr:uid="{B3F3094E-A6CE-4B0D-8F20-F7DEBB6C1FAC}"/>
    <cellStyle name="Coma0 4" xfId="1126" xr:uid="{6BAE7550-1892-4A5A-B4B7-DF9F0BACBD13}"/>
    <cellStyle name="Coma0 4 2" xfId="1127" xr:uid="{11736444-DA08-4D05-9A6C-098EA8FB444B}"/>
    <cellStyle name="Coma0 4 3" xfId="1128" xr:uid="{421C60AF-BC9B-42CC-A2B9-E53CAF9BE14F}"/>
    <cellStyle name="Coma0 4 4" xfId="1129" xr:uid="{388E73D8-548F-4AF8-9130-32BFBC7E1B57}"/>
    <cellStyle name="Coma0 4 5" xfId="1130" xr:uid="{7972156C-7BAF-460E-B01C-A085F0284946}"/>
    <cellStyle name="Coma0 4 6" xfId="1131" xr:uid="{A865B95B-5C29-4F82-B1E2-71D1BA1DADD5}"/>
    <cellStyle name="Coma0 4 7" xfId="1132" xr:uid="{E75F8E03-1750-434F-99AB-94779ACAB4F9}"/>
    <cellStyle name="Coma0 4 8" xfId="1133" xr:uid="{FA979BB7-D555-4188-8804-793CBDB61D3C}"/>
    <cellStyle name="Coma0 5" xfId="3367" xr:uid="{CC81ED34-6408-4B1E-8FC8-6B64244B389D}"/>
    <cellStyle name="Coma0 6" xfId="3368" xr:uid="{CCC40403-7B64-45AA-8B68-4A9109785585}"/>
    <cellStyle name="Coma0 7" xfId="3369" xr:uid="{6BB489C0-96C2-476B-87D2-26AB0D1C618C}"/>
    <cellStyle name="Coma0 8" xfId="3370" xr:uid="{779937A9-3A1D-4AA2-A185-192D0F8D967A}"/>
    <cellStyle name="Coma0 9" xfId="3371" xr:uid="{C465B202-0E91-4CEA-B5E0-A0AF87F1C33E}"/>
    <cellStyle name="Coma1" xfId="1134" xr:uid="{DAEE92D2-2BE9-42F6-8B8D-3B0B46CC3701}"/>
    <cellStyle name="Coma1 10" xfId="3372" xr:uid="{F9A80769-8CE1-42EC-B464-6EC8D40F91B8}"/>
    <cellStyle name="Coma1 2" xfId="1135" xr:uid="{C2FED5D8-BC5B-42C7-B871-DB32DCDAA8F3}"/>
    <cellStyle name="Coma1 2 2" xfId="1136" xr:uid="{A7257163-C94A-4ABD-9E85-467CBE99111B}"/>
    <cellStyle name="Coma1 2 3" xfId="1137" xr:uid="{DC6945A9-1231-4E25-B9E2-1D396BA63272}"/>
    <cellStyle name="Coma1 2 4" xfId="1138" xr:uid="{8E553AC8-88AA-40E9-8C88-8F18203CCB01}"/>
    <cellStyle name="Coma1 2 5" xfId="1139" xr:uid="{D86D4AD4-C1BA-4E43-AD69-366621E6E785}"/>
    <cellStyle name="Coma1 2 6" xfId="1140" xr:uid="{97A29447-526E-4A4F-9C9C-996CD7F8CE2B}"/>
    <cellStyle name="Coma1 2 7" xfId="1141" xr:uid="{6129A1A0-4833-4718-9D5A-6DF56D606E8B}"/>
    <cellStyle name="Coma1 2 8" xfId="1142" xr:uid="{D81641DB-4C7E-4B4E-B6A9-5D7ADE4504EB}"/>
    <cellStyle name="Coma1 3" xfId="1143" xr:uid="{2A75C8A8-20F4-4421-BE1B-BA289C451F52}"/>
    <cellStyle name="Coma1 3 2" xfId="1144" xr:uid="{49BD5F0F-B339-4A95-8BF2-CFC12D389F95}"/>
    <cellStyle name="Coma1 3 3" xfId="1145" xr:uid="{9C69C44C-DC72-41FF-A9F5-4BA7CFA061E6}"/>
    <cellStyle name="Coma1 3 4" xfId="1146" xr:uid="{2F39C8ED-4C55-458A-BAE2-E34BF743F39D}"/>
    <cellStyle name="Coma1 3 5" xfId="1147" xr:uid="{4B5859B5-7502-4636-AE8A-1266F142C87E}"/>
    <cellStyle name="Coma1 3 6" xfId="1148" xr:uid="{D0410D1F-D45B-4878-A429-182BC73A3C2A}"/>
    <cellStyle name="Coma1 3 7" xfId="1149" xr:uid="{6D42722A-65E5-45E7-AD11-3936469A4A4C}"/>
    <cellStyle name="Coma1 3 8" xfId="1150" xr:uid="{874964AA-3262-4633-811C-091ADDD646A3}"/>
    <cellStyle name="Coma1 4" xfId="1151" xr:uid="{62EEE841-A5D0-48CA-AB85-61FD1FFD4917}"/>
    <cellStyle name="Coma1 4 2" xfId="1152" xr:uid="{63870BE6-12D3-41D9-B056-79B06C27680B}"/>
    <cellStyle name="Coma1 4 3" xfId="1153" xr:uid="{4CC2E112-1668-40AA-8A1E-6DCAD6260C8A}"/>
    <cellStyle name="Coma1 4 4" xfId="1154" xr:uid="{3C66C133-3E9D-401B-99CA-421B990B51A6}"/>
    <cellStyle name="Coma1 4 5" xfId="1155" xr:uid="{9711A519-CE84-4EC1-973C-FD7936890605}"/>
    <cellStyle name="Coma1 4 6" xfId="1156" xr:uid="{D2FF0B17-ADF6-4CCE-9234-C4C683538887}"/>
    <cellStyle name="Coma1 4 7" xfId="1157" xr:uid="{E176C7C9-B732-4D73-BF15-1D303D82E975}"/>
    <cellStyle name="Coma1 4 8" xfId="1158" xr:uid="{BB197E9C-C718-49C3-B096-BFF99D8DA932}"/>
    <cellStyle name="Coma1 5" xfId="3373" xr:uid="{CD34168D-81B3-4142-A705-92B647299C16}"/>
    <cellStyle name="Coma1 6" xfId="3374" xr:uid="{F6C3F3EA-B890-408C-80D9-86369C1B5CE2}"/>
    <cellStyle name="Coma1 7" xfId="3375" xr:uid="{E23F3ABC-D14E-4CDD-AC67-50C5F6A0E7B8}"/>
    <cellStyle name="Coma1 8" xfId="3376" xr:uid="{EA6215AE-60F9-4DE3-8D05-D5A9C14E3BED}"/>
    <cellStyle name="Coma1 9" xfId="3377" xr:uid="{50A89A2C-FDC7-4C3C-9ED8-4D214F2F38F2}"/>
    <cellStyle name="Comma" xfId="3721" xr:uid="{B224E763-8EFB-4C6F-8DE3-FCFF5FE20E94}"/>
    <cellStyle name="Comma [0]" xfId="6698" xr:uid="{30857A71-9029-4760-AC92-EEF4BC41D1A0}"/>
    <cellStyle name="Comma [0] 2" xfId="26" xr:uid="{608BD76D-8434-497C-B69F-DAA99EE66058}"/>
    <cellStyle name="Comma [0] 2 2" xfId="76" xr:uid="{A4EBFDEE-F84F-421B-A9E5-3C5DE842EC7D}"/>
    <cellStyle name="Comma [0] 2 2 2" xfId="6723" xr:uid="{C0F36E8D-6937-4A1A-8C00-6E4C7FB71FF5}"/>
    <cellStyle name="Comma [0] 2 2 2 2" xfId="6889" xr:uid="{80CB9DB7-7A14-4B0B-B324-1AB6719A9E1C}"/>
    <cellStyle name="Comma [0] 2 2 2 2 2" xfId="7212" xr:uid="{4D84E194-5AE2-4F91-ADBD-8629F6AC7363}"/>
    <cellStyle name="Comma [0] 2 2 2 2 2 2" xfId="7853" xr:uid="{BDAFC7E4-A75C-4EE7-9F30-867C66CEC1D2}"/>
    <cellStyle name="Comma [0] 2 2 2 2 3" xfId="7530" xr:uid="{3949A5B4-D252-40F6-A3FE-0EF777989050}"/>
    <cellStyle name="Comma [0] 2 2 2 3" xfId="7046" xr:uid="{2CCCE42D-9B8D-4324-8040-A53C49BC688C}"/>
    <cellStyle name="Comma [0] 2 2 2 3 2" xfId="7687" xr:uid="{40DF2B76-E8C9-427F-A87E-9E9796B77D5C}"/>
    <cellStyle name="Comma [0] 2 2 2 4" xfId="7364" xr:uid="{59358B04-B39E-45B8-844D-67C4573990F2}"/>
    <cellStyle name="Comma [0] 2 2 3" xfId="6706" xr:uid="{5C7641CD-66A6-48DA-94BD-9B385F262136}"/>
    <cellStyle name="Comma [0] 2 2 3 2" xfId="6873" xr:uid="{D814B48F-A6CD-43F4-9504-398144AF4403}"/>
    <cellStyle name="Comma [0] 2 2 3 2 2" xfId="7196" xr:uid="{9EC5BB9E-2B8E-4E86-B5D5-85C6E712EDFD}"/>
    <cellStyle name="Comma [0] 2 2 3 2 2 2" xfId="7837" xr:uid="{44C3F747-352E-4D0D-B453-D047BF27F5F2}"/>
    <cellStyle name="Comma [0] 2 2 3 2 3" xfId="7514" xr:uid="{1B0E3E87-39AF-4158-A4F4-F9F9CF89018B}"/>
    <cellStyle name="Comma [0] 2 2 3 3" xfId="7030" xr:uid="{25EF9AED-E560-49EF-BDD1-06C200AB4266}"/>
    <cellStyle name="Comma [0] 2 2 3 3 2" xfId="7671" xr:uid="{81D3774E-E370-4079-A847-1CCDE843AC1F}"/>
    <cellStyle name="Comma [0] 2 2 3 4" xfId="7348" xr:uid="{3D78CA1E-AEF6-4E07-95C0-2586FC360F1B}"/>
    <cellStyle name="Comma [0] 2 2 4" xfId="6896" xr:uid="{18F7608B-1901-4202-AF74-614B100E629E}"/>
    <cellStyle name="Comma [0] 2 2 4 2" xfId="7537" xr:uid="{B3C17229-6E5E-41E1-963E-8F00BB70AD7A}"/>
    <cellStyle name="Comma [0] 2 2 5" xfId="7216" xr:uid="{4E6A7D2A-D885-49A1-B81D-B727D56A7399}"/>
    <cellStyle name="Comma [0] 2 3" xfId="6702" xr:uid="{C04A2812-E0D7-417C-B121-86C510B9BF70}"/>
    <cellStyle name="Comma [0] 2 3 2" xfId="6871" xr:uid="{E26D1193-3172-45B9-9C4E-AB432A5841B3}"/>
    <cellStyle name="Comma [0] 2 3 2 2" xfId="7194" xr:uid="{5A3E3854-8118-4793-98B1-E4516D84ABA1}"/>
    <cellStyle name="Comma [0] 2 3 2 2 2" xfId="7835" xr:uid="{AD677891-1FDD-46A1-B7A2-07EFE8EAF1B3}"/>
    <cellStyle name="Comma [0] 2 3 2 3" xfId="7512" xr:uid="{E607D481-8454-4CB8-B52B-FEA1678673A2}"/>
    <cellStyle name="Comma [0] 2 3 3" xfId="7028" xr:uid="{B31B2538-364B-4AEE-9D22-0AE9451751B5}"/>
    <cellStyle name="Comma [0] 2 3 3 2" xfId="7669" xr:uid="{BA1854C0-A28A-4EF2-81F6-48FE2433E215}"/>
    <cellStyle name="Comma [0] 2 3 4" xfId="7346" xr:uid="{82102A9E-0C05-410F-9D4E-288950CF2AE2}"/>
    <cellStyle name="Comma [0] 2 4" xfId="6719" xr:uid="{C0BB2CF8-EA5E-4310-99B5-6CE9AAC8254C}"/>
    <cellStyle name="Comma [0] 2 4 2" xfId="6885" xr:uid="{83EB0753-7F5F-4A83-918A-ABF9BEF19153}"/>
    <cellStyle name="Comma [0] 2 4 2 2" xfId="7208" xr:uid="{2113B294-912A-4AE8-BFA7-F6359791D28F}"/>
    <cellStyle name="Comma [0] 2 4 2 2 2" xfId="7849" xr:uid="{DF468BCC-C05A-494C-B877-3E9298082C51}"/>
    <cellStyle name="Comma [0] 2 4 2 3" xfId="7526" xr:uid="{C0C87FD2-9D4A-421C-9FEE-735806AE7A10}"/>
    <cellStyle name="Comma [0] 2 4 3" xfId="7042" xr:uid="{991A35B8-23BF-4B6D-8278-D22F45F7BCD7}"/>
    <cellStyle name="Comma [0] 2 4 3 2" xfId="7683" xr:uid="{FFBA3A37-DE72-4E93-B11C-FB9E4AA457A8}"/>
    <cellStyle name="Comma [0] 2 4 4" xfId="7360" xr:uid="{3D1A6311-5933-4987-B7CD-001F1E36CC68}"/>
    <cellStyle name="Comma [0] 2 5" xfId="6699" xr:uid="{99668855-8202-406C-9FCC-6E9134473B8B}"/>
    <cellStyle name="Comma [0] 2 5 2" xfId="6868" xr:uid="{8EA52DAC-F3F4-44D7-A283-ABFD60A9A5A4}"/>
    <cellStyle name="Comma [0] 2 5 2 2" xfId="7191" xr:uid="{CCE1E9CD-436D-4172-8242-9CBF2316E8B1}"/>
    <cellStyle name="Comma [0] 2 5 2 2 2" xfId="7832" xr:uid="{0DE9B886-A43A-4E83-9AD5-A6511A6931C1}"/>
    <cellStyle name="Comma [0] 2 5 2 3" xfId="7509" xr:uid="{D887B536-4060-49F9-A89B-DAE204EAC14D}"/>
    <cellStyle name="Comma [0] 2 5 3" xfId="7025" xr:uid="{3A070D54-1AB0-45B8-A9EF-A28A4C71F108}"/>
    <cellStyle name="Comma [0] 2 5 3 2" xfId="7666" xr:uid="{42ABE947-4974-4B07-A7DF-41E1FD55AE57}"/>
    <cellStyle name="Comma [0] 2 5 4" xfId="7343" xr:uid="{AF254BF4-F433-4495-9262-7FCA49B07FD9}"/>
    <cellStyle name="Comma [0] 2 6" xfId="6894" xr:uid="{CCFA1FA0-0FCD-4B1D-9EC5-D73789296F7F}"/>
    <cellStyle name="Comma [0] 2 6 2" xfId="7535" xr:uid="{46B072FF-7726-4FE1-80EB-A9BE39E1B939}"/>
    <cellStyle name="Comma [0] 2 7" xfId="7214" xr:uid="{59A7BC74-0A0B-4A09-B27A-565A3DAE12B0}"/>
    <cellStyle name="Comma [0] 3" xfId="63" xr:uid="{7ACCE800-3D1C-425C-BC97-E591E5F6FA59}"/>
    <cellStyle name="Comma [0] 3 2" xfId="79" xr:uid="{251C7CD5-654C-40AD-9FD9-B8EEFF4C189B}"/>
    <cellStyle name="Comma [0] 3 2 2" xfId="6722" xr:uid="{20E5BCD3-0C91-4666-A8A3-82600B6E1DEA}"/>
    <cellStyle name="Comma [0] 3 2 2 2" xfId="6888" xr:uid="{8FECE22B-6B4D-4B34-B25A-2CBEE8E8DB33}"/>
    <cellStyle name="Comma [0] 3 2 2 2 2" xfId="7211" xr:uid="{5B8E52D4-6DBD-47F0-814E-767284E0A2CE}"/>
    <cellStyle name="Comma [0] 3 2 2 2 2 2" xfId="7852" xr:uid="{13A81285-4B72-4748-9D55-343F5B547927}"/>
    <cellStyle name="Comma [0] 3 2 2 2 3" xfId="7529" xr:uid="{32CC4428-5EE7-478B-87AF-4E283B1DDFDA}"/>
    <cellStyle name="Comma [0] 3 2 2 3" xfId="7045" xr:uid="{5F18C2BD-7148-4A9A-B37B-D8905F79DF70}"/>
    <cellStyle name="Comma [0] 3 2 2 3 2" xfId="7686" xr:uid="{C5AF89A2-24ED-4DCE-BCE9-1620236462F1}"/>
    <cellStyle name="Comma [0] 3 2 2 4" xfId="7363" xr:uid="{FD50B092-2010-40EC-A07C-AFAB068652BC}"/>
    <cellStyle name="Comma [0] 3 2 3" xfId="6708" xr:uid="{14A9DAA0-C8BF-4C7D-A2A0-8231154ABBC1}"/>
    <cellStyle name="Comma [0] 3 2 3 2" xfId="6875" xr:uid="{616E6799-1B74-40C4-8867-95D6F220F9D2}"/>
    <cellStyle name="Comma [0] 3 2 3 2 2" xfId="7198" xr:uid="{82ED95EC-CBD7-4D2F-868C-FB99990B2DFB}"/>
    <cellStyle name="Comma [0] 3 2 3 2 2 2" xfId="7839" xr:uid="{C976EF51-57D6-442F-8642-10E7A1387E5D}"/>
    <cellStyle name="Comma [0] 3 2 3 2 3" xfId="7516" xr:uid="{2529EDED-85D3-45A6-8C2F-2C152A44EED6}"/>
    <cellStyle name="Comma [0] 3 2 3 3" xfId="7032" xr:uid="{D77F9426-D020-41B8-BE6B-E5EB4664171A}"/>
    <cellStyle name="Comma [0] 3 2 3 3 2" xfId="7673" xr:uid="{117A5D5B-E28C-4A71-9227-C62A11EA3727}"/>
    <cellStyle name="Comma [0] 3 2 3 4" xfId="7350" xr:uid="{C23ADFED-70BA-4A4B-B959-C6EFFB882205}"/>
    <cellStyle name="Comma [0] 3 2 4" xfId="6898" xr:uid="{F5C71785-9521-425F-8387-3F41A47926C1}"/>
    <cellStyle name="Comma [0] 3 2 4 2" xfId="7539" xr:uid="{67F1EA56-5BA8-4F67-8CAF-E50A8E744895}"/>
    <cellStyle name="Comma [0] 3 2 5" xfId="7218" xr:uid="{5B520DAC-0EA2-49FB-B899-0247C202BD0C}"/>
    <cellStyle name="Comma [0] 3 3" xfId="6715" xr:uid="{6F5DE061-7A89-435E-96E4-7561B0547C34}"/>
    <cellStyle name="Comma [0] 3 3 2" xfId="6881" xr:uid="{2ECBB347-F2BE-44E5-BA19-8746115D3916}"/>
    <cellStyle name="Comma [0] 3 3 2 2" xfId="7204" xr:uid="{15F2DA47-7EED-451A-AC0F-54E885279F97}"/>
    <cellStyle name="Comma [0] 3 3 2 2 2" xfId="7845" xr:uid="{7B24BEB2-0E12-4333-AAF7-422348FB4FB8}"/>
    <cellStyle name="Comma [0] 3 3 2 3" xfId="7522" xr:uid="{B77C5CC7-C030-4BE7-B99D-0A69901720A8}"/>
    <cellStyle name="Comma [0] 3 3 3" xfId="7038" xr:uid="{707DC2A0-357F-42CD-9285-CB136270FC95}"/>
    <cellStyle name="Comma [0] 3 3 3 2" xfId="7679" xr:uid="{7AD498EE-57CA-4B2B-A2DE-E27E383E4E02}"/>
    <cellStyle name="Comma [0] 3 3 4" xfId="7356" xr:uid="{2251CF2E-A1E5-4B2F-9110-DE48538BFC3B}"/>
    <cellStyle name="Comma [0] 3 4" xfId="6703" xr:uid="{4D691063-9486-4CA6-B10A-39899CEB9209}"/>
    <cellStyle name="Comma [0] 3 4 2" xfId="6872" xr:uid="{A7DA737A-9B06-4FEB-B9A3-259E168BEB3C}"/>
    <cellStyle name="Comma [0] 3 4 2 2" xfId="7195" xr:uid="{91E20E2B-6860-4322-83AF-474F4A18FDF9}"/>
    <cellStyle name="Comma [0] 3 4 2 2 2" xfId="7836" xr:uid="{6DC11EBD-D19D-4CCA-ADEE-9ABBF1B62D13}"/>
    <cellStyle name="Comma [0] 3 4 2 3" xfId="7513" xr:uid="{EA693523-9270-47EF-A6CB-7B89DA24E245}"/>
    <cellStyle name="Comma [0] 3 4 3" xfId="7029" xr:uid="{9DACF373-42FE-4E3B-BA09-6B26DD69BA19}"/>
    <cellStyle name="Comma [0] 3 4 3 2" xfId="7670" xr:uid="{5F6791F9-DF5A-4073-8005-54CA8BCF0E7D}"/>
    <cellStyle name="Comma [0] 3 4 4" xfId="7347" xr:uid="{5B5DF5E9-3EBE-48FC-A543-ACA5C1A8E432}"/>
    <cellStyle name="Comma [0] 3 5" xfId="6895" xr:uid="{E849DE82-2FC1-43CB-B3DB-71BADC4B7A54}"/>
    <cellStyle name="Comma [0] 3 5 2" xfId="7536" xr:uid="{107E6C3C-A691-4999-9D55-18C156D1814F}"/>
    <cellStyle name="Comma [0] 3 6" xfId="7215" xr:uid="{E3955160-AB7D-4EE3-A533-A1C5CA4BDE7D}"/>
    <cellStyle name="Comma [0] 4" xfId="77" xr:uid="{D9E7D9EC-D76B-42A2-BAE8-4F9B4FFC7D2D}"/>
    <cellStyle name="Comma [0] 4 2" xfId="6724" xr:uid="{D43F3BB6-170E-4995-821E-546ADC500CC4}"/>
    <cellStyle name="Comma [0] 4 2 2" xfId="6890" xr:uid="{C0EB83FF-B6FD-4C53-B199-2A2855E355A9}"/>
    <cellStyle name="Comma [0] 4 2 2 2" xfId="7213" xr:uid="{77B6FC7E-81EC-4A36-A94C-2D3768EAB038}"/>
    <cellStyle name="Comma [0] 4 2 2 2 2" xfId="7854" xr:uid="{91D188DD-AABA-42EC-8EF2-52F80053D109}"/>
    <cellStyle name="Comma [0] 4 2 2 3" xfId="7531" xr:uid="{3909E20D-A9BC-4912-9116-066917114A89}"/>
    <cellStyle name="Comma [0] 4 2 3" xfId="7047" xr:uid="{E00C9507-B348-425A-BD6D-C61DFC4C3BAE}"/>
    <cellStyle name="Comma [0] 4 2 3 2" xfId="7688" xr:uid="{01F5BC36-7DAE-4CDD-B08A-8B809E911508}"/>
    <cellStyle name="Comma [0] 4 2 4" xfId="7365" xr:uid="{F42D7ACB-DFB8-4AB2-8C9A-6C8E059B45DA}"/>
    <cellStyle name="Comma [0] 4 3" xfId="6707" xr:uid="{0D821CCC-AF3A-44F1-ABFC-40DF2DA39E2A}"/>
    <cellStyle name="Comma [0] 4 3 2" xfId="6874" xr:uid="{E6FCF417-8C5C-45EA-BBE8-85700CD32885}"/>
    <cellStyle name="Comma [0] 4 3 2 2" xfId="7197" xr:uid="{397E99B9-CE56-4496-A06E-84329F705562}"/>
    <cellStyle name="Comma [0] 4 3 2 2 2" xfId="7838" xr:uid="{34EFF763-9AAF-4AF9-A025-551F3F6E3821}"/>
    <cellStyle name="Comma [0] 4 3 2 3" xfId="7515" xr:uid="{BD0C1BE7-1727-4676-A698-F659E5C24EE3}"/>
    <cellStyle name="Comma [0] 4 3 3" xfId="7031" xr:uid="{4F6AE4C8-7A23-4BDA-8974-8441094557FC}"/>
    <cellStyle name="Comma [0] 4 3 3 2" xfId="7672" xr:uid="{0B5CEFF5-5F80-4E04-9231-F0365528BD50}"/>
    <cellStyle name="Comma [0] 4 3 4" xfId="7349" xr:uid="{6D08900B-DF60-45EA-BD7D-C79A32B1D244}"/>
    <cellStyle name="Comma [0] 4 4" xfId="6897" xr:uid="{8C22E341-6697-462A-82DB-B53D696AFF9B}"/>
    <cellStyle name="Comma [0] 4 4 2" xfId="7538" xr:uid="{F4733D3D-F60F-4779-9156-6D788C936BD1}"/>
    <cellStyle name="Comma [0] 4 5" xfId="7217" xr:uid="{51525DFC-D9EE-4889-B14F-88F25A18A672}"/>
    <cellStyle name="Comma [0] 5" xfId="6867" xr:uid="{10C7DCA5-04F7-44BE-B024-F8B8D96BD5FB}"/>
    <cellStyle name="Comma [0] 5 2" xfId="7190" xr:uid="{81FC6CD7-86F6-4A9A-B477-0AA7A4E8C78F}"/>
    <cellStyle name="Comma [0] 5 2 2" xfId="7831" xr:uid="{CA3B8A9F-38C3-4FB3-9CCD-FD5463E53E07}"/>
    <cellStyle name="Comma [0] 5 3" xfId="7508" xr:uid="{C9348A2A-A1D5-4CFC-8E38-29214D75DBB1}"/>
    <cellStyle name="Comma [0] 6" xfId="7024" xr:uid="{EB76950F-5D04-45C4-88B9-73CA83C78251}"/>
    <cellStyle name="Comma [0] 6 2" xfId="7665" xr:uid="{5B88C82D-B411-4780-9758-499AF2ACB0FC}"/>
    <cellStyle name="Comma [0] 7" xfId="7342" xr:uid="{F7F1411F-27EF-4338-852C-445C13E260E0}"/>
    <cellStyle name="Comma [0] 8" xfId="8866" xr:uid="{DC633FF6-C50D-4F5D-BC20-4A920A3F3CF8}"/>
    <cellStyle name="Comma [1]" xfId="1159" xr:uid="{2B9E006F-48C0-4EA7-8F83-B65E8340264A}"/>
    <cellStyle name="Comma [1] 2" xfId="1160" xr:uid="{3CE8FF4B-73C3-4D01-94B4-B39DCF9389F9}"/>
    <cellStyle name="Comma [1] 2 2" xfId="1161" xr:uid="{A977B670-64BC-4C7D-A2F6-33A5D47F70CD}"/>
    <cellStyle name="Comma [1] 2 2 2" xfId="4735" xr:uid="{A80FFBD8-94B0-4FD3-9EA4-21C4CD5D2749}"/>
    <cellStyle name="Comma [1] 2 3" xfId="1162" xr:uid="{49548DC2-EFAD-4841-B4E6-3C5508D506F2}"/>
    <cellStyle name="Comma [1] 2 3 2" xfId="4736" xr:uid="{21EAE6BA-4AEE-4A20-A151-DE718CAD77E0}"/>
    <cellStyle name="Comma [1] 2 4" xfId="1163" xr:uid="{9D176FD1-AC71-4470-A8D9-47093A238267}"/>
    <cellStyle name="Comma [1] 2 4 2" xfId="4737" xr:uid="{4929FF08-F03F-4D5A-BBCC-648D0D168969}"/>
    <cellStyle name="Comma [1] 2 5" xfId="1164" xr:uid="{CA15A6A2-2B1D-47C0-B0D8-36917DA2F4BD}"/>
    <cellStyle name="Comma [1] 2 5 2" xfId="4738" xr:uid="{3AE16F41-F89A-4DF6-9472-0C16AED8ECC1}"/>
    <cellStyle name="Comma [1] 2 6" xfId="1165" xr:uid="{F17C6978-4E99-4B9E-8C6A-4BF4145671DE}"/>
    <cellStyle name="Comma [1] 2 6 2" xfId="4739" xr:uid="{1E303D63-0CBC-40FC-B965-59AE6CFF877F}"/>
    <cellStyle name="Comma [1] 2 7" xfId="1166" xr:uid="{A48F403C-337E-4CEC-B47D-5D8E8659FB0B}"/>
    <cellStyle name="Comma [1] 2 8" xfId="1167" xr:uid="{3A1A8548-514E-4B39-AF14-7588AC149EC4}"/>
    <cellStyle name="Comma [1] 3" xfId="1168" xr:uid="{92428C44-FC4E-41A9-B728-00878319324D}"/>
    <cellStyle name="Comma [1] 3 2" xfId="1169" xr:uid="{E75675E9-DC15-481B-8E13-6DD5C923AEEE}"/>
    <cellStyle name="Comma [1] 3 2 2" xfId="4740" xr:uid="{704E30EF-626A-4D7C-9792-B278414F21B7}"/>
    <cellStyle name="Comma [1] 3 3" xfId="1170" xr:uid="{CC18FD44-B411-4062-96DA-945485D6049B}"/>
    <cellStyle name="Comma [1] 3 3 2" xfId="4741" xr:uid="{EAF80B8C-70F1-468F-8765-B51C3A9589DF}"/>
    <cellStyle name="Comma [1] 3 4" xfId="1171" xr:uid="{BDB5332E-677E-4F37-87DB-8C6365B25CA8}"/>
    <cellStyle name="Comma [1] 3 4 2" xfId="4742" xr:uid="{57B28D88-5939-4794-A5D8-4EC39A5B7176}"/>
    <cellStyle name="Comma [1] 3 5" xfId="1172" xr:uid="{8ECFCA8B-036F-4C99-9D7F-CBEB9656A72F}"/>
    <cellStyle name="Comma [1] 3 5 2" xfId="4743" xr:uid="{788B38FB-4200-4757-9B2F-724C7FECDB05}"/>
    <cellStyle name="Comma [1] 3 6" xfId="1173" xr:uid="{7DFB148A-0A7F-4C2C-8AFA-B7ADA8479842}"/>
    <cellStyle name="Comma [1] 3 6 2" xfId="4744" xr:uid="{AEFEC083-367F-4B17-80DF-9E81FF326B5C}"/>
    <cellStyle name="Comma [1] 3 7" xfId="1174" xr:uid="{CB93793C-63C0-4B8C-91AE-1B7BCFE8DF47}"/>
    <cellStyle name="Comma [1] 3 8" xfId="1175" xr:uid="{47E9E834-B1DD-410A-A5DF-A5339E25E269}"/>
    <cellStyle name="Comma [1] 4" xfId="1176" xr:uid="{4A976533-7162-4738-841E-748ADA35D201}"/>
    <cellStyle name="Comma [1] 4 2" xfId="1177" xr:uid="{ED6333E3-EEA8-4E26-A79D-E40C356ADDBA}"/>
    <cellStyle name="Comma [1] 4 2 2" xfId="4745" xr:uid="{073BAF38-3F67-4263-AF44-5781E83C6425}"/>
    <cellStyle name="Comma [1] 4 3" xfId="1178" xr:uid="{5C988A2C-4C5E-487E-8F7D-0B8ED2995A1F}"/>
    <cellStyle name="Comma [1] 4 3 2" xfId="4746" xr:uid="{D1AFF6BF-0577-471E-9964-EB56BCDA481B}"/>
    <cellStyle name="Comma [1] 4 4" xfId="1179" xr:uid="{BDCACB18-FA9A-4F93-A594-09C5FB75C88F}"/>
    <cellStyle name="Comma [1] 4 4 2" xfId="4747" xr:uid="{0A6DA0C6-6F5B-48F1-9E4B-F43CAA23908B}"/>
    <cellStyle name="Comma [1] 4 5" xfId="1180" xr:uid="{1C06B089-8EE3-4BF5-B2E1-6C8F5C0BF5BE}"/>
    <cellStyle name="Comma [1] 4 5 2" xfId="4748" xr:uid="{42B8FB36-F312-4C3E-A170-7C5CC9B928B7}"/>
    <cellStyle name="Comma [1] 4 6" xfId="1181" xr:uid="{5B61AA37-9409-4DF1-9C87-7AE6773087EC}"/>
    <cellStyle name="Comma [1] 4 6 2" xfId="4749" xr:uid="{22276B75-3C77-4E64-BADA-3E432A545DB8}"/>
    <cellStyle name="Comma [1] 4 7" xfId="1182" xr:uid="{2DEED034-DD72-4A96-B198-C94BAAB3B5B4}"/>
    <cellStyle name="Comma [1] 4 8" xfId="1183" xr:uid="{DC83FC45-B642-45D9-B92D-7BDF07FC0463}"/>
    <cellStyle name="Comma [1] 5" xfId="4750" xr:uid="{F5F1A9FE-D256-4F37-AC4F-5F8320193B47}"/>
    <cellStyle name="comma [2]" xfId="8968" xr:uid="{5CE6365D-0DDC-44E3-8818-E59D87AF4225}"/>
    <cellStyle name="Comma 10" xfId="6774" xr:uid="{9BA55F9E-1E84-43C4-93FD-D0143F02A101}"/>
    <cellStyle name="Comma 10 2" xfId="7097" xr:uid="{309C38C4-6C01-4243-BC81-4B23B8526520}"/>
    <cellStyle name="Comma 10 2 2" xfId="7738" xr:uid="{01F511D1-3B86-46BD-ADC6-9DBB8BB62CF5}"/>
    <cellStyle name="Comma 10 3" xfId="7415" xr:uid="{12A09A84-2E08-4F95-B887-E690580C05C1}"/>
    <cellStyle name="Comma 11" xfId="6773" xr:uid="{BC28F111-4A45-4110-A369-214974E65EF0}"/>
    <cellStyle name="Comma 11 2" xfId="7096" xr:uid="{F2974028-D958-4F66-B1E3-9470D6E929BF}"/>
    <cellStyle name="Comma 11 2 2" xfId="7737" xr:uid="{AA774767-9385-4017-AE99-4D4DA095A49C}"/>
    <cellStyle name="Comma 11 3" xfId="7414" xr:uid="{49A57CAC-D0B6-499F-AB3A-D02F6D610B1F}"/>
    <cellStyle name="Comma 12" xfId="6862" xr:uid="{CFB10501-62A7-4389-A1BA-5E0E1363BE57}"/>
    <cellStyle name="Comma 12 2" xfId="7185" xr:uid="{28385F24-9A4D-4DA3-933C-0A1D3E699979}"/>
    <cellStyle name="Comma 12 2 2" xfId="7826" xr:uid="{CC4F2408-573F-40D7-A5A0-AB2F2473BC6F}"/>
    <cellStyle name="Comma 12 3" xfId="7503" xr:uid="{BCFF839F-C5C0-475D-A831-4B0EC75F4388}"/>
    <cellStyle name="Comma 13" xfId="6732" xr:uid="{F7D3CFED-1B6A-4D12-AF16-9A4DB32C11FB}"/>
    <cellStyle name="Comma 13 2" xfId="7055" xr:uid="{581FE0DA-27DF-4B25-8DEA-C2F931096976}"/>
    <cellStyle name="Comma 13 2 2" xfId="7696" xr:uid="{86AABEE4-B062-4EBF-90B3-E1A81B993742}"/>
    <cellStyle name="Comma 13 3" xfId="7373" xr:uid="{761226E3-F09E-48E1-BE3F-2EB20652DE15}"/>
    <cellStyle name="Comma 14" xfId="6809" xr:uid="{3DA9BD2B-1275-45C0-8886-21A2E5F390D6}"/>
    <cellStyle name="Comma 14 2" xfId="7132" xr:uid="{2ED55103-0905-4F48-82A7-C511E56553BA}"/>
    <cellStyle name="Comma 14 2 2" xfId="7773" xr:uid="{B3D9E99B-318B-4FBF-B935-EA0B1FCF70D2}"/>
    <cellStyle name="Comma 14 3" xfId="7450" xr:uid="{BF861DCA-F9A2-41DA-A8EF-AF6F3BE5FBE8}"/>
    <cellStyle name="Comma 15" xfId="6863" xr:uid="{6ECC4D67-4FCD-4DB1-890C-CC34839853C6}"/>
    <cellStyle name="Comma 15 2" xfId="7186" xr:uid="{063CEF00-B345-44E0-A486-8272FD7B2509}"/>
    <cellStyle name="Comma 15 2 2" xfId="7827" xr:uid="{0F9A32B4-1CBA-4D59-8D87-8B6AB567FD7F}"/>
    <cellStyle name="Comma 15 3" xfId="7504" xr:uid="{17AFAC29-A997-494F-8EB0-53ABB43E321C}"/>
    <cellStyle name="Comma 16" xfId="6731" xr:uid="{8CF00DA2-3636-45BF-BF5B-440279468DED}"/>
    <cellStyle name="Comma 16 2" xfId="7054" xr:uid="{38D13360-25A2-4EE2-9A81-377D86EC808D}"/>
    <cellStyle name="Comma 16 2 2" xfId="7695" xr:uid="{C8DFA5A5-5B72-4DA1-B4F1-2CF2F7174FFE}"/>
    <cellStyle name="Comma 16 3" xfId="7372" xr:uid="{1787B56B-7638-4298-A854-2C071329A8F7}"/>
    <cellStyle name="Comma 17" xfId="6772" xr:uid="{A71E1AD2-BED3-4B9E-819A-8E11771FD76E}"/>
    <cellStyle name="Comma 17 2" xfId="7095" xr:uid="{D29A5DC0-DC86-4A43-A286-E1F00D453966}"/>
    <cellStyle name="Comma 17 2 2" xfId="7736" xr:uid="{CAC62125-D111-4F0D-891B-FFC42F0C86C9}"/>
    <cellStyle name="Comma 17 3" xfId="7413" xr:uid="{FB4B20BA-1FC8-4F7A-B431-F035FE5301C2}"/>
    <cellStyle name="Comma 18" xfId="6765" xr:uid="{DEC98FED-8938-48BD-A505-94A35F86993E}"/>
    <cellStyle name="Comma 18 2" xfId="7088" xr:uid="{BE416E58-B0C8-4A69-BF86-0716AD7867AF}"/>
    <cellStyle name="Comma 18 2 2" xfId="7729" xr:uid="{F781839B-FD78-459C-9563-47301D4E098D}"/>
    <cellStyle name="Comma 18 3" xfId="7406" xr:uid="{6644420E-A796-4EF9-8693-E996CAF086A6}"/>
    <cellStyle name="Comma 19" xfId="6770" xr:uid="{D2B29578-8204-42C3-ABEC-561787F7EF7D}"/>
    <cellStyle name="Comma 19 2" xfId="7093" xr:uid="{49E717DF-9245-4CD0-A5AE-9ACB16B786FF}"/>
    <cellStyle name="Comma 19 2 2" xfId="7734" xr:uid="{CF50507C-44C4-417C-A550-7490EFD38207}"/>
    <cellStyle name="Comma 19 3" xfId="7411" xr:uid="{903CC2B3-79D9-4744-BA8E-63F3E5FC8800}"/>
    <cellStyle name="Comma 2" xfId="64" xr:uid="{29076E3B-7B70-40C2-8733-F30C2F58FE6A}"/>
    <cellStyle name="Comma 2 10" xfId="1184" xr:uid="{1006E804-7547-4105-89FF-24E05B0DEEB7}"/>
    <cellStyle name="Comma 2 2" xfId="1185" xr:uid="{EADE5FB9-B708-44A1-B30A-6208F7B7ABBA}"/>
    <cellStyle name="Comma 2 3" xfId="1186" xr:uid="{FE9080CA-B525-4AAA-AB12-7E6DAD8B5B51}"/>
    <cellStyle name="Comma 2 4" xfId="1187" xr:uid="{8DABB267-2A55-46FB-AE83-25842E9C299B}"/>
    <cellStyle name="Comma 2 5" xfId="1188" xr:uid="{621DB83F-637D-4383-B6A5-C256E2D94FD1}"/>
    <cellStyle name="Comma 2 6" xfId="1189" xr:uid="{37B43A24-073C-4077-B1AF-ED2CE564471C}"/>
    <cellStyle name="Comma 2 7" xfId="1190" xr:uid="{BD2B4BFF-8FD4-40EF-B0BD-3EC302D3B6FB}"/>
    <cellStyle name="Comma 2 8" xfId="1191" xr:uid="{E0046813-C775-4732-A2DC-FBAFC566AA8F}"/>
    <cellStyle name="Comma 2 9" xfId="6704" xr:uid="{01BD2913-A4AC-4543-8CD4-6E07C2E740C8}"/>
    <cellStyle name="Comma 2_ActiFijos" xfId="1192" xr:uid="{A3C241FA-8D9F-42BE-A03E-A7C98044F33F}"/>
    <cellStyle name="Comma 20" xfId="6766" xr:uid="{9950F353-7022-494A-8212-96B054E9FEEF}"/>
    <cellStyle name="Comma 20 2" xfId="7089" xr:uid="{BD4A96BC-F764-45A7-A0CA-5E70C033C023}"/>
    <cellStyle name="Comma 20 2 2" xfId="7730" xr:uid="{6CB24A66-9A78-4441-A7A8-2B210FFE45CB}"/>
    <cellStyle name="Comma 20 3" xfId="7407" xr:uid="{83939966-2D23-4A6E-806F-9834B8C0247F}"/>
    <cellStyle name="Comma 21" xfId="6769" xr:uid="{9B90FE85-3AF8-4DCD-8B5A-FBADBBEC9804}"/>
    <cellStyle name="Comma 21 2" xfId="7092" xr:uid="{6623BB09-6AF4-46FD-9D24-4F5774045B06}"/>
    <cellStyle name="Comma 21 2 2" xfId="7733" xr:uid="{C9C9026E-E28D-4080-A989-69030C5439CA}"/>
    <cellStyle name="Comma 21 3" xfId="7410" xr:uid="{5328A411-973F-4EC0-B958-AFAECB08BDBB}"/>
    <cellStyle name="Comma 22" xfId="6767" xr:uid="{EEAC8E59-F897-4CA7-9FC0-5D330F146FFD}"/>
    <cellStyle name="Comma 22 2" xfId="7090" xr:uid="{B273C661-0EB5-46D2-B649-DCED6BC25279}"/>
    <cellStyle name="Comma 22 2 2" xfId="7731" xr:uid="{3231E4EA-B9E7-4145-A405-AEB9CB733E6A}"/>
    <cellStyle name="Comma 22 3" xfId="7408" xr:uid="{711C2F74-B27C-4D93-AFD9-19EA04DF9445}"/>
    <cellStyle name="Comma 23" xfId="6768" xr:uid="{406F4B9C-C78E-4FB1-AF5D-E02DD48B690B}"/>
    <cellStyle name="Comma 23 2" xfId="7091" xr:uid="{A6D93BC8-DB75-4A35-902A-E6250ADD3608}"/>
    <cellStyle name="Comma 23 2 2" xfId="7732" xr:uid="{6C46FEF1-0DD3-4574-B7C2-6173F6DF13BD}"/>
    <cellStyle name="Comma 23 3" xfId="7409" xr:uid="{1C5CB1F5-9EAC-40BA-9AD1-2025ACB8EF17}"/>
    <cellStyle name="Comma 24" xfId="6861" xr:uid="{57FA73B7-74A5-4425-BE32-F5CF8E34C0AA}"/>
    <cellStyle name="Comma 24 2" xfId="7184" xr:uid="{9855064F-D2CE-4A96-BA54-088BF23C6BDD}"/>
    <cellStyle name="Comma 24 2 2" xfId="7825" xr:uid="{6049794D-ACAC-4559-92A8-5E3BAC3D6F5A}"/>
    <cellStyle name="Comma 24 3" xfId="7502" xr:uid="{FF679B9D-0E9C-435E-ABA9-3E34B8662765}"/>
    <cellStyle name="Comma 25" xfId="6733" xr:uid="{CC1D2B65-78C4-4A4C-8210-142EE5E6F4C8}"/>
    <cellStyle name="Comma 25 2" xfId="7056" xr:uid="{0AD6174A-0CCE-4BBF-9245-F2A960BE4C25}"/>
    <cellStyle name="Comma 25 2 2" xfId="7697" xr:uid="{39A767B0-09C0-485B-B45F-09C73B48E95C}"/>
    <cellStyle name="Comma 25 3" xfId="7374" xr:uid="{349CD3E7-86B3-424F-91C8-C6F14D9A7F49}"/>
    <cellStyle name="Comma 26" xfId="6864" xr:uid="{EEEDCF0C-0D01-4E11-B173-1A8ACBDE2545}"/>
    <cellStyle name="Comma 26 2" xfId="7187" xr:uid="{8122FDE8-7BFC-49F5-89CD-46C45080AA34}"/>
    <cellStyle name="Comma 26 2 2" xfId="7828" xr:uid="{05642BC6-14ED-470E-AD8E-63D4F2103478}"/>
    <cellStyle name="Comma 26 3" xfId="7505" xr:uid="{6880C356-1A8E-4D26-95FD-C3CC6EE0821B}"/>
    <cellStyle name="Comma 27" xfId="6730" xr:uid="{2466416D-A128-4845-886C-48675611C784}"/>
    <cellStyle name="Comma 27 2" xfId="7053" xr:uid="{25B5C55C-ED7C-41C7-915C-41B183594C2C}"/>
    <cellStyle name="Comma 27 2 2" xfId="7694" xr:uid="{E8468B84-9BA9-425D-8D00-0A368C9CC5BA}"/>
    <cellStyle name="Comma 27 3" xfId="7371" xr:uid="{CD31764F-1442-464E-B5B2-A408945B47A3}"/>
    <cellStyle name="Comma 28" xfId="6810" xr:uid="{30F1230F-A9D8-478B-8C67-716AA3B457C3}"/>
    <cellStyle name="Comma 28 2" xfId="7133" xr:uid="{1ACBEE4A-FD2E-4BE8-A685-AC5C463FF88F}"/>
    <cellStyle name="Comma 28 2 2" xfId="7774" xr:uid="{5903817A-B473-492F-96DB-A27D9CC6D381}"/>
    <cellStyle name="Comma 28 3" xfId="7451" xr:uid="{B28D0111-405E-4B93-B36F-0BF19E5BB7C2}"/>
    <cellStyle name="Comma 29" xfId="6771" xr:uid="{79D817EB-EEF2-4861-AC47-04AF0FFC279D}"/>
    <cellStyle name="Comma 29 2" xfId="7094" xr:uid="{C8DD54C9-E5F4-4DF1-995F-1E2E5F8F3310}"/>
    <cellStyle name="Comma 29 2 2" xfId="7735" xr:uid="{4229E5A2-CFC3-46F9-A3D3-E1D63197EE15}"/>
    <cellStyle name="Comma 29 3" xfId="7412" xr:uid="{45AF7F7A-9703-4A74-BA88-0593047E9E78}"/>
    <cellStyle name="Comma 3" xfId="1193" xr:uid="{E639C953-620C-4C34-803A-5F83939503AA}"/>
    <cellStyle name="Comma 3 2" xfId="1194" xr:uid="{741FA459-C5DB-4EE4-BDE8-9DC5A226EB34}"/>
    <cellStyle name="Comma 3 3" xfId="1195" xr:uid="{E508C432-8B32-4320-8582-C8A82EBEB60C}"/>
    <cellStyle name="Comma 3 4" xfId="1196" xr:uid="{FC14AC33-24AA-4E97-ADD2-C0466204ECC4}"/>
    <cellStyle name="Comma 3 5" xfId="1197" xr:uid="{FC70E5C0-7558-4CCB-923E-EBC6CFB6D344}"/>
    <cellStyle name="Comma 3 6" xfId="1198" xr:uid="{C29BC032-C4EF-4DAE-895D-61F435DEFB1E}"/>
    <cellStyle name="Comma 3 7" xfId="1199" xr:uid="{DC1B71B9-DD08-476F-B333-96090EB77305}"/>
    <cellStyle name="Comma 3 8" xfId="1200" xr:uid="{A99D7157-E6FA-4425-80E8-BA946F062FD4}"/>
    <cellStyle name="Comma 3_ActiFijos" xfId="1201" xr:uid="{EFA180E6-ED34-424F-B7A0-BB0B0691ECE0}"/>
    <cellStyle name="Comma 30" xfId="6934" xr:uid="{144DFB3C-DCED-4DC3-B312-B606772D910B}"/>
    <cellStyle name="Comma 30 2" xfId="7575" xr:uid="{2716A05B-E7F2-42BD-AB71-29C20E96BE2B}"/>
    <cellStyle name="Comma 31" xfId="6904" xr:uid="{CB4598A9-D87E-403A-8728-0A632B69A1F7}"/>
    <cellStyle name="Comma 31 2" xfId="7545" xr:uid="{42AC0623-7EEF-403E-B645-DE9588F3E066}"/>
    <cellStyle name="Comma 32" xfId="7021" xr:uid="{464F66F6-61D8-4D46-AC84-D1905E2BF6BC}"/>
    <cellStyle name="Comma 32 2" xfId="7662" xr:uid="{002C16CF-6690-42D1-8582-D99054F1E62E}"/>
    <cellStyle name="Comma 33" xfId="7020" xr:uid="{22709CD6-C5AC-4A2A-BEDF-67BA103D4FE3}"/>
    <cellStyle name="Comma 33 2" xfId="7661" xr:uid="{DA946DC8-BD15-4DA2-BF23-E7FBEA027667}"/>
    <cellStyle name="Comma 34" xfId="6968" xr:uid="{50BB5C53-30DA-446A-AFFA-1D879A1B5096}"/>
    <cellStyle name="Comma 34 2" xfId="7609" xr:uid="{277B90E8-A827-41E1-BA8E-79CCC65973C5}"/>
    <cellStyle name="Comma 35" xfId="6969" xr:uid="{1F8C87DD-FAB6-4167-941E-CA74CED462F4}"/>
    <cellStyle name="Comma 35 2" xfId="7610" xr:uid="{BA3593F7-F100-4FB4-AE08-84605F1FCF3F}"/>
    <cellStyle name="Comma 36" xfId="6905" xr:uid="{B0A2EE6F-D933-4BB3-89AB-64F3ADF7F679}"/>
    <cellStyle name="Comma 36 2" xfId="7546" xr:uid="{F6931F6B-9A78-41A0-A704-E25D2CD21142}"/>
    <cellStyle name="Comma 37" xfId="7254" xr:uid="{57C5F3C4-C969-4945-BD0A-4A71A1F7F71D}"/>
    <cellStyle name="Comma 38" xfId="7225" xr:uid="{DE673417-8654-444F-A062-2D1DC34D328F}"/>
    <cellStyle name="Comma 39" xfId="7954" xr:uid="{82FDCBA5-AB50-4CFB-BDF8-3D17CCFFDAD1}"/>
    <cellStyle name="Comma 4" xfId="1202" xr:uid="{F29EE3E7-08DA-4F35-97D0-4F4588D00782}"/>
    <cellStyle name="Comma 4 2" xfId="1203" xr:uid="{C88E4B1C-466D-490C-ABE9-0E2429A04021}"/>
    <cellStyle name="Comma 4 3" xfId="1204" xr:uid="{4F5CE627-FE2E-455D-AB71-17AF3632E48E}"/>
    <cellStyle name="Comma 4 4" xfId="1205" xr:uid="{FFE74395-243E-4CFD-937E-6E43C32A74E3}"/>
    <cellStyle name="Comma 4 5" xfId="1206" xr:uid="{BC2F1D2A-2DB1-447D-ABEA-45C4191240DD}"/>
    <cellStyle name="Comma 4 6" xfId="1207" xr:uid="{DD8846A4-8AEC-4E21-83FE-16C37AF0A2B7}"/>
    <cellStyle name="Comma 4 7" xfId="1208" xr:uid="{82D48F38-D455-42BC-A21C-663DA55D8253}"/>
    <cellStyle name="Comma 4 8" xfId="1209" xr:uid="{D4532570-B7F1-44CD-BE97-23361E5D7769}"/>
    <cellStyle name="Comma 4_ActiFijos" xfId="1210" xr:uid="{70F539D3-D635-4F18-A211-A90BB197075C}"/>
    <cellStyle name="Comma 40" xfId="7988" xr:uid="{07229BC2-E8C3-40B7-98EB-0525DDE0C12D}"/>
    <cellStyle name="Comma 5" xfId="6697" xr:uid="{5F854947-56C4-4C15-AF70-D72CB5BCA5A9}"/>
    <cellStyle name="Comma 5 2" xfId="6866" xr:uid="{B47CBE03-DA2D-464B-BBF6-DC3A31FA9B19}"/>
    <cellStyle name="Comma 5 2 2" xfId="7189" xr:uid="{D5AB3E1F-695B-4F1F-899C-8115289173E0}"/>
    <cellStyle name="Comma 5 2 2 2" xfId="7830" xr:uid="{E0DC6CA1-6459-41EE-AA8E-AB445CFB12AF}"/>
    <cellStyle name="Comma 5 2 3" xfId="7507" xr:uid="{4368A03C-41BF-48E0-AED2-D3B20FF88D9C}"/>
    <cellStyle name="Comma 5 3" xfId="7023" xr:uid="{A4528981-17AA-47E7-9930-E63FAC332920}"/>
    <cellStyle name="Comma 5 3 2" xfId="7664" xr:uid="{739D4CB1-FC23-4FBC-9CFC-9355150F8C4A}"/>
    <cellStyle name="Comma 5 4" xfId="7341" xr:uid="{C4CA3BA7-21AA-483E-AC8E-CDD5E82010C6}"/>
    <cellStyle name="Comma 6" xfId="6775" xr:uid="{CB5E5C4D-166E-4E34-8BBF-B71FB38E1866}"/>
    <cellStyle name="Comma 6 2" xfId="7098" xr:uid="{E54ED4F9-0291-4363-BF81-EA0EC1C3B77B}"/>
    <cellStyle name="Comma 6 2 2" xfId="7739" xr:uid="{59BFC8D9-6B1D-4960-8A29-1C520EE1469E}"/>
    <cellStyle name="Comma 6 3" xfId="7416" xr:uid="{72C78822-1E6B-42F4-9F23-0B0C927085C2}"/>
    <cellStyle name="Comma 7" xfId="6735" xr:uid="{90ED207C-A8D0-4672-8628-AB66956C013E}"/>
    <cellStyle name="Comma 7 2" xfId="7058" xr:uid="{059B8F55-975F-48EF-A597-A187CDB56071}"/>
    <cellStyle name="Comma 7 2 2" xfId="7699" xr:uid="{B50E29C1-EB52-43C2-B364-A2494314819F}"/>
    <cellStyle name="Comma 7 3" xfId="7376" xr:uid="{509339AB-BA21-44E8-8E82-FD3F3FA0D984}"/>
    <cellStyle name="Comma 8" xfId="6734" xr:uid="{1B06EB67-6A01-4F2E-9F23-8A845FC2F6B6}"/>
    <cellStyle name="Comma 8 2" xfId="7057" xr:uid="{51124E89-4361-4E2F-9A1D-E0AA57A837F0}"/>
    <cellStyle name="Comma 8 2 2" xfId="7698" xr:uid="{DA34EC5C-75ED-48A7-A6C4-5D1886F76520}"/>
    <cellStyle name="Comma 8 3" xfId="7375" xr:uid="{7985124C-6737-4358-8883-270CBFAC9923}"/>
    <cellStyle name="Comma 9" xfId="6736" xr:uid="{582E271F-9402-4359-9A8F-3CD49B672376}"/>
    <cellStyle name="Comma 9 2" xfId="7059" xr:uid="{29832D1F-EA00-475F-9DC5-47F09C31D85C}"/>
    <cellStyle name="Comma 9 2 2" xfId="7700" xr:uid="{B66B22E0-EF8A-4887-8BA7-A9EE951A4189}"/>
    <cellStyle name="Comma 9 3" xfId="7377" xr:uid="{266E4326-F856-4A04-84D4-68AD1BEC486D}"/>
    <cellStyle name="Comma_10-07 ANALISIS TALCA" xfId="8969" xr:uid="{928EDA01-5CDE-4F0D-B5F0-B612F09B66DB}"/>
    <cellStyle name="Comma0" xfId="1211" xr:uid="{D9001629-885B-4DD9-A71C-F2D99FEF7B05}"/>
    <cellStyle name="Comma0 - Modelo1" xfId="8420" xr:uid="{C2DBA636-B2D4-4C24-BF8F-7A5EE128E066}"/>
    <cellStyle name="Comma0 - Style1" xfId="8421" xr:uid="{2B1A648C-488A-44D1-A8A0-A2EB1C444723}"/>
    <cellStyle name="Comma0 - Style2" xfId="8422" xr:uid="{3D647D48-F6A8-4CA7-A370-F1C9F9778013}"/>
    <cellStyle name="Comma0 10" xfId="3378" xr:uid="{8DDFF2D2-2371-451F-98EF-F379D562A1BF}"/>
    <cellStyle name="Comma0 11" xfId="8970" xr:uid="{C66C3B5C-F498-4252-BFEB-13D21EA4C523}"/>
    <cellStyle name="Comma0 12" xfId="9175" xr:uid="{A556E74E-6926-4AD3-A201-C65A27D93F2E}"/>
    <cellStyle name="Comma0 13" xfId="9267" xr:uid="{CDD621FE-D8C8-4356-9CD0-F35A612C28AF}"/>
    <cellStyle name="Comma0 14" xfId="9315" xr:uid="{F4537A13-0864-4990-A418-05B88ED97905}"/>
    <cellStyle name="Comma0 15" xfId="9316" xr:uid="{C665BC1F-BF56-4C6A-BA1C-9B5C5A167946}"/>
    <cellStyle name="Comma0 16" xfId="9314" xr:uid="{7E7121CF-EDE1-4A26-A459-1CA93A7FD186}"/>
    <cellStyle name="Comma0 17" xfId="9355" xr:uid="{7FEE91F7-CA07-4FCA-898D-E48326A347D0}"/>
    <cellStyle name="Comma0 18" xfId="9393" xr:uid="{58E7E0DC-BBC5-4894-B950-457EA3AD3216}"/>
    <cellStyle name="Comma0 19" xfId="9453" xr:uid="{A88B71CF-CEC3-4946-8370-E7BECCAD7C4B}"/>
    <cellStyle name="Comma0 2" xfId="1212" xr:uid="{CACF5EBD-8D9B-41F8-8793-772FC4BB796A}"/>
    <cellStyle name="Comma0 2 2" xfId="1213" xr:uid="{D35BF119-F789-4F8A-BC40-2716AA8A209F}"/>
    <cellStyle name="Comma0 2 2 2" xfId="4751" xr:uid="{D1813143-5F4B-4316-9397-11BBE1EEF9C7}"/>
    <cellStyle name="Comma0 2 3" xfId="1214" xr:uid="{00E51541-5166-4DC2-A7EC-AF820DCAE0BB}"/>
    <cellStyle name="Comma0 2 3 2" xfId="4752" xr:uid="{2F95507F-F877-4ADB-9294-1764CE02BF51}"/>
    <cellStyle name="Comma0 2 4" xfId="1215" xr:uid="{1D8E9CDA-9D02-4D06-9C81-E532A1486831}"/>
    <cellStyle name="Comma0 2 4 2" xfId="4753" xr:uid="{8C2AE457-2710-4FC0-9581-6BD6BB6BC1D6}"/>
    <cellStyle name="Comma0 2 5" xfId="1216" xr:uid="{B5ABB32D-B7BF-4A73-97D7-510A7771225C}"/>
    <cellStyle name="Comma0 2 5 2" xfId="4754" xr:uid="{64DD5D80-9EF8-4E2C-9709-3A362B35FD5C}"/>
    <cellStyle name="Comma0 2 6" xfId="1217" xr:uid="{4997E1E1-CA92-4B3B-9D18-B844A60E9FC9}"/>
    <cellStyle name="Comma0 2 6 2" xfId="4755" xr:uid="{0896EFF8-A894-444A-ABB5-E672F73C1468}"/>
    <cellStyle name="Comma0 2 7" xfId="1218" xr:uid="{12922AB2-46F2-41F2-B159-85B83A8F32C8}"/>
    <cellStyle name="Comma0 2 8" xfId="1219" xr:uid="{2903A4C3-5EBB-41AD-BEED-0DE26FED2D09}"/>
    <cellStyle name="Comma0 2 9" xfId="8971" xr:uid="{A8DE7DFB-1B0F-4DDD-A4A3-4FB3D54C98F2}"/>
    <cellStyle name="Comma0 20" xfId="9549" xr:uid="{1DD7CCF9-C9F1-4324-BAC8-E09B87F539FA}"/>
    <cellStyle name="Comma0 21" xfId="9604" xr:uid="{4A56C5FB-94C5-430A-ABBD-149BA785BA6A}"/>
    <cellStyle name="Comma0 22" xfId="9650" xr:uid="{32E2B16F-028D-4381-B903-ED03F8CE4FEF}"/>
    <cellStyle name="Comma0 23" xfId="9696" xr:uid="{0284A30A-6142-43D3-A35B-E63A331C84F0}"/>
    <cellStyle name="Comma0 24" xfId="9742" xr:uid="{94CC6743-6C81-486F-A371-0CB01C97F547}"/>
    <cellStyle name="Comma0 25" xfId="9788" xr:uid="{9BC83896-0228-4902-82EA-6906BE94A593}"/>
    <cellStyle name="Comma0 26" xfId="9840" xr:uid="{DDD3886A-EB81-490D-9E41-22237C245546}"/>
    <cellStyle name="Comma0 3" xfId="1220" xr:uid="{7DC66CB7-6153-43F0-A4AD-964D36452BA2}"/>
    <cellStyle name="Comma0 3 2" xfId="1221" xr:uid="{DB7C8C35-CA5E-4408-845E-F4DDF73CEC32}"/>
    <cellStyle name="Comma0 3 2 2" xfId="4756" xr:uid="{083FFD5F-E858-4E7B-8A08-48E29CFB0175}"/>
    <cellStyle name="Comma0 3 3" xfId="1222" xr:uid="{089FE18C-37EB-4559-9A0C-853FE85BFA25}"/>
    <cellStyle name="Comma0 3 3 2" xfId="4757" xr:uid="{1A63205E-3982-4341-AC9D-CCC28DED6EAB}"/>
    <cellStyle name="Comma0 3 4" xfId="1223" xr:uid="{F0AD8EC5-2C98-4E31-AD75-FA7A5BFB194A}"/>
    <cellStyle name="Comma0 3 4 2" xfId="4758" xr:uid="{78B5854C-FA24-48CB-A02B-32611D6F9D36}"/>
    <cellStyle name="Comma0 3 5" xfId="1224" xr:uid="{FF30EA85-B7CD-4EB4-A73B-2EBC4C298071}"/>
    <cellStyle name="Comma0 3 5 2" xfId="4759" xr:uid="{4779BC9B-6D37-4219-B228-06E352634570}"/>
    <cellStyle name="Comma0 3 6" xfId="1225" xr:uid="{DA83ACC2-7FD2-46A7-9741-6534EA4927E3}"/>
    <cellStyle name="Comma0 3 6 2" xfId="4760" xr:uid="{AED7FC85-E354-419B-8366-DC220082E4EC}"/>
    <cellStyle name="Comma0 3 7" xfId="1226" xr:uid="{8A877A62-72AF-4AB1-8EF7-34C0BA9FFC2B}"/>
    <cellStyle name="Comma0 3 8" xfId="1227" xr:uid="{94BA7284-4A56-4644-AF31-31FCF936CE5A}"/>
    <cellStyle name="Comma0 3 9" xfId="8972" xr:uid="{82885704-F227-446E-9CB6-282723987009}"/>
    <cellStyle name="Comma0 4" xfId="1228" xr:uid="{C77CE5CB-31C2-4149-AAB5-2BCBE933594B}"/>
    <cellStyle name="Comma0 4 2" xfId="1229" xr:uid="{01C85E9F-5C37-4D8F-AD2F-E28F5AEBA453}"/>
    <cellStyle name="Comma0 4 2 2" xfId="4761" xr:uid="{90D589F7-D178-465E-A155-CD8DE456087F}"/>
    <cellStyle name="Comma0 4 3" xfId="1230" xr:uid="{47627BA8-50C7-4102-91C1-B2339F9FA003}"/>
    <cellStyle name="Comma0 4 3 2" xfId="4762" xr:uid="{E726CD9E-1D51-45D0-B448-E974B7C59A09}"/>
    <cellStyle name="Comma0 4 4" xfId="1231" xr:uid="{784CA1FE-8150-4B06-A9A0-963289B1E873}"/>
    <cellStyle name="Comma0 4 4 2" xfId="4763" xr:uid="{E8F5462E-2996-4536-85B2-0628B68B91EE}"/>
    <cellStyle name="Comma0 4 5" xfId="1232" xr:uid="{32573BB4-249C-4CC5-AA77-DDA5C242F0A2}"/>
    <cellStyle name="Comma0 4 5 2" xfId="4764" xr:uid="{743B968B-4B01-4646-9F66-B816ED108F71}"/>
    <cellStyle name="Comma0 4 6" xfId="1233" xr:uid="{CEF6E13D-1668-494D-B1AF-DBBCAA5AB8A6}"/>
    <cellStyle name="Comma0 4 6 2" xfId="4765" xr:uid="{EE747F0F-50B6-489C-816D-7EBE78E4F299}"/>
    <cellStyle name="Comma0 4 7" xfId="1234" xr:uid="{CC63ABE7-0AE2-4023-A3A6-FB987A3B7673}"/>
    <cellStyle name="Comma0 4 8" xfId="1235" xr:uid="{671D87C8-0367-409A-A2B0-E46C502C5159}"/>
    <cellStyle name="Comma0 4 9" xfId="8973" xr:uid="{52896E2C-C40C-4FF7-BE80-282402986B70}"/>
    <cellStyle name="Comma0 5" xfId="3379" xr:uid="{EE7041C0-96DB-46C7-90A1-52832D64355D}"/>
    <cellStyle name="Comma0 5 2" xfId="8974" xr:uid="{87CF4300-8656-4A43-91AD-B7C573903202}"/>
    <cellStyle name="Comma0 6" xfId="3380" xr:uid="{2F7AEBF8-65A7-4746-A832-1AEBD830F9A7}"/>
    <cellStyle name="Comma0 6 2" xfId="8975" xr:uid="{D73C6A5A-0238-4F94-944C-C42F2EE8393F}"/>
    <cellStyle name="Comma0 7" xfId="3381" xr:uid="{FBC1ADC7-B147-4AA5-B323-66B88BF9A327}"/>
    <cellStyle name="Comma0 8" xfId="3382" xr:uid="{5FB5695A-E561-4238-B2BB-423AB73DAEAB}"/>
    <cellStyle name="Comma0 9" xfId="3383" xr:uid="{6A2B399D-AECF-4AC5-8B5C-06BE5BECD8FC}"/>
    <cellStyle name="Comma0_apertura de ingresos y costos auditables y no auditables JUNIO" xfId="8423" xr:uid="{EB635950-C0C3-4394-886E-0D4ED5C0191F}"/>
    <cellStyle name="Comma1 - Modelo2" xfId="8424" xr:uid="{852CE78F-3415-4903-A7F2-D5F26C1194F9}"/>
    <cellStyle name="Comma1 - Style2" xfId="8425" xr:uid="{79D68E5D-02A7-4001-80C3-7F34CF08F37C}"/>
    <cellStyle name="ContentsHyperlink" xfId="3725" xr:uid="{1EFABA15-CA41-4140-AC95-7C2F15E58FA7}"/>
    <cellStyle name="Currency" xfId="3738" xr:uid="{632F2C73-DF07-431C-990D-E000AE59EA9E}"/>
    <cellStyle name="Currency [0]" xfId="1236" xr:uid="{C0EC544C-9253-4D44-8476-5AC37360BFB4}"/>
    <cellStyle name="Currency [0] 2" xfId="3777" xr:uid="{92D63563-739E-4EAF-985D-3C9823116191}"/>
    <cellStyle name="Currency [0] 3" xfId="8867" xr:uid="{574F8342-470B-48F5-8D08-09D0000792E1}"/>
    <cellStyle name="Currency 2" xfId="1237" xr:uid="{A2A0C172-7D36-4708-AA12-526B5F8C8D65}"/>
    <cellStyle name="Currency 2 2" xfId="1238" xr:uid="{263662A6-B1D6-427E-805E-BBB08C4AC340}"/>
    <cellStyle name="Currency 2 3" xfId="1239" xr:uid="{5DE8D44E-8E1A-404E-9C01-AFF09D188D67}"/>
    <cellStyle name="Currency 2 4" xfId="1240" xr:uid="{FE1D3D28-0CEA-480B-A6A1-207DC74D252B}"/>
    <cellStyle name="Currency 2 5" xfId="1241" xr:uid="{E28E2A90-A442-4DD9-89CC-939A918B3DDC}"/>
    <cellStyle name="Currency 2 6" xfId="1242" xr:uid="{748B6B1E-54EF-4A8D-9CBE-C9CAAB338728}"/>
    <cellStyle name="Currency 2 7" xfId="1243" xr:uid="{745BE2CE-7E63-45C1-B178-F3B9B43DCF54}"/>
    <cellStyle name="Currency 2 8" xfId="1244" xr:uid="{1DCA51C0-9883-4919-8F5D-AF0B83F9091F}"/>
    <cellStyle name="Currency 2_ActiFijos" xfId="1245" xr:uid="{979105B3-0DDD-4994-88E1-E88DE0732E80}"/>
    <cellStyle name="Currency 3" xfId="1246" xr:uid="{8A3F78DC-3016-487C-9667-F2BE0CE98CEE}"/>
    <cellStyle name="Currency 3 2" xfId="1247" xr:uid="{96A15BC8-08AE-4113-8144-7BB3AD15967F}"/>
    <cellStyle name="Currency 3 3" xfId="1248" xr:uid="{0D925EE0-1998-4CA9-97FC-51CC0AEC9B64}"/>
    <cellStyle name="Currency 3 4" xfId="1249" xr:uid="{84DB9A1E-D019-4D3D-809F-44F0066A91F3}"/>
    <cellStyle name="Currency 3 5" xfId="1250" xr:uid="{1B634FEA-5113-4AB2-BEFB-E47BF00669A1}"/>
    <cellStyle name="Currency 3 6" xfId="1251" xr:uid="{64D0B881-B9D2-4ED5-A901-2552CF78F31F}"/>
    <cellStyle name="Currency 3 7" xfId="1252" xr:uid="{1F120C67-480D-421E-8DF6-3BD78126958E}"/>
    <cellStyle name="Currency 3 8" xfId="1253" xr:uid="{230815A0-6500-4110-93CD-3BA4E995D06B}"/>
    <cellStyle name="Currency 3_ActiFijos" xfId="1254" xr:uid="{267CD837-BDA4-4FEF-93F1-81C71F52DDB0}"/>
    <cellStyle name="Currency 4" xfId="1255" xr:uid="{82BDAD69-CED5-413D-BB0A-E456B9633B9A}"/>
    <cellStyle name="Currency 4 2" xfId="1256" xr:uid="{7E424E45-5AAC-4407-B05A-0851BCE2A970}"/>
    <cellStyle name="Currency 4 3" xfId="1257" xr:uid="{5E6571AD-15D7-4541-8942-74B13C89E715}"/>
    <cellStyle name="Currency 4 4" xfId="1258" xr:uid="{E637AC12-E17E-4187-81B1-29DB3C9FA456}"/>
    <cellStyle name="Currency 4 5" xfId="1259" xr:uid="{1890D00D-68B6-4464-B912-99351812780B}"/>
    <cellStyle name="Currency 4 6" xfId="1260" xr:uid="{C0104CAF-108D-419A-96FF-9D8788686AF3}"/>
    <cellStyle name="Currency 4 7" xfId="1261" xr:uid="{268354F5-204F-4A82-94F2-00A0392D487C}"/>
    <cellStyle name="Currency 4 8" xfId="1262" xr:uid="{B154A4B0-67AC-4DC4-939F-A5A91B29E37D}"/>
    <cellStyle name="Currency 4_ActiFijos" xfId="1263" xr:uid="{77DEDB99-9C60-46EC-989D-DCD5D4616EFC}"/>
    <cellStyle name="Currency 5" xfId="7955" xr:uid="{5787071A-4ABE-4779-81D4-C679CDF19D9F}"/>
    <cellStyle name="Currency 6" xfId="7987" xr:uid="{F12C914D-AD35-4255-990F-A8B621DF1F87}"/>
    <cellStyle name="Currency_12matrix" xfId="1264" xr:uid="{C8D4E44C-6151-4370-909C-4709B4969149}"/>
    <cellStyle name="Currency0" xfId="1265" xr:uid="{A47D46F1-5828-485B-8938-E94A7AEF8EC3}"/>
    <cellStyle name="Currency0 10" xfId="1266" xr:uid="{0C445610-D7BE-4B8E-BC3B-8DEBC593F06C}"/>
    <cellStyle name="Currency0 10 2" xfId="4766" xr:uid="{128B2C3C-8DC2-4CEE-B5F2-523D052BD692}"/>
    <cellStyle name="Currency0 11" xfId="1267" xr:uid="{48A03221-345D-4C6C-9064-B29101BFDD07}"/>
    <cellStyle name="Currency0 11 2" xfId="4767" xr:uid="{316BAE3A-9514-464F-AC03-E69AFE027858}"/>
    <cellStyle name="Currency0 12" xfId="1268" xr:uid="{07EBEC6E-A4E4-4671-AF1B-440EEA767A3E}"/>
    <cellStyle name="Currency0 13" xfId="1269" xr:uid="{99C12BFA-9DAB-415A-8197-65C6F3D2BFC2}"/>
    <cellStyle name="Currency0 14" xfId="8426" xr:uid="{83AF22F9-5ADB-41BC-8526-83D18E403F62}"/>
    <cellStyle name="Currency0 2" xfId="1270" xr:uid="{2A7AA6B1-2E54-4840-9DB7-F927D276C44A}"/>
    <cellStyle name="Currency0 2 2" xfId="1271" xr:uid="{63B1C559-1F54-4297-BDD0-8F80CD9A09A8}"/>
    <cellStyle name="Currency0 2 2 2" xfId="4768" xr:uid="{15038C32-87E6-4F21-950E-522D343DA6AC}"/>
    <cellStyle name="Currency0 2 3" xfId="1272" xr:uid="{1FA4AFE1-7EF0-4AA1-8376-03AD5865F225}"/>
    <cellStyle name="Currency0 2 3 2" xfId="4769" xr:uid="{1201279F-EFCA-4AE1-9726-E215322FEA10}"/>
    <cellStyle name="Currency0 2 4" xfId="1273" xr:uid="{984036E8-1EA4-4C85-BB06-CAE4BD9E6C7E}"/>
    <cellStyle name="Currency0 2 4 2" xfId="4770" xr:uid="{A1402C41-A071-4086-8180-7653C2E7309E}"/>
    <cellStyle name="Currency0 2 5" xfId="1274" xr:uid="{7238B425-3380-4E63-8F85-57B93F265686}"/>
    <cellStyle name="Currency0 2 5 2" xfId="4771" xr:uid="{E4EDD898-659B-41FA-98C3-B85E8B131EA6}"/>
    <cellStyle name="Currency0 2 6" xfId="1275" xr:uid="{336968E8-5EE3-47E0-AC09-6F1A9C04DA5B}"/>
    <cellStyle name="Currency0 2 6 2" xfId="4772" xr:uid="{87D9CAB3-0F32-4EF6-A847-8C69C520C977}"/>
    <cellStyle name="Currency0 2 7" xfId="1276" xr:uid="{C96FEDB8-D183-4C2A-A161-1ADF82B2B22B}"/>
    <cellStyle name="Currency0 2 8" xfId="1277" xr:uid="{0A46E357-04E2-4736-A6AA-7A54506D2A4E}"/>
    <cellStyle name="Currency0 3" xfId="1278" xr:uid="{71BB2570-A4DA-4FA6-BCC2-C276CCA84B40}"/>
    <cellStyle name="Currency0 3 2" xfId="1279" xr:uid="{CC9839C8-4B23-445B-B230-78BFB0FB89AE}"/>
    <cellStyle name="Currency0 3 2 2" xfId="4773" xr:uid="{91C09D14-D6AA-440D-BAF8-9937A9D14632}"/>
    <cellStyle name="Currency0 3 3" xfId="1280" xr:uid="{971C67D3-6B2B-49EA-88FB-E253A0B7B575}"/>
    <cellStyle name="Currency0 3 3 2" xfId="4774" xr:uid="{8EA20FBF-0083-40DB-B120-E39770B3932C}"/>
    <cellStyle name="Currency0 3 4" xfId="1281" xr:uid="{AB7B180D-7138-41A4-A0FB-DA63A15214AE}"/>
    <cellStyle name="Currency0 3 4 2" xfId="4775" xr:uid="{95A56D4D-7752-4C6C-A14B-7E974EAD49DB}"/>
    <cellStyle name="Currency0 3 5" xfId="1282" xr:uid="{F44A81E4-24BA-42E7-B3CB-7DC2FF46B6C5}"/>
    <cellStyle name="Currency0 3 5 2" xfId="4776" xr:uid="{88F8E832-5E7A-4213-B50F-031A52C740EA}"/>
    <cellStyle name="Currency0 3 6" xfId="1283" xr:uid="{F9DA4E11-8FE9-4DA5-8A15-A106484733A9}"/>
    <cellStyle name="Currency0 3 6 2" xfId="4777" xr:uid="{E3CE6277-E8B8-4913-8DA4-2E9A63C1FF78}"/>
    <cellStyle name="Currency0 3 7" xfId="1284" xr:uid="{264CBDAB-BDDC-4021-9AC0-BB584C7A89EE}"/>
    <cellStyle name="Currency0 3 8" xfId="1285" xr:uid="{C00FF50C-F163-47B0-B9EA-CE7DCC5088C8}"/>
    <cellStyle name="Currency0 4" xfId="1286" xr:uid="{91310922-A5AC-4BF2-AE8A-D183BCF4FB11}"/>
    <cellStyle name="Currency0 4 2" xfId="1287" xr:uid="{0A0A0725-588F-4ECB-9617-C2D07752A8D7}"/>
    <cellStyle name="Currency0 4 2 2" xfId="4778" xr:uid="{B4A29D82-1075-4DDC-BD58-6913A8A55112}"/>
    <cellStyle name="Currency0 4 3" xfId="1288" xr:uid="{B63513AA-0EBC-4DF8-8C4F-672E866C9344}"/>
    <cellStyle name="Currency0 4 3 2" xfId="4779" xr:uid="{1FBE89A6-0D46-4AE9-98C1-ED15A4522688}"/>
    <cellStyle name="Currency0 4 4" xfId="1289" xr:uid="{8F59C203-4A1F-4716-A3E5-56A1632F6424}"/>
    <cellStyle name="Currency0 4 4 2" xfId="4780" xr:uid="{46234018-6F52-42D1-96A9-CA8C85233F5B}"/>
    <cellStyle name="Currency0 4 5" xfId="1290" xr:uid="{EF371624-7964-4BD4-91CA-097C51BE8B89}"/>
    <cellStyle name="Currency0 4 5 2" xfId="4781" xr:uid="{D9B3EC5D-FB1C-470D-9589-3043FD3DADBA}"/>
    <cellStyle name="Currency0 4 6" xfId="1291" xr:uid="{4C175A70-BD01-4C14-A4BE-7FBA9CAEC539}"/>
    <cellStyle name="Currency0 4 6 2" xfId="4782" xr:uid="{2E24E633-AAD8-492B-B69F-A092B3F5C10C}"/>
    <cellStyle name="Currency0 4 7" xfId="1292" xr:uid="{8515AA1F-F9CB-430D-AB0A-D54B7721C454}"/>
    <cellStyle name="Currency0 4 8" xfId="1293" xr:uid="{0B02BDFC-297F-4498-BB03-3FBC79772C0F}"/>
    <cellStyle name="Currency0 5" xfId="1294" xr:uid="{1E16B272-B663-448A-85D5-A5A9892A85CD}"/>
    <cellStyle name="Currency0 5 2" xfId="4783" xr:uid="{0BAE9D7B-5971-4E3B-9A99-1497C5A3DA4B}"/>
    <cellStyle name="Currency0 6" xfId="1295" xr:uid="{A3E80594-25F9-49EF-BD3B-A4CCE58C234E}"/>
    <cellStyle name="Currency0 6 2" xfId="4784" xr:uid="{3CE4AEC8-853C-48AC-905E-B61B77BD5030}"/>
    <cellStyle name="Currency0 7" xfId="1296" xr:uid="{FCF2FCF8-9D56-49EB-AE61-69706ACB4DB7}"/>
    <cellStyle name="Currency0 7 2" xfId="4785" xr:uid="{2D6AF703-B92E-4487-87F7-9950CD350E60}"/>
    <cellStyle name="Currency0 8" xfId="1297" xr:uid="{3508CFDB-5050-443C-AB59-E32C99CFDC0C}"/>
    <cellStyle name="Currency0 8 2" xfId="4786" xr:uid="{C552E3AC-21C1-4321-B678-DFCF4BC68D6B}"/>
    <cellStyle name="Currency0 9" xfId="1298" xr:uid="{C24B1717-D5D8-437E-ACA3-CA21FEE87757}"/>
    <cellStyle name="Currency0 9 2" xfId="4787" xr:uid="{E3277F7D-0C53-432C-A684-CD14A51CBBFD}"/>
    <cellStyle name="Currency0_Cuadros Excel  kilometros 2008" xfId="1299" xr:uid="{51E77E55-2865-4EF6-A774-18A58F87A9EA}"/>
    <cellStyle name="Dane wejściowe" xfId="8976" xr:uid="{84C2663A-A607-451E-8AD1-E2377F8F5FBE}"/>
    <cellStyle name="Dane wyjściowe" xfId="8977" xr:uid="{BF03210D-18D0-4247-8A07-CDD5B22434B4}"/>
    <cellStyle name="Dash" xfId="8757" xr:uid="{BB2CE486-7C64-4EE7-A497-2DCBB6D08BFC}"/>
    <cellStyle name="Date" xfId="1300" xr:uid="{9AECCCE5-602A-4105-B095-10BFFD4906BE}"/>
    <cellStyle name="Date 10" xfId="1301" xr:uid="{6085571E-124B-4619-8A20-F2D3B4CD73E8}"/>
    <cellStyle name="Date 10 2" xfId="4788" xr:uid="{0256E8CA-C20A-4E7B-B120-7C2F0D4095BE}"/>
    <cellStyle name="Date 11" xfId="1302" xr:uid="{795D5C30-3607-44EA-A6A9-EA71F9D52C89}"/>
    <cellStyle name="Date 11 2" xfId="4789" xr:uid="{979158AE-E82A-49BD-9352-76AA76317AEF}"/>
    <cellStyle name="Date 12" xfId="1303" xr:uid="{BAE8DDCD-BA21-4170-8316-A8D8CFB09C73}"/>
    <cellStyle name="Date 13" xfId="1304" xr:uid="{2A1F5840-29DE-408D-8617-43AB756DECC4}"/>
    <cellStyle name="Date 14" xfId="8427" xr:uid="{AF831392-FB53-402D-8158-4ADA77180E25}"/>
    <cellStyle name="Date 2" xfId="1305" xr:uid="{174DAF8B-4717-434B-A98C-FBE9CDD1644D}"/>
    <cellStyle name="Date 2 2" xfId="1306" xr:uid="{40A235CC-CFC7-4790-9ACD-CC6661D59915}"/>
    <cellStyle name="Date 2 2 2" xfId="4790" xr:uid="{44302449-14A9-4B50-AD9A-87AFAC804ABA}"/>
    <cellStyle name="Date 2 3" xfId="1307" xr:uid="{B3359EEF-94EF-4C5C-BA30-1F0AB9069F15}"/>
    <cellStyle name="Date 2 3 2" xfId="4791" xr:uid="{EF32E32A-4824-46A8-9F3D-DA7FF733832D}"/>
    <cellStyle name="Date 2 4" xfId="1308" xr:uid="{6CE0C781-6CD8-4365-A73A-8DED23EE6135}"/>
    <cellStyle name="Date 2 4 2" xfId="4792" xr:uid="{2C908F42-8ADC-4FF2-8514-9CA909A85800}"/>
    <cellStyle name="Date 2 5" xfId="1309" xr:uid="{4734AEB5-E4A2-4DE0-9BAF-426FBA211303}"/>
    <cellStyle name="Date 2 5 2" xfId="4793" xr:uid="{075F73F2-371B-4014-AD1F-245B5328D2FF}"/>
    <cellStyle name="Date 2 6" xfId="1310" xr:uid="{996BBF89-A193-4F0E-8A83-173EC6EC1CD5}"/>
    <cellStyle name="Date 2 6 2" xfId="4794" xr:uid="{6AC0E80F-BE58-4578-BBE2-06A4B713504E}"/>
    <cellStyle name="Date 2 7" xfId="1311" xr:uid="{814C336C-0043-41F2-AB33-03CCE293E395}"/>
    <cellStyle name="Date 2 8" xfId="1312" xr:uid="{D2029EF9-A0FB-4829-A978-92209159D6F6}"/>
    <cellStyle name="Date 2 9" xfId="8978" xr:uid="{174EA338-2F7F-429D-AC73-FFE19C9D62F1}"/>
    <cellStyle name="Date 3" xfId="1313" xr:uid="{0B2C38E3-296F-49BB-A2FC-DD82E5F0EFAB}"/>
    <cellStyle name="Date 3 2" xfId="1314" xr:uid="{21EA029E-DD6A-4EDE-9059-F230AAB365EF}"/>
    <cellStyle name="Date 3 2 2" xfId="4795" xr:uid="{C5214AD2-2F42-48BD-9027-E7797F0280FF}"/>
    <cellStyle name="Date 3 3" xfId="1315" xr:uid="{561CC5E5-550E-45FB-8C7A-7C8FB4AA026E}"/>
    <cellStyle name="Date 3 3 2" xfId="4796" xr:uid="{1072562E-D00F-4648-B526-D84D0AE8600D}"/>
    <cellStyle name="Date 3 4" xfId="1316" xr:uid="{92DABCFB-90A5-4DF8-96A5-CD0C8D6A3924}"/>
    <cellStyle name="Date 3 4 2" xfId="4797" xr:uid="{EF97C0FD-C82B-4DAD-B014-4EFA0F51049D}"/>
    <cellStyle name="Date 3 5" xfId="1317" xr:uid="{2EFC0782-C133-4BCE-B681-81C0857BC8CC}"/>
    <cellStyle name="Date 3 5 2" xfId="4798" xr:uid="{2928D126-3EB1-4372-B335-1F1068F76352}"/>
    <cellStyle name="Date 3 6" xfId="1318" xr:uid="{621DAADC-D600-4F95-ABA9-1FB19811F671}"/>
    <cellStyle name="Date 3 6 2" xfId="4799" xr:uid="{99AEE9B5-0AD4-4159-A1AD-AEB52BDE44B7}"/>
    <cellStyle name="Date 3 7" xfId="1319" xr:uid="{408DC1AB-570B-4F1D-AB5E-AA9D74FDF071}"/>
    <cellStyle name="Date 3 8" xfId="1320" xr:uid="{73FFA8D6-3847-4CE3-B839-E063859A3844}"/>
    <cellStyle name="Date 4" xfId="1321" xr:uid="{EA4627C3-C9F5-43EB-9328-A8BE85CCB3B9}"/>
    <cellStyle name="Date 4 2" xfId="1322" xr:uid="{BBD6A041-D59E-4010-A3A5-36543814DC24}"/>
    <cellStyle name="Date 4 2 2" xfId="4800" xr:uid="{124EBD9D-CEAD-461A-8642-9B2D40229864}"/>
    <cellStyle name="Date 4 3" xfId="1323" xr:uid="{B0A5BEFB-B35A-4E60-825D-D6EB5DE2DFAE}"/>
    <cellStyle name="Date 4 3 2" xfId="4801" xr:uid="{C5DD7B9F-1FC3-4A23-A0E6-009555058EB9}"/>
    <cellStyle name="Date 4 4" xfId="1324" xr:uid="{9FAAC6EB-E7C6-410C-8183-7E78A49DA12F}"/>
    <cellStyle name="Date 4 4 2" xfId="4802" xr:uid="{56811013-A3C2-4D8D-BAFC-7F153B0D8B16}"/>
    <cellStyle name="Date 4 5" xfId="1325" xr:uid="{67F6E9FC-613F-4518-A4A0-B0FBFAAD68AC}"/>
    <cellStyle name="Date 4 5 2" xfId="4803" xr:uid="{F1541042-AF25-4468-BC38-0A4BDC8EA2F0}"/>
    <cellStyle name="Date 4 6" xfId="1326" xr:uid="{F1F85B1B-0ECE-4C3D-8586-1A71682C1BA2}"/>
    <cellStyle name="Date 4 6 2" xfId="4804" xr:uid="{1F5E71AA-AD4A-4A0E-8032-6F6BE20AA03D}"/>
    <cellStyle name="Date 4 7" xfId="1327" xr:uid="{F716F7ED-B046-4240-BC29-495E919DC3E7}"/>
    <cellStyle name="Date 4 8" xfId="1328" xr:uid="{1E552165-7E36-40D2-B1E3-6D19D91253B0}"/>
    <cellStyle name="Date 5" xfId="1329" xr:uid="{7CB79B91-07A5-4808-B866-6A1AB993462C}"/>
    <cellStyle name="Date 5 2" xfId="4805" xr:uid="{4284A9F6-DFCD-4DAB-BD99-9A4AB2528C2C}"/>
    <cellStyle name="Date 6" xfId="1330" xr:uid="{6B090CC2-0DAA-4744-A919-E3841BCE812E}"/>
    <cellStyle name="Date 6 2" xfId="4806" xr:uid="{15B213BC-1FE9-4F8B-B77D-D2519514DF57}"/>
    <cellStyle name="Date 7" xfId="1331" xr:uid="{BD7DD30F-774B-48E0-ADA5-7B52BF4A3A97}"/>
    <cellStyle name="Date 7 2" xfId="4807" xr:uid="{9B276125-819A-4E3A-90F2-5CEE48E2B833}"/>
    <cellStyle name="Date 8" xfId="1332" xr:uid="{FFD13897-F9F5-4B9E-9B6F-0E9B3297D90A}"/>
    <cellStyle name="Date 8 2" xfId="4808" xr:uid="{FFA909E3-F060-4220-A3C3-6CE225B9D6A8}"/>
    <cellStyle name="Date 9" xfId="1333" xr:uid="{05711419-BEE0-413F-B43B-EB3D688C3FB3}"/>
    <cellStyle name="Date 9 2" xfId="4809" xr:uid="{D32FEBDC-D948-4485-9B72-66CB319C4C1C}"/>
    <cellStyle name="Dia" xfId="3384" xr:uid="{8ABFA1CC-1E60-4EB6-BE10-7C8850C4A938}"/>
    <cellStyle name="Dobre" xfId="8979" xr:uid="{BAE6AE3E-E670-4EFB-BF72-D51B60692279}"/>
    <cellStyle name="Encabez1" xfId="3385" xr:uid="{08189FFA-8C5D-471B-96FD-74046706A3B1}"/>
    <cellStyle name="Encabez2" xfId="3386" xr:uid="{4FE22B32-7CC8-45B7-9AFA-23A73FC097EC}"/>
    <cellStyle name="Encabezado 1 2" xfId="9841" xr:uid="{8C6C846D-2764-4234-92DE-D2AFD9EF20B1}"/>
    <cellStyle name="Encabezado 1 3" xfId="8138" xr:uid="{E49C17BF-4548-4372-BA34-EF705D9DD0DF}"/>
    <cellStyle name="Encabezado 4 10" xfId="4810" xr:uid="{FBCDF3AF-0195-41FB-8BC3-6214539D65D1}"/>
    <cellStyle name="Encabezado 4 10 2" xfId="4811" xr:uid="{0DA4A787-BB9A-4F36-8985-8B06683A8066}"/>
    <cellStyle name="Encabezado 4 10 3" xfId="8428" xr:uid="{B4AF577A-7721-43F5-9D10-9DAF52C200F6}"/>
    <cellStyle name="Encabezado 4 11" xfId="4812" xr:uid="{3448FE2D-B07B-4F3B-AFBA-4F670B1D339F}"/>
    <cellStyle name="Encabezado 4 11 2" xfId="4813" xr:uid="{475AC6F8-9D00-4C15-8619-037709517ECE}"/>
    <cellStyle name="Encabezado 4 11 3" xfId="8429" xr:uid="{FC501064-1365-4EA6-8FA8-83300ED3C6B5}"/>
    <cellStyle name="Encabezado 4 12" xfId="4814" xr:uid="{FF437F90-4CB0-4792-863D-F6DA15E3C926}"/>
    <cellStyle name="Encabezado 4 12 2" xfId="4815" xr:uid="{F47FA760-4351-46DC-8FF9-B8ED783B93BA}"/>
    <cellStyle name="Encabezado 4 12 3" xfId="8430" xr:uid="{7A19A2BC-7748-4C85-AC9B-96053782E618}"/>
    <cellStyle name="Encabezado 4 13" xfId="4816" xr:uid="{8AF58468-5786-4833-8E84-68DC1C267BE6}"/>
    <cellStyle name="Encabezado 4 13 2" xfId="4817" xr:uid="{40B35511-9F50-4878-8C3B-4F2ADAA7BA86}"/>
    <cellStyle name="Encabezado 4 13 3" xfId="8431" xr:uid="{A4E8FF39-1545-4D46-92B5-1FFD09AE792E}"/>
    <cellStyle name="Encabezado 4 14" xfId="4818" xr:uid="{72F089CD-3195-4F29-AB4C-78A33E5A0319}"/>
    <cellStyle name="Encabezado 4 14 2" xfId="4819" xr:uid="{E8015937-5A18-461F-A3FE-E33C41107CE8}"/>
    <cellStyle name="Encabezado 4 14 3" xfId="8432" xr:uid="{D1EC8C55-E9BE-4F78-AD95-DCC2AD89B464}"/>
    <cellStyle name="Encabezado 4 15" xfId="4820" xr:uid="{BA4A3F51-A18F-4F3C-8235-4A2C2C4DF6BA}"/>
    <cellStyle name="Encabezado 4 15 2" xfId="9928" xr:uid="{71FACC67-8095-4331-ABCB-F49FC5439C29}"/>
    <cellStyle name="Encabezado 4 16" xfId="7956" xr:uid="{B524A0DB-3C8A-472C-813F-B3029F2B96CA}"/>
    <cellStyle name="Encabezado 4 2" xfId="3387" xr:uid="{9EDD82C0-5827-4519-8BA5-830978A81506}"/>
    <cellStyle name="Encabezado 4 2 2" xfId="4821" xr:uid="{DCD80B16-5648-4FC6-9780-16A8EEC1DFFE}"/>
    <cellStyle name="Encabezado 4 2 2 2" xfId="8980" xr:uid="{CC1A1922-599D-43FE-8AD6-43D1E2D0FAD9}"/>
    <cellStyle name="Encabezado 4 2 3" xfId="4822" xr:uid="{695A9566-B8BB-40C4-AF62-2D89CD01DB54}"/>
    <cellStyle name="Encabezado 4 2 4" xfId="4823" xr:uid="{C0147B30-C3B2-46A4-9BD4-D9F9D137ACB4}"/>
    <cellStyle name="Encabezado 4 3" xfId="3388" xr:uid="{6EB06B71-77FF-40F1-ABD3-BB8FA7A43320}"/>
    <cellStyle name="Encabezado 4 3 2" xfId="4824" xr:uid="{84CABBC8-0D31-4EC2-B91E-76C6440CFD07}"/>
    <cellStyle name="Encabezado 4 3 3" xfId="4825" xr:uid="{49B808E8-0DFF-402D-958F-6493AF36B724}"/>
    <cellStyle name="Encabezado 4 4" xfId="4826" xr:uid="{542C1579-AEA5-458D-83DA-02E401785CB5}"/>
    <cellStyle name="Encabezado 4 4 2" xfId="4827" xr:uid="{1B5F70D0-197F-4AE4-9E7D-F49A35B0EE4F}"/>
    <cellStyle name="Encabezado 4 4 3" xfId="4828" xr:uid="{32C7DBBF-52A0-42E0-A945-EAAEEED04217}"/>
    <cellStyle name="Encabezado 4 5" xfId="4829" xr:uid="{7A64CB2A-123C-4912-8144-3557340808DF}"/>
    <cellStyle name="Encabezado 4 5 2" xfId="8433" xr:uid="{3C3814F0-D578-4F53-9858-15055298AE9E}"/>
    <cellStyle name="Encabezado 4 6" xfId="4830" xr:uid="{6C22F716-6D2B-43D7-9312-351E82CF88C3}"/>
    <cellStyle name="Encabezado 4 6 2" xfId="8434" xr:uid="{624226F9-A93D-40C4-9412-F96B92C9484B}"/>
    <cellStyle name="Encabezado 4 7" xfId="4831" xr:uid="{C06AFF55-D678-4651-BE31-97DA1DE08B8C}"/>
    <cellStyle name="Encabezado 4 7 2" xfId="8435" xr:uid="{03BFEF4A-AFA6-41AE-BC0A-62AF7208D563}"/>
    <cellStyle name="Encabezado 4 8" xfId="4832" xr:uid="{6C6D3648-7181-47B4-B324-0A69CBFDC4C8}"/>
    <cellStyle name="Encabezado 4 8 2" xfId="8436" xr:uid="{5961C7B6-E635-48FC-B03E-E0D1138CAD54}"/>
    <cellStyle name="Encabezado 4 9" xfId="4833" xr:uid="{4C2B494A-5FAB-4841-BAF7-AD0B46DE2440}"/>
    <cellStyle name="Encabezado 4 9 2" xfId="8437" xr:uid="{32775CB4-36F1-454F-91BC-3C6D3C11FDE4}"/>
    <cellStyle name="Ênfase1" xfId="1334" xr:uid="{EB98F7D3-3DFC-43E5-A1DA-2269FEDD73F4}"/>
    <cellStyle name="Ênfase2" xfId="1335" xr:uid="{197CE054-E81E-4581-BF12-55192B176AAE}"/>
    <cellStyle name="Ênfase3" xfId="1336" xr:uid="{29401218-D4EC-442A-B781-7C555BE2B800}"/>
    <cellStyle name="Ênfase4" xfId="1337" xr:uid="{3261CF51-1B1F-43C8-96E6-5C9715DB49DB}"/>
    <cellStyle name="Ênfase5" xfId="1338" xr:uid="{7E4528A9-4E72-4C94-9E18-E8ABDF3E35FD}"/>
    <cellStyle name="Ênfase6" xfId="1339" xr:uid="{6278D15F-4450-4EFB-BF1F-A7EF46B4A5FD}"/>
    <cellStyle name="Énfasis1 10" xfId="4834" xr:uid="{2BC586E9-C61B-4831-8A20-74A548F26343}"/>
    <cellStyle name="Énfasis1 10 2" xfId="8438" xr:uid="{C13B9075-095A-4819-A0DA-5454E04BF60F}"/>
    <cellStyle name="Énfasis1 11" xfId="4835" xr:uid="{5B052035-94A7-4ACF-9D34-C1D73B1E84EB}"/>
    <cellStyle name="Énfasis1 11 2" xfId="8439" xr:uid="{DCED307B-7709-401E-9D5D-4D1F726C35F9}"/>
    <cellStyle name="Énfasis1 12" xfId="4836" xr:uid="{2FF183B5-7055-4D50-9664-81ADB9F219DC}"/>
    <cellStyle name="Énfasis1 12 2" xfId="4837" xr:uid="{0F032D1C-A151-4DF2-BFEB-97C0E54539C8}"/>
    <cellStyle name="Énfasis1 12 3" xfId="8440" xr:uid="{D63252D9-395D-4CFD-B1AE-CD56FF77E3C9}"/>
    <cellStyle name="Énfasis1 13" xfId="4838" xr:uid="{2EAE81FF-1BB4-4E9F-86D0-16D666837CE1}"/>
    <cellStyle name="Énfasis1 13 2" xfId="4839" xr:uid="{4D66AB39-7A20-4991-AE06-5630B9774886}"/>
    <cellStyle name="Énfasis1 13 3" xfId="8441" xr:uid="{5732E741-9E73-4898-81AC-48581FDF1BD3}"/>
    <cellStyle name="Énfasis1 14" xfId="4840" xr:uid="{22B56507-ACC1-4895-BF58-40A80DFFB6F3}"/>
    <cellStyle name="Énfasis1 14 2" xfId="4841" xr:uid="{C4A0FBBC-C4E8-4DD2-85F8-AD49FCAFCB90}"/>
    <cellStyle name="Énfasis1 14 3" xfId="8442" xr:uid="{7CBFBA0B-1204-480A-9AA4-63C2EDA5D063}"/>
    <cellStyle name="Énfasis1 15" xfId="4842" xr:uid="{6C81FDF1-1CB5-4D80-A377-255765877853}"/>
    <cellStyle name="Énfasis1 15 2" xfId="4843" xr:uid="{99E0CCB9-9DD6-4AEF-B054-15D8ECCA6E6D}"/>
    <cellStyle name="Énfasis1 15 3" xfId="9929" xr:uid="{BEEEADC1-A5FA-41D6-A742-485F5FD94F22}"/>
    <cellStyle name="Énfasis1 16" xfId="4844" xr:uid="{57CA7381-EB2B-4D00-9BDE-4E05C497D24B}"/>
    <cellStyle name="Énfasis1 16 2" xfId="4845" xr:uid="{DAEF4226-202F-4B17-BA3C-34F85B5C042F}"/>
    <cellStyle name="Énfasis1 17" xfId="4846" xr:uid="{EDA5BFF0-2167-48EB-9136-30C815EC675A}"/>
    <cellStyle name="Énfasis1 2" xfId="1340" xr:uid="{99847CEF-7F18-42CF-89AD-7BE0BFE22F85}"/>
    <cellStyle name="Énfasis1 2 2" xfId="1341" xr:uid="{56D23795-C40A-4954-953D-DE111F601C3C}"/>
    <cellStyle name="Énfasis1 2 2 2" xfId="4847" xr:uid="{46BE94B7-D8C7-4E57-A11F-50E4CDBC5CC2}"/>
    <cellStyle name="Énfasis1 2 2 3" xfId="4848" xr:uid="{F8865C8E-6286-4B20-B358-56CF9D0E4EFF}"/>
    <cellStyle name="Énfasis1 2 2 4" xfId="4849" xr:uid="{E6527826-8B82-448B-A406-87AD1A73AA0F}"/>
    <cellStyle name="Énfasis1 2 2 4 2" xfId="4850" xr:uid="{382B7230-8092-41EB-AF67-71A95E1FC789}"/>
    <cellStyle name="Énfasis1 2 2 5" xfId="8443" xr:uid="{03C43C4F-CC2B-4670-B6A1-C731C3E9AEE6}"/>
    <cellStyle name="Énfasis1 2 3" xfId="4851" xr:uid="{4A9C45B1-3EA1-4C58-AD18-3F73F3F5EB70}"/>
    <cellStyle name="Énfasis1 2 4" xfId="4852" xr:uid="{C280230C-F34F-47B6-8A76-2A6831566D46}"/>
    <cellStyle name="Énfasis1 2 4 2" xfId="4853" xr:uid="{7AADB561-3679-4734-A7F0-7D03F06FF22C}"/>
    <cellStyle name="Énfasis1 2 5" xfId="4854" xr:uid="{43F3972E-2632-44FA-9CEB-3DEB2CDFA6D9}"/>
    <cellStyle name="Énfasis1 2 6" xfId="7957" xr:uid="{2198929E-0CFC-4B82-BC36-B92A16D7AFB4}"/>
    <cellStyle name="Énfasis1 2_Deuda septiembre_marcos" xfId="1342" xr:uid="{EA0F7F87-E354-4986-9B34-AEDC0EF620C6}"/>
    <cellStyle name="Énfasis1 3" xfId="1343" xr:uid="{3B271529-3F1C-4B07-87C1-8A607CF61A9C}"/>
    <cellStyle name="Énfasis1 3 2" xfId="8444" xr:uid="{D741BBF6-21B2-4065-ACE8-6DAD447C2DB3}"/>
    <cellStyle name="Énfasis1 3 3" xfId="7958" xr:uid="{C941D4DF-1E78-4A49-B7F1-A95D08D578A0}"/>
    <cellStyle name="Énfasis1 4" xfId="4855" xr:uid="{DB2DBA23-A179-4F86-A3D4-396A82133C71}"/>
    <cellStyle name="Énfasis1 4 2" xfId="4856" xr:uid="{0CAAC192-AAB6-4509-9485-67E32797BE4D}"/>
    <cellStyle name="Énfasis1 4 3" xfId="4857" xr:uid="{B763007A-BD8B-45FF-9EB8-09941E4715CB}"/>
    <cellStyle name="Énfasis1 5" xfId="4858" xr:uid="{240C8296-9041-47BB-AAC3-33B2C7DBA0A0}"/>
    <cellStyle name="Énfasis1 5 2" xfId="4859" xr:uid="{452A7D0A-77C5-45A8-A66C-9D810B530A00}"/>
    <cellStyle name="Énfasis1 5 3" xfId="4860" xr:uid="{4C2880BB-86EE-47FD-B4AE-DE4598682A0F}"/>
    <cellStyle name="Énfasis1 6" xfId="4861" xr:uid="{A01BA433-96AC-4DCA-AAA8-162FF7BBCC0D}"/>
    <cellStyle name="Énfasis1 6 2" xfId="8445" xr:uid="{1A1DBC2D-BD0C-4E7C-9E18-6E171B1EDBB6}"/>
    <cellStyle name="Énfasis1 7" xfId="4862" xr:uid="{515AE93E-B42C-4D7C-A651-DC7D6FFF9EE0}"/>
    <cellStyle name="Énfasis1 7 2" xfId="8446" xr:uid="{4F082493-136C-49E0-A8F7-C69B088F5E41}"/>
    <cellStyle name="Énfasis1 8" xfId="4863" xr:uid="{3CAB3028-598C-4A57-B852-4BB3F42C5AAE}"/>
    <cellStyle name="Énfasis1 8 2" xfId="8447" xr:uid="{46264A1B-58A7-48FC-8ABD-9AA6766BDD73}"/>
    <cellStyle name="Énfasis1 9" xfId="4864" xr:uid="{9DE46D44-74C1-4798-A81B-780634984233}"/>
    <cellStyle name="Énfasis1 9 2" xfId="8448" xr:uid="{C2AAE036-3015-473F-88C7-63AF6B98109F}"/>
    <cellStyle name="Énfasis2 10" xfId="4865" xr:uid="{D2E3B397-9550-4320-A288-05F7C1ECE127}"/>
    <cellStyle name="Énfasis2 10 2" xfId="4866" xr:uid="{9A35ACDD-A4E1-4A0B-893E-72FD0B627315}"/>
    <cellStyle name="Énfasis2 10 3" xfId="8449" xr:uid="{615C0955-55B4-4C7D-B38A-65F0ACD3D538}"/>
    <cellStyle name="Énfasis2 11" xfId="4867" xr:uid="{CF3EF36E-57AD-4509-AA1E-3481FF2A44BF}"/>
    <cellStyle name="Énfasis2 11 2" xfId="4868" xr:uid="{08A03908-8E2C-457B-A1E8-0CD4A49E8614}"/>
    <cellStyle name="Énfasis2 11 3" xfId="8450" xr:uid="{C4E2798E-EC8E-4525-AB38-130E2B7C6ACB}"/>
    <cellStyle name="Énfasis2 12" xfId="4869" xr:uid="{2B961DE2-22F7-4B5C-B5BB-051691D421BB}"/>
    <cellStyle name="Énfasis2 12 2" xfId="4870" xr:uid="{A25E7E84-69EC-447E-9EA7-502851380AED}"/>
    <cellStyle name="Énfasis2 12 3" xfId="8451" xr:uid="{6C495BFB-6C81-4B5D-99F1-EAB9C3C2C4B7}"/>
    <cellStyle name="Énfasis2 13" xfId="4871" xr:uid="{0BD90919-F7BA-47B9-A54F-591D457038D5}"/>
    <cellStyle name="Énfasis2 13 2" xfId="4872" xr:uid="{020D2466-5FD4-4A4B-ABC5-00936A72E1D0}"/>
    <cellStyle name="Énfasis2 13 3" xfId="8452" xr:uid="{B57450CB-F361-4133-895D-1033385A560A}"/>
    <cellStyle name="Énfasis2 14" xfId="4873" xr:uid="{BA3F9860-D253-4E30-8B9E-79D68F93B074}"/>
    <cellStyle name="Énfasis2 14 2" xfId="4874" xr:uid="{E22E7CA6-DBA3-450B-A60A-C6AB766DA45B}"/>
    <cellStyle name="Énfasis2 14 3" xfId="8453" xr:uid="{E3124E1E-9E66-4B8F-9330-701533CF95DD}"/>
    <cellStyle name="Énfasis2 15" xfId="4875" xr:uid="{19E60F79-D7B9-4179-BEBC-D0DAF0AD95CB}"/>
    <cellStyle name="Énfasis2 15 2" xfId="9930" xr:uid="{B033CCD7-EFB2-4D71-9358-0FD4F217251F}"/>
    <cellStyle name="Énfasis2 16" xfId="7959" xr:uid="{7ADD7DA1-684C-4FAA-9AE1-3D6FAC0E209F}"/>
    <cellStyle name="Énfasis2 2" xfId="3389" xr:uid="{5AB97591-4A25-49B3-9425-D399B8078A23}"/>
    <cellStyle name="Énfasis2 2 2" xfId="4876" xr:uid="{A88526D3-F930-4892-A9E0-6659D1A677A8}"/>
    <cellStyle name="Énfasis2 2 2 2" xfId="8981" xr:uid="{416E2988-D7A7-43AB-843B-E6635087B339}"/>
    <cellStyle name="Énfasis2 2 3" xfId="4877" xr:uid="{90D6346C-A38C-4BA0-9BAE-6D480D83E492}"/>
    <cellStyle name="Énfasis2 2 4" xfId="4878" xr:uid="{986A623C-FDA9-43BA-A479-20F917FE3E15}"/>
    <cellStyle name="Énfasis2 3" xfId="3390" xr:uid="{58051F3D-DF3B-429E-A13B-3D57C7B3F72E}"/>
    <cellStyle name="Énfasis2 3 2" xfId="4879" xr:uid="{30EC3851-56F0-4606-AB79-5DAA2DBFC395}"/>
    <cellStyle name="Énfasis2 3 3" xfId="4880" xr:uid="{D3CA5FFA-9BF3-4C2B-8766-FE16D6B90F93}"/>
    <cellStyle name="Énfasis2 4" xfId="4881" xr:uid="{181E3C85-C19F-4C81-863D-4FFD7174F62C}"/>
    <cellStyle name="Énfasis2 4 2" xfId="4882" xr:uid="{69F844BF-46BC-4585-B3FC-25FBB8D78DD3}"/>
    <cellStyle name="Énfasis2 4 3" xfId="4883" xr:uid="{3D35803F-0522-4E97-A1FF-966550529A62}"/>
    <cellStyle name="Énfasis2 5" xfId="4884" xr:uid="{424B4762-91A3-481F-96C0-B4FDD19BADB1}"/>
    <cellStyle name="Énfasis2 5 2" xfId="8454" xr:uid="{AA3EA17C-B91B-43E2-9B63-E9D4738DA30A}"/>
    <cellStyle name="Énfasis2 6" xfId="4885" xr:uid="{0C159D82-766D-44CD-BC04-32286C1D2EDD}"/>
    <cellStyle name="Énfasis2 6 2" xfId="8455" xr:uid="{3CEAAC3B-C6C1-43D3-9E1B-2AA0B16098DB}"/>
    <cellStyle name="Énfasis2 7" xfId="4886" xr:uid="{534C82AC-ADF2-4CCC-BF6C-BBE251C406E5}"/>
    <cellStyle name="Énfasis2 7 2" xfId="8456" xr:uid="{71A45776-1107-44EB-B8B8-FA4216E13D33}"/>
    <cellStyle name="Énfasis2 8" xfId="4887" xr:uid="{0B490F58-38AB-4FFE-AFDD-82BCAA968414}"/>
    <cellStyle name="Énfasis2 8 2" xfId="8457" xr:uid="{8805E90E-5A20-40B4-A13D-A03FAC02B4FD}"/>
    <cellStyle name="Énfasis2 9" xfId="4888" xr:uid="{F8127DB4-793B-41A9-811D-57C3763CC182}"/>
    <cellStyle name="Énfasis2 9 2" xfId="8458" xr:uid="{B21712B8-F3A2-49D5-BD48-3335C9B15E12}"/>
    <cellStyle name="Énfasis3 10" xfId="4889" xr:uid="{D0392972-1EC1-4021-AE3B-245762299631}"/>
    <cellStyle name="Énfasis3 10 2" xfId="8459" xr:uid="{AB131DEE-1A96-480A-A177-B8111164CE0D}"/>
    <cellStyle name="Énfasis3 11" xfId="4890" xr:uid="{2AB3FE3C-8998-4340-898A-08B242A6A47C}"/>
    <cellStyle name="Énfasis3 11 2" xfId="4891" xr:uid="{FD1127F8-E0B1-4962-B7BE-5A6E11D36C78}"/>
    <cellStyle name="Énfasis3 11 3" xfId="8460" xr:uid="{942F4A4C-9849-486B-96A1-C63343AC350E}"/>
    <cellStyle name="Énfasis3 12" xfId="4892" xr:uid="{9173FA7A-1589-4EF9-AF91-932EF59EEB7B}"/>
    <cellStyle name="Énfasis3 12 2" xfId="4893" xr:uid="{F52814DC-15B8-414E-9BD6-28572DA944F7}"/>
    <cellStyle name="Énfasis3 12 3" xfId="8461" xr:uid="{5A70C3B9-B4E9-4748-9F03-B5C3107B0C24}"/>
    <cellStyle name="Énfasis3 13" xfId="4894" xr:uid="{2E8CB089-B111-4FD1-B00A-3F088D24A4A3}"/>
    <cellStyle name="Énfasis3 13 2" xfId="4895" xr:uid="{E06CBEC9-F2E3-429C-83E4-4D77E23CE02D}"/>
    <cellStyle name="Énfasis3 13 3" xfId="8462" xr:uid="{7FEC1889-E5BF-4D6D-8D0F-4BBE5D6F4F18}"/>
    <cellStyle name="Énfasis3 14" xfId="4896" xr:uid="{DFF5800D-7B7B-4175-87AB-C5F522890400}"/>
    <cellStyle name="Énfasis3 14 2" xfId="4897" xr:uid="{97BDCE33-90FE-4A0F-ADA3-68F66462FF02}"/>
    <cellStyle name="Énfasis3 14 3" xfId="8463" xr:uid="{1CD201A5-E64B-41A8-A3D2-47507F82DA78}"/>
    <cellStyle name="Énfasis3 15" xfId="4898" xr:uid="{3D528640-1921-4DF4-83A1-F98027274ACA}"/>
    <cellStyle name="Énfasis3 15 2" xfId="4899" xr:uid="{E31EF088-C0F4-4116-B1DC-CAA9A6C368A1}"/>
    <cellStyle name="Énfasis3 15 3" xfId="9931" xr:uid="{0037D8D6-853D-408F-9C78-D97002AE26F5}"/>
    <cellStyle name="Énfasis3 16" xfId="4900" xr:uid="{F09FB208-8E33-48AA-917C-8AF607196228}"/>
    <cellStyle name="Énfasis3 2" xfId="1344" xr:uid="{79405180-2A5A-479D-A292-ABF645E8B34C}"/>
    <cellStyle name="Énfasis3 2 2" xfId="1345" xr:uid="{8222A9FB-24AD-40B3-9162-B569E244CEB6}"/>
    <cellStyle name="Énfasis3 2 2 2" xfId="4901" xr:uid="{428AE127-024C-4F93-9FC4-919748677192}"/>
    <cellStyle name="Énfasis3 2 2 3" xfId="4902" xr:uid="{9B03BFD2-EB9E-444A-9AE2-BA696C6C4476}"/>
    <cellStyle name="Énfasis3 2 2 4" xfId="4903" xr:uid="{D68021C4-72D0-4813-829C-F84E313496C1}"/>
    <cellStyle name="Énfasis3 2 2 4 2" xfId="4904" xr:uid="{79DDE547-9B69-469F-B0F7-BCC25E8C0743}"/>
    <cellStyle name="Énfasis3 2 2 5" xfId="8464" xr:uid="{A6FDCEBD-E1DB-4872-86E9-449A6FE688E2}"/>
    <cellStyle name="Énfasis3 2 3" xfId="4905" xr:uid="{37C4AE84-B273-474E-825A-0D745640EFDC}"/>
    <cellStyle name="Énfasis3 2 4" xfId="4906" xr:uid="{DB6DBBA5-0C64-4BC5-A883-87C859BB7339}"/>
    <cellStyle name="Énfasis3 2 4 2" xfId="4907" xr:uid="{E1D5FC60-0B25-4483-923B-843409884F0C}"/>
    <cellStyle name="Énfasis3 2 5" xfId="4908" xr:uid="{077D2131-C248-481B-AAAF-A9C997BEBF78}"/>
    <cellStyle name="Énfasis3 2 6" xfId="7960" xr:uid="{2E252ADD-740F-441E-BFE7-7EA8BD14F016}"/>
    <cellStyle name="Énfasis3 2_Deuda septiembre_marcos" xfId="1346" xr:uid="{B9658CB5-4B07-49EC-B48C-400E0CE4249A}"/>
    <cellStyle name="Énfasis3 3" xfId="3391" xr:uid="{82A72F59-4198-4ABA-BAE1-CDDB65E9D729}"/>
    <cellStyle name="Énfasis3 3 2" xfId="4909" xr:uid="{1E0E26B5-6E5B-4370-821D-5C62592C0A13}"/>
    <cellStyle name="Énfasis3 3 3" xfId="4910" xr:uid="{4060C6B1-1CBD-4066-825C-7260D90FE292}"/>
    <cellStyle name="Énfasis3 4" xfId="4911" xr:uid="{F3918BDF-A7FF-4AF9-9330-AEE6D5A0CA1B}"/>
    <cellStyle name="Énfasis3 4 2" xfId="4912" xr:uid="{91E0F732-4672-42C5-BD77-4FEE1FB7A436}"/>
    <cellStyle name="Énfasis3 4 3" xfId="4913" xr:uid="{37533194-DB6D-417A-94EA-42CECE04D673}"/>
    <cellStyle name="Énfasis3 5" xfId="4914" xr:uid="{F6991C84-6A05-4414-B583-1318681EC67E}"/>
    <cellStyle name="Énfasis3 5 2" xfId="8465" xr:uid="{CB63E277-1B61-420A-974C-52E4B65970FB}"/>
    <cellStyle name="Énfasis3 6" xfId="4915" xr:uid="{C440FA6E-DD1D-438F-BA1A-A3468F2369F3}"/>
    <cellStyle name="Énfasis3 6 2" xfId="8466" xr:uid="{B04C6018-10AE-423D-9EDA-95D982E9376E}"/>
    <cellStyle name="Énfasis3 7" xfId="4916" xr:uid="{7D06227F-99A8-4342-B21A-8C4983E53DC4}"/>
    <cellStyle name="Énfasis3 7 2" xfId="8467" xr:uid="{A74EEA9D-8752-456B-A88C-3CF9EF7FB061}"/>
    <cellStyle name="Énfasis3 8" xfId="4917" xr:uid="{68826C8B-AB5C-44BE-995B-30C41295FAFC}"/>
    <cellStyle name="Énfasis3 8 2" xfId="8468" xr:uid="{6F13B65C-C554-4571-9880-4F8A26B8D374}"/>
    <cellStyle name="Énfasis3 9" xfId="4918" xr:uid="{5D0D4AF0-AB73-4836-B6C1-F1BD5BF1AC48}"/>
    <cellStyle name="Énfasis3 9 2" xfId="8469" xr:uid="{656F1CE1-7C5A-4AB8-969D-73343DB352B7}"/>
    <cellStyle name="Énfasis4 10" xfId="4919" xr:uid="{7941E582-6385-484C-9385-9B48FE4A90A9}"/>
    <cellStyle name="Énfasis4 10 2" xfId="4920" xr:uid="{E312D049-E806-464C-ADE8-4EF3D3095A8A}"/>
    <cellStyle name="Énfasis4 10 3" xfId="8470" xr:uid="{649378A8-435C-4215-894E-33E99B356318}"/>
    <cellStyle name="Énfasis4 11" xfId="4921" xr:uid="{C3A4D67A-EB34-4B8C-95B4-B48716922951}"/>
    <cellStyle name="Énfasis4 11 2" xfId="4922" xr:uid="{5AF6F8CB-B001-45CB-99E7-41F3E36DA866}"/>
    <cellStyle name="Énfasis4 11 3" xfId="8471" xr:uid="{8009A9EA-9651-43C3-917E-95C61136D54D}"/>
    <cellStyle name="Énfasis4 12" xfId="4923" xr:uid="{49939A6D-DDA1-45D8-A5CD-7355DC08009D}"/>
    <cellStyle name="Énfasis4 12 2" xfId="4924" xr:uid="{17DAC419-B8F6-42DD-85FE-687EB183518E}"/>
    <cellStyle name="Énfasis4 12 3" xfId="8472" xr:uid="{95564D07-C0F7-41FA-B6FD-85FEC7754E32}"/>
    <cellStyle name="Énfasis4 13" xfId="4925" xr:uid="{D525A13D-E7A0-485E-8820-A48760BA8B97}"/>
    <cellStyle name="Énfasis4 13 2" xfId="4926" xr:uid="{9437A6C6-D307-4231-8F28-8FF92814C832}"/>
    <cellStyle name="Énfasis4 13 3" xfId="8473" xr:uid="{AB1A0424-AEB1-43DB-9B40-39F6AAF08D35}"/>
    <cellStyle name="Énfasis4 14" xfId="4927" xr:uid="{74EB9760-F1FE-43B5-A70D-1A6A1E35FFFE}"/>
    <cellStyle name="Énfasis4 14 2" xfId="4928" xr:uid="{ED5F4C57-2048-45D3-9FC9-4EBA3E867884}"/>
    <cellStyle name="Énfasis4 14 3" xfId="8474" xr:uid="{A80CA531-D2D5-45CE-9FC0-5569B9B4528B}"/>
    <cellStyle name="Énfasis4 15" xfId="4929" xr:uid="{0346DC26-DFB7-4086-8ABA-53DA5F3D5C34}"/>
    <cellStyle name="Énfasis4 15 2" xfId="9932" xr:uid="{ABD76337-7B12-4433-9455-29EF9A501278}"/>
    <cellStyle name="Énfasis4 16" xfId="7961" xr:uid="{55188122-8392-413A-A8C9-A728D874F718}"/>
    <cellStyle name="Énfasis4 2" xfId="3392" xr:uid="{C8CD933D-B1DD-499C-8498-3C9827DF0A03}"/>
    <cellStyle name="Énfasis4 2 2" xfId="4930" xr:uid="{86C2558A-65DC-4A58-AFD6-D145DA76C686}"/>
    <cellStyle name="Énfasis4 2 2 2" xfId="8982" xr:uid="{46C7ACEA-10B7-4367-9572-D36764F8B61C}"/>
    <cellStyle name="Énfasis4 2 3" xfId="4931" xr:uid="{356D1F7D-21E0-4DA4-B5DB-D01E07D9CDFD}"/>
    <cellStyle name="Énfasis4 2 4" xfId="4932" xr:uid="{4C9A2F5D-9B80-4B95-B31F-CE92C0542A4C}"/>
    <cellStyle name="Énfasis4 3" xfId="3393" xr:uid="{05B6DF51-F3D7-4368-B028-CE5B54EAC48F}"/>
    <cellStyle name="Énfasis4 3 2" xfId="4933" xr:uid="{1BE4172E-43E1-4654-B034-40A4A7FE877F}"/>
    <cellStyle name="Énfasis4 3 3" xfId="4934" xr:uid="{81F93578-2C51-442F-AFAB-47EB5DDC93C9}"/>
    <cellStyle name="Énfasis4 4" xfId="4935" xr:uid="{64FF77FC-AA77-4E96-868B-2CFA4D45E37F}"/>
    <cellStyle name="Énfasis4 4 2" xfId="4936" xr:uid="{BC158B0A-059B-4A32-A6CD-236EDB0B7542}"/>
    <cellStyle name="Énfasis4 4 3" xfId="4937" xr:uid="{8B2F147B-89C8-4899-862A-54946A88179E}"/>
    <cellStyle name="Énfasis4 5" xfId="4938" xr:uid="{38FD46AB-2CFE-4574-AA7E-7F960FB9CAE5}"/>
    <cellStyle name="Énfasis4 5 2" xfId="8475" xr:uid="{302D896B-AB31-47FF-A29A-BD52DC696EF0}"/>
    <cellStyle name="Énfasis4 6" xfId="4939" xr:uid="{4958DB77-109E-4E4B-91A3-EFEF08367E85}"/>
    <cellStyle name="Énfasis4 6 2" xfId="8476" xr:uid="{FBB029FC-A41E-4926-B5CD-7E2CEA08495A}"/>
    <cellStyle name="Énfasis4 7" xfId="4940" xr:uid="{477D8999-920B-4F4E-811A-E595FA56B3E7}"/>
    <cellStyle name="Énfasis4 7 2" xfId="8477" xr:uid="{BBCECA3A-6813-4A7D-9AA9-6D61E7972A2D}"/>
    <cellStyle name="Énfasis4 8" xfId="4941" xr:uid="{0CA9B177-9DB7-4509-8ABE-2BFD164B9870}"/>
    <cellStyle name="Énfasis4 8 2" xfId="8478" xr:uid="{EB580DBA-2535-4819-93B6-BB0175C9E08A}"/>
    <cellStyle name="Énfasis4 9" xfId="4942" xr:uid="{AD31CDC8-4587-4CB9-A72C-E9CC626EE4FB}"/>
    <cellStyle name="Énfasis4 9 2" xfId="8479" xr:uid="{AE8EB8B7-1E82-4B8A-BEC5-BEA16BDF30B6}"/>
    <cellStyle name="Énfasis5 10" xfId="4943" xr:uid="{F3CCECFA-6FA3-4832-B40A-AE9FF4E62038}"/>
    <cellStyle name="Énfasis5 10 2" xfId="8480" xr:uid="{35E81F05-AB53-4B67-A96E-33A92CFB34AF}"/>
    <cellStyle name="Énfasis5 11" xfId="4944" xr:uid="{7C46EAEB-2B06-41C0-B84E-C17CF0741206}"/>
    <cellStyle name="Énfasis5 11 2" xfId="8481" xr:uid="{E31FDA2D-3FE5-4069-8A93-FA032A0D33D2}"/>
    <cellStyle name="Énfasis5 12" xfId="4945" xr:uid="{D4297E81-17C3-4F43-9687-7B1E5CF3B0F4}"/>
    <cellStyle name="Énfasis5 12 2" xfId="4946" xr:uid="{DBC80F96-68E4-4DA5-AC06-915E1D5C342F}"/>
    <cellStyle name="Énfasis5 12 3" xfId="8482" xr:uid="{7C8DFCCF-8949-4CFB-B9C3-C96DA43F1C10}"/>
    <cellStyle name="Énfasis5 13" xfId="4947" xr:uid="{38343BC1-C971-4E80-95A6-0E12ABDDEF35}"/>
    <cellStyle name="Énfasis5 13 2" xfId="4948" xr:uid="{86B20E13-C18F-4124-BB74-3F600C8BD7DF}"/>
    <cellStyle name="Énfasis5 13 3" xfId="8483" xr:uid="{B53D8D80-2125-4410-8D85-BC6E680DF224}"/>
    <cellStyle name="Énfasis5 14" xfId="4949" xr:uid="{CEB89CAE-4576-4BC6-B446-C91E5FC085A5}"/>
    <cellStyle name="Énfasis5 14 2" xfId="4950" xr:uid="{5EB8BE8D-8F70-4B9D-BF2D-14D63620690D}"/>
    <cellStyle name="Énfasis5 14 3" xfId="8484" xr:uid="{D735478E-190E-4D41-8DC9-02EC2E07181A}"/>
    <cellStyle name="Énfasis5 15" xfId="4951" xr:uid="{0AAAE242-2A3E-4EE7-8C90-A85198537CE4}"/>
    <cellStyle name="Énfasis5 15 2" xfId="4952" xr:uid="{C8E1A9DF-5021-45FA-AF06-5046918A3A94}"/>
    <cellStyle name="Énfasis5 15 3" xfId="9933" xr:uid="{CD91F776-EC9D-4A4B-A6C2-97C417EEE5AF}"/>
    <cellStyle name="Énfasis5 16" xfId="4953" xr:uid="{5CF83FA7-7117-4746-8A85-261BFAACCDD0}"/>
    <cellStyle name="Énfasis5 16 2" xfId="4954" xr:uid="{B0727C4E-3295-481B-9FF7-32044BC6112F}"/>
    <cellStyle name="Énfasis5 17" xfId="4955" xr:uid="{E80FBC55-5E0D-4370-9410-47CE18468BAB}"/>
    <cellStyle name="Énfasis5 2" xfId="1347" xr:uid="{6F574BF6-5CCD-4A46-9C08-5B79C9FAD1B6}"/>
    <cellStyle name="Énfasis5 2 2" xfId="1348" xr:uid="{1A78EA0B-388D-4D6B-BB83-A3DFF40DCCAE}"/>
    <cellStyle name="Énfasis5 2 2 2" xfId="4956" xr:uid="{92061C7B-2D2E-43E8-B0E0-CDE826F432AE}"/>
    <cellStyle name="Énfasis5 2 2 3" xfId="4957" xr:uid="{138F2C61-5861-4FBC-A434-0CF71842ECF4}"/>
    <cellStyle name="Énfasis5 2 2 4" xfId="4958" xr:uid="{56708D83-5714-48E1-90E2-B799718D755F}"/>
    <cellStyle name="Énfasis5 2 2 4 2" xfId="4959" xr:uid="{C8DE7F3A-55C5-4802-8A59-DDC3AA0B5FBC}"/>
    <cellStyle name="Énfasis5 2 2 5" xfId="8485" xr:uid="{9525136C-89FC-4ECD-822E-21988E7C4B58}"/>
    <cellStyle name="Énfasis5 2 3" xfId="4960" xr:uid="{835D3D08-AA13-4308-BF7B-2C83FDF2F10E}"/>
    <cellStyle name="Énfasis5 2 4" xfId="4961" xr:uid="{B529216C-B336-4F05-A5E7-976ED94868D5}"/>
    <cellStyle name="Énfasis5 2 4 2" xfId="4962" xr:uid="{B30D0F3A-6DD4-4BEA-9D6D-315416A38F59}"/>
    <cellStyle name="Énfasis5 2 5" xfId="4963" xr:uid="{B618F110-6E7C-41BA-A007-EC859A9CC4E5}"/>
    <cellStyle name="Énfasis5 2 6" xfId="7962" xr:uid="{1918600D-BE0A-4E06-814E-C3C1D746C465}"/>
    <cellStyle name="Énfasis5 2_Deuda septiembre_marcos" xfId="1349" xr:uid="{B99BAD01-A814-45EA-B1F2-53669BC8F8E6}"/>
    <cellStyle name="Énfasis5 3" xfId="1350" xr:uid="{04429D02-2B53-4F9E-A14D-783F38F85691}"/>
    <cellStyle name="Énfasis5 3 2" xfId="8486" xr:uid="{C658CC8D-8960-4239-9B7B-2C0654778EF5}"/>
    <cellStyle name="Énfasis5 3 3" xfId="7963" xr:uid="{A0A98F64-0762-49B9-9597-63FED3C137C5}"/>
    <cellStyle name="Énfasis5 4" xfId="4964" xr:uid="{A7E2B830-0701-4627-9B2B-85FA0D595115}"/>
    <cellStyle name="Énfasis5 4 2" xfId="4965" xr:uid="{3ACDB270-28EE-46E3-871B-2FA59DA03A15}"/>
    <cellStyle name="Énfasis5 4 3" xfId="4966" xr:uid="{C9EC8E42-EF4D-4A52-A22E-F75F9E9785ED}"/>
    <cellStyle name="Énfasis5 5" xfId="4967" xr:uid="{50F83302-9F59-496A-AD6E-7B3A34968FC4}"/>
    <cellStyle name="Énfasis5 5 2" xfId="4968" xr:uid="{451EC378-4CB0-44C3-9370-3125C396740E}"/>
    <cellStyle name="Énfasis5 5 3" xfId="4969" xr:uid="{D54663F3-29F9-4E2E-9101-468BBD37F505}"/>
    <cellStyle name="Énfasis5 6" xfId="4970" xr:uid="{1F81CD96-8A3D-4236-A7A8-91994FC4DF1B}"/>
    <cellStyle name="Énfasis5 6 2" xfId="8487" xr:uid="{13FB2B3A-6300-4182-AABE-A5156D4714E7}"/>
    <cellStyle name="Énfasis5 7" xfId="4971" xr:uid="{9EEE7CFC-09B8-4967-927B-13030AEA552F}"/>
    <cellStyle name="Énfasis5 7 2" xfId="8488" xr:uid="{03BBD562-9773-4C21-B312-C516947F34AB}"/>
    <cellStyle name="Énfasis5 8" xfId="4972" xr:uid="{6CBED7BC-721A-41F6-AE9B-6077A5D14B9C}"/>
    <cellStyle name="Énfasis5 8 2" xfId="8489" xr:uid="{49AE22EB-C687-48C1-ABFC-14AA76C29FF9}"/>
    <cellStyle name="Énfasis5 9" xfId="4973" xr:uid="{BB22ADEB-3A10-434A-B00F-78F4A32D5588}"/>
    <cellStyle name="Énfasis5 9 2" xfId="8490" xr:uid="{AD1BD757-22A9-403C-A6D0-FA775E9975A8}"/>
    <cellStyle name="Énfasis6 10" xfId="4974" xr:uid="{5FBD0CC6-6F3F-4519-89DE-D80E23C9C260}"/>
    <cellStyle name="Énfasis6 10 2" xfId="4975" xr:uid="{4CC086AB-E2DD-4DA2-818A-F6671C61C932}"/>
    <cellStyle name="Énfasis6 10 3" xfId="8491" xr:uid="{302CF078-D379-47C0-BD79-C79629F102D3}"/>
    <cellStyle name="Énfasis6 11" xfId="4976" xr:uid="{E5716509-05B7-4EF4-81B5-7BA2C578FAF6}"/>
    <cellStyle name="Énfasis6 11 2" xfId="4977" xr:uid="{EBF65289-509A-4BAA-BBE7-9CD7740382B1}"/>
    <cellStyle name="Énfasis6 11 3" xfId="8492" xr:uid="{F7AED870-FA9B-4E32-ADDA-16837A8CD46B}"/>
    <cellStyle name="Énfasis6 12" xfId="4978" xr:uid="{089986E1-8E34-40DD-A27F-22AEA821FD9B}"/>
    <cellStyle name="Énfasis6 12 2" xfId="4979" xr:uid="{213DD374-3B20-4059-94B4-CDA88DED719A}"/>
    <cellStyle name="Énfasis6 12 3" xfId="8493" xr:uid="{AA925298-2EC8-4F51-A866-57163059B2E2}"/>
    <cellStyle name="Énfasis6 13" xfId="4980" xr:uid="{876120F1-F993-44DE-AE14-14662278EEFB}"/>
    <cellStyle name="Énfasis6 13 2" xfId="4981" xr:uid="{C8D37C97-6359-468E-9406-3F1252C0CD8B}"/>
    <cellStyle name="Énfasis6 13 3" xfId="8494" xr:uid="{1EC1C56A-CED4-46CF-9589-A53146056387}"/>
    <cellStyle name="Énfasis6 14" xfId="4982" xr:uid="{3DF15BA6-B522-4A40-BF81-D7C54650B0A0}"/>
    <cellStyle name="Énfasis6 14 2" xfId="4983" xr:uid="{8256C559-2777-4DCE-8F41-4112441CC9C2}"/>
    <cellStyle name="Énfasis6 14 3" xfId="8495" xr:uid="{F8D4081A-BAA9-4412-8BB2-18ECFDECFA8B}"/>
    <cellStyle name="Énfasis6 15" xfId="4984" xr:uid="{6E0006AF-D0F5-4A57-ACD2-A6EC7BDEEE66}"/>
    <cellStyle name="Énfasis6 15 2" xfId="9934" xr:uid="{CA684352-5958-4F05-80FF-A2A4464776BF}"/>
    <cellStyle name="Énfasis6 16" xfId="7964" xr:uid="{CD43F233-2C65-49E2-BF30-851995A610A9}"/>
    <cellStyle name="Énfasis6 2" xfId="3394" xr:uid="{382C3884-EEEC-4491-865A-6550D440DD17}"/>
    <cellStyle name="Énfasis6 2 2" xfId="4985" xr:uid="{9FFFE939-16AF-47D7-A829-88020C739B2E}"/>
    <cellStyle name="Énfasis6 2 2 2" xfId="8983" xr:uid="{5C3AD7B4-91F8-49BB-AD61-F7FEA1E17727}"/>
    <cellStyle name="Énfasis6 2 3" xfId="4986" xr:uid="{4A0C2D58-F18B-4963-A01C-48874AAF4FA1}"/>
    <cellStyle name="Énfasis6 2 4" xfId="4987" xr:uid="{8271D069-FE57-470D-ABD6-1FA82523ED92}"/>
    <cellStyle name="Énfasis6 3" xfId="3395" xr:uid="{E8FD1C51-4026-42F4-B6A6-E5A7EC4BCA5B}"/>
    <cellStyle name="Énfasis6 3 2" xfId="4988" xr:uid="{4E22D9A8-48B3-455A-AE75-8EE23AC37361}"/>
    <cellStyle name="Énfasis6 3 3" xfId="4989" xr:uid="{612C2E2D-6AD9-497A-8DFD-129744E24FF7}"/>
    <cellStyle name="Énfasis6 4" xfId="4990" xr:uid="{1FCB1D49-AA8D-4B32-B199-9442E86EDA55}"/>
    <cellStyle name="Énfasis6 4 2" xfId="4991" xr:uid="{A6076DA5-997B-4ADC-AC2D-0C5C596CA363}"/>
    <cellStyle name="Énfasis6 4 3" xfId="4992" xr:uid="{4B48C1B8-FA23-429F-8914-EFA7DCC3B4B9}"/>
    <cellStyle name="Énfasis6 5" xfId="4993" xr:uid="{6ADB865C-4247-4473-AB3F-805433C594CB}"/>
    <cellStyle name="Énfasis6 5 2" xfId="8496" xr:uid="{225390AE-0CD4-45C9-AA42-67668F3F2F09}"/>
    <cellStyle name="Énfasis6 6" xfId="4994" xr:uid="{3BD6B14D-F2D4-4166-8DE1-5544FA0A8C9B}"/>
    <cellStyle name="Énfasis6 6 2" xfId="8497" xr:uid="{AA0AA31D-6A6B-41B9-B0FD-0A0103F3FB93}"/>
    <cellStyle name="Énfasis6 7" xfId="4995" xr:uid="{FC735DB3-6D32-4605-9451-AFDB96AA3195}"/>
    <cellStyle name="Énfasis6 7 2" xfId="8498" xr:uid="{69FADC05-84F1-4FCB-B94F-2C8FE13C6387}"/>
    <cellStyle name="Énfasis6 8" xfId="4996" xr:uid="{86033C77-D888-47B3-8DAA-87673E441AB3}"/>
    <cellStyle name="Énfasis6 8 2" xfId="8499" xr:uid="{3DDC78CF-5FA0-417D-BC90-243327A611BA}"/>
    <cellStyle name="Énfasis6 9" xfId="4997" xr:uid="{FC46D630-F3C6-40E0-A45C-63C1F287D40B}"/>
    <cellStyle name="Énfasis6 9 2" xfId="8500" xr:uid="{D2B74E06-BCD8-4EC7-9BE8-9C1BA597995B}"/>
    <cellStyle name="Entrada 10" xfId="4998" xr:uid="{55431A17-00D2-4824-9EB4-BF6BDD92E22C}"/>
    <cellStyle name="Entrada 10 2" xfId="4999" xr:uid="{E507013E-9447-4326-93C5-0BB5B94D4684}"/>
    <cellStyle name="Entrada 10 3" xfId="8501" xr:uid="{3443CDB5-71B9-4BD1-93A7-9398DDABC0E4}"/>
    <cellStyle name="Entrada 11" xfId="5000" xr:uid="{4466DD6B-723E-43E0-92EA-C33337A07BE9}"/>
    <cellStyle name="Entrada 11 2" xfId="5001" xr:uid="{A5B00369-498E-456D-9D3C-051993E06E17}"/>
    <cellStyle name="Entrada 11 3" xfId="8502" xr:uid="{59D0A10A-DA0F-4554-BD77-13E88C1C51AD}"/>
    <cellStyle name="Entrada 12" xfId="5002" xr:uid="{4A5F7717-1A4D-4F15-A017-5D7F52E4BF43}"/>
    <cellStyle name="Entrada 12 2" xfId="5003" xr:uid="{C9CE7038-1EDE-490A-8DD8-9E72A6A97121}"/>
    <cellStyle name="Entrada 12 3" xfId="8503" xr:uid="{CC403A83-9760-40D1-AF2C-6DA10B754FBC}"/>
    <cellStyle name="Entrada 13" xfId="5004" xr:uid="{C73E19C2-2F57-4551-B575-AFD197967FFD}"/>
    <cellStyle name="Entrada 13 2" xfId="5005" xr:uid="{E122DE0B-84B6-4048-B8B2-A0E0A3F98E39}"/>
    <cellStyle name="Entrada 13 3" xfId="8504" xr:uid="{1FB2FD41-4DAE-4C29-AA80-C34B54C67750}"/>
    <cellStyle name="Entrada 14" xfId="5006" xr:uid="{AD9ADE55-15BA-467E-872C-0F2A4E7D8DB1}"/>
    <cellStyle name="Entrada 14 2" xfId="5007" xr:uid="{B797A7FA-AB9D-40B0-8899-431C816E347A}"/>
    <cellStyle name="Entrada 14 3" xfId="8505" xr:uid="{610ACED6-8869-4A2E-BA7D-492C1C0720B2}"/>
    <cellStyle name="Entrada 15" xfId="5008" xr:uid="{B9D7E7D0-8D00-4D9B-B7B8-4B2318C85A67}"/>
    <cellStyle name="Entrada 15 2" xfId="8984" xr:uid="{AE48E0C2-6487-46B1-974F-EC1CCC5C823A}"/>
    <cellStyle name="Entrada 16" xfId="9935" xr:uid="{E59CE821-7A45-4273-8D07-EBBFD6C74BCA}"/>
    <cellStyle name="Entrada 17" xfId="7965" xr:uid="{95B1D2B0-C90A-4E25-B191-A6853F012E86}"/>
    <cellStyle name="Entrada 2" xfId="3396" xr:uid="{10CA3D51-5EFA-409D-8B2F-CB61CABFE2BA}"/>
    <cellStyle name="Entrada 2 2" xfId="5009" xr:uid="{B3387FA0-51C1-4E88-BA99-7691EB74B477}"/>
    <cellStyle name="Entrada 2 2 2" xfId="8985" xr:uid="{D0906A17-EBF8-4E9F-AA02-B21D2721D371}"/>
    <cellStyle name="Entrada 2 3" xfId="5010" xr:uid="{7E93404C-DE9A-41A8-99BD-FF76DFF5643C}"/>
    <cellStyle name="Entrada 2 3 2" xfId="8986" xr:uid="{5EA2C1F9-B582-4BF1-A62D-3E883C35B87F}"/>
    <cellStyle name="Entrada 2 4" xfId="5011" xr:uid="{587AFA31-6D67-4B71-BFF0-2E8C4924D97D}"/>
    <cellStyle name="Entrada 3" xfId="3397" xr:uid="{6CDF2291-9B1A-40CD-A3D3-67301F664F02}"/>
    <cellStyle name="Entrada 3 2" xfId="5012" xr:uid="{E347D389-3E7E-4AA0-9374-DB6BAC3FB59F}"/>
    <cellStyle name="Entrada 3 3" xfId="5013" xr:uid="{97EE0F30-DED7-4804-91E0-056F5CC311E5}"/>
    <cellStyle name="Entrada 4" xfId="5014" xr:uid="{DEEAADCD-6F37-428A-9BC2-154F0047BC67}"/>
    <cellStyle name="Entrada 4 2" xfId="5015" xr:uid="{BFC66556-803C-4730-9718-11C8926516E0}"/>
    <cellStyle name="Entrada 4 3" xfId="5016" xr:uid="{6C6B5DD0-A801-451F-A9BE-C72D6DF20D1B}"/>
    <cellStyle name="Entrada 5" xfId="5017" xr:uid="{210A5FCD-88AA-47CB-9A88-DC0484149CDB}"/>
    <cellStyle name="Entrada 5 2" xfId="8506" xr:uid="{46EE9573-96B9-4C28-817E-6DC76D1C3291}"/>
    <cellStyle name="Entrada 6" xfId="5018" xr:uid="{09FDE7C8-7E61-474A-9E35-55893C7D5E69}"/>
    <cellStyle name="Entrada 6 2" xfId="8507" xr:uid="{02D06AD0-A62D-47ED-BC05-0A71409ABF6B}"/>
    <cellStyle name="Entrada 7" xfId="5019" xr:uid="{08835106-AD46-4E05-9E34-A2A92A329976}"/>
    <cellStyle name="Entrada 7 2" xfId="8508" xr:uid="{33815215-F553-424B-8180-BC0EE61659A6}"/>
    <cellStyle name="Entrada 8" xfId="5020" xr:uid="{BBCA13B4-17F3-478E-9B7C-EB2DDD01450B}"/>
    <cellStyle name="Entrada 8 2" xfId="8509" xr:uid="{C2701BA1-FD6C-438B-9004-F10D75F0F5CD}"/>
    <cellStyle name="Entrada 9" xfId="5021" xr:uid="{2304FAD8-7130-4029-BC9E-177DA8F809AB}"/>
    <cellStyle name="Entrada 9 2" xfId="8510" xr:uid="{911A63BD-3FB8-4845-9A72-D8AD0B5B60B2}"/>
    <cellStyle name="EPMLargeKeyFigure" xfId="25" xr:uid="{3B6A88FF-11A9-4C0C-BA48-6388FE19B09A}"/>
    <cellStyle name="EPMUnrecognizedMember" xfId="24" xr:uid="{7F69E0AD-8A9D-488C-B5D8-94DC1C7177A4}"/>
    <cellStyle name="Estilo 1" xfId="1351" xr:uid="{0C8CBD0B-009E-4789-AB04-6142C8DA9077}"/>
    <cellStyle name="Estilo 1 10" xfId="8704" xr:uid="{3357FC59-4E58-41F4-B182-D8B11B4716D5}"/>
    <cellStyle name="Estilo 1 2" xfId="1352" xr:uid="{0F170E1C-2A15-4C41-8BA9-E717EE256A09}"/>
    <cellStyle name="Estilo 1 2 2" xfId="1353" xr:uid="{D5C56785-9013-4BD9-9105-3216E43F18A1}"/>
    <cellStyle name="Estilo 1 2 2 2" xfId="5022" xr:uid="{44BABE69-1B1C-4594-9C51-F564CF7E2C37}"/>
    <cellStyle name="Estilo 1 2 3" xfId="1354" xr:uid="{D59F7FA6-24DB-4FC4-B3DA-BCDD01DC1DD3}"/>
    <cellStyle name="Estilo 1 2 3 2" xfId="5023" xr:uid="{D1144CFB-8C69-474B-80DE-160F8FBA6357}"/>
    <cellStyle name="Estilo 1 2 4" xfId="1355" xr:uid="{FC5F07EC-40DE-4996-9414-466F3B0C5853}"/>
    <cellStyle name="Estilo 1 2 4 2" xfId="5024" xr:uid="{D74AC685-B86C-4781-A029-973BE67810FD}"/>
    <cellStyle name="Estilo 1 2 5" xfId="1356" xr:uid="{70CBED86-1A57-45DB-9E89-0BF35B06C5F7}"/>
    <cellStyle name="Estilo 1 2 5 2" xfId="5025" xr:uid="{BE946253-2E86-46CA-A57B-F920606C873D}"/>
    <cellStyle name="Estilo 1 2 6" xfId="1357" xr:uid="{36B5F487-C3B8-4D38-8966-AAA85452BDE4}"/>
    <cellStyle name="Estilo 1 2 6 2" xfId="5026" xr:uid="{8D2ADC83-3F75-43C3-A514-FC29C8099DCD}"/>
    <cellStyle name="Estilo 1 2 7" xfId="1358" xr:uid="{7135F522-E0AD-4230-8F7C-D4EB325FA2B5}"/>
    <cellStyle name="Estilo 1 2 7 2" xfId="5027" xr:uid="{69D085CC-179B-46BF-AC9D-B3B8C3AD1B1E}"/>
    <cellStyle name="Estilo 1 2 8" xfId="1359" xr:uid="{9148C89F-F2C7-4026-BABA-7A5E096B38A6}"/>
    <cellStyle name="Estilo 1 2 9" xfId="8987" xr:uid="{9AC6FCC5-896A-42ED-B864-53B013FEF68B}"/>
    <cellStyle name="Estilo 1 2_ActiFijos" xfId="1360" xr:uid="{273BFF1B-65C6-4484-81FB-072F6BCBEBBF}"/>
    <cellStyle name="Estilo 1 3" xfId="1361" xr:uid="{68C3B310-C590-43C7-B729-14850B418D19}"/>
    <cellStyle name="Estilo 1 3 2" xfId="1362" xr:uid="{61FE9483-11DD-42CB-8A20-B99263113FAF}"/>
    <cellStyle name="Estilo 1 3 2 2" xfId="5028" xr:uid="{0F3306D2-A99E-4190-9DDA-C09ED668DA66}"/>
    <cellStyle name="Estilo 1 3 3" xfId="1363" xr:uid="{B39582CF-70C5-4DCE-BEB4-4D0C02DE6078}"/>
    <cellStyle name="Estilo 1 3 3 2" xfId="5029" xr:uid="{B9EF197F-B07C-4E45-84EE-8E6313DFE4E7}"/>
    <cellStyle name="Estilo 1 3 4" xfId="1364" xr:uid="{61A0E581-28BC-4C84-A4A9-E2BBCFEE8321}"/>
    <cellStyle name="Estilo 1 3 4 2" xfId="5030" xr:uid="{ACA4428D-1498-4F52-99F3-CA5812E68949}"/>
    <cellStyle name="Estilo 1 3 5" xfId="1365" xr:uid="{6543BAA9-5EDE-4755-8F47-2376BDB9BDAC}"/>
    <cellStyle name="Estilo 1 3 5 2" xfId="5031" xr:uid="{473DB2F8-3EAE-4297-9C26-B41B1D937410}"/>
    <cellStyle name="Estilo 1 3 6" xfId="1366" xr:uid="{8F259B7F-0BF3-44BA-8E20-BD06B52FD9EF}"/>
    <cellStyle name="Estilo 1 3 6 2" xfId="5032" xr:uid="{B91086E6-131D-4CB2-887D-58B7D28B7A96}"/>
    <cellStyle name="Estilo 1 3 7" xfId="1367" xr:uid="{6C02AAA6-69E2-48B1-A362-FCE6DCF6DE0F}"/>
    <cellStyle name="Estilo 1 3 8" xfId="1368" xr:uid="{8556A690-93EA-49A1-AA31-C7B10C264BE5}"/>
    <cellStyle name="Estilo 1 3_ActiFijos" xfId="1369" xr:uid="{8BD30B48-B2D4-4DAC-9EE9-1D714342C516}"/>
    <cellStyle name="Estilo 1 4" xfId="1370" xr:uid="{3B4F0CE3-781E-46B2-9077-5713346E5B6D}"/>
    <cellStyle name="Estilo 1 4 2" xfId="1371" xr:uid="{6553E5B1-DB60-438C-9D2F-DFDED4A07D12}"/>
    <cellStyle name="Estilo 1 4 2 2" xfId="5033" xr:uid="{697B14AF-2689-41F3-BC6C-BC7A0279A6EA}"/>
    <cellStyle name="Estilo 1 4 3" xfId="1372" xr:uid="{A4CE96FE-CAB0-4224-A873-53CBAC8226D7}"/>
    <cellStyle name="Estilo 1 4 3 2" xfId="5034" xr:uid="{565D5D5F-4747-4A53-8801-6BB9B7CE4913}"/>
    <cellStyle name="Estilo 1 4 4" xfId="1373" xr:uid="{53A26CB2-5086-42A8-96CE-567925F6D816}"/>
    <cellStyle name="Estilo 1 4 4 2" xfId="5035" xr:uid="{28EDBDB9-D03F-4170-A07A-2F565B24E988}"/>
    <cellStyle name="Estilo 1 4 5" xfId="1374" xr:uid="{2112B126-3689-40F1-A107-9F963E49BA2C}"/>
    <cellStyle name="Estilo 1 4 5 2" xfId="5036" xr:uid="{B5148EDC-50B8-47EA-BFA7-246AA7CF115D}"/>
    <cellStyle name="Estilo 1 4 6" xfId="1375" xr:uid="{57F710D0-AD2A-40EA-AE7F-D7F35081ABD6}"/>
    <cellStyle name="Estilo 1 4 6 2" xfId="5037" xr:uid="{05E81083-7234-41CC-9EDC-82F78375E843}"/>
    <cellStyle name="Estilo 1 4 7" xfId="1376" xr:uid="{EB48652F-9054-4DFB-9ABA-9E703A53C1BF}"/>
    <cellStyle name="Estilo 1 4 8" xfId="1377" xr:uid="{9EEEFD29-B83B-4FD5-AD0A-20356038AE8A}"/>
    <cellStyle name="Estilo 1 4_ActiFijos" xfId="1378" xr:uid="{EC37C1FC-1B01-4F51-ACDC-B0085CEA7A1E}"/>
    <cellStyle name="Estilo 1 5" xfId="1379" xr:uid="{9AFC46C0-0923-479B-907B-28EDD148F393}"/>
    <cellStyle name="Estilo 1 5 2" xfId="1380" xr:uid="{18DBBD03-6D44-4322-833B-CD28F6A77BFA}"/>
    <cellStyle name="Estilo 1 5 2 2" xfId="3779" xr:uid="{84413AFE-08F1-49F3-8697-4711D1142CF7}"/>
    <cellStyle name="Estilo 1 5 2 3" xfId="7967" xr:uid="{9CC18ABE-061A-4BC3-ABE9-F0A11EE83D13}"/>
    <cellStyle name="Estilo 1 5 3" xfId="1381" xr:uid="{F6D6CB0A-1042-4CCD-84FD-34AACC8145C7}"/>
    <cellStyle name="Estilo 1 5 3 2" xfId="3780" xr:uid="{ACE380CD-2C1E-4392-9147-06FBA1072369}"/>
    <cellStyle name="Estilo 1 5 3 3" xfId="7968" xr:uid="{8741480F-5A2B-451F-8B48-1451FA6A480A}"/>
    <cellStyle name="Estilo 1 5 4" xfId="1382" xr:uid="{639232A3-8FB4-47FE-A6E6-D7FB21BAA3A7}"/>
    <cellStyle name="Estilo 1 5 4 2" xfId="3781" xr:uid="{1A425CF1-52A2-40A2-9C46-31A0C49A69FE}"/>
    <cellStyle name="Estilo 1 5 4 3" xfId="7969" xr:uid="{79C06156-A05F-46A1-A555-D844EF5CA69E}"/>
    <cellStyle name="Estilo 1 5 5" xfId="1383" xr:uid="{F5673391-5820-43F0-984A-01A5E97B4F52}"/>
    <cellStyle name="Estilo 1 5 5 2" xfId="3782" xr:uid="{1FB8F108-5A4B-470A-B50C-E60586199E74}"/>
    <cellStyle name="Estilo 1 5 5 3" xfId="7970" xr:uid="{8372BA7C-182C-4907-878D-0CF37E161373}"/>
    <cellStyle name="Estilo 1 5 6" xfId="3778" xr:uid="{1413E21C-32D9-4603-BD80-A818181B6863}"/>
    <cellStyle name="Estilo 1 5 7" xfId="7966" xr:uid="{A64B7350-A8D1-4FB1-8A09-CBD489B36A58}"/>
    <cellStyle name="Estilo 1 6" xfId="5038" xr:uid="{1545D134-4BD7-4ABA-8262-A9529F764BCD}"/>
    <cellStyle name="Estilo 1 6 2" xfId="8511" xr:uid="{B1CA47CB-437E-40EC-9690-BF1E74611636}"/>
    <cellStyle name="Estilo 1 7" xfId="8706" xr:uid="{7963DA2B-CF43-4C14-AA14-6D7C13F1A44D}"/>
    <cellStyle name="Estilo 1 8" xfId="8705" xr:uid="{05CCA64E-1EF0-4DC4-8CB4-49990E66981B}"/>
    <cellStyle name="Estilo 1 9" xfId="8707" xr:uid="{C06A7348-3BB9-4F73-9B8C-A62D7EA5A6A5}"/>
    <cellStyle name="Estilo 1_Bases_Generales" xfId="1384" xr:uid="{E0BF7821-7A9D-4DE6-9164-E5D31A23F07B}"/>
    <cellStyle name="Estilo 10" xfId="3398" xr:uid="{8C7CE8FD-950A-40FC-A1EF-DB78FA9186C1}"/>
    <cellStyle name="Estilo 11" xfId="3399" xr:uid="{1992DCA7-FE44-4F26-B921-E3D1CBDCBED9}"/>
    <cellStyle name="Estilo 12" xfId="3400" xr:uid="{8513F2B5-4F95-44C5-837A-D003308A5859}"/>
    <cellStyle name="Estilo 13" xfId="3401" xr:uid="{5ABC63D8-42C5-4413-8F54-4C23F92AEA81}"/>
    <cellStyle name="Estilo 2" xfId="1385" xr:uid="{73013912-0F5D-4637-A971-EE4E5030CD46}"/>
    <cellStyle name="Estilo 2 2" xfId="8512" xr:uid="{813CDB7D-D7F9-4800-920E-0380B881B4F1}"/>
    <cellStyle name="Estilo 2 3" xfId="7971" xr:uid="{B6D8C884-BDDD-4C62-959D-6FE5FFA56CC3}"/>
    <cellStyle name="Estilo 3" xfId="1386" xr:uid="{1EFA67E7-5B5B-4D92-86B9-549F181E9E2D}"/>
    <cellStyle name="Estilo 3 2" xfId="5039" xr:uid="{2841CE3E-DC2E-4239-88AA-E750DF629431}"/>
    <cellStyle name="Estilo 3 3" xfId="7972" xr:uid="{A687A784-56D8-49AC-AD00-662624EED436}"/>
    <cellStyle name="Estilo 4" xfId="1387" xr:uid="{10C3DC4C-D27E-47E2-ABA3-F36FF803DF1C}"/>
    <cellStyle name="Estilo 4 2" xfId="5040" xr:uid="{DA42D553-2900-4235-8C74-E1C8AE168C10}"/>
    <cellStyle name="Estilo 4 3" xfId="7973" xr:uid="{CFF06822-6670-49B5-9229-1F83A0294106}"/>
    <cellStyle name="Estilo 5" xfId="1388" xr:uid="{5804E621-46D1-4154-A9E1-F93CE7365397}"/>
    <cellStyle name="Estilo 5 2" xfId="5041" xr:uid="{E8B236DE-2550-4C8C-9C1A-B56A5E667C6A}"/>
    <cellStyle name="Estilo 5 3" xfId="7974" xr:uid="{970EE84F-56C4-4B0C-AC18-6079A3EEC6A9}"/>
    <cellStyle name="Estilo 6" xfId="1389" xr:uid="{9F4D2F3B-EECD-4D9C-8A1F-E5A2A5C5BA27}"/>
    <cellStyle name="Estilo 7" xfId="1390" xr:uid="{9A009E32-F07C-4D1F-8B64-8778907CDD68}"/>
    <cellStyle name="Estilo 8" xfId="1391" xr:uid="{4E11FA2E-0C75-4C30-80BA-188081F45EB7}"/>
    <cellStyle name="Estilo 9" xfId="1392" xr:uid="{E5668CB6-C1AD-4EE7-9449-391996A76EAC}"/>
    <cellStyle name="Euro" xfId="1393" xr:uid="{9B958DB3-5E19-4A64-A800-0F939BA240C9}"/>
    <cellStyle name="Euro 10" xfId="9268" xr:uid="{831A8028-AC49-418D-829C-2B54C747CF5F}"/>
    <cellStyle name="Euro 11" xfId="9550" xr:uid="{8AA47A51-7E2B-47E1-818D-47B50AB9901E}"/>
    <cellStyle name="Euro 12" xfId="9842" xr:uid="{12FB40EE-0377-48C5-9941-6E13E3F1BA79}"/>
    <cellStyle name="Euro 2" xfId="1394" xr:uid="{39E21825-5C01-418E-A5E9-6A79CAD47048}"/>
    <cellStyle name="Euro 2 2" xfId="1395" xr:uid="{5274E0DA-9846-4BDA-993B-5424823ADAE8}"/>
    <cellStyle name="Euro 2 3" xfId="1396" xr:uid="{C5BC6644-89FE-493C-8470-D3303D7D6351}"/>
    <cellStyle name="Euro 2 4" xfId="1397" xr:uid="{FC44BDA0-5846-48C6-B9BE-62FE88BC8752}"/>
    <cellStyle name="Euro 2 5" xfId="1398" xr:uid="{29431B86-0779-41C4-B04A-23E03B154088}"/>
    <cellStyle name="Euro 2 6" xfId="1399" xr:uid="{D82A3078-3FF9-4B28-A020-8F3B8263D849}"/>
    <cellStyle name="Euro 2 7" xfId="1400" xr:uid="{074B6DFB-BEE0-432A-957C-51AE55EC336F}"/>
    <cellStyle name="Euro 2 8" xfId="1401" xr:uid="{FFE594BA-250A-4D63-ACE8-89611450A6F0}"/>
    <cellStyle name="Euro 2 9" xfId="5042" xr:uid="{AE2941A9-C15E-4971-9BE5-8479746B3A51}"/>
    <cellStyle name="Euro 3" xfId="1402" xr:uid="{3BDE9A0C-B6F4-4AFD-A5E6-5E7A51EC9723}"/>
    <cellStyle name="Euro 3 2" xfId="1403" xr:uid="{A36D1DFD-D80D-4858-A298-41B01B98FEDC}"/>
    <cellStyle name="Euro 3 3" xfId="1404" xr:uid="{928942A4-A1A7-4BD1-9BF5-133AA33B0D18}"/>
    <cellStyle name="Euro 3 4" xfId="1405" xr:uid="{AE4FAF1F-27F7-482E-B9C8-B7E85AAE123F}"/>
    <cellStyle name="Euro 3 5" xfId="1406" xr:uid="{86D7BCAD-2F6C-48E2-BD35-B2068FC72B8F}"/>
    <cellStyle name="Euro 3 6" xfId="1407" xr:uid="{BEDC97FA-7326-498E-9449-ED5DA82A696F}"/>
    <cellStyle name="Euro 3 7" xfId="1408" xr:uid="{B5AF8EA8-4CAE-4AD8-B5A8-8065748D107D}"/>
    <cellStyle name="Euro 3 8" xfId="1409" xr:uid="{2EDBDF51-664F-4A35-931A-E8CD268C66F3}"/>
    <cellStyle name="Euro 3 9" xfId="8989" xr:uid="{35B93C8D-48A7-4261-A1A3-AFAD7CAE4D6C}"/>
    <cellStyle name="Euro 4" xfId="1410" xr:uid="{048D64B5-7A21-43A4-B2F3-F5D3EEB9F408}"/>
    <cellStyle name="Euro 4 2" xfId="1411" xr:uid="{9C4BDB3C-5166-49D7-8E49-85536CEC9627}"/>
    <cellStyle name="Euro 4 3" xfId="1412" xr:uid="{0B987D0F-485D-41C7-95A8-1CA6A2673979}"/>
    <cellStyle name="Euro 4 4" xfId="1413" xr:uid="{F4DC47B4-3309-4D6A-9393-9D3881A9DE61}"/>
    <cellStyle name="Euro 4 5" xfId="1414" xr:uid="{028F12F9-5398-4C25-ACC1-2B1422005FE1}"/>
    <cellStyle name="Euro 4 6" xfId="1415" xr:uid="{944CADFF-CA0D-4DA3-9C6B-C7AD0BD6A94F}"/>
    <cellStyle name="Euro 4 7" xfId="1416" xr:uid="{7BAC6B12-9FB1-473F-B2C2-815D6A66A02E}"/>
    <cellStyle name="Euro 4 8" xfId="1417" xr:uid="{38F63FEE-6CA5-41AB-88B9-D2F283BEF12C}"/>
    <cellStyle name="Euro 4 9" xfId="8990" xr:uid="{728D4D6B-9088-411B-885A-BF74AD27F1C2}"/>
    <cellStyle name="Euro 5" xfId="5043" xr:uid="{94D2B30F-8C6B-4E01-A521-557F419BC9DF}"/>
    <cellStyle name="Euro 5 2" xfId="5044" xr:uid="{8F513896-E2EB-41C2-8523-DA0E257754F0}"/>
    <cellStyle name="Euro 5 2 2" xfId="8991" xr:uid="{C2E8C431-B20D-47DF-B76E-633779F890D7}"/>
    <cellStyle name="Euro 6" xfId="5045" xr:uid="{AEB3A3AD-17BF-41A1-B1FC-D1D5A0520D31}"/>
    <cellStyle name="Euro 6 2" xfId="8992" xr:uid="{7412F08A-D258-4F94-9ADC-44C6CC10FAE6}"/>
    <cellStyle name="Euro 7" xfId="8993" xr:uid="{0075D694-30CC-4F98-AB1D-E1B105C3A06D}"/>
    <cellStyle name="Euro 8" xfId="8988" xr:uid="{A47EB58F-A256-46EE-A9CA-46BE7ED62070}"/>
    <cellStyle name="Euro 9" xfId="9176" xr:uid="{A3D38184-8909-42EC-97F1-BBC4EE7F2789}"/>
    <cellStyle name="Euro_Deuda septiembre_marcos" xfId="1418" xr:uid="{085BAE89-756C-4AAD-ADB1-546E388C2093}"/>
    <cellStyle name="Explanatory Text" xfId="8513" xr:uid="{CF1F40AD-93E8-46D8-9B6D-AED051650D65}"/>
    <cellStyle name="Explanatory Text 2" xfId="8994" xr:uid="{1E8B6040-CC90-43AC-9A63-48234F175608}"/>
    <cellStyle name="EY House" xfId="1419" xr:uid="{CB023893-BB38-40CB-812F-188239143169}"/>
    <cellStyle name="EY House 10" xfId="1420" xr:uid="{A217F58B-3F74-4D57-8FC8-74E90DBB6A31}"/>
    <cellStyle name="EY House 11" xfId="1421" xr:uid="{16AADB26-79E1-4957-B591-A3BB847C4252}"/>
    <cellStyle name="EY House 12" xfId="1422" xr:uid="{88687DC2-09C1-4980-8C6D-BE829CB5469D}"/>
    <cellStyle name="EY House 13" xfId="1423" xr:uid="{7A40ED1E-A3F3-4C5F-AB0A-05B96332657E}"/>
    <cellStyle name="EY House 2" xfId="1424" xr:uid="{EA836C57-18DD-4896-B4C8-10DDA17BA449}"/>
    <cellStyle name="EY House 3" xfId="1425" xr:uid="{5D9AA3E1-3C2D-4C31-8517-3511167ABE23}"/>
    <cellStyle name="EY House 4" xfId="1426" xr:uid="{D1D0B979-A436-4BD4-8435-4F0A6F7DD5D5}"/>
    <cellStyle name="EY House 5" xfId="1427" xr:uid="{4FA58944-4612-416E-BD4A-4BC275A53ABA}"/>
    <cellStyle name="EY House 6" xfId="1428" xr:uid="{0D437613-93E4-4FFC-9333-F4657E15BBAB}"/>
    <cellStyle name="EY House 7" xfId="1429" xr:uid="{BD24B656-42A1-446D-9352-7AAACB2988F4}"/>
    <cellStyle name="EY House 8" xfId="1430" xr:uid="{2185F7ED-58C5-4649-8A57-03DF502C7F01}"/>
    <cellStyle name="EY House 9" xfId="1431" xr:uid="{F5D321A5-16C7-4615-8538-2F2114E633A7}"/>
    <cellStyle name="EY House_ActiFijos" xfId="1432" xr:uid="{AFB016B2-F3EE-47EC-9048-FA03870D1C33}"/>
    <cellStyle name="EY%input" xfId="1433" xr:uid="{052FAEB5-63B2-4D60-88CB-F6B06BE2C016}"/>
    <cellStyle name="EY0dp" xfId="1434" xr:uid="{227E90E1-82CE-454B-96D9-B4B73B541C96}"/>
    <cellStyle name="EY0dp 2" xfId="8995" xr:uid="{8E8A5791-A52A-461D-A38E-5F299AAE7E06}"/>
    <cellStyle name="EYnumber_Project GuGu - Databook 050331 v2" xfId="1435" xr:uid="{2C016CD1-08FD-454F-A970-0DF4428FB6D1}"/>
    <cellStyle name="EYtext_Project Sprinkle - Databook (PR) 4-1-05" xfId="1436" xr:uid="{BE04F324-EB4B-4321-9358-FA7B19C8575C}"/>
    <cellStyle name="F2" xfId="1437" xr:uid="{7E96C931-E8D6-4CCD-A778-2301924281B5}"/>
    <cellStyle name="F2 10" xfId="8726" xr:uid="{37DF8505-75C0-433D-B395-B99FFD6CEF4C}"/>
    <cellStyle name="F2 2" xfId="1438" xr:uid="{C7C180A9-4A4D-4777-8D7C-8072F5C2ED78}"/>
    <cellStyle name="F2 2 2" xfId="1439" xr:uid="{A35A8254-21C3-4B2F-9809-64BD9BF2D1E3}"/>
    <cellStyle name="F2 2 3" xfId="1440" xr:uid="{A0787DA9-BBE7-4976-BD25-61000D8153D1}"/>
    <cellStyle name="F2 2 4" xfId="1441" xr:uid="{694C088E-20A0-438B-A421-A2DE305E5EAF}"/>
    <cellStyle name="F2 2 5" xfId="1442" xr:uid="{0985F86F-93A0-4801-93A5-23A274827A89}"/>
    <cellStyle name="F2 2 6" xfId="1443" xr:uid="{CFE4B598-A88F-45FB-9678-2D8ADEADF672}"/>
    <cellStyle name="F2 2 7" xfId="1444" xr:uid="{901923F7-B4A3-4E1D-ACA9-50B26354CB31}"/>
    <cellStyle name="F2 2 8" xfId="1445" xr:uid="{7DDC6704-1952-4B58-B3A6-A32A53A9393E}"/>
    <cellStyle name="F2 2_ActiFijos" xfId="1446" xr:uid="{5A43E218-7438-44D2-9158-9020AC9C8E4F}"/>
    <cellStyle name="F2 3" xfId="1447" xr:uid="{C674243B-CB54-4508-A39D-90893C23557C}"/>
    <cellStyle name="F2 3 2" xfId="1448" xr:uid="{5F8238D1-3C8B-45C9-8F3A-F88E570037DE}"/>
    <cellStyle name="F2 3 3" xfId="1449" xr:uid="{53D2CABC-4446-4909-8A91-EA38E2B2D4B0}"/>
    <cellStyle name="F2 3 4" xfId="1450" xr:uid="{00B23807-EA2B-4C75-92A7-4D6447FB4B2A}"/>
    <cellStyle name="F2 3 5" xfId="1451" xr:uid="{2426C670-E8E3-4D72-99BC-3C7F0B6EF3B6}"/>
    <cellStyle name="F2 3 6" xfId="1452" xr:uid="{60963DC3-67BF-4482-BF4E-676A7F1FB00B}"/>
    <cellStyle name="F2 3 7" xfId="1453" xr:uid="{5553BE0B-B1C4-4C05-B6F5-A57BA931D6A8}"/>
    <cellStyle name="F2 3 8" xfId="1454" xr:uid="{1ACD640E-8480-4D63-A244-48C353377164}"/>
    <cellStyle name="F2 3_ActiFijos" xfId="1455" xr:uid="{A825DC37-B6F2-4412-8E35-08D858C75F83}"/>
    <cellStyle name="F2 4" xfId="1456" xr:uid="{BFA43F23-6414-4BD1-BC02-77899F9F14B3}"/>
    <cellStyle name="F2 4 2" xfId="1457" xr:uid="{72897541-A0E1-48C1-8CA7-4CE3A9EC7AEE}"/>
    <cellStyle name="F2 4 3" xfId="1458" xr:uid="{849BD737-76C5-44F3-8717-AC5C2AB4BE6A}"/>
    <cellStyle name="F2 4 4" xfId="1459" xr:uid="{8C0346CB-7E76-41C5-AF73-A895CF39CA12}"/>
    <cellStyle name="F2 4 5" xfId="1460" xr:uid="{0A9F8E6C-D64E-4301-B572-AE798A2FE527}"/>
    <cellStyle name="F2 4 6" xfId="1461" xr:uid="{10328DC6-AE1B-488D-8863-2F3EA6AB4634}"/>
    <cellStyle name="F2 4 7" xfId="1462" xr:uid="{634C989A-3086-4352-88D6-82ED8666904C}"/>
    <cellStyle name="F2 4 8" xfId="1463" xr:uid="{43B0EE73-1EF3-4210-8527-8540E43DA711}"/>
    <cellStyle name="F2 4_ActiFijos" xfId="1464" xr:uid="{077502F2-616A-45DB-A5C5-E646805D7EFD}"/>
    <cellStyle name="F2 5" xfId="8514" xr:uid="{8C4FE98F-E366-4D9B-81AD-A90B43C14E88}"/>
    <cellStyle name="F2 6" xfId="8708" xr:uid="{C7DA900B-D301-425B-A56E-6E51F77D7B2C}"/>
    <cellStyle name="F2 7" xfId="8703" xr:uid="{E4674E08-3955-4EA9-B036-47DDBB7821A4}"/>
    <cellStyle name="F2 8" xfId="8715" xr:uid="{D438FFDF-D064-4C6A-925A-B92737065756}"/>
    <cellStyle name="F2 9" xfId="8696" xr:uid="{8B9713EA-7925-4A56-9478-51D9909954BE}"/>
    <cellStyle name="F2_Bases_Generales" xfId="1465" xr:uid="{A9BC4E13-944F-4174-AC5A-6F33ACD963A4}"/>
    <cellStyle name="F3" xfId="1466" xr:uid="{BEB8F74E-1BD9-4755-B6EE-3DBCF49DDB94}"/>
    <cellStyle name="F3 10" xfId="8727" xr:uid="{5AA2ADB0-CBFD-421E-8D80-29797235F831}"/>
    <cellStyle name="F3 2" xfId="1467" xr:uid="{FD52A683-F7AC-44FC-BD88-1AE092DBAE69}"/>
    <cellStyle name="F3 2 2" xfId="1468" xr:uid="{544717EC-3CC5-4E9C-9A96-9776A1929335}"/>
    <cellStyle name="F3 2 3" xfId="1469" xr:uid="{4145A777-277F-4857-86F3-C1DAF42F0669}"/>
    <cellStyle name="F3 2 4" xfId="1470" xr:uid="{477696DC-5DA5-41D2-A259-1996FE5E746E}"/>
    <cellStyle name="F3 2 5" xfId="1471" xr:uid="{2C91A2D3-8076-41F3-8638-1C046A4BD049}"/>
    <cellStyle name="F3 2 6" xfId="1472" xr:uid="{301F7DF8-AF9A-4B52-B53F-786D53149DDF}"/>
    <cellStyle name="F3 2 7" xfId="1473" xr:uid="{4CA2D0C4-D075-422F-AC4E-042A512E282F}"/>
    <cellStyle name="F3 2 8" xfId="1474" xr:uid="{838189AB-A504-400E-B324-66A64900B20A}"/>
    <cellStyle name="F3 2_ActiFijos" xfId="1475" xr:uid="{145932F3-8300-4457-8F8E-03172F9931D3}"/>
    <cellStyle name="F3 3" xfId="1476" xr:uid="{7C3F36F4-2526-4B05-ADDC-2455DA72009B}"/>
    <cellStyle name="F3 3 2" xfId="1477" xr:uid="{0EC49045-72A6-42AB-ABBE-B4E5037B3E95}"/>
    <cellStyle name="F3 3 3" xfId="1478" xr:uid="{022BBFA1-FE96-4622-BD06-9FC04D53897E}"/>
    <cellStyle name="F3 3 4" xfId="1479" xr:uid="{389BF198-F27D-4BD6-B56B-3E3F1AF8C793}"/>
    <cellStyle name="F3 3 5" xfId="1480" xr:uid="{5135A64F-2E76-4C5A-A4F4-7748BE8AD2C3}"/>
    <cellStyle name="F3 3 6" xfId="1481" xr:uid="{D0440231-F117-4040-968D-37032350D0F6}"/>
    <cellStyle name="F3 3 7" xfId="1482" xr:uid="{D9146699-F51D-45DB-8801-645936C806CA}"/>
    <cellStyle name="F3 3 8" xfId="1483" xr:uid="{46D3F6B2-475A-4D2F-A801-53C56F2A8CB1}"/>
    <cellStyle name="F3 3_ActiFijos" xfId="1484" xr:uid="{359175BA-29D2-4662-992D-EEBEE4875BFE}"/>
    <cellStyle name="F3 4" xfId="1485" xr:uid="{4C024917-EA3E-43D8-98D6-92945D0E19A5}"/>
    <cellStyle name="F3 4 2" xfId="1486" xr:uid="{8CF8AC16-40E3-43AD-A745-5BC9F943B547}"/>
    <cellStyle name="F3 4 3" xfId="1487" xr:uid="{E5011596-9714-4861-A6D0-0352CA43DF35}"/>
    <cellStyle name="F3 4 4" xfId="1488" xr:uid="{759249ED-EC09-4225-821D-D09A8F4199D2}"/>
    <cellStyle name="F3 4 5" xfId="1489" xr:uid="{8DF1DF69-7900-467F-B22F-EC077EDB9ED1}"/>
    <cellStyle name="F3 4 6" xfId="1490" xr:uid="{C4FE9AE8-EE4F-45A6-B1B0-F243D026F7A6}"/>
    <cellStyle name="F3 4 7" xfId="1491" xr:uid="{68DE2B80-8FE5-42D4-9885-62C2C14DC1C8}"/>
    <cellStyle name="F3 4 8" xfId="1492" xr:uid="{E5EAF114-793B-4F55-B247-61F5181A01E9}"/>
    <cellStyle name="F3 4_ActiFijos" xfId="1493" xr:uid="{BAC5B87D-8EB6-4B9B-A452-0E8DE9020109}"/>
    <cellStyle name="F3 5" xfId="8515" xr:uid="{F2A74964-0381-4EBF-8A6F-BE2E1DB53E90}"/>
    <cellStyle name="F3 6" xfId="8709" xr:uid="{AB1845A3-C810-4987-BDC6-7B7132865FB6}"/>
    <cellStyle name="F3 7" xfId="8702" xr:uid="{204B1D07-C1AE-447C-A5F8-FD9E5E6F8223}"/>
    <cellStyle name="F3 8" xfId="8716" xr:uid="{6D781165-8E02-4E12-A408-8EF6F8AB2497}"/>
    <cellStyle name="F3 9" xfId="8695" xr:uid="{33E4B6D3-AC31-4500-872F-CB41B116D49F}"/>
    <cellStyle name="F3_Bases_Generales" xfId="1494" xr:uid="{0BF53227-FCC1-4AAD-8E83-631BBEDF1A72}"/>
    <cellStyle name="F4" xfId="1495" xr:uid="{C5F65904-84C3-41A2-9A20-F5DBB9A52526}"/>
    <cellStyle name="F4 10" xfId="8728" xr:uid="{43B8231F-2293-488D-B9D0-6C10567165E1}"/>
    <cellStyle name="F4 2" xfId="1496" xr:uid="{78DD4EB1-59A0-4669-9C24-C2EBFD577D30}"/>
    <cellStyle name="F4 2 2" xfId="1497" xr:uid="{FE10262D-A9FC-430D-B867-55505387F0C1}"/>
    <cellStyle name="F4 2 3" xfId="1498" xr:uid="{0D739AA7-1027-427F-8906-EE133B3605CA}"/>
    <cellStyle name="F4 2 4" xfId="1499" xr:uid="{52F183C1-D9B9-4BB7-9462-44C55E8DEB03}"/>
    <cellStyle name="F4 2 5" xfId="1500" xr:uid="{E8ADEF96-1B8C-4FC1-AAED-E2E5C4C40F77}"/>
    <cellStyle name="F4 2 6" xfId="1501" xr:uid="{C45D7612-39FA-45FF-8716-A48A7251CB3E}"/>
    <cellStyle name="F4 2 7" xfId="1502" xr:uid="{BE7AA57F-FB58-4EB8-8D39-B029E5A788A7}"/>
    <cellStyle name="F4 2 8" xfId="1503" xr:uid="{42A30E96-CB1C-4C74-B0D1-A64DF6F7C4EC}"/>
    <cellStyle name="F4 2_ActiFijos" xfId="1504" xr:uid="{A3220FD5-0A48-45D1-934A-F7ACDFD6B82B}"/>
    <cellStyle name="F4 3" xfId="1505" xr:uid="{E02323B7-7CF0-4F72-A7AD-13C7CBDFA55F}"/>
    <cellStyle name="F4 3 2" xfId="1506" xr:uid="{94FACEBA-BA75-468B-A0F0-A7C1D3343D8D}"/>
    <cellStyle name="F4 3 3" xfId="1507" xr:uid="{14AC5D45-6D5C-49EF-8166-948AC6A56C06}"/>
    <cellStyle name="F4 3 4" xfId="1508" xr:uid="{681C74B6-04CF-4436-AD88-5F0DAD5437CA}"/>
    <cellStyle name="F4 3 5" xfId="1509" xr:uid="{094D7669-40A0-4AEA-B2E2-663D220DF696}"/>
    <cellStyle name="F4 3 6" xfId="1510" xr:uid="{FE91B377-2FBE-48BE-9C30-732A4A5AB24E}"/>
    <cellStyle name="F4 3 7" xfId="1511" xr:uid="{1C634E2B-365B-4C9B-A448-422631B6A3C3}"/>
    <cellStyle name="F4 3 8" xfId="1512" xr:uid="{F363628B-523B-4AAE-AF67-F1822278C890}"/>
    <cellStyle name="F4 3_ActiFijos" xfId="1513" xr:uid="{1385A443-9C1D-44E6-A392-7BCBB33896E4}"/>
    <cellStyle name="F4 4" xfId="1514" xr:uid="{B1731E93-AA7D-4F20-92F4-1E1A59738AD8}"/>
    <cellStyle name="F4 4 2" xfId="1515" xr:uid="{8CAE97E2-E5BB-4BA3-A192-C3DC18E48A03}"/>
    <cellStyle name="F4 4 3" xfId="1516" xr:uid="{51C97C59-238B-4334-B927-DD15D1C43484}"/>
    <cellStyle name="F4 4 4" xfId="1517" xr:uid="{14AF669B-DC3E-421F-B1BC-5E3FA3CD75A3}"/>
    <cellStyle name="F4 4 5" xfId="1518" xr:uid="{69EE8B0E-75A9-4BD3-B0BD-4A119072FABC}"/>
    <cellStyle name="F4 4 6" xfId="1519" xr:uid="{1EFEE2FD-F27F-46E3-A96F-224053029B70}"/>
    <cellStyle name="F4 4 7" xfId="1520" xr:uid="{196E0744-EC36-4C92-872B-7B5DAEAEF50F}"/>
    <cellStyle name="F4 4 8" xfId="1521" xr:uid="{A2501554-B0FD-47E7-8138-1FC3E2FFEC01}"/>
    <cellStyle name="F4 4_ActiFijos" xfId="1522" xr:uid="{C701FD32-A0D5-47EE-900B-45497815A7AB}"/>
    <cellStyle name="F4 5" xfId="8516" xr:uid="{4748B70C-2533-4603-B926-D7090C0C6FF5}"/>
    <cellStyle name="F4 6" xfId="8710" xr:uid="{A2EAF527-8A7E-45F8-B35F-EE4968A8B723}"/>
    <cellStyle name="F4 7" xfId="8701" xr:uid="{B0D73905-D3F9-475D-A374-5BF2D8CAB42E}"/>
    <cellStyle name="F4 8" xfId="8717" xr:uid="{BD2FEFEF-885B-47C2-9144-5F8BFE3C3860}"/>
    <cellStyle name="F4 9" xfId="8694" xr:uid="{AE26A3DF-BB0E-4F43-9B0B-E2251FAA4CC0}"/>
    <cellStyle name="F4_Bases_Generales" xfId="1523" xr:uid="{0F2105F8-57B1-40DB-B2EF-BDCA88FF6D98}"/>
    <cellStyle name="F5" xfId="1524" xr:uid="{AC65799A-CCAA-4250-96DD-5E5450AF6548}"/>
    <cellStyle name="F5 10" xfId="8729" xr:uid="{D0C137B7-AFA8-43B5-8948-25BC83B07223}"/>
    <cellStyle name="F5 2" xfId="1525" xr:uid="{2104EA06-A800-49BD-ACB5-3A86C921D5F3}"/>
    <cellStyle name="F5 2 2" xfId="1526" xr:uid="{D1AB5779-7C5F-449E-83DD-A87E2977CB68}"/>
    <cellStyle name="F5 2 3" xfId="1527" xr:uid="{08FD16B9-8DAE-4245-A357-FA3E386CFFE0}"/>
    <cellStyle name="F5 2 4" xfId="1528" xr:uid="{D1E3C8C5-B4C9-4E56-AC59-0F1F3B30D9C8}"/>
    <cellStyle name="F5 2 5" xfId="1529" xr:uid="{9DB13E07-4732-4F20-BBB1-5CCF4088FD14}"/>
    <cellStyle name="F5 2 6" xfId="1530" xr:uid="{ACE47CC5-29BE-4438-A427-BD1E2BA097AD}"/>
    <cellStyle name="F5 2 7" xfId="1531" xr:uid="{BCF3C2A1-ACAC-4C18-9BD4-9EE2A104FA4E}"/>
    <cellStyle name="F5 2 8" xfId="1532" xr:uid="{4628AEC0-C1BD-46A9-9A7F-6DE7790787F9}"/>
    <cellStyle name="F5 2_ActiFijos" xfId="1533" xr:uid="{8B3E0EEE-D057-49B2-A125-DB4669713066}"/>
    <cellStyle name="F5 3" xfId="1534" xr:uid="{3D4F5CEB-77E9-4321-8D1E-039BB3B492CA}"/>
    <cellStyle name="F5 3 2" xfId="1535" xr:uid="{851698A4-3B6F-4DE8-AA6F-A945B4D54C07}"/>
    <cellStyle name="F5 3 3" xfId="1536" xr:uid="{702C173F-EB5D-4808-B702-D022EFF3419B}"/>
    <cellStyle name="F5 3 4" xfId="1537" xr:uid="{4F558D70-88BC-4E5F-8AAB-7E6DB3DC6257}"/>
    <cellStyle name="F5 3 5" xfId="1538" xr:uid="{79F7D41B-4655-40EB-B285-51B2835416B4}"/>
    <cellStyle name="F5 3 6" xfId="1539" xr:uid="{1EC5379A-9D84-4B9B-B0DE-980AA80A5993}"/>
    <cellStyle name="F5 3 7" xfId="1540" xr:uid="{F5A00AC2-171C-4A92-9807-9584E970391F}"/>
    <cellStyle name="F5 3 8" xfId="1541" xr:uid="{BF6EF974-C493-4641-8FAC-1D37292D21E2}"/>
    <cellStyle name="F5 3_ActiFijos" xfId="1542" xr:uid="{9FD2D19A-C19F-4383-9B1F-DA5B124EF112}"/>
    <cellStyle name="F5 4" xfId="1543" xr:uid="{E854C5ED-8C34-4FED-9EC2-3070E89FA116}"/>
    <cellStyle name="F5 4 2" xfId="1544" xr:uid="{AE4C50C8-81FC-4B9E-AD23-7B2E845A3C4C}"/>
    <cellStyle name="F5 4 3" xfId="1545" xr:uid="{4D553ECB-36DD-461A-BD5F-B642685F3157}"/>
    <cellStyle name="F5 4 4" xfId="1546" xr:uid="{107A0469-11EF-4434-B9B5-F11604A11FCF}"/>
    <cellStyle name="F5 4 5" xfId="1547" xr:uid="{813D8BFC-FAE7-44F1-BABC-E44D12BFC862}"/>
    <cellStyle name="F5 4 6" xfId="1548" xr:uid="{0F5D9B5D-46AD-4147-8CC9-1F38AF072474}"/>
    <cellStyle name="F5 4 7" xfId="1549" xr:uid="{1D42DDF0-4268-4E72-A9E8-5A92960C8F85}"/>
    <cellStyle name="F5 4 8" xfId="1550" xr:uid="{B55E58EF-ADDC-4582-8921-8DC0EBDDEC98}"/>
    <cellStyle name="F5 4_ActiFijos" xfId="1551" xr:uid="{4958FE14-9FD5-4589-B51C-6F5020D4BFB6}"/>
    <cellStyle name="F5 5" xfId="8517" xr:uid="{E67ACDCF-338D-4AAD-A177-CF322C401333}"/>
    <cellStyle name="F5 6" xfId="8711" xr:uid="{7BF5F675-EDC3-4103-971C-51B5EE346C31}"/>
    <cellStyle name="F5 7" xfId="8700" xr:uid="{7542505C-EC02-4877-A2EB-3ABB8D5CCA37}"/>
    <cellStyle name="F5 8" xfId="8718" xr:uid="{DF6963DE-2AAC-4BD8-854B-409835970F44}"/>
    <cellStyle name="F5 9" xfId="8693" xr:uid="{C2A11E3F-5064-43DC-9CB2-1248372D931C}"/>
    <cellStyle name="F5_Bases_Generales" xfId="1552" xr:uid="{D36AE29F-1DF2-4697-BFCB-BEFB5818984D}"/>
    <cellStyle name="F6" xfId="1553" xr:uid="{E0D8E180-0FD4-4226-86F9-7A52A1C44C6F}"/>
    <cellStyle name="F6 10" xfId="8730" xr:uid="{BF36B918-5C5B-4AC7-8BCB-BE48E7F53501}"/>
    <cellStyle name="F6 2" xfId="1554" xr:uid="{6723BFA1-A569-40AA-B36D-FC7A60F6E920}"/>
    <cellStyle name="F6 2 2" xfId="1555" xr:uid="{E4EE3D29-5F7D-4998-9829-8805103194DF}"/>
    <cellStyle name="F6 2 3" xfId="1556" xr:uid="{0AB4CC54-87F5-49F7-8F91-5F4E93527004}"/>
    <cellStyle name="F6 2 4" xfId="1557" xr:uid="{3D86E6F2-D71A-4ED9-A353-1632BAFA5D35}"/>
    <cellStyle name="F6 2 5" xfId="1558" xr:uid="{07BF94CB-5DD7-4620-855D-CB1D0CF4C642}"/>
    <cellStyle name="F6 2 6" xfId="1559" xr:uid="{CA44CA98-DEB2-430F-A306-484E3FB8FAE5}"/>
    <cellStyle name="F6 2 7" xfId="1560" xr:uid="{3587E099-71D7-4F25-A49D-C08E8D2408A4}"/>
    <cellStyle name="F6 2 8" xfId="1561" xr:uid="{24C4CE67-031E-4DDF-84C8-A77D32631150}"/>
    <cellStyle name="F6 2_ActiFijos" xfId="1562" xr:uid="{AE1796A4-D31A-48F3-B1D9-BD22C687FFE4}"/>
    <cellStyle name="F6 3" xfId="1563" xr:uid="{6374FF3E-F538-41EF-B11A-AB994B3D660B}"/>
    <cellStyle name="F6 3 2" xfId="1564" xr:uid="{4806672D-1610-4FEC-942A-6AC526FF457E}"/>
    <cellStyle name="F6 3 3" xfId="1565" xr:uid="{2B2BDAD0-538A-44BB-B243-CC575DD8A0FE}"/>
    <cellStyle name="F6 3 4" xfId="1566" xr:uid="{34A79B3E-C1FC-441E-802F-899D2053D408}"/>
    <cellStyle name="F6 3 5" xfId="1567" xr:uid="{AA505C8A-1CA5-451C-960E-7BD8AAAB1D05}"/>
    <cellStyle name="F6 3 6" xfId="1568" xr:uid="{9A08CC28-5FD1-4524-A0B3-903638F5B3FF}"/>
    <cellStyle name="F6 3 7" xfId="1569" xr:uid="{14640CD6-D592-4A89-998E-B01B4A89449F}"/>
    <cellStyle name="F6 3 8" xfId="1570" xr:uid="{D0F7B75D-C865-4E7E-87C8-B6B0F96DA0B7}"/>
    <cellStyle name="F6 3_ActiFijos" xfId="1571" xr:uid="{31EB481F-0137-48CE-A196-E1890AC45640}"/>
    <cellStyle name="F6 4" xfId="1572" xr:uid="{E93E0E73-6D81-48F8-A3F0-BDF542019C7D}"/>
    <cellStyle name="F6 4 2" xfId="1573" xr:uid="{723126B1-71E2-428E-A2B4-4BA17A7B046A}"/>
    <cellStyle name="F6 4 3" xfId="1574" xr:uid="{9B01B671-5F1B-4BE7-A86E-8728217EBA55}"/>
    <cellStyle name="F6 4 4" xfId="1575" xr:uid="{DA1F2743-7EC8-4D56-849A-E04688134B4A}"/>
    <cellStyle name="F6 4 5" xfId="1576" xr:uid="{3EA8FC94-8021-4BCA-86A6-CB67DEC831E6}"/>
    <cellStyle name="F6 4 6" xfId="1577" xr:uid="{C30A224A-EBE8-4512-B771-6DDF1FB8BE14}"/>
    <cellStyle name="F6 4 7" xfId="1578" xr:uid="{1C5DE158-B69E-4F51-B2A2-BED75965D151}"/>
    <cellStyle name="F6 4 8" xfId="1579" xr:uid="{80D38533-9D89-42AC-A830-DA5D718BDB51}"/>
    <cellStyle name="F6 4_ActiFijos" xfId="1580" xr:uid="{F6B25A73-535A-45EB-B600-5804C8FA8CE7}"/>
    <cellStyle name="F6 5" xfId="8518" xr:uid="{12E72B6C-CAD4-4159-A5C6-6BCEFA3C2749}"/>
    <cellStyle name="F6 6" xfId="8712" xr:uid="{4045BA99-0EEF-405F-A7C0-A530B1E9AEE9}"/>
    <cellStyle name="F6 7" xfId="8699" xr:uid="{23F2BCC5-BF14-46D1-9B7E-2DC847964D32}"/>
    <cellStyle name="F6 8" xfId="8719" xr:uid="{AED7ED35-2FD5-4EDA-AE72-B083122E6863}"/>
    <cellStyle name="F6 9" xfId="8692" xr:uid="{E41CAB8B-9B2E-45B5-886D-65E3CF5D1324}"/>
    <cellStyle name="F6_Bases_Generales" xfId="1581" xr:uid="{2BD5EF0C-25A1-43B1-965B-241E9D0B15A7}"/>
    <cellStyle name="F7" xfId="1582" xr:uid="{622C4E51-A5D6-4DB9-A6D5-42E32F16AB53}"/>
    <cellStyle name="F7 10" xfId="8733" xr:uid="{96999A55-53D0-4E93-B2D5-9893B89C153E}"/>
    <cellStyle name="F7 2" xfId="1583" xr:uid="{9F15C150-BB77-476C-A185-3A9D29006E2F}"/>
    <cellStyle name="F7 2 2" xfId="1584" xr:uid="{DB1ACAA8-8C21-4C77-8810-A0D0F0C76E3F}"/>
    <cellStyle name="F7 2 3" xfId="1585" xr:uid="{B5549311-BA9B-4756-91A7-18D262D93D32}"/>
    <cellStyle name="F7 2 4" xfId="1586" xr:uid="{D7A1DA7D-BA18-4103-A08B-06F0FBE5E151}"/>
    <cellStyle name="F7 2 5" xfId="1587" xr:uid="{BAC33A3B-F8F3-4D2C-819B-06902BC4C59C}"/>
    <cellStyle name="F7 2 6" xfId="1588" xr:uid="{E917F643-7502-42E7-ACEA-6F2AE95021DF}"/>
    <cellStyle name="F7 2 7" xfId="1589" xr:uid="{CCB1E637-68CF-464D-943C-B2314A386DDA}"/>
    <cellStyle name="F7 2 8" xfId="1590" xr:uid="{C87217D6-C4D8-4E42-8FDD-3630329850C3}"/>
    <cellStyle name="F7 2_ActiFijos" xfId="1591" xr:uid="{845A8523-3E6A-4654-A552-0578299EAEB6}"/>
    <cellStyle name="F7 3" xfId="1592" xr:uid="{A1639E4D-022B-4CC2-8384-F00C079A94E8}"/>
    <cellStyle name="F7 3 2" xfId="1593" xr:uid="{D96EF8CA-2850-4E1B-8C89-AD579B5D8ABF}"/>
    <cellStyle name="F7 3 3" xfId="1594" xr:uid="{841B4458-FCEB-47A6-B428-2119B12A5366}"/>
    <cellStyle name="F7 3 4" xfId="1595" xr:uid="{F7635DF7-1513-469C-AFA1-E808ED5B0240}"/>
    <cellStyle name="F7 3 5" xfId="1596" xr:uid="{59D66A05-65D5-40BE-98CA-7689A70DC3D3}"/>
    <cellStyle name="F7 3 6" xfId="1597" xr:uid="{3C0406C4-E125-4A11-BE57-0140FBDD6275}"/>
    <cellStyle name="F7 3 7" xfId="1598" xr:uid="{CEF5CB6A-8B19-485A-B71C-0E5BD5C1DF2E}"/>
    <cellStyle name="F7 3 8" xfId="1599" xr:uid="{AFA1DAEC-8BBA-4022-B618-0D53B4BB949F}"/>
    <cellStyle name="F7 3_ActiFijos" xfId="1600" xr:uid="{67EB4D13-B06F-48AF-83E4-9BB5BC1B8F2F}"/>
    <cellStyle name="F7 4" xfId="1601" xr:uid="{F205C167-7B17-46C1-90CB-AE5FE3290C38}"/>
    <cellStyle name="F7 4 2" xfId="1602" xr:uid="{C037C68B-AC70-44B6-972B-FE8ACA546FE3}"/>
    <cellStyle name="F7 4 3" xfId="1603" xr:uid="{A2C983CD-84AB-4332-B4FB-FA2596FC115E}"/>
    <cellStyle name="F7 4 4" xfId="1604" xr:uid="{0F0320F2-DC88-4CF4-8498-27F75EADE362}"/>
    <cellStyle name="F7 4 5" xfId="1605" xr:uid="{926D8788-56A6-4B6F-836C-D32F3E18F240}"/>
    <cellStyle name="F7 4 6" xfId="1606" xr:uid="{F41B6B98-8429-46B9-8DAA-35ABD04F590E}"/>
    <cellStyle name="F7 4 7" xfId="1607" xr:uid="{BD5DEE45-CB00-446A-BA3C-2763F46F6B4D}"/>
    <cellStyle name="F7 4 8" xfId="1608" xr:uid="{38D07B6D-6545-46B3-9FF5-B1CBF0527366}"/>
    <cellStyle name="F7 4_ActiFijos" xfId="1609" xr:uid="{74127823-CA0B-43F5-B11F-B15F4F350C11}"/>
    <cellStyle name="F7 5" xfId="8519" xr:uid="{5066CE36-F55B-4BDF-8220-C4404390F7FB}"/>
    <cellStyle name="F7 6" xfId="8713" xr:uid="{E3A2171E-43C6-4965-8317-D0117E93E009}"/>
    <cellStyle name="F7 7" xfId="8698" xr:uid="{23DD261D-E666-493B-89A9-4715678281E1}"/>
    <cellStyle name="F7 8" xfId="8722" xr:uid="{012736A7-F550-40FD-A71A-D09CA3F3BC6D}"/>
    <cellStyle name="F7 9" xfId="8689" xr:uid="{2098CB3B-CFB9-4385-9671-5775E100409A}"/>
    <cellStyle name="F7_Bases_Generales" xfId="1610" xr:uid="{C81D2E4D-DF58-49F6-ACC6-90597A9C6AF3}"/>
    <cellStyle name="F8" xfId="1611" xr:uid="{1C386832-A841-40A1-B2FE-21C02E66670A}"/>
    <cellStyle name="F8 10" xfId="8734" xr:uid="{CFE155C8-EE14-4C3E-808B-E3CE28445898}"/>
    <cellStyle name="F8 2" xfId="1612" xr:uid="{2C2C10EA-9A23-4E5F-9437-62B75EEF98C0}"/>
    <cellStyle name="F8 2 2" xfId="1613" xr:uid="{43C4251E-49E6-49D2-B92C-9EB0EF2AC955}"/>
    <cellStyle name="F8 2 3" xfId="1614" xr:uid="{B37BA8EB-86D5-4A04-8E1B-8A35D5108163}"/>
    <cellStyle name="F8 2 4" xfId="1615" xr:uid="{83E9011D-B469-4FF5-ACE7-C1054036B06C}"/>
    <cellStyle name="F8 2 5" xfId="1616" xr:uid="{E3990916-2A3F-43F1-91CC-B414A4A2C7A5}"/>
    <cellStyle name="F8 2 6" xfId="1617" xr:uid="{062B4936-8FFB-4FDF-8D0D-3174245C116C}"/>
    <cellStyle name="F8 2 7" xfId="1618" xr:uid="{3F666D58-EB5B-4B35-B634-BF2D481A3A47}"/>
    <cellStyle name="F8 2 8" xfId="1619" xr:uid="{B9A479B9-41A3-40B2-B1BE-EBC69FB1A6BC}"/>
    <cellStyle name="F8 2_ActiFijos" xfId="1620" xr:uid="{DE862481-647B-435F-AF53-3390F2100440}"/>
    <cellStyle name="F8 3" xfId="1621" xr:uid="{0CFC7672-F458-4411-A552-977764CFC612}"/>
    <cellStyle name="F8 3 2" xfId="1622" xr:uid="{CBB4C17C-0B12-4B6B-9F52-0E9D21F765B1}"/>
    <cellStyle name="F8 3 3" xfId="1623" xr:uid="{30719B78-50C7-4948-B35E-11E1A8760564}"/>
    <cellStyle name="F8 3 4" xfId="1624" xr:uid="{60124AE8-3F7B-4CDB-9CAD-F24D8E6AF131}"/>
    <cellStyle name="F8 3 5" xfId="1625" xr:uid="{66E7C209-DA0A-45AA-A7E2-1E036BB2EB44}"/>
    <cellStyle name="F8 3 6" xfId="1626" xr:uid="{0E26993C-79F6-452A-8457-47FE4309144C}"/>
    <cellStyle name="F8 3 7" xfId="1627" xr:uid="{B265E780-C5CE-46CD-A116-D4A538121C81}"/>
    <cellStyle name="F8 3 8" xfId="1628" xr:uid="{592E0B4C-F168-4654-9A49-4CD32E92A03A}"/>
    <cellStyle name="F8 3_ActiFijos" xfId="1629" xr:uid="{24AB5535-191D-4826-B791-E6BF1A5F0076}"/>
    <cellStyle name="F8 4" xfId="1630" xr:uid="{E2054C91-449E-4A7A-9EE7-1A8E5F058681}"/>
    <cellStyle name="F8 4 2" xfId="1631" xr:uid="{4C5936F0-7E48-4A07-9B71-E2B45A68E200}"/>
    <cellStyle name="F8 4 3" xfId="1632" xr:uid="{3BC72705-BBA6-4B5B-B2BF-3349015F61ED}"/>
    <cellStyle name="F8 4 4" xfId="1633" xr:uid="{8C7795E8-C391-4835-99E0-FB3C487734A4}"/>
    <cellStyle name="F8 4 5" xfId="1634" xr:uid="{3E1CD2B1-FFDB-42D4-A82D-E84CD2D0FE5A}"/>
    <cellStyle name="F8 4 6" xfId="1635" xr:uid="{8EDA6611-2C36-435C-B318-41BDD82A0BF9}"/>
    <cellStyle name="F8 4 7" xfId="1636" xr:uid="{0C649C20-3ABB-44C8-A506-663288993288}"/>
    <cellStyle name="F8 4 8" xfId="1637" xr:uid="{DED49EA1-9242-4807-9302-0477C0EC7E0E}"/>
    <cellStyle name="F8 4_ActiFijos" xfId="1638" xr:uid="{D4C278C3-FA33-496E-B06D-E0035B6501A2}"/>
    <cellStyle name="F8 5" xfId="8520" xr:uid="{9F2408B0-A146-42F4-ADFC-8E0414D1C6CC}"/>
    <cellStyle name="F8 6" xfId="8714" xr:uid="{FF367A97-4760-4979-8285-2E08EB68B7FE}"/>
    <cellStyle name="F8 7" xfId="8697" xr:uid="{4379B229-D6FC-413A-9A52-B1B1C7F64148}"/>
    <cellStyle name="F8 8" xfId="8723" xr:uid="{4BBCA861-A544-4AD0-A9A2-EBA17AC1DA3D}"/>
    <cellStyle name="F8 9" xfId="8688" xr:uid="{DB84A03F-DE9C-46DE-B1DF-4E4605C1D2B6}"/>
    <cellStyle name="F8_Bases_Generales" xfId="1639" xr:uid="{287CB42C-3AC5-4E13-A43A-13C263A84A61}"/>
    <cellStyle name="Fecha" xfId="3402" xr:uid="{E470F4FA-5266-4F8C-A681-AE7DA5C2AE3D}"/>
    <cellStyle name="Fijo" xfId="3403" xr:uid="{711CD697-B7D5-4448-9D59-7697A40A41EC}"/>
    <cellStyle name="Financiero" xfId="3404" xr:uid="{9CE7A763-7ADB-4432-909E-AAF13431C95D}"/>
    <cellStyle name="Fixed" xfId="1640" xr:uid="{6DAE1975-44F5-4527-A799-8DA674637DC3}"/>
    <cellStyle name="Fixed 10" xfId="1641" xr:uid="{79A3E639-712B-4A37-9212-BFEFEB9E5EEA}"/>
    <cellStyle name="Fixed 10 2" xfId="5046" xr:uid="{BBC51E1F-A28C-448E-A856-A9FB44E63AC0}"/>
    <cellStyle name="Fixed 11" xfId="1642" xr:uid="{3F1B22CF-080A-4355-8A37-F9200E77F0A6}"/>
    <cellStyle name="Fixed 11 2" xfId="5047" xr:uid="{98F05621-BF96-468B-93F2-0941DB002D35}"/>
    <cellStyle name="Fixed 12" xfId="1643" xr:uid="{727375C2-3D32-4B10-A8FA-BD6585D0D3C1}"/>
    <cellStyle name="Fixed 13" xfId="1644" xr:uid="{2416222A-569E-496A-8029-95859C6C4ACE}"/>
    <cellStyle name="Fixed 14" xfId="8521" xr:uid="{C6E999B3-5685-4D5A-B11F-0BA61476EB9A}"/>
    <cellStyle name="Fixed 2" xfId="1645" xr:uid="{9D65667B-0A83-4B04-81F2-CF318C870669}"/>
    <cellStyle name="Fixed 2 2" xfId="1646" xr:uid="{0818069B-C184-4DB8-AE8B-30F67EC8C0D2}"/>
    <cellStyle name="Fixed 2 2 2" xfId="5048" xr:uid="{72F7BD4D-BB0B-403A-83BF-4861E83DFA3A}"/>
    <cellStyle name="Fixed 2 3" xfId="1647" xr:uid="{A37B0F71-AECA-4717-A5B3-C421E189F50C}"/>
    <cellStyle name="Fixed 2 3 2" xfId="5049" xr:uid="{A488D1E2-3241-47A4-864C-DCA7A5AD1E49}"/>
    <cellStyle name="Fixed 2 4" xfId="1648" xr:uid="{2FA41C97-23C3-4800-AF03-847B68E8423E}"/>
    <cellStyle name="Fixed 2 4 2" xfId="5050" xr:uid="{AC6559EC-6383-4CBB-AF19-DABB987429DD}"/>
    <cellStyle name="Fixed 2 5" xfId="1649" xr:uid="{A4EC54A3-2889-41C4-8507-82C83C31CBA2}"/>
    <cellStyle name="Fixed 2 5 2" xfId="5051" xr:uid="{B881510F-6B99-4D94-873B-3BCE28161F46}"/>
    <cellStyle name="Fixed 2 6" xfId="1650" xr:uid="{053625EC-6C8F-4DAD-AEDB-ECE58E9B09E7}"/>
    <cellStyle name="Fixed 2 6 2" xfId="5052" xr:uid="{B099C667-C645-4458-A74D-0CB05B16F3CD}"/>
    <cellStyle name="Fixed 2 7" xfId="1651" xr:uid="{ECD6D18F-3533-4947-A3D8-D64780A7923A}"/>
    <cellStyle name="Fixed 2 8" xfId="1652" xr:uid="{65B7D122-9ED3-4131-9E03-33BAB7FC375A}"/>
    <cellStyle name="Fixed 3" xfId="1653" xr:uid="{755ADEA6-784C-4527-9033-6B4ECF4179A5}"/>
    <cellStyle name="Fixed 3 2" xfId="1654" xr:uid="{2577F093-EC36-48A1-877A-0F93779B6405}"/>
    <cellStyle name="Fixed 3 2 2" xfId="5053" xr:uid="{DA91CCF8-256A-4056-8C36-B31DEA3C9064}"/>
    <cellStyle name="Fixed 3 3" xfId="1655" xr:uid="{1C3974AB-3E4D-4258-8EDB-901690B6BA26}"/>
    <cellStyle name="Fixed 3 3 2" xfId="5054" xr:uid="{594894FF-675D-4E03-BF2D-5DE4516C783F}"/>
    <cellStyle name="Fixed 3 4" xfId="1656" xr:uid="{923053A4-310D-490A-8075-01F64B1E19FA}"/>
    <cellStyle name="Fixed 3 4 2" xfId="5055" xr:uid="{3B3E52C3-2E72-4630-B6DC-D99DA5575ADF}"/>
    <cellStyle name="Fixed 3 5" xfId="1657" xr:uid="{F6D2D258-CE67-4D31-9D0E-4AA284056CE6}"/>
    <cellStyle name="Fixed 3 5 2" xfId="5056" xr:uid="{2CDE6A86-B5F4-47B9-89AD-9C82ED3627F9}"/>
    <cellStyle name="Fixed 3 6" xfId="1658" xr:uid="{9ED74E74-9A33-4DBC-972D-CBF7C5C22D97}"/>
    <cellStyle name="Fixed 3 6 2" xfId="5057" xr:uid="{2728D51F-D41C-467C-91FC-FB565F151797}"/>
    <cellStyle name="Fixed 3 7" xfId="1659" xr:uid="{BECF9E87-97F4-4D13-95CA-DED83C91729D}"/>
    <cellStyle name="Fixed 3 8" xfId="1660" xr:uid="{7573DB03-51EA-400E-8890-A0CFA469DEF8}"/>
    <cellStyle name="Fixed 4" xfId="1661" xr:uid="{81462113-AD0D-4C93-8A4D-1A953E214892}"/>
    <cellStyle name="Fixed 4 2" xfId="1662" xr:uid="{28E30190-8599-46CE-BAA5-98B1ABEED38F}"/>
    <cellStyle name="Fixed 4 2 2" xfId="5058" xr:uid="{763AECE1-AB0C-4B3C-B525-364825657545}"/>
    <cellStyle name="Fixed 4 3" xfId="1663" xr:uid="{843C3E88-1506-4BBB-BC89-1C73D30E97E6}"/>
    <cellStyle name="Fixed 4 3 2" xfId="5059" xr:uid="{EA0EA97E-B0CF-406D-8EA0-CA5A0E54A5B8}"/>
    <cellStyle name="Fixed 4 4" xfId="1664" xr:uid="{46E4FBFE-0800-42C5-9336-ADF2DAADAF08}"/>
    <cellStyle name="Fixed 4 4 2" xfId="5060" xr:uid="{3D929E9B-B211-4D4A-B2B8-05261BC177D1}"/>
    <cellStyle name="Fixed 4 5" xfId="1665" xr:uid="{32AFD7A4-512A-4FCB-B292-3336253EDA5B}"/>
    <cellStyle name="Fixed 4 5 2" xfId="5061" xr:uid="{3FD49D0E-5A76-48FF-8CFD-C2717C96C1D9}"/>
    <cellStyle name="Fixed 4 6" xfId="1666" xr:uid="{03A4DEF7-C3E8-4FD4-878C-98A38BD6A964}"/>
    <cellStyle name="Fixed 4 6 2" xfId="5062" xr:uid="{9721D9EE-5F4D-4011-AD4A-E07F8B102CD6}"/>
    <cellStyle name="Fixed 4 7" xfId="1667" xr:uid="{44168AF6-AE46-4E28-AABF-4F7C06D65370}"/>
    <cellStyle name="Fixed 4 8" xfId="1668" xr:uid="{775A137D-1A93-4421-959F-4669258D9133}"/>
    <cellStyle name="Fixed 5" xfId="1669" xr:uid="{914CFD02-0B68-4EB2-B311-4490242A5103}"/>
    <cellStyle name="Fixed 5 2" xfId="5063" xr:uid="{6A57134E-FBC1-4FA2-99F4-F5D11CE207A0}"/>
    <cellStyle name="Fixed 6" xfId="1670" xr:uid="{A841B8FA-043E-4A8F-87AB-7DB369BD5245}"/>
    <cellStyle name="Fixed 6 2" xfId="5064" xr:uid="{F88E8540-87FC-4A2A-80D8-54476CAAD9E1}"/>
    <cellStyle name="Fixed 7" xfId="1671" xr:uid="{749C9F64-7A5F-4CDE-9D28-3700D032357B}"/>
    <cellStyle name="Fixed 7 2" xfId="5065" xr:uid="{D7CC26B4-E4ED-483F-B086-F5565981A9C0}"/>
    <cellStyle name="Fixed 8" xfId="1672" xr:uid="{5CAD94B1-6F63-4E5F-97DC-F6819DEE0C86}"/>
    <cellStyle name="Fixed 8 2" xfId="5066" xr:uid="{5F862230-821A-4C7F-8113-2CE9B0D8D1CC}"/>
    <cellStyle name="Fixed 9" xfId="1673" xr:uid="{51073DF0-9672-43EB-A188-73ED9C7F4068}"/>
    <cellStyle name="Fixed 9 2" xfId="5067" xr:uid="{BD261570-D7D3-40F4-ABF2-2FCC23560CB1}"/>
    <cellStyle name="font12" xfId="1674" xr:uid="{1E8DADA2-37CB-46C5-AE21-0AC5F50F7CE0}"/>
    <cellStyle name="font12 10" xfId="3405" xr:uid="{BB91C9E6-9CAD-4CB0-90ED-29304659A92B}"/>
    <cellStyle name="font12 2" xfId="1675" xr:uid="{B5052C00-8BE6-4983-B848-30EA10CEA823}"/>
    <cellStyle name="font12 2 2" xfId="1676" xr:uid="{8CD48865-97BE-4E90-B02C-971C10088957}"/>
    <cellStyle name="font12 2 3" xfId="1677" xr:uid="{5F590163-4937-4523-BCC7-363F3135873E}"/>
    <cellStyle name="font12 2 4" xfId="1678" xr:uid="{1694920B-B8D8-4F89-B84E-BBFE5B0DE19B}"/>
    <cellStyle name="font12 2 5" xfId="1679" xr:uid="{8541D128-29BF-4BB0-AE06-26EDA5EEE9AE}"/>
    <cellStyle name="font12 2 6" xfId="1680" xr:uid="{26B0EDB2-F8E5-41DB-9269-C549F2E98493}"/>
    <cellStyle name="font12 2 7" xfId="1681" xr:uid="{47FE8F1A-8FAB-4328-90E6-382FE943DE49}"/>
    <cellStyle name="font12 2 8" xfId="1682" xr:uid="{CADEE822-A9EA-4717-8368-1774310578E7}"/>
    <cellStyle name="font12 2_ActiFijos" xfId="1683" xr:uid="{215D6A12-9811-4D87-9B5A-249EFACB0E2C}"/>
    <cellStyle name="font12 3" xfId="1684" xr:uid="{EFC0C3A8-8DFD-4CE3-955E-763B4D524D63}"/>
    <cellStyle name="font12 3 2" xfId="1685" xr:uid="{B2F5B9A4-98AE-4CA7-A224-033C8A1DA3DC}"/>
    <cellStyle name="font12 3 3" xfId="1686" xr:uid="{EDB6701F-E190-455D-9317-0ED2D02C5C0A}"/>
    <cellStyle name="font12 3 4" xfId="1687" xr:uid="{E73BC05B-ABC1-4AAD-88AD-D1FAD35247D9}"/>
    <cellStyle name="font12 3 5" xfId="1688" xr:uid="{88954A76-EA4B-4884-9168-86765B8ACB41}"/>
    <cellStyle name="font12 3 6" xfId="1689" xr:uid="{EEC5557F-67ED-44DB-A18B-9C30C215C3C1}"/>
    <cellStyle name="font12 3 7" xfId="1690" xr:uid="{8223A8CC-9A41-4E9B-BFED-0AC250C332EF}"/>
    <cellStyle name="font12 3 8" xfId="1691" xr:uid="{789B76F1-36EB-4D71-93D9-E5AB1067980F}"/>
    <cellStyle name="font12 3_ActiFijos" xfId="1692" xr:uid="{FA8315E8-FB49-4E26-8FFE-3D668E9EACD3}"/>
    <cellStyle name="font12 4" xfId="1693" xr:uid="{4B5F959A-4173-4889-84A6-1B685362735E}"/>
    <cellStyle name="font12 4 2" xfId="1694" xr:uid="{76C03DC3-33C2-4437-A4D2-0F4E7FE6F144}"/>
    <cellStyle name="font12 4 3" xfId="1695" xr:uid="{6598AC52-54F9-42A2-A188-DB28B1CD0488}"/>
    <cellStyle name="font12 4 4" xfId="1696" xr:uid="{F187F302-0EBF-4C52-87A1-3869CABAE414}"/>
    <cellStyle name="font12 4 5" xfId="1697" xr:uid="{B9926AC9-084F-4717-B330-00291805B78D}"/>
    <cellStyle name="font12 4 6" xfId="1698" xr:uid="{B33E7B0B-86C3-4E99-B3AB-0DB5F671FF60}"/>
    <cellStyle name="font12 4 7" xfId="1699" xr:uid="{3FE62122-10C9-423C-A835-368049FD7898}"/>
    <cellStyle name="font12 4 8" xfId="1700" xr:uid="{848C5242-19D8-45B7-A5BF-236C4C4DC070}"/>
    <cellStyle name="font12 4_ActiFijos" xfId="1701" xr:uid="{509DE174-2B3F-4689-A5CA-118BCF1085A9}"/>
    <cellStyle name="font12 5" xfId="3406" xr:uid="{E4F8DD8B-6594-4F79-9B66-ABD5E0A8F134}"/>
    <cellStyle name="font12 6" xfId="3407" xr:uid="{C930920C-E8C5-45FD-AA95-C0F65A6EB573}"/>
    <cellStyle name="font12 7" xfId="3408" xr:uid="{CB97B4D1-FE1E-48CA-83A0-59D8BD4084B8}"/>
    <cellStyle name="font12 8" xfId="3409" xr:uid="{7BE958FD-1F9F-46F8-94EE-52104C2E26FD}"/>
    <cellStyle name="font12 9" xfId="3410" xr:uid="{A4850876-A7DF-4223-983A-2B54769E9114}"/>
    <cellStyle name="font12_Bases_Generales" xfId="1702" xr:uid="{A9493E1C-85E0-4ADC-B619-C6740B3FB885}"/>
    <cellStyle name="font14" xfId="1703" xr:uid="{6246A927-3513-46FB-80B1-098026C368EC}"/>
    <cellStyle name="font14 10" xfId="3411" xr:uid="{ABFF3D96-22B1-4780-9143-1E061BFAA7FF}"/>
    <cellStyle name="font14 2" xfId="1704" xr:uid="{90E6120C-8340-414D-B228-9833441AAA38}"/>
    <cellStyle name="font14 2 2" xfId="1705" xr:uid="{E0DEB6A3-3E31-4921-891A-CF310301C5E8}"/>
    <cellStyle name="font14 2 3" xfId="1706" xr:uid="{61009743-2995-4D31-955A-468A6DA135B2}"/>
    <cellStyle name="font14 2 4" xfId="1707" xr:uid="{0B859F77-F869-430E-AFB9-3E6F384E83A2}"/>
    <cellStyle name="font14 2 5" xfId="1708" xr:uid="{546AD633-EC3C-4A83-932E-6C16676DAA9C}"/>
    <cellStyle name="font14 2 6" xfId="1709" xr:uid="{DA2872A6-690B-45E4-9892-3C55723D5DD6}"/>
    <cellStyle name="font14 2 7" xfId="1710" xr:uid="{C1230B4A-52A2-42F3-978D-6A6877C89246}"/>
    <cellStyle name="font14 2 8" xfId="1711" xr:uid="{FE13404A-FD03-4076-B757-385DC46B50C4}"/>
    <cellStyle name="font14 2_ActiFijos" xfId="1712" xr:uid="{F867349B-DA59-44DA-AC93-567E65A49878}"/>
    <cellStyle name="font14 3" xfId="1713" xr:uid="{18A4628F-12D8-4121-8EAC-F281B3572B8B}"/>
    <cellStyle name="font14 3 2" xfId="1714" xr:uid="{7E351138-0C7D-4E80-9383-8E64134050B8}"/>
    <cellStyle name="font14 3 3" xfId="1715" xr:uid="{12B6FFCD-8759-4E0A-955B-6F676CBCF210}"/>
    <cellStyle name="font14 3 4" xfId="1716" xr:uid="{459619B0-5206-47D8-BB85-34EAFAF246EC}"/>
    <cellStyle name="font14 3 5" xfId="1717" xr:uid="{EC6FCA14-E276-46E4-B3C3-33AC45EA5247}"/>
    <cellStyle name="font14 3 6" xfId="1718" xr:uid="{4910C993-0D9A-480C-93BB-7ECD83FDFA89}"/>
    <cellStyle name="font14 3 7" xfId="1719" xr:uid="{1513E66C-31D3-4A6F-99F1-AEC774284F30}"/>
    <cellStyle name="font14 3 8" xfId="1720" xr:uid="{541D4F5B-AA80-4417-BD6E-2520144B3D72}"/>
    <cellStyle name="font14 3_ActiFijos" xfId="1721" xr:uid="{3639EB07-C5AC-47A1-98F0-CCB3A2A0CFB9}"/>
    <cellStyle name="font14 4" xfId="1722" xr:uid="{C8D8655F-C92A-44EB-85C3-105DB7F39A7B}"/>
    <cellStyle name="font14 4 2" xfId="1723" xr:uid="{C8799C40-E97A-48E8-9F2A-D5C577382F21}"/>
    <cellStyle name="font14 4 3" xfId="1724" xr:uid="{8C978B3F-F962-4B70-A0C0-3C7E1527AA72}"/>
    <cellStyle name="font14 4 4" xfId="1725" xr:uid="{736F18D5-D398-44D3-B8A3-7A787D3F7B8A}"/>
    <cellStyle name="font14 4 5" xfId="1726" xr:uid="{C4ED30C5-DC60-48B3-BB42-C66ABD226AE3}"/>
    <cellStyle name="font14 4 6" xfId="1727" xr:uid="{C15BC8C4-1DBC-48A7-9578-DF00B6AC4116}"/>
    <cellStyle name="font14 4 7" xfId="1728" xr:uid="{53AE502D-123B-42EE-975E-09B56B57BBD5}"/>
    <cellStyle name="font14 4 8" xfId="1729" xr:uid="{8D2B5379-D9C2-43A7-A9D3-2AB5FE4C2369}"/>
    <cellStyle name="font14 4_ActiFijos" xfId="1730" xr:uid="{5C328C7A-E08F-4785-8B2A-764459734E32}"/>
    <cellStyle name="font14 5" xfId="3412" xr:uid="{36DB0761-0914-42CD-B2C9-C4B7ED992205}"/>
    <cellStyle name="font14 6" xfId="3413" xr:uid="{9F2FCA31-FB6F-4D77-B487-23B172FEF3E9}"/>
    <cellStyle name="font14 7" xfId="3414" xr:uid="{B908CEDF-F4F3-48C7-AC10-6D4DB1813279}"/>
    <cellStyle name="font14 8" xfId="3415" xr:uid="{ABAF613F-3EF1-480F-ABBF-9E47D2C11AD0}"/>
    <cellStyle name="font14 9" xfId="3416" xr:uid="{D14F122B-6607-4442-9A13-E1992129E64F}"/>
    <cellStyle name="font14_Bases_Generales" xfId="1731" xr:uid="{AE8348AC-170F-482B-8687-8BE9ADF7C7D2}"/>
    <cellStyle name="Good" xfId="8522" xr:uid="{30FB2CF9-284F-4939-AF07-8A48A7FCC93E}"/>
    <cellStyle name="Good 2" xfId="8996" xr:uid="{7B80F4AE-5418-4974-90DE-8E630260181A}"/>
    <cellStyle name="Grey" xfId="1732" xr:uid="{F45D44FC-9A27-42B8-8468-B1AABBCDF436}"/>
    <cellStyle name="Grey 10" xfId="1733" xr:uid="{03249546-4B67-44D8-BAA1-4BDA84F3DE9A}"/>
    <cellStyle name="Grey 11" xfId="1734" xr:uid="{A3A4EDB5-F8C2-41E4-A820-F3F7728B478B}"/>
    <cellStyle name="Grey 12" xfId="1735" xr:uid="{E65B4ED1-A802-402E-8768-5AA0EAE98A1B}"/>
    <cellStyle name="Grey 13" xfId="1736" xr:uid="{D13C6B1A-B3AA-48EA-B50F-20D97F34F2C4}"/>
    <cellStyle name="Grey 2" xfId="1737" xr:uid="{F7CB579E-0449-448F-BFB0-8579720D9DBE}"/>
    <cellStyle name="Grey 3" xfId="1738" xr:uid="{CA502748-AD90-4742-B87F-D2154EF375A3}"/>
    <cellStyle name="Grey 4" xfId="1739" xr:uid="{9C9F6697-4AB5-4DE9-BC30-10396CC7B254}"/>
    <cellStyle name="Grey 5" xfId="1740" xr:uid="{64896D9D-DE6A-437F-8235-C4CCFA9AE22B}"/>
    <cellStyle name="Grey 6" xfId="1741" xr:uid="{C7ED57D9-0C1F-45AB-B5BE-22428906BE56}"/>
    <cellStyle name="Grey 7" xfId="1742" xr:uid="{DB3B36A4-6424-4CCD-B105-FBCC2265B4CB}"/>
    <cellStyle name="Grey 8" xfId="1743" xr:uid="{EF8469FA-06C5-4CA2-82F5-020273DFBF1C}"/>
    <cellStyle name="Grey 9" xfId="1744" xr:uid="{CEBEA312-D346-4935-8FF5-18317C4E42D4}"/>
    <cellStyle name="Grey_ActiFijos" xfId="1745" xr:uid="{250D0CE7-2BF9-458E-8014-9B4D4B1D8E10}"/>
    <cellStyle name="Heading 1" xfId="1746" xr:uid="{3E92EAAB-42B4-470D-A6CE-3940D7D59BF3}"/>
    <cellStyle name="Heading 1 10" xfId="8738" xr:uid="{0B5509B5-C615-4D5B-B51B-81FB7205378A}"/>
    <cellStyle name="Heading 1 2" xfId="1747" xr:uid="{51E1ADF5-513C-455E-8E55-F1136DFDAC03}"/>
    <cellStyle name="Heading 1 2 2" xfId="1748" xr:uid="{F4FE89BA-9BA9-4441-B9B7-E410A21C5B58}"/>
    <cellStyle name="Heading 1 2 3" xfId="1749" xr:uid="{CED2D410-C552-403B-97A2-F4F468FDE0D7}"/>
    <cellStyle name="Heading 1 2 4" xfId="1750" xr:uid="{E89ADFD4-89A3-46B6-BEDE-6BA06467D795}"/>
    <cellStyle name="Heading 1 2 5" xfId="1751" xr:uid="{E1634E05-4B3F-4097-8FC7-314BDD807840}"/>
    <cellStyle name="Heading 1 2 6" xfId="1752" xr:uid="{5BCBE161-1BBF-42A6-A36E-95CE3F08BBE7}"/>
    <cellStyle name="Heading 1 2 7" xfId="1753" xr:uid="{532156F0-4498-416D-8C98-A9A56B89B52F}"/>
    <cellStyle name="Heading 1 2 8" xfId="1754" xr:uid="{D159904F-F3C8-47D0-ACEA-3334C8C85487}"/>
    <cellStyle name="Heading 1 2 9" xfId="8997" xr:uid="{0CBE21E6-03BA-4F96-B54E-5BF20D852496}"/>
    <cellStyle name="Heading 1 2_ActiFijos" xfId="1755" xr:uid="{41D182C3-7B1A-4041-A0DE-E7017091FEF8}"/>
    <cellStyle name="Heading 1 3" xfId="1756" xr:uid="{1ED6B644-3A5F-4633-B9BE-1D35163EC28C}"/>
    <cellStyle name="Heading 1 3 2" xfId="1757" xr:uid="{668B8852-2B7F-40AA-BC9E-65DF0E5BEDC9}"/>
    <cellStyle name="Heading 1 3 3" xfId="1758" xr:uid="{3AFC1E74-2083-4E2A-BB97-E08A3049EE72}"/>
    <cellStyle name="Heading 1 3 4" xfId="1759" xr:uid="{21D9396D-5428-4AA2-8F1A-E48DC37CC6F1}"/>
    <cellStyle name="Heading 1 3 5" xfId="1760" xr:uid="{C7731F9D-FFF3-4C32-9BB0-9CB940B3AC7F}"/>
    <cellStyle name="Heading 1 3 6" xfId="1761" xr:uid="{820CC523-665F-4912-87BF-45845F3C41C9}"/>
    <cellStyle name="Heading 1 3 7" xfId="1762" xr:uid="{A171B9A9-C7EE-4D8A-8DC4-A44895ED4DBC}"/>
    <cellStyle name="Heading 1 3 8" xfId="1763" xr:uid="{C196B546-D235-4446-9E60-B23AD0E7F6E5}"/>
    <cellStyle name="Heading 1 3_ActiFijos" xfId="1764" xr:uid="{C5825FBB-8056-4963-BE75-D39A0A8FE42F}"/>
    <cellStyle name="Heading 1 4" xfId="1765" xr:uid="{5678C7EC-7C77-4B4B-9F2F-314253148EAC}"/>
    <cellStyle name="Heading 1 4 2" xfId="1766" xr:uid="{E24A2625-07B7-426E-8F8C-4C140AE90EDF}"/>
    <cellStyle name="Heading 1 4 3" xfId="1767" xr:uid="{2068D28C-48F3-485F-A1EF-F6C01E256C39}"/>
    <cellStyle name="Heading 1 4 4" xfId="1768" xr:uid="{4DB965D3-E251-49CB-A748-76124B318073}"/>
    <cellStyle name="Heading 1 4 5" xfId="1769" xr:uid="{2DCF28C7-A4AF-41D2-94B8-C0207407CD77}"/>
    <cellStyle name="Heading 1 4 6" xfId="1770" xr:uid="{165BD03A-72DB-48CC-BC5F-8852D309B7BB}"/>
    <cellStyle name="Heading 1 4 7" xfId="1771" xr:uid="{30A81FA1-DECB-4C4A-A455-EF72192B2EF1}"/>
    <cellStyle name="Heading 1 4 8" xfId="1772" xr:uid="{1C407635-67B1-4A0A-91B0-59E535E2B3BF}"/>
    <cellStyle name="Heading 1 4_ActiFijos" xfId="1773" xr:uid="{7CB62A61-A05D-4AA4-9F71-D1EB792563F4}"/>
    <cellStyle name="Heading 1 5" xfId="8523" xr:uid="{A8BA0639-8B5D-469D-92C8-2A9A93F33464}"/>
    <cellStyle name="Heading 1 6" xfId="8720" xr:uid="{16853C16-55F5-4560-83E9-6502853D3EBF}"/>
    <cellStyle name="Heading 1 7" xfId="8691" xr:uid="{D7F5F257-CC65-45C3-AD33-23137C652A75}"/>
    <cellStyle name="Heading 1 8" xfId="8731" xr:uid="{66B775D3-CC1B-42C9-A43D-63D45F701BA3}"/>
    <cellStyle name="Heading 1 9" xfId="8685" xr:uid="{519761B5-927B-41D7-A60E-76CC38A29AED}"/>
    <cellStyle name="Heading 1_Bases_Generales" xfId="1774" xr:uid="{CC6FB3A7-110D-4DAB-9FCC-39419E63316C}"/>
    <cellStyle name="Heading 2" xfId="1775" xr:uid="{D28F32EC-8540-467B-8F98-7F3EE0DAAF82}"/>
    <cellStyle name="Heading 2 10" xfId="8739" xr:uid="{A3CEBF4D-C698-4E9A-8072-FC80A5CE1FDB}"/>
    <cellStyle name="Heading 2 2" xfId="1776" xr:uid="{36A657DE-AB1D-4486-A51C-7D9E9C7B3138}"/>
    <cellStyle name="Heading 2 2 2" xfId="1777" xr:uid="{7141297F-F61B-4CF3-AEF5-D5AE96213704}"/>
    <cellStyle name="Heading 2 2 3" xfId="1778" xr:uid="{A5EFE405-0CBA-4281-8294-C9A6544C4C64}"/>
    <cellStyle name="Heading 2 2 4" xfId="1779" xr:uid="{08C1E822-288F-4459-AAA3-F00517143DD1}"/>
    <cellStyle name="Heading 2 2 5" xfId="1780" xr:uid="{B2F60926-8F59-42DC-950B-098C031A168D}"/>
    <cellStyle name="Heading 2 2 6" xfId="1781" xr:uid="{4215E70F-B0E6-4B07-93AD-1831234FF06C}"/>
    <cellStyle name="Heading 2 2 7" xfId="1782" xr:uid="{CA695937-4C1F-41E6-8BF6-688C79266352}"/>
    <cellStyle name="Heading 2 2 8" xfId="1783" xr:uid="{FDE11E60-3FCF-47CE-80FA-1A844F44EE7E}"/>
    <cellStyle name="Heading 2 2 9" xfId="8998" xr:uid="{88A67804-11E4-4D0C-B3CB-7F6C3C836089}"/>
    <cellStyle name="Heading 2 2_ActiFijos" xfId="1784" xr:uid="{27B99C9E-1966-4CE3-94A7-54B0238FF20C}"/>
    <cellStyle name="Heading 2 3" xfId="1785" xr:uid="{FE083846-95AA-42BE-A612-94365B765C89}"/>
    <cellStyle name="Heading 2 3 2" xfId="1786" xr:uid="{4AE014F0-1B4B-4E62-B147-58466930EA9B}"/>
    <cellStyle name="Heading 2 3 3" xfId="1787" xr:uid="{467BBD0A-F2F0-451F-B756-8430F38E2850}"/>
    <cellStyle name="Heading 2 3 4" xfId="1788" xr:uid="{2825B6B7-028A-4D43-AC6B-41B605579BB4}"/>
    <cellStyle name="Heading 2 3 5" xfId="1789" xr:uid="{3FDADAE5-69E2-4812-9361-0594628B9C6E}"/>
    <cellStyle name="Heading 2 3 6" xfId="1790" xr:uid="{883A70E7-F2FB-4426-B9A8-29B3B024EBBA}"/>
    <cellStyle name="Heading 2 3 7" xfId="1791" xr:uid="{3936754B-41AE-4094-92BF-06B208CA5898}"/>
    <cellStyle name="Heading 2 3 8" xfId="1792" xr:uid="{559CF87A-120A-45A0-832E-3A04696D0C88}"/>
    <cellStyle name="Heading 2 3_ActiFijos" xfId="1793" xr:uid="{DA304291-54DB-4540-8705-E2FF63859736}"/>
    <cellStyle name="Heading 2 4" xfId="1794" xr:uid="{49E86E8A-55E7-4374-AAAE-C7F78C47AE65}"/>
    <cellStyle name="Heading 2 4 2" xfId="1795" xr:uid="{E318E044-306D-43CF-9AC1-2E58EB7D598A}"/>
    <cellStyle name="Heading 2 4 3" xfId="1796" xr:uid="{F21E5231-6C22-4D4E-B733-BBCB97262DD2}"/>
    <cellStyle name="Heading 2 4 4" xfId="1797" xr:uid="{7B6733D4-3D21-4590-A74D-67F970775A95}"/>
    <cellStyle name="Heading 2 4 5" xfId="1798" xr:uid="{1065F896-B44F-4BF4-9968-DBB18C17D278}"/>
    <cellStyle name="Heading 2 4 6" xfId="1799" xr:uid="{512260CD-CEBB-4F67-90A5-C137C1D88F43}"/>
    <cellStyle name="Heading 2 4 7" xfId="1800" xr:uid="{41D7B50E-2886-4AC6-9880-B4F5D6E4AF19}"/>
    <cellStyle name="Heading 2 4 8" xfId="1801" xr:uid="{934F6FF3-706A-42ED-8238-BB91D7B7E9F9}"/>
    <cellStyle name="Heading 2 4_ActiFijos" xfId="1802" xr:uid="{421B84FC-2AE1-41FB-93E9-1A2262809821}"/>
    <cellStyle name="Heading 2 5" xfId="8524" xr:uid="{9EA5FE12-E4E8-45DC-A0B1-8E0301C960B0}"/>
    <cellStyle name="Heading 2 6" xfId="8721" xr:uid="{740754FC-B8D6-42BD-BDFB-B57742CD40BF}"/>
    <cellStyle name="Heading 2 7" xfId="8690" xr:uid="{2961CA6F-84E7-45AE-9AD1-38BFE3D479C1}"/>
    <cellStyle name="Heading 2 8" xfId="8732" xr:uid="{785054BE-5DCF-4EE4-8E78-4BAA6FAE7246}"/>
    <cellStyle name="Heading 2 9" xfId="8684" xr:uid="{49CAFF25-B45A-49E8-ACD0-39A2D34F93CE}"/>
    <cellStyle name="Heading 2_Bases_Generales" xfId="1803" xr:uid="{1364A529-9ABF-4799-9A6B-DD7D1E80A898}"/>
    <cellStyle name="Heading 3" xfId="8525" xr:uid="{4B48E050-298E-4A82-9ACE-0F9D25B2CCF5}"/>
    <cellStyle name="Heading 3 2" xfId="8999" xr:uid="{018E0211-6DF3-4E26-ABDA-0222B1E8D1FF}"/>
    <cellStyle name="Heading 4" xfId="8526" xr:uid="{56F2D391-56CF-4C56-A7A2-5C3A8A5D1686}"/>
    <cellStyle name="Heading 4 2" xfId="9000" xr:uid="{9984E31B-77F8-4108-ACAC-43C4985D9ACE}"/>
    <cellStyle name="Heading1" xfId="1804" xr:uid="{622D86D9-9E7C-4228-83A5-9A7412ED3ABA}"/>
    <cellStyle name="Heading1 10" xfId="8740" xr:uid="{A67FCB98-435D-4E15-A00A-576383522A75}"/>
    <cellStyle name="Heading1 2" xfId="1805" xr:uid="{81B10B70-2B90-4A5B-94E2-D63CC583A965}"/>
    <cellStyle name="Heading1 2 2" xfId="1806" xr:uid="{B3870C3B-A111-439D-BED8-A00D184B4A64}"/>
    <cellStyle name="Heading1 2 3" xfId="1807" xr:uid="{37A22A07-27FD-452F-80E9-EC01A7338414}"/>
    <cellStyle name="Heading1 2 4" xfId="1808" xr:uid="{820EBD6B-6B37-4A87-8437-DE1C575D9BF2}"/>
    <cellStyle name="Heading1 2 5" xfId="1809" xr:uid="{2135248C-16D7-407F-98E3-82038F9FCD3E}"/>
    <cellStyle name="Heading1 2 6" xfId="1810" xr:uid="{E7EE5F41-284B-4B65-B97B-FF3910141FA2}"/>
    <cellStyle name="Heading1 2 7" xfId="1811" xr:uid="{27EF9F85-6C36-4F64-B10E-F6ECA6C32A23}"/>
    <cellStyle name="Heading1 2 8" xfId="1812" xr:uid="{7C15C439-B9CC-4C9F-9940-0E7FE096A0D7}"/>
    <cellStyle name="Heading1 2 9" xfId="9001" xr:uid="{EF799E95-1AFE-4239-8FA5-03C679A7B2C9}"/>
    <cellStyle name="Heading1 2_ActiFijos" xfId="1813" xr:uid="{7C5CE8A8-DD08-4BB0-BFDD-16B7C1884881}"/>
    <cellStyle name="Heading1 3" xfId="1814" xr:uid="{97172892-1FDF-4138-9816-0F16B5A37B7C}"/>
    <cellStyle name="Heading1 3 2" xfId="1815" xr:uid="{AA06284F-E837-4CEC-9D1F-A127059FFFBB}"/>
    <cellStyle name="Heading1 3 3" xfId="1816" xr:uid="{9052FDF6-B15A-4B0C-97D4-509E1C0BE760}"/>
    <cellStyle name="Heading1 3 4" xfId="1817" xr:uid="{576EB7B2-5B59-4B98-84F4-86CAF5ACE9D6}"/>
    <cellStyle name="Heading1 3 5" xfId="1818" xr:uid="{CC337FA3-79CC-4729-A7F3-589618085BB5}"/>
    <cellStyle name="Heading1 3 6" xfId="1819" xr:uid="{8CE157AC-2199-4693-BC0B-2178F373694F}"/>
    <cellStyle name="Heading1 3 7" xfId="1820" xr:uid="{3056A0CE-8070-483F-A5A2-5342D485AA5D}"/>
    <cellStyle name="Heading1 3 8" xfId="1821" xr:uid="{D4871EA8-7931-4942-9F82-2ADADF2005B2}"/>
    <cellStyle name="Heading1 3 9" xfId="9002" xr:uid="{0856710B-6310-445D-A3C7-1764372BD268}"/>
    <cellStyle name="Heading1 3_ActiFijos" xfId="1822" xr:uid="{95E668DD-D747-463A-9703-546A49342192}"/>
    <cellStyle name="Heading1 4" xfId="1823" xr:uid="{C0BC5411-A257-4CE1-8253-573881230E1A}"/>
    <cellStyle name="Heading1 4 2" xfId="1824" xr:uid="{2F959A1E-1C2E-4092-B4AF-34D192763CD1}"/>
    <cellStyle name="Heading1 4 3" xfId="1825" xr:uid="{11FA444C-7695-46F4-A9BB-2FF588F7CABE}"/>
    <cellStyle name="Heading1 4 4" xfId="1826" xr:uid="{B3091C40-B82E-4AD2-A0CD-C28BE8606462}"/>
    <cellStyle name="Heading1 4 5" xfId="1827" xr:uid="{DA899BE1-9279-4923-A0F1-862630DB3B92}"/>
    <cellStyle name="Heading1 4 6" xfId="1828" xr:uid="{0A008CF4-A8D7-4A13-A3EF-EFDC1C874E5A}"/>
    <cellStyle name="Heading1 4 7" xfId="1829" xr:uid="{8C048AC9-2AC1-43E1-BDCE-76ED63689E25}"/>
    <cellStyle name="Heading1 4 8" xfId="1830" xr:uid="{F8099C42-2E9C-4570-BCC5-BBB1B8509984}"/>
    <cellStyle name="Heading1 4_ActiFijos" xfId="1831" xr:uid="{32191E2D-1192-47B8-9591-313BD8AA27FD}"/>
    <cellStyle name="Heading1 5" xfId="8527" xr:uid="{B6D7C57A-DFF4-42E8-ACD1-327A1EA5D553}"/>
    <cellStyle name="Heading1 6" xfId="8724" xr:uid="{69E78B52-57EC-45D9-8873-1BF7CD8D88F5}"/>
    <cellStyle name="Heading1 7" xfId="8687" xr:uid="{747B1AFE-B73A-4F15-B64E-8DA8DF1E2145}"/>
    <cellStyle name="Heading1 8" xfId="8735" xr:uid="{9BC3A4B6-DA14-4032-B4B6-0D6E90142CD3}"/>
    <cellStyle name="Heading1 9" xfId="8683" xr:uid="{C685B0EB-A53D-4B1F-A4C7-B6DA911B8C56}"/>
    <cellStyle name="Heading1_Bases_Generales" xfId="1832" xr:uid="{6584ECB0-B3C7-4589-BA53-F9D3CEDC8387}"/>
    <cellStyle name="Heading2" xfId="1833" xr:uid="{3446CED4-A37F-47BD-A3FC-D8D5E638D234}"/>
    <cellStyle name="Heading2 10" xfId="8741" xr:uid="{6F1DDDEE-5F15-4BD0-9843-EBD0230F888E}"/>
    <cellStyle name="Heading2 2" xfId="1834" xr:uid="{26D481D0-8DA0-4A7E-8960-AA18D4DBB86E}"/>
    <cellStyle name="Heading2 2 2" xfId="1835" xr:uid="{76F8A5C1-8C89-4E06-AE4E-121E50F9BD82}"/>
    <cellStyle name="Heading2 2 3" xfId="1836" xr:uid="{534FDAD1-1152-43E8-AE8E-29A6621F2DED}"/>
    <cellStyle name="Heading2 2 4" xfId="1837" xr:uid="{84843080-446B-4E37-9966-59F6C9670434}"/>
    <cellStyle name="Heading2 2 5" xfId="1838" xr:uid="{B6E25B03-1F58-4B68-BC0C-50A493F7C54D}"/>
    <cellStyle name="Heading2 2 6" xfId="1839" xr:uid="{377DB89C-48B9-471F-B7EE-CE1C525A1254}"/>
    <cellStyle name="Heading2 2 7" xfId="1840" xr:uid="{51ABCB34-8418-47B3-9864-28DE1FCBD6E9}"/>
    <cellStyle name="Heading2 2 8" xfId="1841" xr:uid="{01785101-C2CB-4F3A-BCC0-DA4C36D60AAD}"/>
    <cellStyle name="Heading2 2 9" xfId="9003" xr:uid="{11BC200B-FAA2-479C-8797-8AEE7F0336FD}"/>
    <cellStyle name="Heading2 2_ActiFijos" xfId="1842" xr:uid="{52FCD173-C9B6-456F-9C8F-3FDE237CAFFB}"/>
    <cellStyle name="Heading2 3" xfId="1843" xr:uid="{C7D72E22-152E-4272-B594-51AAFEB02282}"/>
    <cellStyle name="Heading2 3 2" xfId="1844" xr:uid="{183561A7-3A75-4161-B0F2-7B30E7EDB813}"/>
    <cellStyle name="Heading2 3 3" xfId="1845" xr:uid="{B79E1D3E-B1D8-4810-8AC0-349E0C2EE0C2}"/>
    <cellStyle name="Heading2 3 4" xfId="1846" xr:uid="{73AECED3-665C-4FF9-AADD-F235220AFAEC}"/>
    <cellStyle name="Heading2 3 5" xfId="1847" xr:uid="{957907D4-BE6B-4EB0-857D-69E53599747C}"/>
    <cellStyle name="Heading2 3 6" xfId="1848" xr:uid="{A00558BB-7391-4223-9080-9691B1C5D543}"/>
    <cellStyle name="Heading2 3 7" xfId="1849" xr:uid="{C8CC773A-2E4D-4A3A-956D-59942F123082}"/>
    <cellStyle name="Heading2 3 8" xfId="1850" xr:uid="{10A1EC56-CCC9-4D6D-BB97-4C7B22874444}"/>
    <cellStyle name="Heading2 3_ActiFijos" xfId="1851" xr:uid="{A6E15F07-F8A0-409E-B1D3-12DC1C409172}"/>
    <cellStyle name="Heading2 4" xfId="1852" xr:uid="{F2614970-4A70-4FAE-AA0B-716A08A1718D}"/>
    <cellStyle name="Heading2 4 2" xfId="1853" xr:uid="{BA0908BE-566E-45A3-B589-FF857F61C340}"/>
    <cellStyle name="Heading2 4 3" xfId="1854" xr:uid="{EDF307FC-8C17-4077-9A26-182EB1A8B1E1}"/>
    <cellStyle name="Heading2 4 4" xfId="1855" xr:uid="{26BCEDD9-9607-46A6-9F55-B238AB491FDB}"/>
    <cellStyle name="Heading2 4 5" xfId="1856" xr:uid="{22737D99-8264-4C32-891C-AC4CEB12FD94}"/>
    <cellStyle name="Heading2 4 6" xfId="1857" xr:uid="{6AE7BA24-F29A-4010-9ABE-435E63768443}"/>
    <cellStyle name="Heading2 4 7" xfId="1858" xr:uid="{55F93F2A-A1AD-4AE5-91A6-2945022D7191}"/>
    <cellStyle name="Heading2 4 8" xfId="1859" xr:uid="{BEC7E5B3-CDC5-4ADA-BF2A-413F6C3F7E59}"/>
    <cellStyle name="Heading2 4_ActiFijos" xfId="1860" xr:uid="{D3EF461F-C60F-49DC-A14B-766BDDA7A51C}"/>
    <cellStyle name="Heading2 5" xfId="8528" xr:uid="{E9DA9982-C1F4-4993-AB1F-5C6D812BCDAD}"/>
    <cellStyle name="Heading2 6" xfId="8725" xr:uid="{2927A0ED-420F-466A-8F98-C45E58EA273B}"/>
    <cellStyle name="Heading2 7" xfId="8686" xr:uid="{6CF62C17-318B-4700-B729-CF108409728A}"/>
    <cellStyle name="Heading2 8" xfId="8736" xr:uid="{B0AD608A-765B-47BC-B8B4-29861FD63D0F}"/>
    <cellStyle name="Heading2 9" xfId="8682" xr:uid="{ACB58290-6C83-4CAE-9A53-52CF6B23C778}"/>
    <cellStyle name="Heading2_Bases_Generales" xfId="1861" xr:uid="{DC96C380-85CC-4D94-9C16-BF1F0EB4D38B}"/>
    <cellStyle name="Heading3" xfId="9004" xr:uid="{C4903611-8857-4E22-976B-813C47F808F0}"/>
    <cellStyle name="Heading4" xfId="9005" xr:uid="{DF69EA31-DCB2-4BB9-A076-5BEA0B78116C}"/>
    <cellStyle name="Hidden" xfId="9006" xr:uid="{40828973-6428-41EA-B30A-4AF3CD2F89DB}"/>
    <cellStyle name="Hide" xfId="1862" xr:uid="{3E12C278-43C8-4856-B007-A2F1F5452B10}"/>
    <cellStyle name="Hipervínculo" xfId="3" builtinId="8"/>
    <cellStyle name="Hipervínculo 2" xfId="3726" xr:uid="{306082FB-2484-468D-8A3E-3FDD84996A08}"/>
    <cellStyle name="HSBC WK Number 2" xfId="9007" xr:uid="{8DCFF31C-9CC7-4B4F-A8DB-E281922F7BA9}"/>
    <cellStyle name="Hyperlink" xfId="10029" xr:uid="{00000000-000B-0000-0000-000008000000}"/>
    <cellStyle name="Hyperlink seguido_ISA TOTAL" xfId="1863" xr:uid="{64B4975B-B8A6-4629-85E1-5C6FCA366EA4}"/>
    <cellStyle name="Hyperlink_ISA TOTAL" xfId="1864" xr:uid="{21D4506C-9AB2-41B9-8C1C-A8EFF5FC9B1F}"/>
    <cellStyle name="Incorrecto 10" xfId="5068" xr:uid="{57A4C619-2AAA-47F8-A172-02FBF911211A}"/>
    <cellStyle name="Incorrecto 10 2" xfId="5069" xr:uid="{C28DCA0D-D083-4CCF-B580-1C13132306C5}"/>
    <cellStyle name="Incorrecto 10 3" xfId="8529" xr:uid="{56D8B13B-6DF7-4059-9BC9-F74236B1DBC1}"/>
    <cellStyle name="Incorrecto 11" xfId="5070" xr:uid="{2BB3A1F4-DBD9-473B-928B-4C4D7AF2B70B}"/>
    <cellStyle name="Incorrecto 11 2" xfId="5071" xr:uid="{A77C9EBB-8597-4B9D-8FE3-350703360B13}"/>
    <cellStyle name="Incorrecto 11 3" xfId="8530" xr:uid="{2D6BC1A9-301B-4C4A-9EA5-39E93C147531}"/>
    <cellStyle name="Incorrecto 12" xfId="5072" xr:uid="{EE707644-C6C2-4286-9AA0-C2F835F239A5}"/>
    <cellStyle name="Incorrecto 12 2" xfId="5073" xr:uid="{1B7DE256-1ECB-4847-88DB-B2401B5F5EA2}"/>
    <cellStyle name="Incorrecto 12 3" xfId="8531" xr:uid="{5ECCF115-F891-4622-89A8-C33CD6E1FEA4}"/>
    <cellStyle name="Incorrecto 13" xfId="5074" xr:uid="{51007E27-54C0-483F-A974-403CFD796F0F}"/>
    <cellStyle name="Incorrecto 13 2" xfId="5075" xr:uid="{21998032-EFEE-47B6-84EF-6E1A4DCBCF33}"/>
    <cellStyle name="Incorrecto 13 3" xfId="8532" xr:uid="{4AB6FF91-F6BB-4C50-B513-702362B6333B}"/>
    <cellStyle name="Incorrecto 14" xfId="5076" xr:uid="{9E08920B-52C3-4855-93FB-95E97E97AB70}"/>
    <cellStyle name="Incorrecto 14 2" xfId="5077" xr:uid="{77588996-417A-4F06-8EBD-BC4209E502F9}"/>
    <cellStyle name="Incorrecto 14 3" xfId="8533" xr:uid="{58B6B6A6-DFF1-41D2-B8A6-82C107293EC9}"/>
    <cellStyle name="Incorrecto 15" xfId="5078" xr:uid="{E7B1B175-8484-4545-B1DB-765EBA9FCE49}"/>
    <cellStyle name="Incorrecto 15 2" xfId="5079" xr:uid="{A2C2C4BD-8323-4DC3-AD3B-D1E1C88F368F}"/>
    <cellStyle name="Incorrecto 15 3" xfId="9936" xr:uid="{8FFA3F17-5C12-4C43-AFBF-B93F23151F5C}"/>
    <cellStyle name="Incorrecto 16" xfId="5080" xr:uid="{EBB5902D-55B6-4DE5-AE74-F25BFA285C40}"/>
    <cellStyle name="Incorrecto 17" xfId="7976" xr:uid="{D0A0E2DD-EA1C-478D-ACF6-4B51D1BBFD3E}"/>
    <cellStyle name="Incorrecto 2" xfId="1865" xr:uid="{78D561FD-3004-4E45-921B-31702C9BFD4A}"/>
    <cellStyle name="Incorrecto 2 2" xfId="1866" xr:uid="{D92A142D-7346-4BFB-9876-46F59DF61666}"/>
    <cellStyle name="Incorrecto 2 2 2" xfId="5081" xr:uid="{6C67562E-28C9-482B-8EA8-4C446BE641F6}"/>
    <cellStyle name="Incorrecto 2 2 2 2" xfId="9008" xr:uid="{433D0894-9E2F-4CCC-AB6A-B179045194A9}"/>
    <cellStyle name="Incorrecto 2 2 3" xfId="5082" xr:uid="{F1878609-5099-448C-B682-2E451FCCE036}"/>
    <cellStyle name="Incorrecto 2 2 4" xfId="5083" xr:uid="{72F90C08-0141-44B3-8FF8-25B220FA6BA0}"/>
    <cellStyle name="Incorrecto 2 2 4 2" xfId="5084" xr:uid="{A2923110-FF99-443A-A999-49005520A550}"/>
    <cellStyle name="Incorrecto 2 2 5" xfId="8534" xr:uid="{E3D3829A-6427-4042-9054-A27D19D2E57A}"/>
    <cellStyle name="Incorrecto 2 3" xfId="5085" xr:uid="{1551B035-262A-4E49-AF50-71298298ABAB}"/>
    <cellStyle name="Incorrecto 2 4" xfId="5086" xr:uid="{AC252860-08C0-439D-ABD3-CFED3D584606}"/>
    <cellStyle name="Incorrecto 2 4 2" xfId="5087" xr:uid="{FA51B16C-1B52-4EB1-BC43-4A5D7FC7DF13}"/>
    <cellStyle name="Incorrecto 2 5" xfId="5088" xr:uid="{9565822A-5AE5-4027-B147-2FDEBFB80A16}"/>
    <cellStyle name="Incorrecto 2 6" xfId="7977" xr:uid="{50016E87-6BF7-4484-B663-4D086454779C}"/>
    <cellStyle name="Incorrecto 2_Deuda septiembre_marcos" xfId="1867" xr:uid="{319EA389-FBE7-4280-873C-2BBE93A949E4}"/>
    <cellStyle name="Incorrecto 3" xfId="3417" xr:uid="{49EE4D5B-B9DE-4A42-8B1B-2E5838FA75B7}"/>
    <cellStyle name="Incorrecto 3 2" xfId="5089" xr:uid="{5FF76CC0-C0EF-482B-BF11-E128888952E5}"/>
    <cellStyle name="Incorrecto 3 3" xfId="5090" xr:uid="{B61135CA-22D6-4831-9853-16356CBBFF52}"/>
    <cellStyle name="Incorrecto 4" xfId="5091" xr:uid="{12C6A9A8-3909-4DA4-9E4A-E394F0E8A0AE}"/>
    <cellStyle name="Incorrecto 4 2" xfId="5092" xr:uid="{1EA68AFA-9F74-4380-9FBA-8C379499B9AF}"/>
    <cellStyle name="Incorrecto 4 3" xfId="5093" xr:uid="{D0C6095F-5E88-4064-8D1E-6414B6395538}"/>
    <cellStyle name="Incorrecto 5" xfId="5094" xr:uid="{7B58BD45-08F9-4EA4-896B-17124541B1BD}"/>
    <cellStyle name="Incorrecto 5 2" xfId="5095" xr:uid="{A1013CE7-49FF-4B74-8809-04C70CF8394E}"/>
    <cellStyle name="Incorrecto 5 3" xfId="8535" xr:uid="{571199C2-435E-4482-99E5-A5FE0BE7DB42}"/>
    <cellStyle name="Incorrecto 6" xfId="5096" xr:uid="{49F44BE4-C3BF-48F5-8217-3655BBA028CD}"/>
    <cellStyle name="Incorrecto 6 2" xfId="5097" xr:uid="{EBABA03A-B60C-4CA6-B321-D2E352E49BF9}"/>
    <cellStyle name="Incorrecto 6 3" xfId="8536" xr:uid="{7E7000AF-9407-4BE6-9B34-0CA1FFE2142A}"/>
    <cellStyle name="Incorrecto 7" xfId="5098" xr:uid="{3953C14B-3284-4ABB-8932-E3D3CEAB3C05}"/>
    <cellStyle name="Incorrecto 7 2" xfId="5099" xr:uid="{152741E5-53DD-496C-AC32-EB0540233AC0}"/>
    <cellStyle name="Incorrecto 7 3" xfId="8537" xr:uid="{330C39BB-E244-4BDB-BB14-2BDB5811CF26}"/>
    <cellStyle name="Incorrecto 8" xfId="5100" xr:uid="{A055323A-1775-426D-B5BF-A6C37F3E2CCD}"/>
    <cellStyle name="Incorrecto 8 2" xfId="5101" xr:uid="{4AC01CD5-7333-4764-9502-101619936939}"/>
    <cellStyle name="Incorrecto 8 3" xfId="8538" xr:uid="{926F954C-603A-4F5B-9782-1EB6F238D59A}"/>
    <cellStyle name="Incorrecto 9" xfId="5102" xr:uid="{92DEEDF4-5E5C-4B6E-9022-93407B5A3C38}"/>
    <cellStyle name="Incorrecto 9 2" xfId="5103" xr:uid="{236CE401-8201-44BB-BF7A-5385B34E1A02}"/>
    <cellStyle name="Incorrecto 9 3" xfId="8539" xr:uid="{184326CE-DDF7-4C42-ABFB-88E2886C0ABC}"/>
    <cellStyle name="Incorreto" xfId="1868" xr:uid="{7216691A-263F-447B-86F0-FEE06AECC3C3}"/>
    <cellStyle name="Indefinido" xfId="1869" xr:uid="{844C2AD8-BAC6-4A4C-8D3B-283ACA9DB360}"/>
    <cellStyle name="Input" xfId="8540" xr:uid="{F2B18B70-E427-4850-B386-6C82C8331382}"/>
    <cellStyle name="Input [yellow]" xfId="1870" xr:uid="{2855A074-9DBE-4B33-ABEB-8BAA65C0BEB4}"/>
    <cellStyle name="Input [yellow] 10" xfId="1871" xr:uid="{09D20FD6-EAC8-4CC7-B981-AD20F4D1FE8C}"/>
    <cellStyle name="Input [yellow] 10 2" xfId="1872" xr:uid="{CDC6741D-F471-42BC-A1DF-287AB7F32712}"/>
    <cellStyle name="Input [yellow] 11" xfId="1873" xr:uid="{7CB7254C-F97B-4F45-8D99-FDB7D2AE263D}"/>
    <cellStyle name="Input [yellow] 12" xfId="1874" xr:uid="{94D83E4B-359D-47C2-9050-C8E62B9DE760}"/>
    <cellStyle name="Input [yellow] 13" xfId="1875" xr:uid="{34FBF85A-9558-4B36-BBB1-81B3B72A8AB4}"/>
    <cellStyle name="Input [yellow] 2" xfId="1876" xr:uid="{833FF118-D473-4888-B2C6-2ADE73DEC7D2}"/>
    <cellStyle name="Input [yellow] 2 2" xfId="1877" xr:uid="{8F19CC82-B59D-4D7E-AE6D-BCEA72903E7F}"/>
    <cellStyle name="Input [yellow] 2 2 2" xfId="1878" xr:uid="{EEC0103E-B91E-414D-8E94-CDB845CFAA38}"/>
    <cellStyle name="Input [yellow] 2 2 3" xfId="1879" xr:uid="{BF53A977-6F01-46BC-928F-54517BD8B7D0}"/>
    <cellStyle name="Input [yellow] 2 3" xfId="1880" xr:uid="{12AE0F80-715D-43F6-B65A-9F8C5A4696FE}"/>
    <cellStyle name="Input [yellow] 2 4" xfId="1881" xr:uid="{02DAB043-D468-48DE-AD93-DEE88CD1F0AC}"/>
    <cellStyle name="Input [yellow] 2_PPT Final" xfId="1882" xr:uid="{82CEBEF6-8578-4148-918C-B7FA47E8048E}"/>
    <cellStyle name="Input [yellow] 3" xfId="1883" xr:uid="{5D820193-80B6-477D-BAFB-E65AD01A22D4}"/>
    <cellStyle name="Input [yellow] 3 2" xfId="1884" xr:uid="{DA190BF7-6719-47CD-BA97-4062E2FF120D}"/>
    <cellStyle name="Input [yellow] 3 2 2" xfId="1885" xr:uid="{1DF6B7D9-6EED-4356-8543-FD08CC6370A2}"/>
    <cellStyle name="Input [yellow] 3 2 3" xfId="1886" xr:uid="{B7A7DAE8-DC9F-41F3-B290-61EE7216AF1B}"/>
    <cellStyle name="Input [yellow] 3 3" xfId="1887" xr:uid="{2791F1F0-9364-4436-9AAE-B133A956D615}"/>
    <cellStyle name="Input [yellow] 3 4" xfId="1888" xr:uid="{E94D7DCC-425B-4491-B68A-0F036DE79C39}"/>
    <cellStyle name="Input [yellow] 3_PPT Final" xfId="1889" xr:uid="{73C799B9-A11C-492A-B91D-0456939500B6}"/>
    <cellStyle name="Input [yellow] 4" xfId="1890" xr:uid="{04D18AAC-AAF0-4557-A4AA-2232251A486A}"/>
    <cellStyle name="Input [yellow] 4 2" xfId="1891" xr:uid="{13186395-5D4A-4317-A850-587A1CA8B3B0}"/>
    <cellStyle name="Input [yellow] 4 2 2" xfId="1892" xr:uid="{1C97A6C9-ABF0-42AF-9316-551A42B64531}"/>
    <cellStyle name="Input [yellow] 4 2 3" xfId="1893" xr:uid="{A1ACA39A-E2EF-44EA-A55B-A2544459CC36}"/>
    <cellStyle name="Input [yellow] 4 3" xfId="1894" xr:uid="{1E1BF4FC-1B62-467D-900F-0090BF30BE7F}"/>
    <cellStyle name="Input [yellow] 4 4" xfId="1895" xr:uid="{39D8F848-AE86-4186-BA93-7BF20156AC01}"/>
    <cellStyle name="Input [yellow] 4_PPT Final" xfId="1896" xr:uid="{234C27BB-5569-492C-8139-F97D9EFC63D8}"/>
    <cellStyle name="Input [yellow] 5" xfId="1897" xr:uid="{75475C17-DAC0-458C-89B8-A307572845FF}"/>
    <cellStyle name="Input [yellow] 5 2" xfId="1898" xr:uid="{FE8483C0-6088-42B9-A8F8-CF9EE1E82B1A}"/>
    <cellStyle name="Input [yellow] 5 2 2" xfId="1899" xr:uid="{F444DE7B-8C65-4594-BB6D-7D482D6DA430}"/>
    <cellStyle name="Input [yellow] 5 2 3" xfId="1900" xr:uid="{B463F714-9D46-4E89-805B-E0023FE3B346}"/>
    <cellStyle name="Input [yellow] 5 3" xfId="1901" xr:uid="{5E8F0E4B-8CF1-480A-83E4-790969B62D6E}"/>
    <cellStyle name="Input [yellow] 5 4" xfId="1902" xr:uid="{C87D3C76-7F87-4EC7-A636-479F6765F262}"/>
    <cellStyle name="Input [yellow] 5_PPT Final" xfId="1903" xr:uid="{E01D2A09-24EC-48ED-96F9-43F392362B48}"/>
    <cellStyle name="Input [yellow] 6" xfId="1904" xr:uid="{ED1059A6-37E0-4452-94AB-DBC2484AE865}"/>
    <cellStyle name="Input [yellow] 6 2" xfId="1905" xr:uid="{9083C79E-A866-43E0-BB41-1D0255D198F5}"/>
    <cellStyle name="Input [yellow] 6 2 2" xfId="1906" xr:uid="{25FAC49B-C530-47C7-A026-E81E25DDB07F}"/>
    <cellStyle name="Input [yellow] 6 2 3" xfId="1907" xr:uid="{F82061CD-74DD-494A-A323-708BDE44CEC4}"/>
    <cellStyle name="Input [yellow] 6 3" xfId="1908" xr:uid="{B20A6AA5-301E-452D-BEE5-48DCEE419CD1}"/>
    <cellStyle name="Input [yellow] 6 4" xfId="1909" xr:uid="{7600B141-128B-4363-93E2-CB3B59DB10CF}"/>
    <cellStyle name="Input [yellow] 6_PPT Final" xfId="1910" xr:uid="{109D75BB-018B-48F1-BFAE-D370F431E9AA}"/>
    <cellStyle name="Input [yellow] 7" xfId="1911" xr:uid="{E5B88FBA-CE5D-4F04-A561-641D1012680B}"/>
    <cellStyle name="Input [yellow] 7 2" xfId="1912" xr:uid="{A67EE677-830D-409C-B945-C78FF12E5B50}"/>
    <cellStyle name="Input [yellow] 7 2 2" xfId="1913" xr:uid="{9A9A9C25-9501-4EED-A378-26218F230FFA}"/>
    <cellStyle name="Input [yellow] 7 2 3" xfId="1914" xr:uid="{A0359ECE-4D21-4CE1-B40B-71E096F10FA7}"/>
    <cellStyle name="Input [yellow] 7 3" xfId="1915" xr:uid="{27C55F52-5E84-40C8-AAEE-5CE3089FBABC}"/>
    <cellStyle name="Input [yellow] 7 4" xfId="1916" xr:uid="{77BE20C4-E0BD-4BD0-B301-AFA136304C22}"/>
    <cellStyle name="Input [yellow] 7_PPT Final" xfId="1917" xr:uid="{D3A7594D-2215-4E23-A956-B3563451BAD3}"/>
    <cellStyle name="Input [yellow] 8" xfId="1918" xr:uid="{A1448175-436A-4AF5-A47C-66742612BA79}"/>
    <cellStyle name="Input [yellow] 8 2" xfId="1919" xr:uid="{7EF88CAF-D9BD-48E9-85B3-F084A83C1D40}"/>
    <cellStyle name="Input [yellow] 8 3" xfId="1920" xr:uid="{8FADFF23-5959-4E72-B6DD-A65E997C59AE}"/>
    <cellStyle name="Input [yellow] 9" xfId="1921" xr:uid="{05A2AF34-4844-4663-AF0D-F6EC96490D7F}"/>
    <cellStyle name="Input [yellow] 9 2" xfId="1922" xr:uid="{64C629B4-07E9-438B-A99F-89BAD0407F23}"/>
    <cellStyle name="Input [yellow] 9 3" xfId="1923" xr:uid="{B54FA384-31BD-4C8D-BAA5-14FC055CC2E5}"/>
    <cellStyle name="Input [yellow]_ActiFijos" xfId="1924" xr:uid="{543FB1C9-B312-4F80-A40E-9F59E6617D59}"/>
    <cellStyle name="Input 2" xfId="8758" xr:uid="{9DA72E0C-7C38-43FE-B574-4404A018B2D3}"/>
    <cellStyle name="Input 2 2" xfId="9009" xr:uid="{6A3A1B4D-E7FA-4509-AB07-61AD130E4D86}"/>
    <cellStyle name="InputBlueFont" xfId="8759" xr:uid="{F5B933A4-F5A6-45DA-AA0F-E72D73BCDFED}"/>
    <cellStyle name="INPUTS" xfId="3418" xr:uid="{A8F81CC6-FBD3-4A98-85A0-CDBA727FFF3E}"/>
    <cellStyle name="Integer" xfId="9010" xr:uid="{4A984BFE-FFE6-4C3A-BE69-1D0224EF548D}"/>
    <cellStyle name="Komórka połączona" xfId="9011" xr:uid="{E0BCB5C6-A2C7-4D18-A538-93C9D28E6A12}"/>
    <cellStyle name="Komórka zaznaczona" xfId="9012" xr:uid="{2F80E700-9A18-41D5-81F2-560F9FB644C7}"/>
    <cellStyle name="Linked Cell" xfId="8541" xr:uid="{CD46BA86-0579-4ABC-B2DD-988446B241E6}"/>
    <cellStyle name="Linked Cell 2" xfId="9013" xr:uid="{ED9972C8-7475-444D-B24F-CD3AE8A78325}"/>
    <cellStyle name="lista 3" xfId="1925" xr:uid="{9318557D-655A-45E7-BF80-D6953E36F31F}"/>
    <cellStyle name="Migliaia [0] 2" xfId="9014" xr:uid="{D61E6350-0CBA-40A0-9999-0FB9A7DF9486}"/>
    <cellStyle name="Migliaia [0] 2 10" xfId="9789" xr:uid="{1EC15EFF-8647-4346-9EDE-DE4CB7D92201}"/>
    <cellStyle name="Migliaia [0] 2 11" xfId="9843" xr:uid="{ABB3A785-05C5-4580-A97E-6212784A6B1C}"/>
    <cellStyle name="Migliaia [0] 2 2" xfId="9394" xr:uid="{DB2FCF9B-6C31-4EF6-8526-C7415F4715B6}"/>
    <cellStyle name="Migliaia [0] 2 3" xfId="9454" xr:uid="{689B9E89-F66B-43F7-B6C2-ACC0E8B022F8}"/>
    <cellStyle name="Migliaia [0] 2 4" xfId="9499" xr:uid="{9FD2AED9-D65D-4511-A19F-361F64425D35}"/>
    <cellStyle name="Migliaia [0] 2 5" xfId="9551" xr:uid="{6216925F-370E-4486-83A7-7A8574F8580F}"/>
    <cellStyle name="Migliaia [0] 2 6" xfId="9605" xr:uid="{9AC172A3-2421-4FD3-9745-AAEE8217A347}"/>
    <cellStyle name="Migliaia [0] 2 7" xfId="9651" xr:uid="{715DF5AC-621B-4129-A4B3-D71EE0470F80}"/>
    <cellStyle name="Migliaia [0] 2 8" xfId="9697" xr:uid="{FFFA14CE-7B9E-46C3-8E5A-222FDA8B5901}"/>
    <cellStyle name="Migliaia [0] 2 9" xfId="9743" xr:uid="{AFB285F9-48D0-4D10-9D58-DCD72227DFFF}"/>
    <cellStyle name="Millares" xfId="11" builtinId="3"/>
    <cellStyle name="Millares [0,1]" xfId="1926" xr:uid="{33D557D9-3629-4FC4-ACD5-9D4DCCD258D7}"/>
    <cellStyle name="Millares [0,1] 2" xfId="1927" xr:uid="{0E72D2D5-FB3A-4B6F-A343-7414EB7533DE}"/>
    <cellStyle name="Millares [0,1] 2 2" xfId="1928" xr:uid="{A0E4361C-9022-46A8-90B6-BC8A82FBDAB6}"/>
    <cellStyle name="Millares [0,1] 2 3" xfId="1929" xr:uid="{3057A0B4-F4F1-4091-B3D4-0F90D9DAA912}"/>
    <cellStyle name="Millares [0,1] 2_Deuda septiembre_marcos" xfId="3419" xr:uid="{533CBD3D-4434-468E-A3DF-314B9B1B9F52}"/>
    <cellStyle name="Millares [0,1] 3" xfId="1930" xr:uid="{ED0CBBF4-4101-4DED-8A36-E8DEE7F8F09D}"/>
    <cellStyle name="Millares [0,1] 3 2" xfId="1931" xr:uid="{BCA3E7C7-D05F-4339-9A2F-60D6A759BD03}"/>
    <cellStyle name="Millares [0,1] 3_Deuda septiembre_marcos" xfId="3420" xr:uid="{AE36A4AF-69B2-4C57-AEB3-85D5D6B8885B}"/>
    <cellStyle name="Millares [0,1] 4" xfId="1932" xr:uid="{2E6AD4FC-BC71-44B9-883C-19F5969ADA23}"/>
    <cellStyle name="Millares [0,1] 5" xfId="1933" xr:uid="{A5C04165-2309-450F-8BA2-F45BDFB7204C}"/>
    <cellStyle name="Millares [0,1] 6" xfId="1934" xr:uid="{6864A5FC-2E6A-4F6B-806A-A9BA6F2F58BC}"/>
    <cellStyle name="Millares [0,1]_Bases_Generales" xfId="1935" xr:uid="{150ABDED-E3E8-4BA0-82EB-DCC03EB3B9F8}"/>
    <cellStyle name="Millares [0.0]" xfId="1936" xr:uid="{56B0EBC8-ECBF-4256-871A-5FE6C970DBE4}"/>
    <cellStyle name="Millares [0.0] 2" xfId="1937" xr:uid="{AFABD765-7B75-4C33-8A42-0B8848421E8C}"/>
    <cellStyle name="Millares [0.0] 2 2" xfId="1938" xr:uid="{D7AE2747-E51B-4290-B384-CF4A2F1A5471}"/>
    <cellStyle name="Millares [0.0] 2 3" xfId="1939" xr:uid="{041B952A-A39E-4FD5-89E8-7E32FF396CA3}"/>
    <cellStyle name="Millares [0.0] 2_Deuda septiembre_marcos" xfId="3421" xr:uid="{A6F7738C-B359-45AD-AC31-7D7FF6B1A61C}"/>
    <cellStyle name="Millares [0.0] 3" xfId="1940" xr:uid="{FC246E20-B633-4FCA-8CEA-14B6D2652D36}"/>
    <cellStyle name="Millares [0.0] 3 2" xfId="1941" xr:uid="{330AFA72-8C27-4CD9-A972-7F01BC899CE5}"/>
    <cellStyle name="Millares [0.0] 3_Deuda septiembre_marcos" xfId="3422" xr:uid="{39737016-F503-4588-9731-04385F9BF317}"/>
    <cellStyle name="Millares [0.0] 4" xfId="1942" xr:uid="{C91E1F67-4040-4609-B1D0-B9F987926D43}"/>
    <cellStyle name="Millares [0.0] 5" xfId="1943" xr:uid="{3118FCD0-8314-4D81-864C-A5D5AAA933F6}"/>
    <cellStyle name="Millares [0.0] 6" xfId="1944" xr:uid="{FB445A42-C3D6-4B71-8E0A-9C2D99BDD61B}"/>
    <cellStyle name="Millares [0.0]_Bases_Generales" xfId="1945" xr:uid="{103720FE-172B-4C8D-AB62-601AB3903953}"/>
    <cellStyle name="Millares [0.1]" xfId="1946" xr:uid="{B333C617-A96F-4E69-BFEA-16088DEE6389}"/>
    <cellStyle name="Millares [0.1] 2" xfId="1947" xr:uid="{8F5BCB3A-9A28-43BE-B665-9608202D3388}"/>
    <cellStyle name="Millares [0.1] 2 2" xfId="1948" xr:uid="{92CB23E8-B2F3-449E-BD2E-6FEAF4AB929B}"/>
    <cellStyle name="Millares [0.1] 2 3" xfId="1949" xr:uid="{AF853C7C-4F93-41CA-9DBB-F1809FD2CBA5}"/>
    <cellStyle name="Millares [0.1] 2_Deuda septiembre_marcos" xfId="3423" xr:uid="{C6DDA3DE-3CB9-4474-9505-F9C935E2D725}"/>
    <cellStyle name="Millares [0.1] 3" xfId="1950" xr:uid="{CECECC26-84C6-423A-9A43-160D3D4796F0}"/>
    <cellStyle name="Millares [0.1] 3 2" xfId="1951" xr:uid="{D33CFBE9-AED0-41BE-BF4B-46BB45341A3C}"/>
    <cellStyle name="Millares [0.1] 3_Deuda septiembre_marcos" xfId="3424" xr:uid="{B376B3DB-832C-49F6-A425-3D776071AAF0}"/>
    <cellStyle name="Millares [0.1] 4" xfId="1952" xr:uid="{94E28449-F0A0-4F1B-B2A6-593C31506B81}"/>
    <cellStyle name="Millares [0.1] 5" xfId="1953" xr:uid="{4808BD64-CAFD-4C1A-8208-EBF287C6C239}"/>
    <cellStyle name="Millares [0.1] 6" xfId="1954" xr:uid="{47A8FD4C-203C-43DD-9023-1BFB7D4B7FAC}"/>
    <cellStyle name="Millares [0.1]_Bases_Generales" xfId="1955" xr:uid="{1E45C922-BFAD-48A8-B3C7-29937B6BE6DA}"/>
    <cellStyle name="Millares [0] 10" xfId="9989" xr:uid="{04109A3B-BBBF-4A4A-B5C7-227F9A5F46E7}"/>
    <cellStyle name="Millares [0] 11" xfId="7871" xr:uid="{03A2D8F4-BB69-4E86-8D1E-412E12CB68AF}"/>
    <cellStyle name="Millares [0] 11 2" xfId="9998" xr:uid="{191D476F-D001-401E-BEBC-AE1C6A8CB571}"/>
    <cellStyle name="Millares [0] 12" xfId="10002" xr:uid="{BA02042E-7ED2-4D5D-BDD3-E1C846F93400}"/>
    <cellStyle name="Millares [0] 13" xfId="10003" xr:uid="{1F72E0CD-5696-46A8-BE10-A1C8FEF78A39}"/>
    <cellStyle name="Millares [0] 14" xfId="10016" xr:uid="{A1C32BE8-85AC-49DD-BCCE-9555341C62E8}"/>
    <cellStyle name="Millares [0] 15" xfId="9591" xr:uid="{478C8ADB-48B3-437F-9542-517C6400F3CE}"/>
    <cellStyle name="Millares [0] 2" xfId="7" xr:uid="{628AF2D5-3DD3-418F-AC7A-ED1EC554E39C}"/>
    <cellStyle name="Millares [0] 2 10" xfId="7221" xr:uid="{7D87C3B0-ED03-446A-A5F4-B8396CEA64BF}"/>
    <cellStyle name="Millares [0] 2 11" xfId="7980" xr:uid="{194EF4CA-1BCA-4FBF-86DA-60A58A71115D}"/>
    <cellStyle name="Millares [0] 2 2" xfId="85" xr:uid="{B270667C-B044-4CFB-8A32-E1E9BC60E622}"/>
    <cellStyle name="Millares [0] 2 2 2" xfId="6721" xr:uid="{7B424612-0506-4580-89A0-0FF951EFD857}"/>
    <cellStyle name="Millares [0] 2 2 2 2" xfId="6887" xr:uid="{119DE187-DAD2-4161-9FA3-42374005DEF0}"/>
    <cellStyle name="Millares [0] 2 2 2 2 2" xfId="7210" xr:uid="{F5721757-39EC-408B-A610-3F35CAE0E700}"/>
    <cellStyle name="Millares [0] 2 2 2 2 2 2" xfId="7851" xr:uid="{3CE33159-A74B-4947-8003-82DEC31A71A1}"/>
    <cellStyle name="Millares [0] 2 2 2 2 3" xfId="7528" xr:uid="{9E298B96-EFD5-4C12-9AE4-9E17EF7143C2}"/>
    <cellStyle name="Millares [0] 2 2 2 3" xfId="7044" xr:uid="{BC3A60AC-8CFB-4A35-9EC9-E6A85C1284F0}"/>
    <cellStyle name="Millares [0] 2 2 2 3 2" xfId="7685" xr:uid="{43663E2E-D050-4CB8-AB1A-614EE31B8C6E}"/>
    <cellStyle name="Millares [0] 2 2 2 4" xfId="7362" xr:uid="{92124539-5886-4841-BBDB-429526FA0DF9}"/>
    <cellStyle name="Millares [0] 2 2 3" xfId="5104" xr:uid="{E236E965-49B3-4062-8239-D1612956945B}"/>
    <cellStyle name="Millares [0] 2 2 4" xfId="6729" xr:uid="{A022BED5-C872-4674-B3B4-4F5EF1A921A2}"/>
    <cellStyle name="Millares [0] 2 2 4 2" xfId="7052" xr:uid="{0AC353AA-8C9F-431B-812A-794BC148063C}"/>
    <cellStyle name="Millares [0] 2 2 4 2 2" xfId="7693" xr:uid="{E1CD08F9-1BF6-478D-9873-32B1C8807D8A}"/>
    <cellStyle name="Millares [0] 2 2 4 3" xfId="7370" xr:uid="{038A87BA-644F-4527-923C-321369D63F26}"/>
    <cellStyle name="Millares [0] 2 2 5" xfId="6903" xr:uid="{3596B1F7-A576-4FCC-9F52-5A94674EE883}"/>
    <cellStyle name="Millares [0] 2 2 5 2" xfId="7544" xr:uid="{1E1DA38B-EBB9-49B1-959E-A93AB0DDB820}"/>
    <cellStyle name="Millares [0] 2 2 6" xfId="7223" xr:uid="{EEFCEE2E-A1E6-46D5-A768-3720E35C495B}"/>
    <cellStyle name="Millares [0] 2 2 7" xfId="8760" xr:uid="{381379E7-4A8A-41CA-BA3E-D05E31B62758}"/>
    <cellStyle name="Millares [0] 2 3" xfId="6711" xr:uid="{EB385D09-E663-451F-BB74-791EE8FB5E59}"/>
    <cellStyle name="Millares [0] 2 3 2" xfId="6878" xr:uid="{A9C2A682-FFA0-4E04-9602-F5ABDB89B56B}"/>
    <cellStyle name="Millares [0] 2 3 2 2" xfId="7201" xr:uid="{B4DBB9AF-7C91-48E1-9621-4BE36D3564AC}"/>
    <cellStyle name="Millares [0] 2 3 2 2 2" xfId="7842" xr:uid="{45D3ADEF-2FE9-42D8-A807-546F13B5C714}"/>
    <cellStyle name="Millares [0] 2 3 2 3" xfId="7519" xr:uid="{E7864B40-7D05-4949-BD05-47788A8B64CA}"/>
    <cellStyle name="Millares [0] 2 3 3" xfId="7035" xr:uid="{4E419C02-D848-4891-AB30-548C32093880}"/>
    <cellStyle name="Millares [0] 2 3 3 2" xfId="7676" xr:uid="{0C7C35AB-A4ED-477A-81CC-3CE693080BEF}"/>
    <cellStyle name="Millares [0] 2 3 4" xfId="7353" xr:uid="{385EE10C-0E7F-4756-9341-875D8B186A18}"/>
    <cellStyle name="Millares [0] 2 3 5" xfId="9938" xr:uid="{DE0CBF8B-2804-4B35-88FB-F4B81F531207}"/>
    <cellStyle name="Millares [0] 2 4" xfId="6718" xr:uid="{EBD4CFED-A54F-4807-943C-F92AE4CCD312}"/>
    <cellStyle name="Millares [0] 2 4 2" xfId="6884" xr:uid="{F74E00E2-0ADE-4B1C-BB5B-F0DD6BBAE2C4}"/>
    <cellStyle name="Millares [0] 2 4 2 2" xfId="7207" xr:uid="{C8E12671-04B6-46B1-835F-03F8621ED48F}"/>
    <cellStyle name="Millares [0] 2 4 2 2 2" xfId="7848" xr:uid="{EDE19E25-3924-4493-8E85-194EA12B0B04}"/>
    <cellStyle name="Millares [0] 2 4 2 3" xfId="7525" xr:uid="{EE8275EE-F021-4002-A11B-04D766A39749}"/>
    <cellStyle name="Millares [0] 2 4 3" xfId="7041" xr:uid="{3C8516D6-A166-445B-97FA-EB9496DF0217}"/>
    <cellStyle name="Millares [0] 2 4 3 2" xfId="7682" xr:uid="{208A57AC-8247-4D31-AFD2-60106DDD4BC7}"/>
    <cellStyle name="Millares [0] 2 4 4" xfId="7359" xr:uid="{3052A6EC-CBA0-4F07-B4FA-A7F6198F716C}"/>
    <cellStyle name="Millares [0] 2 5" xfId="1956" xr:uid="{CF2517E0-5751-4C29-85C8-A9135C10DDFF}"/>
    <cellStyle name="Millares [0] 2 6" xfId="6727" xr:uid="{A52D0C0F-879C-434B-85B0-361DD2FB9CAA}"/>
    <cellStyle name="Millares [0] 2 6 2" xfId="7050" xr:uid="{77891028-FD21-4581-8735-E4FBB97B481C}"/>
    <cellStyle name="Millares [0] 2 6 2 2" xfId="7691" xr:uid="{D691F640-C1C2-446E-8D52-2B883751292C}"/>
    <cellStyle name="Millares [0] 2 6 3" xfId="7368" xr:uid="{1306AEB0-C253-4BC3-9B13-46722D6D8260}"/>
    <cellStyle name="Millares [0] 2 7" xfId="6891" xr:uid="{6F01D839-4A9F-47D3-B37C-9581CDDCBD5D}"/>
    <cellStyle name="Millares [0] 2 7 2" xfId="7532" xr:uid="{EA0B39E1-8C91-4F0C-BB2F-414AB4B1812F}"/>
    <cellStyle name="Millares [0] 2 8" xfId="6901" xr:uid="{3FC49C0B-AECC-4465-862E-6D02E9A77619}"/>
    <cellStyle name="Millares [0] 2 8 2" xfId="7542" xr:uid="{D57653BB-5A73-4208-98F7-2EAE68A963A8}"/>
    <cellStyle name="Millares [0] 2 9" xfId="82" xr:uid="{12631507-3C95-4116-B241-B484509333CD}"/>
    <cellStyle name="Millares [0] 3" xfId="80" xr:uid="{EB6A2D9B-5CD4-498A-B761-2F3DBFEC20FD}"/>
    <cellStyle name="Millares [0] 3 2" xfId="6716" xr:uid="{407072A6-CE14-4560-8CD1-AADDD62AD99F}"/>
    <cellStyle name="Millares [0] 3 2 2" xfId="6882" xr:uid="{AE134679-77D9-4B00-9389-AA85A8C35E18}"/>
    <cellStyle name="Millares [0] 3 2 2 2" xfId="7205" xr:uid="{58961C29-57FE-4B80-9012-EF5C714D1DC3}"/>
    <cellStyle name="Millares [0] 3 2 2 2 2" xfId="7846" xr:uid="{32595A91-13D0-4F8B-8CBF-64B2C161C595}"/>
    <cellStyle name="Millares [0] 3 2 2 3" xfId="7523" xr:uid="{9BA4323F-0FE4-4C57-94F7-C0AC003084C0}"/>
    <cellStyle name="Millares [0] 3 2 3" xfId="7039" xr:uid="{FA9DE098-316C-40D2-B3ED-E31F511ED5F6}"/>
    <cellStyle name="Millares [0] 3 2 3 2" xfId="7680" xr:uid="{5032D8D6-643C-4D04-B451-20DE4BB52368}"/>
    <cellStyle name="Millares [0] 3 2 4" xfId="7357" xr:uid="{89EF7A60-66AB-4E54-89A7-5C4BDB555630}"/>
    <cellStyle name="Millares [0] 3 2 5" xfId="9984" xr:uid="{24D7D772-D2FF-4780-8B55-4602302ECB5F}"/>
    <cellStyle name="Millares [0] 3 3" xfId="6709" xr:uid="{1608366B-F83B-41E4-AD26-F367A3DAA711}"/>
    <cellStyle name="Millares [0] 3 3 2" xfId="6876" xr:uid="{808AEC50-222F-45A7-9F9D-CB7166F1BEAA}"/>
    <cellStyle name="Millares [0] 3 3 2 2" xfId="7199" xr:uid="{9A1A29EA-EFBE-4BC1-8816-DCA0C0359FE4}"/>
    <cellStyle name="Millares [0] 3 3 2 2 2" xfId="7840" xr:uid="{65FB12F6-AE9C-4578-AB1B-A2CC5156C8B7}"/>
    <cellStyle name="Millares [0] 3 3 2 3" xfId="7517" xr:uid="{BF586DE1-E1C0-4C20-8AB5-D7B91B33758D}"/>
    <cellStyle name="Millares [0] 3 3 3" xfId="7033" xr:uid="{E61EC8C7-3866-45BE-AF58-04A23D731266}"/>
    <cellStyle name="Millares [0] 3 3 3 2" xfId="7674" xr:uid="{8C73D9B1-6C13-435A-AD2B-9E988D3748A6}"/>
    <cellStyle name="Millares [0] 3 3 4" xfId="7351" xr:uid="{242DAA92-E551-4FC1-AF12-89FA3934723C}"/>
    <cellStyle name="Millares [0] 3 4" xfId="6725" xr:uid="{08E95EDA-41C7-4071-82B3-90D9A834F214}"/>
    <cellStyle name="Millares [0] 3 4 2" xfId="7048" xr:uid="{E7ECDE2D-06AF-4A26-BFF7-DEAA1643A170}"/>
    <cellStyle name="Millares [0] 3 4 2 2" xfId="7689" xr:uid="{8003D3FD-A99A-4345-A553-4CDF4510B52F}"/>
    <cellStyle name="Millares [0] 3 4 3" xfId="7366" xr:uid="{971481A3-8227-49B7-8C9F-97903AA57ECA}"/>
    <cellStyle name="Millares [0] 3 5" xfId="6899" xr:uid="{60DDB6F0-6BF1-42DF-86C2-9E7608C825BD}"/>
    <cellStyle name="Millares [0] 3 5 2" xfId="7540" xr:uid="{D729BCE1-A7CA-4D80-86E3-621AEF3B89FC}"/>
    <cellStyle name="Millares [0] 3 6" xfId="7219" xr:uid="{CB96D5DD-E9CD-4FED-B399-01CB18C6A1F2}"/>
    <cellStyle name="Millares [0] 3 7" xfId="8761" xr:uid="{CF3ADEC8-AB14-4671-BB7E-60DA0EEA8B66}"/>
    <cellStyle name="Millares [0] 4" xfId="84" xr:uid="{F96F5DB0-2D3B-42F6-BBEA-B80B7F1085D7}"/>
    <cellStyle name="Millares [0] 4 2" xfId="6720" xr:uid="{CBD9B427-EFEC-40C1-9B64-2D7C1F4E84DF}"/>
    <cellStyle name="Millares [0] 4 2 2" xfId="6886" xr:uid="{E060ED21-77DD-472F-853F-FAF89C17CE6F}"/>
    <cellStyle name="Millares [0] 4 2 2 2" xfId="7209" xr:uid="{D6D601B4-B4BE-4A2C-8894-16C263D9291F}"/>
    <cellStyle name="Millares [0] 4 2 2 2 2" xfId="7850" xr:uid="{7A679996-E39C-49FA-9BA6-DB9207764735}"/>
    <cellStyle name="Millares [0] 4 2 2 3" xfId="7527" xr:uid="{849EC226-3DAE-49E2-82FB-1159E4C8A05B}"/>
    <cellStyle name="Millares [0] 4 2 3" xfId="7043" xr:uid="{FD3B209C-70AC-480B-8F99-AF62E3620816}"/>
    <cellStyle name="Millares [0] 4 2 3 2" xfId="7684" xr:uid="{29E9CAF6-8E2B-4DCF-BDBD-AAFC7FBD5FF2}"/>
    <cellStyle name="Millares [0] 4 2 4" xfId="7361" xr:uid="{6FB4D336-B924-4E7B-A9A4-AB7BC901EC43}"/>
    <cellStyle name="Millares [0] 4 3" xfId="6728" xr:uid="{684411BA-069B-4D10-8D4D-C0B36AC31B25}"/>
    <cellStyle name="Millares [0] 4 3 2" xfId="7051" xr:uid="{08D3957B-5FFD-4196-A861-5098F6990BDD}"/>
    <cellStyle name="Millares [0] 4 3 2 2" xfId="7692" xr:uid="{64F73A80-15AD-4399-99B8-5F37E4CFB089}"/>
    <cellStyle name="Millares [0] 4 3 3" xfId="7369" xr:uid="{040F8A1E-76FC-4D69-9E1D-0AC96F6150A9}"/>
    <cellStyle name="Millares [0] 4 4" xfId="6902" xr:uid="{F8769507-CA43-4CE4-8272-72BAE82ADADF}"/>
    <cellStyle name="Millares [0] 4 4 2" xfId="7543" xr:uid="{46CBF09A-470B-4336-ACCE-5A6DB854CA3F}"/>
    <cellStyle name="Millares [0] 4 5" xfId="7222" xr:uid="{2113B386-958B-4C26-A5E5-05E1486AD7E6}"/>
    <cellStyle name="Millares [0] 4 6" xfId="8762" xr:uid="{972810E7-34BF-4789-93C3-E3AF4C144645}"/>
    <cellStyle name="Millares [0] 5" xfId="6700" xr:uid="{0B592844-1CC3-4B2E-B7DC-CA490209AF25}"/>
    <cellStyle name="Millares [0] 5 2" xfId="6869" xr:uid="{37E841A9-5DE2-460E-834D-0AC70758EF02}"/>
    <cellStyle name="Millares [0] 5 2 2" xfId="7192" xr:uid="{E34DB62A-45FF-47E7-A5C7-B2BEAA3A4DC9}"/>
    <cellStyle name="Millares [0] 5 2 2 2" xfId="7833" xr:uid="{8D52240A-0190-4146-ADB9-6559A2F8FAA0}"/>
    <cellStyle name="Millares [0] 5 2 3" xfId="7510" xr:uid="{E4A385FC-A0EC-49BF-86DE-7369E628CD23}"/>
    <cellStyle name="Millares [0] 5 3" xfId="7026" xr:uid="{F37932A8-0B1F-4BDA-9EC7-F79F15AC63E1}"/>
    <cellStyle name="Millares [0] 5 3 2" xfId="7667" xr:uid="{FEADC1C8-3C4C-4B98-8803-11E1437D6AFB}"/>
    <cellStyle name="Millares [0] 5 4" xfId="7344" xr:uid="{1DD88CEA-7A0F-4004-B6D6-18E88464E50E}"/>
    <cellStyle name="Millares [0] 5 5" xfId="9270" xr:uid="{299CC1DA-776C-4162-A7A4-5CC1B33381DD}"/>
    <cellStyle name="Millares [0] 6" xfId="6892" xr:uid="{E82BA17B-A5C6-4ED5-8CC6-83D5D0E967A4}"/>
    <cellStyle name="Millares [0] 6 2" xfId="7533" xr:uid="{60A7270C-8252-4562-BC65-36EB8BB52DC7}"/>
    <cellStyle name="Millares [0] 6 3" xfId="9500" xr:uid="{696D4703-ABAD-482A-B21A-39FFB0DE9B8C}"/>
    <cellStyle name="Millares [0] 7" xfId="20" xr:uid="{B25B73B3-2970-4571-AC0E-76A556B9D7EE}"/>
    <cellStyle name="Millares [0] 7 2" xfId="9553" xr:uid="{C1F019EB-7CE4-45D2-A8FE-713C454299C0}"/>
    <cellStyle name="Millares [0] 8" xfId="9845" xr:uid="{1DBB0C31-DF02-4104-BFAB-4834D42B8D6C}"/>
    <cellStyle name="Millares [0] 9" xfId="9982" xr:uid="{5987BE8A-93F2-418A-B66E-BCBDDCCB8272}"/>
    <cellStyle name="Millares [0] 9 2" xfId="9987" xr:uid="{E67973E1-4BB6-4C8D-AE48-4213E89A91C6}"/>
    <cellStyle name="Millares [1]" xfId="1957" xr:uid="{7DAC7BEF-F110-47F4-BF16-42703E1133F5}"/>
    <cellStyle name="Millares [1] 2" xfId="1958" xr:uid="{EB967C68-DAE8-4B56-B900-7FC7A7E0569B}"/>
    <cellStyle name="Millares [1] 2 2" xfId="1959" xr:uid="{4EFCB134-84E0-4FE8-97E9-C39079CECCD0}"/>
    <cellStyle name="Millares [1] 2 3" xfId="1960" xr:uid="{86F7CCF5-2DFC-44E4-923D-9162DF6C534C}"/>
    <cellStyle name="Millares [1] 3" xfId="1961" xr:uid="{E97DD888-919D-4867-9EDB-521DF8CB3B10}"/>
    <cellStyle name="Millares [1] 3 2" xfId="1962" xr:uid="{BEBD58DE-AC12-4EB8-84AD-C0BC756DA27C}"/>
    <cellStyle name="Millares [1] 4" xfId="1963" xr:uid="{39C7A494-14E2-4C07-9F77-ACC0D2963187}"/>
    <cellStyle name="Millares [1] 4 2" xfId="1964" xr:uid="{4111CCC3-3DD2-4062-B91A-1982FE5F259C}"/>
    <cellStyle name="Millares [1] 5" xfId="1965" xr:uid="{71A34E9B-AC1D-42B8-8586-A1F23CCD8B66}"/>
    <cellStyle name="Millares [1] 6" xfId="1966" xr:uid="{04E31199-D7B2-4697-80C6-86F29C1D78EC}"/>
    <cellStyle name="Millares [1]_Cuadros Excel  kilometros 2008" xfId="1967" xr:uid="{D635D492-08CE-4CBA-B1DE-774BCDA4BE95}"/>
    <cellStyle name="Millares [2]" xfId="1968" xr:uid="{E77AD4E2-FCAD-4691-9862-1DB6C41D2D70}"/>
    <cellStyle name="Millares [2] 2" xfId="1969" xr:uid="{431B7F9D-2D95-4CBC-84DF-B59E176BC826}"/>
    <cellStyle name="Millares [2] 2 2" xfId="1970" xr:uid="{0E2EA204-7DA0-4664-9805-D7DB6DDDFB33}"/>
    <cellStyle name="Millares [2] 2 3" xfId="1971" xr:uid="{34BC84AD-7042-4846-B0A7-8BDBDAB71DFA}"/>
    <cellStyle name="Millares [2] 2_Deuda septiembre_marcos" xfId="3425" xr:uid="{AC0B0F80-6C8F-47E1-A141-C4AF12903240}"/>
    <cellStyle name="Millares [2] 3" xfId="1972" xr:uid="{F909EAAC-984E-4592-9813-84DEE5B5E4BA}"/>
    <cellStyle name="Millares [2] 3 2" xfId="1973" xr:uid="{7D4CC4A8-A4CC-420C-84F3-9F0A646302A9}"/>
    <cellStyle name="Millares [2] 3_Deuda septiembre_marcos" xfId="3426" xr:uid="{939EEB26-3790-4292-A35E-DFD930390B67}"/>
    <cellStyle name="Millares [2] 4" xfId="1974" xr:uid="{56BE99F3-5E3B-47FA-9B87-88FB2D83C3D8}"/>
    <cellStyle name="Millares [2] 5" xfId="1975" xr:uid="{6B6E064B-F7B7-49A2-ABCD-F55372691FBC}"/>
    <cellStyle name="Millares [2] 6" xfId="1976" xr:uid="{1884DD46-A5D8-4466-BE84-5BC0DEC37878}"/>
    <cellStyle name="Millares [2]_Bases_Generales" xfId="1977" xr:uid="{01F2FFF7-9625-4B33-A2AD-3C9AC300B0D4}"/>
    <cellStyle name="Millares [3]" xfId="1978" xr:uid="{6A278F63-07C1-4F94-9B66-27E205F0030C}"/>
    <cellStyle name="Millares [3] 2" xfId="1979" xr:uid="{76622548-9C6D-4D77-A491-8BE346C01BDB}"/>
    <cellStyle name="Millares [3] 2 2" xfId="1980" xr:uid="{28BE19D5-557F-48C8-811E-7D27EE4EE662}"/>
    <cellStyle name="Millares [3] 2 3" xfId="1981" xr:uid="{FD669708-1509-414A-9E78-0394CAD80AC1}"/>
    <cellStyle name="Millares [3] 2_Deuda septiembre_marcos" xfId="3427" xr:uid="{1A5752BD-D26D-48BB-8AEE-ACDEAD3B27D0}"/>
    <cellStyle name="Millares [3] 3" xfId="1982" xr:uid="{1A6F64CC-969A-4012-BC47-85F6F4FC0882}"/>
    <cellStyle name="Millares [3] 3 2" xfId="1983" xr:uid="{C2AC098A-6DE4-4428-85E6-BECD4D8678B2}"/>
    <cellStyle name="Millares [3] 3_Deuda septiembre_marcos" xfId="3428" xr:uid="{AAA2AB63-0577-4D26-97E4-EEC5AE50D78F}"/>
    <cellStyle name="Millares [3] 4" xfId="1984" xr:uid="{12EF2902-90A9-4479-B525-38B9D28C7608}"/>
    <cellStyle name="Millares [3] 5" xfId="1985" xr:uid="{C269CE6D-0EC3-40F7-B61A-F6C2ADCF1BC1}"/>
    <cellStyle name="Millares [3] 6" xfId="1986" xr:uid="{D4563742-7CDC-4E0D-9BEC-DABFE13470A3}"/>
    <cellStyle name="Millares [3]_Bases_Generales" xfId="1987" xr:uid="{42B0EB63-4F91-4C77-B76E-E72AEED02C32}"/>
    <cellStyle name="Millares 10" xfId="21" xr:uid="{8DC65287-973C-4A4E-B514-22767FD3B188}"/>
    <cellStyle name="Millares 10 2" xfId="3735" xr:uid="{E84E1DA2-C9D1-4E9D-A8E7-CC5323FB44B7}"/>
    <cellStyle name="Millares 10 3" xfId="9395" xr:uid="{A46AA05A-5897-4469-A94F-4A3EAA8C32A5}"/>
    <cellStyle name="Millares 10 4" xfId="8542" xr:uid="{D0F1C568-ADED-44EC-8EF7-F2766B0CEBE6}"/>
    <cellStyle name="Millares 11" xfId="1988" xr:uid="{0A12E30B-4989-433E-9277-2D434BA0726F}"/>
    <cellStyle name="Millares 11 2" xfId="3783" xr:uid="{DD2264E6-F303-4590-AF6D-A9F6CF14D1A7}"/>
    <cellStyle name="Millares 11 2 2" xfId="6778" xr:uid="{4C701660-7B36-48B2-A62D-D3FE0C452BC9}"/>
    <cellStyle name="Millares 11 2 2 2" xfId="7101" xr:uid="{CBFEF34A-BB91-48B2-836F-1D8DBB6E7AEC}"/>
    <cellStyle name="Millares 11 2 2 2 2" xfId="7742" xr:uid="{22217205-196B-45DB-BD68-430426057547}"/>
    <cellStyle name="Millares 11 2 2 3" xfId="7419" xr:uid="{D0837416-01B5-4783-9FEE-1115D209C668}"/>
    <cellStyle name="Millares 11 2 3" xfId="6937" xr:uid="{E81EA340-BF29-4F43-B23E-F6344B494983}"/>
    <cellStyle name="Millares 11 2 3 2" xfId="7578" xr:uid="{524D8A8C-18AD-4C48-B73F-C283C98D5F15}"/>
    <cellStyle name="Millares 11 2 4" xfId="7257" xr:uid="{4A13E91B-BD85-492A-97CD-B71210AAE309}"/>
    <cellStyle name="Millares 11 2 5" xfId="9396" xr:uid="{0ABC6630-C09D-4951-86FD-C7B1DA40C907}"/>
    <cellStyle name="Millares 11 3" xfId="6737" xr:uid="{DEB854EC-919E-4087-B431-D36FF9D0116F}"/>
    <cellStyle name="Millares 11 3 2" xfId="7060" xr:uid="{5886ACD4-0852-4411-A098-501DB18AA7DA}"/>
    <cellStyle name="Millares 11 3 2 2" xfId="7701" xr:uid="{DC2FBBD5-DD9F-45F3-AF9A-45AF9624D0B3}"/>
    <cellStyle name="Millares 11 3 3" xfId="7378" xr:uid="{1E2D71D2-7CFE-4EE9-AEFA-F3813DBB7C86}"/>
    <cellStyle name="Millares 11 4" xfId="6906" xr:uid="{54327C14-71C9-44CC-9605-FCA2E79CC113}"/>
    <cellStyle name="Millares 11 4 2" xfId="7547" xr:uid="{399CEA87-1B71-484D-B086-37041913739C}"/>
    <cellStyle name="Millares 11 5" xfId="7226" xr:uid="{90947B84-3A4F-415A-BC25-72B4A3C9977D}"/>
    <cellStyle name="Millares 11 6" xfId="8543" xr:uid="{D26E97A2-0B30-4209-902B-8C8F5C827F17}"/>
    <cellStyle name="Millares 12" xfId="5105" xr:uid="{9347B7E2-D245-4933-9CCB-93833CC6425E}"/>
    <cellStyle name="Millares 12 2" xfId="5106" xr:uid="{9A14AD3B-4655-4677-8CF1-8E0D3F617152}"/>
    <cellStyle name="Millares 12 2 2" xfId="6811" xr:uid="{90C0A640-6024-4CC6-8512-E9FA898B01DF}"/>
    <cellStyle name="Millares 12 2 2 2" xfId="7134" xr:uid="{0315F207-CEDF-42BF-BF62-745670093844}"/>
    <cellStyle name="Millares 12 2 2 2 2" xfId="7775" xr:uid="{9FDA7592-91A2-4722-B99C-018D36C9270F}"/>
    <cellStyle name="Millares 12 2 2 3" xfId="7452" xr:uid="{DB950841-2477-43BC-95E6-2C761712B539}"/>
    <cellStyle name="Millares 12 2 3" xfId="6970" xr:uid="{0E0689CE-0B2E-428D-8E72-9737D3FCE666}"/>
    <cellStyle name="Millares 12 2 3 2" xfId="7611" xr:uid="{21E8F729-0DFB-46F0-A262-DE00D703ED38}"/>
    <cellStyle name="Millares 12 2 4" xfId="7288" xr:uid="{9E70063A-6E9B-490E-A0FE-13963CF6E9E6}"/>
    <cellStyle name="Millares 12 2 5" xfId="9016" xr:uid="{5C5D56FA-6C20-455B-8BB2-35D0F67010C9}"/>
    <cellStyle name="Millares 13" xfId="5107" xr:uid="{C6398E78-FEBA-4367-B7D1-860E264374E3}"/>
    <cellStyle name="Millares 13 10" xfId="9501" xr:uid="{51FC2578-74F4-4BE5-9366-9EC429C117A0}"/>
    <cellStyle name="Millares 13 11" xfId="9554" xr:uid="{AAEA87C3-7357-4917-90B5-40961DF02C35}"/>
    <cellStyle name="Millares 13 12" xfId="9607" xr:uid="{A4546901-E17F-45FC-804F-2C86A4CE7934}"/>
    <cellStyle name="Millares 13 13" xfId="9653" xr:uid="{801CD64B-A300-4147-9BD5-CCDF7E5DD6FF}"/>
    <cellStyle name="Millares 13 14" xfId="9699" xr:uid="{BDA4343D-D342-4AB0-9E73-BC8C2D838381}"/>
    <cellStyle name="Millares 13 15" xfId="9745" xr:uid="{FB4883F9-8275-42BE-9453-D388A7C0C563}"/>
    <cellStyle name="Millares 13 16" xfId="9791" xr:uid="{AF2917B9-D0D4-4EDA-A33A-B8B741A65A03}"/>
    <cellStyle name="Millares 13 17" xfId="9846" xr:uid="{554DD43C-9AD1-4F99-9C0F-7E9922CC8937}"/>
    <cellStyle name="Millares 13 18" xfId="9939" xr:uid="{BD83B759-A4EC-468D-9294-E637FDBC9FE1}"/>
    <cellStyle name="Millares 13 19" xfId="8737" xr:uid="{EA1FA908-9966-4C3C-A521-4384FCE03D50}"/>
    <cellStyle name="Millares 13 2" xfId="5108" xr:uid="{124B51F3-CE80-4E71-BF91-B6F5F5FF0CEE}"/>
    <cellStyle name="Millares 13 2 2" xfId="6813" xr:uid="{57856DD7-EEDA-457B-AB07-660AB54801E4}"/>
    <cellStyle name="Millares 13 2 2 2" xfId="7136" xr:uid="{D662BF56-B681-40BB-8EF5-6340DE772A0B}"/>
    <cellStyle name="Millares 13 2 2 2 2" xfId="7777" xr:uid="{F8EA56E9-5F9E-4D74-AFE2-31B187295697}"/>
    <cellStyle name="Millares 13 2 2 3" xfId="7454" xr:uid="{24D1717F-8FCD-4C80-A131-BBC2A7DB482F}"/>
    <cellStyle name="Millares 13 2 3" xfId="6972" xr:uid="{8B05BF51-7BA2-42F7-A913-DCA7B3128767}"/>
    <cellStyle name="Millares 13 2 3 2" xfId="7613" xr:uid="{A5C8763E-B713-45EF-BCD5-59346234F458}"/>
    <cellStyle name="Millares 13 2 4" xfId="7290" xr:uid="{837F236B-D2FE-434A-A3A4-C5A46FEF7708}"/>
    <cellStyle name="Millares 13 2 5" xfId="9017" xr:uid="{07A3168E-E4EF-4F26-9ADB-16A523824D01}"/>
    <cellStyle name="Millares 13 3" xfId="6696" xr:uid="{4C4EBD7E-5BF6-4F9D-9DC6-6E093FD3B22E}"/>
    <cellStyle name="Millares 13 3 2" xfId="6865" xr:uid="{D5ED832A-A777-424C-BEE4-44F34B0BDE50}"/>
    <cellStyle name="Millares 13 3 2 2" xfId="7188" xr:uid="{9F77DC9B-28C6-4409-8616-1745E6982F81}"/>
    <cellStyle name="Millares 13 3 2 2 2" xfId="7829" xr:uid="{796A6ECD-E887-4863-9978-D79C27401088}"/>
    <cellStyle name="Millares 13 3 2 3" xfId="7506" xr:uid="{78BA73E2-BC18-44EB-B12C-F810E0EA9825}"/>
    <cellStyle name="Millares 13 3 3" xfId="7022" xr:uid="{9230E05F-A588-4A10-9DEE-782947D0E077}"/>
    <cellStyle name="Millares 13 3 3 2" xfId="7663" xr:uid="{DA493B33-9094-458D-8F4E-DF35CA6240A8}"/>
    <cellStyle name="Millares 13 3 4" xfId="7340" xr:uid="{56F229DE-DEBE-4DBB-B55F-32C4F5475478}"/>
    <cellStyle name="Millares 13 4" xfId="6812" xr:uid="{6C8540A3-DF84-4CAD-91C6-C92D09851BD4}"/>
    <cellStyle name="Millares 13 4 2" xfId="7135" xr:uid="{EED5CDDF-2B3F-43FF-BA8D-0B58C642FA9E}"/>
    <cellStyle name="Millares 13 4 2 2" xfId="7776" xr:uid="{2C349876-0101-4521-93AB-2E0734432E13}"/>
    <cellStyle name="Millares 13 4 3" xfId="7453" xr:uid="{F9FFAEFA-FFD1-42AC-8E10-345C241B5DF2}"/>
    <cellStyle name="Millares 13 5" xfId="6971" xr:uid="{48016331-4622-44E8-86BB-13100FB9DE5F}"/>
    <cellStyle name="Millares 13 5 2" xfId="7612" xr:uid="{F09E4B0B-7D21-4223-B901-1BC0ABA1847F}"/>
    <cellStyle name="Millares 13 6" xfId="7289" xr:uid="{942E46A0-70DF-420D-B877-2BB90390F0A4}"/>
    <cellStyle name="Millares 13 7" xfId="9356" xr:uid="{39B77AD3-0354-45A8-8E70-121608462E77}"/>
    <cellStyle name="Millares 13 8" xfId="9397" xr:uid="{3C17E46C-FEC1-4B4D-B9C7-3820292BD1A7}"/>
    <cellStyle name="Millares 13 9" xfId="9456" xr:uid="{BE6844CA-150F-493B-911C-E66D7176C73A}"/>
    <cellStyle name="Millares 14" xfId="5109" xr:uid="{DE71B50B-952A-418D-A968-2C771EC310F1}"/>
    <cellStyle name="Millares 14 10" xfId="9502" xr:uid="{00AC6DA6-A95C-475E-B4DA-76846AE12A0E}"/>
    <cellStyle name="Millares 14 11" xfId="9555" xr:uid="{AA4653AD-3227-4D9B-BF91-777CB9AA1746}"/>
    <cellStyle name="Millares 14 12" xfId="9608" xr:uid="{7A9B237F-E5E4-48FF-8BEC-93B19E2B46B2}"/>
    <cellStyle name="Millares 14 13" xfId="9654" xr:uid="{05FCC068-D96B-452B-84E2-86AC011F5A04}"/>
    <cellStyle name="Millares 14 14" xfId="9700" xr:uid="{81FC1231-B34C-44C6-AB06-AD3B9EE45902}"/>
    <cellStyle name="Millares 14 15" xfId="9746" xr:uid="{EB08B675-380F-4DE8-8671-5BC9454D83F3}"/>
    <cellStyle name="Millares 14 16" xfId="9792" xr:uid="{15EF82F4-C34D-46CD-8490-7716D438F660}"/>
    <cellStyle name="Millares 14 17" xfId="9847" xr:uid="{0D19047F-1A25-41BF-A153-DC98BC5F4D30}"/>
    <cellStyle name="Millares 14 18" xfId="9940" xr:uid="{8561458C-2CFF-4A3C-902F-7D091BA02462}"/>
    <cellStyle name="Millares 14 19" xfId="8681" xr:uid="{2D786A3A-37C8-4CE8-A80C-4D4C0AAB17B8}"/>
    <cellStyle name="Millares 14 2" xfId="5110" xr:uid="{A3E5E4D2-429D-4532-9A02-48EACA7AC263}"/>
    <cellStyle name="Millares 14 2 2" xfId="6815" xr:uid="{7FD32EFA-0C8F-439B-9609-19E1BAA81257}"/>
    <cellStyle name="Millares 14 2 2 2" xfId="7138" xr:uid="{49B507DD-8BF2-4BF1-86F0-B8ED7496691A}"/>
    <cellStyle name="Millares 14 2 2 2 2" xfId="7779" xr:uid="{452A9CF1-2B2B-457F-A8F0-22FA78B00C62}"/>
    <cellStyle name="Millares 14 2 2 3" xfId="7456" xr:uid="{4EC6D617-7012-4393-BC39-CACA2D4FA27A}"/>
    <cellStyle name="Millares 14 2 3" xfId="6974" xr:uid="{88C5D9F5-C022-4DCF-9A91-6F14E5FD5D7B}"/>
    <cellStyle name="Millares 14 2 3 2" xfId="7615" xr:uid="{4D24D1A8-4B87-48D8-B1F6-1E9E693E69B4}"/>
    <cellStyle name="Millares 14 2 4" xfId="7292" xr:uid="{904E626A-B2E3-4F71-82C8-1E046EE91DD5}"/>
    <cellStyle name="Millares 14 2 5" xfId="9018" xr:uid="{6844CB1E-03B1-450F-9BCC-1B8011985BFB}"/>
    <cellStyle name="Millares 14 3" xfId="6814" xr:uid="{1AB5F1A5-ACA3-4B3F-BBF7-93F011D040F6}"/>
    <cellStyle name="Millares 14 3 2" xfId="7137" xr:uid="{FE31A732-F606-4536-A2A1-4D86191ED2CC}"/>
    <cellStyle name="Millares 14 3 2 2" xfId="7778" xr:uid="{37AD70DE-A8E3-4AFB-942B-DF282B72D3D9}"/>
    <cellStyle name="Millares 14 3 3" xfId="7455" xr:uid="{5473E7AA-5CD9-4B1F-B4DB-2495D3884942}"/>
    <cellStyle name="Millares 14 3 4" xfId="9178" xr:uid="{099F6930-FB43-4CFD-9697-875ED64C34BE}"/>
    <cellStyle name="Millares 14 4" xfId="6973" xr:uid="{36B0955B-5E2D-4922-A395-DDB9CE6AA53E}"/>
    <cellStyle name="Millares 14 4 2" xfId="7614" xr:uid="{41D179AF-E8BB-4FB6-9866-572AA49895A7}"/>
    <cellStyle name="Millares 14 4 3" xfId="9223" xr:uid="{D80C652E-38A0-4E32-96A4-AFB3E8F0AF8E}"/>
    <cellStyle name="Millares 14 5" xfId="7291" xr:uid="{63147C9F-7440-47EC-BEE5-AE02172B151F}"/>
    <cellStyle name="Millares 14 5 2" xfId="9271" xr:uid="{7F72F712-0B83-4BD1-B7B1-79E831C0CD4A}"/>
    <cellStyle name="Millares 14 6" xfId="9319" xr:uid="{BFDAF60A-02AF-4A04-9708-F96A2765CCF7}"/>
    <cellStyle name="Millares 14 7" xfId="9357" xr:uid="{127CD267-DBFF-4BB6-82B3-11F60E5C62F4}"/>
    <cellStyle name="Millares 14 8" xfId="9398" xr:uid="{99C32855-B1B3-471F-81BE-002F664E09FA}"/>
    <cellStyle name="Millares 14 9" xfId="9457" xr:uid="{75C696A6-B3D3-4822-81F7-95040DCF3F89}"/>
    <cellStyle name="Millares 15" xfId="5111" xr:uid="{D55D78F2-D619-4036-9A88-AE907B98F957}"/>
    <cellStyle name="Millares 15 2" xfId="5112" xr:uid="{404567E7-6CCC-4030-A232-281786E75592}"/>
    <cellStyle name="Millares 15 2 2" xfId="6817" xr:uid="{07D3B59F-342B-450D-80BA-040B674CD39E}"/>
    <cellStyle name="Millares 15 2 2 2" xfId="7140" xr:uid="{F3D9AA88-E865-44CF-9D17-6303A4831220}"/>
    <cellStyle name="Millares 15 2 2 2 2" xfId="7781" xr:uid="{71982F95-CE46-4EA2-A0BA-5F671AA77A33}"/>
    <cellStyle name="Millares 15 2 2 3" xfId="7458" xr:uid="{500BA785-849B-4268-A61D-6D50309562BB}"/>
    <cellStyle name="Millares 15 2 3" xfId="6976" xr:uid="{1D0EE1EE-C3C4-4A24-94BF-691BDE29765E}"/>
    <cellStyle name="Millares 15 2 3 2" xfId="7617" xr:uid="{146DCF3A-31F5-4D0C-96C1-6495B934D892}"/>
    <cellStyle name="Millares 15 2 4" xfId="7294" xr:uid="{71D90ACE-DB07-4F77-87AC-4930D0B718D7}"/>
    <cellStyle name="Millares 15 2 5" xfId="9019" xr:uid="{8F641E51-5AB6-4A42-872E-531797818025}"/>
    <cellStyle name="Millares 15 3" xfId="6816" xr:uid="{899A498E-F16C-4045-B5F9-4B54F6B2BA9E}"/>
    <cellStyle name="Millares 15 3 2" xfId="7139" xr:uid="{67A08BA3-222F-47FC-B6DD-C9BFCFFE1A00}"/>
    <cellStyle name="Millares 15 3 2 2" xfId="7780" xr:uid="{B81B6A9D-14A8-43A2-923E-D18B8DD6AEB1}"/>
    <cellStyle name="Millares 15 3 3" xfId="7457" xr:uid="{D65A086D-9724-415C-8046-3911C512FEA8}"/>
    <cellStyle name="Millares 15 4" xfId="6975" xr:uid="{088D41A0-22A4-47E1-A6BB-F88BE64918C4}"/>
    <cellStyle name="Millares 15 4 2" xfId="7616" xr:uid="{1140B28F-5BC1-436F-96DA-44EB04BF93FA}"/>
    <cellStyle name="Millares 15 5" xfId="7293" xr:uid="{9852F88F-067C-4497-B4AE-1406B2D4E3CF}"/>
    <cellStyle name="Millares 15 6" xfId="8742" xr:uid="{AB221E3E-2890-4BA7-9EBE-731859DCCA37}"/>
    <cellStyle name="Millares 16" xfId="5113" xr:uid="{34DBD06A-9B5C-4E0E-931D-DA456D733F1B}"/>
    <cellStyle name="Millares 16 10" xfId="9503" xr:uid="{9E3B6412-7314-4554-98B2-9D1FB9590E49}"/>
    <cellStyle name="Millares 16 11" xfId="9556" xr:uid="{F8946F9C-AF83-4071-BABD-EAB5388D6ECD}"/>
    <cellStyle name="Millares 16 12" xfId="9609" xr:uid="{D9222B80-DF51-4F36-A24A-E06E66AEC928}"/>
    <cellStyle name="Millares 16 13" xfId="9655" xr:uid="{9779E514-550F-427A-ADF5-C2B8C7E65A5D}"/>
    <cellStyle name="Millares 16 14" xfId="9701" xr:uid="{37651A6B-EB16-4C29-8156-CF65C2AF302A}"/>
    <cellStyle name="Millares 16 15" xfId="9747" xr:uid="{1682C187-B854-4A8E-8DA1-235675068AC2}"/>
    <cellStyle name="Millares 16 16" xfId="9793" xr:uid="{BE003F0D-4CC9-40DA-A40A-0FF529996281}"/>
    <cellStyle name="Millares 16 17" xfId="9848" xr:uid="{3F3FBB74-B155-4C69-B9BA-97A51EFCA96B}"/>
    <cellStyle name="Millares 16 18" xfId="9941" xr:uid="{F8D3DAFE-4CDB-4508-A07A-364E9DAB3F8E}"/>
    <cellStyle name="Millares 16 19" xfId="8680" xr:uid="{BD1927F5-F849-411D-B711-EAEE5EAF89FF}"/>
    <cellStyle name="Millares 16 2" xfId="5114" xr:uid="{365D53DC-9D9E-4070-9522-C4689A91F0E4}"/>
    <cellStyle name="Millares 16 2 2" xfId="6819" xr:uid="{A78D9476-35B6-4547-B5C1-00C2D1D74B22}"/>
    <cellStyle name="Millares 16 2 2 2" xfId="7142" xr:uid="{7EDD8AEB-89E9-4206-9E37-F5175433BDC4}"/>
    <cellStyle name="Millares 16 2 2 2 2" xfId="7783" xr:uid="{D0DB90AD-0A1F-4D69-851B-52F52C8B6058}"/>
    <cellStyle name="Millares 16 2 2 3" xfId="7460" xr:uid="{8550ED70-A9D7-442A-938E-0A4E29F7AD0D}"/>
    <cellStyle name="Millares 16 2 3" xfId="6978" xr:uid="{37842430-6578-4932-9439-277AFB12DCB7}"/>
    <cellStyle name="Millares 16 2 3 2" xfId="7619" xr:uid="{CD4ED81D-07D7-42DA-899A-BD24ACBADAF5}"/>
    <cellStyle name="Millares 16 2 4" xfId="7296" xr:uid="{34CF6B61-FE72-4D5F-AC8E-A28AA694B959}"/>
    <cellStyle name="Millares 16 2 5" xfId="9020" xr:uid="{FABA9135-A7C5-4CEC-BDC4-09B1DE565BAF}"/>
    <cellStyle name="Millares 16 3" xfId="6818" xr:uid="{A9622CEA-0CBF-4B03-90BC-C8B636EC3121}"/>
    <cellStyle name="Millares 16 3 2" xfId="7141" xr:uid="{F6609FE8-3277-47DA-BA9B-82E9F7856047}"/>
    <cellStyle name="Millares 16 3 2 2" xfId="7782" xr:uid="{6E72F800-E2A0-4C44-88C2-B0B88CB42E3D}"/>
    <cellStyle name="Millares 16 3 3" xfId="7459" xr:uid="{98583EAA-BB85-4B49-A70B-6FF0EF530D87}"/>
    <cellStyle name="Millares 16 3 4" xfId="9179" xr:uid="{7A76D219-CEA3-427A-9468-8E7F1BFBAE6B}"/>
    <cellStyle name="Millares 16 4" xfId="6977" xr:uid="{548EC46D-904F-4A50-A606-526A8E42AD35}"/>
    <cellStyle name="Millares 16 4 2" xfId="7618" xr:uid="{D87A481C-AFEE-4EFC-9891-C8EB9EDAD606}"/>
    <cellStyle name="Millares 16 4 3" xfId="9224" xr:uid="{B7EBDB58-8A9D-4C3B-8780-96711E524068}"/>
    <cellStyle name="Millares 16 5" xfId="7295" xr:uid="{E93CF76B-EA35-44A0-B76E-E439FE676C77}"/>
    <cellStyle name="Millares 16 5 2" xfId="9272" xr:uid="{0A3B3344-1F5D-477D-89C0-4E2079005AAD}"/>
    <cellStyle name="Millares 16 6" xfId="9320" xr:uid="{38E93A0E-7ADA-4BC9-A5F4-07BFC5DDE7EE}"/>
    <cellStyle name="Millares 16 7" xfId="9358" xr:uid="{B8A1DB31-F6C9-4D6E-8787-B1F8ECB5858C}"/>
    <cellStyle name="Millares 16 8" xfId="9399" xr:uid="{6C6669F3-F3AA-45D4-A570-349CE2549B13}"/>
    <cellStyle name="Millares 16 9" xfId="9458" xr:uid="{DE985FB5-AAE0-41AD-98CC-2EB07365E8A3}"/>
    <cellStyle name="Millares 17" xfId="5115" xr:uid="{61052541-A219-4D3D-8925-3A9B3E5DA85A}"/>
    <cellStyle name="Millares 17 2" xfId="5116" xr:uid="{9E859DD1-20A5-4D62-BB39-30C0F8380D21}"/>
    <cellStyle name="Millares 17 2 2" xfId="6821" xr:uid="{F78FF265-B2FF-4E40-A6F4-51696280EB78}"/>
    <cellStyle name="Millares 17 2 2 2" xfId="7144" xr:uid="{41B47DE0-0B87-443B-B859-E07170D20124}"/>
    <cellStyle name="Millares 17 2 2 2 2" xfId="7785" xr:uid="{91676C09-0A7F-47D1-B9B0-75C872BE5B3F}"/>
    <cellStyle name="Millares 17 2 2 3" xfId="7462" xr:uid="{975B2D1D-CB77-4CB0-A4CF-803993CC1A78}"/>
    <cellStyle name="Millares 17 2 3" xfId="6980" xr:uid="{26496AF5-DAF1-4BBB-A9CB-E23E9A55FB71}"/>
    <cellStyle name="Millares 17 2 3 2" xfId="7621" xr:uid="{3B9A0947-8BC9-483B-96B3-E8555438837D}"/>
    <cellStyle name="Millares 17 2 4" xfId="7298" xr:uid="{13B37FAE-41EC-460A-A091-744166062CBB}"/>
    <cellStyle name="Millares 17 2 5" xfId="9021" xr:uid="{C801E91E-83E3-4B54-B25E-70732B2D9CC2}"/>
    <cellStyle name="Millares 17 3" xfId="6820" xr:uid="{0B77CE92-BD42-432D-8165-61E762971632}"/>
    <cellStyle name="Millares 17 3 2" xfId="7143" xr:uid="{F72F95A4-65C2-4838-8DD2-12A034180088}"/>
    <cellStyle name="Millares 17 3 2 2" xfId="7784" xr:uid="{FBBF41E3-3A52-46D4-8BB8-D6F400C5C425}"/>
    <cellStyle name="Millares 17 3 3" xfId="7461" xr:uid="{33BC2384-A720-4282-B486-4490AA341327}"/>
    <cellStyle name="Millares 17 4" xfId="6979" xr:uid="{11D801B9-A004-4B06-99AF-9B166506E9FC}"/>
    <cellStyle name="Millares 17 4 2" xfId="7620" xr:uid="{0E7C9844-6A0D-4038-BE17-9FCF470DA3AF}"/>
    <cellStyle name="Millares 17 5" xfId="7297" xr:uid="{9958E5C5-EAA7-49E9-A15F-6DB75C73D61C}"/>
    <cellStyle name="Millares 17 6" xfId="8743" xr:uid="{11B412A8-1B7F-4BC9-AE82-2997A70C5361}"/>
    <cellStyle name="Millares 18" xfId="5117" xr:uid="{579EA7D3-B254-40E7-B24A-2DDF94A525C0}"/>
    <cellStyle name="Millares 18 2" xfId="5118" xr:uid="{EBBA5C07-0353-463E-942E-5E9B919303F7}"/>
    <cellStyle name="Millares 18 2 2" xfId="6823" xr:uid="{67470712-A0DB-462A-AB8E-89241CCD0294}"/>
    <cellStyle name="Millares 18 2 2 2" xfId="7146" xr:uid="{6FF6E585-89F1-4773-B5CD-148021BE411C}"/>
    <cellStyle name="Millares 18 2 2 2 2" xfId="7787" xr:uid="{735AE0BA-CE4F-4CDA-88AB-82C713FC648F}"/>
    <cellStyle name="Millares 18 2 2 3" xfId="7464" xr:uid="{6684C290-C972-4821-A1F3-D8F2CC1E6135}"/>
    <cellStyle name="Millares 18 2 3" xfId="6982" xr:uid="{057F0EFC-0930-4F76-B19D-8D4F9773C671}"/>
    <cellStyle name="Millares 18 2 3 2" xfId="7623" xr:uid="{5F4D0C13-7597-4067-AB33-8C7BD4EDAAE0}"/>
    <cellStyle name="Millares 18 2 4" xfId="7300" xr:uid="{9969FF8A-BECC-4150-8826-867B09AC81F5}"/>
    <cellStyle name="Millares 18 3" xfId="6822" xr:uid="{66B42854-56F4-4CEA-A88D-D2856F681CAA}"/>
    <cellStyle name="Millares 18 3 2" xfId="7145" xr:uid="{11FA8E25-9790-4F38-BF1C-CB388693A76B}"/>
    <cellStyle name="Millares 18 3 2 2" xfId="7786" xr:uid="{7BED00A7-83DE-4C4D-99C5-53924617654E}"/>
    <cellStyle name="Millares 18 3 3" xfId="7463" xr:uid="{A4DBE316-4904-4C7C-9AE0-B8C6A624FE9B}"/>
    <cellStyle name="Millares 18 3 4" xfId="9400" xr:uid="{6CF1EAED-3DC9-4F6E-978A-790731A62E91}"/>
    <cellStyle name="Millares 18 4" xfId="6981" xr:uid="{1683BF6F-E233-44D5-B91C-71269EE22DDA}"/>
    <cellStyle name="Millares 18 4 2" xfId="7622" xr:uid="{E7E27A44-CAF6-481F-AD45-9718747F392A}"/>
    <cellStyle name="Millares 18 5" xfId="7299" xr:uid="{92C6028F-8517-41D1-A7DB-0AE93F3421E5}"/>
    <cellStyle name="Millares 18 6" xfId="8751" xr:uid="{15B8E6E4-4AA2-4BAD-93FE-AF691858C5F3}"/>
    <cellStyle name="Millares 19" xfId="5119" xr:uid="{59630A10-D97E-4023-9041-E64A98BB8F31}"/>
    <cellStyle name="Millares 19 10" xfId="9504" xr:uid="{504504FB-A3AC-4C7F-AD7E-3E54B0C2E9D4}"/>
    <cellStyle name="Millares 19 11" xfId="9557" xr:uid="{D24129D9-F9CA-4776-AF4A-C8B1266CF493}"/>
    <cellStyle name="Millares 19 12" xfId="9610" xr:uid="{0929C121-214E-49BE-850F-049AC459384A}"/>
    <cellStyle name="Millares 19 13" xfId="9656" xr:uid="{DDDD6FE4-DE4F-4CB0-BD21-85E127137C09}"/>
    <cellStyle name="Millares 19 14" xfId="9702" xr:uid="{3026BC9B-95C4-47D0-BB97-76CE76DC7FC2}"/>
    <cellStyle name="Millares 19 15" xfId="9748" xr:uid="{527435F7-2466-4625-A40B-65D9D6D28A20}"/>
    <cellStyle name="Millares 19 16" xfId="9794" xr:uid="{F7EBF291-31CD-4267-A276-452833350941}"/>
    <cellStyle name="Millares 19 17" xfId="9849" xr:uid="{EB7382FD-42CA-4A0D-9021-AC3276A3E2B8}"/>
    <cellStyle name="Millares 19 18" xfId="9942" xr:uid="{79956392-EB96-4557-A7F8-EE555A02B0DA}"/>
    <cellStyle name="Millares 19 19" xfId="8874" xr:uid="{B94AD2EF-EE98-40F6-97E3-4134D2396AD1}"/>
    <cellStyle name="Millares 19 2" xfId="5120" xr:uid="{1F6ED7C3-943E-4CB3-9157-91F5397AC044}"/>
    <cellStyle name="Millares 19 2 2" xfId="6825" xr:uid="{8916D473-E995-4EB7-8760-FACDAC8FAEED}"/>
    <cellStyle name="Millares 19 2 2 2" xfId="7148" xr:uid="{6FF6648F-3E9F-462F-AB7F-97669D5D92F9}"/>
    <cellStyle name="Millares 19 2 2 2 2" xfId="7789" xr:uid="{5FCA46C4-D671-4F63-868D-EA6FD7F63EE5}"/>
    <cellStyle name="Millares 19 2 2 3" xfId="7466" xr:uid="{7F109C1A-C02D-4434-9AA8-8CA97178A600}"/>
    <cellStyle name="Millares 19 2 3" xfId="6984" xr:uid="{A857807C-AA55-4CB5-BAFB-3C8B4DEF55A4}"/>
    <cellStyle name="Millares 19 2 3 2" xfId="7625" xr:uid="{F0288167-28C0-4B44-A431-37625014EE07}"/>
    <cellStyle name="Millares 19 2 4" xfId="7302" xr:uid="{8AE5D45C-2E12-48AC-A5F3-7839B8528751}"/>
    <cellStyle name="Millares 19 2 5" xfId="9022" xr:uid="{46D2E4B2-FDE6-4C9E-ABC8-B84D4D6B0FE9}"/>
    <cellStyle name="Millares 19 3" xfId="6824" xr:uid="{5133645F-8D0F-4512-8C95-B12BF9BB8F4E}"/>
    <cellStyle name="Millares 19 3 2" xfId="7147" xr:uid="{06A6C81D-0DA2-4A6B-9B1B-74DD9D1DE81A}"/>
    <cellStyle name="Millares 19 3 2 2" xfId="7788" xr:uid="{647F3D1B-8A64-4118-B9AD-3310D3BA987E}"/>
    <cellStyle name="Millares 19 3 3" xfId="7465" xr:uid="{AF0A81C6-AFA2-4AB1-9FCA-33FF6F6A0B7F}"/>
    <cellStyle name="Millares 19 3 4" xfId="9180" xr:uid="{3E9664C1-2797-42AA-BB80-04EBC4F179D4}"/>
    <cellStyle name="Millares 19 4" xfId="6983" xr:uid="{F4994B7A-9F40-44D8-ADE3-FA0BF5686365}"/>
    <cellStyle name="Millares 19 4 2" xfId="7624" xr:uid="{1E40C756-2906-4EAA-9CCA-1F25873EADEA}"/>
    <cellStyle name="Millares 19 4 3" xfId="9225" xr:uid="{46668897-30AA-4711-BB1F-28B458C8053F}"/>
    <cellStyle name="Millares 19 5" xfId="7301" xr:uid="{D03C7DE5-1998-485F-BFB8-599A309F1A59}"/>
    <cellStyle name="Millares 19 5 2" xfId="9273" xr:uid="{F580CF06-D865-4B6D-92BD-AF380C89F6A6}"/>
    <cellStyle name="Millares 19 6" xfId="9321" xr:uid="{1DD817BB-4AC0-49DC-913B-4774DA01B1E0}"/>
    <cellStyle name="Millares 19 7" xfId="9359" xr:uid="{1F2560E7-E159-4C6F-B0EB-CBB5D8CEED7B}"/>
    <cellStyle name="Millares 19 8" xfId="9401" xr:uid="{8ED00F90-3993-4719-9FF9-DA3956C6D975}"/>
    <cellStyle name="Millares 19 9" xfId="9459" xr:uid="{D9ACB127-6162-46AA-B729-5ABE98106C1A}"/>
    <cellStyle name="Millares 2" xfId="1" xr:uid="{8C1D07EC-0ACD-4A2D-9739-5B0E8D81D45B}"/>
    <cellStyle name="Millares 2 10" xfId="5121" xr:uid="{10B169A5-8937-4FFF-A14A-D76E3CE1744C}"/>
    <cellStyle name="Millares 2 11" xfId="6701" xr:uid="{E651C637-C755-496B-B80E-DEE247A646FD}"/>
    <cellStyle name="Millares 2 11 2" xfId="6870" xr:uid="{7AB85CFC-D84C-414B-A16B-2ECE60DCC617}"/>
    <cellStyle name="Millares 2 11 2 2" xfId="7193" xr:uid="{8B255107-359E-49B7-A953-60B43F3A7A43}"/>
    <cellStyle name="Millares 2 11 2 2 2" xfId="7834" xr:uid="{3870666E-D07F-4F74-B41E-2D3242C451D6}"/>
    <cellStyle name="Millares 2 11 2 3" xfId="7511" xr:uid="{448BED62-2ABC-4E83-BBB2-8A6CF860EBCC}"/>
    <cellStyle name="Millares 2 11 3" xfId="7027" xr:uid="{5F4FE442-C823-4D4E-AB90-276C86825CFF}"/>
    <cellStyle name="Millares 2 11 3 2" xfId="7668" xr:uid="{517FF27A-79EE-4B07-9F49-8C1E17414A22}"/>
    <cellStyle name="Millares 2 11 4" xfId="7345" xr:uid="{9157F939-4710-4D49-91BB-6AFB9365BCC0}"/>
    <cellStyle name="Millares 2 12" xfId="6717" xr:uid="{1C6504CA-FD9C-4E4E-A73C-74E52AF1B49E}"/>
    <cellStyle name="Millares 2 12 2" xfId="6883" xr:uid="{8B899F52-5037-453D-A491-04D1C12B10C1}"/>
    <cellStyle name="Millares 2 12 2 2" xfId="7206" xr:uid="{61C13E24-3D76-4D81-8465-B8BA5DC99A40}"/>
    <cellStyle name="Millares 2 12 2 2 2" xfId="7847" xr:uid="{D979B16C-820A-4C5F-92B5-C9386BBC8AC6}"/>
    <cellStyle name="Millares 2 12 2 3" xfId="7524" xr:uid="{7F4DA660-14A4-4A69-A278-C6738AA3C932}"/>
    <cellStyle name="Millares 2 12 3" xfId="7040" xr:uid="{B76D7AED-A672-4FD0-8C52-FC8B8931EF71}"/>
    <cellStyle name="Millares 2 12 3 2" xfId="7681" xr:uid="{D34E6A05-F6E7-4532-9436-44F82B5AE10F}"/>
    <cellStyle name="Millares 2 12 4" xfId="7358" xr:uid="{C6CDD447-5F54-4271-BDE7-B8C92E2838AE}"/>
    <cellStyle name="Millares 2 13" xfId="1989" xr:uid="{797BF213-56B6-4C3F-9DAD-BC99A9012D88}"/>
    <cellStyle name="Millares 2 14" xfId="6726" xr:uid="{52297141-2C3C-4148-BE9B-157074DEBF51}"/>
    <cellStyle name="Millares 2 14 2" xfId="7049" xr:uid="{3FCFFA85-5343-44DC-8928-58388D42816D}"/>
    <cellStyle name="Millares 2 14 2 2" xfId="7690" xr:uid="{56269A46-E153-4FF6-8BB1-127AECD1B5FA}"/>
    <cellStyle name="Millares 2 14 3" xfId="7367" xr:uid="{97C1C6CA-658A-459B-A06D-C4BA2E9DDFC1}"/>
    <cellStyle name="Millares 2 15" xfId="6900" xr:uid="{1BAD58F9-4DD2-42B1-9B20-CA973D7BEAA3}"/>
    <cellStyle name="Millares 2 15 2" xfId="7541" xr:uid="{E5FC6A20-58C3-4CC5-A2F8-C2F463EE06E1}"/>
    <cellStyle name="Millares 2 16" xfId="81" xr:uid="{B62E1E16-63D5-4E91-B02C-01167E531665}"/>
    <cellStyle name="Millares 2 17" xfId="7220" xr:uid="{300441CB-E35F-4BE6-8891-A6F2C7200986}"/>
    <cellStyle name="Millares 2 18" xfId="7857" xr:uid="{A8FBD78C-6F74-4C95-8DFC-ACD1C44F004B}"/>
    <cellStyle name="Millares 2 19" xfId="7981" xr:uid="{B5A8B50A-206E-46E4-AFD7-9AA06D1B96B0}"/>
    <cellStyle name="Millares 2 2" xfId="1990" xr:uid="{D0159C99-A3B1-489D-ACF2-031E87C5F33A}"/>
    <cellStyle name="Millares 2 2 2" xfId="1991" xr:uid="{723642EC-D4C1-4914-9FC3-1E36878FDFCD}"/>
    <cellStyle name="Millares 2 2 2 2" xfId="9" xr:uid="{C65EB295-6BF8-48F2-A5A8-AEF35F19C9D7}"/>
    <cellStyle name="Millares 2 2 2 2 2" xfId="5122" xr:uid="{AF1E8A52-D803-46CA-9959-617B614E872C}"/>
    <cellStyle name="Millares 2 2 2 2 3" xfId="9402" xr:uid="{2C4AA572-DCC3-4E68-9B2E-57B674C14FAC}"/>
    <cellStyle name="Millares 2 2 2 3" xfId="5123" xr:uid="{F79625E5-8016-4FAD-82F5-F5B607BDAA67}"/>
    <cellStyle name="Millares 2 2 2 4" xfId="5124" xr:uid="{BE60090D-0FBD-4006-A6B6-DA98B9E036E2}"/>
    <cellStyle name="Millares 2 2 2 4 2" xfId="5125" xr:uid="{7D8EF99A-5E2F-420C-BDDA-9694C006B9AE}"/>
    <cellStyle name="Millares 2 2 2 5" xfId="3784" xr:uid="{1B5B3AD4-68AE-4BED-A594-24379D63A02E}"/>
    <cellStyle name="Millares 2 2 2 6" xfId="9024" xr:uid="{8603C871-3697-4FB1-A564-4741A753040C}"/>
    <cellStyle name="Millares 2 2 3" xfId="5126" xr:uid="{A2FF2017-0774-4FC1-A312-E0D115F34953}"/>
    <cellStyle name="Millares 2 2 3 2" xfId="9023" xr:uid="{92A42F14-8688-4BD7-AEF3-D3E597EEAE17}"/>
    <cellStyle name="Millares 2 2 4" xfId="5127" xr:uid="{427CFD01-0922-4DEC-9882-593D989B16F1}"/>
    <cellStyle name="Millares 2 2 4 2" xfId="5128" xr:uid="{1887C778-422C-403A-8B09-3814CF15CB23}"/>
    <cellStyle name="Millares 2 2 4 3" xfId="6826" xr:uid="{89E16116-08C7-4149-9600-6148326A0B9D}"/>
    <cellStyle name="Millares 2 2 4 3 2" xfId="7149" xr:uid="{B0AFFED4-E885-4472-BD3D-50A610CDBE4A}"/>
    <cellStyle name="Millares 2 2 4 3 2 2" xfId="7790" xr:uid="{CE23147A-5B03-4509-B180-85606909B346}"/>
    <cellStyle name="Millares 2 2 4 3 3" xfId="7467" xr:uid="{626A02A8-0F31-4ACE-B447-8D98BC43B09F}"/>
    <cellStyle name="Millares 2 2 4 4" xfId="6985" xr:uid="{5B64F8BE-89E9-46CA-AD7A-6B7F57793AA3}"/>
    <cellStyle name="Millares 2 2 4 4 2" xfId="7626" xr:uid="{8851BAE3-4186-42E2-997B-23A0E00D0492}"/>
    <cellStyle name="Millares 2 2 4 5" xfId="7303" xr:uid="{0F0C4A16-871F-4116-9F1C-01D01B71E62A}"/>
    <cellStyle name="Millares 2 2 5" xfId="5129" xr:uid="{2D6857AD-8802-4680-972E-91AE7A67EB5E}"/>
    <cellStyle name="Millares 2 2 6" xfId="7982" xr:uid="{CEE5B0BD-ECB5-4DB2-8266-D78B66084F61}"/>
    <cellStyle name="Millares 2 2_Deuda septiembre_marcos" xfId="1992" xr:uid="{0C02359A-FBAE-44F0-BA73-CD467D5F80B7}"/>
    <cellStyle name="Millares 2 3" xfId="3732" xr:uid="{F00B3811-DDB6-4BFD-B7BB-DD519CA21EC1}"/>
    <cellStyle name="Millares 2 3 2" xfId="5130" xr:uid="{E5004561-EDCA-43C0-8AB5-E8C5E9A5EA7E}"/>
    <cellStyle name="Millares 2 3 2 2" xfId="6827" xr:uid="{D00287B7-9C9C-4E8F-A696-148B651DE6E5}"/>
    <cellStyle name="Millares 2 3 2 2 2" xfId="7150" xr:uid="{C4137C82-F71E-4461-A794-06A245999CE7}"/>
    <cellStyle name="Millares 2 3 2 2 2 2" xfId="7791" xr:uid="{CAA411F0-7D81-4100-84D9-BA5122DB2FF5}"/>
    <cellStyle name="Millares 2 3 2 2 3" xfId="7468" xr:uid="{6415F101-A22D-4EF2-B4F1-A35DE22896BB}"/>
    <cellStyle name="Millares 2 3 2 3" xfId="6986" xr:uid="{BCE7C376-AC1F-4D3D-BACB-04E8B7084C6F}"/>
    <cellStyle name="Millares 2 3 2 3 2" xfId="7627" xr:uid="{0A168029-5FD4-4806-A635-0667C3728B54}"/>
    <cellStyle name="Millares 2 3 2 4" xfId="7304" xr:uid="{9D66E065-AB61-4995-BEFC-CD84AF5E41C0}"/>
    <cellStyle name="Millares 2 3 2 5" xfId="9025" xr:uid="{B142E5C9-77E9-4A99-A35B-4BE4CD51FFFA}"/>
    <cellStyle name="Millares 2 3 3" xfId="3815" xr:uid="{F1335853-9050-4839-9E87-DCBE26D668A4}"/>
    <cellStyle name="Millares 2 3 3 2" xfId="6808" xr:uid="{D939D7F8-D782-4A4E-953C-B86236773DC2}"/>
    <cellStyle name="Millares 2 3 3 2 2" xfId="7131" xr:uid="{03B87B1C-62F3-453D-8D8B-1121A3F75DD7}"/>
    <cellStyle name="Millares 2 3 3 2 2 2" xfId="7772" xr:uid="{766C12A9-AFCB-471A-A617-9B8734E680D1}"/>
    <cellStyle name="Millares 2 3 3 2 3" xfId="7449" xr:uid="{938673AA-9B3D-4E46-9F13-3187A9F024B0}"/>
    <cellStyle name="Millares 2 3 3 3" xfId="6967" xr:uid="{B9195258-66F6-4540-B49A-02937A141F60}"/>
    <cellStyle name="Millares 2 3 3 3 2" xfId="7608" xr:uid="{6ADA17EC-AC7B-4F29-B7A7-46B95250DF56}"/>
    <cellStyle name="Millares 2 3 3 4" xfId="7287" xr:uid="{520E470A-E024-45C3-A709-73ADE3B0ECB5}"/>
    <cellStyle name="Millares 2 3 3 5" xfId="9403" xr:uid="{4EA39F3E-E281-4E3D-AE60-274B33F41016}"/>
    <cellStyle name="Millares 2 3 4" xfId="6777" xr:uid="{13BCD9A9-4FAA-4955-A712-C39FAE881E3E}"/>
    <cellStyle name="Millares 2 3 4 2" xfId="7100" xr:uid="{50845378-4C00-48F1-B8A2-07C00C1CBA6D}"/>
    <cellStyle name="Millares 2 3 4 2 2" xfId="7741" xr:uid="{5DF9436F-FD82-45CB-9268-5CF70208079C}"/>
    <cellStyle name="Millares 2 3 4 3" xfId="7418" xr:uid="{E28DA332-C506-47D6-B7C7-6EF666E16590}"/>
    <cellStyle name="Millares 2 3 5" xfId="6936" xr:uid="{7FF166EC-64F3-4BCD-8D53-82540C7CFFE0}"/>
    <cellStyle name="Millares 2 3 5 2" xfId="7577" xr:uid="{2F2CC89E-D2B6-46B7-81B2-F2550EC3AD0A}"/>
    <cellStyle name="Millares 2 3 6" xfId="7256" xr:uid="{8A9EC5C6-99FF-4885-886B-79E5EDE780EA}"/>
    <cellStyle name="Millares 2 3 7" xfId="8544" xr:uid="{FF16C3FC-BB0A-4B09-869F-46CF563E4CB2}"/>
    <cellStyle name="Millares 2 4" xfId="5131" xr:uid="{7C6F9A53-0490-4914-9A00-AA64A8ED6C79}"/>
    <cellStyle name="Millares 2 4 2" xfId="5132" xr:uid="{33FDB735-E4F0-4AB4-88CF-65660CC88D97}"/>
    <cellStyle name="Millares 2 4 2 2" xfId="6828" xr:uid="{6AA3F1E1-8238-457F-BE6F-9610EE18703E}"/>
    <cellStyle name="Millares 2 4 2 2 2" xfId="7151" xr:uid="{700A7CB9-9C14-4118-A4EE-330C95266193}"/>
    <cellStyle name="Millares 2 4 2 2 2 2" xfId="7792" xr:uid="{C9774E4F-A479-412B-9065-C12AAD5004A5}"/>
    <cellStyle name="Millares 2 4 2 2 3" xfId="7469" xr:uid="{7230328C-8BBD-4802-B1F9-3A6F4D643FE5}"/>
    <cellStyle name="Millares 2 4 2 3" xfId="6987" xr:uid="{7C76E821-6A01-4954-9926-4709CAFB4372}"/>
    <cellStyle name="Millares 2 4 2 3 2" xfId="7628" xr:uid="{65347BA1-51E5-4798-B1E8-CFE1AF6AAD9B}"/>
    <cellStyle name="Millares 2 4 2 4" xfId="7305" xr:uid="{B21D6928-C05A-4B60-A63C-00A5792E28EB}"/>
    <cellStyle name="Millares 2 4 2 5" xfId="9404" xr:uid="{40E9FE90-A038-4EDE-8982-07FAC87D1AC2}"/>
    <cellStyle name="Millares 2 5" xfId="5133" xr:uid="{0821FA77-A218-47F9-AC93-7582082B5FCE}"/>
    <cellStyle name="Millares 2 6" xfId="5134" xr:uid="{7367369C-84DA-43B2-AE18-7A4E918CA111}"/>
    <cellStyle name="Millares 2 7" xfId="6710" xr:uid="{A65B7E86-F512-4644-A934-230021A95B22}"/>
    <cellStyle name="Millares 2 7 2" xfId="6877" xr:uid="{A206FB6E-B3AE-4817-834E-17E99506942F}"/>
    <cellStyle name="Millares 2 7 2 2" xfId="7200" xr:uid="{22E73C64-5277-4698-AB0A-0181BFCF545A}"/>
    <cellStyle name="Millares 2 7 2 2 2" xfId="7841" xr:uid="{113724CE-0B46-4580-B4C2-0AD0CD740914}"/>
    <cellStyle name="Millares 2 7 2 3" xfId="7518" xr:uid="{DA7833E0-CAA0-42A6-A821-A9FB1D146452}"/>
    <cellStyle name="Millares 2 7 3" xfId="7034" xr:uid="{ABFD5147-5F24-414D-8A45-1AA54AA0F6C4}"/>
    <cellStyle name="Millares 2 7 3 2" xfId="7675" xr:uid="{F6EEB7C8-9627-40BB-A001-FD2967EAA4F0}"/>
    <cellStyle name="Millares 2 7 4" xfId="7352" xr:uid="{1C909541-9D75-4FC6-8A93-E6ABAC8FCAC3}"/>
    <cellStyle name="Millares 2 8" xfId="6714" xr:uid="{360F3A43-EE4A-4C39-AA4C-2DD0C02533A8}"/>
    <cellStyle name="Millares 2 8 2" xfId="6880" xr:uid="{63A40F76-803F-4CF3-9387-DF876ED5D390}"/>
    <cellStyle name="Millares 2 8 2 2" xfId="7203" xr:uid="{CEFA8136-6354-4CF6-995B-5A5900C6A646}"/>
    <cellStyle name="Millares 2 8 2 2 2" xfId="7844" xr:uid="{B474BA9F-DBD0-401D-A6B6-51AF527ED402}"/>
    <cellStyle name="Millares 2 8 2 3" xfId="7521" xr:uid="{4FDDD5D6-5CBF-4110-86FD-F62825E33D02}"/>
    <cellStyle name="Millares 2 8 3" xfId="7037" xr:uid="{3CE56C8E-8A84-44DD-850E-C6CFF327D03A}"/>
    <cellStyle name="Millares 2 8 3 2" xfId="7678" xr:uid="{AB808286-5C57-4641-8896-B17E852CE68F}"/>
    <cellStyle name="Millares 2 8 4" xfId="7355" xr:uid="{DCA39DF7-2F53-4931-98F1-391C2F4D7A36}"/>
    <cellStyle name="Millares 2 9" xfId="6713" xr:uid="{F2966C7B-2A35-4AD8-B28D-2707862D4EAD}"/>
    <cellStyle name="Millares 2 9 2" xfId="6879" xr:uid="{6A80340C-2FB8-4CF2-AFF4-979F2C2AE0B4}"/>
    <cellStyle name="Millares 2 9 2 2" xfId="7202" xr:uid="{F6A330BF-D949-4EBA-8AB9-BF09747FFE1B}"/>
    <cellStyle name="Millares 2 9 2 2 2" xfId="7843" xr:uid="{67DBBC01-E903-4796-830D-DE6BFA997489}"/>
    <cellStyle name="Millares 2 9 2 3" xfId="7520" xr:uid="{83ADE275-F695-47F6-A644-8BB788363655}"/>
    <cellStyle name="Millares 2 9 3" xfId="7036" xr:uid="{F881E387-106D-4604-B60E-7122A8ACC206}"/>
    <cellStyle name="Millares 2 9 3 2" xfId="7677" xr:uid="{9EF2DA77-54F8-4B8C-A6A9-1ADE4776CA4C}"/>
    <cellStyle name="Millares 2 9 4" xfId="7354" xr:uid="{62EAD126-60C4-4747-819B-F41AA5E02CAB}"/>
    <cellStyle name="Millares 2_Datos Presentación" xfId="8749" xr:uid="{EC123D88-804C-4CD5-82F6-31768D7BCD2D}"/>
    <cellStyle name="Millares 20" xfId="5135" xr:uid="{D75CE2D7-C796-4719-8DEB-96B52388B8BB}"/>
    <cellStyle name="Millares 20 2" xfId="5136" xr:uid="{A3EB666D-5E4E-4E2A-AAFD-91DACCDC627C}"/>
    <cellStyle name="Millares 20 2 2" xfId="6829" xr:uid="{953FF19D-3E07-4390-AF45-692A421F455C}"/>
    <cellStyle name="Millares 20 2 2 2" xfId="7152" xr:uid="{CDA85A82-C7FF-4ACA-B5E3-69BA613CE638}"/>
    <cellStyle name="Millares 20 2 2 2 2" xfId="7793" xr:uid="{AC187991-66E1-4D4E-A136-D32BB1A8B2C1}"/>
    <cellStyle name="Millares 20 2 2 3" xfId="7470" xr:uid="{BBCA0459-6E6B-4854-B3CB-B9CCA97AA324}"/>
    <cellStyle name="Millares 20 2 3" xfId="6988" xr:uid="{EE719760-677B-4A26-BC72-4BDB1B7212E3}"/>
    <cellStyle name="Millares 20 2 3 2" xfId="7629" xr:uid="{ED666BD5-F61F-4E04-A780-2F68B6FECA86}"/>
    <cellStyle name="Millares 20 2 4" xfId="7306" xr:uid="{98BD19AF-6151-4DAF-BD64-D1CF44777D2C}"/>
    <cellStyle name="Millares 20 2 5" xfId="9405" xr:uid="{FF058314-A6E0-4A0A-A854-A6B35DC36024}"/>
    <cellStyle name="Millares 20 3" xfId="8545" xr:uid="{A1654109-3ED4-4DA6-950C-D636728A69B5}"/>
    <cellStyle name="Millares 21" xfId="5137" xr:uid="{77E20E6C-69A5-4772-B740-1E4B58525ABA}"/>
    <cellStyle name="Millares 21 10" xfId="9505" xr:uid="{043DCA7B-9571-4426-890F-4F085E516E49}"/>
    <cellStyle name="Millares 21 11" xfId="9558" xr:uid="{E3E0FDA8-75C2-4D52-9463-FC5A2A3C88A1}"/>
    <cellStyle name="Millares 21 12" xfId="9611" xr:uid="{E1BC91FB-DF5F-433E-8B1B-96C277614708}"/>
    <cellStyle name="Millares 21 13" xfId="9657" xr:uid="{20D981F3-60C5-4B72-B488-6B5BC04AE5E1}"/>
    <cellStyle name="Millares 21 14" xfId="9703" xr:uid="{F5557223-B004-4D67-B6FF-3105CDE92DAF}"/>
    <cellStyle name="Millares 21 15" xfId="9749" xr:uid="{5989EBB3-49B1-4E7F-9B79-EBD001333A27}"/>
    <cellStyle name="Millares 21 16" xfId="9795" xr:uid="{F56324FD-74E7-4AA4-A5C3-5E89FC99244B}"/>
    <cellStyle name="Millares 21 17" xfId="9850" xr:uid="{8BA12A65-EFA2-4B03-ADFD-867EFEAB6A7F}"/>
    <cellStyle name="Millares 21 18" xfId="9943" xr:uid="{7B486DBF-71EF-4874-97FF-2A8387A3D577}"/>
    <cellStyle name="Millares 21 19" xfId="8878" xr:uid="{E18DCD0E-9B07-4CE6-8C8F-40BC6E3B0CC5}"/>
    <cellStyle name="Millares 21 2" xfId="5138" xr:uid="{58899DBA-5831-4DA8-B395-4DD12932391A}"/>
    <cellStyle name="Millares 21 2 2" xfId="6830" xr:uid="{F42F9AEF-1777-4772-9AED-C54F987052DC}"/>
    <cellStyle name="Millares 21 2 2 2" xfId="7153" xr:uid="{CC44DEC7-5775-4475-9968-AF63E6821FDB}"/>
    <cellStyle name="Millares 21 2 2 2 2" xfId="7794" xr:uid="{CF9FD426-7D11-42A0-90C4-9D112927B4A1}"/>
    <cellStyle name="Millares 21 2 2 3" xfId="7471" xr:uid="{2E8E6228-5F3B-40F3-996D-325D743840EB}"/>
    <cellStyle name="Millares 21 2 3" xfId="6989" xr:uid="{525563BD-FAFD-44DB-B9B9-24A96806FA1D}"/>
    <cellStyle name="Millares 21 2 3 2" xfId="7630" xr:uid="{B13B65B1-92B9-437C-A51D-9CD418175F7F}"/>
    <cellStyle name="Millares 21 2 4" xfId="7307" xr:uid="{074545AC-A7C9-4A92-85CA-48C99CAB6340}"/>
    <cellStyle name="Millares 21 2 5" xfId="9026" xr:uid="{EAB32BD9-89C8-42C8-BB0E-D5EE636E2865}"/>
    <cellStyle name="Millares 21 3" xfId="9181" xr:uid="{AB12E7E1-FC67-4FB2-8765-BAAD98017506}"/>
    <cellStyle name="Millares 21 4" xfId="9226" xr:uid="{BB18BFBD-8502-4C57-BC35-6AE64415A0DB}"/>
    <cellStyle name="Millares 21 5" xfId="9274" xr:uid="{4C0822E6-A712-4D75-B413-C612C830812F}"/>
    <cellStyle name="Millares 21 6" xfId="9322" xr:uid="{ADEB5BE3-AEF8-4F77-9B68-3A383784305B}"/>
    <cellStyle name="Millares 21 7" xfId="9360" xr:uid="{89476270-E0A6-415B-A0E7-A0B48852EA07}"/>
    <cellStyle name="Millares 21 8" xfId="9406" xr:uid="{3375E849-2490-4256-B353-C8AF4155E911}"/>
    <cellStyle name="Millares 21 9" xfId="9460" xr:uid="{733E55AF-CE87-486E-8B32-370E748C5D39}"/>
    <cellStyle name="Millares 22" xfId="5139" xr:uid="{ABC9FAAA-391D-4829-8367-590B2F191B1C}"/>
    <cellStyle name="Millares 22 2" xfId="18" xr:uid="{B47BEC3A-AB33-4880-9EF6-70AAD7C4D90F}"/>
    <cellStyle name="Millares 22 2 2" xfId="9937" xr:uid="{75E2C4AE-B480-4326-B676-076BB06CE778}"/>
    <cellStyle name="Millares 22 3" xfId="9992" xr:uid="{4A3649F5-CC7F-450A-B77D-F220D8EB8B40}"/>
    <cellStyle name="Millares 22 4" xfId="9996" xr:uid="{35EEEB42-258D-490B-8388-ED05347F1E63}"/>
    <cellStyle name="Millares 22 5" xfId="7869" xr:uid="{6B60A1D3-7788-4F4C-A6ED-2676FE81E901}"/>
    <cellStyle name="Millares 22 5 2" xfId="10021" xr:uid="{5C0C4C0E-774E-45CD-A339-E9466F972AD2}"/>
    <cellStyle name="Millares 22 5 3" xfId="9999" xr:uid="{A2829B4F-1C96-4F0B-BA43-BA02F7BA7FF5}"/>
    <cellStyle name="Millares 23" xfId="5140" xr:uid="{4D00C40C-B67C-4E58-97E3-9689EA7E9770}"/>
    <cellStyle name="Millares 23 2" xfId="6831" xr:uid="{34235072-9C70-4958-AE03-3A4737AF1F80}"/>
    <cellStyle name="Millares 23 2 2" xfId="7154" xr:uid="{8937C1E5-969E-48F9-8D23-297C5E31126C}"/>
    <cellStyle name="Millares 23 2 2 2" xfId="7795" xr:uid="{A70CC511-55C1-4DA5-AC21-3BB55396A338}"/>
    <cellStyle name="Millares 23 2 3" xfId="7472" xr:uid="{740C454E-25B3-4CD9-B9ED-20C9D5329FB9}"/>
    <cellStyle name="Millares 23 3" xfId="6990" xr:uid="{D457A39F-6C3B-4B51-B6DC-D24C8BF32089}"/>
    <cellStyle name="Millares 23 3 2" xfId="7631" xr:uid="{B2A9B164-E375-4CD1-915C-BBF8A9596739}"/>
    <cellStyle name="Millares 23 4" xfId="7308" xr:uid="{27670CC4-1585-473E-B95C-8A20FA76CE0B}"/>
    <cellStyle name="Millares 23 5" xfId="9015" xr:uid="{C6FD6CBE-364E-46B5-B2EB-844E8348570C}"/>
    <cellStyle name="Millares 24" xfId="5141" xr:uid="{A0B7A5E6-921D-42FC-B293-A7A18B493A12}"/>
    <cellStyle name="Millares 24 2" xfId="6832" xr:uid="{62BEAFF6-F9F4-4319-830F-0D690C280AC0}"/>
    <cellStyle name="Millares 24 2 2" xfId="7155" xr:uid="{AB657C64-0B7A-48DC-8541-B4D3A84F7E4C}"/>
    <cellStyle name="Millares 24 2 2 2" xfId="7796" xr:uid="{9268BB6F-6991-4B90-A0A3-FEBBE90CEA4F}"/>
    <cellStyle name="Millares 24 2 3" xfId="7473" xr:uid="{A6689E17-2C32-4E3D-BF47-BEC0E7FA1D73}"/>
    <cellStyle name="Millares 24 3" xfId="6991" xr:uid="{99CB71CD-54DA-4842-AC58-832F38D77EA9}"/>
    <cellStyle name="Millares 24 3 2" xfId="7632" xr:uid="{EA1C8E9F-DC97-458D-A00E-4C743377EBA7}"/>
    <cellStyle name="Millares 24 4" xfId="7309" xr:uid="{00117006-CBD6-4E64-84F4-20E55B78A4AB}"/>
    <cellStyle name="Millares 24 5" xfId="9177" xr:uid="{7C26650A-BBA0-4E10-BED8-0FBF1E6A78FC}"/>
    <cellStyle name="Millares 25" xfId="5142" xr:uid="{EF4E7B3C-EC6B-4C3F-92F8-FB8FC8F14E92}"/>
    <cellStyle name="Millares 25 2" xfId="6833" xr:uid="{ECB0B4F3-453D-4EA5-A48C-94DB2ABC828E}"/>
    <cellStyle name="Millares 25 2 2" xfId="7156" xr:uid="{5B373A93-9315-4072-AD28-82C4CA3896CF}"/>
    <cellStyle name="Millares 25 2 2 2" xfId="7797" xr:uid="{5020E893-9E54-4B2B-9EE7-FB3586CC5DD7}"/>
    <cellStyle name="Millares 25 2 3" xfId="7474" xr:uid="{29E6BE5C-31A0-4E3C-8AD4-56FFCD8BB0AB}"/>
    <cellStyle name="Millares 25 3" xfId="6992" xr:uid="{1D609F30-61BE-4217-9089-23840C4CD216}"/>
    <cellStyle name="Millares 25 3 2" xfId="7633" xr:uid="{286C7790-1C04-4447-B139-112E049D3EF2}"/>
    <cellStyle name="Millares 25 4" xfId="7310" xr:uid="{528DB956-437B-4E48-8B79-BDA1EAF1994B}"/>
    <cellStyle name="Millares 25 5" xfId="9206" xr:uid="{42DD8719-15A3-4FF7-90E8-78FF6FD6F9BD}"/>
    <cellStyle name="Millares 26" xfId="5143" xr:uid="{62BA0427-9A23-4F9B-A182-D88938438810}"/>
    <cellStyle name="Millares 26 2" xfId="6834" xr:uid="{A0E05D7E-F6CC-4472-B2E7-D6ABF5683CC6}"/>
    <cellStyle name="Millares 26 2 2" xfId="7157" xr:uid="{26D34752-71EB-4E77-9450-5FCEDF234197}"/>
    <cellStyle name="Millares 26 2 2 2" xfId="7798" xr:uid="{ED8D155B-F1AD-41F0-8086-A3DAB48D0322}"/>
    <cellStyle name="Millares 26 2 3" xfId="7475" xr:uid="{A5A75D3D-8D16-4583-8ABE-7959889661D9}"/>
    <cellStyle name="Millares 26 3" xfId="6993" xr:uid="{C1059915-A489-4D4E-89F9-C355E85EF94C}"/>
    <cellStyle name="Millares 26 3 2" xfId="7634" xr:uid="{F57DD22C-DD3D-40BF-B7BF-62592313F07A}"/>
    <cellStyle name="Millares 26 4" xfId="7311" xr:uid="{DF1AB8F4-5957-4660-8DD1-135613FDE42F}"/>
    <cellStyle name="Millares 26 5" xfId="9269" xr:uid="{2FEDCB84-0DEB-4EBD-B2BF-7E4094B0BAF9}"/>
    <cellStyle name="Millares 27" xfId="5144" xr:uid="{FBEB0D81-7E80-4F50-AB7D-3DDD0782CC68}"/>
    <cellStyle name="Millares 27 2" xfId="6835" xr:uid="{F062373F-F178-4054-B402-6FF88A1FCBD8}"/>
    <cellStyle name="Millares 27 2 2" xfId="7158" xr:uid="{7564F9E5-E379-4F80-9CAA-EF57477D4255}"/>
    <cellStyle name="Millares 27 2 2 2" xfId="7799" xr:uid="{1B9045C1-86EA-4AB2-956E-E378890B6F3A}"/>
    <cellStyle name="Millares 27 2 3" xfId="7476" xr:uid="{E6912545-51D9-4FEE-A5D9-A95B19A90B7D}"/>
    <cellStyle name="Millares 27 3" xfId="6994" xr:uid="{19FBF406-631B-4A34-A989-88F2FFB05094}"/>
    <cellStyle name="Millares 27 3 2" xfId="7635" xr:uid="{CEEA977F-6F0E-4A16-AFEB-4CBECAD2D39E}"/>
    <cellStyle name="Millares 27 4" xfId="7312" xr:uid="{F512580A-EC37-4FB4-94C0-9388CFF228EF}"/>
    <cellStyle name="Millares 27 5" xfId="9318" xr:uid="{55F55FF9-F8B8-4A7A-8487-9CE3518BA289}"/>
    <cellStyle name="Millares 28" xfId="5" xr:uid="{E28D0FD0-220E-4FFA-A98A-F1EA5B888C55}"/>
    <cellStyle name="Millares 28 2" xfId="6836" xr:uid="{17F4A27B-FAAE-4AC2-8891-6F75910FF99E}"/>
    <cellStyle name="Millares 28 2 2" xfId="7159" xr:uid="{304E46A7-9558-4ED3-A025-660345AAA01A}"/>
    <cellStyle name="Millares 28 2 2 2" xfId="7800" xr:uid="{9488654F-B716-4EFD-9BA0-865E354BE0F4}"/>
    <cellStyle name="Millares 28 2 3" xfId="7477" xr:uid="{29054A44-299C-43D9-ABD4-23163E42A3BE}"/>
    <cellStyle name="Millares 28 3" xfId="6995" xr:uid="{165DF4FF-7F78-4073-BB2A-7DA54EAD136B}"/>
    <cellStyle name="Millares 28 3 2" xfId="7636" xr:uid="{DCC84C98-3FAC-4528-9262-E322090F095E}"/>
    <cellStyle name="Millares 28 4" xfId="5145" xr:uid="{9D72FE3B-F09B-48D9-A95B-42044B37EC21}"/>
    <cellStyle name="Millares 28 5" xfId="7313" xr:uid="{7B244E38-1CEE-441E-A126-98FE5D043970}"/>
    <cellStyle name="Millares 28 6" xfId="9313" xr:uid="{1CD13FAE-B3BD-4026-9FCF-4546EA8B47E0}"/>
    <cellStyle name="Millares 29" xfId="5146" xr:uid="{72F213DF-38DA-45A7-B5DA-653AB9638723}"/>
    <cellStyle name="Millares 29 2" xfId="5147" xr:uid="{E93839E2-F560-452B-943F-0CAC76AF818D}"/>
    <cellStyle name="Millares 29 2 2" xfId="6838" xr:uid="{C6F4D092-2E17-47C5-9D8A-92055B49F27B}"/>
    <cellStyle name="Millares 29 2 2 2" xfId="7161" xr:uid="{AABC0FB8-A943-40A0-A54E-3A7C61231502}"/>
    <cellStyle name="Millares 29 2 2 2 2" xfId="7802" xr:uid="{18E007FB-5C79-4D67-BA66-F21742AF0DB6}"/>
    <cellStyle name="Millares 29 2 2 3" xfId="7479" xr:uid="{D238B376-C4B3-4CD0-9B81-8A1E75974005}"/>
    <cellStyle name="Millares 29 2 3" xfId="6997" xr:uid="{6DF9CFF5-0D11-425D-8879-7A79949DF8C9}"/>
    <cellStyle name="Millares 29 2 3 2" xfId="7638" xr:uid="{DE482917-82B5-4003-89FE-3345BB5F8661}"/>
    <cellStyle name="Millares 29 2 4" xfId="7315" xr:uid="{55EC0779-CD56-4AE6-BE5F-69BA74705E2D}"/>
    <cellStyle name="Millares 29 3" xfId="6837" xr:uid="{8170D2E8-82C7-42E5-BE40-458ABE6DAC6F}"/>
    <cellStyle name="Millares 29 3 2" xfId="7160" xr:uid="{15EDCA0C-5434-4E77-9CED-CF046FFD1A80}"/>
    <cellStyle name="Millares 29 3 2 2" xfId="7801" xr:uid="{72158793-A315-4F41-9972-FF4690714CFE}"/>
    <cellStyle name="Millares 29 3 3" xfId="7478" xr:uid="{3CD76C3A-02F7-447F-B11E-8C5F54C9D60C}"/>
    <cellStyle name="Millares 29 4" xfId="6996" xr:uid="{48DE4ED5-58D9-4011-A9E3-4A3A37644BEE}"/>
    <cellStyle name="Millares 29 4 2" xfId="7637" xr:uid="{8CE08F7A-CBB7-4CD2-86EF-90FD122F5EE1}"/>
    <cellStyle name="Millares 29 5" xfId="7314" xr:uid="{D20434CD-EB52-4CB2-8427-6D5D216FC8F3}"/>
    <cellStyle name="Millares 29 6" xfId="9317" xr:uid="{2D1901C3-147C-4098-9008-D2E850D94E54}"/>
    <cellStyle name="Millares 3" xfId="15" xr:uid="{FA4239E9-DE73-43C0-9131-ED82D1563F12}"/>
    <cellStyle name="Millares 3 10" xfId="3785" xr:uid="{14AA8AA0-207D-447B-B65D-25900A2BBDAB}"/>
    <cellStyle name="Millares 3 10 2" xfId="6779" xr:uid="{363ED2A0-4D3D-4B03-A519-04C4EDA9EBF5}"/>
    <cellStyle name="Millares 3 10 2 2" xfId="7102" xr:uid="{3BE25774-47EE-4248-9174-1DD59032313D}"/>
    <cellStyle name="Millares 3 10 2 2 2" xfId="7743" xr:uid="{E277704C-11AD-4D29-941F-A6799B4EAB3B}"/>
    <cellStyle name="Millares 3 10 2 3" xfId="7420" xr:uid="{539A494A-8BDF-4B2E-BA88-DB2700AA6D9E}"/>
    <cellStyle name="Millares 3 10 3" xfId="6938" xr:uid="{C37B770B-E002-45E5-AB03-0B05F538FFB4}"/>
    <cellStyle name="Millares 3 10 3 2" xfId="7579" xr:uid="{6D941AF7-0E9E-4BF1-9EF2-382DE0F00F23}"/>
    <cellStyle name="Millares 3 10 4" xfId="7258" xr:uid="{06BED748-B48E-4893-B23C-278FEAA4CF81}"/>
    <cellStyle name="Millares 3 11" xfId="6738" xr:uid="{505D773F-67FF-4A98-8A0E-BE1299E2A4CA}"/>
    <cellStyle name="Millares 3 11 2" xfId="7061" xr:uid="{D2E82EFB-5110-4EDE-9332-3A0EDA8627F7}"/>
    <cellStyle name="Millares 3 11 2 2" xfId="7702" xr:uid="{ACF002DF-597A-4971-A214-5C4F8A4776AE}"/>
    <cellStyle name="Millares 3 11 3" xfId="7379" xr:uid="{37E2C258-815B-45ED-B18D-B2B94E4DC919}"/>
    <cellStyle name="Millares 3 12" xfId="6907" xr:uid="{F10AD4F3-3233-4518-AF8A-46210F235C13}"/>
    <cellStyle name="Millares 3 12 2" xfId="7548" xr:uid="{9D55FC09-D845-405D-B0A5-DAC26C6C9EB2}"/>
    <cellStyle name="Millares 3 13" xfId="1993" xr:uid="{4742B053-89A1-4F1A-933E-461413389E57}"/>
    <cellStyle name="Millares 3 14" xfId="7227" xr:uid="{A5E75EBA-CF0A-43E8-8EBC-AC9D9EAD9328}"/>
    <cellStyle name="Millares 3 15" xfId="7983" xr:uid="{895A57E8-9B36-48C7-B40A-B7083B9046F1}"/>
    <cellStyle name="Millares 3 2" xfId="1994" xr:uid="{656D0098-4924-4345-AA6E-008B7192DC4A}"/>
    <cellStyle name="Millares 3 2 10" xfId="7228" xr:uid="{33BEA5E3-FB19-4B15-8300-A351D9DA9D26}"/>
    <cellStyle name="Millares 3 2 10 2" xfId="9704" xr:uid="{D1A53238-CD47-4D31-A448-1C24F3546F18}"/>
    <cellStyle name="Millares 3 2 11" xfId="9750" xr:uid="{C46DA82D-FF13-45C1-A24B-8B477BE00C55}"/>
    <cellStyle name="Millares 3 2 12" xfId="9796" xr:uid="{5B4A6AEC-CAC8-47E4-93A9-F3E8D491E619}"/>
    <cellStyle name="Millares 3 2 13" xfId="9851" xr:uid="{1AB04D94-FED8-4615-B808-13E04866C194}"/>
    <cellStyle name="Millares 3 2 2" xfId="5148" xr:uid="{0C891C13-0E71-42B3-93A9-79B04C7C1B7C}"/>
    <cellStyle name="Millares 3 2 2 2" xfId="6839" xr:uid="{31672D89-9ECF-4E3A-B17E-CE899F2FEC8E}"/>
    <cellStyle name="Millares 3 2 2 2 2" xfId="7162" xr:uid="{6F2EBBB4-3F86-4B58-97FF-BC3A42FF711C}"/>
    <cellStyle name="Millares 3 2 2 2 2 2" xfId="7803" xr:uid="{D051BF4C-1D02-4ABB-8B31-9A5D6B2CE59B}"/>
    <cellStyle name="Millares 3 2 2 2 3" xfId="7480" xr:uid="{3CB85AD6-2564-4C6D-822F-01A973CCF05E}"/>
    <cellStyle name="Millares 3 2 2 2 4" xfId="9408" xr:uid="{AF96FCEE-25EB-44A1-B74D-38E0C04DC4D5}"/>
    <cellStyle name="Millares 3 2 2 3" xfId="6998" xr:uid="{4139FD46-F96D-4873-BDFB-EEBDEBB9AC5A}"/>
    <cellStyle name="Millares 3 2 2 3 2" xfId="7639" xr:uid="{9E8CCA3F-8A4C-497C-BE81-482D185AA7E7}"/>
    <cellStyle name="Millares 3 2 2 4" xfId="7316" xr:uid="{2024D2CD-B78F-418C-9F26-37CEF2E35883}"/>
    <cellStyle name="Millares 3 2 3" xfId="5149" xr:uid="{B1FA7F02-C316-4071-8C5D-1BB27114694B}"/>
    <cellStyle name="Millares 3 2 3 2" xfId="6840" xr:uid="{54C80E0B-C7C9-41DE-A381-0BE7FE72B667}"/>
    <cellStyle name="Millares 3 2 3 2 2" xfId="7163" xr:uid="{6E3945BC-54E3-41C7-B087-94EFF418152B}"/>
    <cellStyle name="Millares 3 2 3 2 2 2" xfId="7804" xr:uid="{9CDA9D7A-9152-487D-B458-9C4A7E3A7CC2}"/>
    <cellStyle name="Millares 3 2 3 2 3" xfId="7481" xr:uid="{E267171B-4A5A-4E67-B6CC-1869814084DC}"/>
    <cellStyle name="Millares 3 2 3 3" xfId="6999" xr:uid="{9352891F-84A8-482F-8B8B-23C498650BCC}"/>
    <cellStyle name="Millares 3 2 3 3 2" xfId="7640" xr:uid="{187FCEE1-B64E-4BBD-A3ED-F0B98344E5CA}"/>
    <cellStyle name="Millares 3 2 3 4" xfId="7317" xr:uid="{8093CE38-A042-41C5-9623-A824369E0CC2}"/>
    <cellStyle name="Millares 3 2 3 5" xfId="9027" xr:uid="{D97E490A-2C81-448A-A939-D41331B16389}"/>
    <cellStyle name="Millares 3 2 4" xfId="5150" xr:uid="{C610717F-5F29-4BB2-A794-8F5E93241362}"/>
    <cellStyle name="Millares 3 2 4 2" xfId="9407" xr:uid="{4E7C3756-7269-4A66-8D78-9D54AB8931B0}"/>
    <cellStyle name="Millares 3 2 5" xfId="5151" xr:uid="{554E246C-1680-4F4E-879D-15D3E2B8640F}"/>
    <cellStyle name="Millares 3 2 5 2" xfId="6841" xr:uid="{FF317084-9E36-4AB5-80D9-E8B8D3B12C44}"/>
    <cellStyle name="Millares 3 2 5 2 2" xfId="7164" xr:uid="{A128DCEB-F744-4B9B-A840-E1C66A4EB0B4}"/>
    <cellStyle name="Millares 3 2 5 2 2 2" xfId="7805" xr:uid="{AEDEAF63-8F7A-497C-A0E8-726AE62345EB}"/>
    <cellStyle name="Millares 3 2 5 2 3" xfId="7482" xr:uid="{C4BC7A27-EE5A-488D-B64B-EBB2373B05A4}"/>
    <cellStyle name="Millares 3 2 5 3" xfId="7000" xr:uid="{0AD380C6-465B-4BB3-94C3-04FFCA6512E7}"/>
    <cellStyle name="Millares 3 2 5 3 2" xfId="7641" xr:uid="{F59B63ED-B14E-42A2-AD8C-9B64DF520911}"/>
    <cellStyle name="Millares 3 2 5 4" xfId="7318" xr:uid="{6CE75290-8B35-4B3E-84A9-723C3DCEE047}"/>
    <cellStyle name="Millares 3 2 5 5" xfId="9461" xr:uid="{7D9189AA-92A5-460B-88B1-A0D8FAC34490}"/>
    <cellStyle name="Millares 3 2 6" xfId="5152" xr:uid="{A2D2BF77-A20D-4EA6-B76E-96AD1DA482AC}"/>
    <cellStyle name="Millares 3 2 6 2" xfId="6842" xr:uid="{F35997A3-DF31-424F-A74D-C4887D2D4B92}"/>
    <cellStyle name="Millares 3 2 6 2 2" xfId="7165" xr:uid="{281DADE4-2821-47F3-8646-5A3AE0AE3248}"/>
    <cellStyle name="Millares 3 2 6 2 2 2" xfId="7806" xr:uid="{5C11DC01-23D0-4381-836E-4DAC044E5DCF}"/>
    <cellStyle name="Millares 3 2 6 2 3" xfId="7483" xr:uid="{69136B02-4FD9-4BAB-B3DF-6CFF81392F31}"/>
    <cellStyle name="Millares 3 2 6 3" xfId="7001" xr:uid="{8B036C99-58F1-49C6-A26E-9018A01641A8}"/>
    <cellStyle name="Millares 3 2 6 3 2" xfId="7642" xr:uid="{3CD0FF55-4913-4542-9E2A-FD8B18B30EC6}"/>
    <cellStyle name="Millares 3 2 6 4" xfId="7319" xr:uid="{7CD31C89-E8C9-494B-9C29-19C7B6DA6419}"/>
    <cellStyle name="Millares 3 2 6 5" xfId="9506" xr:uid="{DB66F8A1-887B-4224-9765-DBD7D605A2E8}"/>
    <cellStyle name="Millares 3 2 7" xfId="3786" xr:uid="{A4561849-8451-439A-BDFE-CFA9FD5B257E}"/>
    <cellStyle name="Millares 3 2 7 2" xfId="6780" xr:uid="{E205D844-5B33-4BF2-965E-3CA2F13BD0C0}"/>
    <cellStyle name="Millares 3 2 7 2 2" xfId="7103" xr:uid="{BCDE8713-45CC-46A6-B6AF-94B645CF7D37}"/>
    <cellStyle name="Millares 3 2 7 2 2 2" xfId="7744" xr:uid="{1EE994AA-B90F-4B3B-8EE0-F111F3A58B03}"/>
    <cellStyle name="Millares 3 2 7 2 3" xfId="7421" xr:uid="{57047D12-40D9-46D2-A2CC-8EE0E2177574}"/>
    <cellStyle name="Millares 3 2 7 3" xfId="6939" xr:uid="{882293F6-3A77-480D-86BE-F108FC597305}"/>
    <cellStyle name="Millares 3 2 7 3 2" xfId="7580" xr:uid="{E655E957-3E9C-42A9-A421-3B3928FB24D1}"/>
    <cellStyle name="Millares 3 2 7 4" xfId="7259" xr:uid="{187D5679-DC05-479D-8F9B-DEC786B211BA}"/>
    <cellStyle name="Millares 3 2 7 5" xfId="9559" xr:uid="{132D7AEF-0247-45F8-9299-AB3FEAE2AB3B}"/>
    <cellStyle name="Millares 3 2 8" xfId="6739" xr:uid="{09EADCA7-6000-44F4-8B05-24BADDBBC5F5}"/>
    <cellStyle name="Millares 3 2 8 2" xfId="7062" xr:uid="{AB497754-3B75-4448-B853-DD799524C164}"/>
    <cellStyle name="Millares 3 2 8 2 2" xfId="7703" xr:uid="{06EDB64A-3D93-4384-8324-83C0E2334F22}"/>
    <cellStyle name="Millares 3 2 8 3" xfId="7380" xr:uid="{BE9BBC42-97FE-42F6-9567-056B830D1280}"/>
    <cellStyle name="Millares 3 2 8 4" xfId="9612" xr:uid="{D47F1900-4EEB-4A2D-B805-E8B06C61D271}"/>
    <cellStyle name="Millares 3 2 9" xfId="6908" xr:uid="{BCA30A97-9367-4903-A79E-6F34560F099F}"/>
    <cellStyle name="Millares 3 2 9 2" xfId="7549" xr:uid="{03CDD010-1CE3-46A1-99E7-E204DB36D661}"/>
    <cellStyle name="Millares 3 2 9 3" xfId="9658" xr:uid="{6258218F-87A4-487B-9C5C-61934776BC52}"/>
    <cellStyle name="Millares 3 3" xfId="1995" xr:uid="{4B7597B2-956E-4C62-A97F-DF80D903D90E}"/>
    <cellStyle name="Millares 3 3 2" xfId="5153" xr:uid="{925AB1BF-13BD-40B1-B491-A0181A60B5AC}"/>
    <cellStyle name="Millares 3 3 2 10" xfId="9797" xr:uid="{F6D21069-3EDB-48E3-8F2A-2307B4E9464E}"/>
    <cellStyle name="Millares 3 3 2 11" xfId="9852" xr:uid="{B72021E2-6C4A-427C-8133-1D4D642AC2E1}"/>
    <cellStyle name="Millares 3 3 2 12" xfId="9029" xr:uid="{140DCB89-416F-43C1-973D-5C6E0251902D}"/>
    <cellStyle name="Millares 3 3 2 2" xfId="6843" xr:uid="{C12A870D-FC61-4FB0-A249-2D357E57A920}"/>
    <cellStyle name="Millares 3 3 2 2 2" xfId="7166" xr:uid="{69D658A1-0422-4C23-84EC-9E5C4E93CB9B}"/>
    <cellStyle name="Millares 3 3 2 2 2 2" xfId="7807" xr:uid="{3032C9AB-DF8D-4E96-8081-B247B9E1DED2}"/>
    <cellStyle name="Millares 3 3 2 2 3" xfId="7484" xr:uid="{27B0F088-E2DB-421A-8B4A-F55E322B1CB1}"/>
    <cellStyle name="Millares 3 3 2 2 4" xfId="9410" xr:uid="{507D214A-BAF4-4525-9370-AFCCBA3AF1F1}"/>
    <cellStyle name="Millares 3 3 2 3" xfId="7002" xr:uid="{D7BDC89C-49BF-4D1B-8EB2-DBF2D7A5C8B7}"/>
    <cellStyle name="Millares 3 3 2 3 2" xfId="7643" xr:uid="{23CAB109-C330-43BF-9071-F500812C1D03}"/>
    <cellStyle name="Millares 3 3 2 3 3" xfId="9462" xr:uid="{0CB6E593-C33B-4C68-8B89-72ED1BB3BEE7}"/>
    <cellStyle name="Millares 3 3 2 4" xfId="7320" xr:uid="{77BF2CE6-0EFD-4362-9B3C-9EBBD2556335}"/>
    <cellStyle name="Millares 3 3 2 4 2" xfId="9507" xr:uid="{33BD4C00-9762-4EA4-89BF-6D51E28DDB6E}"/>
    <cellStyle name="Millares 3 3 2 5" xfId="9560" xr:uid="{971B7433-1409-4243-A16C-F1983194C7FB}"/>
    <cellStyle name="Millares 3 3 2 6" xfId="9613" xr:uid="{5C6EE711-F794-4D0F-B6AD-B0D1C7663440}"/>
    <cellStyle name="Millares 3 3 2 7" xfId="9659" xr:uid="{FF5D495D-E8C7-42AE-8922-2B1DDE62A56F}"/>
    <cellStyle name="Millares 3 3 2 8" xfId="9705" xr:uid="{5D7F55AE-BF3C-499C-8AED-4028611D6FA1}"/>
    <cellStyle name="Millares 3 3 2 9" xfId="9751" xr:uid="{EED24B16-DA26-4FCB-9183-4EF95D10794F}"/>
    <cellStyle name="Millares 3 3 3" xfId="5154" xr:uid="{204FDDB7-A9D3-4186-8398-C555DEE59086}"/>
    <cellStyle name="Millares 3 3 3 2" xfId="6844" xr:uid="{02008560-5578-4B40-8EA9-D629721BC183}"/>
    <cellStyle name="Millares 3 3 3 2 2" xfId="7167" xr:uid="{8D21FE43-A95B-4871-9008-550D08BEDCC2}"/>
    <cellStyle name="Millares 3 3 3 2 2 2" xfId="7808" xr:uid="{06F4A3D1-0266-4099-8DAB-D596AE0DE4AE}"/>
    <cellStyle name="Millares 3 3 3 2 3" xfId="7485" xr:uid="{B219A77E-331C-4430-94D9-E05FB8E54D1F}"/>
    <cellStyle name="Millares 3 3 3 3" xfId="7003" xr:uid="{AF24883B-2ADE-4CED-9179-4B87881E9DD0}"/>
    <cellStyle name="Millares 3 3 3 3 2" xfId="7644" xr:uid="{CCB3A66F-619C-4719-BEC4-4F6A9D8E999A}"/>
    <cellStyle name="Millares 3 3 3 4" xfId="7321" xr:uid="{CAE2C25B-1E89-4DBD-8020-A1141A181888}"/>
    <cellStyle name="Millares 3 3 3 5" xfId="9028" xr:uid="{F03CE6D2-400C-45F4-B0CD-8F91CFDCACBA}"/>
    <cellStyle name="Millares 3 3 4" xfId="3787" xr:uid="{E3C75EDA-A522-41BD-8D64-BAEA21937001}"/>
    <cellStyle name="Millares 3 3 4 2" xfId="6781" xr:uid="{1234E211-E2E4-430C-9530-067B77DFC039}"/>
    <cellStyle name="Millares 3 3 4 2 2" xfId="7104" xr:uid="{C2615087-D942-4647-998A-EE5564B50EAF}"/>
    <cellStyle name="Millares 3 3 4 2 2 2" xfId="7745" xr:uid="{D36FB87A-D494-4B0C-9F4D-5A16E1B71E04}"/>
    <cellStyle name="Millares 3 3 4 2 3" xfId="7422" xr:uid="{157728B1-8111-4A28-BB9B-D780DF3C3D6D}"/>
    <cellStyle name="Millares 3 3 4 3" xfId="6940" xr:uid="{4A6C08AA-CC0F-4310-A0B6-253A26B39CCD}"/>
    <cellStyle name="Millares 3 3 4 3 2" xfId="7581" xr:uid="{82465C24-C540-423B-9E1C-7E115E1F6A96}"/>
    <cellStyle name="Millares 3 3 4 4" xfId="7260" xr:uid="{3E192CE3-B19A-43D6-9315-36585F71D724}"/>
    <cellStyle name="Millares 3 3 4 5" xfId="9409" xr:uid="{EE61A5DA-9CDD-4139-BD48-AB7F21DF64C0}"/>
    <cellStyle name="Millares 3 3 5" xfId="6740" xr:uid="{A340E0CA-B18D-40A4-81A3-B2F1BB2E78F0}"/>
    <cellStyle name="Millares 3 3 5 2" xfId="7063" xr:uid="{AABF1625-85DE-41AD-9E1C-601A5D060C1A}"/>
    <cellStyle name="Millares 3 3 5 2 2" xfId="7704" xr:uid="{7E7AC8AD-9F39-4FFD-B1A2-CB3A95C0B96A}"/>
    <cellStyle name="Millares 3 3 5 3" xfId="7381" xr:uid="{CB7236CF-093C-4914-9FA1-B9BE97C4D003}"/>
    <cellStyle name="Millares 3 3 6" xfId="6909" xr:uid="{D78FFE6A-3EFA-4062-8876-9F570DBCF732}"/>
    <cellStyle name="Millares 3 3 6 2" xfId="7550" xr:uid="{165452C3-C025-4998-8C74-F4F733BFD381}"/>
    <cellStyle name="Millares 3 3 7" xfId="7229" xr:uid="{2FB81483-5D45-4CF9-BB1B-1FBBBB58B507}"/>
    <cellStyle name="Millares 3 4" xfId="1996" xr:uid="{9461EF63-9DD6-4030-AC1B-EADC35849CFA}"/>
    <cellStyle name="Millares 3 4 2" xfId="5155" xr:uid="{342B2BDD-8D74-477C-A6A2-209C50D843C8}"/>
    <cellStyle name="Millares 3 4 2 2" xfId="6845" xr:uid="{974D47B6-55F6-4C86-8EBA-C2DB7469C60A}"/>
    <cellStyle name="Millares 3 4 2 2 2" xfId="7168" xr:uid="{5C41B009-828B-4359-AED9-69E852CE1CF7}"/>
    <cellStyle name="Millares 3 4 2 2 2 2" xfId="7809" xr:uid="{FCE6E841-1D0C-4A0E-98CF-BFAB1572D0C9}"/>
    <cellStyle name="Millares 3 4 2 2 3" xfId="7486" xr:uid="{549A50FB-3616-4D35-84F5-3F26F2D4515B}"/>
    <cellStyle name="Millares 3 4 2 3" xfId="7004" xr:uid="{443384A0-8F7C-40E0-997D-76ED7CA7845F}"/>
    <cellStyle name="Millares 3 4 2 3 2" xfId="7645" xr:uid="{7582198C-4DD9-4C78-9830-92087DDC2C8E}"/>
    <cellStyle name="Millares 3 4 2 4" xfId="7322" xr:uid="{7052034A-D054-4697-8FB8-7487E41281FC}"/>
    <cellStyle name="Millares 3 4 3" xfId="5156" xr:uid="{4F47FA31-7D60-4AF7-9331-F59BF6F17A00}"/>
    <cellStyle name="Millares 3 4 3 2" xfId="6846" xr:uid="{3D23A88D-B3E7-4F34-BC4D-F88533DFE856}"/>
    <cellStyle name="Millares 3 4 3 2 2" xfId="7169" xr:uid="{4BAA21F0-5AC9-4048-A69E-EAD7525F82BB}"/>
    <cellStyle name="Millares 3 4 3 2 2 2" xfId="7810" xr:uid="{D9135ACE-E5CB-4ADA-B475-0772F5DA1B07}"/>
    <cellStyle name="Millares 3 4 3 2 3" xfId="7487" xr:uid="{042B33F9-DA8D-4874-B638-F649B979245A}"/>
    <cellStyle name="Millares 3 4 3 3" xfId="7005" xr:uid="{E15E79CE-9293-4C52-8732-46C88D9D808B}"/>
    <cellStyle name="Millares 3 4 3 3 2" xfId="7646" xr:uid="{A4AF4ABF-3BAD-446A-8475-85A3A5B6C195}"/>
    <cellStyle name="Millares 3 4 3 4" xfId="7323" xr:uid="{BA24FED3-E86C-4F3A-8DB5-4717FEA0F104}"/>
    <cellStyle name="Millares 3 4 4" xfId="3788" xr:uid="{7A307155-36B2-4CBF-A5DD-1493F909D714}"/>
    <cellStyle name="Millares 3 4 4 2" xfId="6782" xr:uid="{97977AEF-B7BA-472E-8DAC-1A495CEC13D8}"/>
    <cellStyle name="Millares 3 4 4 2 2" xfId="7105" xr:uid="{8CB6CE4B-8E52-46F5-8B21-DE4BF88F70F2}"/>
    <cellStyle name="Millares 3 4 4 2 2 2" xfId="7746" xr:uid="{8AD2BFA1-F7B5-4E58-87CD-F0B4C4D2088C}"/>
    <cellStyle name="Millares 3 4 4 2 3" xfId="7423" xr:uid="{D7536700-2450-4881-92E0-0ECA6EFF8745}"/>
    <cellStyle name="Millares 3 4 4 3" xfId="6941" xr:uid="{9436DE22-D2C1-4182-A782-E3D18EB83566}"/>
    <cellStyle name="Millares 3 4 4 3 2" xfId="7582" xr:uid="{9F9A8ACE-4CC5-48A9-9EC7-4E198ECA80EC}"/>
    <cellStyle name="Millares 3 4 4 4" xfId="7261" xr:uid="{A23539D5-ADDD-41A3-AB67-1A65BB5BD25D}"/>
    <cellStyle name="Millares 3 4 5" xfId="6741" xr:uid="{A39C52D9-656C-45D6-BC70-A44964D58F40}"/>
    <cellStyle name="Millares 3 4 5 2" xfId="7064" xr:uid="{05BB4F91-FC29-465D-8692-42A10D5FAA32}"/>
    <cellStyle name="Millares 3 4 5 2 2" xfId="7705" xr:uid="{B1FDEBD2-4878-41EB-A761-0EBA2FE9B481}"/>
    <cellStyle name="Millares 3 4 5 3" xfId="7382" xr:uid="{44512224-D777-48A2-8925-2B8E582A01F2}"/>
    <cellStyle name="Millares 3 4 6" xfId="6910" xr:uid="{ED3B7E53-B10E-4101-9CE1-0C4AD01FAA8C}"/>
    <cellStyle name="Millares 3 4 6 2" xfId="7551" xr:uid="{1E57AACC-3E40-4087-91DE-32CE16DA2CE8}"/>
    <cellStyle name="Millares 3 4 7" xfId="7230" xr:uid="{8320ADE3-F9E6-4461-A87D-81DAEF3BB8BD}"/>
    <cellStyle name="Millares 3 5" xfId="1997" xr:uid="{926EBCC2-0138-4598-9057-6CA5DE7C8D60}"/>
    <cellStyle name="Millares 3 5 2" xfId="5157" xr:uid="{6B163236-A39B-4877-9EC4-27C23EE46DBB}"/>
    <cellStyle name="Millares 3 5 2 2" xfId="6847" xr:uid="{5C3391DF-4F74-41A7-8939-134EE8F4C0A2}"/>
    <cellStyle name="Millares 3 5 2 2 2" xfId="7170" xr:uid="{18B59908-90E5-4C56-93A3-18AFA1A2B7EB}"/>
    <cellStyle name="Millares 3 5 2 2 2 2" xfId="7811" xr:uid="{F1ACD2A0-B961-44D9-B3AE-4ED4FB380BA3}"/>
    <cellStyle name="Millares 3 5 2 2 3" xfId="7488" xr:uid="{1F8A119D-148F-488F-8E32-FBF950346DEA}"/>
    <cellStyle name="Millares 3 5 2 3" xfId="7006" xr:uid="{FD24CF44-4D51-4C86-8BF5-130988BE4A70}"/>
    <cellStyle name="Millares 3 5 2 3 2" xfId="7647" xr:uid="{09B53AC2-F2EC-4CAE-98AD-0E2D261BE9A5}"/>
    <cellStyle name="Millares 3 5 2 4" xfId="7324" xr:uid="{990DD5A9-11D9-4E24-928A-58DD814E8940}"/>
    <cellStyle name="Millares 3 5 3" xfId="5158" xr:uid="{A42F8627-F8AE-430E-B145-1122624BCB0A}"/>
    <cellStyle name="Millares 3 5 3 2" xfId="6848" xr:uid="{49CAC3BA-33F4-4D6D-BDC0-B2805B775D1E}"/>
    <cellStyle name="Millares 3 5 3 2 2" xfId="7171" xr:uid="{52B4E366-0417-4F62-B114-E48B944E76C9}"/>
    <cellStyle name="Millares 3 5 3 2 2 2" xfId="7812" xr:uid="{836D5D9D-6290-4CB7-AF6F-FF554FF09EF7}"/>
    <cellStyle name="Millares 3 5 3 2 3" xfId="7489" xr:uid="{F09145E1-34FB-44BA-BF44-C81CD3A0BADA}"/>
    <cellStyle name="Millares 3 5 3 3" xfId="7007" xr:uid="{78A8DACD-8927-4C57-88AC-02A0DA509006}"/>
    <cellStyle name="Millares 3 5 3 3 2" xfId="7648" xr:uid="{DD487308-46DA-43BC-821C-58F7C0F07558}"/>
    <cellStyle name="Millares 3 5 3 4" xfId="7325" xr:uid="{CB76528A-B499-4FB6-B71A-59527564CCF1}"/>
    <cellStyle name="Millares 3 5 4" xfId="3789" xr:uid="{C4B6A813-E7C5-40C9-8193-75CBB94A8BFE}"/>
    <cellStyle name="Millares 3 5 4 2" xfId="6783" xr:uid="{92EA1612-93EE-4A86-80CF-3C071E15949E}"/>
    <cellStyle name="Millares 3 5 4 2 2" xfId="7106" xr:uid="{21075694-D338-4ACA-B4FB-6391EF711455}"/>
    <cellStyle name="Millares 3 5 4 2 2 2" xfId="7747" xr:uid="{E20707D8-BD6F-4F55-9A12-739DECD53B94}"/>
    <cellStyle name="Millares 3 5 4 2 3" xfId="7424" xr:uid="{DEDAC8CF-A6D1-42EA-8AAB-08CCFCDAA44C}"/>
    <cellStyle name="Millares 3 5 4 3" xfId="6942" xr:uid="{9DB0A4B3-49D2-4D80-8C8B-F64B8D05AA86}"/>
    <cellStyle name="Millares 3 5 4 3 2" xfId="7583" xr:uid="{C6DA39F7-807A-4D5F-9D0F-E03FB0AE0D9C}"/>
    <cellStyle name="Millares 3 5 4 4" xfId="7262" xr:uid="{6D0B3D85-4A16-46BF-B7AF-150FF3B763E0}"/>
    <cellStyle name="Millares 3 5 5" xfId="6742" xr:uid="{1340C1B5-031E-4E5C-AE26-23E1B74B0555}"/>
    <cellStyle name="Millares 3 5 5 2" xfId="7065" xr:uid="{0E29C65F-0A2E-4E14-B6A3-E568B750BC7F}"/>
    <cellStyle name="Millares 3 5 5 2 2" xfId="7706" xr:uid="{33CC710C-251C-4044-8FFA-14E2FA5227E5}"/>
    <cellStyle name="Millares 3 5 5 3" xfId="7383" xr:uid="{0F3C393C-3FD9-4632-ADA1-DD6A925A4E29}"/>
    <cellStyle name="Millares 3 5 6" xfId="6911" xr:uid="{C7E76360-F437-442F-B8A3-ED16C3C9C1A8}"/>
    <cellStyle name="Millares 3 5 6 2" xfId="7552" xr:uid="{567786FD-73A0-44B1-A836-8551308D8600}"/>
    <cellStyle name="Millares 3 5 7" xfId="7231" xr:uid="{81E77883-1392-4298-86D7-700B67FBBBA4}"/>
    <cellStyle name="Millares 3 6" xfId="1998" xr:uid="{D01C6D45-43A7-4427-93ED-0EF9F9FAF100}"/>
    <cellStyle name="Millares 3 6 2" xfId="5159" xr:uid="{02A1B6B6-67E5-4903-8F0A-33FB5CB55B31}"/>
    <cellStyle name="Millares 3 6 2 2" xfId="6849" xr:uid="{5E7C2322-8B7E-4EEA-B5F2-7CB102C4209A}"/>
    <cellStyle name="Millares 3 6 2 2 2" xfId="7172" xr:uid="{CE41D463-C29E-4F4C-AB66-74783989D218}"/>
    <cellStyle name="Millares 3 6 2 2 2 2" xfId="7813" xr:uid="{892652C5-545C-4C65-BD00-1D9CDD6B0FB6}"/>
    <cellStyle name="Millares 3 6 2 2 3" xfId="7490" xr:uid="{D4A4C732-EA2C-4D8D-837D-C78C6A2024F2}"/>
    <cellStyle name="Millares 3 6 2 3" xfId="7008" xr:uid="{D35C1374-1924-449C-A4D2-E7339828B608}"/>
    <cellStyle name="Millares 3 6 2 3 2" xfId="7649" xr:uid="{00E23DB3-4854-4B19-855F-77D5845CD7F9}"/>
    <cellStyle name="Millares 3 6 2 4" xfId="7326" xr:uid="{C90640FD-09E8-4467-A8C8-AA25057C1138}"/>
    <cellStyle name="Millares 3 6 3" xfId="3790" xr:uid="{84994003-C295-4D0A-8835-C3174912FDA4}"/>
    <cellStyle name="Millares 3 6 3 2" xfId="6784" xr:uid="{DE984CA8-8361-4F27-8B9C-3A4F45E4EDAE}"/>
    <cellStyle name="Millares 3 6 3 2 2" xfId="7107" xr:uid="{6A099F6D-2FBA-41B1-BF43-886DD407DDEE}"/>
    <cellStyle name="Millares 3 6 3 2 2 2" xfId="7748" xr:uid="{F2A32640-E111-4736-B18B-CC5FC8065D89}"/>
    <cellStyle name="Millares 3 6 3 2 3" xfId="7425" xr:uid="{4166369E-F8FC-47EE-8691-0B8ED1D8DECB}"/>
    <cellStyle name="Millares 3 6 3 3" xfId="6943" xr:uid="{48449720-9D50-4D27-B953-A258D998EB9E}"/>
    <cellStyle name="Millares 3 6 3 3 2" xfId="7584" xr:uid="{D7229D57-876D-4EED-B256-39F2A2840FF6}"/>
    <cellStyle name="Millares 3 6 3 4" xfId="7263" xr:uid="{2C82E367-1B2C-4A81-9D9F-361C866683AA}"/>
    <cellStyle name="Millares 3 6 4" xfId="6743" xr:uid="{ADCCB835-026C-4955-8E26-8A7C0EF81F47}"/>
    <cellStyle name="Millares 3 6 4 2" xfId="7066" xr:uid="{001ADD59-ADC3-47CF-98C8-43F3F628B47F}"/>
    <cellStyle name="Millares 3 6 4 2 2" xfId="7707" xr:uid="{B5931357-9B5B-4A0D-A472-3506B61B1F7C}"/>
    <cellStyle name="Millares 3 6 4 3" xfId="7384" xr:uid="{CB25D6D9-93D1-4052-8EAB-EC5E83C14F94}"/>
    <cellStyle name="Millares 3 6 5" xfId="6912" xr:uid="{5B2658E0-B76F-46E0-9682-FA28DC4178E7}"/>
    <cellStyle name="Millares 3 6 5 2" xfId="7553" xr:uid="{9620BB9E-1117-41D1-8124-C4C6E8C7C7FF}"/>
    <cellStyle name="Millares 3 6 6" xfId="7232" xr:uid="{4C88A90D-24F5-4214-9F62-E8112E79E297}"/>
    <cellStyle name="Millares 3 7" xfId="1999" xr:uid="{44A9B87E-A70E-4BB2-978A-95D398B01876}"/>
    <cellStyle name="Millares 3 7 2" xfId="3791" xr:uid="{4E513D9D-4CA0-432A-AB0F-A65815450C6C}"/>
    <cellStyle name="Millares 3 7 2 2" xfId="6785" xr:uid="{B110B1A5-92BC-444E-A6D2-B8F1412579E1}"/>
    <cellStyle name="Millares 3 7 2 2 2" xfId="7108" xr:uid="{1485CAD7-0198-4561-8C3E-B5F45DA87E02}"/>
    <cellStyle name="Millares 3 7 2 2 2 2" xfId="7749" xr:uid="{08E6459A-0EC5-450D-BB8A-425497FA7387}"/>
    <cellStyle name="Millares 3 7 2 2 3" xfId="7426" xr:uid="{B6A41CA8-451C-4075-B7CC-10A5524B3AC8}"/>
    <cellStyle name="Millares 3 7 2 3" xfId="6944" xr:uid="{4F60C091-97C8-4467-9A67-A601A5B20BCD}"/>
    <cellStyle name="Millares 3 7 2 3 2" xfId="7585" xr:uid="{26A036E0-75A4-4DF7-A560-E6A4A26AAB55}"/>
    <cellStyle name="Millares 3 7 2 4" xfId="7264" xr:uid="{2F22695E-97EA-4961-A9D3-529F7E856CDB}"/>
    <cellStyle name="Millares 3 7 3" xfId="6744" xr:uid="{1688D9A4-CFB5-4E2B-B570-ABFD80D361D5}"/>
    <cellStyle name="Millares 3 7 3 2" xfId="7067" xr:uid="{DA6A871B-7E0E-4C9E-A403-B1BF7CB792EA}"/>
    <cellStyle name="Millares 3 7 3 2 2" xfId="7708" xr:uid="{D510D2B8-0535-41F1-A231-A55EFFA46E3C}"/>
    <cellStyle name="Millares 3 7 3 3" xfId="7385" xr:uid="{8BD94FE4-1301-451B-B6CF-E950C4375174}"/>
    <cellStyle name="Millares 3 7 4" xfId="6913" xr:uid="{345F2B4A-FBCB-49FA-B336-9A3A4499AC89}"/>
    <cellStyle name="Millares 3 7 4 2" xfId="7554" xr:uid="{09A5010D-A297-415D-8447-DB38EE64A0C2}"/>
    <cellStyle name="Millares 3 7 5" xfId="7233" xr:uid="{540F4268-6EBB-407F-9271-EEE39B510DE7}"/>
    <cellStyle name="Millares 3 8" xfId="2000" xr:uid="{B1FD6D86-0946-47BA-9AEA-F617239F8678}"/>
    <cellStyle name="Millares 3 8 2" xfId="3792" xr:uid="{9926B33D-C072-47BD-9DF9-3DE9723CB44F}"/>
    <cellStyle name="Millares 3 8 2 2" xfId="6786" xr:uid="{36EFF455-EEF9-4961-B165-BED7ABFE98EF}"/>
    <cellStyle name="Millares 3 8 2 2 2" xfId="7109" xr:uid="{A0A7233F-F9AC-40A6-AFED-6D5408412697}"/>
    <cellStyle name="Millares 3 8 2 2 2 2" xfId="7750" xr:uid="{D4F233A0-96E7-4925-9561-D9C33EB10B10}"/>
    <cellStyle name="Millares 3 8 2 2 3" xfId="7427" xr:uid="{9A93B8A1-B18C-4114-B338-67628CAADA4D}"/>
    <cellStyle name="Millares 3 8 2 3" xfId="6945" xr:uid="{8E49B037-1EE3-49B4-B2A6-938CE11A1EDA}"/>
    <cellStyle name="Millares 3 8 2 3 2" xfId="7586" xr:uid="{41484E7D-8F69-4C7C-B288-B4BC723B574C}"/>
    <cellStyle name="Millares 3 8 2 4" xfId="7265" xr:uid="{043935AF-F348-43AD-843D-1A87559079CF}"/>
    <cellStyle name="Millares 3 8 3" xfId="6745" xr:uid="{375DE637-2B3C-42CE-B848-643799D5B249}"/>
    <cellStyle name="Millares 3 8 3 2" xfId="7068" xr:uid="{5177EBC8-B62F-4AA6-A574-4D1BB1571052}"/>
    <cellStyle name="Millares 3 8 3 2 2" xfId="7709" xr:uid="{07BE2A6C-6AE3-4E62-8A4B-DBE37120EDCF}"/>
    <cellStyle name="Millares 3 8 3 3" xfId="7386" xr:uid="{A615DE4C-01F2-4759-A31B-9BD918F92A51}"/>
    <cellStyle name="Millares 3 8 4" xfId="6914" xr:uid="{6B6A101C-56C9-4F07-BC37-D6F0164D2C65}"/>
    <cellStyle name="Millares 3 8 4 2" xfId="7555" xr:uid="{1F3F1D3F-D7F9-43C4-A778-5480023AEFDD}"/>
    <cellStyle name="Millares 3 8 5" xfId="7234" xr:uid="{6E61985A-A3F4-4A47-ACB3-2AE67A59C7B3}"/>
    <cellStyle name="Millares 3 9" xfId="5160" xr:uid="{DD7A5887-5669-462C-82F6-F8FDAAB03701}"/>
    <cellStyle name="Millares 3 9 2" xfId="6850" xr:uid="{8021CC0F-0D1D-45E7-9B78-C44686072204}"/>
    <cellStyle name="Millares 3 9 2 2" xfId="7173" xr:uid="{91CF562E-651D-45E9-AEFC-0987AA597536}"/>
    <cellStyle name="Millares 3 9 2 2 2" xfId="7814" xr:uid="{895FB430-8E65-4744-BC0E-375F021089BF}"/>
    <cellStyle name="Millares 3 9 2 3" xfId="7491" xr:uid="{BB470F46-ACAE-451E-9CBE-49F7298928D7}"/>
    <cellStyle name="Millares 3 9 3" xfId="7009" xr:uid="{1A32FC52-67F5-42BA-A9C3-C501D71DF812}"/>
    <cellStyle name="Millares 3 9 3 2" xfId="7650" xr:uid="{407E1D36-E013-47E8-A614-30D0674A54E9}"/>
    <cellStyle name="Millares 3 9 4" xfId="7327" xr:uid="{C1879DCB-C4D2-496C-8A30-7E030D0854A3}"/>
    <cellStyle name="Millares 3 9 5" xfId="8546" xr:uid="{01D8E8A2-19C8-4D1D-89B2-62734A957F94}"/>
    <cellStyle name="Millares 3_Deuda septiembre_marcos" xfId="2001" xr:uid="{38F12C1E-0F67-4BE3-B2FB-4BE0EAB0FE3C}"/>
    <cellStyle name="Millares 30" xfId="5161" xr:uid="{2A5425E7-32F5-4545-B9BF-4B0F09689361}"/>
    <cellStyle name="Millares 31" xfId="5162" xr:uid="{7321A162-BC48-44D0-BBDE-A84CCB027C57}"/>
    <cellStyle name="Millares 32" xfId="5163" xr:uid="{B6D894AD-71C2-4CA2-B8A6-F0806A7157CF}"/>
    <cellStyle name="Millares 32 2" xfId="6851" xr:uid="{74549F10-CF54-423C-BE7E-F91997ACB0F5}"/>
    <cellStyle name="Millares 32 2 2" xfId="7174" xr:uid="{E06E4255-9F34-4154-9649-F08CE393D48E}"/>
    <cellStyle name="Millares 32 2 2 2" xfId="7815" xr:uid="{0A65DC2C-2AC9-4B69-83C0-1F4ACBEAA495}"/>
    <cellStyle name="Millares 32 2 3" xfId="7492" xr:uid="{BD176A49-CB3F-4F1C-81AA-8B1B0436C7B2}"/>
    <cellStyle name="Millares 32 3" xfId="7010" xr:uid="{D622D667-B8A2-46F0-8488-802283953F46}"/>
    <cellStyle name="Millares 32 3 2" xfId="7651" xr:uid="{AAD3D75E-AA01-46E7-8288-869DBB43DA1D}"/>
    <cellStyle name="Millares 32 4" xfId="7328" xr:uid="{1E12EA01-335E-437C-9A6A-6CF1D37CEC80}"/>
    <cellStyle name="Millares 32 5" xfId="9455" xr:uid="{EABE816E-4B45-4DC7-B8B8-904656F4570E}"/>
    <cellStyle name="Millares 33" xfId="3813" xr:uid="{C806F024-66FC-4952-8A02-574CC4685309}"/>
    <cellStyle name="Millares 33 2" xfId="6806" xr:uid="{903C248D-3DD8-45EB-87DD-B32EC9FE5EAB}"/>
    <cellStyle name="Millares 33 2 2" xfId="7129" xr:uid="{868E1DF1-DA3F-4BE8-BB68-498CBF85B92E}"/>
    <cellStyle name="Millares 33 2 2 2" xfId="7770" xr:uid="{7C64B0C3-644C-4E3F-898C-0C17FAF350D6}"/>
    <cellStyle name="Millares 33 2 3" xfId="7447" xr:uid="{8F1F11D8-5C29-4C5E-85C4-FCCC06BCDA4B}"/>
    <cellStyle name="Millares 33 3" xfId="6965" xr:uid="{ACB82040-0DBF-457A-AA60-EE9495641C2A}"/>
    <cellStyle name="Millares 33 3 2" xfId="7606" xr:uid="{FBD74211-8061-45A9-8450-D5F121D50011}"/>
    <cellStyle name="Millares 33 4" xfId="7285" xr:uid="{902C6F82-0004-4E79-9C4D-3E4AA27C5075}"/>
    <cellStyle name="Millares 33 5" xfId="9552" xr:uid="{82743FFA-3648-4548-9D66-084AEEDB1772}"/>
    <cellStyle name="Millares 34" xfId="7339" xr:uid="{74053D83-1B13-4A99-91D7-561AB3DDD302}"/>
    <cellStyle name="Millares 34 2" xfId="9606" xr:uid="{DED4C8CD-6FB4-455A-9DFF-C42B7AEE5F2A}"/>
    <cellStyle name="Millares 35" xfId="7338" xr:uid="{5DAE3E8A-F9AC-4BA0-97F4-86979CF4A59E}"/>
    <cellStyle name="Millares 35 2" xfId="9652" xr:uid="{14486560-FB4E-4324-BC7D-22E55566961D}"/>
    <cellStyle name="Millares 36" xfId="7224" xr:uid="{9E3A4472-89E8-423F-9DF5-1DF187F5FE6C}"/>
    <cellStyle name="Millares 36 2" xfId="9698" xr:uid="{C03AA218-08CC-42DC-A188-D8A64AEB28CD}"/>
    <cellStyle name="Millares 37" xfId="7855" xr:uid="{37AD6EE8-45C8-4908-A742-52EC8388404E}"/>
    <cellStyle name="Millares 37 2" xfId="9744" xr:uid="{D7991851-44AF-4FED-993D-7282E71FBFAF}"/>
    <cellStyle name="Millares 38" xfId="7856" xr:uid="{2D8B1C58-1EC5-424C-BD9C-9DDF1EA5C085}"/>
    <cellStyle name="Millares 38 2" xfId="9790" xr:uid="{16A3EC30-FBA5-491D-88B9-6CA71FE4F20E}"/>
    <cellStyle name="Millares 39" xfId="7859" xr:uid="{5867BC79-31A3-4E0F-BCDD-CC1AFBE5093A}"/>
    <cellStyle name="Millares 39 2" xfId="9844" xr:uid="{128EB052-7158-49F6-9F40-C49FF19CA86B}"/>
    <cellStyle name="Millares 4" xfId="2002" xr:uid="{509712BA-F2BC-452A-8D20-4D8630C23FFD}"/>
    <cellStyle name="Millares 4 10" xfId="9411" xr:uid="{A450463A-B638-47C8-9013-40A71AD5D0DA}"/>
    <cellStyle name="Millares 4 2" xfId="2003" xr:uid="{FD76A1AC-EBFE-41F4-B168-F7A2A04D6BCE}"/>
    <cellStyle name="Millares 4 2 10" xfId="9752" xr:uid="{681980D5-E889-44B9-A559-9492EADC4946}"/>
    <cellStyle name="Millares 4 2 11" xfId="9798" xr:uid="{6688263B-B05D-4495-9437-FDFD0F9B3DEB}"/>
    <cellStyle name="Millares 4 2 12" xfId="9853" xr:uid="{92740972-E33A-4A5E-9964-B0F65FFF0081}"/>
    <cellStyle name="Millares 4 2 2" xfId="5164" xr:uid="{B9AC1566-6468-4421-A455-6928CFB79398}"/>
    <cellStyle name="Millares 4 2 2 2" xfId="9030" xr:uid="{5DA027C4-21B2-43C4-8CFB-B1BC57A3A247}"/>
    <cellStyle name="Millares 4 2 3" xfId="9412" xr:uid="{3D9201E6-0639-4DA8-919C-54101B5EC31C}"/>
    <cellStyle name="Millares 4 2 4" xfId="9463" xr:uid="{5ED3894F-F919-455C-9C92-E612C03A17CC}"/>
    <cellStyle name="Millares 4 2 5" xfId="9508" xr:uid="{04B2A953-D6C5-44FC-96C8-25084916806B}"/>
    <cellStyle name="Millares 4 2 6" xfId="9561" xr:uid="{300B180E-2B6D-45EC-A154-9CF902A9E28C}"/>
    <cellStyle name="Millares 4 2 7" xfId="9614" xr:uid="{27A61FAA-254A-4BEC-8906-5C3AEA22D25E}"/>
    <cellStyle name="Millares 4 2 8" xfId="9660" xr:uid="{F7435DA1-1B68-49A9-A466-8988F8B5174E}"/>
    <cellStyle name="Millares 4 2 9" xfId="9706" xr:uid="{6133C504-7A52-4CA2-8847-6E0680E7EC2A}"/>
    <cellStyle name="Millares 4 3" xfId="2004" xr:uid="{94EA0917-C073-4B20-9700-67BBD8F5FA03}"/>
    <cellStyle name="Millares 4 3 10" xfId="9509" xr:uid="{3A53DFCA-A6D5-42E6-B570-E2BE29E3D2C7}"/>
    <cellStyle name="Millares 4 3 11" xfId="9562" xr:uid="{B658D35D-B1B5-46AF-81AA-6B0F0969DA20}"/>
    <cellStyle name="Millares 4 3 12" xfId="9615" xr:uid="{2AF3561A-2EFC-40DA-9DCC-22B067619A44}"/>
    <cellStyle name="Millares 4 3 13" xfId="9661" xr:uid="{3C94D3D2-BAD2-4642-8FB0-7DF7E6F859F3}"/>
    <cellStyle name="Millares 4 3 14" xfId="9707" xr:uid="{7DF2D381-4035-45BD-B72F-EBD574A0DF24}"/>
    <cellStyle name="Millares 4 3 15" xfId="9753" xr:uid="{C49805A5-64E2-4197-813F-B2B49E511A51}"/>
    <cellStyle name="Millares 4 3 16" xfId="9799" xr:uid="{F8C5AF4B-8BDD-4ED7-8184-C5812FD40194}"/>
    <cellStyle name="Millares 4 3 17" xfId="9854" xr:uid="{68A1B81C-3296-472A-A67F-7F6D3808576C}"/>
    <cellStyle name="Millares 4 3 18" xfId="9944" xr:uid="{70021C97-BDA9-4FA1-8023-F34EB3060802}"/>
    <cellStyle name="Millares 4 3 2" xfId="5165" xr:uid="{1F6DE94C-9EE3-4652-A2EC-C27667A7F746}"/>
    <cellStyle name="Millares 4 3 2 2" xfId="9031" xr:uid="{5B3750E4-B0FC-4D80-9DBC-FC687767CA2E}"/>
    <cellStyle name="Millares 4 3 3" xfId="9182" xr:uid="{F33C7827-7B7F-41F5-8CD1-3D1D4A12BD14}"/>
    <cellStyle name="Millares 4 3 4" xfId="9227" xr:uid="{FC3EADB9-2272-42FD-95B6-8CDA582EEEA7}"/>
    <cellStyle name="Millares 4 3 5" xfId="9275" xr:uid="{9AF7724E-37DC-4976-97E9-D2C244933C9E}"/>
    <cellStyle name="Millares 4 3 6" xfId="9323" xr:uid="{8FCB04A1-DDDF-4EEB-BAA1-B3EC7E2E254F}"/>
    <cellStyle name="Millares 4 3 7" xfId="9361" xr:uid="{C39656CC-85BC-4C1D-A763-01789C50C46E}"/>
    <cellStyle name="Millares 4 3 8" xfId="9413" xr:uid="{43E704FF-E691-4815-B399-FBFA866A4DB1}"/>
    <cellStyle name="Millares 4 3 9" xfId="9464" xr:uid="{DA436A93-90F9-46F3-86C1-372A71ED81A4}"/>
    <cellStyle name="Millares 4 4" xfId="2005" xr:uid="{4FA122C2-3992-4DE3-BB9D-996C8915619B}"/>
    <cellStyle name="Millares 4 4 2" xfId="5166" xr:uid="{10CF0AE4-0D6A-4657-BCFC-FE848A638029}"/>
    <cellStyle name="Millares 4 5" xfId="2006" xr:uid="{77B26DD0-5708-4950-9FB1-E4977CDC4351}"/>
    <cellStyle name="Millares 4 5 2" xfId="5167" xr:uid="{5575488E-96E8-4E73-996A-2F73D3C5E22A}"/>
    <cellStyle name="Millares 4 6" xfId="2007" xr:uid="{D3C730FC-A092-4992-9A1A-397EC5A5CB85}"/>
    <cellStyle name="Millares 4 6 2" xfId="5168" xr:uid="{07EAEB01-D941-4012-96FE-348E5027731D}"/>
    <cellStyle name="Millares 4 7" xfId="2008" xr:uid="{6D426F7A-DDC7-4AB3-9A48-D71000459C60}"/>
    <cellStyle name="Millares 4 8" xfId="2009" xr:uid="{C378C7B3-7974-433A-B8E9-B4E058C3A82A}"/>
    <cellStyle name="Millares 4 9" xfId="8547" xr:uid="{6F8173BA-8031-42FC-9916-1677546E21D0}"/>
    <cellStyle name="Millares 4_Graficos 2009" xfId="2010" xr:uid="{5B0071B2-3088-42E6-864E-5D2724C69ADC}"/>
    <cellStyle name="Millares 40" xfId="7860" xr:uid="{8FC8DB49-82FB-45AE-A8E1-90D5EC6FAFD6}"/>
    <cellStyle name="Millares 41" xfId="7861" xr:uid="{D2F03AB5-6EAD-495C-95E3-2496791753E7}"/>
    <cellStyle name="Millares 42" xfId="7866" xr:uid="{603396E5-BC77-461F-981F-883DDAC9ADA5}"/>
    <cellStyle name="Millares 43" xfId="7865" xr:uid="{B007E177-42A1-46B6-985B-0541BC4F2CEA}"/>
    <cellStyle name="Millares 44" xfId="7873" xr:uid="{4789FE7C-5D07-44E9-A39F-761A0289EBF3}"/>
    <cellStyle name="Millares 44 2" xfId="10011" xr:uid="{F27EDD51-89E1-4193-819F-10D33D29A66D}"/>
    <cellStyle name="Millares 45" xfId="7877" xr:uid="{86FAC4AA-CB6E-4AA5-8A66-DC8C88BD547A}"/>
    <cellStyle name="Millares 45 2" xfId="10017" xr:uid="{FC5E6731-28BB-4A93-9F8D-394C1FA9B47F}"/>
    <cellStyle name="Millares 46" xfId="7881" xr:uid="{5699B00E-F663-4CDA-901A-217DA5651F5B}"/>
    <cellStyle name="Millares 47" xfId="7882" xr:uid="{ED0306A3-D257-429B-AB5E-DDE6BDD4E8D4}"/>
    <cellStyle name="Millares 47 2" xfId="10024" xr:uid="{1BBCA6AF-EDF8-45F5-92EF-B0AC824352D2}"/>
    <cellStyle name="Millares 48" xfId="7979" xr:uid="{201106B1-511A-4659-A6DF-0F0A95B07A8E}"/>
    <cellStyle name="Millares 49" xfId="7879" xr:uid="{672E100A-9F5A-4BD5-9308-B4A25C3F8ABA}"/>
    <cellStyle name="Millares 49 2" xfId="10035" xr:uid="{B19B08E8-CCAC-48EE-85C4-6CFAF9FEC9BB}"/>
    <cellStyle name="Millares 5" xfId="2011" xr:uid="{F8664273-102D-4297-9602-690C6F5C22D5}"/>
    <cellStyle name="Millares 5 10" xfId="6746" xr:uid="{0969EB5C-9678-431F-94D5-0F69D9CBF365}"/>
    <cellStyle name="Millares 5 10 2" xfId="7069" xr:uid="{1FEED93E-AB3C-492A-9C45-43D27EE8346C}"/>
    <cellStyle name="Millares 5 10 2 2" xfId="7710" xr:uid="{6F8A6484-AD63-4188-B531-881394D9D122}"/>
    <cellStyle name="Millares 5 10 3" xfId="7387" xr:uid="{393DF9B2-566F-4918-B582-A8109FC7F6D3}"/>
    <cellStyle name="Millares 5 10 4" xfId="9414" xr:uid="{157DE94F-24F6-4028-8EBB-2970255694B8}"/>
    <cellStyle name="Millares 5 11" xfId="6915" xr:uid="{2B2E6AF0-FA20-4A26-AD38-390ED90CCEA2}"/>
    <cellStyle name="Millares 5 11 2" xfId="7556" xr:uid="{956FC5CE-7EF5-4CE8-8500-059F0362A96F}"/>
    <cellStyle name="Millares 5 12" xfId="7235" xr:uid="{FD1AE94F-E6FD-4C2C-AFC1-C250C183521F}"/>
    <cellStyle name="Millares 5 2" xfId="2012" xr:uid="{C21A5BB7-9A69-44FC-A1CE-7F3EC7DB1E1C}"/>
    <cellStyle name="Millares 5 2 10" xfId="9754" xr:uid="{E6A972A1-F9FA-4D7C-B7AE-B085F2AADE56}"/>
    <cellStyle name="Millares 5 2 11" xfId="9800" xr:uid="{5CE7F778-1C01-4B0B-BF8D-51B675F7164E}"/>
    <cellStyle name="Millares 5 2 12" xfId="9855" xr:uid="{EA00FDBF-D6C8-424D-A8B6-B088CFFF07FF}"/>
    <cellStyle name="Millares 5 2 2" xfId="5169" xr:uid="{B5C0A9A0-01B0-4E3A-8D01-3DDA386038FE}"/>
    <cellStyle name="Millares 5 2 2 2" xfId="6852" xr:uid="{7151583A-D5E7-4B23-98E3-4657C1C16C70}"/>
    <cellStyle name="Millares 5 2 2 2 2" xfId="7175" xr:uid="{0C5202A1-CCF7-4FAA-B51E-E562166E98F1}"/>
    <cellStyle name="Millares 5 2 2 2 2 2" xfId="7816" xr:uid="{0A0A52B4-7006-4A41-9924-BA8C4F899361}"/>
    <cellStyle name="Millares 5 2 2 2 3" xfId="7493" xr:uid="{BF35301D-25AB-4E83-8E98-856F581F5771}"/>
    <cellStyle name="Millares 5 2 2 3" xfId="7011" xr:uid="{A3CB93A5-7922-4049-8FE0-828E915ED2A7}"/>
    <cellStyle name="Millares 5 2 2 3 2" xfId="7652" xr:uid="{B387EFEF-7F21-4431-9F07-A325BCACD7F7}"/>
    <cellStyle name="Millares 5 2 2 4" xfId="7329" xr:uid="{E6A56735-D80B-4817-9566-16968F547E52}"/>
    <cellStyle name="Millares 5 2 2 5" xfId="9032" xr:uid="{203D312B-255A-4D98-9CC3-4FB4923C6571}"/>
    <cellStyle name="Millares 5 2 3" xfId="3794" xr:uid="{E81DB012-9403-4E35-A71B-2E05A26574A1}"/>
    <cellStyle name="Millares 5 2 3 2" xfId="6788" xr:uid="{2FE3C63C-8E5E-4BCA-9BEB-A8BC33EE5745}"/>
    <cellStyle name="Millares 5 2 3 2 2" xfId="7111" xr:uid="{FFA775D7-CD83-4BE5-8A82-19C15DB0CA4F}"/>
    <cellStyle name="Millares 5 2 3 2 2 2" xfId="7752" xr:uid="{94057913-452F-4D44-BAD1-8DB4ADDD05C9}"/>
    <cellStyle name="Millares 5 2 3 2 3" xfId="7429" xr:uid="{AEB2DB44-07E2-4817-B989-062D4FE79BDD}"/>
    <cellStyle name="Millares 5 2 3 3" xfId="6947" xr:uid="{F0645402-5706-4502-8F12-C658C9F3CA1F}"/>
    <cellStyle name="Millares 5 2 3 3 2" xfId="7588" xr:uid="{A5FE5E74-7F94-4031-872F-7355E3617CFE}"/>
    <cellStyle name="Millares 5 2 3 4" xfId="7267" xr:uid="{92FDAB48-3FB7-4799-AC4D-BF9120B41119}"/>
    <cellStyle name="Millares 5 2 3 5" xfId="9415" xr:uid="{136FB123-9992-4F59-93F9-EE991549CAB9}"/>
    <cellStyle name="Millares 5 2 4" xfId="6747" xr:uid="{BB17C865-B993-4314-8C73-DAA9AEEB9D3A}"/>
    <cellStyle name="Millares 5 2 4 2" xfId="7070" xr:uid="{ED42721E-8AA0-43E4-AF39-87AE2694B720}"/>
    <cellStyle name="Millares 5 2 4 2 2" xfId="7711" xr:uid="{FF919AF0-0AB4-45CE-9D44-54D66EB82441}"/>
    <cellStyle name="Millares 5 2 4 3" xfId="7388" xr:uid="{6D02C108-3797-4FF3-AEC7-610A04784984}"/>
    <cellStyle name="Millares 5 2 4 4" xfId="9465" xr:uid="{C039831F-4AF9-4758-B099-E4CCC1652B41}"/>
    <cellStyle name="Millares 5 2 5" xfId="6916" xr:uid="{47040A53-2EAB-43F1-89C1-48E88EA4DE5D}"/>
    <cellStyle name="Millares 5 2 5 2" xfId="7557" xr:uid="{6B2A80F6-867E-4DFC-B96A-FE0FD78F087E}"/>
    <cellStyle name="Millares 5 2 5 3" xfId="9510" xr:uid="{9A7E8AF1-92FA-47EF-8353-B9017DF3F566}"/>
    <cellStyle name="Millares 5 2 6" xfId="7236" xr:uid="{360157BE-5902-4A06-832F-91F421947DC5}"/>
    <cellStyle name="Millares 5 2 6 2" xfId="9563" xr:uid="{5B3BFF89-FCFA-499C-A6F1-33ADBD9DFAAC}"/>
    <cellStyle name="Millares 5 2 7" xfId="9616" xr:uid="{A7CB55DE-A3B5-41D5-A5FC-8B0F66AE9E63}"/>
    <cellStyle name="Millares 5 2 8" xfId="9662" xr:uid="{4A2F798E-E14D-4060-B837-DD6FF8B8D81D}"/>
    <cellStyle name="Millares 5 2 9" xfId="9708" xr:uid="{D87B9A8A-AF8C-4736-99D2-9E3C229DEDF0}"/>
    <cellStyle name="Millares 5 3" xfId="2013" xr:uid="{E45ADEFF-7F7F-4D13-A8BC-A2149F44580B}"/>
    <cellStyle name="Millares 5 3 2" xfId="5170" xr:uid="{FB111033-3F55-421B-BDA0-BD48FF06D1D8}"/>
    <cellStyle name="Millares 5 3 2 2" xfId="6853" xr:uid="{B87B1A48-CDD3-4149-AC2F-3E9BF6099E6F}"/>
    <cellStyle name="Millares 5 3 2 2 2" xfId="7176" xr:uid="{568C1E50-9BAD-4CD1-B2E4-14886BA14DF8}"/>
    <cellStyle name="Millares 5 3 2 2 2 2" xfId="7817" xr:uid="{728273FD-E82B-4CD7-845D-D4A020E14DA9}"/>
    <cellStyle name="Millares 5 3 2 2 3" xfId="7494" xr:uid="{1E7FD3BA-8B66-4436-ACB0-3543B9D26F43}"/>
    <cellStyle name="Millares 5 3 2 3" xfId="7012" xr:uid="{C9AEE078-38CA-4550-BB02-9CB5A374E919}"/>
    <cellStyle name="Millares 5 3 2 3 2" xfId="7653" xr:uid="{AA19E769-DE71-4272-A527-653614AAACA4}"/>
    <cellStyle name="Millares 5 3 2 4" xfId="7330" xr:uid="{C57C8005-3AA7-49C5-BC20-7315B589B977}"/>
    <cellStyle name="Millares 5 3 3" xfId="3795" xr:uid="{B8C38885-51C4-495C-A279-2195C4B37C86}"/>
    <cellStyle name="Millares 5 3 3 2" xfId="6789" xr:uid="{A8CE77CE-9630-4751-BFC7-DD436873CB95}"/>
    <cellStyle name="Millares 5 3 3 2 2" xfId="7112" xr:uid="{AB996D6B-5877-4B99-A812-908C5FF8754A}"/>
    <cellStyle name="Millares 5 3 3 2 2 2" xfId="7753" xr:uid="{54C2B342-CCCF-41FF-9174-6F8C54490F08}"/>
    <cellStyle name="Millares 5 3 3 2 3" xfId="7430" xr:uid="{0EC090BB-AC3F-4035-A4AD-AC51C947805B}"/>
    <cellStyle name="Millares 5 3 3 3" xfId="6948" xr:uid="{639A98C3-39D9-4B87-A51D-CC7EFBC58649}"/>
    <cellStyle name="Millares 5 3 3 3 2" xfId="7589" xr:uid="{45035A90-BEA0-4F60-BF8E-E21A948EB332}"/>
    <cellStyle name="Millares 5 3 3 4" xfId="7268" xr:uid="{A7185B59-7A8F-429B-B992-9DF9EB3325E4}"/>
    <cellStyle name="Millares 5 3 4" xfId="6748" xr:uid="{78F1A702-177E-4D23-A97E-1A8DBEDE829B}"/>
    <cellStyle name="Millares 5 3 4 2" xfId="7071" xr:uid="{88928A52-F19E-40A3-8613-C8F9A8B48F31}"/>
    <cellStyle name="Millares 5 3 4 2 2" xfId="7712" xr:uid="{67D3D5C0-EA35-43EC-8C0F-824379EA6537}"/>
    <cellStyle name="Millares 5 3 4 3" xfId="7389" xr:uid="{416FB4B1-6E08-4479-9A55-7FC78C36135B}"/>
    <cellStyle name="Millares 5 3 5" xfId="6917" xr:uid="{7008D25B-AE1F-4497-BD70-E3F1F866D202}"/>
    <cellStyle name="Millares 5 3 5 2" xfId="7558" xr:uid="{CA138BB1-65F8-4495-A839-FDFDD2F25FCD}"/>
    <cellStyle name="Millares 5 3 6" xfId="7237" xr:uid="{C6B75443-D1DB-4BAC-9965-E481FE25B4CC}"/>
    <cellStyle name="Millares 5 4" xfId="2014" xr:uid="{30633823-ECC8-4DF9-B1BA-062737D98F5A}"/>
    <cellStyle name="Millares 5 4 2" xfId="5171" xr:uid="{5FD8F74F-E963-4707-9CC8-14C735C20783}"/>
    <cellStyle name="Millares 5 4 2 2" xfId="6854" xr:uid="{03E1D01A-92A7-4F0D-B91E-2BBB6C682F0E}"/>
    <cellStyle name="Millares 5 4 2 2 2" xfId="7177" xr:uid="{FD4B472D-E046-4898-AD54-9A84B23B6048}"/>
    <cellStyle name="Millares 5 4 2 2 2 2" xfId="7818" xr:uid="{0052BC9F-C0A3-4373-9AC0-3F3DF529FB06}"/>
    <cellStyle name="Millares 5 4 2 2 3" xfId="7495" xr:uid="{2B2E87E3-3E7E-41B0-BCA0-92EFDC56DFB2}"/>
    <cellStyle name="Millares 5 4 2 3" xfId="7013" xr:uid="{089E492C-E0DD-46A0-AE92-4209215C8804}"/>
    <cellStyle name="Millares 5 4 2 3 2" xfId="7654" xr:uid="{56C17FDC-D998-4072-AB5C-1CA38AEE2387}"/>
    <cellStyle name="Millares 5 4 2 4" xfId="7331" xr:uid="{D22766FA-7134-4337-895A-016EC4721BC7}"/>
    <cellStyle name="Millares 5 4 3" xfId="3796" xr:uid="{2DBBE51E-268F-42A2-A5B4-3765F24DE15D}"/>
    <cellStyle name="Millares 5 4 3 2" xfId="6790" xr:uid="{200931DC-F971-4C3F-9626-F1ED688E4081}"/>
    <cellStyle name="Millares 5 4 3 2 2" xfId="7113" xr:uid="{DBE2483A-2043-4C8C-8F94-213771F0FF3A}"/>
    <cellStyle name="Millares 5 4 3 2 2 2" xfId="7754" xr:uid="{E063C2B2-DF42-49AB-8C44-C8801B8988F1}"/>
    <cellStyle name="Millares 5 4 3 2 3" xfId="7431" xr:uid="{F495FEBF-DE78-4764-9531-0B357D58EC56}"/>
    <cellStyle name="Millares 5 4 3 3" xfId="6949" xr:uid="{3A535F24-6D83-4C6A-878D-71A6F12D93D3}"/>
    <cellStyle name="Millares 5 4 3 3 2" xfId="7590" xr:uid="{2DD85D0F-1AB5-42FB-8B45-B9871B974022}"/>
    <cellStyle name="Millares 5 4 3 4" xfId="7269" xr:uid="{A71A0479-62EE-4CEE-B37A-DE9DA057742E}"/>
    <cellStyle name="Millares 5 4 4" xfId="6749" xr:uid="{3E52BE9C-1859-4806-811C-8132173EE688}"/>
    <cellStyle name="Millares 5 4 4 2" xfId="7072" xr:uid="{E8D6D5D7-0F21-4AC8-B9B0-43B7124ACDF2}"/>
    <cellStyle name="Millares 5 4 4 2 2" xfId="7713" xr:uid="{1828AD17-E591-4A0C-8ED2-7F7E10261CCA}"/>
    <cellStyle name="Millares 5 4 4 3" xfId="7390" xr:uid="{6D8B3B3C-06DE-4804-A889-BDC642C59F8B}"/>
    <cellStyle name="Millares 5 4 5" xfId="6918" xr:uid="{4BF397D4-026D-4958-8B30-CA2EE58F55FD}"/>
    <cellStyle name="Millares 5 4 5 2" xfId="7559" xr:uid="{520EAC96-30A4-42FB-9B72-9FD9DF2259AA}"/>
    <cellStyle name="Millares 5 4 6" xfId="7238" xr:uid="{76388A8A-E7EA-4B1E-AD0A-241C0C9B8C58}"/>
    <cellStyle name="Millares 5 5" xfId="2015" xr:uid="{FC9E05F0-D6E0-4816-A7B0-D8612D1C5C4F}"/>
    <cellStyle name="Millares 5 5 2" xfId="5172" xr:uid="{0AA8CF8A-A839-44E6-8195-69484C19FE03}"/>
    <cellStyle name="Millares 5 5 2 2" xfId="6855" xr:uid="{AD67EEC4-B458-4F02-86B8-2DEB4FB1DF71}"/>
    <cellStyle name="Millares 5 5 2 2 2" xfId="7178" xr:uid="{50C2D656-293C-41E5-9C37-5AB9D7366F95}"/>
    <cellStyle name="Millares 5 5 2 2 2 2" xfId="7819" xr:uid="{53F8801E-26E8-4F2F-8881-6792A74E50C4}"/>
    <cellStyle name="Millares 5 5 2 2 3" xfId="7496" xr:uid="{9975CEE6-279B-4D0C-9CD8-FA2BED4456FF}"/>
    <cellStyle name="Millares 5 5 2 3" xfId="7014" xr:uid="{A1D307B4-D558-4916-A588-E1D242B312C2}"/>
    <cellStyle name="Millares 5 5 2 3 2" xfId="7655" xr:uid="{38698B14-295E-40C0-9D84-0CB6981E193A}"/>
    <cellStyle name="Millares 5 5 2 4" xfId="7332" xr:uid="{0EDD5DF0-DBC1-45F9-8083-FAB5414E5864}"/>
    <cellStyle name="Millares 5 5 3" xfId="3797" xr:uid="{5054649C-2007-4AFC-9952-1BE8BF5F914E}"/>
    <cellStyle name="Millares 5 5 3 2" xfId="6791" xr:uid="{C2DBD61D-14EC-4D9E-9F1E-7A53E0CFA590}"/>
    <cellStyle name="Millares 5 5 3 2 2" xfId="7114" xr:uid="{BA47A06B-9E6C-4AB3-8237-612638436CA8}"/>
    <cellStyle name="Millares 5 5 3 2 2 2" xfId="7755" xr:uid="{FAC17AA7-D07F-4984-9514-B76BE282682E}"/>
    <cellStyle name="Millares 5 5 3 2 3" xfId="7432" xr:uid="{F56E504C-6032-4BAA-80E2-9F2690A7BC1A}"/>
    <cellStyle name="Millares 5 5 3 3" xfId="6950" xr:uid="{CA6046AA-28B8-40A9-BB60-D01CF4A0F044}"/>
    <cellStyle name="Millares 5 5 3 3 2" xfId="7591" xr:uid="{F00BDD4C-F9A0-4D5A-9DF8-772BB442CB9E}"/>
    <cellStyle name="Millares 5 5 3 4" xfId="7270" xr:uid="{354B7680-85B8-4AAB-A083-836986FB3C07}"/>
    <cellStyle name="Millares 5 5 4" xfId="6750" xr:uid="{6A7E9EF5-02E8-4BD7-89B0-B0AB44BD3914}"/>
    <cellStyle name="Millares 5 5 4 2" xfId="7073" xr:uid="{DB1603A5-98A4-4549-80B2-873E54288494}"/>
    <cellStyle name="Millares 5 5 4 2 2" xfId="7714" xr:uid="{5501B293-C301-48F0-AEA1-BB6DAD94641A}"/>
    <cellStyle name="Millares 5 5 4 3" xfId="7391" xr:uid="{FBE92BDE-379F-4B04-B991-CB3776812AAA}"/>
    <cellStyle name="Millares 5 5 5" xfId="6919" xr:uid="{1028C00F-BBC0-4565-A389-7FBF7CD6E074}"/>
    <cellStyle name="Millares 5 5 5 2" xfId="7560" xr:uid="{F0553043-D3BC-417D-8ABB-19265D8B326F}"/>
    <cellStyle name="Millares 5 5 6" xfId="7239" xr:uid="{977300A3-7BD3-4F49-B2B1-C30F295FFC37}"/>
    <cellStyle name="Millares 5 6" xfId="2016" xr:uid="{91ED0733-F01C-432A-B21B-8D1E0C109A02}"/>
    <cellStyle name="Millares 5 6 2" xfId="5173" xr:uid="{84D351BD-EC40-4B93-9B22-071F94D99AFE}"/>
    <cellStyle name="Millares 5 6 2 2" xfId="6856" xr:uid="{7AD0CA3C-BB7B-4F8F-8ACB-FBD4F2C4FA3E}"/>
    <cellStyle name="Millares 5 6 2 2 2" xfId="7179" xr:uid="{93BBDF9E-5BB9-4EC7-BDAE-AAF341DE7328}"/>
    <cellStyle name="Millares 5 6 2 2 2 2" xfId="7820" xr:uid="{7A118D0F-5BE6-4567-89B3-8A3A896D1682}"/>
    <cellStyle name="Millares 5 6 2 2 3" xfId="7497" xr:uid="{07A166F7-6663-4C25-8A1B-0B17D7270B82}"/>
    <cellStyle name="Millares 5 6 2 3" xfId="7015" xr:uid="{E9CA1BBC-9E74-4B86-89D9-2F2569CF563D}"/>
    <cellStyle name="Millares 5 6 2 3 2" xfId="7656" xr:uid="{43011681-5439-4F2D-8E6C-20F63092F38A}"/>
    <cellStyle name="Millares 5 6 2 4" xfId="7333" xr:uid="{12499931-70F3-4280-B8C7-BFAD6F4561D0}"/>
    <cellStyle name="Millares 5 6 3" xfId="3798" xr:uid="{E1566568-31C7-48B9-93B5-AF717597F1DE}"/>
    <cellStyle name="Millares 5 6 3 2" xfId="6792" xr:uid="{3380E45F-B936-49FC-8F25-C994C57EB89D}"/>
    <cellStyle name="Millares 5 6 3 2 2" xfId="7115" xr:uid="{1269728D-BD87-4165-8A4E-E9EBCF77EAEF}"/>
    <cellStyle name="Millares 5 6 3 2 2 2" xfId="7756" xr:uid="{A1A8F6FC-A428-4075-8AE6-F4C186557F2B}"/>
    <cellStyle name="Millares 5 6 3 2 3" xfId="7433" xr:uid="{CE5FAE57-4BD1-4C7A-8B3F-EFBD69DE5D6C}"/>
    <cellStyle name="Millares 5 6 3 3" xfId="6951" xr:uid="{133A61C1-56C9-4E85-B1F8-6B9283B2E52D}"/>
    <cellStyle name="Millares 5 6 3 3 2" xfId="7592" xr:uid="{BF4FCAAF-E7E0-404D-AA96-FDA72E1B0DA2}"/>
    <cellStyle name="Millares 5 6 3 4" xfId="7271" xr:uid="{9C6E5877-8C8B-4FDD-AEC8-B307105645D0}"/>
    <cellStyle name="Millares 5 6 4" xfId="6751" xr:uid="{18E63123-D17D-46FD-89E7-B1F4DFC4CAC6}"/>
    <cellStyle name="Millares 5 6 4 2" xfId="7074" xr:uid="{92480591-64C9-49BA-9E0B-2D72CA4EAD9E}"/>
    <cellStyle name="Millares 5 6 4 2 2" xfId="7715" xr:uid="{7C61EE31-FFFD-4058-B7CB-3C66D9CCF10C}"/>
    <cellStyle name="Millares 5 6 4 3" xfId="7392" xr:uid="{A7A7223E-80B9-44C9-95C1-F9D0FB6BCF1B}"/>
    <cellStyle name="Millares 5 6 5" xfId="6920" xr:uid="{B75914DE-436B-4919-BCCE-541DCA9222BD}"/>
    <cellStyle name="Millares 5 6 5 2" xfId="7561" xr:uid="{C3E544E1-6050-4175-A149-6A68DE32CDE8}"/>
    <cellStyle name="Millares 5 6 6" xfId="7240" xr:uid="{C150333C-6BBB-4041-8712-77159CC601F4}"/>
    <cellStyle name="Millares 5 7" xfId="2017" xr:uid="{5AB2217D-4684-44D8-92B5-2CAE1F2F7B1F}"/>
    <cellStyle name="Millares 5 7 2" xfId="3799" xr:uid="{D0A1CECE-4490-402E-8108-DD8D92A5AD2C}"/>
    <cellStyle name="Millares 5 7 2 2" xfId="6793" xr:uid="{A070F603-895D-46C1-BCE1-DEE746E6D1D6}"/>
    <cellStyle name="Millares 5 7 2 2 2" xfId="7116" xr:uid="{F9BE5F50-2DA0-496B-A41A-5DAA7ED97C8A}"/>
    <cellStyle name="Millares 5 7 2 2 2 2" xfId="7757" xr:uid="{9D08841B-473E-4C7F-BBB9-6F66E6B3D394}"/>
    <cellStyle name="Millares 5 7 2 2 3" xfId="7434" xr:uid="{977A579B-1F12-48FB-8F0D-7B9A3F02EBCF}"/>
    <cellStyle name="Millares 5 7 2 3" xfId="6952" xr:uid="{4797B618-105F-4789-AD29-C4F726CEA1B8}"/>
    <cellStyle name="Millares 5 7 2 3 2" xfId="7593" xr:uid="{66732D13-00D2-4F6B-A95A-09ACB1EE660E}"/>
    <cellStyle name="Millares 5 7 2 4" xfId="7272" xr:uid="{5A7139F0-1EA2-4D47-B468-ADB60141FE69}"/>
    <cellStyle name="Millares 5 7 3" xfId="6752" xr:uid="{FF972234-6577-44F4-9D92-36C3BB72F41F}"/>
    <cellStyle name="Millares 5 7 3 2" xfId="7075" xr:uid="{887CCF9E-A52C-45F6-8FA4-A7AB4009624E}"/>
    <cellStyle name="Millares 5 7 3 2 2" xfId="7716" xr:uid="{9023C59D-B209-4664-8F19-47F19649AA1A}"/>
    <cellStyle name="Millares 5 7 3 3" xfId="7393" xr:uid="{14DBC1E1-ED79-4D45-AB5B-D267C614A316}"/>
    <cellStyle name="Millares 5 7 4" xfId="6921" xr:uid="{7B475A74-9439-4390-9946-76A5C7D725DC}"/>
    <cellStyle name="Millares 5 7 4 2" xfId="7562" xr:uid="{2DDC7CA1-2167-4115-A0D0-C70BE1FDA467}"/>
    <cellStyle name="Millares 5 7 5" xfId="7241" xr:uid="{7DC5B4E4-9411-4E61-9935-76AE9C044DC5}"/>
    <cellStyle name="Millares 5 8" xfId="2018" xr:uid="{8495B64F-8E56-4F90-AC6D-B84AE07A75CD}"/>
    <cellStyle name="Millares 5 8 2" xfId="3800" xr:uid="{45DBCA10-DE8B-4FC2-B710-806F3097D8B4}"/>
    <cellStyle name="Millares 5 8 2 2" xfId="6794" xr:uid="{49AB465E-F580-4F04-9B0A-99E71417AB3E}"/>
    <cellStyle name="Millares 5 8 2 2 2" xfId="7117" xr:uid="{099421B4-B488-4655-8270-9D7CF82CA3AD}"/>
    <cellStyle name="Millares 5 8 2 2 2 2" xfId="7758" xr:uid="{FC4CD6F0-27EE-4184-B8C7-88F00A885BAF}"/>
    <cellStyle name="Millares 5 8 2 2 3" xfId="7435" xr:uid="{F1645AAA-FE9A-4920-80DD-8710C52CF09B}"/>
    <cellStyle name="Millares 5 8 2 3" xfId="6953" xr:uid="{C460F1C1-4043-4C9A-BA8B-DC760C04E177}"/>
    <cellStyle name="Millares 5 8 2 3 2" xfId="7594" xr:uid="{87E6BD3E-E834-4232-A177-237899797A7D}"/>
    <cellStyle name="Millares 5 8 2 4" xfId="7273" xr:uid="{EB90476F-41A3-416F-9812-3D5B21DDD6A7}"/>
    <cellStyle name="Millares 5 8 3" xfId="6753" xr:uid="{E790B5BA-9EF0-44B9-AD3F-349D3A9EA01A}"/>
    <cellStyle name="Millares 5 8 3 2" xfId="7076" xr:uid="{6E64DFE5-DB99-4100-94EF-9A0004770A2E}"/>
    <cellStyle name="Millares 5 8 3 2 2" xfId="7717" xr:uid="{B565F702-8323-4415-B8DC-9597488FE02B}"/>
    <cellStyle name="Millares 5 8 3 3" xfId="7394" xr:uid="{7E816FD1-E667-48CA-B427-2BA4D694E3E9}"/>
    <cellStyle name="Millares 5 8 4" xfId="6922" xr:uid="{38A19F0D-551F-4E2A-917F-081346944BBB}"/>
    <cellStyle name="Millares 5 8 4 2" xfId="7563" xr:uid="{7B1E4EF2-9A8D-49E8-AF67-443EBC385C20}"/>
    <cellStyle name="Millares 5 8 5" xfId="7242" xr:uid="{EA290B66-5626-4AB6-BCCF-31AD88B2A96B}"/>
    <cellStyle name="Millares 5 9" xfId="3793" xr:uid="{E779C1C8-089F-488B-96FF-4F9CD71A32C3}"/>
    <cellStyle name="Millares 5 9 2" xfId="6787" xr:uid="{3BE07E42-B62D-4CB0-9DEC-694E83AB0C3A}"/>
    <cellStyle name="Millares 5 9 2 2" xfId="7110" xr:uid="{5A4D2940-34D8-4CE7-83F5-C5B514CCD7F7}"/>
    <cellStyle name="Millares 5 9 2 2 2" xfId="7751" xr:uid="{487A1C80-2426-410C-A3A7-DC70D9F909D6}"/>
    <cellStyle name="Millares 5 9 2 3" xfId="7428" xr:uid="{14BEC9BC-8681-4386-A2EB-03DB6289C3A2}"/>
    <cellStyle name="Millares 5 9 3" xfId="6946" xr:uid="{A0B95229-659A-42F5-A17E-9F1DE4ECC973}"/>
    <cellStyle name="Millares 5 9 3 2" xfId="7587" xr:uid="{663DE104-9458-4DFF-8860-5BA67B146BCA}"/>
    <cellStyle name="Millares 5 9 4" xfId="7266" xr:uid="{ADFF12FC-4849-4FD1-A151-6EE17C246B24}"/>
    <cellStyle name="Millares 5 9 5" xfId="8548" xr:uid="{C4A07997-3D89-48F0-BFE6-3CBB8CFEC791}"/>
    <cellStyle name="Millares 5_Deuda septiembre_marcos" xfId="2019" xr:uid="{DDADAED9-9C3D-4F42-ADEC-52554E965363}"/>
    <cellStyle name="Millares 50" xfId="7978" xr:uid="{9BC61A87-6CBC-46F0-A19D-11A96EF9F60B}"/>
    <cellStyle name="Millares 51" xfId="10032" xr:uid="{D2AF75A9-15E5-4796-8A77-D2C4BD00D368}"/>
    <cellStyle name="Millares 54" xfId="10037" xr:uid="{BD077869-24DA-4654-AE76-A388A41D52DB}"/>
    <cellStyle name="Millares 55" xfId="10039" xr:uid="{1F4B7764-6E99-4EB2-A3A4-883459B241CD}"/>
    <cellStyle name="Millares 6" xfId="2020" xr:uid="{BDA93D60-B83D-42AC-87B9-08D1BAFB3812}"/>
    <cellStyle name="Millares 6 2" xfId="2021" xr:uid="{FC505FBB-D3C9-4153-9151-A1A8674E3B43}"/>
    <cellStyle name="Millares 6 2 10" xfId="9755" xr:uid="{ED88F494-0659-400C-B962-E8A1F7ED2E67}"/>
    <cellStyle name="Millares 6 2 11" xfId="9801" xr:uid="{0BFFD4CB-B298-4A4C-A99E-4C3FE80FDE21}"/>
    <cellStyle name="Millares 6 2 12" xfId="9856" xr:uid="{D6BD57C0-FED4-46BE-A0D9-2926E0A78364}"/>
    <cellStyle name="Millares 6 2 2" xfId="5174" xr:uid="{9B129FE1-FF96-44E1-832E-432F43A0E269}"/>
    <cellStyle name="Millares 6 2 2 2" xfId="9033" xr:uid="{F9F50B61-4F14-4BDC-92C4-97022E474DC2}"/>
    <cellStyle name="Millares 6 2 3" xfId="9416" xr:uid="{40AE234A-4680-418C-AE7F-176C94D8367A}"/>
    <cellStyle name="Millares 6 2 4" xfId="9466" xr:uid="{07E8B67D-5494-4C7F-8F44-5A8ADB124989}"/>
    <cellStyle name="Millares 6 2 5" xfId="9511" xr:uid="{300F67E5-745A-4902-8397-2FAB5B2A5B68}"/>
    <cellStyle name="Millares 6 2 6" xfId="9564" xr:uid="{04B2932C-28F5-4199-A012-80CF14A8A7CE}"/>
    <cellStyle name="Millares 6 2 7" xfId="9617" xr:uid="{0D5BF237-3958-4EEE-9553-56023B6E1C02}"/>
    <cellStyle name="Millares 6 2 8" xfId="9663" xr:uid="{911F8611-D7F8-4406-9252-578D9A2A01F7}"/>
    <cellStyle name="Millares 6 2 9" xfId="9709" xr:uid="{D3B5D3B9-E802-4092-AD79-09EA01C65823}"/>
    <cellStyle name="Millares 6 3" xfId="2022" xr:uid="{CEA55C8B-F460-43D9-ADE0-395722BE2564}"/>
    <cellStyle name="Millares 6 3 10" xfId="9512" xr:uid="{2C2DD951-4DD8-4204-AB95-F2B3972EBDEC}"/>
    <cellStyle name="Millares 6 3 11" xfId="9565" xr:uid="{9F3DB7F8-BF3D-425E-8FCF-73D306CE7FAC}"/>
    <cellStyle name="Millares 6 3 12" xfId="9618" xr:uid="{5D4AE8A9-A9FA-448C-81DB-9C3CAD9E08A5}"/>
    <cellStyle name="Millares 6 3 13" xfId="9664" xr:uid="{951FA28C-DB60-4E6D-B342-BF845B8913C8}"/>
    <cellStyle name="Millares 6 3 14" xfId="9710" xr:uid="{1AC7DE79-95ED-4FFD-BF89-3F6EA01760C6}"/>
    <cellStyle name="Millares 6 3 15" xfId="9756" xr:uid="{E14417BB-8A85-48D6-8C79-2745919DE456}"/>
    <cellStyle name="Millares 6 3 16" xfId="9802" xr:uid="{62A703D1-F1EE-4684-8B8C-CE24E8CC2ADE}"/>
    <cellStyle name="Millares 6 3 17" xfId="9857" xr:uid="{5A6D81FF-6B1E-496F-A7F8-E8855B6EC96D}"/>
    <cellStyle name="Millares 6 3 18" xfId="9945" xr:uid="{F54ABF2A-3CD8-4B79-AF62-3C9D12E4835B}"/>
    <cellStyle name="Millares 6 3 2" xfId="5175" xr:uid="{925B6E89-04F0-4AC0-85BD-2A120E09935E}"/>
    <cellStyle name="Millares 6 3 2 2" xfId="9034" xr:uid="{26270533-6C6D-4BDD-B6C5-C50986514E04}"/>
    <cellStyle name="Millares 6 3 3" xfId="9183" xr:uid="{CD3B731D-B616-401F-8DC8-6E8F184CBFC7}"/>
    <cellStyle name="Millares 6 3 4" xfId="9228" xr:uid="{A1E3E4CB-8EC7-4026-A1C6-2FB6860345A3}"/>
    <cellStyle name="Millares 6 3 5" xfId="9276" xr:uid="{6D88307C-1C3B-4DDC-A4F2-08F0A27F9ECB}"/>
    <cellStyle name="Millares 6 3 6" xfId="9324" xr:uid="{626ED983-0639-4584-B26C-1FCB6504B5A5}"/>
    <cellStyle name="Millares 6 3 7" xfId="9362" xr:uid="{B486881D-AA71-44D1-8ADA-03DCD7E39A66}"/>
    <cellStyle name="Millares 6 3 8" xfId="9417" xr:uid="{0EEC9483-907D-4ECB-8C12-7FDDFE1FFA94}"/>
    <cellStyle name="Millares 6 3 9" xfId="9467" xr:uid="{DFE49063-C311-4370-B1AB-95C9F77D38A4}"/>
    <cellStyle name="Millares 6 4" xfId="2023" xr:uid="{BA34F175-8AA7-410C-B324-8BE21D1AA2E1}"/>
    <cellStyle name="Millares 6 4 2" xfId="5176" xr:uid="{E86D8770-DB8B-449E-B4B1-D75D5C81AF07}"/>
    <cellStyle name="Millares 6 5" xfId="2024" xr:uid="{7A0EE43C-3B67-46DD-9DF8-F141B6E4C6E4}"/>
    <cellStyle name="Millares 6 5 2" xfId="5177" xr:uid="{98FAB1E3-C887-4E8C-8442-785C2D0E165F}"/>
    <cellStyle name="Millares 6 6" xfId="2025" xr:uid="{3AA118E9-8F50-4BDB-9E98-8A566D934A08}"/>
    <cellStyle name="Millares 6 6 2" xfId="5178" xr:uid="{485B006A-FAE1-4063-852B-5A8F27BC3C37}"/>
    <cellStyle name="Millares 6 7" xfId="2026" xr:uid="{873F8F16-34B3-4830-B3AF-B71452E310EE}"/>
    <cellStyle name="Millares 6 8" xfId="2027" xr:uid="{EAECAF6A-6B62-461C-A0D6-8E0CBB6347F4}"/>
    <cellStyle name="Millares 6 9" xfId="2028" xr:uid="{4CC5619D-EA69-4A38-9DF4-914779143C6B}"/>
    <cellStyle name="Millares 6 9 2" xfId="3801" xr:uid="{EE00EEF3-FB55-415D-8304-F8B68033E7EA}"/>
    <cellStyle name="Millares 6 9 2 2" xfId="6795" xr:uid="{09B1033E-6148-4D14-9439-C6EC425E88E0}"/>
    <cellStyle name="Millares 6 9 2 2 2" xfId="7118" xr:uid="{E43DC112-AF31-488A-BE12-4E61B53E06A3}"/>
    <cellStyle name="Millares 6 9 2 2 2 2" xfId="7759" xr:uid="{72AFBFA9-CC53-4690-8914-796958EA7A5D}"/>
    <cellStyle name="Millares 6 9 2 2 3" xfId="7436" xr:uid="{E83D5C78-8DA5-49F1-B3F5-1397FAD6A380}"/>
    <cellStyle name="Millares 6 9 2 3" xfId="6954" xr:uid="{C4C6BBEA-71E7-4CCC-AC70-F8586D771814}"/>
    <cellStyle name="Millares 6 9 2 3 2" xfId="7595" xr:uid="{8E42DB77-4255-475F-9910-C44432E08325}"/>
    <cellStyle name="Millares 6 9 2 4" xfId="7274" xr:uid="{E976F3C3-7457-4FB2-8842-9AE1BABAC595}"/>
    <cellStyle name="Millares 6 9 3" xfId="6754" xr:uid="{90C2D5EE-22CD-448C-AACE-F411648A4152}"/>
    <cellStyle name="Millares 6 9 3 2" xfId="7077" xr:uid="{C2A4ED0F-8D6E-48E3-9D08-AAF800DA6557}"/>
    <cellStyle name="Millares 6 9 3 2 2" xfId="7718" xr:uid="{50C762F5-7F9F-425F-89A4-06B64401583B}"/>
    <cellStyle name="Millares 6 9 3 3" xfId="7395" xr:uid="{BFED57EB-D6E4-462C-852F-02E33F79F0A4}"/>
    <cellStyle name="Millares 6 9 4" xfId="6923" xr:uid="{64242C04-0B5B-4ACB-A60E-C92C613F0AD4}"/>
    <cellStyle name="Millares 6 9 4 2" xfId="7564" xr:uid="{D7B04F7C-63DC-4DF6-8DA3-93669269D0A7}"/>
    <cellStyle name="Millares 6 9 5" xfId="7243" xr:uid="{260ED9B3-2BEE-40E8-8D46-3F9A45EF9A4E}"/>
    <cellStyle name="Millares 6 9 6" xfId="8549" xr:uid="{F25A8DED-D32D-4587-B6DD-95012C3CED2E}"/>
    <cellStyle name="Millares 6_Tablas-Esp" xfId="8868" xr:uid="{6CAD3980-6106-4023-B067-D24858FA2082}"/>
    <cellStyle name="Millares 62" xfId="10034" xr:uid="{95262AA3-FE10-4DFF-8446-F2F3D98FA0DD}"/>
    <cellStyle name="Millares 7" xfId="2029" xr:uid="{63A0FFBC-E5CE-4ED7-9E5B-4947443E03E4}"/>
    <cellStyle name="Millares 7 2" xfId="2030" xr:uid="{5DF62DF3-64AF-40F3-ACCE-9DE6B6E48496}"/>
    <cellStyle name="Millares 7 2 10" xfId="9665" xr:uid="{F29F72FC-7654-4FDB-A3F4-60243A5A953D}"/>
    <cellStyle name="Millares 7 2 11" xfId="9711" xr:uid="{F132217A-405A-4641-94B4-D107D4BE9017}"/>
    <cellStyle name="Millares 7 2 12" xfId="9757" xr:uid="{A16E1518-A181-4C59-A10A-3875C7740D03}"/>
    <cellStyle name="Millares 7 2 13" xfId="9803" xr:uid="{B5CB6C90-BBF8-47B5-8764-B03E7B36A8D7}"/>
    <cellStyle name="Millares 7 2 14" xfId="9858" xr:uid="{3070D10F-8B8D-4B09-9905-B0FDD5BBC376}"/>
    <cellStyle name="Millares 7 2 2" xfId="2031" xr:uid="{BF2C312B-AF81-4932-B935-2008FDE71486}"/>
    <cellStyle name="Millares 7 2 2 2" xfId="3804" xr:uid="{5915CD4D-52BE-4C26-B410-AE70F810A481}"/>
    <cellStyle name="Millares 7 2 2 2 2" xfId="6798" xr:uid="{8E482E42-DB8F-480D-86F4-1661C58B8325}"/>
    <cellStyle name="Millares 7 2 2 2 2 2" xfId="7121" xr:uid="{02044E6A-1C68-485B-AEF6-D1A16749CDFE}"/>
    <cellStyle name="Millares 7 2 2 2 2 2 2" xfId="7762" xr:uid="{E74EB3EC-6F56-48EB-8875-27D313BB2361}"/>
    <cellStyle name="Millares 7 2 2 2 2 3" xfId="7439" xr:uid="{BFE4A662-EE66-4A84-BB10-330584D06106}"/>
    <cellStyle name="Millares 7 2 2 2 3" xfId="6957" xr:uid="{C3830405-6EAA-49E6-9D0C-5996CED39437}"/>
    <cellStyle name="Millares 7 2 2 2 3 2" xfId="7598" xr:uid="{DEC00DD8-F331-4C8E-BE62-614060E9F6A6}"/>
    <cellStyle name="Millares 7 2 2 2 4" xfId="7277" xr:uid="{57DA0114-BAC6-4ED8-B6C3-A923281C46EA}"/>
    <cellStyle name="Millares 7 2 2 3" xfId="6757" xr:uid="{032F32E2-FE46-423C-BDBC-2F1E068A4AC2}"/>
    <cellStyle name="Millares 7 2 2 3 2" xfId="7080" xr:uid="{235CE7A7-CC88-4064-ABD3-3B5E22897DB0}"/>
    <cellStyle name="Millares 7 2 2 3 2 2" xfId="7721" xr:uid="{D3B715E8-3B87-4838-98D3-492A03501F39}"/>
    <cellStyle name="Millares 7 2 2 3 3" xfId="7398" xr:uid="{84653D3E-ECAC-405B-8264-21F8B5E7EC98}"/>
    <cellStyle name="Millares 7 2 2 4" xfId="6926" xr:uid="{8E497870-1068-435B-9D72-ADF1BE09F354}"/>
    <cellStyle name="Millares 7 2 2 4 2" xfId="7567" xr:uid="{07ABEE22-8212-4185-A8BE-FD7955686989}"/>
    <cellStyle name="Millares 7 2 2 5" xfId="7246" xr:uid="{6D25DD37-7DDD-4028-9B92-177B0EE6B68C}"/>
    <cellStyle name="Millares 7 2 3" xfId="2032" xr:uid="{A28377E4-2BE2-4D53-9DFA-155F2145AA5D}"/>
    <cellStyle name="Millares 7 2 3 2" xfId="3805" xr:uid="{9138D8A0-72A0-408C-95C3-63EEA7147BD6}"/>
    <cellStyle name="Millares 7 2 3 2 2" xfId="6799" xr:uid="{CC6EDD2D-60DB-48E8-B8AB-6B2A0217E112}"/>
    <cellStyle name="Millares 7 2 3 2 2 2" xfId="7122" xr:uid="{A97B9430-00FB-494C-A10B-F062A1318B60}"/>
    <cellStyle name="Millares 7 2 3 2 2 2 2" xfId="7763" xr:uid="{69E0F538-A4A6-4CAA-A549-0333EBB90352}"/>
    <cellStyle name="Millares 7 2 3 2 2 3" xfId="7440" xr:uid="{96647D63-9186-47B9-B4B0-4E05DB39A98C}"/>
    <cellStyle name="Millares 7 2 3 2 3" xfId="6958" xr:uid="{E77CC9E2-9989-4191-A7F6-56156F3E7A4A}"/>
    <cellStyle name="Millares 7 2 3 2 3 2" xfId="7599" xr:uid="{9FA7C2C7-0250-4A8D-9402-B56C6A65E804}"/>
    <cellStyle name="Millares 7 2 3 2 4" xfId="7278" xr:uid="{1098D1F0-59CE-4460-9B3B-C4A9933E4338}"/>
    <cellStyle name="Millares 7 2 3 3" xfId="6758" xr:uid="{0BDA4733-745E-4F3B-8CE6-FB5CDEF3B208}"/>
    <cellStyle name="Millares 7 2 3 3 2" xfId="7081" xr:uid="{FF27F5A7-E85E-466D-A5E3-806E788D3199}"/>
    <cellStyle name="Millares 7 2 3 3 2 2" xfId="7722" xr:uid="{4A9B56B6-AA3A-45C6-9666-40BA1FEB14F3}"/>
    <cellStyle name="Millares 7 2 3 3 3" xfId="7399" xr:uid="{80B523CF-7F40-426D-9ECA-2A833665F15A}"/>
    <cellStyle name="Millares 7 2 3 4" xfId="6927" xr:uid="{60D4C31F-4218-4264-980F-BB89F78930ED}"/>
    <cellStyle name="Millares 7 2 3 4 2" xfId="7568" xr:uid="{EE9E8A11-9E30-49BF-A61F-4A8C21FDE59B}"/>
    <cellStyle name="Millares 7 2 3 5" xfId="7247" xr:uid="{2E1066F0-9872-4831-A8B8-ADCDE1E83072}"/>
    <cellStyle name="Millares 7 2 4" xfId="3803" xr:uid="{ABB79136-8BB1-4797-BEA3-B64C925AC30D}"/>
    <cellStyle name="Millares 7 2 4 2" xfId="6797" xr:uid="{A0C11E72-71C2-49DC-87EE-F1B1A8DDF7AD}"/>
    <cellStyle name="Millares 7 2 4 2 2" xfId="7120" xr:uid="{B8F80A9F-9403-4B8A-9F41-71827792F284}"/>
    <cellStyle name="Millares 7 2 4 2 2 2" xfId="7761" xr:uid="{B6E38CCA-8DEB-44DF-9B5F-CCCD1C77A882}"/>
    <cellStyle name="Millares 7 2 4 2 3" xfId="7438" xr:uid="{D32BB631-FE83-4AEC-8C0E-066B645AE487}"/>
    <cellStyle name="Millares 7 2 4 3" xfId="6956" xr:uid="{85037CFE-38F2-43EB-A1A7-F2B5A1DDFC6A}"/>
    <cellStyle name="Millares 7 2 4 3 2" xfId="7597" xr:uid="{D27C3610-1F74-4ED7-BD5B-B0C453FC7E74}"/>
    <cellStyle name="Millares 7 2 4 4" xfId="7276" xr:uid="{4B60BAE2-2E16-48C6-96E2-7FA43F4D0688}"/>
    <cellStyle name="Millares 7 2 4 5" xfId="9035" xr:uid="{D4A91092-6E47-48B8-B87D-E0A8A023F211}"/>
    <cellStyle name="Millares 7 2 5" xfId="6756" xr:uid="{3E8B30F1-97CB-4A0E-AAE1-0DB40B4FCC38}"/>
    <cellStyle name="Millares 7 2 5 2" xfId="7079" xr:uid="{8753715E-7C69-40A3-B9F8-24B2F520AE57}"/>
    <cellStyle name="Millares 7 2 5 2 2" xfId="7720" xr:uid="{5AA48BF0-9D91-4BB9-AA2C-DF19D290E6A1}"/>
    <cellStyle name="Millares 7 2 5 3" xfId="7397" xr:uid="{FB6A7898-1087-44C7-9F25-C74EB5B28B78}"/>
    <cellStyle name="Millares 7 2 5 4" xfId="9418" xr:uid="{4095FCFA-F631-4139-BE80-CDA055C4820D}"/>
    <cellStyle name="Millares 7 2 6" xfId="6925" xr:uid="{5C97A38E-519E-4604-A3DB-6A1C5E4A85DE}"/>
    <cellStyle name="Millares 7 2 6 2" xfId="7566" xr:uid="{BDCB1D9C-2914-4219-9DC1-868779CA1D30}"/>
    <cellStyle name="Millares 7 2 6 3" xfId="9468" xr:uid="{B51EF22A-1C1C-46EF-A666-4CB09D107F7F}"/>
    <cellStyle name="Millares 7 2 7" xfId="7245" xr:uid="{E26409F6-2B15-484C-BABB-6BC9494C13F4}"/>
    <cellStyle name="Millares 7 2 7 2" xfId="9513" xr:uid="{FFA89482-52EB-4B1B-BD71-EE928D23F9BB}"/>
    <cellStyle name="Millares 7 2 8" xfId="9566" xr:uid="{3FD75610-55BE-4373-B9DD-2851DC2815FC}"/>
    <cellStyle name="Millares 7 2 9" xfId="9619" xr:uid="{835C7973-6979-44CE-BB55-A584B2989BDF}"/>
    <cellStyle name="Millares 7 3" xfId="2033" xr:uid="{B02ED9B7-C4FA-4CCD-84B9-E72A121D2F89}"/>
    <cellStyle name="Millares 7 3 2" xfId="3806" xr:uid="{16A9D65A-422C-4502-A6D4-BDCFC35F33CD}"/>
    <cellStyle name="Millares 7 3 2 2" xfId="6800" xr:uid="{BEC8A65C-7281-4A2C-A53E-491BC81949F9}"/>
    <cellStyle name="Millares 7 3 2 2 2" xfId="7123" xr:uid="{F22BF426-2694-4776-91E1-4D6F1C341517}"/>
    <cellStyle name="Millares 7 3 2 2 2 2" xfId="7764" xr:uid="{D8566239-759D-4A92-9599-8057D5FD4D90}"/>
    <cellStyle name="Millares 7 3 2 2 3" xfId="7441" xr:uid="{D42574BB-468E-4434-8D04-380EB1D9DAFD}"/>
    <cellStyle name="Millares 7 3 2 3" xfId="6959" xr:uid="{CA154535-8E63-451E-A5BE-32E749A36870}"/>
    <cellStyle name="Millares 7 3 2 3 2" xfId="7600" xr:uid="{1E6CABE6-A38E-4C5A-AF06-416C8BBC2B8C}"/>
    <cellStyle name="Millares 7 3 2 4" xfId="7279" xr:uid="{93D072B2-0FFA-42C3-A270-C507A4E99F32}"/>
    <cellStyle name="Millares 7 3 3" xfId="6759" xr:uid="{38096E8A-5FD2-47AA-8E70-D1F58738642B}"/>
    <cellStyle name="Millares 7 3 3 2" xfId="7082" xr:uid="{4C458BF4-E869-483B-8271-E496F23ECA8B}"/>
    <cellStyle name="Millares 7 3 3 2 2" xfId="7723" xr:uid="{A325D4A7-68B5-4763-8060-BEC5B01DFD67}"/>
    <cellStyle name="Millares 7 3 3 3" xfId="7400" xr:uid="{54E80A07-CF95-4DF6-A5C9-EA1C334468DE}"/>
    <cellStyle name="Millares 7 3 4" xfId="6928" xr:uid="{8F56F64B-BA1D-4797-BCCA-8FA3D6137498}"/>
    <cellStyle name="Millares 7 3 4 2" xfId="7569" xr:uid="{F4E5BD39-1826-4CA3-8AE2-6E4F3E0D3B96}"/>
    <cellStyle name="Millares 7 3 5" xfId="7248" xr:uid="{1BE7F246-F6EE-4588-8B87-9499897BBFEA}"/>
    <cellStyle name="Millares 7 4" xfId="2034" xr:uid="{6BBA30E0-6511-4AA6-8773-9C71016D8AC8}"/>
    <cellStyle name="Millares 7 4 2" xfId="3807" xr:uid="{FDA8D521-99E2-48D6-B7B4-C764C2EF152A}"/>
    <cellStyle name="Millares 7 4 2 2" xfId="6801" xr:uid="{00555C2E-00AC-40DE-95C4-E21F96CC7D35}"/>
    <cellStyle name="Millares 7 4 2 2 2" xfId="7124" xr:uid="{55E46A26-6C23-4EAB-9A06-7DB42742EF95}"/>
    <cellStyle name="Millares 7 4 2 2 2 2" xfId="7765" xr:uid="{65CE629B-F743-4F11-ABBB-189266748D61}"/>
    <cellStyle name="Millares 7 4 2 2 3" xfId="7442" xr:uid="{F3B72FA5-1F4F-418F-9D1D-B9C5CE8162AE}"/>
    <cellStyle name="Millares 7 4 2 3" xfId="6960" xr:uid="{9B2FF39E-AB0F-4B23-BDF8-08307D6F6576}"/>
    <cellStyle name="Millares 7 4 2 3 2" xfId="7601" xr:uid="{C58BAC69-C8C9-445A-9A6C-45D14FA858A8}"/>
    <cellStyle name="Millares 7 4 2 4" xfId="7280" xr:uid="{E8D8236A-605D-456E-8661-BCADB25C371D}"/>
    <cellStyle name="Millares 7 4 3" xfId="6760" xr:uid="{86025E0B-7A4F-4BBD-B046-C028B53FD562}"/>
    <cellStyle name="Millares 7 4 3 2" xfId="7083" xr:uid="{B9B313A8-27E8-413D-B5AB-8654F94B5A76}"/>
    <cellStyle name="Millares 7 4 3 2 2" xfId="7724" xr:uid="{E223284E-F928-4A68-8646-4766A44AF0E2}"/>
    <cellStyle name="Millares 7 4 3 3" xfId="7401" xr:uid="{F85EB029-3E87-4F88-861F-512986CC60A6}"/>
    <cellStyle name="Millares 7 4 4" xfId="6929" xr:uid="{D9ACE6C4-45A3-48D6-892E-AB4CCA5FB98D}"/>
    <cellStyle name="Millares 7 4 4 2" xfId="7570" xr:uid="{1F0317D6-3D21-4CA3-B9F3-FB5ADA5B2540}"/>
    <cellStyle name="Millares 7 4 5" xfId="7249" xr:uid="{5337A85F-C072-4F06-AA70-7B87DCC37024}"/>
    <cellStyle name="Millares 7 5" xfId="3802" xr:uid="{0DE0BB26-01C6-4AB0-99E9-751E46FE1171}"/>
    <cellStyle name="Millares 7 5 2" xfId="6796" xr:uid="{FCF08749-BEC9-4A0B-864B-618211688514}"/>
    <cellStyle name="Millares 7 5 2 2" xfId="7119" xr:uid="{8D68E1FD-5636-407C-8B14-77AE7644D983}"/>
    <cellStyle name="Millares 7 5 2 2 2" xfId="7760" xr:uid="{F75D7384-3C33-4E84-A556-08CDB63BF47F}"/>
    <cellStyle name="Millares 7 5 2 3" xfId="7437" xr:uid="{0C1BF066-8B04-4606-B4E5-8645BEFE5CE7}"/>
    <cellStyle name="Millares 7 5 3" xfId="6955" xr:uid="{B5954F08-0BBF-4299-8B24-135D33C775EC}"/>
    <cellStyle name="Millares 7 5 3 2" xfId="7596" xr:uid="{CC0E29DC-C585-424A-A635-0A2E395E4926}"/>
    <cellStyle name="Millares 7 5 4" xfId="7275" xr:uid="{B2A2BF37-7F37-44AB-B7EE-B6BF030483C7}"/>
    <cellStyle name="Millares 7 5 5" xfId="8550" xr:uid="{DDD89444-FB72-4364-A541-18A3F44D5AA0}"/>
    <cellStyle name="Millares 7 6" xfId="6755" xr:uid="{09F04879-1E8B-4027-B97C-6E23BF8E92A1}"/>
    <cellStyle name="Millares 7 6 2" xfId="7078" xr:uid="{9589770A-97EB-479C-AA1F-13DFF02D88CF}"/>
    <cellStyle name="Millares 7 6 2 2" xfId="7719" xr:uid="{7C1E3929-1CB7-4115-BFB0-4C12F234FD2A}"/>
    <cellStyle name="Millares 7 6 3" xfId="7396" xr:uid="{0B83F4DD-650E-42F8-A3EB-A404ECDC0AD4}"/>
    <cellStyle name="Millares 7 7" xfId="6924" xr:uid="{03791626-5940-496F-9478-A154BA9C5E01}"/>
    <cellStyle name="Millares 7 7 2" xfId="7565" xr:uid="{26B6EC28-6A36-44BD-B99A-0D6A0C1A93BF}"/>
    <cellStyle name="Millares 7 8" xfId="7244" xr:uid="{52E74396-80E1-486D-BD4D-480BF7148AC1}"/>
    <cellStyle name="Millares 8" xfId="2035" xr:uid="{70E7FDA0-17D6-4BA0-80FD-18BF3F565775}"/>
    <cellStyle name="Millares 8 2" xfId="2036" xr:uid="{46D96528-1B27-49B5-9389-C04AEFBD3B1C}"/>
    <cellStyle name="Millares 8 2 2" xfId="3809" xr:uid="{A6531803-39AB-41EE-B4A6-9650AAC6985A}"/>
    <cellStyle name="Millares 8 2 2 2" xfId="6803" xr:uid="{C4F06095-E456-478E-B000-009E23116B15}"/>
    <cellStyle name="Millares 8 2 2 2 2" xfId="7126" xr:uid="{540E8486-3ABA-4B96-B78F-59C07E6BCE93}"/>
    <cellStyle name="Millares 8 2 2 2 2 2" xfId="7767" xr:uid="{A17182B5-83EB-4CAA-AED9-C07463891886}"/>
    <cellStyle name="Millares 8 2 2 2 3" xfId="7444" xr:uid="{5B324FDE-80D3-4F7C-86F7-7B4AA44509A3}"/>
    <cellStyle name="Millares 8 2 2 3" xfId="6962" xr:uid="{395E28BB-AD66-4031-BB6E-40E098B28986}"/>
    <cellStyle name="Millares 8 2 2 3 2" xfId="7603" xr:uid="{BB1CBD1E-A8BD-48C2-AA8F-47D0F00EA7A4}"/>
    <cellStyle name="Millares 8 2 2 4" xfId="7282" xr:uid="{1BC4C43A-C2E4-4B47-94BF-43E4098439D8}"/>
    <cellStyle name="Millares 8 2 3" xfId="6762" xr:uid="{C613E5E1-F513-41DB-A5F2-02D6D1A11856}"/>
    <cellStyle name="Millares 8 2 3 2" xfId="7085" xr:uid="{E6D536BC-B0BA-4EF0-A944-58B370220441}"/>
    <cellStyle name="Millares 8 2 3 2 2" xfId="7726" xr:uid="{A0CF9084-10A5-44FC-877C-D7D9AC22832D}"/>
    <cellStyle name="Millares 8 2 3 3" xfId="7403" xr:uid="{EA044C3A-7041-456D-A630-E8AFC34960B9}"/>
    <cellStyle name="Millares 8 2 4" xfId="6931" xr:uid="{A68A491F-5E35-41CE-ACA3-F38D6CD9BE4C}"/>
    <cellStyle name="Millares 8 2 4 2" xfId="7572" xr:uid="{C39560E1-8294-460D-8834-A600F2D77BA8}"/>
    <cellStyle name="Millares 8 2 5" xfId="7251" xr:uid="{CCC3131F-D3A6-4DD7-9228-082DFB048C61}"/>
    <cellStyle name="Millares 8 3" xfId="5179" xr:uid="{036B76F1-C1AF-45D0-8A0A-BBC9CA0F50A3}"/>
    <cellStyle name="Millares 8 3 2" xfId="6857" xr:uid="{193C1827-70F4-4FE4-89E5-21CBFBABC864}"/>
    <cellStyle name="Millares 8 3 2 2" xfId="7180" xr:uid="{3320682C-CABC-4A62-BF75-569962E82B31}"/>
    <cellStyle name="Millares 8 3 2 2 2" xfId="7821" xr:uid="{F8499FB5-1A6C-4DF2-A5B8-6D681C383E24}"/>
    <cellStyle name="Millares 8 3 2 3" xfId="7498" xr:uid="{4617E573-F270-46B8-94A8-4FADFCB2BF96}"/>
    <cellStyle name="Millares 8 3 3" xfId="7016" xr:uid="{B3466750-951A-482F-90BC-E7D4858DE593}"/>
    <cellStyle name="Millares 8 3 3 2" xfId="7657" xr:uid="{5FD31F80-9F64-4D36-B587-CD6075D12A6A}"/>
    <cellStyle name="Millares 8 3 4" xfId="7334" xr:uid="{7E6285D9-BE76-44B9-AA7B-C6DD6851346C}"/>
    <cellStyle name="Millares 8 3 5" xfId="8551" xr:uid="{253E48D2-A9EF-44A0-ABCD-099E02B90A8C}"/>
    <cellStyle name="Millares 8 4" xfId="5180" xr:uid="{C10D47BF-8DE5-4F6C-9971-CB2E064B39CB}"/>
    <cellStyle name="Millares 8 4 2" xfId="6858" xr:uid="{3CE78CEA-CAFA-480E-A472-CC0A90106FB4}"/>
    <cellStyle name="Millares 8 4 2 2" xfId="7181" xr:uid="{7E27373F-F312-4A97-BA32-D9DAC4AAC6F8}"/>
    <cellStyle name="Millares 8 4 2 2 2" xfId="7822" xr:uid="{02F99FA5-9BDF-49F8-9ECF-036CF02E3962}"/>
    <cellStyle name="Millares 8 4 2 3" xfId="7499" xr:uid="{B08209A0-B53F-4D27-A4D5-D626997A2EA3}"/>
    <cellStyle name="Millares 8 4 3" xfId="7017" xr:uid="{9787B0FF-CCC2-4A01-8FB9-D90ECD018833}"/>
    <cellStyle name="Millares 8 4 3 2" xfId="7658" xr:uid="{16F87607-0365-44DE-ABDA-85D151B05A81}"/>
    <cellStyle name="Millares 8 4 4" xfId="7335" xr:uid="{7EB32FAD-DBB6-4C2D-8F59-950F68646448}"/>
    <cellStyle name="Millares 8 4 5" xfId="9419" xr:uid="{12C9F222-871D-4A30-9DED-A115E23871EE}"/>
    <cellStyle name="Millares 8 5" xfId="3808" xr:uid="{0561997A-3A3E-4BE6-B821-B05D8DADBA5F}"/>
    <cellStyle name="Millares 8 5 2" xfId="6802" xr:uid="{008C2765-F68D-446C-923F-5B2B3F7EC3D5}"/>
    <cellStyle name="Millares 8 5 2 2" xfId="7125" xr:uid="{8FBFED18-500F-4BF0-8B7E-FD1D414F8EC4}"/>
    <cellStyle name="Millares 8 5 2 2 2" xfId="7766" xr:uid="{21593BCE-3AD3-4F24-91A0-37508F55E541}"/>
    <cellStyle name="Millares 8 5 2 3" xfId="7443" xr:uid="{BD3DA177-4DDD-454C-90C5-D72076BDDB32}"/>
    <cellStyle name="Millares 8 5 3" xfId="6961" xr:uid="{A2FBA881-517F-4389-B848-863FD7606D66}"/>
    <cellStyle name="Millares 8 5 3 2" xfId="7602" xr:uid="{F57A4C75-B112-4418-9496-3BD52C35E0C6}"/>
    <cellStyle name="Millares 8 5 4" xfId="7281" xr:uid="{C3B09BFC-BDB8-4DD2-9A78-AFDED3840099}"/>
    <cellStyle name="Millares 8 6" xfId="6761" xr:uid="{30DFB366-A7FE-456D-9BBD-274456AA9723}"/>
    <cellStyle name="Millares 8 6 2" xfId="7084" xr:uid="{242652FF-0B41-4AA1-9B36-982B4739EFC1}"/>
    <cellStyle name="Millares 8 6 2 2" xfId="7725" xr:uid="{9E8EAAE3-91B3-4D2D-9FCA-B8A746A90B8D}"/>
    <cellStyle name="Millares 8 6 3" xfId="7402" xr:uid="{8E62D222-5C86-4342-AEE9-D5298D9E8D1A}"/>
    <cellStyle name="Millares 8 7" xfId="6930" xr:uid="{C9131B3B-21EB-4C6C-8D8A-F7FA8F81AC78}"/>
    <cellStyle name="Millares 8 7 2" xfId="7571" xr:uid="{ABC891A6-736F-4203-9B43-1F103EC30FBF}"/>
    <cellStyle name="Millares 8 8" xfId="7250" xr:uid="{78A3B37C-AB78-4348-871A-8C6787762593}"/>
    <cellStyle name="Millares 9" xfId="2037" xr:uid="{618868A3-C6EA-4BC2-B041-220E02329A73}"/>
    <cellStyle name="Millares 9 2" xfId="2038" xr:uid="{38BDF8D3-AA39-4366-921F-1D5B24893BBA}"/>
    <cellStyle name="Millares 9 2 2" xfId="3811" xr:uid="{525E68F8-C91F-45BE-8233-58B90F644B14}"/>
    <cellStyle name="Millares 9 2 2 2" xfId="6805" xr:uid="{95E81BFB-A8C9-4D6C-9E35-15EB7E2D034A}"/>
    <cellStyle name="Millares 9 2 2 2 2" xfId="7128" xr:uid="{125B68C0-FC3C-4F20-8F7D-40D8A91639AB}"/>
    <cellStyle name="Millares 9 2 2 2 2 2" xfId="7769" xr:uid="{A868BE19-8D7A-4621-B8B7-6E8671DB4F78}"/>
    <cellStyle name="Millares 9 2 2 2 3" xfId="7446" xr:uid="{681E5AE7-501D-495B-9F04-02F3B1C6AFE3}"/>
    <cellStyle name="Millares 9 2 2 3" xfId="6964" xr:uid="{745FD05C-954F-4F29-AE4F-7B659C6E73B0}"/>
    <cellStyle name="Millares 9 2 2 3 2" xfId="7605" xr:uid="{7BB73746-97A6-4CC4-AE67-CEF72CB0FD72}"/>
    <cellStyle name="Millares 9 2 2 4" xfId="7284" xr:uid="{FFC17FCA-4335-4C0A-898B-0775C20D93FF}"/>
    <cellStyle name="Millares 9 2 3" xfId="6764" xr:uid="{424B7945-A27B-40F1-9ECD-DD4352671658}"/>
    <cellStyle name="Millares 9 2 3 2" xfId="7087" xr:uid="{7D442C77-8DE2-42B6-9998-03E1D7132C08}"/>
    <cellStyle name="Millares 9 2 3 2 2" xfId="7728" xr:uid="{E128FC0B-F52C-4426-BBDE-78B7517D62C8}"/>
    <cellStyle name="Millares 9 2 3 3" xfId="7405" xr:uid="{188B2CB0-7B95-431B-8231-B627FFE9CF3D}"/>
    <cellStyle name="Millares 9 2 4" xfId="6933" xr:uid="{9E23B00F-07B9-4E13-B5AD-F40BDE30BBA6}"/>
    <cellStyle name="Millares 9 2 4 2" xfId="7574" xr:uid="{9055671E-A6BF-4BF7-B3CE-D30CBA3D95BB}"/>
    <cellStyle name="Millares 9 2 5" xfId="7253" xr:uid="{D6D2F0DB-68C6-4960-94B7-6723A3B3B0A4}"/>
    <cellStyle name="Millares 9 3" xfId="5181" xr:uid="{5AD25401-7CFA-4261-9A57-76E67AD5A8F5}"/>
    <cellStyle name="Millares 9 3 2" xfId="6859" xr:uid="{7701D490-6CF2-4D25-AB5A-BCF61B82AE31}"/>
    <cellStyle name="Millares 9 3 2 2" xfId="7182" xr:uid="{6A958E8A-47C9-4AD3-AD84-C77399C2D673}"/>
    <cellStyle name="Millares 9 3 2 2 2" xfId="7823" xr:uid="{F3B37E4C-BE27-4EB8-9404-0D6A3FD4FF77}"/>
    <cellStyle name="Millares 9 3 2 3" xfId="7500" xr:uid="{62E0A582-6E08-45EF-A636-CAAC068C55D5}"/>
    <cellStyle name="Millares 9 3 3" xfId="7018" xr:uid="{809B1361-1375-420F-99FC-049DD51855B4}"/>
    <cellStyle name="Millares 9 3 3 2" xfId="7659" xr:uid="{7F153038-8C42-4238-8F3D-D6C96B7C1049}"/>
    <cellStyle name="Millares 9 3 4" xfId="7336" xr:uid="{EA87BFBB-4EF3-4CAD-B10F-DD52E1300B2C}"/>
    <cellStyle name="Millares 9 3 5" xfId="8552" xr:uid="{D6397903-8350-4196-8C7C-AFBA1BCA5FC1}"/>
    <cellStyle name="Millares 9 4" xfId="5182" xr:uid="{EFCB4FD4-BDB4-422B-A576-3467B12F2768}"/>
    <cellStyle name="Millares 9 4 2" xfId="6860" xr:uid="{A20D168C-C128-417B-B5D2-0C055FFB053A}"/>
    <cellStyle name="Millares 9 4 2 2" xfId="7183" xr:uid="{F35EC274-0A3B-4CEA-8BDF-813BED7C2B63}"/>
    <cellStyle name="Millares 9 4 2 2 2" xfId="7824" xr:uid="{D99A98DD-A89E-4A60-9D8F-573312EC9ADF}"/>
    <cellStyle name="Millares 9 4 2 3" xfId="7501" xr:uid="{1548C269-A8FC-41B3-B399-AEE22F4A0BC7}"/>
    <cellStyle name="Millares 9 4 3" xfId="7019" xr:uid="{2FB03327-161B-474C-A3D1-3A8C2E088DC0}"/>
    <cellStyle name="Millares 9 4 3 2" xfId="7660" xr:uid="{6036C5E1-D203-4D5F-880C-FF2D660BDF73}"/>
    <cellStyle name="Millares 9 4 4" xfId="7337" xr:uid="{B581929C-C52A-4AA5-84C6-E78CFB301123}"/>
    <cellStyle name="Millares 9 4 5" xfId="9420" xr:uid="{9E251291-AF1C-4A81-A7DE-8B8D9B63745B}"/>
    <cellStyle name="Millares 9 5" xfId="3810" xr:uid="{AC5BFF57-045C-4E73-91A6-4F1663F29BBC}"/>
    <cellStyle name="Millares 9 5 2" xfId="6804" xr:uid="{A2891E95-04A8-4A27-88DF-65EB2E29D86A}"/>
    <cellStyle name="Millares 9 5 2 2" xfId="7127" xr:uid="{AF2BC37C-0F73-449E-9461-6A0149F80783}"/>
    <cellStyle name="Millares 9 5 2 2 2" xfId="7768" xr:uid="{D7CD618A-0FB4-4EE9-A981-D838B817AD47}"/>
    <cellStyle name="Millares 9 5 2 3" xfId="7445" xr:uid="{CFA8B24C-BE1C-49FB-8874-5C25594A5A62}"/>
    <cellStyle name="Millares 9 5 3" xfId="6963" xr:uid="{09C71D57-CC10-486F-A2F3-D61EC0E2A1B5}"/>
    <cellStyle name="Millares 9 5 3 2" xfId="7604" xr:uid="{25FEB32F-808C-4BBA-B208-5CE2AE1B7BBD}"/>
    <cellStyle name="Millares 9 5 4" xfId="7283" xr:uid="{0900D4A4-EF35-433F-94E6-DE48766E6653}"/>
    <cellStyle name="Millares 9 6" xfId="6763" xr:uid="{7993FB40-78B4-427D-A522-39B5B5B9E351}"/>
    <cellStyle name="Millares 9 6 2" xfId="7086" xr:uid="{66C2FD59-5416-447C-8C27-36422AA47BBE}"/>
    <cellStyle name="Millares 9 6 2 2" xfId="7727" xr:uid="{10FF82BB-4F07-49F8-BD7B-A061A65B5630}"/>
    <cellStyle name="Millares 9 6 3" xfId="7404" xr:uid="{83FC420B-4D82-49AF-9388-4EE18C20C54E}"/>
    <cellStyle name="Millares 9 7" xfId="6932" xr:uid="{276752CF-90DE-469E-99C6-91A3244B5F84}"/>
    <cellStyle name="Millares 9 7 2" xfId="7573" xr:uid="{FA979270-B880-4D2E-A459-218400D0EA37}"/>
    <cellStyle name="Millares 9 8" xfId="7252" xr:uid="{22B6E89F-7CDC-4F23-9C99-7E8B09E35D63}"/>
    <cellStyle name="Millares(0)" xfId="2039" xr:uid="{E2E1800A-32E2-4685-BC2F-0D6140B08B2A}"/>
    <cellStyle name="Millares(0) 2" xfId="2040" xr:uid="{D5103837-5706-45DC-836A-5BB9E99C9114}"/>
    <cellStyle name="Millares(0) 2 2" xfId="2041" xr:uid="{C2C19F7B-87ED-4EFA-A636-126F3F940F3C}"/>
    <cellStyle name="Millares(0) 2 3" xfId="2042" xr:uid="{ED27DAD1-3AAF-4BCA-A6CD-0EF8E472DE46}"/>
    <cellStyle name="Millares(0) 3" xfId="2043" xr:uid="{FDF06403-3A36-415D-B661-B1E61B6D4848}"/>
    <cellStyle name="Millares(0) 3 2" xfId="2044" xr:uid="{FDF9441B-8B8E-4BEA-91C9-1594E57374A2}"/>
    <cellStyle name="Millares(0) 4" xfId="2045" xr:uid="{36700A8A-34C7-4022-817F-4E5A11B81A29}"/>
    <cellStyle name="Millares(0) 4 2" xfId="2046" xr:uid="{C681A3B7-3CEE-420B-A23F-499175D1DDFC}"/>
    <cellStyle name="Millares(0) 5" xfId="2047" xr:uid="{CCD9F674-A6FB-4EA6-89AC-082051F3C603}"/>
    <cellStyle name="Millares(0) 6" xfId="2048" xr:uid="{181C76CB-C87C-4C08-8FF8-15EFBC791D76}"/>
    <cellStyle name="Millares(0)_Cuadros Excel  kilometros 2008" xfId="2049" xr:uid="{8B248158-FCAE-4A12-BCE2-B857A8F824D3}"/>
    <cellStyle name="Millares(1)" xfId="2050" xr:uid="{9ED49E0F-5628-4935-A394-EF80873ECA43}"/>
    <cellStyle name="Millares(1) 2" xfId="2051" xr:uid="{62060B00-C5A2-46DF-8FB4-7AF18322D96B}"/>
    <cellStyle name="Millares(1) 2 2" xfId="2052" xr:uid="{954E815F-2D0F-4F17-A648-2801F2CC15AA}"/>
    <cellStyle name="Millares(1) 2 3" xfId="2053" xr:uid="{4D35C457-8E62-490E-8FA0-73B7AE6F5BA0}"/>
    <cellStyle name="Millares(1) 3" xfId="2054" xr:uid="{24B92E4A-1FD4-47B3-8765-D5D8110F90FC}"/>
    <cellStyle name="Millares(1) 3 2" xfId="2055" xr:uid="{E1CFD265-7FEE-4EAF-806E-E83425FA1E38}"/>
    <cellStyle name="Millares(1) 4" xfId="2056" xr:uid="{168811B2-43CA-4B92-A11D-215AAE0BC564}"/>
    <cellStyle name="Millares(1) 4 2" xfId="2057" xr:uid="{C4F17636-B7E2-4D9C-8D66-2FC049C1AA7C}"/>
    <cellStyle name="Millares(1) 5" xfId="2058" xr:uid="{5D92702B-669C-4551-97F1-D351FC2150AA}"/>
    <cellStyle name="Millares(1) 6" xfId="2059" xr:uid="{6FFDAC7E-8580-40E3-996E-144AECC468C7}"/>
    <cellStyle name="Millares(1)_Cuadros Excel  kilometros 2008" xfId="2060" xr:uid="{A0A86F18-856E-4D53-9403-E97D03F2BD0E}"/>
    <cellStyle name="Millares[1]" xfId="2061" xr:uid="{4FF07930-8DD1-4174-88CA-3AC38DE0C36D}"/>
    <cellStyle name="Millares[1] 2" xfId="2062" xr:uid="{511CD183-19F3-4AFC-B94D-9F1F200FC16E}"/>
    <cellStyle name="Millares[1] 2 2" xfId="2063" xr:uid="{5D6116BF-F76A-4A94-8742-E3031F7B8338}"/>
    <cellStyle name="Millares[1] 2 3" xfId="2064" xr:uid="{65621D52-5CCA-4550-9095-4129C8C7CB24}"/>
    <cellStyle name="Millares[1] 3" xfId="2065" xr:uid="{AAABF39A-E82C-44C3-93C8-1EC50882A48B}"/>
    <cellStyle name="Millares[1] 3 2" xfId="2066" xr:uid="{2B099DFE-9F92-4A27-8174-0FE847587023}"/>
    <cellStyle name="Millares[1] 4" xfId="2067" xr:uid="{A63D4348-35DF-4F93-8A48-E61E30E5C89C}"/>
    <cellStyle name="Millares[1] 4 2" xfId="2068" xr:uid="{59ED795B-221A-47CB-8C98-17CBB7CCFC13}"/>
    <cellStyle name="Millares[1] 5" xfId="2069" xr:uid="{9A63B411-8469-4CB8-B89B-9813517841B6}"/>
    <cellStyle name="Millares[1] 6" xfId="2070" xr:uid="{67661051-F5CF-4BD3-A8FB-3198C46AB1FE}"/>
    <cellStyle name="Millares[1]_Cuadros Excel  kilometros 2008" xfId="2071" xr:uid="{CE4F3489-7774-47EA-AF99-A1EBB714EB55}"/>
    <cellStyle name="Moeda [0]" xfId="2072" xr:uid="{770D28B9-A069-4ABF-9FC8-680B81F701CB}"/>
    <cellStyle name="Moeda [0] 2" xfId="5183" xr:uid="{9B972489-8C74-4337-BE05-2DFC2E5C6A35}"/>
    <cellStyle name="Moeda [0]_01-08_RESULTADO" xfId="8869" xr:uid="{FE77B405-F612-4598-865C-477C62B7D96B}"/>
    <cellStyle name="Moeda_01-08_RESULTADO" xfId="3429" xr:uid="{65A4B09D-AAF2-4782-A25D-5DE2478A6DA6}"/>
    <cellStyle name="Moneda [0] 2" xfId="10" xr:uid="{45F0E913-E93A-4C11-AC12-2CBEB3868A95}"/>
    <cellStyle name="Moneda [0] 2 2" xfId="9991" xr:uid="{0CEDD7EC-27CD-4C88-BD38-B8BC1941A42B}"/>
    <cellStyle name="Moneda [0] 3" xfId="9988" xr:uid="{F0A1D438-E4AB-4D12-B499-F80F84076ADF}"/>
    <cellStyle name="Moneda 10" xfId="5184" xr:uid="{E6C5F601-456B-47CF-A1E7-AD79DE251C2B}"/>
    <cellStyle name="Moneda 11" xfId="3816" xr:uid="{2B01E5CA-9C47-4165-AF9F-7523D023348B}"/>
    <cellStyle name="Moneda 12" xfId="8748" xr:uid="{EC53145C-D345-4AFB-9253-F9CD02A75678}"/>
    <cellStyle name="Moneda 13" xfId="10027" xr:uid="{88B0537D-11B4-47E8-83F1-4D14DE0E00AF}"/>
    <cellStyle name="Moneda 2" xfId="5185" xr:uid="{3A57A31E-22DC-43F1-BFE1-21D490695996}"/>
    <cellStyle name="Moneda 2 2" xfId="5186" xr:uid="{3659D186-2436-4A01-9AAE-8B4D6BD27F67}"/>
    <cellStyle name="Moneda 3" xfId="5187" xr:uid="{A44CF605-762A-43E6-A3C1-575BA463E283}"/>
    <cellStyle name="Moneda 4" xfId="5188" xr:uid="{9D819135-0767-4C63-AF21-FB1F91506C04}"/>
    <cellStyle name="Moneda 4 2" xfId="8880" xr:uid="{23542B51-33F4-4A2A-8358-4FA11044CF50}"/>
    <cellStyle name="Moneda 5" xfId="5189" xr:uid="{AFE05CBB-D94D-4F8C-8A23-C0BD62487CE3}"/>
    <cellStyle name="Moneda 5 2" xfId="9277" xr:uid="{77AC39B5-509A-463E-A97C-77230B43A1DC}"/>
    <cellStyle name="Moneda 6" xfId="5190" xr:uid="{D9127D7B-CB6A-4BAA-9AFA-A810AC7067F6}"/>
    <cellStyle name="Moneda 6 2" xfId="9567" xr:uid="{9FAA077E-6399-44FB-9D20-490B3F19A3DC}"/>
    <cellStyle name="Moneda 7" xfId="5191" xr:uid="{E8A188C4-6BA3-434B-B04F-5A7954129845}"/>
    <cellStyle name="Moneda 7 2" xfId="9859" xr:uid="{71FEBA1C-0AD5-4CD8-AACE-0624CD179BBD}"/>
    <cellStyle name="Moneda 8" xfId="5192" xr:uid="{3C4F3376-383F-4A11-A20A-C633876E7D08}"/>
    <cellStyle name="Moneda 9" xfId="5193" xr:uid="{305F207C-7DA8-4CB4-94D3-4105C89FF3A4}"/>
    <cellStyle name="Monetario" xfId="3430" xr:uid="{7C47EE12-BD2B-4168-89CA-BBFA850E5B2F}"/>
    <cellStyle name="Monetario0" xfId="3431" xr:uid="{B06A013A-16CB-4CE6-B72B-0F472B475CA3}"/>
    <cellStyle name="Nagłówek 1" xfId="9036" xr:uid="{24BD899F-38AF-45F2-8827-316B55AF8FD2}"/>
    <cellStyle name="Nagłówek 2" xfId="9037" xr:uid="{E11FC1BA-573A-471C-9B53-8F51FFD1E9D1}"/>
    <cellStyle name="Nagłówek 3" xfId="9038" xr:uid="{EDB22F83-EE30-4511-B5DA-6CEBF7CBBEC5}"/>
    <cellStyle name="Nagłówek 4" xfId="9039" xr:uid="{B2EB9FCC-510F-41CD-BFCA-10FE45F1172C}"/>
    <cellStyle name="Neutra" xfId="2073" xr:uid="{B66A0C9E-72AC-42B2-BEB0-2C3A5E44BCDF}"/>
    <cellStyle name="Neutral 10" xfId="5194" xr:uid="{6E150A4B-EF71-4589-A3E8-6AD07721AA8B}"/>
    <cellStyle name="Neutral 10 2" xfId="8553" xr:uid="{C1525A9C-9BF4-447F-85AB-1D69A009DCE1}"/>
    <cellStyle name="Neutral 11" xfId="5195" xr:uid="{81546D6F-94EC-40E9-9753-0BD416B7B93E}"/>
    <cellStyle name="Neutral 11 2" xfId="8554" xr:uid="{9B9DBC84-06FC-4DFC-B657-E3ED5838F478}"/>
    <cellStyle name="Neutral 12" xfId="5196" xr:uid="{B44554C5-C601-4BD7-9618-9D39645A88A7}"/>
    <cellStyle name="Neutral 12 2" xfId="8555" xr:uid="{05AB43AD-9C32-4ADA-B578-17EB29CA4CAF}"/>
    <cellStyle name="Neutral 13" xfId="5197" xr:uid="{0F44A3FD-A4BC-463E-8AAC-F297911A888C}"/>
    <cellStyle name="Neutral 13 2" xfId="8556" xr:uid="{20F102EA-89B3-4F44-9087-76DBE7C44AC0}"/>
    <cellStyle name="Neutral 14" xfId="5198" xr:uid="{D3504997-219B-4561-94B8-065A5D3DFE6C}"/>
    <cellStyle name="Neutral 14 2" xfId="5199" xr:uid="{81091F35-F50A-455B-8E70-EB698A4E670B}"/>
    <cellStyle name="Neutral 14 3" xfId="8557" xr:uid="{F78AD7E7-5C41-434E-ABAE-219D470A9954}"/>
    <cellStyle name="Neutral 15" xfId="5200" xr:uid="{345A2119-DB8C-4D56-886B-72F5E0B73F9A}"/>
    <cellStyle name="Neutral 15 2" xfId="9946" xr:uid="{B8459DC3-5E06-4CB2-9486-CB0021891F5E}"/>
    <cellStyle name="Neutral 16" xfId="7984" xr:uid="{FC599FC0-D5A0-4A69-859C-06510189B058}"/>
    <cellStyle name="Neutral 2" xfId="3432" xr:uid="{6D1C7C5E-2510-4543-A2A6-D27DF911BFEF}"/>
    <cellStyle name="Neutral 2 2" xfId="5201" xr:uid="{F3FFDB0F-0EFB-477B-94D6-12C971E311EE}"/>
    <cellStyle name="Neutral 2 2 2" xfId="9040" xr:uid="{648E0D9F-3A64-4640-8D45-2711366BEA00}"/>
    <cellStyle name="Neutral 2 3" xfId="5202" xr:uid="{5A95C2E0-A1D2-4472-96EF-0C1BCED9954A}"/>
    <cellStyle name="Neutral 2 4" xfId="5203" xr:uid="{B5C87208-D5EB-4794-A22C-EA2DA1D75A59}"/>
    <cellStyle name="Neutral 3" xfId="3433" xr:uid="{2F670C5B-EA5E-4ED7-BB70-ED58D5F6132E}"/>
    <cellStyle name="Neutral 3 2" xfId="5204" xr:uid="{B2539D83-93FC-4F3E-A5B8-B0B38F47A82E}"/>
    <cellStyle name="Neutral 3 3" xfId="5205" xr:uid="{EEFE118A-AF5B-480C-A425-FED8A26E1F34}"/>
    <cellStyle name="Neutral 4" xfId="5206" xr:uid="{32E88B26-A174-4744-9CF0-8E99419B622D}"/>
    <cellStyle name="Neutral 4 2" xfId="5207" xr:uid="{849C21B4-1416-4FA5-8385-FA4EBA421E70}"/>
    <cellStyle name="Neutral 4 3" xfId="5208" xr:uid="{DEF5AD4E-E10F-4693-B521-8E4BF235F066}"/>
    <cellStyle name="Neutral 5" xfId="5209" xr:uid="{BCC595E0-ECD7-4DB7-8F0F-6429917656B7}"/>
    <cellStyle name="Neutral 5 2" xfId="8558" xr:uid="{67E7F315-8B57-4BEE-9785-4A9B4922D850}"/>
    <cellStyle name="Neutral 6" xfId="5210" xr:uid="{0394E5E7-453B-4D6E-B8C3-B091D8545132}"/>
    <cellStyle name="Neutral 6 2" xfId="8559" xr:uid="{77F9E1DE-43B2-4ACE-B4E8-ECFF8D04DB55}"/>
    <cellStyle name="Neutral 7" xfId="5211" xr:uid="{F873677F-CCA3-41E3-A5B8-9CB4C2AB3A26}"/>
    <cellStyle name="Neutral 7 2" xfId="8560" xr:uid="{B6578253-7B83-4E42-B98F-1C9D71B35A6A}"/>
    <cellStyle name="Neutral 8" xfId="5212" xr:uid="{CDEA81A4-E76D-465E-8895-35E37ECEF4BF}"/>
    <cellStyle name="Neutral 8 2" xfId="8561" xr:uid="{6E2FC033-0D48-444A-94BB-B23B349B3C9E}"/>
    <cellStyle name="Neutral 9" xfId="5213" xr:uid="{6CAAE287-C5F8-477D-B12C-632DA3E17765}"/>
    <cellStyle name="Neutral 9 2" xfId="8562" xr:uid="{3F8231DB-C942-4CAA-B44D-972B05B16059}"/>
    <cellStyle name="Neutralne" xfId="9041" xr:uid="{2F278190-D5FD-4DA3-BBB3-8844DF8B68B3}"/>
    <cellStyle name="no dec" xfId="2074" xr:uid="{3AF6F7D9-2D43-45A2-A508-2FF11DF0617C}"/>
    <cellStyle name="no dec 2" xfId="2075" xr:uid="{22CEFFDC-5265-4216-AEA5-E7D78F18DFAB}"/>
    <cellStyle name="no dec 2 2" xfId="2076" xr:uid="{C96B9BF6-CCC0-4E53-AAB6-ACECB4E36EAB}"/>
    <cellStyle name="no dec 2 3" xfId="2077" xr:uid="{E1B9E9DF-BB2B-482A-B36C-C1ABC9E851A1}"/>
    <cellStyle name="no dec 2 4" xfId="2078" xr:uid="{CE6AF2D9-2DB9-4486-ADD6-E6F2B1A32DFC}"/>
    <cellStyle name="no dec 2 5" xfId="2079" xr:uid="{30504B50-432C-441D-8E5A-63FFE984C57E}"/>
    <cellStyle name="no dec 2 6" xfId="2080" xr:uid="{75E9517B-FF7C-4DD0-B107-416A956A08CF}"/>
    <cellStyle name="no dec 2 7" xfId="2081" xr:uid="{71BB6D2E-F38D-44CF-AB1F-B21A82120BA6}"/>
    <cellStyle name="no dec 2 8" xfId="2082" xr:uid="{F5E83445-DC89-47BD-A523-833656B1B0BB}"/>
    <cellStyle name="no dec 2_ActiFijos" xfId="2083" xr:uid="{68C144E6-D833-471A-9FB3-667A3FD3C843}"/>
    <cellStyle name="no dec 3" xfId="2084" xr:uid="{F7DC1AE0-8EE8-4572-B735-F02223403F59}"/>
    <cellStyle name="no dec 3 2" xfId="2085" xr:uid="{682CE683-830A-48F0-AC71-B3ED6E11AD8D}"/>
    <cellStyle name="no dec 3 3" xfId="2086" xr:uid="{122215B8-D257-419C-8ACB-846B53F63354}"/>
    <cellStyle name="no dec 3 4" xfId="2087" xr:uid="{2F373576-2AD2-4EE3-ADFA-BB043C0A0827}"/>
    <cellStyle name="no dec 3 5" xfId="2088" xr:uid="{EFE12222-4737-4BCA-84DF-AF676E63C7F6}"/>
    <cellStyle name="no dec 3 6" xfId="2089" xr:uid="{43D6DF36-7C74-4914-AC1C-28D699421AAB}"/>
    <cellStyle name="no dec 3 7" xfId="2090" xr:uid="{AFFC0290-C329-4191-A7CE-10D6C7D5647D}"/>
    <cellStyle name="no dec 3 8" xfId="2091" xr:uid="{8A12A55C-7090-4D18-8114-FAFACB0CA786}"/>
    <cellStyle name="no dec 3_ActiFijos" xfId="2092" xr:uid="{A50D8031-D61C-44DB-A4D4-F4CC1BE55384}"/>
    <cellStyle name="no dec 4" xfId="2093" xr:uid="{3DEEF556-6B3A-47E4-98DB-0909203DF733}"/>
    <cellStyle name="no dec 4 2" xfId="2094" xr:uid="{5F849340-A114-4013-913F-E5FB4C899C50}"/>
    <cellStyle name="no dec 4 3" xfId="2095" xr:uid="{1E7FF9E6-2CD0-43B3-AAB5-4719B755917D}"/>
    <cellStyle name="no dec 4 4" xfId="2096" xr:uid="{679CE241-A30C-4913-AF5C-0F9897976FAA}"/>
    <cellStyle name="no dec 4 5" xfId="2097" xr:uid="{65D26F27-5DF8-469E-8ACE-03FA65ADCDD8}"/>
    <cellStyle name="no dec 4 6" xfId="2098" xr:uid="{75C3BBA9-EB88-4EB3-A312-D0AA3F4DDCE5}"/>
    <cellStyle name="no dec 4 7" xfId="2099" xr:uid="{AF6F7522-1B35-457C-A8F0-77A0C6C31731}"/>
    <cellStyle name="no dec 4 8" xfId="2100" xr:uid="{25787764-844A-4009-8D93-2D2906E6E662}"/>
    <cellStyle name="no dec 4_ActiFijos" xfId="2101" xr:uid="{537ECC2A-ECE2-4B39-81CD-8E45B6309F5C}"/>
    <cellStyle name="no dec_Bases_Generales" xfId="2102" xr:uid="{CB6EE30B-FB99-4CD3-80E1-D1FC468CDB17}"/>
    <cellStyle name="No-definido" xfId="8763" xr:uid="{22EF9D0F-B5C4-49D8-96EC-E33986A5A474}"/>
    <cellStyle name="Normal" xfId="0" builtinId="0"/>
    <cellStyle name="Normal - Style1" xfId="2103" xr:uid="{031B61A7-43E7-43E5-ABCA-8DC090185B8A}"/>
    <cellStyle name="Normal (%)" xfId="3434" xr:uid="{A66E0C1D-40F9-407C-8766-3BF527674949}"/>
    <cellStyle name="Normal (%) 2" xfId="9042" xr:uid="{1DE0AC40-C3BF-4F84-8211-78C29FC189EC}"/>
    <cellStyle name="Normal (%) 3" xfId="9184" xr:uid="{DD638C69-04C0-411E-8930-D786D0B3C76C}"/>
    <cellStyle name="Normal (%) 4" xfId="9229" xr:uid="{C9DA16DE-C267-4708-8BB4-141F61779C70}"/>
    <cellStyle name="Normal (%) 5" xfId="9278" xr:uid="{334F868D-DC94-4EC2-B262-96190E0E0CB8}"/>
    <cellStyle name="Normal (%) 6" xfId="9568" xr:uid="{899FBF77-0AA1-4FD2-9BFD-2C774CECF5C6}"/>
    <cellStyle name="Normal (%) 7" xfId="9860" xr:uid="{C61DA0B9-8E29-4D97-9B69-E51CEF947BE2}"/>
    <cellStyle name="Normal (%) 8" xfId="8563" xr:uid="{60733C4D-96CE-4566-ACEB-048D757CC3E0}"/>
    <cellStyle name="Normal (£m)" xfId="3435" xr:uid="{70C8CD08-49FE-4A96-88F9-17110B4C5D46}"/>
    <cellStyle name="Normal (£m) 2" xfId="8564" xr:uid="{1A1297C0-8979-41A8-852D-F0B3C33ED5E7}"/>
    <cellStyle name="Normal (x)" xfId="3436" xr:uid="{DD20B2E3-3A6A-498D-84BB-C6832C05FF05}"/>
    <cellStyle name="Normal (x) 2" xfId="9043" xr:uid="{11630FCA-0A3C-48AB-80A8-7B31C5735EF9}"/>
    <cellStyle name="Normal (x) 3" xfId="9185" xr:uid="{68090DCB-1ADA-4EB6-9582-C320662E944F}"/>
    <cellStyle name="Normal (x) 4" xfId="9230" xr:uid="{19228093-9A79-4F01-980F-5239D0260D79}"/>
    <cellStyle name="Normal (x) 5" xfId="9279" xr:uid="{8394B4FE-73DD-40F4-B066-720902D1F0FC}"/>
    <cellStyle name="Normal (x) 6" xfId="9569" xr:uid="{05CB201E-2BF5-4F43-BD75-B2C564053FBB}"/>
    <cellStyle name="Normal (x) 7" xfId="9861" xr:uid="{849499F9-807C-4056-A9D6-1E2E82BC8493}"/>
    <cellStyle name="Normal [0]" xfId="9044" xr:uid="{B1161832-2888-4DF2-85C4-6AA0AC21B192}"/>
    <cellStyle name="Normal 10" xfId="2104" xr:uid="{3F91F107-5D0D-4D27-B662-9649EC7A31B6}"/>
    <cellStyle name="Normal 10 2" xfId="5214" xr:uid="{60B505BC-9909-4E42-B21A-303D2173D26A}"/>
    <cellStyle name="Normal 10 2 10" xfId="9570" xr:uid="{9FE459E0-A3E7-4777-8D6D-75B64D49F3A8}"/>
    <cellStyle name="Normal 10 2 11" xfId="9620" xr:uid="{E48A92B8-2F66-4A33-9198-FFE1A7452DAF}"/>
    <cellStyle name="Normal 10 2 12" xfId="9666" xr:uid="{BCA29174-E9BC-4DE6-9766-1DA8C9F57CE8}"/>
    <cellStyle name="Normal 10 2 13" xfId="9712" xr:uid="{2F23FE70-8533-4D4C-AAE3-CB33D801C645}"/>
    <cellStyle name="Normal 10 2 14" xfId="9758" xr:uid="{52CD9E69-F5B5-429C-859B-EC31C1E21963}"/>
    <cellStyle name="Normal 10 2 15" xfId="9804" xr:uid="{21194A75-0F55-4D77-B190-7C2A83294FDE}"/>
    <cellStyle name="Normal 10 2 16" xfId="9862" xr:uid="{DA1AC0F0-B652-4E53-906D-D3E1C63F1176}"/>
    <cellStyle name="Normal 10 2 17" xfId="9947" xr:uid="{927CD5C0-7D01-40EB-AB35-C4D6EB031A1D}"/>
    <cellStyle name="Normal 10 2 18" xfId="9045" xr:uid="{3F28BBC5-E5AA-41A8-8E9E-FD93AD8875B0}"/>
    <cellStyle name="Normal 10 2 2" xfId="9186" xr:uid="{0F58B178-D38A-44E8-AB9F-B529F012FCE8}"/>
    <cellStyle name="Normal 10 2 3" xfId="9231" xr:uid="{0D1F8523-2CDC-4D77-BC01-55920840F14F}"/>
    <cellStyle name="Normal 10 2 4" xfId="9280" xr:uid="{514A1392-2D2E-43B9-BA6D-AD9A7D59BD78}"/>
    <cellStyle name="Normal 10 2 5" xfId="9325" xr:uid="{8B03A4FD-F051-4550-905A-4AFF6A9A2FFF}"/>
    <cellStyle name="Normal 10 2 6" xfId="9363" xr:uid="{FB883300-B4A0-4513-A8A9-C1621E478A22}"/>
    <cellStyle name="Normal 10 2 7" xfId="9421" xr:uid="{1EAA57A0-E32C-40A6-AF19-E8C67AA2110C}"/>
    <cellStyle name="Normal 10 2 8" xfId="9469" xr:uid="{50ADF6B9-8544-4F8F-B588-7E236A437F8F}"/>
    <cellStyle name="Normal 10 2 9" xfId="9514" xr:uid="{5AFA5BD6-9A13-4539-AFF5-FA743931F0BB}"/>
    <cellStyle name="Normal 10 3" xfId="8565" xr:uid="{F14D8607-B0CD-4F9A-B0BA-A0624522ECF7}"/>
    <cellStyle name="Normal 100" xfId="9948" xr:uid="{9E59AF21-5597-499D-BAAF-2411917AB44F}"/>
    <cellStyle name="Normal 11" xfId="2105" xr:uid="{10EB8264-B7F4-4341-9227-F29C9DA6B4B9}"/>
    <cellStyle name="Normal 11 2" xfId="88" xr:uid="{EA689B9F-1433-4C68-9A68-31FDEC6B139F}"/>
    <cellStyle name="Normal 11 3" xfId="22" xr:uid="{6439D866-D6E4-429A-93E5-7D1139CDC9D3}"/>
    <cellStyle name="Normal 12" xfId="3295" xr:uid="{A09BEB27-1733-4E19-A6F8-0290E133EB8E}"/>
    <cellStyle name="Normal 12 2" xfId="5215" xr:uid="{1C97313D-6917-4D83-BFA7-1644F82F1EF3}"/>
    <cellStyle name="Normal 12 2 2" xfId="9949" xr:uid="{A429BB52-2865-48F8-A868-A4025287C8C5}"/>
    <cellStyle name="Normal 12 3" xfId="5216" xr:uid="{81928D7E-3C58-4A48-994F-28203B7E2E59}"/>
    <cellStyle name="Normal 12 3 2" xfId="9893" xr:uid="{D7F7098A-2E21-4C8C-A3C6-1E4CEDFA2345}"/>
    <cellStyle name="Normal 12 4" xfId="3812" xr:uid="{6F3143E0-AE50-44D5-8F52-AE122628C272}"/>
    <cellStyle name="Normal 123" xfId="10036" xr:uid="{365BE9E8-BC87-4DAC-A24F-69663EA9D330}"/>
    <cellStyle name="Normal 13" xfId="3296" xr:uid="{A4810545-D475-42CD-9071-06BB957A438C}"/>
    <cellStyle name="Normal 13 2" xfId="3659" xr:uid="{295D8C2F-F343-40D6-80CE-904D94E66FC9}"/>
    <cellStyle name="Normal 13 3" xfId="8566" xr:uid="{91230B9B-E588-4F62-8543-1CF0FAFC750F}"/>
    <cellStyle name="Normal 137" xfId="10008" xr:uid="{FEC2F559-EF6C-4483-8291-87ECC9A9A3C9}"/>
    <cellStyle name="Normal 14" xfId="3660" xr:uid="{6818D38E-3355-4551-8D53-D566B722A27F}"/>
    <cellStyle name="Normal 14 2" xfId="3661" xr:uid="{3A00E4DF-A863-412D-B916-F91966B013EE}"/>
    <cellStyle name="Normal 14 2 2" xfId="5217" xr:uid="{FAA8D202-A4E9-45B7-864D-6E1C94BCF198}"/>
    <cellStyle name="Normal 14 3" xfId="3662" xr:uid="{334814DB-A305-42D4-AA26-4217098ACAF9}"/>
    <cellStyle name="Normal 14 3 2" xfId="5218" xr:uid="{4D5CA651-3EAB-4665-B5FF-91BA3B51344E}"/>
    <cellStyle name="Normal 14 4" xfId="5219" xr:uid="{C72D4B08-D666-42CF-AC51-E833DA6D590C}"/>
    <cellStyle name="Normal 14 4 2" xfId="5220" xr:uid="{656ACD2E-BB86-4D15-93AE-83F0D0AF619B}"/>
    <cellStyle name="Normal 14 5" xfId="5221" xr:uid="{9333158E-59BF-43FE-8563-F1F141723551}"/>
    <cellStyle name="Normal 14 5 2" xfId="5222" xr:uid="{B87C2159-1BFF-4886-BD45-872A9A7F60F0}"/>
    <cellStyle name="Normal 14 6" xfId="5223" xr:uid="{D492FA6C-77D9-40F6-98EA-313C07897B99}"/>
    <cellStyle name="Normal 14 6 2" xfId="5224" xr:uid="{4EAFD178-BBF4-425E-9620-7D36EEB0C995}"/>
    <cellStyle name="Normal 14 7" xfId="5225" xr:uid="{84837D76-3156-4E3E-89A2-5733F71D1565}"/>
    <cellStyle name="Normal 14 7 2" xfId="5226" xr:uid="{9DED3F99-69B6-4EC9-81AF-0437E5BA3F3F}"/>
    <cellStyle name="Normal 15" xfId="5227" xr:uid="{A2F80E83-4FB0-42AA-A364-5F1EB9D7106C}"/>
    <cellStyle name="Normal 15 10" xfId="9515" xr:uid="{848999F8-07CA-4AB8-807C-55B41371B655}"/>
    <cellStyle name="Normal 15 11" xfId="9571" xr:uid="{5F9AF95C-DD19-4B39-A192-18C3D103833A}"/>
    <cellStyle name="Normal 15 12" xfId="9621" xr:uid="{D9F446A7-3FC3-43C7-94E8-F657BF345D60}"/>
    <cellStyle name="Normal 15 13" xfId="9667" xr:uid="{9A048E6A-71EE-421C-ABBF-66207EBD5BA7}"/>
    <cellStyle name="Normal 15 14" xfId="9713" xr:uid="{05A83398-2CA3-4FD5-A6C7-4C08CD360B78}"/>
    <cellStyle name="Normal 15 15" xfId="9759" xr:uid="{A53E240C-452C-4BA7-8A52-C37EE0740D63}"/>
    <cellStyle name="Normal 15 16" xfId="9805" xr:uid="{0C4582BB-39B9-48F9-BEAB-DF297B1E65B3}"/>
    <cellStyle name="Normal 15 17" xfId="9863" xr:uid="{BB124A62-02DF-4E30-90CC-082793BA0249}"/>
    <cellStyle name="Normal 15 18" xfId="9950" xr:uid="{473F9B06-64FF-4E1D-9A1B-D326BAE8BE76}"/>
    <cellStyle name="Normal 15 19" xfId="8567" xr:uid="{7D0E792D-41A3-4C2E-84E7-5DF510224AA6}"/>
    <cellStyle name="Normal 15 2" xfId="9046" xr:uid="{DAD726C8-CFF5-4D7B-BA02-EE0E63895D0A}"/>
    <cellStyle name="Normal 15 3" xfId="9187" xr:uid="{29728907-FC47-45CE-A354-582074590B30}"/>
    <cellStyle name="Normal 15 4" xfId="9232" xr:uid="{29025322-8809-4186-8089-6451F6A42F7E}"/>
    <cellStyle name="Normal 15 5" xfId="9281" xr:uid="{1A1163D2-8D36-492D-80A7-1FC9151502F1}"/>
    <cellStyle name="Normal 15 6" xfId="9326" xr:uid="{52789F8C-EEA1-4CB5-9525-4F7BA799E413}"/>
    <cellStyle name="Normal 15 7" xfId="9364" xr:uid="{F76F7630-4912-44A1-A50A-90E40F06A50B}"/>
    <cellStyle name="Normal 15 8" xfId="9422" xr:uid="{AC7AA98B-F567-43EF-BE35-4D4F9F7F8D26}"/>
    <cellStyle name="Normal 15 9" xfId="9470" xr:uid="{6EAE4460-4635-4F19-88AF-23E785615FFB}"/>
    <cellStyle name="Normal 16" xfId="3733" xr:uid="{FCBC6304-FDDA-4292-A5EE-E33A5829ADBA}"/>
    <cellStyle name="Normal 16 10" xfId="9516" xr:uid="{E15C81FE-FB87-47E3-9316-292A82BE571B}"/>
    <cellStyle name="Normal 16 11" xfId="9572" xr:uid="{2FA7C0C1-CEC9-40A4-B2B2-2F3754664B6D}"/>
    <cellStyle name="Normal 16 12" xfId="9622" xr:uid="{A1753D5A-B1B5-4F83-8D5A-286B4446CB80}"/>
    <cellStyle name="Normal 16 13" xfId="9668" xr:uid="{051E65D7-9F54-42FC-BEC9-46BCEF98C0E2}"/>
    <cellStyle name="Normal 16 14" xfId="9714" xr:uid="{1D197907-5444-4098-93B7-C0A67B1BF773}"/>
    <cellStyle name="Normal 16 15" xfId="9760" xr:uid="{1FDC2561-10A0-41F0-B0C9-A7EE1009C145}"/>
    <cellStyle name="Normal 16 16" xfId="9806" xr:uid="{4A784397-E363-4E72-AE06-E70E73CFE1A5}"/>
    <cellStyle name="Normal 16 17" xfId="9864" xr:uid="{156B3F83-9A11-4A34-98B1-C4563DA30898}"/>
    <cellStyle name="Normal 16 18" xfId="9951" xr:uid="{86C4BDB0-05EB-4BAC-A8FF-727BA469FC32}"/>
    <cellStyle name="Normal 16 19" xfId="10004" xr:uid="{923B1C0E-D899-4D44-A9CA-A08A4AD38FF9}"/>
    <cellStyle name="Normal 16 19 2" xfId="10007" xr:uid="{DA57797D-8B4F-461F-B650-E692BFFD1C47}"/>
    <cellStyle name="Normal 16 2" xfId="3663" xr:uid="{8ACEC024-F2E5-4424-8812-11DA9AC6681D}"/>
    <cellStyle name="Normal 16 2 2" xfId="5228" xr:uid="{72DE39FE-B894-45B5-933D-7D283E394B37}"/>
    <cellStyle name="Normal 16 2 3" xfId="9047" xr:uid="{9EE02C71-869B-41CC-98EF-5765902CC650}"/>
    <cellStyle name="Normal 16 20" xfId="8568" xr:uid="{88B51910-C45D-4D49-AB48-98D6568CABEC}"/>
    <cellStyle name="Normal 16 3" xfId="3664" xr:uid="{52069FC1-0EBA-4FF0-830B-B4BBDAA8B2BD}"/>
    <cellStyle name="Normal 16 3 2" xfId="5229" xr:uid="{51D1412E-F420-4801-8772-0BA7C34FB358}"/>
    <cellStyle name="Normal 16 3 3" xfId="9188" xr:uid="{90F6FEA2-0CE2-4A78-972E-CD1C57F09E3C}"/>
    <cellStyle name="Normal 16 4" xfId="5230" xr:uid="{15C15D47-AFC7-4054-9F0D-27B684A8B3D5}"/>
    <cellStyle name="Normal 16 4 2" xfId="5231" xr:uid="{B988D0FB-2727-4A7D-8B8C-051D28542C9D}"/>
    <cellStyle name="Normal 16 4 3" xfId="9233" xr:uid="{3F817275-3E46-40F3-813B-2E9BB3FF6F21}"/>
    <cellStyle name="Normal 16 5" xfId="5232" xr:uid="{31E80364-F3FE-492B-8A8C-3B41690ADFC4}"/>
    <cellStyle name="Normal 16 5 2" xfId="5233" xr:uid="{C00EC0B8-BFC5-4C41-A91C-663B8F01438E}"/>
    <cellStyle name="Normal 16 5 3" xfId="9282" xr:uid="{20080B51-803F-4C11-A2AD-6F6D8306DE19}"/>
    <cellStyle name="Normal 16 6" xfId="9327" xr:uid="{FE3ED8BF-B9CA-4015-8C22-C6C07ADE2ABB}"/>
    <cellStyle name="Normal 16 7" xfId="9365" xr:uid="{0F3F84E1-6B04-43C2-84F0-ADAAEBF6FDE5}"/>
    <cellStyle name="Normal 16 8" xfId="9423" xr:uid="{9C3AF73C-C1C0-4CE6-99D1-0DAB2C3E14F2}"/>
    <cellStyle name="Normal 16 9" xfId="9471" xr:uid="{3870AB90-6076-4FC8-9ABF-7FC0BFB30260}"/>
    <cellStyle name="Normal 17" xfId="3734" xr:uid="{AACCAD1E-D09E-4243-8372-5FD8A53310CB}"/>
    <cellStyle name="Normal 17 2" xfId="9048" xr:uid="{48B90A72-B546-487F-A838-6106EF1B1BD7}"/>
    <cellStyle name="Normal 17 3" xfId="9990" xr:uid="{9261A4DB-FE28-47F1-86ED-C799C04C2665}"/>
    <cellStyle name="Normal 17 4" xfId="10000" xr:uid="{796CBD75-55D8-4D2A-A28B-5EA8D360D57D}"/>
    <cellStyle name="Normal 17 5" xfId="10014" xr:uid="{21822583-7C55-47FC-B3F8-E21EFFE21ACC}"/>
    <cellStyle name="Normal 17 8" xfId="10038" xr:uid="{6537C9A1-941C-44CF-995B-490162161D17}"/>
    <cellStyle name="Normal 170 2" xfId="6" xr:uid="{77B62405-8999-44C1-84A0-E1B27427AA70}"/>
    <cellStyle name="Normal 172" xfId="4" xr:uid="{E288EBB9-05C3-4AF1-A12A-D06F5AF78125}"/>
    <cellStyle name="Normal 18" xfId="5234" xr:uid="{C5380256-A741-41F3-8BE8-5C872ADB4D35}"/>
    <cellStyle name="Normal 18 10" xfId="9517" xr:uid="{6F6EF482-EF63-4C6E-B762-AB5DA57ED675}"/>
    <cellStyle name="Normal 18 11" xfId="9573" xr:uid="{D304FEB4-101B-4D5F-BA8C-EEFAA530F274}"/>
    <cellStyle name="Normal 18 12" xfId="9623" xr:uid="{3CC895AD-0849-4E7D-A04B-A4C5C1114CAD}"/>
    <cellStyle name="Normal 18 13" xfId="9669" xr:uid="{9E26659F-650B-4E4C-ACFA-1636855DBF29}"/>
    <cellStyle name="Normal 18 14" xfId="9715" xr:uid="{50A09569-7BE9-4613-B9C4-9A918DFB1E55}"/>
    <cellStyle name="Normal 18 15" xfId="9761" xr:uid="{1749C7A2-B429-4E90-A0D0-9D9A28C3CB75}"/>
    <cellStyle name="Normal 18 16" xfId="9807" xr:uid="{CF556715-BDE0-4E13-96BD-548E6AE501F4}"/>
    <cellStyle name="Normal 18 17" xfId="9865" xr:uid="{37C02FDB-6310-4EB8-96DF-0532D6A66FF8}"/>
    <cellStyle name="Normal 18 18" xfId="9952" xr:uid="{677DFE37-3357-4C76-ACCE-5DE9C383DFFE}"/>
    <cellStyle name="Normal 18 19" xfId="8750" xr:uid="{7C848FE9-FC84-4D39-8047-CBAE8EE97E24}"/>
    <cellStyle name="Normal 18 2" xfId="5235" xr:uid="{B3EFF657-F6B8-4FF2-A554-6DBBF65F051D}"/>
    <cellStyle name="Normal 18 2 2" xfId="9049" xr:uid="{BD10DD80-5C7C-4E37-BB7B-1A462A791AA3}"/>
    <cellStyle name="Normal 18 3" xfId="9189" xr:uid="{9332C648-563C-45EA-94A3-5D110C69DDBC}"/>
    <cellStyle name="Normal 18 4" xfId="9234" xr:uid="{1913DBE9-0A0D-48D8-AAB6-50CD270B3B32}"/>
    <cellStyle name="Normal 18 5" xfId="9283" xr:uid="{F85269D8-D149-4BB3-9F61-6A674000E31E}"/>
    <cellStyle name="Normal 18 6" xfId="9328" xr:uid="{B438671A-4D9B-4B85-8058-7CC8744AF5A6}"/>
    <cellStyle name="Normal 18 7" xfId="9366" xr:uid="{B8693014-A072-4B7E-83A4-3DAC645B2140}"/>
    <cellStyle name="Normal 18 8" xfId="9424" xr:uid="{4825F63E-4E2B-4922-B8BC-AB99973165C2}"/>
    <cellStyle name="Normal 18 9" xfId="9472" xr:uid="{49C814CE-6778-4E33-AE5A-3548C274EE7E}"/>
    <cellStyle name="Normal 19" xfId="5236" xr:uid="{9999C257-BFC8-428A-88EE-A70DFDAADE98}"/>
    <cellStyle name="Normal 19 10" xfId="9367" xr:uid="{3A81A72F-56C1-46DD-BC2F-69FAEED3EB43}"/>
    <cellStyle name="Normal 19 11" xfId="9425" xr:uid="{31364C0A-FBFC-4208-871A-0AB136F6F3A1}"/>
    <cellStyle name="Normal 19 12" xfId="9473" xr:uid="{0C1D345E-6854-4704-9E15-488BD6B34810}"/>
    <cellStyle name="Normal 19 13" xfId="9518" xr:uid="{935A84B1-C295-4310-B3B4-63DF1649D6A7}"/>
    <cellStyle name="Normal 19 14" xfId="9574" xr:uid="{192E3E94-A502-4D91-92A5-99A480CD5712}"/>
    <cellStyle name="Normal 19 15" xfId="9624" xr:uid="{CA8FCCE8-AE99-4A19-8EDD-7B888C948576}"/>
    <cellStyle name="Normal 19 16" xfId="9670" xr:uid="{282B7863-0BDF-4EE2-8524-5ADFF74B5397}"/>
    <cellStyle name="Normal 19 17" xfId="9716" xr:uid="{73FED8B0-DCA4-46DD-8A80-952C695ADDBC}"/>
    <cellStyle name="Normal 19 18" xfId="9762" xr:uid="{ADEFD4A5-FF71-491C-AEF9-8180D1DB80F8}"/>
    <cellStyle name="Normal 19 19" xfId="9808" xr:uid="{F3B0BF3A-A991-4EC4-952E-A404B60D796C}"/>
    <cellStyle name="Normal 19 2" xfId="5237" xr:uid="{3C6398CD-C558-4C1E-9387-0AA28B901436}"/>
    <cellStyle name="Normal 19 2 2" xfId="8873" xr:uid="{B54385DF-F889-49F9-ACC1-CC01053FAA17}"/>
    <cellStyle name="Normal 19 20" xfId="9866" xr:uid="{886E226D-16C5-4013-953D-B17B9A889BE0}"/>
    <cellStyle name="Normal 19 21" xfId="9953" xr:uid="{5715BF78-BD0B-4591-B319-38CE5745F2AD}"/>
    <cellStyle name="Normal 19 3" xfId="8877" xr:uid="{D2CB647F-1DD3-48D8-9871-E3EB2B0E78B6}"/>
    <cellStyle name="Normal 19 4" xfId="17" xr:uid="{7F44BA11-024C-407B-AEB3-FEE7EDF8E867}"/>
    <cellStyle name="Normal 19 4 2" xfId="9994" xr:uid="{771CD92E-F843-4BF2-8B0E-3AE8F28B77B2}"/>
    <cellStyle name="Normal 19 4 2 2" xfId="9995" xr:uid="{81273BF0-C331-49D4-B7FF-334F4BFA3D6D}"/>
    <cellStyle name="Normal 19 4 3" xfId="7868" xr:uid="{CE4935D0-2174-4809-B767-6B12F59B8061}"/>
    <cellStyle name="Normal 19 4 3 2" xfId="10020" xr:uid="{B2B4AA8E-4BA4-4DA9-90B9-6E999CABD05B}"/>
    <cellStyle name="Normal 19 4 3 3" xfId="10030" xr:uid="{CF95167E-7CAF-44C2-A767-A242BFAB8DD2}"/>
    <cellStyle name="Normal 19 5" xfId="9050" xr:uid="{DB24DC47-A7ED-45DA-9A5E-AEDCFB048851}"/>
    <cellStyle name="Normal 19 6" xfId="9190" xr:uid="{DE68E3DF-E6AC-45C1-AC7A-722BACC7CE38}"/>
    <cellStyle name="Normal 19 7" xfId="9235" xr:uid="{C6EA660C-06E5-4734-A116-339462DD112E}"/>
    <cellStyle name="Normal 19 8" xfId="9284" xr:uid="{7C42BA0B-83CA-40F5-A80C-F1A32D248751}"/>
    <cellStyle name="Normal 19 9" xfId="9329" xr:uid="{4ECC9746-E22D-4336-8054-DEC489D56E46}"/>
    <cellStyle name="Normal 2" xfId="2" xr:uid="{BDA2C686-5D74-4923-B6BE-063F9F1F2F31}"/>
    <cellStyle name="Normal 2 10" xfId="5238" xr:uid="{743CA1C3-D0C9-499E-93E1-CE5A766C9AA4}"/>
    <cellStyle name="Normal 2 10 10" xfId="9519" xr:uid="{A2565714-153E-46EA-8BA3-8A78E45B7609}"/>
    <cellStyle name="Normal 2 10 11" xfId="9575" xr:uid="{54F44199-F13E-4094-A9D0-C380DB74620E}"/>
    <cellStyle name="Normal 2 10 12" xfId="9625" xr:uid="{E43E2E6C-1639-4C0C-8BAE-4652A3726EE2}"/>
    <cellStyle name="Normal 2 10 13" xfId="9671" xr:uid="{5A5D4682-CFAD-4327-ABC8-226F534355F8}"/>
    <cellStyle name="Normal 2 10 14" xfId="9717" xr:uid="{C9304D47-6131-453E-A4F3-B5A6A737FBE0}"/>
    <cellStyle name="Normal 2 10 15" xfId="9763" xr:uid="{8AD361E5-F329-41D7-9037-079D0BFFE6C4}"/>
    <cellStyle name="Normal 2 10 16" xfId="9809" xr:uid="{24ECDAF4-1D31-406F-BA0A-909E7283BA5D}"/>
    <cellStyle name="Normal 2 10 17" xfId="9867" xr:uid="{FFE3AABF-A6F1-4E36-AE0E-5A7180DBADB2}"/>
    <cellStyle name="Normal 2 10 18" xfId="9954" xr:uid="{93E68F13-ACA7-456A-9C7C-31064870B0DA}"/>
    <cellStyle name="Normal 2 10 19" xfId="8569" xr:uid="{DE21ED76-43B3-4464-A2D1-BD55004A36DE}"/>
    <cellStyle name="Normal 2 10 2" xfId="5239" xr:uid="{59951558-2553-4495-8F70-2C9C2696D128}"/>
    <cellStyle name="Normal 2 10 3" xfId="5240" xr:uid="{180CC70D-3EB2-4115-AA20-1940D4426358}"/>
    <cellStyle name="Normal 2 10 4" xfId="9236" xr:uid="{9C283A3F-07F0-4A17-B1E6-FE2A4A807209}"/>
    <cellStyle name="Normal 2 10 5" xfId="9285" xr:uid="{D8BFB1C5-2A04-48FD-ACB0-45131ADB7E62}"/>
    <cellStyle name="Normal 2 10 6" xfId="9330" xr:uid="{04E8F0EA-89B7-4CB2-8B7D-688A99D9322B}"/>
    <cellStyle name="Normal 2 10 7" xfId="9368" xr:uid="{611C8FCD-C7F4-41DE-83B1-B9A3672864BA}"/>
    <cellStyle name="Normal 2 10 8" xfId="9426" xr:uid="{94105AF0-4AB0-4C43-8723-5208FCE2FE89}"/>
    <cellStyle name="Normal 2 10 9" xfId="9474" xr:uid="{D36E3A22-4951-48AA-A2FF-305E66013D2A}"/>
    <cellStyle name="Normal 2 11" xfId="5241" xr:uid="{A6B66BC5-8F0A-4895-8DB6-B44F1A35920F}"/>
    <cellStyle name="Normal 2 11 2" xfId="5242" xr:uid="{F5140221-89A7-4FF6-AE66-EE515A2B74B5}"/>
    <cellStyle name="Normal 2 11 3" xfId="5243" xr:uid="{8FD749CB-6267-4B36-A04E-3D8843EDDE9F}"/>
    <cellStyle name="Normal 2 12" xfId="5244" xr:uid="{5E6A330E-DCC2-4DC1-B4FC-A116992701F6}"/>
    <cellStyle name="Normal 2 12 2" xfId="5245" xr:uid="{D7FD36B9-AACF-4383-A959-5B0545A2576E}"/>
    <cellStyle name="Normal 2 12 3" xfId="5246" xr:uid="{5E2A4C4D-3270-4E05-BA0B-08D3B354D487}"/>
    <cellStyle name="Normal 2 13" xfId="5247" xr:uid="{8B532B82-FFB0-4200-BF9E-9A035F4796F8}"/>
    <cellStyle name="Normal 2 13 2" xfId="5248" xr:uid="{FBE765A6-BB67-47F2-9F45-6D1943753328}"/>
    <cellStyle name="Normal 2 13 3" xfId="5249" xr:uid="{E0870547-A1C6-400D-8493-9BB7A90BCBFF}"/>
    <cellStyle name="Normal 2 14" xfId="5250" xr:uid="{0E18A96A-B8E5-46CE-B53E-C9EB40E15D98}"/>
    <cellStyle name="Normal 2 14 2" xfId="5251" xr:uid="{2E2C6746-00C4-4184-9621-1E57EBDF7534}"/>
    <cellStyle name="Normal 2 14 3" xfId="5252" xr:uid="{44A7F992-05DE-40F6-8B48-87B3C5A8E7D8}"/>
    <cellStyle name="Normal 2 15" xfId="5253" xr:uid="{99E24F56-12B6-43C3-A430-98C046A4E9B1}"/>
    <cellStyle name="Normal 2 15 2" xfId="5254" xr:uid="{D23BA284-041A-4107-92C6-1358DC3BFA77}"/>
    <cellStyle name="Normal 2 15 3" xfId="5255" xr:uid="{19D25647-EA15-4496-9C8B-C2064C7D2F50}"/>
    <cellStyle name="Normal 2 16" xfId="5256" xr:uid="{6BB2968B-6C63-44E9-91DC-51B976C19CE0}"/>
    <cellStyle name="Normal 2 16 2" xfId="5257" xr:uid="{28D9E45B-ADB0-493F-ACD8-4108B90980C9}"/>
    <cellStyle name="Normal 2 16 3" xfId="5258" xr:uid="{B7304AB5-7007-4B1F-86A6-547638461A37}"/>
    <cellStyle name="Normal 2 17" xfId="8" xr:uid="{3EA08927-5625-40BE-BDFC-D021897BCBC4}"/>
    <cellStyle name="Normal 2 17 2" xfId="2106" xr:uid="{C2219FE8-FBD7-471D-9713-04FBB44F8FCA}"/>
    <cellStyle name="Normal 2 2" xfId="65" xr:uid="{2244E12E-FE18-4365-A2B1-267A1546A4B2}"/>
    <cellStyle name="Normal 2 2 10" xfId="5259" xr:uid="{21ADAA95-260D-4850-8B1C-981B9B52E264}"/>
    <cellStyle name="Normal 2 2 11" xfId="5260" xr:uid="{E0253572-E3DE-4C21-9DB9-D6129EFFF2C2}"/>
    <cellStyle name="Normal 2 2 12" xfId="5261" xr:uid="{FDE7DBE9-8350-44B7-8EA9-4A5439F4FB8D}"/>
    <cellStyle name="Normal 2 2 12 2" xfId="5262" xr:uid="{24F19EDD-12FD-494A-9C33-8D09E4E9246E}"/>
    <cellStyle name="Normal 2 2 12 3" xfId="5263" xr:uid="{70F4B717-158A-4FC9-8EB1-AD575477C595}"/>
    <cellStyle name="Normal 2 2 13" xfId="2107" xr:uid="{B3FCB315-5C5C-43DA-A5AB-0B7090F14548}"/>
    <cellStyle name="Normal 2 2 2" xfId="83" xr:uid="{E880C88D-530D-40EF-9B62-572DE6BE295B}"/>
    <cellStyle name="Normal 2 2 2 2" xfId="5264" xr:uid="{B0096501-E34A-47EF-A867-AA5430281B25}"/>
    <cellStyle name="Normal 2 2 2 3" xfId="5265" xr:uid="{D2A0387F-2E99-4CB6-9AF8-5F1EF22924AD}"/>
    <cellStyle name="Normal 2 2 2 4" xfId="5266" xr:uid="{9595199C-649B-42C6-A87A-D47339EC533C}"/>
    <cellStyle name="Normal 2 2 2 5" xfId="5267" xr:uid="{637C10D3-22C1-4280-BBD0-F2E29F479732}"/>
    <cellStyle name="Normal 2 2 2 6" xfId="5268" xr:uid="{CA69460C-80B0-47A1-B6B7-2D6B3AEE6D57}"/>
    <cellStyle name="Normal 2 2 2 7" xfId="6712" xr:uid="{0ACF47C2-0174-4004-84DC-2575D422D9E2}"/>
    <cellStyle name="Normal 2 2 2 8" xfId="3736" xr:uid="{C35E1AB6-9F6C-4389-96BB-AFD28D167F6C}"/>
    <cellStyle name="Normal 2 2 2 9" xfId="9051" xr:uid="{1514051B-A692-4040-B976-6AB14C392B83}"/>
    <cellStyle name="Normal 2 2 3" xfId="5269" xr:uid="{EC56549F-53C3-4A63-A6E0-DE02CB97BCB4}"/>
    <cellStyle name="Normal 2 2 3 10" xfId="9576" xr:uid="{9C0A4E72-6091-4CF0-B4C4-97DAF0D68DE0}"/>
    <cellStyle name="Normal 2 2 3 11" xfId="9626" xr:uid="{CEB78FA9-C710-44D2-AC08-7A0FB6361F05}"/>
    <cellStyle name="Normal 2 2 3 12" xfId="9672" xr:uid="{B020A958-FF6D-40F5-ADC6-1223D06EAE55}"/>
    <cellStyle name="Normal 2 2 3 13" xfId="9718" xr:uid="{4CEDD299-1E74-497C-934A-88DA88AA9FDD}"/>
    <cellStyle name="Normal 2 2 3 14" xfId="9764" xr:uid="{BECF03D6-4C79-4C05-B217-65504D952317}"/>
    <cellStyle name="Normal 2 2 3 15" xfId="9810" xr:uid="{1FBC38D5-27AB-4B68-9BC4-AFB27300374C}"/>
    <cellStyle name="Normal 2 2 3 16" xfId="9868" xr:uid="{7FAC3EB7-1633-44ED-8282-8E260DCBF148}"/>
    <cellStyle name="Normal 2 2 3 17" xfId="9955" xr:uid="{73593C42-3131-4C6B-8CF7-D03144C89AE4}"/>
    <cellStyle name="Normal 2 2 3 18" xfId="9052" xr:uid="{CA6510CC-2A8D-48C8-8EAC-FDBA912871EF}"/>
    <cellStyle name="Normal 2 2 3 2" xfId="9191" xr:uid="{D2F93CF3-84A6-4627-BA4F-2143BABED320}"/>
    <cellStyle name="Normal 2 2 3 3" xfId="9237" xr:uid="{51CB9CD2-6BD8-466E-898C-65B6A9BE385B}"/>
    <cellStyle name="Normal 2 2 3 4" xfId="9286" xr:uid="{22879B1E-8646-4AD2-A429-A6FDACEF7E84}"/>
    <cellStyle name="Normal 2 2 3 5" xfId="9331" xr:uid="{13B155CE-3A52-482A-B0E0-FBBD8C33647E}"/>
    <cellStyle name="Normal 2 2 3 6" xfId="9369" xr:uid="{0066EB88-C6AF-4FAE-8AC1-145B7C67A622}"/>
    <cellStyle name="Normal 2 2 3 7" xfId="9427" xr:uid="{8B02F745-A222-4309-A244-CDE8CAC6FA99}"/>
    <cellStyle name="Normal 2 2 3 8" xfId="9475" xr:uid="{E897F389-ECE7-484F-8F0E-3C74291E1C54}"/>
    <cellStyle name="Normal 2 2 3 9" xfId="9520" xr:uid="{4A0CF4E8-1A93-4CD6-A872-D956DF956FF8}"/>
    <cellStyle name="Normal 2 2 4" xfId="5270" xr:uid="{3E9DC071-F7E5-4F00-8039-D53FD316CFA0}"/>
    <cellStyle name="Normal 2 2 4 2" xfId="5271" xr:uid="{2196AB0E-6E08-4ADA-8E0F-9AC12C26F8A5}"/>
    <cellStyle name="Normal 2 2 5" xfId="5272" xr:uid="{C8BF35F0-00EF-4615-A261-DE8A7B6E854A}"/>
    <cellStyle name="Normal 2 2 6" xfId="5273" xr:uid="{6C453FDA-1A1A-443E-9C90-0B06AA38C954}"/>
    <cellStyle name="Normal 2 2 7" xfId="5274" xr:uid="{2C957AAF-CDB8-4D16-A925-57A6821907F3}"/>
    <cellStyle name="Normal 2 2 8" xfId="5275" xr:uid="{DD4E399C-1BC9-4DA7-9888-C6F836CBB032}"/>
    <cellStyle name="Normal 2 2 9" xfId="5276" xr:uid="{D02AC153-077B-4BEA-80BD-6F619D5E208A}"/>
    <cellStyle name="Normal 2 3" xfId="3727" xr:uid="{6643C740-3FCA-4F2A-98DE-F2A47CFDD775}"/>
    <cellStyle name="Normal 2 3 2" xfId="5277" xr:uid="{51838254-F322-4D12-999B-33FEAD1C9B36}"/>
    <cellStyle name="Normal 2 4" xfId="3728" xr:uid="{A14A4AD8-BD8E-4F6E-831D-FAB80A2682B8}"/>
    <cellStyle name="Normal 2 4 2" xfId="5278" xr:uid="{3C0AE6CB-5178-44AD-93CE-EB30DFCBBBA1}"/>
    <cellStyle name="Normal 2 47" xfId="7858" xr:uid="{F04FE525-58EF-40E6-92F2-EFBA678BB7FC}"/>
    <cellStyle name="Normal 2 5" xfId="3729" xr:uid="{5D32EF2A-1C6A-4838-AF3D-4896A22EAA86}"/>
    <cellStyle name="Normal 2 6" xfId="3730" xr:uid="{C0DA6FAB-5EB4-424F-96C4-BF2BC27666E5}"/>
    <cellStyle name="Normal 2 7" xfId="3731" xr:uid="{2B7B0A8C-B091-48F4-BD04-4CEDCF8EC8D5}"/>
    <cellStyle name="Normal 2 8" xfId="5279" xr:uid="{7B8AB44B-EE7B-4C72-8B99-66DF83B7C28B}"/>
    <cellStyle name="Normal 2 8 2" xfId="5280" xr:uid="{C403EFC4-8776-4012-8E09-EC94D9AF7D88}"/>
    <cellStyle name="Normal 2 8 3" xfId="5281" xr:uid="{EC9C998B-6060-414D-8CAE-75CF84267144}"/>
    <cellStyle name="Normal 2 8 4" xfId="8570" xr:uid="{059E6DC1-5735-4A39-9C95-D77B2DC7B6C0}"/>
    <cellStyle name="Normal 2 9" xfId="5282" xr:uid="{3695C08B-53C7-48F6-A60D-4806590D4881}"/>
    <cellStyle name="Normal 2 9 2" xfId="5283" xr:uid="{DFDF06BC-713A-439E-977C-37A76D7A0BD6}"/>
    <cellStyle name="Normal 2 9 3" xfId="5284" xr:uid="{F5525E6D-641C-42ED-882E-82CBB59D5397}"/>
    <cellStyle name="Normal 2 9 4" xfId="8571" xr:uid="{32269F9A-910F-44A2-BA0B-FCAF41AA6035}"/>
    <cellStyle name="Normal 2_BALANCE GENERAL AGOSTO 2010" xfId="8572" xr:uid="{27506C99-9ACD-48B0-BF9B-477A8B03C0D0}"/>
    <cellStyle name="Normal 20" xfId="5285" xr:uid="{7F1771C6-B374-4094-882E-7B11E2F6F300}"/>
    <cellStyle name="Normal 20 2" xfId="9053" xr:uid="{38850DCD-D937-4AED-8849-3B9978633C99}"/>
    <cellStyle name="Normal 20 3" xfId="8876" xr:uid="{07774401-6CC5-4587-89C4-4229F20805E1}"/>
    <cellStyle name="Normal 21" xfId="5286" xr:uid="{952B59CB-60B4-401F-B6B5-79F7E5078C58}"/>
    <cellStyle name="Normal 21 10" xfId="9521" xr:uid="{3E97580A-8730-4F60-8F87-8CCB0C5CEC52}"/>
    <cellStyle name="Normal 21 11" xfId="9577" xr:uid="{3B28E1F2-077D-44BB-A14C-95E52CC40EEF}"/>
    <cellStyle name="Normal 21 12" xfId="9627" xr:uid="{0FCC9E9C-9F05-448D-AC85-8EF68B25E54F}"/>
    <cellStyle name="Normal 21 13" xfId="9673" xr:uid="{6730D177-498C-4DE9-A27F-F99C6D077EE3}"/>
    <cellStyle name="Normal 21 14" xfId="9719" xr:uid="{7C2F6F96-B0DC-4C3C-A7E6-DB256FA96CD1}"/>
    <cellStyle name="Normal 21 15" xfId="9765" xr:uid="{77961D2F-04DD-4CC0-9CEE-328AEE8F9297}"/>
    <cellStyle name="Normal 21 16" xfId="9811" xr:uid="{C5E9C7AB-EDFD-4366-B8C4-832E76AF9E52}"/>
    <cellStyle name="Normal 21 17" xfId="9869" xr:uid="{F8B047AA-EC15-4004-996E-ED492022FD91}"/>
    <cellStyle name="Normal 21 18" xfId="9956" xr:uid="{C34DB89E-8B8E-4F59-93D5-52809BB4E592}"/>
    <cellStyle name="Normal 21 2" xfId="9054" xr:uid="{9E8A980F-C7F0-49D2-93A4-AF71A5726884}"/>
    <cellStyle name="Normal 21 3" xfId="9192" xr:uid="{4EF4D932-6352-4165-BFB4-203BEDC5AE83}"/>
    <cellStyle name="Normal 21 4" xfId="9238" xr:uid="{986186C4-7491-4BBB-A5AD-C3D67B32BE8B}"/>
    <cellStyle name="Normal 21 5" xfId="9287" xr:uid="{8C522DF1-AA62-4DF3-AAA7-BB41F34FDAEB}"/>
    <cellStyle name="Normal 21 6" xfId="9332" xr:uid="{EC209E80-80AD-4983-9E12-738F667110DE}"/>
    <cellStyle name="Normal 21 7" xfId="9370" xr:uid="{975AC70C-631B-4835-83FD-C68BE5CBBB5B}"/>
    <cellStyle name="Normal 21 8" xfId="9428" xr:uid="{717D1450-FC2F-4FF2-846D-498A5F68D623}"/>
    <cellStyle name="Normal 21 9" xfId="9476" xr:uid="{6C601B81-C2FA-43A9-8CEB-52E386092C24}"/>
    <cellStyle name="Normal 22" xfId="5287" xr:uid="{D0D481EC-9490-43A6-8D00-5B262A4025DB}"/>
    <cellStyle name="Normal 23" xfId="5288" xr:uid="{06198510-E6EF-4187-9DB0-C2FED2130104}"/>
    <cellStyle name="Normal 24" xfId="5289" xr:uid="{583F12D6-2944-47CF-86C5-F5AA0DA7364C}"/>
    <cellStyle name="Normal 24 10" xfId="9578" xr:uid="{264C91BA-82F8-4D01-9D08-B939539E292A}"/>
    <cellStyle name="Normal 24 11" xfId="9628" xr:uid="{04C7A15D-B62F-4B72-93EE-4D5EC9D3A72D}"/>
    <cellStyle name="Normal 24 12" xfId="9674" xr:uid="{C4D679B6-0370-4B24-A2A5-34CD8A20B829}"/>
    <cellStyle name="Normal 24 13" xfId="9720" xr:uid="{7269818C-9B4B-4FC8-980D-68CFA1FD0716}"/>
    <cellStyle name="Normal 24 14" xfId="9766" xr:uid="{45057AB1-6453-42D6-8257-955A21ECA6D4}"/>
    <cellStyle name="Normal 24 15" xfId="9812" xr:uid="{E9FB30F2-80A3-429E-AC66-8F7D37FF35C9}"/>
    <cellStyle name="Normal 24 16" xfId="9870" xr:uid="{F8EF010C-0F2B-478B-A32A-1C51941A27BD}"/>
    <cellStyle name="Normal 24 17" xfId="9957" xr:uid="{F922944A-09DC-46AF-B557-5399E34DF722}"/>
    <cellStyle name="Normal 24 18" xfId="9055" xr:uid="{2D05B76D-D47A-4C81-9727-E87B1FA605A4}"/>
    <cellStyle name="Normal 24 2" xfId="9193" xr:uid="{2E14D400-BA85-44A8-BC32-089304AA0611}"/>
    <cellStyle name="Normal 24 3" xfId="9239" xr:uid="{ADB48B70-4469-44B8-83FA-5F85A91A1ADF}"/>
    <cellStyle name="Normal 24 4" xfId="9288" xr:uid="{7CD51D0B-762F-49A2-A2FC-71A99D609FC7}"/>
    <cellStyle name="Normal 24 5" xfId="9333" xr:uid="{A99F01F2-0EF7-4032-BCCF-4C7634F37190}"/>
    <cellStyle name="Normal 24 6" xfId="9371" xr:uid="{79819B03-599A-4D87-9E51-99B916D4147A}"/>
    <cellStyle name="Normal 24 7" xfId="9429" xr:uid="{E310C5B7-5C9F-43C1-B39C-B86784E9794C}"/>
    <cellStyle name="Normal 24 8" xfId="9477" xr:uid="{AF78061E-766A-4C3C-848B-C485C5CB8D88}"/>
    <cellStyle name="Normal 24 9" xfId="9522" xr:uid="{B5074D94-E766-4F41-88B0-57FED693F0FA}"/>
    <cellStyle name="Normal 25" xfId="5290" xr:uid="{3321EBA5-3CE6-4F7E-8258-6BE116B51DCB}"/>
    <cellStyle name="Normal 25 10" xfId="9579" xr:uid="{F6D7A8D2-63EC-4C97-AD4B-995E307829D4}"/>
    <cellStyle name="Normal 25 11" xfId="9629" xr:uid="{F79D9528-B93B-4D8D-B572-7A8CAD2B0473}"/>
    <cellStyle name="Normal 25 12" xfId="9675" xr:uid="{493D1D7C-D062-4A30-AD09-E1F912C959F0}"/>
    <cellStyle name="Normal 25 13" xfId="9721" xr:uid="{23CD2F50-0CCC-4254-A06A-E16E1682C353}"/>
    <cellStyle name="Normal 25 14" xfId="9767" xr:uid="{C25316B3-AD3E-42C7-961F-68E755377A46}"/>
    <cellStyle name="Normal 25 15" xfId="9813" xr:uid="{146D620C-DBA6-4987-A5EE-E8F4C5ECB018}"/>
    <cellStyle name="Normal 25 16" xfId="9871" xr:uid="{A073A982-9B98-4CBA-BC2B-D827DEC38443}"/>
    <cellStyle name="Normal 25 17" xfId="9958" xr:uid="{F99D123C-A652-4108-BAFE-D84071266ED9}"/>
    <cellStyle name="Normal 25 18" xfId="9056" xr:uid="{3B2EA7BE-C6D7-4F23-B96C-09452F143672}"/>
    <cellStyle name="Normal 25 2" xfId="9194" xr:uid="{84FCA6A7-81D3-4300-9D37-FABF14837F8D}"/>
    <cellStyle name="Normal 25 3" xfId="9240" xr:uid="{F5D42BCE-7E48-4E9F-9209-ECB396724D2C}"/>
    <cellStyle name="Normal 25 4" xfId="9289" xr:uid="{26FAB2A4-1593-44C5-8F32-A93B6FA79FAC}"/>
    <cellStyle name="Normal 25 5" xfId="9334" xr:uid="{F04BD73B-B9A6-4A57-A1A4-EAD303258F20}"/>
    <cellStyle name="Normal 25 6" xfId="9372" xr:uid="{2D5F49B3-B62F-4BF2-B866-180B70D9CC66}"/>
    <cellStyle name="Normal 25 7" xfId="9430" xr:uid="{0CD98996-73A7-4099-BEEA-E7027ABFDC9C}"/>
    <cellStyle name="Normal 25 8" xfId="9478" xr:uid="{0A6893C1-01B5-4F0B-B9C7-020E1D0F264D}"/>
    <cellStyle name="Normal 25 9" xfId="9523" xr:uid="{C548C8AF-8B13-4A96-9F14-CB8ED8E4A5E7}"/>
    <cellStyle name="Normal 26" xfId="5291" xr:uid="{B7110AA8-F7F5-4F15-A3FE-DBBBB1B68680}"/>
    <cellStyle name="Normal 26 10" xfId="9630" xr:uid="{8F6E099A-38EF-48BF-92BA-9BC710813531}"/>
    <cellStyle name="Normal 26 11" xfId="9676" xr:uid="{D70C9DA8-320D-4AC0-9EBB-5E2E65E45315}"/>
    <cellStyle name="Normal 26 12" xfId="9722" xr:uid="{8F1E5F15-115E-454F-84F7-A9D12344BC28}"/>
    <cellStyle name="Normal 26 13" xfId="9768" xr:uid="{620E28D6-5D42-4733-BE18-79ABB0B55BF3}"/>
    <cellStyle name="Normal 26 14" xfId="9814" xr:uid="{DD04A825-10B0-45D4-9306-D32002E1B576}"/>
    <cellStyle name="Normal 26 15" xfId="9872" xr:uid="{8100282D-A20E-4684-99F5-8D0DCF57EEA1}"/>
    <cellStyle name="Normal 26 16" xfId="9959" xr:uid="{160C01F5-938E-4222-AC36-D73DAE2FA132}"/>
    <cellStyle name="Normal 26 17" xfId="9205" xr:uid="{E2E97D57-1EB1-4423-96F5-00438412A1B4}"/>
    <cellStyle name="Normal 26 2" xfId="9241" xr:uid="{0CC62A37-E077-420E-B758-83DBAFA4B816}"/>
    <cellStyle name="Normal 26 3" xfId="9290" xr:uid="{5B15968F-F69B-4BEA-A5CF-FB83257A0269}"/>
    <cellStyle name="Normal 26 4" xfId="9335" xr:uid="{2777819B-31A5-4D4F-BD26-7A8A72F2B8E7}"/>
    <cellStyle name="Normal 26 5" xfId="9373" xr:uid="{5F1FE8A8-DE2C-4B97-8DD7-065CE974C9E5}"/>
    <cellStyle name="Normal 26 6" xfId="9431" xr:uid="{F141BCE0-3A0E-4688-8685-7559213D5B84}"/>
    <cellStyle name="Normal 26 7" xfId="9479" xr:uid="{BA61BE0D-7D08-4190-838A-AD5D8F16C901}"/>
    <cellStyle name="Normal 26 8" xfId="9524" xr:uid="{8734B2F9-8AC9-4BC5-8A66-35BBDF884389}"/>
    <cellStyle name="Normal 26 9" xfId="9580" xr:uid="{B5A04363-16CD-434B-93F3-B2F414AA0A1C}"/>
    <cellStyle name="Normal 27" xfId="5292" xr:uid="{D722DD96-5778-4D1F-A77D-05151CDFEC47}"/>
    <cellStyle name="Normal 27 2" xfId="9873" xr:uid="{0959A511-3BA0-4FB8-A47B-BA4C44F209A3}"/>
    <cellStyle name="Normal 27 3" xfId="9960" xr:uid="{313C48EE-F17D-48B2-B6CD-35333B886D71}"/>
    <cellStyle name="Normal 28" xfId="5293" xr:uid="{6ED3FD89-39D3-427D-B6B4-6C25A3A55E35}"/>
    <cellStyle name="Normal 28 2" xfId="9874" xr:uid="{459B10B2-6C73-45A5-936F-E9AD86564E81}"/>
    <cellStyle name="Normal 28 3" xfId="9961" xr:uid="{8FA6CA2E-AB25-432B-AC61-7A3BECD59F19}"/>
    <cellStyle name="Normal 29" xfId="5294" xr:uid="{9BCD1733-3643-4193-A775-C86AB797DF45}"/>
    <cellStyle name="Normal 29 2" xfId="9962" xr:uid="{E2A437A4-4068-4E78-BB53-991F9A8CD7AB}"/>
    <cellStyle name="Normal 29 3" xfId="9875" xr:uid="{FB6F81C9-37A5-43C2-BC63-514EFB7D1209}"/>
    <cellStyle name="Normal 3" xfId="67" xr:uid="{AC34BE95-49AD-4F4D-B9E3-6FE9696ACB0B}"/>
    <cellStyle name="Normal 3 10" xfId="5295" xr:uid="{F4F0BCE3-2CDA-4093-AA6A-984C9DF046F2}"/>
    <cellStyle name="Normal 3 104 2" xfId="7863" xr:uid="{7566068F-4369-4C85-9FB3-43579BB34210}"/>
    <cellStyle name="Normal 3 11" xfId="6705" xr:uid="{E57C26BC-291E-4780-9F9E-323511D13CF0}"/>
    <cellStyle name="Normal 3 12" xfId="2108" xr:uid="{DC0497D9-FA71-4F42-906B-514401322C5A}"/>
    <cellStyle name="Normal 3 2" xfId="3665" xr:uid="{DAE02BBE-4E90-4038-A2D4-47C018B23AC3}"/>
    <cellStyle name="Normal 3 2 2" xfId="5296" xr:uid="{786197DC-902C-4A3A-9FFC-0EC106054AD5}"/>
    <cellStyle name="Normal 3 2 3" xfId="5297" xr:uid="{A37A99DB-BC8E-4313-BBCF-6620D8CF3603}"/>
    <cellStyle name="Normal 3 2 3 2" xfId="9057" xr:uid="{87477505-C6DC-4259-A6E0-CA668FFA24CB}"/>
    <cellStyle name="Normal 3 3" xfId="3666" xr:uid="{097A8BB0-A265-4BCB-AF97-6EDF349D9CFD}"/>
    <cellStyle name="Normal 3 3 2" xfId="5298" xr:uid="{0CDAC1FF-1109-4524-B3C7-ED5ACA519BD8}"/>
    <cellStyle name="Normal 3 3 3" xfId="9058" xr:uid="{12486F11-1ED4-40C4-8FFB-FC900DEDF803}"/>
    <cellStyle name="Normal 3 4" xfId="3667" xr:uid="{FDE980C2-D077-4ED5-8D08-2AF748301236}"/>
    <cellStyle name="Normal 3 4 2" xfId="5299" xr:uid="{D73860E0-F38C-4C08-B36F-4A46DAB304FB}"/>
    <cellStyle name="Normal 3 4 3" xfId="5300" xr:uid="{826647A0-AA30-487F-8C20-E7B0DA46C670}"/>
    <cellStyle name="Normal 3 5" xfId="3668" xr:uid="{9A014F08-DD3D-4570-8C23-B6F49498562D}"/>
    <cellStyle name="Normal 3 5 2" xfId="5301" xr:uid="{F6CB0A8B-291F-4613-9D31-0DC524968031}"/>
    <cellStyle name="Normal 3 5 3" xfId="5302" xr:uid="{17657973-ADC4-4E1A-A265-31D48F824E2A}"/>
    <cellStyle name="Normal 3 5 4" xfId="9894" xr:uid="{353EBCA9-37D5-48FE-88CD-A9875A466624}"/>
    <cellStyle name="Normal 3 6" xfId="3669" xr:uid="{BC2BAC73-6277-4382-9212-C36D3631C644}"/>
    <cellStyle name="Normal 3 6 2" xfId="5303" xr:uid="{19F6984B-F738-48EB-ABBF-C3F673803B80}"/>
    <cellStyle name="Normal 3 7" xfId="3670" xr:uid="{EB16C3B1-9469-4FD9-8D80-AF6DA2C2305D}"/>
    <cellStyle name="Normal 3 7 2" xfId="5304" xr:uid="{7F37A985-19A9-4303-A318-76DCFC10DE4A}"/>
    <cellStyle name="Normal 3 8" xfId="5305" xr:uid="{5080B91D-4ACF-4C09-8146-C4C8EE8040DB}"/>
    <cellStyle name="Normal 3 9" xfId="5306" xr:uid="{BBEB8795-F979-46A3-9F2B-C675B8B5DE8D}"/>
    <cellStyle name="Normal 30" xfId="5307" xr:uid="{6CE26A47-D306-4830-8F2C-24E1FC91FC4F}"/>
    <cellStyle name="Normal 30 2" xfId="9963" xr:uid="{F134BFE6-06B5-4947-895F-7E8AB2B39D40}"/>
    <cellStyle name="Normal 30 3" xfId="9876" xr:uid="{A5646136-CB84-40F5-8FB7-F44A8D4D3A81}"/>
    <cellStyle name="Normal 31" xfId="5308" xr:uid="{AAAE0779-F745-4723-9293-C39930AF3516}"/>
    <cellStyle name="Normal 31 2" xfId="9964" xr:uid="{217BB141-A5B5-4292-A7A0-517BE386DCA3}"/>
    <cellStyle name="Normal 31 3" xfId="9877" xr:uid="{4B7818C9-3862-4FFC-B9C3-71E606AFAB5A}"/>
    <cellStyle name="Normal 32" xfId="5309" xr:uid="{3CE8EC77-F4C3-4E37-BDBF-379F66F4057E}"/>
    <cellStyle name="Normal 32 2" xfId="9965" xr:uid="{1D11AA09-CF2F-4D7C-9956-DC63111A9312}"/>
    <cellStyle name="Normal 32 3" xfId="9878" xr:uid="{77E95C00-5F76-4613-A263-1BE497E23433}"/>
    <cellStyle name="Normal 33" xfId="5310" xr:uid="{42B9739B-97AD-4BCD-9EDA-4E934FE48F05}"/>
    <cellStyle name="Normal 33 2" xfId="9966" xr:uid="{9CC19EAC-0A97-4EC1-B848-0AF8F0618BEC}"/>
    <cellStyle name="Normal 33 3" xfId="9879" xr:uid="{84FA5528-E98C-45E1-A0BE-B0312ABEAF48}"/>
    <cellStyle name="Normal 34" xfId="5311" xr:uid="{374DEC0D-88B2-4FD9-A5A5-7264CEFB022F}"/>
    <cellStyle name="Normal 34 2" xfId="9983" xr:uid="{26489F65-01C5-46C2-8C58-8E0EE8481779}"/>
    <cellStyle name="Normal 34 3" xfId="9891" xr:uid="{2920062B-A4C6-43C6-8FCB-BDFF709D4CBA}"/>
    <cellStyle name="Normal 35" xfId="5312" xr:uid="{DA5604BC-D83A-455D-A827-CC14A3E74651}"/>
    <cellStyle name="Normal 35 2" xfId="9985" xr:uid="{6904E59C-8309-4D85-AD6C-343A55330E57}"/>
    <cellStyle name="Normal 36" xfId="5313" xr:uid="{0B0F8C0D-E5CA-425E-9D36-A61C3C404BE4}"/>
    <cellStyle name="Normal 36 2" xfId="9986" xr:uid="{AD661F07-FB83-4BFA-B32B-2457EE5700DD}"/>
    <cellStyle name="Normal 37" xfId="2109" xr:uid="{98701344-B8B6-48C2-AFAE-9FFFBB21718F}"/>
    <cellStyle name="Normal 37 2" xfId="9892" xr:uid="{BCBE16E1-FA67-4715-AC9E-207353A72451}"/>
    <cellStyle name="Normal 38" xfId="5314" xr:uid="{781E323C-9418-4668-AB16-7EAF1324555B}"/>
    <cellStyle name="Normal 38 2" xfId="10006" xr:uid="{154B992F-2042-4174-8419-B46876E767A6}"/>
    <cellStyle name="Normal 38 3" xfId="10010" xr:uid="{E4CF6B82-5DEF-4035-9128-424B681FDCBF}"/>
    <cellStyle name="Normal 38 4" xfId="7874" xr:uid="{652443C5-88AE-498B-92D1-1D70225F5572}"/>
    <cellStyle name="Normal 38 4 2" xfId="10013" xr:uid="{B74F6130-B8D9-4B5C-A9CB-7318D7B0630D}"/>
    <cellStyle name="Normal 38 5" xfId="7875" xr:uid="{8157F689-1AD8-423D-817C-EB2217EBCDBC}"/>
    <cellStyle name="Normal 38 5 2" xfId="10019" xr:uid="{03DF52DA-9143-424C-992D-3D24B07985E8}"/>
    <cellStyle name="Normal 38 6" xfId="7880" xr:uid="{20D6769B-F2C6-4B8C-B7A9-E36F4CEB9ADD}"/>
    <cellStyle name="Normal 38 7" xfId="10026" xr:uid="{1AF377DA-8C2D-435D-83CF-57418234B781}"/>
    <cellStyle name="Normal 38 8" xfId="10028" xr:uid="{49096A54-0CB4-4D8D-B7E6-55ED0E26A3F7}"/>
    <cellStyle name="Normal 39" xfId="5315" xr:uid="{F0E0467A-1449-4183-8C6D-E934B629A23C}"/>
    <cellStyle name="Normal 39 2" xfId="10005" xr:uid="{D3A9DDB3-4664-4E30-9940-D4505C4F3EE6}"/>
    <cellStyle name="Normal 4" xfId="2110" xr:uid="{41BD687D-0AAF-4CBF-815E-8700FF789A9F}"/>
    <cellStyle name="Normal 4 2" xfId="2111" xr:uid="{5FF423B2-A2B5-4262-B5E8-0D85D9F3AE63}"/>
    <cellStyle name="Normal 4 2 10" xfId="5316" xr:uid="{1FE4A6BF-EFE0-4102-9E02-63EAF397989D}"/>
    <cellStyle name="Normal 4 2 10 2" xfId="5317" xr:uid="{BDCA8959-3CD7-41C4-8CD9-3D0439AC4284}"/>
    <cellStyle name="Normal 4 2 10 3" xfId="5318" xr:uid="{5567BA25-58F9-470D-A7E1-03CE7D039991}"/>
    <cellStyle name="Normal 4 2 10 4" xfId="5319" xr:uid="{93856421-D741-4B51-95AE-28F51741D78F}"/>
    <cellStyle name="Normal 4 2 10 5" xfId="9432" xr:uid="{08780CD8-D510-46EA-8A07-7786ACC0A795}"/>
    <cellStyle name="Normal 4 2 11" xfId="5320" xr:uid="{CB002FED-3965-4B7B-99C4-A49C673CACA5}"/>
    <cellStyle name="Normal 4 2 11 2" xfId="5321" xr:uid="{C41D6848-78F7-4DF5-BF69-2D64C1500074}"/>
    <cellStyle name="Normal 4 2 11 3" xfId="9480" xr:uid="{6E24E429-AA21-47EB-9EE4-644B4628E22A}"/>
    <cellStyle name="Normal 4 2 12" xfId="5322" xr:uid="{ED13DFB8-6F02-40EC-8216-49F6CA05D657}"/>
    <cellStyle name="Normal 4 2 12 2" xfId="9525" xr:uid="{27A878CB-7C67-4E16-9952-3D282B3DBB15}"/>
    <cellStyle name="Normal 4 2 13" xfId="9581" xr:uid="{3C1F88AD-51C1-4279-ABAD-F23E232237E4}"/>
    <cellStyle name="Normal 4 2 14" xfId="9631" xr:uid="{836CEAA1-E345-430E-9D5F-86E7C49E3A43}"/>
    <cellStyle name="Normal 4 2 15" xfId="9677" xr:uid="{8F6A849C-092A-4E12-B179-9BF0F645C30F}"/>
    <cellStyle name="Normal 4 2 16" xfId="9723" xr:uid="{545DCE24-92F3-4545-B5BB-2ACB1690D1CE}"/>
    <cellStyle name="Normal 4 2 17" xfId="9769" xr:uid="{5C563A9B-4A7A-42F5-86F1-DC7D917BF813}"/>
    <cellStyle name="Normal 4 2 18" xfId="9815" xr:uid="{9AAB2E8C-B698-4D75-99BC-016A64C80003}"/>
    <cellStyle name="Normal 4 2 19" xfId="9880" xr:uid="{953A93CB-8F4B-4E46-B833-79B9DFCA619A}"/>
    <cellStyle name="Normal 4 2 2" xfId="2112" xr:uid="{1C10A023-B83E-4379-A369-81E2CBA2010C}"/>
    <cellStyle name="Normal 4 2 2 2" xfId="5323" xr:uid="{F32CCA25-9887-4689-AA31-18F1455994A1}"/>
    <cellStyle name="Normal 4 2 2 3" xfId="5324" xr:uid="{D373545B-A150-4CF9-8B73-4AA78714A924}"/>
    <cellStyle name="Normal 4 2 2 4" xfId="5325" xr:uid="{C81FA4F4-CC6C-4860-90E6-C884DDDF31A9}"/>
    <cellStyle name="Normal 4 2 20" xfId="9967" xr:uid="{6DDC619E-21CC-499C-A169-F14016363A8A}"/>
    <cellStyle name="Normal 4 2 3" xfId="2113" xr:uid="{C42462A7-F535-48AA-8AE1-DC460C3925D0}"/>
    <cellStyle name="Normal 4 2 3 2" xfId="5326" xr:uid="{78EFD3AF-E0A5-415E-ACAD-960B9CD6F859}"/>
    <cellStyle name="Normal 4 2 4" xfId="3671" xr:uid="{AE555D1F-776B-4112-8684-416172CA7DC6}"/>
    <cellStyle name="Normal 4 2 4 2" xfId="5327" xr:uid="{47C40155-7720-456C-B73D-014E3FD55184}"/>
    <cellStyle name="Normal 4 2 4 3" xfId="9059" xr:uid="{26E2E2F0-6E14-4021-9539-C8F7B316B9EF}"/>
    <cellStyle name="Normal 4 2 5" xfId="3672" xr:uid="{69AD4AB4-4285-422D-A1AF-7702FB324860}"/>
    <cellStyle name="Normal 4 2 5 2" xfId="5328" xr:uid="{F5650E6A-E8A2-45C5-8B38-4CB3560AC4B6}"/>
    <cellStyle name="Normal 4 2 5 3" xfId="9195" xr:uid="{325996D7-C6B0-4CFF-9D4C-69EA030D0ED5}"/>
    <cellStyle name="Normal 4 2 6" xfId="3673" xr:uid="{23FC7A68-2A2D-4BE0-B076-6762F3E31F68}"/>
    <cellStyle name="Normal 4 2 6 2" xfId="5329" xr:uid="{9B9C3D6A-A410-4268-AC0C-BE551B1AE178}"/>
    <cellStyle name="Normal 4 2 6 3" xfId="9242" xr:uid="{F59EBF34-BF0B-422C-AC82-271BD4E9C591}"/>
    <cellStyle name="Normal 4 2 7" xfId="3674" xr:uid="{4B1F0411-1E75-4624-91FC-8BC4908BE037}"/>
    <cellStyle name="Normal 4 2 7 2" xfId="5330" xr:uid="{11F8B4E6-4451-42DD-AD2D-5031E5D5BDF8}"/>
    <cellStyle name="Normal 4 2 7 3" xfId="9291" xr:uid="{420BC6C2-B7D5-4170-BFA7-43D47644B09C}"/>
    <cellStyle name="Normal 4 2 8" xfId="5331" xr:uid="{119A0B9C-8C07-4811-8CC8-F1DD9B18C35C}"/>
    <cellStyle name="Normal 4 2 8 2" xfId="5332" xr:uid="{8F6186B3-27E5-44E8-B417-268C8C6E9558}"/>
    <cellStyle name="Normal 4 2 8 3" xfId="9336" xr:uid="{00E4F960-E28E-4425-A12F-5475E86E7C4A}"/>
    <cellStyle name="Normal 4 2 9" xfId="5333" xr:uid="{43E5B6AB-CF49-4B26-AE15-702892FD6F14}"/>
    <cellStyle name="Normal 4 2 9 2" xfId="5334" xr:uid="{040998C3-68B8-4E00-A0BD-31528FA0C364}"/>
    <cellStyle name="Normal 4 2 9 3" xfId="9374" xr:uid="{76CC0DB0-D0FC-46A0-9B4A-A1AD2010C824}"/>
    <cellStyle name="Normal 4 2_Deuda septiembre_marcos" xfId="2114" xr:uid="{B5E251BE-8FD6-490F-9E6D-3663A60DB793}"/>
    <cellStyle name="Normal 4 3" xfId="2115" xr:uid="{65E54FD1-6043-41AC-A957-CE37C7CABB32}"/>
    <cellStyle name="Normal 4 3 2" xfId="5335" xr:uid="{130DDA99-B805-4E55-8B3A-D8B2FC453BE4}"/>
    <cellStyle name="Normal 4 3 2 2" xfId="9060" xr:uid="{EDDF6DD9-1193-4CA6-A2F3-2216B8352732}"/>
    <cellStyle name="Normal 4 4" xfId="2116" xr:uid="{D141A511-72F8-49D3-BD2E-442381A62D9F}"/>
    <cellStyle name="Normal 4 4 2" xfId="5336" xr:uid="{8B07501F-C8EC-4C39-A1F6-46B76461530C}"/>
    <cellStyle name="Normal 4 4 3" xfId="5337" xr:uid="{0E289DB6-A888-4AE8-B61B-CB65AD4983A8}"/>
    <cellStyle name="Normal 4 4 4" xfId="5338" xr:uid="{68F70BCD-56CE-4292-B0F4-413499E4EA2E}"/>
    <cellStyle name="Normal 4 5" xfId="89" xr:uid="{8210035C-658D-42BE-9703-706DE4B40A08}"/>
    <cellStyle name="Normal 4 5 2" xfId="16" xr:uid="{8585F075-457A-4B0B-B316-EB4D0D765C3B}"/>
    <cellStyle name="Normal 4 5 2 2" xfId="5339" xr:uid="{2057CF59-E965-4C9F-B2FC-99DEB5EB91AF}"/>
    <cellStyle name="Normal 4 6" xfId="3675" xr:uid="{1E42890A-F6FF-4DEE-B3BE-C54443F78514}"/>
    <cellStyle name="Normal 4 6 2" xfId="5340" xr:uid="{4142541F-DA69-44F8-A8B4-F6715C9F6299}"/>
    <cellStyle name="Normal 4 7" xfId="3676" xr:uid="{BDABBEAE-85BC-4787-A096-6250802F2B67}"/>
    <cellStyle name="Normal 4 7 2" xfId="5341" xr:uid="{A6A1F33C-D006-4759-B575-9429A737C58C}"/>
    <cellStyle name="Normal 4 8" xfId="5342" xr:uid="{63D018F0-AE80-4494-B64A-5BFEE8862F4D}"/>
    <cellStyle name="Normal 4 9" xfId="7878" xr:uid="{2A036A18-F75E-4336-BFE9-F72C7DAE4B85}"/>
    <cellStyle name="Normal 4_Deuda septiembre_marcos" xfId="2117" xr:uid="{67BD6D8C-E1AB-497C-82E8-54931EBA79AA}"/>
    <cellStyle name="Normal 40" xfId="5343" xr:uid="{C6C97282-0ADE-4862-8034-08B09AD7443A}"/>
    <cellStyle name="Normal 40 2" xfId="10009" xr:uid="{F99B7912-AC7E-4258-8A45-B6F88038F1F0}"/>
    <cellStyle name="Normal 41" xfId="2118" xr:uid="{CF6260DE-CD5D-413C-9032-45F2C11DA828}"/>
    <cellStyle name="Normal 41 2" xfId="10012" xr:uid="{587667DD-29E6-4A0D-B0B9-279C9B64B1FB}"/>
    <cellStyle name="Normal 42" xfId="5344" xr:uid="{0B796107-8250-4F63-806F-C00A3F6C9229}"/>
    <cellStyle name="Normal 42 2" xfId="10018" xr:uid="{E5AEF62B-A9C8-40C9-883C-061EEC1121A7}"/>
    <cellStyle name="Normal 43" xfId="5345" xr:uid="{70E5B3EF-F5CB-45F1-96B2-4CE925B27024}"/>
    <cellStyle name="Normal 43 2" xfId="10023" xr:uid="{15F3A37B-2152-4D29-8E16-622C51804072}"/>
    <cellStyle name="Normal 44" xfId="3737" xr:uid="{02C621C6-062F-441F-8E01-0285EF635E08}"/>
    <cellStyle name="Normal 44 2" xfId="5346" xr:uid="{D6E742E5-D070-4DB7-8027-FF7B361065FA}"/>
    <cellStyle name="Normal 44 3" xfId="10025" xr:uid="{03F69F6C-0CC2-4106-B8EC-A38B27D76223}"/>
    <cellStyle name="Normal 45" xfId="5347" xr:uid="{ADDF9C83-A23A-4204-9D6B-32EC9BD834D5}"/>
    <cellStyle name="Normal 46" xfId="5348" xr:uid="{D4962905-D50B-44CD-B6D2-5570CB9C6997}"/>
    <cellStyle name="Normal 47" xfId="5349" xr:uid="{CC86D6E6-1074-4B26-B370-DB105C412B85}"/>
    <cellStyle name="Normal 48" xfId="5350" xr:uid="{1FE9F4E9-AF8C-42B2-B1AD-28C2AE4F586F}"/>
    <cellStyle name="Normal 49" xfId="2119" xr:uid="{BEF3ED20-A81B-47F7-B3E4-E60A31E69C93}"/>
    <cellStyle name="Normal 5" xfId="2120" xr:uid="{7E72A771-F0E4-446D-B28E-5413050631F7}"/>
    <cellStyle name="Normal 5 2" xfId="3677" xr:uid="{F41F06A0-C28D-4F30-93F8-7C2B35C61ECA}"/>
    <cellStyle name="Normal 5 2 2" xfId="5351" xr:uid="{5485907A-647D-4E0E-B1D5-8612A06DD3B6}"/>
    <cellStyle name="Normal 5 3" xfId="3678" xr:uid="{5AF624F7-4C13-4BFC-A5AD-6953C1DF87E8}"/>
    <cellStyle name="Normal 5 3 2" xfId="5352" xr:uid="{9770573E-ECFC-423C-9574-2DA690D586BA}"/>
    <cellStyle name="Normal 5 4" xfId="3679" xr:uid="{66668DAC-9097-4957-AA01-A938DAD9D83E}"/>
    <cellStyle name="Normal 5 4 2" xfId="5353" xr:uid="{F85417BD-FE11-4B51-9E3B-9FE57AF8B5FD}"/>
    <cellStyle name="Normal 5 5" xfId="5354" xr:uid="{8751C093-42D7-4924-BC04-FAC76E18842A}"/>
    <cellStyle name="Normal 5 6" xfId="5355" xr:uid="{EB300FCD-DB33-4B80-8950-AF0E07DD7140}"/>
    <cellStyle name="Normal 50" xfId="5356" xr:uid="{3BAC5EA1-27EF-4707-9C10-F9326C961A68}"/>
    <cellStyle name="Normal 51" xfId="5357" xr:uid="{51BA2747-C91C-46D1-955E-9A08F0EE43F4}"/>
    <cellStyle name="Normal 52" xfId="5358" xr:uid="{73FD92B8-46B6-4239-8A36-3E5CAF289282}"/>
    <cellStyle name="Normal 53" xfId="5359" xr:uid="{A71E964E-9CA0-49B5-B6B8-118E006B62B4}"/>
    <cellStyle name="Normal 54" xfId="5360" xr:uid="{D665A314-FF85-4790-9418-8C90CF2FDCDA}"/>
    <cellStyle name="Normal 55" xfId="5361" xr:uid="{4C920C03-23C7-479C-8EF5-7FEF4AA27722}"/>
    <cellStyle name="Normal 56" xfId="5362" xr:uid="{AD202F58-6386-4273-853D-317519267B0C}"/>
    <cellStyle name="Normal 57" xfId="5363" xr:uid="{1178822A-2C68-451B-8757-5CAA344D4455}"/>
    <cellStyle name="Normal 58" xfId="5364" xr:uid="{CFAD8001-8F79-433F-8A87-60A0FAFCC0F5}"/>
    <cellStyle name="Normal 59" xfId="6695" xr:uid="{145F9368-088D-4A25-A65B-0BDC4ECF7219}"/>
    <cellStyle name="Normal 6" xfId="2121" xr:uid="{00B2C5C0-EB74-49BC-9C51-6F6841E3810D}"/>
    <cellStyle name="Normal 6 2" xfId="2122" xr:uid="{20E55C88-B17C-4E84-B24D-BF0169485EEC}"/>
    <cellStyle name="Normal 6 2 10" xfId="5365" xr:uid="{3E1C0526-C5B6-4311-912F-39E3C0027188}"/>
    <cellStyle name="Normal 6 2 10 2" xfId="9481" xr:uid="{62E18A5D-7D0B-439A-8AE3-BEE6991FA84C}"/>
    <cellStyle name="Normal 6 2 11" xfId="9526" xr:uid="{7F9A35F4-7550-4845-BE5A-4ADA14E0ED16}"/>
    <cellStyle name="Normal 6 2 12" xfId="9582" xr:uid="{9F54E2B6-F80D-43CB-B129-E0449A590F5F}"/>
    <cellStyle name="Normal 6 2 13" xfId="9632" xr:uid="{DB1062C3-A299-448C-B562-0BE96FCAB607}"/>
    <cellStyle name="Normal 6 2 14" xfId="9678" xr:uid="{D1F81DD3-EB6F-4BA4-A95E-628287041239}"/>
    <cellStyle name="Normal 6 2 15" xfId="9724" xr:uid="{E226FE1A-9585-46A8-9594-23F0F2BB3A3C}"/>
    <cellStyle name="Normal 6 2 16" xfId="9770" xr:uid="{4EB8EDD4-5E5E-400D-85DD-48EB57E94172}"/>
    <cellStyle name="Normal 6 2 17" xfId="9816" xr:uid="{7D7CE000-72ED-470B-BCC7-00D6DCD5AC9D}"/>
    <cellStyle name="Normal 6 2 18" xfId="9881" xr:uid="{02D09A03-BB2B-47A3-BC35-98454817A074}"/>
    <cellStyle name="Normal 6 2 19" xfId="9968" xr:uid="{F0E73F3B-2BF6-49E5-80C6-0711452A03B8}"/>
    <cellStyle name="Normal 6 2 2" xfId="2123" xr:uid="{C545B2C2-3F51-4878-8B3C-28701ED3E3AC}"/>
    <cellStyle name="Normal 6 2 2 2" xfId="5366" xr:uid="{D7639451-3498-4536-BD97-2C1CB7B866BD}"/>
    <cellStyle name="Normal 6 2 2 3" xfId="5367" xr:uid="{BC9381C4-651D-4A5C-A22D-AAF870439CE1}"/>
    <cellStyle name="Normal 6 2 2 4" xfId="5368" xr:uid="{223C8045-E6DA-4087-90C2-8A8DCBE83221}"/>
    <cellStyle name="Normal 6 2 3" xfId="3680" xr:uid="{8AF2DDE8-C9EB-439D-9067-5714BC4BAECA}"/>
    <cellStyle name="Normal 6 2 3 2" xfId="5369" xr:uid="{3B9A3016-C82A-4522-9124-29F779463C0F}"/>
    <cellStyle name="Normal 6 2 3 3" xfId="9061" xr:uid="{C29A6EBA-1B63-4093-BC5E-325F3E96EC43}"/>
    <cellStyle name="Normal 6 2 4" xfId="3681" xr:uid="{86CB780E-A38C-484F-AFD8-1BD20CFC5F23}"/>
    <cellStyle name="Normal 6 2 4 2" xfId="5370" xr:uid="{32E7850C-FE1C-4F26-97A8-CE712EB6DBEE}"/>
    <cellStyle name="Normal 6 2 4 3" xfId="9196" xr:uid="{A5182F05-6EEE-485D-90A3-133463BCD801}"/>
    <cellStyle name="Normal 6 2 5" xfId="3682" xr:uid="{269D6E35-68B4-4E66-9100-EA4E6B7BF0D1}"/>
    <cellStyle name="Normal 6 2 5 2" xfId="5371" xr:uid="{2F990AC5-6EAD-4BF7-B54A-63D89FBA6D46}"/>
    <cellStyle name="Normal 6 2 5 3" xfId="9243" xr:uid="{BA9B36FA-E246-4D20-9653-6C9B31AC1346}"/>
    <cellStyle name="Normal 6 2 6" xfId="5372" xr:uid="{AB52642A-24A2-4CAB-9C6C-29B144143B34}"/>
    <cellStyle name="Normal 6 2 6 2" xfId="5373" xr:uid="{AE137CAA-FF4D-4A45-AFDE-450AF2719884}"/>
    <cellStyle name="Normal 6 2 6 3" xfId="9292" xr:uid="{52ED6793-50D2-4E52-A54D-DD3F9236C8DE}"/>
    <cellStyle name="Normal 6 2 7" xfId="5374" xr:uid="{1082E28E-ED94-4E7F-B032-1D5040E97A30}"/>
    <cellStyle name="Normal 6 2 7 2" xfId="5375" xr:uid="{FFB05173-30CF-4F87-A05E-144B51434D10}"/>
    <cellStyle name="Normal 6 2 7 3" xfId="9337" xr:uid="{81F8E6D2-3546-4B2A-987B-EEFB5ABFE30D}"/>
    <cellStyle name="Normal 6 2 8" xfId="5376" xr:uid="{34062F13-CB64-4CD6-82E0-2E1D7AB12EDF}"/>
    <cellStyle name="Normal 6 2 8 2" xfId="5377" xr:uid="{7AE62996-73DD-49C8-B924-02A49878902A}"/>
    <cellStyle name="Normal 6 2 8 3" xfId="5378" xr:uid="{12FE187D-FC51-44E1-834F-E3EFFED4A19D}"/>
    <cellStyle name="Normal 6 2 8 4" xfId="5379" xr:uid="{2B82FF7F-EE5F-4342-BC3D-E83669BF2B97}"/>
    <cellStyle name="Normal 6 2 8 5" xfId="9375" xr:uid="{2E7A702D-5290-40A4-8DD2-DDA51DFFA7A4}"/>
    <cellStyle name="Normal 6 2 9" xfId="5380" xr:uid="{CDC17F2A-419A-45D8-A7AF-98BA8FE5A1FD}"/>
    <cellStyle name="Normal 6 2 9 2" xfId="5381" xr:uid="{C3894EA9-18A9-404E-9134-BA2A7B88F541}"/>
    <cellStyle name="Normal 6 2 9 3" xfId="9433" xr:uid="{59D2C9CF-8FD9-4AE9-B1A2-0F3DC434AEFE}"/>
    <cellStyle name="Normal 6 2_Deuda septiembre_marcos" xfId="2124" xr:uid="{6EAEAB75-ABEE-4C94-8AB3-B6FBDE1B800E}"/>
    <cellStyle name="Normal 6 3" xfId="2125" xr:uid="{B51C863F-359F-4506-BF74-61363EA6A0B3}"/>
    <cellStyle name="Normal 6 4" xfId="5382" xr:uid="{B55B35C2-CAEC-4E1F-8BEA-07BD170FFC61}"/>
    <cellStyle name="Normal 6 4 2" xfId="8573" xr:uid="{4872FCCC-1213-4753-AED0-ECEF33110C43}"/>
    <cellStyle name="Normal 6 5" xfId="5383" xr:uid="{599D18EA-8F22-4F23-A361-26DC899A4AAC}"/>
    <cellStyle name="Normal 6_Deuda septiembre_marcos" xfId="2126" xr:uid="{3D638DBF-9F00-45B3-9D8A-5BA5F90C3520}"/>
    <cellStyle name="Normal 60" xfId="7876" xr:uid="{C6D1CE3C-52AC-45FC-A808-F0413E05026D}"/>
    <cellStyle name="Normal 61" xfId="7883" xr:uid="{3968E76D-5A4C-40F1-82EB-C099EBA8502B}"/>
    <cellStyle name="Normal 62" xfId="8142" xr:uid="{FF0E23CA-268E-4957-AE1C-7CD8D4DBD4E5}"/>
    <cellStyle name="Normal 7" xfId="2127" xr:uid="{C2265829-4DD0-4043-A178-D877DFE507FB}"/>
    <cellStyle name="Normal 7 2" xfId="2128" xr:uid="{9A55ED23-CBA1-4563-8DCF-99E47B61EB27}"/>
    <cellStyle name="Normal 7 2 10" xfId="9527" xr:uid="{286D25F9-7938-4106-BC0C-82D5C12FFEFF}"/>
    <cellStyle name="Normal 7 2 11" xfId="9583" xr:uid="{98A6D7E4-A4E8-49D0-AF58-173976C4A6F9}"/>
    <cellStyle name="Normal 7 2 12" xfId="9633" xr:uid="{1FE4EFFC-DE59-41DC-B796-825A5FA9292C}"/>
    <cellStyle name="Normal 7 2 13" xfId="9679" xr:uid="{E591A1B8-3470-426C-B403-8E0F26EDD792}"/>
    <cellStyle name="Normal 7 2 14" xfId="9725" xr:uid="{0D37FF68-5854-4FCF-B813-61D881593381}"/>
    <cellStyle name="Normal 7 2 15" xfId="9771" xr:uid="{7D1EB447-81EF-4B9B-951F-4283CCC809E2}"/>
    <cellStyle name="Normal 7 2 16" xfId="9817" xr:uid="{6F274171-ACA5-484E-BB44-3071E73E868E}"/>
    <cellStyle name="Normal 7 2 17" xfId="9882" xr:uid="{7B54291A-585B-42A8-9CE1-F2E6CA47F330}"/>
    <cellStyle name="Normal 7 2 18" xfId="9969" xr:uid="{AE6F4D46-41A4-409F-AD68-6C6A2A758E95}"/>
    <cellStyle name="Normal 7 2 2" xfId="9062" xr:uid="{16734104-4429-43D7-9840-D70E9BFDA58C}"/>
    <cellStyle name="Normal 7 2 3" xfId="9197" xr:uid="{2575CD22-7437-4AE6-8215-C2D1ED1EEC4E}"/>
    <cellStyle name="Normal 7 2 4" xfId="9244" xr:uid="{CC27974D-64AC-4761-8074-8B4B1D494B87}"/>
    <cellStyle name="Normal 7 2 5" xfId="9293" xr:uid="{6230D721-4CF3-4261-8CEA-FEE7F01F0124}"/>
    <cellStyle name="Normal 7 2 6" xfId="9338" xr:uid="{EC1BA71F-DDA2-445C-87B4-AF0DED1D0BB1}"/>
    <cellStyle name="Normal 7 2 7" xfId="9376" xr:uid="{144F2D20-7093-4294-B91B-36A661A674DF}"/>
    <cellStyle name="Normal 7 2 8" xfId="9434" xr:uid="{E152DF86-65A5-49A9-9534-8606D73C2E61}"/>
    <cellStyle name="Normal 7 2 9" xfId="9482" xr:uid="{08EBE9D6-364B-4126-A714-A9E28266825C}"/>
    <cellStyle name="Normal 7 3" xfId="5384" xr:uid="{967EB23F-E382-4CE3-88ED-861094AA1E29}"/>
    <cellStyle name="Normal 7 3 2" xfId="8574" xr:uid="{A01D765C-8E7A-4FD2-BDB8-003BAF8F9445}"/>
    <cellStyle name="Normal 7_Deuda septiembre_marcos" xfId="2129" xr:uid="{F5A11B90-8722-438E-A781-74FF5FCA5EF7}"/>
    <cellStyle name="Normal 73" xfId="5385" xr:uid="{333DA2EC-8E64-42CA-9800-CCC2C405D6EC}"/>
    <cellStyle name="Normal 8" xfId="2130" xr:uid="{67FF0F2D-1FB0-4139-8DEE-977E4BBB2CBB}"/>
    <cellStyle name="Normal 8 2" xfId="5386" xr:uid="{B90466F2-FD6F-448C-ABFA-CC87CD93B302}"/>
    <cellStyle name="Normal 8 2 2" xfId="8576" xr:uid="{CB3CEF42-3F1B-41CB-86E1-F2EC782BAA0F}"/>
    <cellStyle name="Normal 8 3" xfId="5387" xr:uid="{4116F8F9-82C2-485D-96D4-56678450A40B}"/>
    <cellStyle name="Normal 8 3 10" xfId="9528" xr:uid="{14BC9EEB-AAAF-487A-9ABE-C3A65BA3F4EC}"/>
    <cellStyle name="Normal 8 3 11" xfId="9584" xr:uid="{39F42E86-1869-425A-809B-B5DFFA2F9452}"/>
    <cellStyle name="Normal 8 3 12" xfId="9634" xr:uid="{A50D42C8-DE35-4D42-908B-C92F60E24536}"/>
    <cellStyle name="Normal 8 3 13" xfId="9680" xr:uid="{BC1D588F-6A81-4F11-AE2A-2300E1F8197B}"/>
    <cellStyle name="Normal 8 3 14" xfId="9726" xr:uid="{AE2D9B59-BC40-46FB-9964-BBBE327191C6}"/>
    <cellStyle name="Normal 8 3 15" xfId="9772" xr:uid="{ADFFEF4B-B45E-4C5B-8E17-110D7F482025}"/>
    <cellStyle name="Normal 8 3 16" xfId="9818" xr:uid="{BD12870C-C98C-4231-8E17-29A685F93FA1}"/>
    <cellStyle name="Normal 8 3 17" xfId="9883" xr:uid="{929601DF-FE31-45AD-9933-2CB577978A37}"/>
    <cellStyle name="Normal 8 3 18" xfId="9970" xr:uid="{5765647E-C142-4834-BE4A-9C36CE56E29D}"/>
    <cellStyle name="Normal 8 3 19" xfId="8575" xr:uid="{28B55A6C-1113-4FA9-A8FE-19836008F6F6}"/>
    <cellStyle name="Normal 8 3 2" xfId="9063" xr:uid="{89D23C0C-BB5A-4F1B-915B-150600A49C1C}"/>
    <cellStyle name="Normal 8 3 3" xfId="9198" xr:uid="{6D357E7B-5A38-444C-A406-9BDEEBF9DAB0}"/>
    <cellStyle name="Normal 8 3 4" xfId="9245" xr:uid="{6E402416-7C64-4C75-86CE-240720DEF356}"/>
    <cellStyle name="Normal 8 3 5" xfId="9294" xr:uid="{7515461F-7605-4378-A8E1-F404A5A7298F}"/>
    <cellStyle name="Normal 8 3 6" xfId="9339" xr:uid="{148C3125-2E3E-47BB-9861-410E55891BD0}"/>
    <cellStyle name="Normal 8 3 7" xfId="9377" xr:uid="{7A0CB527-D031-485D-BDCF-94366927EB7A}"/>
    <cellStyle name="Normal 8 3 8" xfId="9435" xr:uid="{E31F9152-6ACB-47D7-AD2C-E079CA58D98C}"/>
    <cellStyle name="Normal 8 3 9" xfId="9483" xr:uid="{9A639F65-0F6E-4078-B1B7-F47DD8ED0B6F}"/>
    <cellStyle name="Normal 8_REP EEFF ABRIL 2010 Envio PRACTICAS COLOMBIANAS" xfId="8577" xr:uid="{D1ACD03C-F6AC-4BFE-840F-248BBC3DEA60}"/>
    <cellStyle name="Normal 9" xfId="2131" xr:uid="{BAB96D54-60D4-4288-BFA8-B00280B0CCE9}"/>
    <cellStyle name="Normal 9 2" xfId="3683" xr:uid="{7BEBA9A9-54CD-4D9D-95D6-3C696B6F0076}"/>
    <cellStyle name="Normal 9 2 10" xfId="9529" xr:uid="{5FD88BD5-B57C-4AC2-B99E-04FE12C56DA0}"/>
    <cellStyle name="Normal 9 2 11" xfId="9585" xr:uid="{2D725A31-4FBC-46D4-A3FA-64324D0D4DC5}"/>
    <cellStyle name="Normal 9 2 12" xfId="9635" xr:uid="{449F3590-D78B-4A83-87E2-8B00DAAD8FBB}"/>
    <cellStyle name="Normal 9 2 13" xfId="9681" xr:uid="{E954966B-CFD5-4C9F-A229-D03EB19760D6}"/>
    <cellStyle name="Normal 9 2 14" xfId="9727" xr:uid="{ABCAAF07-AFB5-40D4-A365-D6D6EAF989DC}"/>
    <cellStyle name="Normal 9 2 15" xfId="9773" xr:uid="{7FF0DEB4-65FF-4069-86ED-ABDE598C4C7B}"/>
    <cellStyle name="Normal 9 2 16" xfId="9819" xr:uid="{9E6C24EB-7B63-4FD2-A3B9-3AA73A8772E8}"/>
    <cellStyle name="Normal 9 2 17" xfId="9884" xr:uid="{CAD6051F-5522-4479-BB3F-8FB8A75C4C95}"/>
    <cellStyle name="Normal 9 2 18" xfId="9971" xr:uid="{64B10C73-03D3-4035-9EAB-60B821D7D01A}"/>
    <cellStyle name="Normal 9 2 2" xfId="5388" xr:uid="{AEE87D7D-F13C-4BA4-BF24-BB4DD788F6C1}"/>
    <cellStyle name="Normal 9 2 2 2" xfId="9064" xr:uid="{9AA32549-3D51-4DA7-BC7B-0EA262E0A772}"/>
    <cellStyle name="Normal 9 2 3" xfId="9199" xr:uid="{929A4829-B8DC-4441-8B1A-0517FD778D3A}"/>
    <cellStyle name="Normal 9 2 4" xfId="9246" xr:uid="{DFB53F0B-BBC4-4BAC-B63B-B2E43CDFD7A3}"/>
    <cellStyle name="Normal 9 2 5" xfId="9295" xr:uid="{1874DF34-9B05-4C54-B74D-C97D855AD979}"/>
    <cellStyle name="Normal 9 2 6" xfId="9340" xr:uid="{DC217D3D-FC4D-48DC-A0E8-41291C2B5406}"/>
    <cellStyle name="Normal 9 2 7" xfId="9378" xr:uid="{7FA20C4F-B6AF-436B-9707-608A55E0DDDC}"/>
    <cellStyle name="Normal 9 2 8" xfId="9436" xr:uid="{8DF13DD5-0200-47B1-B0F2-75DB00C1563E}"/>
    <cellStyle name="Normal 9 2 9" xfId="9484" xr:uid="{55E421D7-D0D6-41FB-A9B5-AA418902F9A4}"/>
    <cellStyle name="Normal 9 3" xfId="3684" xr:uid="{51093173-8290-4011-9AD9-ACE59F4601F4}"/>
    <cellStyle name="Normal 9 3 2" xfId="5389" xr:uid="{6FF87A54-E2D5-4752-B55F-0BDD097A3240}"/>
    <cellStyle name="Normal 9 4" xfId="5390" xr:uid="{4B79A7DA-8162-4ADF-9DD4-C63A0E7A3DE3}"/>
    <cellStyle name="Normal 9 4 2" xfId="5391" xr:uid="{35157D20-7275-48BE-856F-0CA45534DB93}"/>
    <cellStyle name="Normal 9 5" xfId="5392" xr:uid="{D090C7D0-A583-40B4-AC10-EE17DF40AE08}"/>
    <cellStyle name="Normal 9 5 2" xfId="5393" xr:uid="{599D7B56-665A-4562-90F5-17D9EDF955D4}"/>
    <cellStyle name="Normal 9 6" xfId="5394" xr:uid="{E2F58985-2734-468D-A7C2-EE34F5D4BC57}"/>
    <cellStyle name="Normal 9 6 2" xfId="5395" xr:uid="{572C8112-20E0-4BC3-91B1-473E73AAF981}"/>
    <cellStyle name="Normal 9 7" xfId="5396" xr:uid="{E721E345-16CA-4F5A-9DE9-1DFD35C31FF0}"/>
    <cellStyle name="Normal 9 7 2" xfId="5397" xr:uid="{1588882A-061D-40CF-86B6-BDC6BD5FE478}"/>
    <cellStyle name="Normal 9 8" xfId="5398" xr:uid="{97DB39C9-CC55-4863-A456-725AE63D6102}"/>
    <cellStyle name="Normal_Renta 2002 KCC Ltda" xfId="14" xr:uid="{54EA8F6A-E255-4103-96A6-618D1C504013}"/>
    <cellStyle name="Nota" xfId="2132" xr:uid="{661228C9-79A0-4877-AA69-FA9B11F6BE96}"/>
    <cellStyle name="Nota 2" xfId="8870" xr:uid="{E06B1376-06AD-41C4-A5B2-4076377163E6}"/>
    <cellStyle name="Nota 3" xfId="9065" xr:uid="{A9EB2F08-66FC-4BE2-80F7-8829FF14D280}"/>
    <cellStyle name="Nota 4" xfId="9200" xr:uid="{7A0E355A-C986-495B-991B-53916F24DF49}"/>
    <cellStyle name="Nota 5" xfId="9296" xr:uid="{2529A75A-044A-4A2D-A1F9-7DDB4AF83681}"/>
    <cellStyle name="Nota 6" xfId="9586" xr:uid="{E548DB2C-038E-47A3-9D3E-0065A642896C}"/>
    <cellStyle name="Nota 7" xfId="9885" xr:uid="{742A9D7F-F984-4F8F-9517-AFAC7156229F}"/>
    <cellStyle name="Nota 8" xfId="8578" xr:uid="{4A98283C-C964-49CD-A4AD-2C6597FDA7BC}"/>
    <cellStyle name="Notas 10" xfId="3437" xr:uid="{AA55338F-B003-4AE4-B11D-74DCC6EA42C7}"/>
    <cellStyle name="Notas 11" xfId="8579" xr:uid="{F1346531-F9C7-4F79-BA17-904D537C2A0A}"/>
    <cellStyle name="Notas 12" xfId="8580" xr:uid="{5D5AC87D-70CC-440B-8350-B4373906378F}"/>
    <cellStyle name="Notas 13" xfId="8581" xr:uid="{E67E6B36-1708-4BA9-B9B6-C7ABD154F433}"/>
    <cellStyle name="Notas 14" xfId="8582" xr:uid="{D0B5D72D-D0D3-433B-BBE3-42E58898DD3F}"/>
    <cellStyle name="Notas 15" xfId="8583" xr:uid="{955702A8-3D37-4613-963B-1236B037D7CD}"/>
    <cellStyle name="Notas 16" xfId="8584" xr:uid="{9CE82890-BD14-4947-A3F2-A4438C802B40}"/>
    <cellStyle name="Notas 17" xfId="8585" xr:uid="{48DBCCF6-E763-41D2-AE37-30DF02DD653C}"/>
    <cellStyle name="Notas 18" xfId="8586" xr:uid="{499CBD91-8E80-483C-8BF7-CA139E558BF0}"/>
    <cellStyle name="Notas 19" xfId="8587" xr:uid="{1BA962B2-9BF0-4376-B3DA-242B6E7550F1}"/>
    <cellStyle name="Notas 2" xfId="2133" xr:uid="{B359AA4F-BF10-4FA2-BF3F-8D3CAE13276E}"/>
    <cellStyle name="Notas 2 10" xfId="3685" xr:uid="{3922F60C-A3AF-4241-BF8A-0AAF700011D6}"/>
    <cellStyle name="Notas 2 10 2" xfId="3686" xr:uid="{08989B8E-6D3E-49C7-90B5-FEEB037120F3}"/>
    <cellStyle name="Notas 2 10 2 2" xfId="5399" xr:uid="{FA0884D3-1BE6-4B7B-BDE7-4AC53E7EE683}"/>
    <cellStyle name="Notas 2 10 2 2 2" xfId="5400" xr:uid="{22DA255D-E997-4A1F-87E6-ED438D43B6CF}"/>
    <cellStyle name="Notas 2 10 2 3" xfId="5401" xr:uid="{5531D359-47F2-4657-8C8F-CE1969CB9302}"/>
    <cellStyle name="Notas 2 10 2 3 2" xfId="5402" xr:uid="{26FAD8D0-31C7-4669-AD13-E7689D3F1C76}"/>
    <cellStyle name="Notas 2 10 2 4" xfId="5403" xr:uid="{5B883AC8-503D-4C76-8866-654FFCEAE18E}"/>
    <cellStyle name="Notas 2 10 2 5" xfId="5404" xr:uid="{34A7671D-21C7-4937-A389-D01BD45C4BE7}"/>
    <cellStyle name="Notas 2 10 2 6" xfId="5405" xr:uid="{61FA2C84-2126-4405-BF72-DDF12893E47A}"/>
    <cellStyle name="Notas 2 10 3" xfId="3687" xr:uid="{500D7615-16B8-4E24-8DAD-AE9ED64E2FCD}"/>
    <cellStyle name="Notas 2 10 3 2" xfId="5406" xr:uid="{8789571F-486D-4517-95B2-596B9736793A}"/>
    <cellStyle name="Notas 2 10 3 3" xfId="5407" xr:uid="{565A446C-73EA-4B06-8EB6-CC5F77B97923}"/>
    <cellStyle name="Notas 2 10 3 4" xfId="5408" xr:uid="{8B7CB8F6-0874-4625-A37A-043042BB7B46}"/>
    <cellStyle name="Notas 2 10 3 5" xfId="5409" xr:uid="{797C3D78-7AD8-453A-AC36-628EAAFEA971}"/>
    <cellStyle name="Notas 2 10 3 6" xfId="5410" xr:uid="{A732D5B1-F7BA-457F-A01C-8067915CE48F}"/>
    <cellStyle name="Notas 2 10 4" xfId="5411" xr:uid="{188DA6B4-0CC9-4CCF-8AAF-676EA4152D10}"/>
    <cellStyle name="Notas 2 10 4 2" xfId="5412" xr:uid="{350E6B76-59B8-450D-B7C5-C7CA88C204EE}"/>
    <cellStyle name="Notas 2 10 4 3" xfId="5413" xr:uid="{82887B6E-8E42-4F6E-BDE6-7FA80184EFEB}"/>
    <cellStyle name="Notas 2 10 4 4" xfId="5414" xr:uid="{0E958150-EAD8-45A9-B612-4D9FF9F20FEE}"/>
    <cellStyle name="Notas 2 10 4 5" xfId="5415" xr:uid="{35763D4E-62DF-440A-ACD9-C9F13B8D6304}"/>
    <cellStyle name="Notas 2 10 5" xfId="5416" xr:uid="{19E9BEAE-15BF-4D04-B219-1859A61F61BB}"/>
    <cellStyle name="Notas 2 10 5 2" xfId="5417" xr:uid="{43DAE269-9C0E-4995-9468-4CB8E9CEA0EB}"/>
    <cellStyle name="Notas 2 10 5 3" xfId="5418" xr:uid="{A9515617-552D-45C7-BDBB-C92C6457879E}"/>
    <cellStyle name="Notas 2 10 5 4" xfId="5419" xr:uid="{341F3DF9-6287-475A-B52F-0E2A66346AC0}"/>
    <cellStyle name="Notas 2 10 5 5" xfId="5420" xr:uid="{1BC0E0BB-1F08-4055-A067-2D20D7F856F1}"/>
    <cellStyle name="Notas 2 10 6" xfId="5421" xr:uid="{45334A8B-6D78-47C1-B60F-CF958708EFBA}"/>
    <cellStyle name="Notas 2 10 6 2" xfId="5422" xr:uid="{762BC218-2B4D-48A6-AB54-372DAF3EB693}"/>
    <cellStyle name="Notas 2 10 6 3" xfId="5423" xr:uid="{769563F8-6A1B-4131-81D3-68A2FE17C6F1}"/>
    <cellStyle name="Notas 2 10 6 4" xfId="5424" xr:uid="{B67E80A0-E8B5-4454-926B-8A89CFAD5F47}"/>
    <cellStyle name="Notas 2 10 6 5" xfId="5425" xr:uid="{1CCDEEA6-C192-4E0C-917E-D2FFD060FBC1}"/>
    <cellStyle name="Notas 2 10 7" xfId="5426" xr:uid="{D1B4AD37-8076-4734-A511-E8226F965010}"/>
    <cellStyle name="Notas 2 10 7 2" xfId="5427" xr:uid="{D752E00C-851F-47C4-9C9D-DAEED5B75956}"/>
    <cellStyle name="Notas 2 10 7 3" xfId="5428" xr:uid="{D958F2CA-EF6D-4FAC-9DA1-FA5AEE3DC70D}"/>
    <cellStyle name="Notas 2 10 7 4" xfId="5429" xr:uid="{14841717-EB29-4D16-A0B2-87F782852E0A}"/>
    <cellStyle name="Notas 2 10 7 5" xfId="5430" xr:uid="{3FCB316B-2C4B-42A8-8A15-C9206C6C2742}"/>
    <cellStyle name="Notas 2 11" xfId="3688" xr:uid="{892BEB65-09A9-4545-B9F0-F3EA30C45EE8}"/>
    <cellStyle name="Notas 2 11 2" xfId="3689" xr:uid="{44D84736-D2F2-46B7-91DD-89244DD6746B}"/>
    <cellStyle name="Notas 2 11 2 2" xfId="5431" xr:uid="{291E79D8-A9F2-4C27-AE38-9AE09D9F4198}"/>
    <cellStyle name="Notas 2 11 2 2 2" xfId="5432" xr:uid="{CA144BBC-4C85-4D45-9FD6-9C04F8AE3261}"/>
    <cellStyle name="Notas 2 11 2 3" xfId="5433" xr:uid="{B7E6A8EC-8627-4E11-8778-0EAC73F80DAD}"/>
    <cellStyle name="Notas 2 11 2 3 2" xfId="5434" xr:uid="{231E7677-B2C0-40C7-8A8E-41C491253F60}"/>
    <cellStyle name="Notas 2 11 2 4" xfId="5435" xr:uid="{49387B33-8069-4EA3-98B5-21A139F840A7}"/>
    <cellStyle name="Notas 2 11 2 5" xfId="5436" xr:uid="{CB4DC275-E9CD-4878-A6AF-CBADF9BA81F3}"/>
    <cellStyle name="Notas 2 11 2 6" xfId="5437" xr:uid="{D82B0F41-921E-4990-ACF2-6906BB7EF06C}"/>
    <cellStyle name="Notas 2 11 3" xfId="3690" xr:uid="{231D7935-74C6-47EE-BDEF-D84E07B5C645}"/>
    <cellStyle name="Notas 2 11 3 2" xfId="5438" xr:uid="{AF3423DA-0C94-4592-9B69-30FBF19A8A0E}"/>
    <cellStyle name="Notas 2 11 3 3" xfId="5439" xr:uid="{F14399D1-CE50-472B-A49D-7F8CABD7E3FB}"/>
    <cellStyle name="Notas 2 11 3 4" xfId="5440" xr:uid="{518AE11E-C513-4EF1-8236-480987D2C8AF}"/>
    <cellStyle name="Notas 2 11 3 5" xfId="5441" xr:uid="{A4740732-94E4-4358-BC74-FB6723ED4A6C}"/>
    <cellStyle name="Notas 2 11 3 6" xfId="5442" xr:uid="{B5CECCFD-602D-4BCC-AD40-60EEEC91E63F}"/>
    <cellStyle name="Notas 2 11 4" xfId="5443" xr:uid="{8DE60834-0FE5-48D7-957E-29A2A25B3ECC}"/>
    <cellStyle name="Notas 2 11 4 2" xfId="5444" xr:uid="{5424A101-C211-4E62-836D-DE9D0FE1EC7E}"/>
    <cellStyle name="Notas 2 11 4 3" xfId="5445" xr:uid="{49450DDF-ED2F-48DA-9D9C-831A36A1A807}"/>
    <cellStyle name="Notas 2 11 4 4" xfId="5446" xr:uid="{FCDBF042-E008-4A23-8164-F43AA8BEF886}"/>
    <cellStyle name="Notas 2 11 4 5" xfId="5447" xr:uid="{C1852379-8CA0-460D-8539-F079A8CC38F5}"/>
    <cellStyle name="Notas 2 11 5" xfId="5448" xr:uid="{73D05279-DDC3-49DB-9509-B7791AFC31ED}"/>
    <cellStyle name="Notas 2 11 5 2" xfId="5449" xr:uid="{45FAFD61-1976-40DD-ADC4-3B922715571D}"/>
    <cellStyle name="Notas 2 11 5 3" xfId="5450" xr:uid="{7205643B-A006-4DB3-9726-2F641E93FC7F}"/>
    <cellStyle name="Notas 2 11 5 4" xfId="5451" xr:uid="{9804FED6-5562-4D91-8AA9-25F807468269}"/>
    <cellStyle name="Notas 2 11 5 5" xfId="5452" xr:uid="{2FEB3862-6F03-4235-8862-152E3279FF98}"/>
    <cellStyle name="Notas 2 11 6" xfId="5453" xr:uid="{45E0ED7B-FDEE-454F-B756-89DFC72F27B9}"/>
    <cellStyle name="Notas 2 11 6 2" xfId="5454" xr:uid="{EA562B9E-9A61-4A02-9281-D24E561D9823}"/>
    <cellStyle name="Notas 2 11 6 3" xfId="5455" xr:uid="{F22CB059-6DE6-488B-8C3A-EAF7D3B523C3}"/>
    <cellStyle name="Notas 2 11 6 4" xfId="5456" xr:uid="{727563DF-6AC2-41BC-9EE5-9AD3E44BD12F}"/>
    <cellStyle name="Notas 2 11 6 5" xfId="5457" xr:uid="{D146DB18-2D8D-4AC3-839B-EE9CF3DE35B2}"/>
    <cellStyle name="Notas 2 11 7" xfId="5458" xr:uid="{263B9F5C-03A8-478D-AACB-CEFAC152B8C8}"/>
    <cellStyle name="Notas 2 11 7 2" xfId="5459" xr:uid="{54406546-D9F1-4C5F-B873-A2336A2120CE}"/>
    <cellStyle name="Notas 2 11 7 3" xfId="5460" xr:uid="{C4F2FC8C-D8C6-4D86-A28F-64B89AB98D91}"/>
    <cellStyle name="Notas 2 11 7 4" xfId="5461" xr:uid="{31BFA5A4-0E99-4C4A-9DF7-21CD5C330DC0}"/>
    <cellStyle name="Notas 2 11 7 5" xfId="5462" xr:uid="{762C4921-114F-462F-9225-9409D8A50D83}"/>
    <cellStyle name="Notas 2 12" xfId="3691" xr:uid="{5B5710CD-2742-4E4F-9E80-6047E66F424A}"/>
    <cellStyle name="Notas 2 12 2" xfId="3692" xr:uid="{35EB880E-6AB5-495E-96AA-536FBBE02039}"/>
    <cellStyle name="Notas 2 12 2 2" xfId="5463" xr:uid="{4B981578-5F25-46B1-AD1E-54E9159E7818}"/>
    <cellStyle name="Notas 2 12 2 2 2" xfId="5464" xr:uid="{CA38EC4B-6F2E-4D10-949A-25993FE56006}"/>
    <cellStyle name="Notas 2 12 2 3" xfId="5465" xr:uid="{70A11FA4-4EA8-4D6E-8D8F-2838F8DD16E2}"/>
    <cellStyle name="Notas 2 12 2 3 2" xfId="5466" xr:uid="{B164F3D1-B3F3-459F-A77F-A54452D9996A}"/>
    <cellStyle name="Notas 2 12 2 4" xfId="5467" xr:uid="{BCDD65BE-A973-4220-B58C-02608EF420A4}"/>
    <cellStyle name="Notas 2 12 2 5" xfId="5468" xr:uid="{4DA0B486-37A6-41C5-A580-67A0EAE87779}"/>
    <cellStyle name="Notas 2 12 2 6" xfId="5469" xr:uid="{27ACF590-198F-4040-8F35-FBC6A1C236CA}"/>
    <cellStyle name="Notas 2 12 3" xfId="3693" xr:uid="{0FABF548-8A82-4533-80E6-4045F1F6615F}"/>
    <cellStyle name="Notas 2 12 3 2" xfId="5470" xr:uid="{260C643C-F360-48C8-AFB6-9092C867D3BF}"/>
    <cellStyle name="Notas 2 12 3 3" xfId="5471" xr:uid="{E75FFCB3-8525-447C-A1B2-54F0F3F18904}"/>
    <cellStyle name="Notas 2 12 3 4" xfId="5472" xr:uid="{66216BB8-E624-4803-A587-85080F70AD57}"/>
    <cellStyle name="Notas 2 12 3 5" xfId="5473" xr:uid="{8CF3065E-9D7B-4A4F-A801-7FA60A8D8316}"/>
    <cellStyle name="Notas 2 12 3 6" xfId="5474" xr:uid="{C6D96499-000B-41A6-B8DB-FC9D636F434B}"/>
    <cellStyle name="Notas 2 12 4" xfId="5475" xr:uid="{5569D22F-189A-4808-841A-B8300856A2FA}"/>
    <cellStyle name="Notas 2 12 4 2" xfId="5476" xr:uid="{BBA285D7-4EFB-440D-8E87-E8BE4F4B9471}"/>
    <cellStyle name="Notas 2 12 4 3" xfId="5477" xr:uid="{A977AE3C-614D-4F9E-BA0F-69E53EF320E0}"/>
    <cellStyle name="Notas 2 12 4 4" xfId="5478" xr:uid="{B0AC2E89-F42C-4C85-B325-FBE536CB11CC}"/>
    <cellStyle name="Notas 2 12 4 5" xfId="5479" xr:uid="{CB791DE6-1F46-4491-834C-1396D6465526}"/>
    <cellStyle name="Notas 2 12 5" xfId="5480" xr:uid="{79FE09CB-A0A9-4084-8F01-6D142825D065}"/>
    <cellStyle name="Notas 2 12 5 2" xfId="5481" xr:uid="{4531EB0B-12D9-4A8C-92F7-E65B21649E91}"/>
    <cellStyle name="Notas 2 12 5 3" xfId="5482" xr:uid="{9E3F1CD2-1EA8-4AB2-B5D9-85E11B962469}"/>
    <cellStyle name="Notas 2 12 5 4" xfId="5483" xr:uid="{648CD4F5-2592-42ED-99E4-5AD6B7616D8E}"/>
    <cellStyle name="Notas 2 12 5 5" xfId="5484" xr:uid="{18C5400A-E62C-44B9-9918-A8BC4427F069}"/>
    <cellStyle name="Notas 2 12 6" xfId="5485" xr:uid="{800350DE-43B5-421C-92C4-6B05A479EFB1}"/>
    <cellStyle name="Notas 2 12 6 2" xfId="5486" xr:uid="{65051E59-D918-4C91-8ADC-BA89B9C18BF7}"/>
    <cellStyle name="Notas 2 12 6 3" xfId="5487" xr:uid="{2B6C321D-68CD-44BC-813C-778F99B806B5}"/>
    <cellStyle name="Notas 2 12 6 4" xfId="5488" xr:uid="{6000EB81-EC76-4E7E-9EBD-0E93BF137591}"/>
    <cellStyle name="Notas 2 12 6 5" xfId="5489" xr:uid="{47376707-F5EE-48FD-BD31-CF8A14C73BEB}"/>
    <cellStyle name="Notas 2 12 7" xfId="5490" xr:uid="{27928B90-BB65-46C4-8A3F-A1F8CDFC0B39}"/>
    <cellStyle name="Notas 2 12 7 2" xfId="5491" xr:uid="{CEFCD572-D092-432F-8360-71F74999B93A}"/>
    <cellStyle name="Notas 2 12 7 3" xfId="5492" xr:uid="{65CE3AA6-0634-4BE0-A328-76097C510D85}"/>
    <cellStyle name="Notas 2 12 7 4" xfId="5493" xr:uid="{BA586499-9E66-4388-A325-95413E0D494A}"/>
    <cellStyle name="Notas 2 12 7 5" xfId="5494" xr:uid="{96718EA6-E3DD-4BCE-9B77-B679EA03D171}"/>
    <cellStyle name="Notas 2 13" xfId="3694" xr:uid="{80E25E82-19BF-4892-B117-14C2B97BF1F4}"/>
    <cellStyle name="Notas 2 13 2" xfId="5495" xr:uid="{50C5CB5B-494F-49E0-9C3D-00C6BADC07F3}"/>
    <cellStyle name="Notas 2 13 3" xfId="5496" xr:uid="{33376ECF-ED4F-4E84-B63E-215F9908E454}"/>
    <cellStyle name="Notas 2 13 4" xfId="5497" xr:uid="{16984D4E-27B8-4AD5-AAC6-9E75E78C752B}"/>
    <cellStyle name="Notas 2 13 5" xfId="5498" xr:uid="{F3D63143-0269-4B19-AFB7-47188C08A6F4}"/>
    <cellStyle name="Notas 2 13 6" xfId="5499" xr:uid="{BDD55748-8908-4056-8546-F8B1F17F984A}"/>
    <cellStyle name="Notas 2 14" xfId="3695" xr:uid="{5549C336-FFE8-43A8-A3B4-09D6E99FE6F5}"/>
    <cellStyle name="Notas 2 14 2" xfId="5500" xr:uid="{06E859DB-0C9D-41B2-A3A1-808E1C112E1E}"/>
    <cellStyle name="Notas 2 14 3" xfId="5501" xr:uid="{7FE1D5F0-2BCC-481E-9C9F-8F762894D7F5}"/>
    <cellStyle name="Notas 2 14 4" xfId="5502" xr:uid="{1D93B299-9937-4C0F-BD32-95EEFAB64DA8}"/>
    <cellStyle name="Notas 2 14 5" xfId="5503" xr:uid="{274AEAE0-1006-43F1-A42F-AECFAF5988B6}"/>
    <cellStyle name="Notas 2 14 6" xfId="5504" xr:uid="{70519B4E-801F-402F-AF5C-D17552136F4C}"/>
    <cellStyle name="Notas 2 15" xfId="3696" xr:uid="{781324D0-631A-4FF2-9D6B-C364AE8F76EB}"/>
    <cellStyle name="Notas 2 15 2" xfId="5505" xr:uid="{3E3EFE52-F0A8-480F-96B9-7C7255906340}"/>
    <cellStyle name="Notas 2 15 3" xfId="5506" xr:uid="{575E4B8A-B06A-4740-97B3-BCB0444445EE}"/>
    <cellStyle name="Notas 2 15 4" xfId="5507" xr:uid="{73A0D058-3D39-431A-9A5B-E35328D5F194}"/>
    <cellStyle name="Notas 2 15 5" xfId="5508" xr:uid="{69C629CE-DF7F-49DF-8D2F-E30D5A7EC19C}"/>
    <cellStyle name="Notas 2 15 6" xfId="5509" xr:uid="{B1F32499-AA70-413F-9490-8163622FE1D4}"/>
    <cellStyle name="Notas 2 16" xfId="5510" xr:uid="{528AC747-EE73-44EE-9E38-E2F2BF11E093}"/>
    <cellStyle name="Notas 2 16 2" xfId="5511" xr:uid="{0A3A7404-89CB-4E5D-A3C0-020AB0E4D64C}"/>
    <cellStyle name="Notas 2 16 3" xfId="5512" xr:uid="{C94D5865-DA78-4CAE-AEC4-FDA582C40C84}"/>
    <cellStyle name="Notas 2 16 4" xfId="5513" xr:uid="{2CE13CFE-54BC-4A05-97B8-67D04A48B870}"/>
    <cellStyle name="Notas 2 16 5" xfId="5514" xr:uid="{336BF1C3-7A48-44B3-A09F-E89A556AA6A9}"/>
    <cellStyle name="Notas 2 17" xfId="5515" xr:uid="{008A4643-E64A-4258-BB8A-5796F0BF806A}"/>
    <cellStyle name="Notas 2 17 2" xfId="5516" xr:uid="{9380A443-0BBD-42AA-928A-A760E3E5F745}"/>
    <cellStyle name="Notas 2 17 3" xfId="5517" xr:uid="{9C6C31C1-22A0-4C30-B37B-9A667E5F8035}"/>
    <cellStyle name="Notas 2 17 4" xfId="5518" xr:uid="{83220645-7184-479B-AF73-3C2F9ABC8B57}"/>
    <cellStyle name="Notas 2 17 5" xfId="5519" xr:uid="{077BF858-11E6-4448-932C-950B3013157E}"/>
    <cellStyle name="Notas 2 18" xfId="5520" xr:uid="{12B33C3E-0437-4D0F-B8DA-47168231FB0D}"/>
    <cellStyle name="Notas 2 18 2" xfId="5521" xr:uid="{DE3B0943-979E-4D7E-8276-963CFB297BD0}"/>
    <cellStyle name="Notas 2 18 3" xfId="5522" xr:uid="{2B4EA798-1116-401C-AF9F-FFB18CC25B0B}"/>
    <cellStyle name="Notas 2 18 4" xfId="5523" xr:uid="{CCC1C016-EF44-4849-B6F4-6AAFA88F4FA1}"/>
    <cellStyle name="Notas 2 18 5" xfId="5524" xr:uid="{0BC27AA9-088A-4057-9E5F-9F0BB377FEB3}"/>
    <cellStyle name="Notas 2 19" xfId="5525" xr:uid="{7E869AAC-33B4-401C-A883-6D7137A1EB60}"/>
    <cellStyle name="Notas 2 19 2" xfId="5526" xr:uid="{7B1FAF1B-F907-4D35-AFC9-FCB7CD48B55A}"/>
    <cellStyle name="Notas 2 19 2 2" xfId="5527" xr:uid="{FD4D5BA8-E5CC-4B15-91B3-CE81F1F0CCE6}"/>
    <cellStyle name="Notas 2 19 3" xfId="5528" xr:uid="{A9A985F4-4975-46FE-B18E-0481D3319000}"/>
    <cellStyle name="Notas 2 19 4" xfId="5529" xr:uid="{F46ED681-3E06-40AC-8DE8-A3F545BD6871}"/>
    <cellStyle name="Notas 2 19 5" xfId="5530" xr:uid="{FFEF2368-4DEE-4C2A-974F-E573C631F689}"/>
    <cellStyle name="Notas 2 19 6" xfId="5531" xr:uid="{6E91C6F1-749D-40CF-A6D0-27AC707A316D}"/>
    <cellStyle name="Notas 2 2" xfId="2134" xr:uid="{0CCC2544-DC6E-4544-9B37-BB6F89ECAA0C}"/>
    <cellStyle name="Notas 2 2 2" xfId="3697" xr:uid="{DE6D6C7D-0589-45FD-AED1-10B8A12CCA3E}"/>
    <cellStyle name="Notas 2 2 2 2" xfId="5532" xr:uid="{5ECDF6DC-D10E-499D-B8A1-64295CFF06CC}"/>
    <cellStyle name="Notas 2 2 2 2 2" xfId="5533" xr:uid="{8E509299-2426-4A5E-933C-3EFF6D581F69}"/>
    <cellStyle name="Notas 2 2 2 3" xfId="5534" xr:uid="{617A2F5D-4F6F-4696-A91C-D5F9583BFB43}"/>
    <cellStyle name="Notas 2 2 2 3 2" xfId="5535" xr:uid="{5EEE19D1-2041-4F3B-85A4-17E7EA9D88BF}"/>
    <cellStyle name="Notas 2 2 2 4" xfId="5536" xr:uid="{14BEA17B-1F9C-41CF-96BF-D8E0F6B8CA23}"/>
    <cellStyle name="Notas 2 2 2 5" xfId="5537" xr:uid="{B9C5FBD9-31A5-4236-AA82-27FC50F97288}"/>
    <cellStyle name="Notas 2 2 2 6" xfId="5538" xr:uid="{7BB1AFF4-5A31-4AFA-82B4-14CCAF27CC1B}"/>
    <cellStyle name="Notas 2 2 2 7" xfId="5539" xr:uid="{C232C6CE-2BE8-477D-9C66-C1A8B6CD7CB6}"/>
    <cellStyle name="Notas 2 2 2 8" xfId="9066" xr:uid="{E42F7CCA-955B-4EAC-8634-7BD76AADAA8B}"/>
    <cellStyle name="Notas 2 2 3" xfId="3698" xr:uid="{4C0CDBFC-7A49-42D0-908E-5B311E3F8F7A}"/>
    <cellStyle name="Notas 2 2 3 2" xfId="5540" xr:uid="{9836E68F-C45A-4DDA-8816-A6CA96516AFC}"/>
    <cellStyle name="Notas 2 2 3 3" xfId="5541" xr:uid="{D1EBC2F4-54F3-48A2-B2DD-F6B43E985E2F}"/>
    <cellStyle name="Notas 2 2 3 4" xfId="5542" xr:uid="{3ABE6F8C-E5B3-49C8-81DD-EC830FBDF795}"/>
    <cellStyle name="Notas 2 2 3 5" xfId="5543" xr:uid="{A823BB98-3A7F-4FEF-BC21-09DCE73DBEEE}"/>
    <cellStyle name="Notas 2 2 3 6" xfId="5544" xr:uid="{321F5882-52B3-466A-9774-271A65438883}"/>
    <cellStyle name="Notas 2 2 4" xfId="5545" xr:uid="{CD7F72FC-CF93-4019-9B6F-90B4801D3F3A}"/>
    <cellStyle name="Notas 2 2 4 2" xfId="5546" xr:uid="{236AAEB7-0932-48E1-BF7D-5EBCF1CD4D73}"/>
    <cellStyle name="Notas 2 2 4 3" xfId="5547" xr:uid="{B53C80FD-B699-4669-A940-D8460F288B80}"/>
    <cellStyle name="Notas 2 2 4 4" xfId="5548" xr:uid="{BA0E74C4-E1C3-4E48-94D9-B28B4EFAD9E2}"/>
    <cellStyle name="Notas 2 2 4 5" xfId="5549" xr:uid="{A197DFB2-9EE5-41C8-AD49-973A6F7CD878}"/>
    <cellStyle name="Notas 2 2 5" xfId="5550" xr:uid="{87807264-3C95-41DB-AEB5-F0FF0EBAED9A}"/>
    <cellStyle name="Notas 2 2 5 2" xfId="5551" xr:uid="{FBC0A5B7-E728-4CF6-AC92-26B5B6DBAC1B}"/>
    <cellStyle name="Notas 2 2 5 3" xfId="5552" xr:uid="{8ABFB2F3-E894-4AE9-A82F-6B0C857A4D00}"/>
    <cellStyle name="Notas 2 2 5 4" xfId="5553" xr:uid="{CDA05510-03DE-42D5-9201-0F14CED30583}"/>
    <cellStyle name="Notas 2 2 5 5" xfId="5554" xr:uid="{758CE4BE-78E3-4C8C-A43D-6329F5BA4FDE}"/>
    <cellStyle name="Notas 2 2 6" xfId="5555" xr:uid="{EFB0AD2F-7A59-450B-B2D7-87AC7F7E9F9D}"/>
    <cellStyle name="Notas 2 2 6 2" xfId="5556" xr:uid="{89AC040A-E542-4271-AD87-D5C4B1CFB056}"/>
    <cellStyle name="Notas 2 2 6 3" xfId="5557" xr:uid="{F70BA4F8-F77D-4C32-A41C-4049B9BCD4F8}"/>
    <cellStyle name="Notas 2 2 6 4" xfId="5558" xr:uid="{9870A775-9E52-4A36-A851-A40F37C083BA}"/>
    <cellStyle name="Notas 2 2 6 5" xfId="5559" xr:uid="{A4103451-D415-4528-A31B-145A7C720E37}"/>
    <cellStyle name="Notas 2 2 7" xfId="5560" xr:uid="{CB058A26-86C9-4373-B6C5-4C3E0AD2349D}"/>
    <cellStyle name="Notas 2 2 7 2" xfId="5561" xr:uid="{6C13711C-6D60-4B31-AFD8-27C1F33A9394}"/>
    <cellStyle name="Notas 2 2 7 3" xfId="5562" xr:uid="{2D6ACEEC-DA82-42FE-A7F6-34C0DE084AE5}"/>
    <cellStyle name="Notas 2 2 7 4" xfId="5563" xr:uid="{784C1C91-7C8D-48E5-B9CA-56C7876A4E46}"/>
    <cellStyle name="Notas 2 2 7 5" xfId="5564" xr:uid="{3B9703D9-E7A7-4010-AD25-3951411A9258}"/>
    <cellStyle name="Notas 2 2 8" xfId="5565" xr:uid="{0CCE7667-0799-4E7A-AF70-B75414F00482}"/>
    <cellStyle name="Notas 2 20" xfId="5566" xr:uid="{98576FF7-5EF1-468E-A8B6-9DB8B5BB544D}"/>
    <cellStyle name="Notas 2 21" xfId="5567" xr:uid="{53CF3241-2944-4642-B7B6-E05EAFB460BF}"/>
    <cellStyle name="Notas 2 22" xfId="5568" xr:uid="{07EA144C-2904-4B1F-96CC-D4EB59DA8983}"/>
    <cellStyle name="Notas 2 3" xfId="3699" xr:uid="{67C76D21-28B2-4E83-A831-E2ED2378DB9C}"/>
    <cellStyle name="Notas 2 3 2" xfId="3700" xr:uid="{C8F4B776-3670-4A86-B4CD-867B85713357}"/>
    <cellStyle name="Notas 2 3 2 2" xfId="5569" xr:uid="{327299C3-7E9E-45BF-8900-0801C9B22F55}"/>
    <cellStyle name="Notas 2 3 2 2 2" xfId="5570" xr:uid="{B751C9FE-D572-47F6-8A6C-059F2BB8E97B}"/>
    <cellStyle name="Notas 2 3 2 3" xfId="5571" xr:uid="{6960AFE4-A54F-4039-BA3C-DB056D3FC21A}"/>
    <cellStyle name="Notas 2 3 2 3 2" xfId="5572" xr:uid="{22E03A13-E422-40FB-BBD6-49FC4561F7CC}"/>
    <cellStyle name="Notas 2 3 2 4" xfId="5573" xr:uid="{1625740A-F236-4A2B-AAC2-7782DA22B813}"/>
    <cellStyle name="Notas 2 3 2 5" xfId="5574" xr:uid="{1088289E-BF07-4D75-82D2-33DD5C0C2432}"/>
    <cellStyle name="Notas 2 3 2 6" xfId="5575" xr:uid="{4177F0BC-97B3-4E60-A950-E9A85E5C2BAB}"/>
    <cellStyle name="Notas 2 3 2 7" xfId="5576" xr:uid="{83EF31EB-B0CF-47BF-BCD6-13EC7F5CD9DF}"/>
    <cellStyle name="Notas 2 3 2 8" xfId="9067" xr:uid="{3F6791C7-C386-4965-96D3-C25C82577F1C}"/>
    <cellStyle name="Notas 2 3 3" xfId="3701" xr:uid="{4D08A3C7-6879-411B-AEE1-B5823482CA1E}"/>
    <cellStyle name="Notas 2 3 3 2" xfId="5577" xr:uid="{ADC1F500-7D7F-48B5-862F-C7BC546BA3B2}"/>
    <cellStyle name="Notas 2 3 3 3" xfId="5578" xr:uid="{6AFE98BE-499C-4877-97CE-53413A56229C}"/>
    <cellStyle name="Notas 2 3 3 4" xfId="5579" xr:uid="{C7EE1E0D-C48C-4499-BFDA-EB2E4583D707}"/>
    <cellStyle name="Notas 2 3 3 5" xfId="5580" xr:uid="{B24A66E0-CF29-4967-AD4C-92965E3C8AAE}"/>
    <cellStyle name="Notas 2 3 3 6" xfId="5581" xr:uid="{9FD54CE2-F4FE-40F9-8A64-E7A16D5CAA17}"/>
    <cellStyle name="Notas 2 3 4" xfId="5582" xr:uid="{7A726C1C-6DCB-472E-B826-6C39D1378C72}"/>
    <cellStyle name="Notas 2 3 4 2" xfId="5583" xr:uid="{4D129FBB-5617-4DB3-927A-83F034F485E0}"/>
    <cellStyle name="Notas 2 3 4 3" xfId="5584" xr:uid="{91218AC8-DF87-4AE5-A8A4-6B4B00031338}"/>
    <cellStyle name="Notas 2 3 4 4" xfId="5585" xr:uid="{68678410-06A5-464F-8AA5-A8F728BEB8C0}"/>
    <cellStyle name="Notas 2 3 4 5" xfId="5586" xr:uid="{C35EFC3B-D9F7-4778-BD15-9BC6C7668624}"/>
    <cellStyle name="Notas 2 3 5" xfId="5587" xr:uid="{6007F344-F006-44A5-87C6-5B456ED62080}"/>
    <cellStyle name="Notas 2 3 5 2" xfId="5588" xr:uid="{E620CC09-7EDB-440A-9510-F2459038CA9C}"/>
    <cellStyle name="Notas 2 3 5 3" xfId="5589" xr:uid="{8B0B1F7E-1833-47F3-8CCD-3084883AF3F8}"/>
    <cellStyle name="Notas 2 3 5 4" xfId="5590" xr:uid="{9F1B00E7-2291-48F9-A07D-6F8B6E70A54B}"/>
    <cellStyle name="Notas 2 3 5 5" xfId="5591" xr:uid="{F938BF2E-EEE1-4E81-AC3A-686B01311CEB}"/>
    <cellStyle name="Notas 2 3 6" xfId="5592" xr:uid="{5F8CF9F5-62C2-4C88-981C-FF6F2817994D}"/>
    <cellStyle name="Notas 2 3 6 2" xfId="5593" xr:uid="{9B0F93B9-10CC-47FE-BEEB-A553C83714ED}"/>
    <cellStyle name="Notas 2 3 6 3" xfId="5594" xr:uid="{0D504AD8-317B-4662-ACE3-E4A93AEF319E}"/>
    <cellStyle name="Notas 2 3 6 4" xfId="5595" xr:uid="{5D5AAE18-87F1-45EE-8147-D2AC7DB3030D}"/>
    <cellStyle name="Notas 2 3 6 5" xfId="5596" xr:uid="{ADC71BE4-67C4-4F9B-BD65-8F9708BA8034}"/>
    <cellStyle name="Notas 2 3 7" xfId="5597" xr:uid="{4ADBE06E-C356-409A-97D3-3AE80455F04F}"/>
    <cellStyle name="Notas 2 3 7 2" xfId="5598" xr:uid="{ED9DE42C-16C0-4F84-AFAF-35BC1C180334}"/>
    <cellStyle name="Notas 2 3 7 3" xfId="5599" xr:uid="{9BD8CC2A-192B-4256-8EC2-D71C3454D197}"/>
    <cellStyle name="Notas 2 3 7 4" xfId="5600" xr:uid="{B691C9CB-96C4-4267-8D83-733D52C32E8A}"/>
    <cellStyle name="Notas 2 3 7 5" xfId="5601" xr:uid="{D26E7288-D564-4A78-AEBD-D6204A088B1A}"/>
    <cellStyle name="Notas 2 3 8" xfId="5602" xr:uid="{B7BD34D1-4658-4AEA-A7C9-5A0C505DD035}"/>
    <cellStyle name="Notas 2 3 9" xfId="8588" xr:uid="{CFD4C6C0-3D5B-4434-A81A-8FE7B2D357C3}"/>
    <cellStyle name="Notas 2 4" xfId="3702" xr:uid="{7F4AE60F-9562-4886-A775-08BE49748140}"/>
    <cellStyle name="Notas 2 4 2" xfId="3703" xr:uid="{2FC5A15E-E6AB-4AD3-800A-288A6B28F164}"/>
    <cellStyle name="Notas 2 4 2 2" xfId="5603" xr:uid="{3F48CCAB-9F4A-43E7-A5DA-4662C785AADC}"/>
    <cellStyle name="Notas 2 4 2 2 2" xfId="5604" xr:uid="{C65B2E61-D4F4-44E3-9B8F-13E8613EA6A9}"/>
    <cellStyle name="Notas 2 4 2 3" xfId="5605" xr:uid="{04658AD9-055E-4FEC-8C60-E136674FB174}"/>
    <cellStyle name="Notas 2 4 2 3 2" xfId="5606" xr:uid="{A57E65D4-10FE-4050-A798-D9A88546D161}"/>
    <cellStyle name="Notas 2 4 2 4" xfId="5607" xr:uid="{A8748919-320F-4BB8-BDA4-B1C04458D262}"/>
    <cellStyle name="Notas 2 4 2 5" xfId="5608" xr:uid="{74265F04-0A7C-4918-934E-406F3CDBD2B3}"/>
    <cellStyle name="Notas 2 4 2 6" xfId="5609" xr:uid="{4FB2D537-0DB9-46C3-B4C0-7B844D3E431B}"/>
    <cellStyle name="Notas 2 4 2 7" xfId="5610" xr:uid="{56C594F7-ADCF-440E-ABA4-7F4DDF347F7C}"/>
    <cellStyle name="Notas 2 4 3" xfId="3704" xr:uid="{01F011E6-F32D-44EF-A721-E292572E5DB4}"/>
    <cellStyle name="Notas 2 4 3 2" xfId="5611" xr:uid="{44272835-7C84-43E3-818C-03676371C09E}"/>
    <cellStyle name="Notas 2 4 3 3" xfId="5612" xr:uid="{AD285BF5-EC4E-40A8-A567-5EC9DFBD5CBA}"/>
    <cellStyle name="Notas 2 4 3 4" xfId="5613" xr:uid="{2A3EDCF1-BBAC-4A43-87A3-5150747A7DE3}"/>
    <cellStyle name="Notas 2 4 3 5" xfId="5614" xr:uid="{CB00318C-8691-4F35-8CAA-D03AFFF2FF53}"/>
    <cellStyle name="Notas 2 4 3 6" xfId="5615" xr:uid="{CC3E887D-BC84-4EE2-A623-FB187403B88C}"/>
    <cellStyle name="Notas 2 4 4" xfId="5616" xr:uid="{80AB66A1-8320-4E4A-AD69-920B52335066}"/>
    <cellStyle name="Notas 2 4 4 2" xfId="5617" xr:uid="{AFDAA7D3-01E5-4E90-96D9-137590640683}"/>
    <cellStyle name="Notas 2 4 4 3" xfId="5618" xr:uid="{AEAC8ED8-8C70-409E-B448-400F124617EA}"/>
    <cellStyle name="Notas 2 4 4 4" xfId="5619" xr:uid="{F3C568F5-BD5D-429C-ABA9-52C005D04176}"/>
    <cellStyle name="Notas 2 4 4 5" xfId="5620" xr:uid="{6380B875-2F06-42A6-A41D-F37D14460DFE}"/>
    <cellStyle name="Notas 2 4 5" xfId="5621" xr:uid="{2A5134CD-2454-4D00-BC53-82263FC78217}"/>
    <cellStyle name="Notas 2 4 5 2" xfId="5622" xr:uid="{C3906099-25AB-486B-95A0-CEC6C336E13D}"/>
    <cellStyle name="Notas 2 4 5 3" xfId="5623" xr:uid="{652768E9-6A17-49BE-887C-43BB8A65CD46}"/>
    <cellStyle name="Notas 2 4 5 4" xfId="5624" xr:uid="{04741892-7649-42DD-B73A-C9BCC53A704F}"/>
    <cellStyle name="Notas 2 4 5 5" xfId="5625" xr:uid="{FABAB6DF-91D8-4EF9-BA63-D95DA99A4ECF}"/>
    <cellStyle name="Notas 2 4 6" xfId="5626" xr:uid="{ABB814F9-0529-4DA2-BB65-EAC277B0A79F}"/>
    <cellStyle name="Notas 2 4 6 2" xfId="5627" xr:uid="{67A85170-3681-4D68-9C04-936ECA6D14A7}"/>
    <cellStyle name="Notas 2 4 6 3" xfId="5628" xr:uid="{2C021EEA-446F-4A5E-8394-73DCE1E79F23}"/>
    <cellStyle name="Notas 2 4 6 4" xfId="5629" xr:uid="{7D5973DA-87CA-43E0-BFE8-DD550094A6B6}"/>
    <cellStyle name="Notas 2 4 6 5" xfId="5630" xr:uid="{1937EC0F-4DF3-4009-A392-816FD4873114}"/>
    <cellStyle name="Notas 2 4 7" xfId="5631" xr:uid="{AA1AAF67-8281-4FC4-9045-BC0035A7CACC}"/>
    <cellStyle name="Notas 2 4 7 2" xfId="5632" xr:uid="{507856A7-4A56-46D0-AAC3-D6A8D1BB83CD}"/>
    <cellStyle name="Notas 2 4 7 3" xfId="5633" xr:uid="{2A0D9A78-A6BD-45A7-9043-3AF48DAEC83D}"/>
    <cellStyle name="Notas 2 4 7 4" xfId="5634" xr:uid="{71A8452D-D294-42BE-93D7-652C21A202A9}"/>
    <cellStyle name="Notas 2 4 7 5" xfId="5635" xr:uid="{0D9EED99-ED6E-4BF3-9F8E-971971E1C62F}"/>
    <cellStyle name="Notas 2 4 8" xfId="5636" xr:uid="{3DCA33B9-D3AF-464C-80D2-C7EB6366A5F1}"/>
    <cellStyle name="Notas 2 5" xfId="3705" xr:uid="{44EC8785-8E66-45A2-A66E-027D1F645E53}"/>
    <cellStyle name="Notas 2 5 2" xfId="3706" xr:uid="{0BDD20F9-391D-4121-99ED-3724C55D019E}"/>
    <cellStyle name="Notas 2 5 2 2" xfId="5637" xr:uid="{86F95799-C44F-40C3-90E9-E6FC88AB9427}"/>
    <cellStyle name="Notas 2 5 2 2 2" xfId="5638" xr:uid="{30A332C4-48E2-4791-AC1A-B3E81F1C1975}"/>
    <cellStyle name="Notas 2 5 2 3" xfId="5639" xr:uid="{8B4FFAC1-3124-473F-AFFB-70ED907584A9}"/>
    <cellStyle name="Notas 2 5 2 3 2" xfId="5640" xr:uid="{7F60B4AA-40A5-46C9-B991-6099C99FF40A}"/>
    <cellStyle name="Notas 2 5 2 4" xfId="5641" xr:uid="{CFB25F8A-C01E-4891-AE89-1A61D8009A7E}"/>
    <cellStyle name="Notas 2 5 2 5" xfId="5642" xr:uid="{28EE4342-285A-4F9B-AF37-723D54A1FFDD}"/>
    <cellStyle name="Notas 2 5 2 6" xfId="5643" xr:uid="{0C8C74FF-1C9B-468F-A30D-F32924EAA4D1}"/>
    <cellStyle name="Notas 2 5 3" xfId="3707" xr:uid="{69F18DEE-A01E-48C8-B13C-AA7BD283D337}"/>
    <cellStyle name="Notas 2 5 3 2" xfId="5644" xr:uid="{82327CE4-608E-4DA2-A59F-044FD64D5BB3}"/>
    <cellStyle name="Notas 2 5 3 3" xfId="5645" xr:uid="{9BA94A2B-6CD9-4B17-B2C7-0B6750EC8112}"/>
    <cellStyle name="Notas 2 5 3 4" xfId="5646" xr:uid="{89077F79-3261-40EA-8A9D-E8B8694332A8}"/>
    <cellStyle name="Notas 2 5 3 5" xfId="5647" xr:uid="{0BC1F14B-FC65-49F3-9730-4F6F06B4F279}"/>
    <cellStyle name="Notas 2 5 3 6" xfId="5648" xr:uid="{DA7ACFCB-45DB-48E5-B2DD-42440DCCF972}"/>
    <cellStyle name="Notas 2 5 4" xfId="5649" xr:uid="{45A728E8-AF22-4C0D-824F-D248C38E688C}"/>
    <cellStyle name="Notas 2 5 4 2" xfId="5650" xr:uid="{8FB8A240-0CAC-48FA-8F3F-D37C1B116073}"/>
    <cellStyle name="Notas 2 5 4 3" xfId="5651" xr:uid="{70829D36-6E4E-4076-8766-EFC235FE2121}"/>
    <cellStyle name="Notas 2 5 4 4" xfId="5652" xr:uid="{6EE48228-35B6-45E4-96B5-FDAA85988327}"/>
    <cellStyle name="Notas 2 5 4 5" xfId="5653" xr:uid="{681F37FA-B128-4F95-9C00-CD7EB6A51335}"/>
    <cellStyle name="Notas 2 5 5" xfId="5654" xr:uid="{DF29F10B-1B49-49A7-953F-5683A7BFF001}"/>
    <cellStyle name="Notas 2 5 5 2" xfId="5655" xr:uid="{10E1B813-384F-4F0B-A89B-4D3EDE844ACA}"/>
    <cellStyle name="Notas 2 5 5 3" xfId="5656" xr:uid="{BCF1AA10-E13B-4AA3-8FB2-FC6885D5976D}"/>
    <cellStyle name="Notas 2 5 5 4" xfId="5657" xr:uid="{3F36973E-0C2D-496D-87C3-6D91187974FD}"/>
    <cellStyle name="Notas 2 5 5 5" xfId="5658" xr:uid="{AC441E3E-34C1-4B43-B247-1B75474F5D19}"/>
    <cellStyle name="Notas 2 5 6" xfId="5659" xr:uid="{C7DED69D-1412-4B33-98AE-F92671DA50F5}"/>
    <cellStyle name="Notas 2 5 6 2" xfId="5660" xr:uid="{F3D6384E-75A5-4030-9CDD-FAB93E94CF14}"/>
    <cellStyle name="Notas 2 5 6 3" xfId="5661" xr:uid="{550C5AED-3D57-4E27-B1A8-6182EF169B77}"/>
    <cellStyle name="Notas 2 5 6 4" xfId="5662" xr:uid="{86FFEE78-DE10-4D47-AA6A-EE84E2E30468}"/>
    <cellStyle name="Notas 2 5 6 5" xfId="5663" xr:uid="{9E2181C1-FE96-41F4-9DDD-6F00C64E2B7D}"/>
    <cellStyle name="Notas 2 5 7" xfId="5664" xr:uid="{3441FFC8-37F1-45F3-9A7D-0E1E4CB69A8D}"/>
    <cellStyle name="Notas 2 5 7 2" xfId="5665" xr:uid="{0BD87F0A-F879-4F66-96A5-34263654F44D}"/>
    <cellStyle name="Notas 2 5 7 3" xfId="5666" xr:uid="{998EBF3A-0C26-4A82-BDA6-9CA9F1AA607E}"/>
    <cellStyle name="Notas 2 5 7 4" xfId="5667" xr:uid="{226AD2FD-6A34-416E-8F2F-158901203CBA}"/>
    <cellStyle name="Notas 2 5 7 5" xfId="5668" xr:uid="{92BCB9A5-22E6-42E9-B7FA-4B1CA5B7455B}"/>
    <cellStyle name="Notas 2 6" xfId="3708" xr:uid="{9B157E74-E527-4789-966E-FEBC904DD820}"/>
    <cellStyle name="Notas 2 6 2" xfId="3709" xr:uid="{EB7F14A6-056C-4EF5-9B76-7007BC5F2165}"/>
    <cellStyle name="Notas 2 6 2 2" xfId="5669" xr:uid="{863BBE7D-6152-4216-853C-AD285A13524C}"/>
    <cellStyle name="Notas 2 6 2 2 2" xfId="5670" xr:uid="{F2A5F089-6D9C-460C-8FC2-324BD7770CAF}"/>
    <cellStyle name="Notas 2 6 2 3" xfId="5671" xr:uid="{02126D07-A938-4A83-A43C-F6B36B61C434}"/>
    <cellStyle name="Notas 2 6 2 3 2" xfId="5672" xr:uid="{9AE0A1EC-5BF3-473C-B403-B98D5ACCF71E}"/>
    <cellStyle name="Notas 2 6 2 4" xfId="5673" xr:uid="{3F199C78-22ED-4C1F-8AB7-66C7DF42236D}"/>
    <cellStyle name="Notas 2 6 2 5" xfId="5674" xr:uid="{AACC8CDA-9E6C-4570-B4AA-4E1E2E4B225E}"/>
    <cellStyle name="Notas 2 6 2 6" xfId="5675" xr:uid="{1DCD68D0-9C6D-42F3-A9D2-9A28EE4E56DA}"/>
    <cellStyle name="Notas 2 6 3" xfId="3710" xr:uid="{EF9484D7-FB5A-4237-B2B9-899A1F95C2FF}"/>
    <cellStyle name="Notas 2 6 3 2" xfId="5676" xr:uid="{FC47F28A-4489-4F06-9C5A-B9807E4F5AB7}"/>
    <cellStyle name="Notas 2 6 3 3" xfId="5677" xr:uid="{B74FF0A5-3C24-453F-8284-B7A69AC48A89}"/>
    <cellStyle name="Notas 2 6 3 4" xfId="5678" xr:uid="{8A78C6B4-6C55-4D76-982B-EB70E10729BF}"/>
    <cellStyle name="Notas 2 6 3 5" xfId="5679" xr:uid="{EECFC897-D7A9-4052-AFB3-8368F7984397}"/>
    <cellStyle name="Notas 2 6 3 6" xfId="5680" xr:uid="{6DBED0D3-4248-4619-ABFA-DB143F6E8B1F}"/>
    <cellStyle name="Notas 2 6 4" xfId="5681" xr:uid="{C7547B3B-CD16-480F-8759-72EC20C02072}"/>
    <cellStyle name="Notas 2 6 4 2" xfId="5682" xr:uid="{525BEF93-AD63-4527-9E4B-8481AC2E95CF}"/>
    <cellStyle name="Notas 2 6 4 3" xfId="5683" xr:uid="{13EF24DF-BC26-4B37-A1FD-77E8C0CCC39D}"/>
    <cellStyle name="Notas 2 6 4 4" xfId="5684" xr:uid="{94669CA4-ADB6-43BD-8417-B446417927C3}"/>
    <cellStyle name="Notas 2 6 4 5" xfId="5685" xr:uid="{37C9C1D2-BBE3-4784-B9AD-45CC4F42E1D5}"/>
    <cellStyle name="Notas 2 6 5" xfId="5686" xr:uid="{C7232D6C-400D-42D4-A81E-BD043F2AF9F2}"/>
    <cellStyle name="Notas 2 6 5 2" xfId="5687" xr:uid="{105837B4-5122-4D60-8CBA-DF02100A0511}"/>
    <cellStyle name="Notas 2 6 5 3" xfId="5688" xr:uid="{F0FE2BCC-F29D-4277-AA81-302373970109}"/>
    <cellStyle name="Notas 2 6 5 4" xfId="5689" xr:uid="{C1A77831-F83C-4460-92DA-731D32084015}"/>
    <cellStyle name="Notas 2 6 5 5" xfId="5690" xr:uid="{248ECC24-B549-41C1-A14D-E0F861F457C6}"/>
    <cellStyle name="Notas 2 6 6" xfId="5691" xr:uid="{09ACA1EB-A6D3-495C-9BE8-EEF3AB803B9B}"/>
    <cellStyle name="Notas 2 6 6 2" xfId="5692" xr:uid="{26C81D0D-53F3-408E-8401-B75AAFEE6DC8}"/>
    <cellStyle name="Notas 2 6 6 3" xfId="5693" xr:uid="{67DDB5E0-7DCF-437B-92E6-3C568C114783}"/>
    <cellStyle name="Notas 2 6 6 4" xfId="5694" xr:uid="{777828FD-0B7E-43E7-ABE8-58566293BD45}"/>
    <cellStyle name="Notas 2 6 6 5" xfId="5695" xr:uid="{DE3BB155-2DDA-4639-A266-EC182779DDC5}"/>
    <cellStyle name="Notas 2 6 7" xfId="5696" xr:uid="{61081D34-FE68-4A7B-AA45-1B6D97426EEC}"/>
    <cellStyle name="Notas 2 6 7 2" xfId="5697" xr:uid="{5029D6E7-9246-48B4-9A12-2762AB628A87}"/>
    <cellStyle name="Notas 2 6 7 3" xfId="5698" xr:uid="{08B71F2F-1030-4AF0-AC65-A2E93446A5EA}"/>
    <cellStyle name="Notas 2 6 7 4" xfId="5699" xr:uid="{2FEB3923-B948-4E30-8A78-26618A95C2AF}"/>
    <cellStyle name="Notas 2 6 7 5" xfId="5700" xr:uid="{2073AC6C-7EA3-4EF7-B50E-E52DE3E7BDB3}"/>
    <cellStyle name="Notas 2 7" xfId="3711" xr:uid="{74616D8B-537D-42E0-B03C-ADD7A2177F1D}"/>
    <cellStyle name="Notas 2 7 2" xfId="3712" xr:uid="{8059CED0-A2A6-4485-A718-1FCBA89E3780}"/>
    <cellStyle name="Notas 2 7 2 2" xfId="5701" xr:uid="{C85551AC-880B-4CB4-B4EF-B17F3075C8B9}"/>
    <cellStyle name="Notas 2 7 2 2 2" xfId="5702" xr:uid="{BC74D82D-FF1A-4367-B8ED-8CEC8C0D4E51}"/>
    <cellStyle name="Notas 2 7 2 3" xfId="5703" xr:uid="{37C7CCAD-6AF3-4B10-A1A7-6FFCAD0D9A0D}"/>
    <cellStyle name="Notas 2 7 2 3 2" xfId="5704" xr:uid="{4DC43B51-37C1-48DD-94AC-EC2C33E35CE4}"/>
    <cellStyle name="Notas 2 7 2 4" xfId="5705" xr:uid="{4B24CF88-2B97-4234-AD75-F393DB14562F}"/>
    <cellStyle name="Notas 2 7 2 5" xfId="5706" xr:uid="{2C7B89A5-ED7B-4A36-8162-DA6A8486A9A9}"/>
    <cellStyle name="Notas 2 7 2 6" xfId="5707" xr:uid="{C5EB0650-0570-4851-918C-216F524016D0}"/>
    <cellStyle name="Notas 2 7 3" xfId="3713" xr:uid="{CEB64964-40A6-4DB8-89A5-5CEAF2EEFF38}"/>
    <cellStyle name="Notas 2 7 3 2" xfId="5708" xr:uid="{DDF083E1-659D-4540-819C-D46233D08A63}"/>
    <cellStyle name="Notas 2 7 3 3" xfId="5709" xr:uid="{D3918E16-F98C-4AD1-9BD1-3B2C9713BE66}"/>
    <cellStyle name="Notas 2 7 3 4" xfId="5710" xr:uid="{185117B5-267B-4378-A7FE-17C5EC6DC1AD}"/>
    <cellStyle name="Notas 2 7 3 5" xfId="5711" xr:uid="{C611752E-FE1C-41DC-9699-A1B0629D02CB}"/>
    <cellStyle name="Notas 2 7 3 6" xfId="5712" xr:uid="{3D44E72C-7611-4870-AFD8-826C7EC915E2}"/>
    <cellStyle name="Notas 2 7 4" xfId="5713" xr:uid="{788CE084-5E5E-4BEF-8F09-4A8A74BA1237}"/>
    <cellStyle name="Notas 2 7 4 2" xfId="5714" xr:uid="{D58A5D6C-3966-440A-8427-CF7EED69AA40}"/>
    <cellStyle name="Notas 2 7 4 3" xfId="5715" xr:uid="{CB85C237-FFD1-4AC1-93CB-97A13FD49939}"/>
    <cellStyle name="Notas 2 7 4 4" xfId="5716" xr:uid="{BFD67616-38B9-45A8-9865-8A361C466B9F}"/>
    <cellStyle name="Notas 2 7 4 5" xfId="5717" xr:uid="{3F082DF1-69F4-4A54-B416-75BCD416D177}"/>
    <cellStyle name="Notas 2 7 5" xfId="5718" xr:uid="{0F72E41D-A916-4AC3-9A9B-9ED56FF69361}"/>
    <cellStyle name="Notas 2 7 5 2" xfId="5719" xr:uid="{7D6F8958-E579-421B-AD85-FBFAC5B6A8B5}"/>
    <cellStyle name="Notas 2 7 5 3" xfId="5720" xr:uid="{E8611767-F1D9-4992-BBAE-4769D1BCB8FE}"/>
    <cellStyle name="Notas 2 7 5 4" xfId="5721" xr:uid="{59C7F270-EB8A-42DF-BA87-2859C316BC80}"/>
    <cellStyle name="Notas 2 7 5 5" xfId="5722" xr:uid="{EB596FFA-5822-4887-928F-8085F2C762D1}"/>
    <cellStyle name="Notas 2 7 6" xfId="5723" xr:uid="{E02742B3-FAC5-4686-B79F-A287DBEB88D3}"/>
    <cellStyle name="Notas 2 7 6 2" xfId="5724" xr:uid="{7923C25F-E5D5-4E95-BE75-D572386AD9FC}"/>
    <cellStyle name="Notas 2 7 6 3" xfId="5725" xr:uid="{D2BD5B6E-6DDF-4FEF-BEC3-71E0FB8BD602}"/>
    <cellStyle name="Notas 2 7 6 4" xfId="5726" xr:uid="{594F19EE-6438-42C7-A091-1B9107F6C778}"/>
    <cellStyle name="Notas 2 7 6 5" xfId="5727" xr:uid="{03B8E38E-A539-49F0-84B9-79A23F7795E5}"/>
    <cellStyle name="Notas 2 7 7" xfId="5728" xr:uid="{5758C8D3-AD03-47C2-AB3A-3A16A4331879}"/>
    <cellStyle name="Notas 2 7 7 2" xfId="5729" xr:uid="{97A4BA50-0B4D-4B09-9396-CE8E846F531A}"/>
    <cellStyle name="Notas 2 7 7 3" xfId="5730" xr:uid="{5B2C3E54-08CA-4ACF-A278-6E70E86C7E86}"/>
    <cellStyle name="Notas 2 7 7 4" xfId="5731" xr:uid="{B671BD7E-41EA-4931-B6DD-38EE0EDCCDEC}"/>
    <cellStyle name="Notas 2 7 7 5" xfId="5732" xr:uid="{830F768E-2BE7-4F76-83B7-D752E2126DAF}"/>
    <cellStyle name="Notas 2 8" xfId="3714" xr:uid="{541C1CCF-F0CD-4082-A304-0FC142E00185}"/>
    <cellStyle name="Notas 2 8 2" xfId="3715" xr:uid="{0CB48F27-E193-46E0-B56D-D0819F36AC70}"/>
    <cellStyle name="Notas 2 8 2 2" xfId="5733" xr:uid="{E7F391A2-67D9-4352-AAFE-D1528649314E}"/>
    <cellStyle name="Notas 2 8 2 2 2" xfId="5734" xr:uid="{5B858C2E-2547-493E-8C70-59FB83D69017}"/>
    <cellStyle name="Notas 2 8 2 3" xfId="5735" xr:uid="{8AC3C5C7-C963-4001-85C9-91A139EF883F}"/>
    <cellStyle name="Notas 2 8 2 3 2" xfId="5736" xr:uid="{9C317D06-DB2F-4DB2-ABCF-7B27AE3B4355}"/>
    <cellStyle name="Notas 2 8 2 4" xfId="5737" xr:uid="{AC30CC55-CEAE-4279-9886-88C7FD27D618}"/>
    <cellStyle name="Notas 2 8 2 5" xfId="5738" xr:uid="{D2F79C80-D2C4-4F76-AABC-40CA5713F861}"/>
    <cellStyle name="Notas 2 8 2 6" xfId="5739" xr:uid="{1707DF63-255B-46C1-8E14-AD5403ACCEC6}"/>
    <cellStyle name="Notas 2 8 3" xfId="3716" xr:uid="{872B4BB7-977C-4578-8794-7E5B35C826EB}"/>
    <cellStyle name="Notas 2 8 3 2" xfId="5740" xr:uid="{A3324D5F-59DB-46AD-8869-3F1A9F293B3B}"/>
    <cellStyle name="Notas 2 8 3 3" xfId="5741" xr:uid="{6208692A-4339-4FB2-B0EC-A759417EDADA}"/>
    <cellStyle name="Notas 2 8 3 4" xfId="5742" xr:uid="{94034D10-5843-4CF4-8165-935E631D7B1B}"/>
    <cellStyle name="Notas 2 8 3 5" xfId="5743" xr:uid="{8B2EFD1C-B0D5-4DA8-9410-F082CC91C92A}"/>
    <cellStyle name="Notas 2 8 3 6" xfId="5744" xr:uid="{E32ABA19-4573-4A45-9BEA-3DFA50060C07}"/>
    <cellStyle name="Notas 2 8 4" xfId="5745" xr:uid="{C49699E4-748D-4045-B2BC-39CA9668EA31}"/>
    <cellStyle name="Notas 2 8 4 2" xfId="5746" xr:uid="{4C1799C9-F7D1-48F3-A9B4-666D67A14567}"/>
    <cellStyle name="Notas 2 8 4 3" xfId="5747" xr:uid="{A74BCA55-1F7E-429C-A4F6-0F04D6AA98DC}"/>
    <cellStyle name="Notas 2 8 4 4" xfId="5748" xr:uid="{7E323414-FE53-4F54-89C6-8E418478D1FC}"/>
    <cellStyle name="Notas 2 8 4 5" xfId="5749" xr:uid="{8B7A87BC-3B47-410C-83E3-8184BE97CBE2}"/>
    <cellStyle name="Notas 2 8 5" xfId="5750" xr:uid="{800CBCD0-4E60-4C96-8B81-F4BCF8BBE069}"/>
    <cellStyle name="Notas 2 8 5 2" xfId="5751" xr:uid="{47992843-435A-43E9-A648-A19EDD731191}"/>
    <cellStyle name="Notas 2 8 5 3" xfId="5752" xr:uid="{014875E8-9813-4F27-A375-A8944DB6C712}"/>
    <cellStyle name="Notas 2 8 5 4" xfId="5753" xr:uid="{D9124582-EB03-443D-939B-A0B127C0F4DE}"/>
    <cellStyle name="Notas 2 8 5 5" xfId="5754" xr:uid="{C164469E-F705-4D4E-972C-4557AEB1EBD3}"/>
    <cellStyle name="Notas 2 8 6" xfId="5755" xr:uid="{ABC9853C-89C6-4F48-A19A-8D0910FCD9BE}"/>
    <cellStyle name="Notas 2 8 6 2" xfId="5756" xr:uid="{893E143D-4D71-441C-BE69-CA67E4266553}"/>
    <cellStyle name="Notas 2 8 6 3" xfId="5757" xr:uid="{F0A4229B-99B2-44F5-BDFA-68CC9D460768}"/>
    <cellStyle name="Notas 2 8 6 4" xfId="5758" xr:uid="{F677505A-662B-4158-AB5A-D6676E2CF332}"/>
    <cellStyle name="Notas 2 8 6 5" xfId="5759" xr:uid="{E7FCA460-BB85-4E1F-B5A0-56B42ED9A04F}"/>
    <cellStyle name="Notas 2 8 7" xfId="5760" xr:uid="{7C4F2C13-E8C9-4C1E-9B55-853F899B991A}"/>
    <cellStyle name="Notas 2 8 7 2" xfId="5761" xr:uid="{DE9B9C86-D960-4CF4-9667-695453EB4943}"/>
    <cellStyle name="Notas 2 8 7 3" xfId="5762" xr:uid="{3F1C48D3-46DD-4D36-94E6-95025DE6B019}"/>
    <cellStyle name="Notas 2 8 7 4" xfId="5763" xr:uid="{05675048-DDF8-4B0E-8715-F1B74303A248}"/>
    <cellStyle name="Notas 2 8 7 5" xfId="5764" xr:uid="{9BC78D98-B3AB-4851-B9D4-1ED3A8F2F0B7}"/>
    <cellStyle name="Notas 2 9" xfId="3717" xr:uid="{1B327784-08C7-40FD-8153-42F18304B86A}"/>
    <cellStyle name="Notas 2 9 2" xfId="3718" xr:uid="{91D7BE9E-48CC-48F4-B003-8F6B670CC34D}"/>
    <cellStyle name="Notas 2 9 2 2" xfId="5765" xr:uid="{F5E840E2-7DE1-471D-9335-F695EAF2A11B}"/>
    <cellStyle name="Notas 2 9 2 2 2" xfId="5766" xr:uid="{BDF3A89F-51F6-4183-81B5-290E79739B51}"/>
    <cellStyle name="Notas 2 9 2 3" xfId="5767" xr:uid="{177D0BDC-6D3B-48B5-9DCF-C033ECE7F5E8}"/>
    <cellStyle name="Notas 2 9 2 3 2" xfId="5768" xr:uid="{1D53E6BD-14A4-4E69-A907-1BF5695E66C5}"/>
    <cellStyle name="Notas 2 9 2 4" xfId="5769" xr:uid="{F265B1C2-784C-4AC8-A3A1-25BCF7F18E02}"/>
    <cellStyle name="Notas 2 9 2 5" xfId="5770" xr:uid="{EA095F6E-F0E0-477E-AF66-BDA1636D42A9}"/>
    <cellStyle name="Notas 2 9 2 6" xfId="5771" xr:uid="{76E0B99E-F8C8-4B65-A95E-6C556A93D25F}"/>
    <cellStyle name="Notas 2 9 3" xfId="3719" xr:uid="{C3D3215C-5E23-4D4C-A6E5-F122A0BF5769}"/>
    <cellStyle name="Notas 2 9 3 2" xfId="5772" xr:uid="{163E988F-FFF9-41A8-B829-8E80DA139E85}"/>
    <cellStyle name="Notas 2 9 3 3" xfId="5773" xr:uid="{5951C3A7-D81E-4ABA-9D4E-0C5B1BC8C64F}"/>
    <cellStyle name="Notas 2 9 3 4" xfId="5774" xr:uid="{C1A6C908-D8A3-4B1D-9B86-1FB5C4055DB0}"/>
    <cellStyle name="Notas 2 9 3 5" xfId="5775" xr:uid="{F09AAEA7-D2B6-4A52-AD9B-2F1BB60B4BCF}"/>
    <cellStyle name="Notas 2 9 3 6" xfId="5776" xr:uid="{71068CAB-DDA6-4984-9A1F-421033BA4479}"/>
    <cellStyle name="Notas 2 9 4" xfId="5777" xr:uid="{AF44D433-FA3E-402A-9212-A97B2B04D7E8}"/>
    <cellStyle name="Notas 2 9 4 2" xfId="5778" xr:uid="{060F7165-A134-4DA9-9034-761022F40612}"/>
    <cellStyle name="Notas 2 9 4 3" xfId="5779" xr:uid="{486475C7-B9E4-44B6-85BE-26D80F51589D}"/>
    <cellStyle name="Notas 2 9 4 4" xfId="5780" xr:uid="{FE2C1911-9D17-4E7B-89E5-27B5A1BF0074}"/>
    <cellStyle name="Notas 2 9 4 5" xfId="5781" xr:uid="{6E48F6FB-3E1D-4483-851F-5C98D86A1CB5}"/>
    <cellStyle name="Notas 2 9 5" xfId="5782" xr:uid="{4C390983-3CA8-4696-976B-7CB37E4DEAA7}"/>
    <cellStyle name="Notas 2 9 5 2" xfId="5783" xr:uid="{B33C73AB-502F-47AD-9127-7FC19649EA65}"/>
    <cellStyle name="Notas 2 9 5 3" xfId="5784" xr:uid="{585E5383-0156-433F-8F55-8273169D55E0}"/>
    <cellStyle name="Notas 2 9 5 4" xfId="5785" xr:uid="{FF91BA9D-F186-4ADF-AD71-954F50C1FE62}"/>
    <cellStyle name="Notas 2 9 5 5" xfId="5786" xr:uid="{1D32AE11-0E59-4A1E-AB15-C3E5BD5EEBC5}"/>
    <cellStyle name="Notas 2 9 6" xfId="5787" xr:uid="{3B7CCF5C-40F7-4FD8-A681-160E9F49E4DD}"/>
    <cellStyle name="Notas 2 9 6 2" xfId="5788" xr:uid="{5CC6671C-A3FF-4CE8-B88C-95F5E54ABE19}"/>
    <cellStyle name="Notas 2 9 6 3" xfId="5789" xr:uid="{556A3FB4-6372-4B6E-80B5-B50BE56C66A1}"/>
    <cellStyle name="Notas 2 9 6 4" xfId="5790" xr:uid="{8F4C4F1E-257C-44C5-BFC1-181F041B5CF6}"/>
    <cellStyle name="Notas 2 9 6 5" xfId="5791" xr:uid="{529F3EE9-C6E5-4A48-B336-09B982EC7318}"/>
    <cellStyle name="Notas 2 9 7" xfId="5792" xr:uid="{61E6A153-7D51-4097-9405-D0A4B2DC9C6E}"/>
    <cellStyle name="Notas 2 9 7 2" xfId="5793" xr:uid="{2E0CC3B1-4BB4-46F3-8C05-0C26373D94BD}"/>
    <cellStyle name="Notas 2 9 7 3" xfId="5794" xr:uid="{3A2748B4-1AAD-4A11-B515-ED4276F5F485}"/>
    <cellStyle name="Notas 2 9 7 4" xfId="5795" xr:uid="{1FFB9D06-AF0A-480A-8AB4-E899E7D3F686}"/>
    <cellStyle name="Notas 2 9 7 5" xfId="5796" xr:uid="{0D1A8483-7EA6-41BD-B9B1-93AC409F140F}"/>
    <cellStyle name="Notas 2_Deuda septiembre_marcos" xfId="2135" xr:uid="{167D69B0-65B1-4CA8-ACB9-FFC7291CFE10}"/>
    <cellStyle name="Notas 20" xfId="8589" xr:uid="{FD426E49-E3C8-4805-8774-811A21ACAB32}"/>
    <cellStyle name="Notas 21" xfId="8590" xr:uid="{541ECAD2-6C44-453C-9BA3-7DDC8480BE12}"/>
    <cellStyle name="Notas 21 10" xfId="9530" xr:uid="{468D2A13-6381-41A4-A027-DAC2A8E75C45}"/>
    <cellStyle name="Notas 21 11" xfId="9587" xr:uid="{D24AD6E5-2A94-413C-B9B7-0044746A7C87}"/>
    <cellStyle name="Notas 21 12" xfId="9636" xr:uid="{F74E153E-09C4-46AF-B740-8844C5FE3DA3}"/>
    <cellStyle name="Notas 21 13" xfId="9682" xr:uid="{24CA55C0-175D-49BF-A2C9-EFA2E3768600}"/>
    <cellStyle name="Notas 21 14" xfId="9728" xr:uid="{09DC257B-D5AE-4A82-9AF5-39A092D85B17}"/>
    <cellStyle name="Notas 21 15" xfId="9774" xr:uid="{DC73DF3F-B447-49E1-81E4-0EF4A2C258A0}"/>
    <cellStyle name="Notas 21 16" xfId="9820" xr:uid="{F8784892-BE84-4D53-BA1E-2A5AD68FBF76}"/>
    <cellStyle name="Notas 21 17" xfId="9886" xr:uid="{628D35D7-D791-4804-9497-87A5819B72B0}"/>
    <cellStyle name="Notas 21 18" xfId="9973" xr:uid="{C10C645E-0E3F-421B-975F-11B15BF94C2A}"/>
    <cellStyle name="Notas 21 2" xfId="9068" xr:uid="{396CAEB9-381D-411C-8FEE-246FEBA0A42E}"/>
    <cellStyle name="Notas 21 3" xfId="9201" xr:uid="{CD91B92D-FEB6-4F1D-80EA-40E0E9A41573}"/>
    <cellStyle name="Notas 21 4" xfId="9247" xr:uid="{C796506E-6ECC-4A3B-89A6-90810DF9FEEA}"/>
    <cellStyle name="Notas 21 5" xfId="9297" xr:uid="{6F5116EC-6B08-4301-837B-127EE7542E61}"/>
    <cellStyle name="Notas 21 6" xfId="9341" xr:uid="{71166622-0669-4AFA-93CC-B9877BA39036}"/>
    <cellStyle name="Notas 21 7" xfId="9379" xr:uid="{C832D82E-1C33-45ED-8890-FD72E52CFF91}"/>
    <cellStyle name="Notas 21 8" xfId="9437" xr:uid="{C32A982F-9627-420D-8A36-30699FC00CE2}"/>
    <cellStyle name="Notas 21 9" xfId="9485" xr:uid="{CE2498BC-E2A2-4ACF-9EB9-8839BFFB7A70}"/>
    <cellStyle name="Notas 22" xfId="9069" xr:uid="{F36AC16C-3171-460A-90CC-5A11295C5FB9}"/>
    <cellStyle name="Notas 23" xfId="9972" xr:uid="{759B98FB-7E6B-4EC8-ABE3-2CBF3F779578}"/>
    <cellStyle name="Notas 24" xfId="7985" xr:uid="{8E0E9D97-5602-40AF-A0DE-916C5356902B}"/>
    <cellStyle name="Notas 3" xfId="3438" xr:uid="{C8AFB98F-BA00-4277-B8A6-F0A548C7F0A0}"/>
    <cellStyle name="Notas 3 2" xfId="5797" xr:uid="{11DF3BA4-C306-4D46-BA34-77E9E53837B3}"/>
    <cellStyle name="Notas 3 3" xfId="5798" xr:uid="{77C20E2A-4E29-406A-9792-2A355D31D1F8}"/>
    <cellStyle name="Notas 4" xfId="3439" xr:uid="{618D192C-FE93-4C85-B716-E11ABCDD2A65}"/>
    <cellStyle name="Notas 4 2" xfId="5799" xr:uid="{4B977A9D-E619-4390-B04B-C13094CC1E47}"/>
    <cellStyle name="Notas 4 3" xfId="5800" xr:uid="{BE0DCA6F-F18A-45EF-AB96-8580CB424062}"/>
    <cellStyle name="Notas 5" xfId="3440" xr:uid="{9AB0439B-E9BB-4A29-A37B-674D8FDBB3A4}"/>
    <cellStyle name="Notas 6" xfId="3441" xr:uid="{8B24E612-F12C-463E-AF38-864FDD08DB73}"/>
    <cellStyle name="Notas 7" xfId="3442" xr:uid="{023A78E5-2BB9-486B-9B80-A616CF899D8F}"/>
    <cellStyle name="Notas 8" xfId="3443" xr:uid="{7CF3C856-93F4-4E9E-ADDB-C11D353B3BD7}"/>
    <cellStyle name="Notas 9" xfId="3444" xr:uid="{60A670E3-72BA-4803-9100-AADBAD8E71F5}"/>
    <cellStyle name="Note" xfId="8591" xr:uid="{6311E7BC-26DF-488B-85B2-C02D5895789B}"/>
    <cellStyle name="Note 2" xfId="9071" xr:uid="{624D82DF-AD76-47E1-A142-C775E85CAE8C}"/>
    <cellStyle name="Note 3" xfId="9070" xr:uid="{FF7827F7-8B29-4906-8BEA-5A46CFD0018A}"/>
    <cellStyle name="Note 4" xfId="9202" xr:uid="{3D6AB093-3466-4DB2-8D52-9FF308A1C9E4}"/>
    <cellStyle name="Note 5" xfId="9248" xr:uid="{718F46B8-5D75-4C71-B4C3-923E14E38FDA}"/>
    <cellStyle name="Note 6" xfId="9298" xr:uid="{E54B734F-41FC-44F3-82A9-5C87A80F71E5}"/>
    <cellStyle name="Note 7" xfId="9588" xr:uid="{F38ECDD2-39F0-40F3-9EE8-E5450272F314}"/>
    <cellStyle name="Note 8" xfId="9887" xr:uid="{6461CC70-E4A0-4453-937B-B0225A4B7948}"/>
    <cellStyle name="Obliczenia" xfId="9072" xr:uid="{A64D797E-D0CA-44F2-93C7-8162BA7427AD}"/>
    <cellStyle name="OLELink" xfId="9073" xr:uid="{ED6A3DE3-1AD1-4D02-913D-03EABEDFD4ED}"/>
    <cellStyle name="Output" xfId="8592" xr:uid="{D0F9BDA2-7CBD-41F0-ACF4-538D8E66F073}"/>
    <cellStyle name="Output 2" xfId="9074" xr:uid="{9C230757-A6A2-47C8-866F-0716B29B91E2}"/>
    <cellStyle name="Percent" xfId="86" xr:uid="{7D4A3884-F589-4F01-BA03-C3DD8100A91F}"/>
    <cellStyle name="Percent (0)" xfId="2136" xr:uid="{BE47E729-7111-41EC-BEA1-F0847D18721C}"/>
    <cellStyle name="Percent (0) 10" xfId="3445" xr:uid="{06BC845C-F6B1-4CDA-A6C2-B5E58DF8AB17}"/>
    <cellStyle name="Percent (0) 2" xfId="2137" xr:uid="{FF57753C-A5ED-4E6E-995E-8B33A643B9F8}"/>
    <cellStyle name="Percent (0) 2 2" xfId="2138" xr:uid="{B625EE6C-B4F9-4011-A63B-4746E9BA21AC}"/>
    <cellStyle name="Percent (0) 2 2 2" xfId="2139" xr:uid="{07E36E3E-B7C8-402B-9195-E1F89E221618}"/>
    <cellStyle name="Percent (0) 2 2 2 2" xfId="2140" xr:uid="{AE5EF436-B362-4298-95D8-56128671B55A}"/>
    <cellStyle name="Percent (0) 2 2 2 3" xfId="2141" xr:uid="{B184E88B-5AC3-46BA-AC24-FBA4747A5AF6}"/>
    <cellStyle name="Percent (0) 2 2 3" xfId="2142" xr:uid="{0A2EE504-C44F-4167-84C4-CA38D1BFF70C}"/>
    <cellStyle name="Percent (0) 2 2 4" xfId="2143" xr:uid="{DAED28E7-1997-439F-A544-0C07328A426A}"/>
    <cellStyle name="Percent (0) 2 3" xfId="2144" xr:uid="{EDD9E6E2-86E8-4735-80FA-7943D749F41C}"/>
    <cellStyle name="Percent (0) 2 3 2" xfId="2145" xr:uid="{62D543AA-C17E-4FC2-BB35-65C591B70E6C}"/>
    <cellStyle name="Percent (0) 2 3 2 2" xfId="2146" xr:uid="{CA69182A-BA98-4550-A792-F8C02998F069}"/>
    <cellStyle name="Percent (0) 2 3 2 3" xfId="2147" xr:uid="{B2411BCA-3C00-4F22-A986-BB5278E98B70}"/>
    <cellStyle name="Percent (0) 2 3 3" xfId="2148" xr:uid="{3510504D-7619-4B87-90AB-885014569058}"/>
    <cellStyle name="Percent (0) 2 3 4" xfId="2149" xr:uid="{687EAF85-0180-4D70-B938-46A830CA90A4}"/>
    <cellStyle name="Percent (0) 2 4" xfId="2150" xr:uid="{6D626C7B-7B89-47FA-AA45-41700742516C}"/>
    <cellStyle name="Percent (0) 2 4 2" xfId="2151" xr:uid="{BABB20A3-4A06-4101-AFE8-F1551D7CB3E0}"/>
    <cellStyle name="Percent (0) 2 4 2 2" xfId="2152" xr:uid="{04EF1BF5-0C76-47BB-8642-B5F9642B1AE1}"/>
    <cellStyle name="Percent (0) 2 4 2 3" xfId="2153" xr:uid="{0909E35B-F32C-4DF4-BB07-A58D56053B7E}"/>
    <cellStyle name="Percent (0) 2 4 3" xfId="2154" xr:uid="{6B0FA4EF-FCCF-4086-9619-C8B112350D28}"/>
    <cellStyle name="Percent (0) 2 4 4" xfId="2155" xr:uid="{D596E1AD-2A1E-4ACE-8CC4-25CD9C51C6B4}"/>
    <cellStyle name="Percent (0) 2 5" xfId="2156" xr:uid="{89E6FC18-EE79-4A7F-BD90-F471797936AC}"/>
    <cellStyle name="Percent (0) 2 5 2" xfId="2157" xr:uid="{BD65E07A-4E85-4051-8A58-A72E8978E04E}"/>
    <cellStyle name="Percent (0) 2 5 3" xfId="2158" xr:uid="{34F44B64-B79D-4A76-9F96-B835C72F2E9A}"/>
    <cellStyle name="Percent (0) 2 6" xfId="2159" xr:uid="{91F0EDA3-F11B-474B-891A-B8BA5552FFD1}"/>
    <cellStyle name="Percent (0) 2 6 2" xfId="2160" xr:uid="{BF102BE7-20B3-42D1-9446-4684EA386F41}"/>
    <cellStyle name="Percent (0) 2 6 3" xfId="2161" xr:uid="{77DA3849-5A75-47DC-B062-3611294ECC71}"/>
    <cellStyle name="Percent (0) 2 7" xfId="2162" xr:uid="{2252E626-FC93-4436-B573-B260CACE3CCB}"/>
    <cellStyle name="Percent (0) 2 8" xfId="2163" xr:uid="{4AAAE55A-AD8E-40CF-961D-08A4139126C0}"/>
    <cellStyle name="Percent (0) 2_ActiFijos" xfId="2164" xr:uid="{6429025D-95E3-4062-82C4-E0A097A933EF}"/>
    <cellStyle name="Percent (0) 3" xfId="2165" xr:uid="{49BCAADA-5E7F-47CE-9725-B5BA854542D4}"/>
    <cellStyle name="Percent (0) 3 2" xfId="2166" xr:uid="{1C0B8AED-5E64-4C1A-BACC-DA4BF801D310}"/>
    <cellStyle name="Percent (0) 3 2 2" xfId="2167" xr:uid="{E3B651FE-7DA8-4CC0-992F-A4B15851CBC7}"/>
    <cellStyle name="Percent (0) 3 2 2 2" xfId="2168" xr:uid="{55B3F63D-D045-4AB7-B9E6-AAB454885AEE}"/>
    <cellStyle name="Percent (0) 3 2 2 3" xfId="2169" xr:uid="{C6A11243-99BA-4CB7-A46C-326FFAFEB4F9}"/>
    <cellStyle name="Percent (0) 3 2 3" xfId="2170" xr:uid="{06C9ABA3-5636-4131-A6E0-143C1ECF9027}"/>
    <cellStyle name="Percent (0) 3 2 4" xfId="2171" xr:uid="{FCA6F8E6-D376-4195-955B-8490ED5EFCBD}"/>
    <cellStyle name="Percent (0) 3 3" xfId="2172" xr:uid="{F958A9B6-CA7F-4975-9FC4-0893C0204D76}"/>
    <cellStyle name="Percent (0) 3 3 2" xfId="2173" xr:uid="{668C0E43-1948-4C47-8C81-92F586461189}"/>
    <cellStyle name="Percent (0) 3 3 2 2" xfId="2174" xr:uid="{50DE107A-5920-428F-BDDE-95418048C057}"/>
    <cellStyle name="Percent (0) 3 3 2 3" xfId="2175" xr:uid="{43F8FFA8-E7C7-44B8-9AA6-9D6C7D6D4DCB}"/>
    <cellStyle name="Percent (0) 3 3 3" xfId="2176" xr:uid="{C16C4CC2-BB7A-4503-89FB-C83C3F1D1099}"/>
    <cellStyle name="Percent (0) 3 3 4" xfId="2177" xr:uid="{3044F85E-5627-45D7-A7B3-CD85D63F92F2}"/>
    <cellStyle name="Percent (0) 3 4" xfId="2178" xr:uid="{1031854F-DFE9-4387-BE72-2042C91B4C63}"/>
    <cellStyle name="Percent (0) 3 4 2" xfId="2179" xr:uid="{B9AB3388-200B-476C-9BBB-0C01FE4DEE8E}"/>
    <cellStyle name="Percent (0) 3 4 2 2" xfId="2180" xr:uid="{A21E06DF-DC38-4ED0-888B-95008EC1A657}"/>
    <cellStyle name="Percent (0) 3 4 2 3" xfId="2181" xr:uid="{BEA582B4-74E0-45D4-A7B4-81FDB4850CC7}"/>
    <cellStyle name="Percent (0) 3 4 3" xfId="2182" xr:uid="{5A072948-7D77-47B9-AD1C-599633E41860}"/>
    <cellStyle name="Percent (0) 3 4 4" xfId="2183" xr:uid="{01053CDE-30D0-4FC6-9F05-BCCE195A50B4}"/>
    <cellStyle name="Percent (0) 3 5" xfId="2184" xr:uid="{568BBB95-DDBA-481D-B14B-1F401445BC24}"/>
    <cellStyle name="Percent (0) 3 5 2" xfId="2185" xr:uid="{A51D5E31-EBC2-494C-B445-58331BEF890E}"/>
    <cellStyle name="Percent (0) 3 5 3" xfId="2186" xr:uid="{21314494-7176-4FB9-A7D9-43068A222A27}"/>
    <cellStyle name="Percent (0) 3 6" xfId="2187" xr:uid="{88CC0422-D938-4789-870F-39590DA0872A}"/>
    <cellStyle name="Percent (0) 3 6 2" xfId="2188" xr:uid="{400AEE9B-7ACC-4992-A703-B046C536B2B2}"/>
    <cellStyle name="Percent (0) 3 6 3" xfId="2189" xr:uid="{FF086A27-E2C8-4064-9F4A-4B4895AE10CD}"/>
    <cellStyle name="Percent (0) 3 7" xfId="2190" xr:uid="{5DF05534-5C1B-4040-88C0-5A50F0E632BE}"/>
    <cellStyle name="Percent (0) 3 8" xfId="2191" xr:uid="{4FFACE0C-65FF-480E-8B07-98D7AF34DDF6}"/>
    <cellStyle name="Percent (0) 3_ActiFijos" xfId="2192" xr:uid="{903FBC85-7CC2-4CDB-AEFC-C175E4A82599}"/>
    <cellStyle name="Percent (0) 4" xfId="2193" xr:uid="{DDE1E2F1-D20B-489F-97F5-22815AC78820}"/>
    <cellStyle name="Percent (0) 4 2" xfId="2194" xr:uid="{5B81A19C-7A8B-46CB-99FD-CE90E8552BB3}"/>
    <cellStyle name="Percent (0) 4 2 2" xfId="2195" xr:uid="{D56A6027-CF7F-42F4-BD59-6B7702F30354}"/>
    <cellStyle name="Percent (0) 4 2 2 2" xfId="2196" xr:uid="{C46DD540-CACB-4E73-9D11-8E19B1672642}"/>
    <cellStyle name="Percent (0) 4 2 2 3" xfId="2197" xr:uid="{E2B672D1-BD4D-47CD-BB35-B13C27A90157}"/>
    <cellStyle name="Percent (0) 4 2 3" xfId="2198" xr:uid="{3778297F-AEF2-497A-A575-C96012961AEA}"/>
    <cellStyle name="Percent (0) 4 2 4" xfId="2199" xr:uid="{8141CB16-1385-4C0E-B302-695CEAEC264A}"/>
    <cellStyle name="Percent (0) 4 3" xfId="2200" xr:uid="{BC1C741C-3998-473B-BB8D-144F86D2BA11}"/>
    <cellStyle name="Percent (0) 4 3 2" xfId="2201" xr:uid="{866D4761-0D31-442A-98E3-D895C5AED0F4}"/>
    <cellStyle name="Percent (0) 4 3 2 2" xfId="3446" xr:uid="{14D7ACFA-E706-4F65-AE09-ECE440440EA6}"/>
    <cellStyle name="Percent (0) 4 3 2 3" xfId="3447" xr:uid="{998E4A3E-AA24-4869-8B54-C0B4E44A194D}"/>
    <cellStyle name="Percent (0) 4 3 3" xfId="3448" xr:uid="{1BD0BF9E-C7F8-4A05-B768-C791F9C9FFAD}"/>
    <cellStyle name="Percent (0) 4 3 4" xfId="3449" xr:uid="{AF654C9D-87D5-47D9-91B6-734343F21AED}"/>
    <cellStyle name="Percent (0) 4 4" xfId="2202" xr:uid="{6E028011-8BC9-47CF-802B-F1BAD7AF5E88}"/>
    <cellStyle name="Percent (0) 4 4 2" xfId="2203" xr:uid="{4F952EA5-9296-458D-843D-501B9E720DC9}"/>
    <cellStyle name="Percent (0) 4 4 2 2" xfId="3450" xr:uid="{45701A83-907C-4C99-8366-20E9036E7AFD}"/>
    <cellStyle name="Percent (0) 4 4 2 3" xfId="3451" xr:uid="{35C95090-C376-44BA-9A22-D59090409242}"/>
    <cellStyle name="Percent (0) 4 4 3" xfId="3452" xr:uid="{EE08B86A-DCBD-478F-A60C-70049D56E4F0}"/>
    <cellStyle name="Percent (0) 4 4 4" xfId="3453" xr:uid="{E095BFE9-4AC6-4B63-89A8-D0B574E9D673}"/>
    <cellStyle name="Percent (0) 4 5" xfId="2204" xr:uid="{2905F967-44F9-4724-A0C8-12AFF2BDEE74}"/>
    <cellStyle name="Percent (0) 4 5 2" xfId="3454" xr:uid="{91FB9F7D-E7E7-4EE5-9213-2DB406F0EE7C}"/>
    <cellStyle name="Percent (0) 4 5 3" xfId="3455" xr:uid="{E0E27539-46E5-488F-8CCF-B910E00A0257}"/>
    <cellStyle name="Percent (0) 4 6" xfId="2205" xr:uid="{FCAB83F6-E278-4DF4-83E7-0C6502B3E3F3}"/>
    <cellStyle name="Percent (0) 4 6 2" xfId="3456" xr:uid="{B9592CB4-3EA3-43A5-93AE-94B8DFED1105}"/>
    <cellStyle name="Percent (0) 4 6 3" xfId="3457" xr:uid="{483930C9-4CA9-4C8D-BCCF-3482A4ABAE89}"/>
    <cellStyle name="Percent (0) 4 7" xfId="3458" xr:uid="{7CABFC1D-8D6F-4553-83EC-C4BF1C39B76D}"/>
    <cellStyle name="Percent (0) 4 8" xfId="3459" xr:uid="{C131E6FC-D7D4-43DA-A110-5EE068F0F306}"/>
    <cellStyle name="Percent (0) 4_ActiFijos" xfId="2206" xr:uid="{7D26B551-397F-4BF2-926D-C1518EA7B879}"/>
    <cellStyle name="Percent (0) 5" xfId="2207" xr:uid="{0A6B9E16-1F92-40BE-841D-22AAA7304B47}"/>
    <cellStyle name="Percent (0) 5 2" xfId="3460" xr:uid="{90B76285-D3D9-4FB6-976E-C8F427B99054}"/>
    <cellStyle name="Percent (0) 5 3" xfId="3461" xr:uid="{CF895095-2999-4A82-A90B-79698E8CBC7C}"/>
    <cellStyle name="Percent (0) 6" xfId="2208" xr:uid="{E3F347DF-D1B2-4C56-8BDD-896B902387F6}"/>
    <cellStyle name="Percent (0) 6 2" xfId="3462" xr:uid="{6DAF4010-8D96-4DC0-868D-E48A028681E3}"/>
    <cellStyle name="Percent (0) 7" xfId="2209" xr:uid="{F802E34B-A6E7-466C-95D1-EBFDA3BF1024}"/>
    <cellStyle name="Percent (0) 8" xfId="3463" xr:uid="{51CBC375-B835-430D-8F75-1B57D63E9697}"/>
    <cellStyle name="Percent (0) 9" xfId="3464" xr:uid="{E41CF561-3E67-4E7B-BAF1-467597D4FD6D}"/>
    <cellStyle name="Percent (0)_Bases_Generales" xfId="2210" xr:uid="{CC651850-1CCF-4AD3-B0AA-84E8269D7361}"/>
    <cellStyle name="Percent [2]" xfId="2211" xr:uid="{E0703CAF-FB4B-47D4-B637-267FFB8EEB15}"/>
    <cellStyle name="Percent [2] 2" xfId="2212" xr:uid="{D7BEA55B-86DB-4C5E-BB9C-DCDD4983067E}"/>
    <cellStyle name="Percent [2] 2 2" xfId="2213" xr:uid="{C1357A05-60A8-44CC-B389-1105C41D1933}"/>
    <cellStyle name="Percent [2] 2 2 2" xfId="5801" xr:uid="{0A0DE1AA-644F-4AA3-96C5-F8278A1C1A0C}"/>
    <cellStyle name="Percent [2] 2 3" xfId="2214" xr:uid="{6AB7EA14-B705-4D90-AB22-6E7A025CF3A9}"/>
    <cellStyle name="Percent [2] 2 3 2" xfId="5802" xr:uid="{0BE7FD31-B219-43F3-8149-A374C96645DA}"/>
    <cellStyle name="Percent [2] 2 4" xfId="2215" xr:uid="{6C92D313-CDE8-4CE6-A648-9D0FF113798B}"/>
    <cellStyle name="Percent [2] 2 4 2" xfId="5803" xr:uid="{8A374DA9-296E-4FB6-B07E-55AF19615F0C}"/>
    <cellStyle name="Percent [2] 2 5" xfId="2216" xr:uid="{1C2528E0-25F3-4BA3-8299-931A3509D003}"/>
    <cellStyle name="Percent [2] 2 5 2" xfId="5804" xr:uid="{6B690F6E-CFC2-4536-8565-B6C290D3DC84}"/>
    <cellStyle name="Percent [2] 2 6" xfId="2217" xr:uid="{187F2B9C-BB99-482A-B2BB-D4B3BB6DFA21}"/>
    <cellStyle name="Percent [2] 2 6 2" xfId="5805" xr:uid="{0F5A056A-CF5F-4840-BC33-D268AFA8CA31}"/>
    <cellStyle name="Percent [2] 2 7" xfId="3465" xr:uid="{700D036D-A9ED-4726-AFC6-D915C0B2F129}"/>
    <cellStyle name="Percent [2] 2 8" xfId="3466" xr:uid="{828024B1-A8DE-4067-ADE5-AE49DCC0131B}"/>
    <cellStyle name="Percent [2] 3" xfId="2218" xr:uid="{B18B3C4A-1108-4448-B075-4F9696E01FB0}"/>
    <cellStyle name="Percent [2] 3 2" xfId="2219" xr:uid="{4CE38504-FD0F-4497-A89C-BF557659B386}"/>
    <cellStyle name="Percent [2] 3 2 2" xfId="5806" xr:uid="{2B4147AB-39A5-4867-A05F-03FD1F38BFAB}"/>
    <cellStyle name="Percent [2] 3 3" xfId="2220" xr:uid="{BBB8DDE6-72A8-488A-8938-EE6FA8FE636E}"/>
    <cellStyle name="Percent [2] 3 3 2" xfId="5807" xr:uid="{2ACB8869-4019-448A-8676-5722D0390B5E}"/>
    <cellStyle name="Percent [2] 3 4" xfId="2221" xr:uid="{7D8CBA50-8106-4F60-B79C-8C75DCB4E063}"/>
    <cellStyle name="Percent [2] 3 4 2" xfId="5808" xr:uid="{66FEC29A-10D7-4204-883B-E3AE9044444E}"/>
    <cellStyle name="Percent [2] 3 5" xfId="2222" xr:uid="{0EC945EA-2441-41C7-BDF7-7C6611990244}"/>
    <cellStyle name="Percent [2] 3 5 2" xfId="5809" xr:uid="{730845C7-E381-4895-BF31-9225D2AD1E57}"/>
    <cellStyle name="Percent [2] 3 6" xfId="2223" xr:uid="{9FF011D8-F035-448C-9602-DDF280AF73FD}"/>
    <cellStyle name="Percent [2] 3 6 2" xfId="5810" xr:uid="{55D4C8B2-A821-45B6-A963-9B09C544D5F1}"/>
    <cellStyle name="Percent [2] 3 7" xfId="3467" xr:uid="{3996BAA2-52F7-47D5-8E65-D2A5CA6B1B76}"/>
    <cellStyle name="Percent [2] 3 8" xfId="3468" xr:uid="{6C351142-CAF0-4E8D-98F9-376927DD0BD2}"/>
    <cellStyle name="Percent [2] 4" xfId="2224" xr:uid="{5DACC7CD-D4E4-4E37-823C-DA0218431E1A}"/>
    <cellStyle name="Percent [2] 4 2" xfId="2225" xr:uid="{5ED66E0E-E7B0-44AF-88D4-F764F91475B5}"/>
    <cellStyle name="Percent [2] 4 2 2" xfId="5811" xr:uid="{69E3912E-C185-416F-BEE3-BCDE5F202D67}"/>
    <cellStyle name="Percent [2] 4 3" xfId="2226" xr:uid="{92096E92-FE49-4433-9816-30C3770E50E1}"/>
    <cellStyle name="Percent [2] 4 3 2" xfId="5812" xr:uid="{CA0D56C8-4DF5-4B33-B9E3-26A7E8E508F8}"/>
    <cellStyle name="Percent [2] 4 4" xfId="2227" xr:uid="{D5AA0B51-4EB4-4D45-94CF-BF60FCF4AE88}"/>
    <cellStyle name="Percent [2] 4 4 2" xfId="5813" xr:uid="{8DC613E4-E95A-4185-9CA6-B60502F202A0}"/>
    <cellStyle name="Percent [2] 4 5" xfId="2228" xr:uid="{40D4575B-7027-4D45-95FC-FFD64DE5DB4A}"/>
    <cellStyle name="Percent [2] 4 5 2" xfId="5814" xr:uid="{C0AAF18C-201F-495A-BBAA-5DFD3AF29F19}"/>
    <cellStyle name="Percent [2] 4 6" xfId="2229" xr:uid="{63DF74F6-8244-4D4A-9761-B6B4C95804C4}"/>
    <cellStyle name="Percent [2] 4 6 2" xfId="5815" xr:uid="{A5D12FA2-6C72-43F2-99F3-D1F236F2643C}"/>
    <cellStyle name="Percent [2] 4 7" xfId="3469" xr:uid="{D210A78E-ED08-4B3B-A2F3-1FA4868CD08D}"/>
    <cellStyle name="Percent [2] 4 8" xfId="3470" xr:uid="{28A8F856-4483-414C-95DE-DA343334E901}"/>
    <cellStyle name="Percent [2] 5" xfId="5816" xr:uid="{6B77C110-72C7-4CA0-9A60-B3F7C48F097B}"/>
    <cellStyle name="Percent 2" xfId="2230" xr:uid="{0BBFBA2D-C622-4010-99A6-1271E1E1BD73}"/>
    <cellStyle name="Percent 2 2" xfId="2231" xr:uid="{7D408EEF-17A0-442D-AC78-84B498F1444E}"/>
    <cellStyle name="Percent 2 3" xfId="2232" xr:uid="{C30D0702-9E4B-4FAC-A6A5-1ACC6A4E56BF}"/>
    <cellStyle name="Percent 2 4" xfId="2233" xr:uid="{75309A7A-BDD1-4F49-9140-AC4AD87ACAE4}"/>
    <cellStyle name="Percent 2 5" xfId="2234" xr:uid="{055423B6-D78E-4121-B7CA-D3DBE891A007}"/>
    <cellStyle name="Percent 2 6" xfId="2235" xr:uid="{2B759E0F-4133-497C-9DAE-D7FCDA998C22}"/>
    <cellStyle name="Percent 2 7" xfId="3471" xr:uid="{F45B5C77-99DF-4232-9537-1682C7CF14D3}"/>
    <cellStyle name="Percent 2 8" xfId="3472" xr:uid="{089B0124-D705-4377-95A7-94283B923993}"/>
    <cellStyle name="Percent 2_ActiFijos" xfId="2236" xr:uid="{7430B9AF-3A17-48CD-A1FA-428D942E07D7}"/>
    <cellStyle name="Percent 3" xfId="2237" xr:uid="{95DC7020-8A54-4F24-ACAE-B8E2E371DC91}"/>
    <cellStyle name="Percent 3 2" xfId="2238" xr:uid="{F7C8A940-CD4E-4526-BDF1-793DD204C2DB}"/>
    <cellStyle name="Percent 3 3" xfId="2239" xr:uid="{368BC0C2-8BBC-4789-9EFE-CB71DAB3BC59}"/>
    <cellStyle name="Percent 3 4" xfId="2240" xr:uid="{F7B906AF-5F77-4B50-B493-86BB9EF1714C}"/>
    <cellStyle name="Percent 3 5" xfId="2241" xr:uid="{6398D004-4024-4610-85E3-37A5FD28E684}"/>
    <cellStyle name="Percent 3 6" xfId="2242" xr:uid="{83377F53-4899-466E-A13C-02D04029A111}"/>
    <cellStyle name="Percent 3 7" xfId="3473" xr:uid="{16191F12-D15A-4EC3-A7C1-843EF40E1CA3}"/>
    <cellStyle name="Percent 3 8" xfId="3474" xr:uid="{2C0DCDC7-2F35-4B39-9828-C2EFEBE3492A}"/>
    <cellStyle name="Percent 3_ActiFijos" xfId="2243" xr:uid="{595AF77C-BEA7-4C22-98E4-9530186449BE}"/>
    <cellStyle name="Percent 4" xfId="2244" xr:uid="{82768455-03A0-46F0-920E-58AA89F6FBA1}"/>
    <cellStyle name="Percent 4 2" xfId="2245" xr:uid="{C9A45FDD-2457-4437-834E-8D249F9FE924}"/>
    <cellStyle name="Percent 4 3" xfId="2246" xr:uid="{3C6D275F-9285-439D-B68E-5DAB526D722C}"/>
    <cellStyle name="Percent 4 4" xfId="2247" xr:uid="{2930523C-7C1B-4A08-B54D-7F807CF2908D}"/>
    <cellStyle name="Percent 4 5" xfId="2248" xr:uid="{A082A166-5605-480C-B41C-202565B3B6CE}"/>
    <cellStyle name="Percent 4 6" xfId="2249" xr:uid="{85AD9995-72C4-4365-9629-C9BFDFC203AC}"/>
    <cellStyle name="Percent 4 7" xfId="3475" xr:uid="{637A75F6-8CDF-45AB-B171-1F129E482B6D}"/>
    <cellStyle name="Percent 4 8" xfId="3476" xr:uid="{F7C188D2-67E2-4CCE-9614-DD507505BA6A}"/>
    <cellStyle name="Percent 4_ActiFijos" xfId="2250" xr:uid="{0F67C874-8B0B-4690-9D11-FC63289154E6}"/>
    <cellStyle name="Percent 5" xfId="7986" xr:uid="{E7BC0DCA-7431-4B2C-96C0-E1E81DFC5FCE}"/>
    <cellStyle name="Percent 6" xfId="7975" xr:uid="{C2F45738-FF9B-4ADD-87B2-0C95B0164661}"/>
    <cellStyle name="Percent(0)" xfId="2251" xr:uid="{1F0F9E17-A31C-48FC-8C51-512DCD276F1B}"/>
    <cellStyle name="Percent(0) 10" xfId="3477" xr:uid="{56F80492-31A4-4095-9432-EDA2F6DEC891}"/>
    <cellStyle name="Percent(0) 2" xfId="2252" xr:uid="{751C9421-E2BD-4312-8A0D-20DF05A1CE40}"/>
    <cellStyle name="Percent(0) 2 2" xfId="2253" xr:uid="{856C9ABE-87ED-4752-8165-AB3D3175CA2B}"/>
    <cellStyle name="Percent(0) 2 2 2" xfId="2254" xr:uid="{D8059775-41A2-4165-815C-328A5D31A44B}"/>
    <cellStyle name="Percent(0) 2 2 2 2" xfId="3478" xr:uid="{3B87677D-D9EE-4118-A87F-6B95D491E6C6}"/>
    <cellStyle name="Percent(0) 2 2 2 3" xfId="3479" xr:uid="{F37071DD-ED0A-4E27-B806-59C8E177E1BE}"/>
    <cellStyle name="Percent(0) 2 2 3" xfId="3480" xr:uid="{E634D69B-496A-4EC2-99FB-21BFCE9FFDA8}"/>
    <cellStyle name="Percent(0) 2 2 4" xfId="3481" xr:uid="{A45D2AE3-AC14-469C-BF6F-9DC0B56FCD1A}"/>
    <cellStyle name="Percent(0) 2 3" xfId="2255" xr:uid="{503D830F-C4D4-4064-86E9-65E31DA8B4EA}"/>
    <cellStyle name="Percent(0) 2 3 2" xfId="2256" xr:uid="{8F9150C3-1D30-4B66-B471-5D45EF666E21}"/>
    <cellStyle name="Percent(0) 2 3 2 2" xfId="3482" xr:uid="{18957BA0-9962-43EB-8223-18EE584CE536}"/>
    <cellStyle name="Percent(0) 2 3 2 3" xfId="3483" xr:uid="{76E602F6-2CB2-4481-9C99-7C660AF90A26}"/>
    <cellStyle name="Percent(0) 2 3 3" xfId="3484" xr:uid="{EDED5EEC-FD35-49FB-9B13-34ED78747514}"/>
    <cellStyle name="Percent(0) 2 3 4" xfId="3485" xr:uid="{290DBA52-8604-49D5-AC0C-8C202AF0FA83}"/>
    <cellStyle name="Percent(0) 2 4" xfId="2257" xr:uid="{BBDE9811-6ABE-495E-9CA0-651002B3842C}"/>
    <cellStyle name="Percent(0) 2 4 2" xfId="2258" xr:uid="{D560F424-441F-4DDC-94AD-F29FF6BDFB80}"/>
    <cellStyle name="Percent(0) 2 4 2 2" xfId="3486" xr:uid="{9CAA92C9-5FF4-4682-BCC1-85FC683A1747}"/>
    <cellStyle name="Percent(0) 2 4 2 3" xfId="3487" xr:uid="{3E2918FD-A4C1-4849-8896-17A926DEB485}"/>
    <cellStyle name="Percent(0) 2 4 3" xfId="3488" xr:uid="{4C3AE6A5-0303-4E71-8593-94362F3AEAD0}"/>
    <cellStyle name="Percent(0) 2 4 4" xfId="3489" xr:uid="{B5D0F764-40EC-4475-88D5-0854FCFEB82F}"/>
    <cellStyle name="Percent(0) 2 5" xfId="2259" xr:uid="{5D31172E-6199-415C-BE5D-F3B36B56A419}"/>
    <cellStyle name="Percent(0) 2 5 2" xfId="3490" xr:uid="{B38B52B4-8545-47F6-9B3A-AE3DD91166A9}"/>
    <cellStyle name="Percent(0) 2 5 3" xfId="3491" xr:uid="{BBC5AC5F-7187-43E9-B7E6-0BF06999BC5C}"/>
    <cellStyle name="Percent(0) 2 6" xfId="2260" xr:uid="{1D8B2F0D-D047-47F0-9C6D-651405FA8379}"/>
    <cellStyle name="Percent(0) 2 6 2" xfId="3492" xr:uid="{4405BDBD-40D3-4161-9E69-067D01C7CBA8}"/>
    <cellStyle name="Percent(0) 2 6 3" xfId="3493" xr:uid="{17685F40-795D-4079-A97F-4C83F7F419B9}"/>
    <cellStyle name="Percent(0) 2 7" xfId="3494" xr:uid="{DD7A022A-4C55-4ED1-842C-EE4E3C1CA401}"/>
    <cellStyle name="Percent(0) 2 8" xfId="3495" xr:uid="{CB359506-EC0A-43BB-BB41-5C7C91FF6A33}"/>
    <cellStyle name="Percent(0) 2_ActiFijos" xfId="2261" xr:uid="{70D93A8C-FC88-4D10-B6B8-309B5884CA71}"/>
    <cellStyle name="Percent(0) 3" xfId="2262" xr:uid="{3CF4295A-26EB-403F-A64A-08DC2BC0C2A0}"/>
    <cellStyle name="Percent(0) 3 2" xfId="2263" xr:uid="{74FF49ED-E183-4E57-9FB1-D5C6B882D7A2}"/>
    <cellStyle name="Percent(0) 3 2 2" xfId="2264" xr:uid="{67E302A5-4776-49F3-8515-B71696D16EFC}"/>
    <cellStyle name="Percent(0) 3 2 2 2" xfId="3496" xr:uid="{48CB2E15-BACD-4604-8371-070C52EA3523}"/>
    <cellStyle name="Percent(0) 3 2 2 3" xfId="3497" xr:uid="{7CC132EA-8658-44A9-BD3B-CBF83B85679C}"/>
    <cellStyle name="Percent(0) 3 2 3" xfId="3498" xr:uid="{467C1F47-3B19-4316-A52F-BCBC67BAE065}"/>
    <cellStyle name="Percent(0) 3 2 4" xfId="3499" xr:uid="{8F404390-A836-4F33-9A99-63B893681764}"/>
    <cellStyle name="Percent(0) 3 3" xfId="2265" xr:uid="{5CD8A647-0DDE-4287-946C-F8089AD3329B}"/>
    <cellStyle name="Percent(0) 3 3 2" xfId="2266" xr:uid="{3ED93D80-504B-4392-8240-8DD75FDAD7E7}"/>
    <cellStyle name="Percent(0) 3 3 2 2" xfId="3500" xr:uid="{699CC901-9BB8-420C-94D9-158219875EC9}"/>
    <cellStyle name="Percent(0) 3 3 2 3" xfId="3501" xr:uid="{A80862F5-A33A-45C8-AA33-4CF112BFCD93}"/>
    <cellStyle name="Percent(0) 3 3 3" xfId="3502" xr:uid="{6F8CCAA0-B576-4766-8066-85AEDF01FBBA}"/>
    <cellStyle name="Percent(0) 3 3 4" xfId="3503" xr:uid="{21C50A43-AF2F-475E-9434-139FF7BEC351}"/>
    <cellStyle name="Percent(0) 3 4" xfId="2267" xr:uid="{23F006AF-BF79-4CDA-8D73-2BDD8AF1FAAF}"/>
    <cellStyle name="Percent(0) 3 4 2" xfId="2268" xr:uid="{63EEEE3C-CB4D-4B01-9A7E-95403CD7AEAD}"/>
    <cellStyle name="Percent(0) 3 4 2 2" xfId="3504" xr:uid="{A4323C0A-0DD9-4592-BA48-FCF6A224E451}"/>
    <cellStyle name="Percent(0) 3 4 2 3" xfId="3505" xr:uid="{46410295-F50C-49C2-8D62-A00725ACBDCA}"/>
    <cellStyle name="Percent(0) 3 4 3" xfId="3506" xr:uid="{B3570469-983D-436D-A1B7-ABCCD5F74D0B}"/>
    <cellStyle name="Percent(0) 3 4 4" xfId="3507" xr:uid="{D917AA70-375B-4BF5-B1FA-D13F0996ACB2}"/>
    <cellStyle name="Percent(0) 3 5" xfId="2269" xr:uid="{F7AAEB4E-AA70-41E1-8487-AE76E9E6E8DA}"/>
    <cellStyle name="Percent(0) 3 5 2" xfId="3508" xr:uid="{48B15B2F-0B5C-48D4-95E4-49967563F4EE}"/>
    <cellStyle name="Percent(0) 3 5 3" xfId="3509" xr:uid="{604988FE-7156-413B-B278-EABDBD9FD8C7}"/>
    <cellStyle name="Percent(0) 3 6" xfId="2270" xr:uid="{D2F125EA-905C-45C5-8EE5-7C118AF6F742}"/>
    <cellStyle name="Percent(0) 3 6 2" xfId="3510" xr:uid="{D080B13F-AD25-476F-8A01-ADC86443FF1A}"/>
    <cellStyle name="Percent(0) 3 6 3" xfId="3511" xr:uid="{BB516CB2-0BFA-44EE-AA7D-3755E623BAF5}"/>
    <cellStyle name="Percent(0) 3 7" xfId="3512" xr:uid="{F07A5912-87A2-4645-8CA1-3568225F3E59}"/>
    <cellStyle name="Percent(0) 3 8" xfId="3513" xr:uid="{BDE16A92-AB23-46C9-9871-2DDC0F284730}"/>
    <cellStyle name="Percent(0) 3_ActiFijos" xfId="2271" xr:uid="{EFB1F9D7-CAA9-4B2E-BE8E-1E570BFE008F}"/>
    <cellStyle name="Percent(0) 4" xfId="2272" xr:uid="{B94898A9-CC69-488D-9306-6AA079920F3E}"/>
    <cellStyle name="Percent(0) 4 2" xfId="2273" xr:uid="{1BF7EEC4-3704-4DCF-B5E2-DEC7530DB399}"/>
    <cellStyle name="Percent(0) 4 2 2" xfId="2274" xr:uid="{69277979-0822-4C35-B40E-90356F40038D}"/>
    <cellStyle name="Percent(0) 4 2 2 2" xfId="3514" xr:uid="{2A026DEF-8A36-4F04-BBA7-397889FA795C}"/>
    <cellStyle name="Percent(0) 4 2 2 3" xfId="3515" xr:uid="{8409EFD7-64C9-4A52-AFE6-18BE52650E9C}"/>
    <cellStyle name="Percent(0) 4 2 3" xfId="3516" xr:uid="{9AC4F0CA-B1FA-49A5-B3A4-F291ACAC6C05}"/>
    <cellStyle name="Percent(0) 4 2 4" xfId="3517" xr:uid="{B1C0E2DB-2B80-4954-9A60-A617FA541AB3}"/>
    <cellStyle name="Percent(0) 4 3" xfId="2275" xr:uid="{297CE394-D35A-45DD-AF9A-37630EBEB2D6}"/>
    <cellStyle name="Percent(0) 4 3 2" xfId="2276" xr:uid="{51A0091F-147C-4D2A-9277-438C1E7FFE0E}"/>
    <cellStyle name="Percent(0) 4 3 2 2" xfId="3518" xr:uid="{CFA77EAA-CCA4-4C90-A4CC-C2C125021109}"/>
    <cellStyle name="Percent(0) 4 3 2 3" xfId="3519" xr:uid="{EB62AA86-820A-4C00-A9F6-1CA4407C923E}"/>
    <cellStyle name="Percent(0) 4 3 3" xfId="3520" xr:uid="{A64ED3E8-1439-473C-91BB-69A93692598C}"/>
    <cellStyle name="Percent(0) 4 3 4" xfId="3521" xr:uid="{D2E309B0-5FAF-42BA-B3DB-AAF6994F0D44}"/>
    <cellStyle name="Percent(0) 4 4" xfId="2277" xr:uid="{4527B43E-23D1-46C0-B2EA-7EFFE8BBF939}"/>
    <cellStyle name="Percent(0) 4 4 2" xfId="2278" xr:uid="{73A3708F-9C59-43C7-94F6-723E0981A324}"/>
    <cellStyle name="Percent(0) 4 4 2 2" xfId="3522" xr:uid="{6611389A-2D23-4802-878B-01AD9F48D212}"/>
    <cellStyle name="Percent(0) 4 4 2 3" xfId="3523" xr:uid="{92CD284D-F8D2-4A13-B673-486C7E3B7258}"/>
    <cellStyle name="Percent(0) 4 4 3" xfId="3524" xr:uid="{472D76B7-34DB-4FEC-B86E-BF72ED04D4E7}"/>
    <cellStyle name="Percent(0) 4 4 4" xfId="3525" xr:uid="{BEC11AC3-5B83-45A6-9171-21AD9BE397E4}"/>
    <cellStyle name="Percent(0) 4 5" xfId="2279" xr:uid="{AB60937A-56E9-4171-B559-E34396867292}"/>
    <cellStyle name="Percent(0) 4 5 2" xfId="3526" xr:uid="{AA926612-AC7F-4F83-B49D-FDA34EBB129B}"/>
    <cellStyle name="Percent(0) 4 5 3" xfId="3527" xr:uid="{5E65A35F-0C95-4C5B-800D-6FD343A1B122}"/>
    <cellStyle name="Percent(0) 4 6" xfId="2280" xr:uid="{53274082-3BB0-4C23-8438-B6B2B03A01E3}"/>
    <cellStyle name="Percent(0) 4 6 2" xfId="3528" xr:uid="{6669EF1A-3371-4890-8591-B8E4C2C620BB}"/>
    <cellStyle name="Percent(0) 4 6 3" xfId="3529" xr:uid="{387A3A57-6515-4101-9106-A695D25EC0D4}"/>
    <cellStyle name="Percent(0) 4 7" xfId="3530" xr:uid="{A4AF3223-89ED-4134-A3C1-56E30EB7FA90}"/>
    <cellStyle name="Percent(0) 4 8" xfId="3531" xr:uid="{6FED520C-FE8E-4646-961F-DA8CF550E462}"/>
    <cellStyle name="Percent(0) 4_ActiFijos" xfId="2281" xr:uid="{94E92943-284C-496F-9553-C855ACC852E8}"/>
    <cellStyle name="Percent(0) 5" xfId="2282" xr:uid="{7A499E63-D38B-4C4E-B59F-03EF8D01AE57}"/>
    <cellStyle name="Percent(0) 5 2" xfId="3532" xr:uid="{A177DAF8-80A3-4669-BDF1-91C1A6CA397A}"/>
    <cellStyle name="Percent(0) 5 3" xfId="3533" xr:uid="{51784868-2C55-487F-A047-B9331CBF2D94}"/>
    <cellStyle name="Percent(0) 6" xfId="2283" xr:uid="{78F4A83B-4981-41E2-B77A-D774207877BB}"/>
    <cellStyle name="Percent(0) 6 2" xfId="3534" xr:uid="{D77591EE-7693-4B05-892A-53A70DABC3E7}"/>
    <cellStyle name="Percent(0) 7" xfId="2284" xr:uid="{50D7E41D-4114-435F-ABED-FF6D22E24409}"/>
    <cellStyle name="Percent(0) 8" xfId="3535" xr:uid="{942B1D1D-9BCF-4647-A4F3-F9666A935971}"/>
    <cellStyle name="Percent(0) 9" xfId="3536" xr:uid="{32AADF2A-C44D-42AE-A4EF-654EBD508C24}"/>
    <cellStyle name="Percent(0)_Bases_Generales" xfId="2285" xr:uid="{9A5D2B20-9648-43D7-9D9C-E777F7855BF7}"/>
    <cellStyle name="Percent_Balanc" xfId="2286" xr:uid="{374FDF73-920D-44E1-8B20-5AF2A28F7922}"/>
    <cellStyle name="Porcentaje" xfId="7872" builtinId="5"/>
    <cellStyle name="Porcentaje 10" xfId="9299" xr:uid="{3065F775-C144-48BA-A2ED-643AB0E3D5E5}"/>
    <cellStyle name="Porcentaje 11" xfId="9589" xr:uid="{A1367A5B-25AD-4474-A01C-A62FBDAEE015}"/>
    <cellStyle name="Porcentaje 12" xfId="9888" xr:uid="{CD5074CD-9495-499B-9C0D-7E848AB542F0}"/>
    <cellStyle name="Porcentaje 13" xfId="10001" xr:uid="{06213172-1BCF-456A-A684-2CF89B347BCE}"/>
    <cellStyle name="Porcentaje 14" xfId="10015" xr:uid="{98B40034-5B82-41A1-887A-11F113CEE4BF}"/>
    <cellStyle name="Porcentaje 2" xfId="87" xr:uid="{F701C819-CE99-4C87-BF40-3252004E1112}"/>
    <cellStyle name="Porcentaje 2 2" xfId="3722" xr:uid="{D631E4C7-8605-4144-9D5F-870E24A84FF5}"/>
    <cellStyle name="Porcentaje 2 2 2" xfId="9076" xr:uid="{14FB9C18-FA65-4C68-8130-F4372FF592C5}"/>
    <cellStyle name="Porcentaje 2 3" xfId="8752" xr:uid="{1D7006E7-9704-43A0-BB43-D56CD51278FC}"/>
    <cellStyle name="Porcentaje 3" xfId="3723" xr:uid="{91A35E01-BB6E-49A3-993D-F1B03518ACEA}"/>
    <cellStyle name="Porcentaje 3 10" xfId="9486" xr:uid="{9AB39D63-8EC1-4F26-B207-09ABAFFD0993}"/>
    <cellStyle name="Porcentaje 3 11" xfId="9531" xr:uid="{938C39AE-D8F9-453F-AE28-EF63F96DFB33}"/>
    <cellStyle name="Porcentaje 3 12" xfId="9590" xr:uid="{FEEB98BC-5218-43AF-8145-798B99767C5D}"/>
    <cellStyle name="Porcentaje 3 13" xfId="9637" xr:uid="{FCB09D1F-B6EF-4AF9-9FA4-0B328DDE0F01}"/>
    <cellStyle name="Porcentaje 3 14" xfId="9683" xr:uid="{7093929C-67EF-4EEA-8118-5FABFF9283D6}"/>
    <cellStyle name="Porcentaje 3 15" xfId="9729" xr:uid="{ADE0ACF1-2343-4752-9F9F-11A701CC3C40}"/>
    <cellStyle name="Porcentaje 3 16" xfId="9775" xr:uid="{0665CB02-7ADD-4948-B8A8-72855E049567}"/>
    <cellStyle name="Porcentaje 3 17" xfId="9821" xr:uid="{EC2699E1-1EEF-4E0A-8318-72C471B75A91}"/>
    <cellStyle name="Porcentaje 3 18" xfId="9889" xr:uid="{F96A0494-C99E-4C09-993A-FF51D2EAB5C2}"/>
    <cellStyle name="Porcentaje 3 19" xfId="9974" xr:uid="{ADDA122D-0DB3-4372-97BE-3CF7C7652D7F}"/>
    <cellStyle name="Porcentaje 3 2" xfId="9078" xr:uid="{10F531E4-7364-404E-8CF8-EEF3F33B4FCF}"/>
    <cellStyle name="Porcentaje 3 20" xfId="8764" xr:uid="{161B50D8-D492-430E-99DD-2FE79C19C142}"/>
    <cellStyle name="Porcentaje 3 3" xfId="9077" xr:uid="{43867A9F-5FC6-488C-B8AD-EC90359C7249}"/>
    <cellStyle name="Porcentaje 3 4" xfId="9204" xr:uid="{B9EFAD25-1543-4958-BCD7-FEF6AD77E96A}"/>
    <cellStyle name="Porcentaje 3 5" xfId="9249" xr:uid="{8E589F0E-3854-46A6-B272-D54A00482674}"/>
    <cellStyle name="Porcentaje 3 6" xfId="9300" xr:uid="{FC0DBB2C-5D9C-444A-B123-DD3CF48412D6}"/>
    <cellStyle name="Porcentaje 3 7" xfId="9342" xr:uid="{DC47AB0A-42F0-4AEC-8799-6666C85A59A8}"/>
    <cellStyle name="Porcentaje 3 8" xfId="9380" xr:uid="{419AA68E-1691-46A4-8626-6B638B1CBF8F}"/>
    <cellStyle name="Porcentaje 3 9" xfId="9438" xr:uid="{82C9E897-3250-4F63-8D16-49C252D3660A}"/>
    <cellStyle name="Porcentaje 4" xfId="66" xr:uid="{121FBA3D-9741-420C-BD3A-A50ABF856F84}"/>
    <cellStyle name="Porcentaje 5" xfId="8875" xr:uid="{A32B6FB2-7B71-43C8-85F3-DCC4BD5FEEFD}"/>
    <cellStyle name="Porcentaje 6" xfId="8879" xr:uid="{AD4E64C4-243D-4D06-893C-B4728CB475DE}"/>
    <cellStyle name="Porcentaje 7" xfId="19" xr:uid="{CEB02BE1-1C10-40EC-97D4-5CC2790D60CA}"/>
    <cellStyle name="Porcentaje 7 2" xfId="9993" xr:uid="{E6B7B530-9C56-4053-AC9A-C0FF9B21BB2A}"/>
    <cellStyle name="Porcentaje 7 3" xfId="9997" xr:uid="{033CDF7B-2173-4542-82FE-96DFE6A08AFD}"/>
    <cellStyle name="Porcentaje 7 4" xfId="7870" xr:uid="{177E81A9-788F-48B0-8EDD-0EEDC8E182D6}"/>
    <cellStyle name="Porcentaje 7 4 2" xfId="10022" xr:uid="{7C21885A-012F-4F4F-8A01-35EB40A1145B}"/>
    <cellStyle name="Porcentaje 7 4 3" xfId="10031" xr:uid="{C29564A2-D43F-4456-8865-75E924DF8B5D}"/>
    <cellStyle name="Porcentaje 8" xfId="9075" xr:uid="{9B136380-D224-456A-85CB-76DC86C468FE}"/>
    <cellStyle name="Porcentaje 9" xfId="9203" xr:uid="{6FE1804C-320A-4023-95C9-444EFFED0B88}"/>
    <cellStyle name="Porcentual 2" xfId="2287" xr:uid="{A03DBABF-76FD-4DBD-B4A8-ABA9C8608F8B}"/>
    <cellStyle name="Porcentual 2 2" xfId="2288" xr:uid="{2E55E8D4-A8AE-4D00-99D8-F5C0C12006A4}"/>
    <cellStyle name="Porcentual 2 2 2" xfId="5817" xr:uid="{3EE0E837-196B-4153-938A-7266E7B28DBD}"/>
    <cellStyle name="Porcentual 2 2 3" xfId="5818" xr:uid="{BB5AC74D-7290-4A79-AB96-AFCC4E343CE4}"/>
    <cellStyle name="Porcentual 2 2 4" xfId="5819" xr:uid="{2F1CBA30-F943-4120-900F-735FF402EE88}"/>
    <cellStyle name="Porcentual 2 2 4 2" xfId="5820" xr:uid="{C96A34D3-4A70-491F-86F6-D9AF57838FEB}"/>
    <cellStyle name="Porcentual 2 2 5" xfId="5821" xr:uid="{33718199-41AB-4A02-A0E4-68BAC5220A12}"/>
    <cellStyle name="Porcentual 2 2 6" xfId="9079" xr:uid="{3A10BCFD-C9A5-4EC6-922C-FA8C5750649D}"/>
    <cellStyle name="Porcentual 2 3" xfId="3720" xr:uid="{E5712A29-265E-432F-86D0-AE54364B2BD8}"/>
    <cellStyle name="Porcentual 2 3 2" xfId="5822" xr:uid="{6E5D771D-4556-4016-952E-878E4C676EFE}"/>
    <cellStyle name="Porcentual 2 3 3" xfId="5823" xr:uid="{E6CA6166-FC8E-4AAE-A883-0C084FE8D1D8}"/>
    <cellStyle name="Porcentual 2 4" xfId="5824" xr:uid="{480CDD55-9BAC-40F2-8916-9F30477BA786}"/>
    <cellStyle name="Porcentual 2 4 2" xfId="5825" xr:uid="{BADC55E1-9F48-4F2B-BA9B-D2B3810CBB44}"/>
    <cellStyle name="Porcentual 2 4 3" xfId="5826" xr:uid="{9B594D35-0C50-40F7-A462-9FB0A3B9D29C}"/>
    <cellStyle name="Porcentual 2 5" xfId="5827" xr:uid="{905F46E1-7978-432A-A9E8-4CCD8C2F6319}"/>
    <cellStyle name="Porcentual 2 6" xfId="5828" xr:uid="{9AB962FC-EA2D-4417-A377-BDA4514828A3}"/>
    <cellStyle name="Porcentual 23" xfId="5829" xr:uid="{773C60AB-8AEA-4FE5-81E6-B1013BA97B97}"/>
    <cellStyle name="Porcentual 23 2" xfId="5830" xr:uid="{514A0683-3908-4E56-BF2D-E01739EBF795}"/>
    <cellStyle name="Porcentual 3" xfId="2289" xr:uid="{4FFBB40C-D0BD-44BD-8FEA-ED689FD0481D}"/>
    <cellStyle name="Porcentual 3 2" xfId="2290" xr:uid="{B8DE9FD0-A54B-4318-B863-540C630D9A98}"/>
    <cellStyle name="Porcentual 3 2 2" xfId="5831" xr:uid="{01F772DD-978A-4A8C-BB41-D01B1B629F81}"/>
    <cellStyle name="Porcentual 3 2 3" xfId="5832" xr:uid="{5E7934C5-8A3E-4221-9749-2C54AE3AE83D}"/>
    <cellStyle name="Porcentual 3 3" xfId="2291" xr:uid="{438717E9-2B90-4540-A349-2BAF0791D51A}"/>
    <cellStyle name="Porcentual 3 3 2" xfId="5833" xr:uid="{AF266B7B-7539-43C9-AFCF-033BC2A25E0A}"/>
    <cellStyle name="Porcentual 3 4" xfId="2292" xr:uid="{0A8A4930-5697-4FD5-8837-0442D105CA3D}"/>
    <cellStyle name="Porcentual 3 4 2" xfId="5834" xr:uid="{DA92AE7E-1FD9-486B-8593-7C5F717D3333}"/>
    <cellStyle name="Porcentual 3 5" xfId="2293" xr:uid="{31DE153D-3AB3-497D-82AA-B47DC7E77769}"/>
    <cellStyle name="Porcentual 3 5 2" xfId="5835" xr:uid="{68ACA1D6-7124-45BB-8255-BF0A482A8D88}"/>
    <cellStyle name="Porcentual 3 6" xfId="2294" xr:uid="{1FBE6493-9EB0-43C9-B68A-90169BB674CB}"/>
    <cellStyle name="Porcentual 3 6 2" xfId="5836" xr:uid="{02A25463-43C2-443C-9440-3150E5CB5FA6}"/>
    <cellStyle name="Porcentual 3 7" xfId="3537" xr:uid="{205F7AC9-E1C5-4DDF-8C9D-9EE24746BE23}"/>
    <cellStyle name="Porcentual 3 8" xfId="3538" xr:uid="{CE003F20-E6BF-47C4-BD71-E1302F92E7CB}"/>
    <cellStyle name="Porcentual 4" xfId="2295" xr:uid="{D3406E12-BB1A-43AF-A261-38D85E7A87B3}"/>
    <cellStyle name="Porcentual 4 2" xfId="5837" xr:uid="{E66C6D3B-571D-49CD-B6FF-278E2AAB7C88}"/>
    <cellStyle name="Porcentual 4 3" xfId="5838" xr:uid="{02E7E118-2C3D-403A-9531-4168D5617858}"/>
    <cellStyle name="Porcentual 5" xfId="2296" xr:uid="{F3E92BCE-0B32-4471-ADBC-6BCF7D75AFEC}"/>
    <cellStyle name="Porcentual 5 2" xfId="5839" xr:uid="{137892C0-5712-48A0-AE2D-FA00B54F6218}"/>
    <cellStyle name="Porcentual 5 3" xfId="5840" xr:uid="{E70A7F59-CC6D-4E1B-AF7C-3550F448DA25}"/>
    <cellStyle name="Porcentual 6" xfId="2297" xr:uid="{F7496601-AC70-4636-8B15-B01856627073}"/>
    <cellStyle name="Porcentual 6 2" xfId="90" xr:uid="{135F2FC3-44B1-4294-8528-05F33961628D}"/>
    <cellStyle name="Porcentual 7" xfId="5841" xr:uid="{A9C3F981-7D96-4ED6-AEE0-2E85BB83AB3C}"/>
    <cellStyle name="Porcentual 7 2" xfId="5842" xr:uid="{49C76B55-6E2A-4B08-9456-B8B4F99D063F}"/>
    <cellStyle name="Porcentual 8" xfId="5843" xr:uid="{A49F4503-69F9-401F-99AF-4008EF99EEE3}"/>
    <cellStyle name="Porcentual 8 2" xfId="5844" xr:uid="{D351D653-FD87-4B5E-A029-AC57D01FB988}"/>
    <cellStyle name="Porcentual 9" xfId="5845" xr:uid="{A10D5C3C-4D45-4826-B6D8-4D437529ECB9}"/>
    <cellStyle name="propio" xfId="2298" xr:uid="{7889E163-509C-4E8E-9CDD-327971C90D85}"/>
    <cellStyle name="propio 10" xfId="3539" xr:uid="{98F7111C-4F6A-48E9-BFA1-477EDA06840C}"/>
    <cellStyle name="propio 2" xfId="2299" xr:uid="{41E64CC4-B537-425C-A9A1-253F5A0C724F}"/>
    <cellStyle name="propio 2 2" xfId="2300" xr:uid="{B6182E7F-756B-4CCB-B7EB-ED088725EB84}"/>
    <cellStyle name="propio 2 3" xfId="2301" xr:uid="{1C47FC01-3718-45CB-9473-2C1C945E4411}"/>
    <cellStyle name="propio 2 4" xfId="2302" xr:uid="{B5E39031-52F8-43EE-90C2-D5C0038EFB04}"/>
    <cellStyle name="propio 2 5" xfId="2303" xr:uid="{8F36C000-7B9C-4A03-8C83-42E575DC1050}"/>
    <cellStyle name="propio 2 6" xfId="2304" xr:uid="{1E7F19F3-2A9A-44E8-8ECF-2A2089977120}"/>
    <cellStyle name="propio 2 7" xfId="3540" xr:uid="{4A462E49-D476-408B-8189-3633751A7318}"/>
    <cellStyle name="propio 2 8" xfId="3541" xr:uid="{A863653B-F793-4A71-B78B-E1750E2AC5B8}"/>
    <cellStyle name="propio 2_ActiFijos" xfId="2305" xr:uid="{CD5FFC51-F612-4491-96E1-F33691C513CE}"/>
    <cellStyle name="propio 3" xfId="2306" xr:uid="{7B2C98FA-E940-4B10-816D-1774629F838E}"/>
    <cellStyle name="propio 3 2" xfId="2307" xr:uid="{D42CBC72-3CE4-4C59-876E-998564781B02}"/>
    <cellStyle name="propio 3 3" xfId="2308" xr:uid="{03E02A69-75A0-4FD1-B574-6EC539D2254F}"/>
    <cellStyle name="propio 3 4" xfId="2309" xr:uid="{BCC3EE18-ED35-45CA-B081-4E049D712533}"/>
    <cellStyle name="propio 3 5" xfId="2310" xr:uid="{0AFEB2DF-3E20-4DA7-A6F5-5F01F0BDB7D6}"/>
    <cellStyle name="propio 3 6" xfId="2311" xr:uid="{14BCBBEF-9367-413C-9E37-D353CC9841FD}"/>
    <cellStyle name="propio 3 7" xfId="3542" xr:uid="{4EB773C2-CA30-4281-80AF-B4EE774499A9}"/>
    <cellStyle name="propio 3 8" xfId="3543" xr:uid="{33ADA7DB-62D9-410D-9854-6AD911B1FCF2}"/>
    <cellStyle name="propio 3_ActiFijos" xfId="2312" xr:uid="{C4061DD7-5455-44E2-A1F4-539456FE6B74}"/>
    <cellStyle name="propio 4" xfId="2313" xr:uid="{7FF3A005-414D-4CFD-BDEA-E41DDB4F7E3B}"/>
    <cellStyle name="propio 4 2" xfId="2314" xr:uid="{EEA09613-2166-498B-953D-906E68A5B911}"/>
    <cellStyle name="propio 4 3" xfId="2315" xr:uid="{00C1E41E-3844-401F-AF7B-77C3F8D63A08}"/>
    <cellStyle name="propio 4 4" xfId="2316" xr:uid="{B119EFF9-FDC0-4319-81D5-10C7157FF950}"/>
    <cellStyle name="propio 4 5" xfId="2317" xr:uid="{02635E74-977E-4FBA-9369-657BA72365A0}"/>
    <cellStyle name="propio 4 6" xfId="2318" xr:uid="{264EC230-E1B8-4D3E-BD17-3B3762227123}"/>
    <cellStyle name="propio 4 7" xfId="3544" xr:uid="{5244A357-0AFB-4A9B-B77D-2D997416ABD3}"/>
    <cellStyle name="propio 4 8" xfId="3545" xr:uid="{6E52919C-9159-41E9-A9A2-E4FE01DA5DD4}"/>
    <cellStyle name="propio 4_ActiFijos" xfId="2319" xr:uid="{8A8622FA-EC2F-4ACA-908B-31F20A0B7E7F}"/>
    <cellStyle name="propio 5" xfId="3546" xr:uid="{8EE372BD-8344-4621-B289-DFEBA4BC99B6}"/>
    <cellStyle name="propio 6" xfId="3547" xr:uid="{4D93B394-FCF1-4988-A89E-2C44A90236ED}"/>
    <cellStyle name="propio 7" xfId="3548" xr:uid="{081E564A-C201-417B-A19B-E7DAABBCC07F}"/>
    <cellStyle name="propio 8" xfId="3549" xr:uid="{66D85A5C-56BF-49F0-BB4B-79BD8AFEA403}"/>
    <cellStyle name="propio 9" xfId="3550" xr:uid="{75612C18-C776-4517-B05C-DED2B2EEB842}"/>
    <cellStyle name="propio_Bases_Generales" xfId="2320" xr:uid="{47BEEAC4-B94E-4E9E-BF19-05FA98CFC0A4}"/>
    <cellStyle name="PSChar" xfId="2321" xr:uid="{5CB0103C-BFA8-47AB-A438-7DF7164E9612}"/>
    <cellStyle name="PSChar 2" xfId="2322" xr:uid="{B2B474B1-8652-424C-B6C8-43509F7DAA10}"/>
    <cellStyle name="PSChar 2 2" xfId="2323" xr:uid="{AE0792E0-7286-4D2C-815F-2E0B6522EABC}"/>
    <cellStyle name="PSChar 2 3" xfId="2324" xr:uid="{143A6EB5-F94F-4A04-A712-DC798E61D34B}"/>
    <cellStyle name="PSChar 2 4" xfId="2325" xr:uid="{974E540E-3EDF-4AC0-846B-F5AB3B5B6885}"/>
    <cellStyle name="PSChar 2 5" xfId="2326" xr:uid="{E3093B53-3F8D-402C-9E40-B7FD802A4E50}"/>
    <cellStyle name="PSChar 2 6" xfId="2327" xr:uid="{A75F5672-6CBF-4048-A903-5F58F4980325}"/>
    <cellStyle name="PSChar 2 7" xfId="3551" xr:uid="{ED83E117-D9AC-47C2-A288-4E400CD414F5}"/>
    <cellStyle name="PSChar 2 8" xfId="3552" xr:uid="{58887226-C646-4DC9-8BF8-E7B601ED5EF6}"/>
    <cellStyle name="PSChar 3" xfId="2328" xr:uid="{D883C953-72D4-4739-AB15-A4AB55D0B94E}"/>
    <cellStyle name="PSChar 3 2" xfId="2329" xr:uid="{5EBBE234-CE85-41E9-BA58-6CB55EF0A6DB}"/>
    <cellStyle name="PSChar 3 3" xfId="2330" xr:uid="{B233A266-8B7A-4AAC-A57B-A7395BF08FF1}"/>
    <cellStyle name="PSChar 3 4" xfId="2331" xr:uid="{C31AD1A0-4BC6-4EF5-8B2A-5967A8DF09AA}"/>
    <cellStyle name="PSChar 3 5" xfId="2332" xr:uid="{E041EC60-8A1F-4A75-ABF8-89A4E4F1238C}"/>
    <cellStyle name="PSChar 3 6" xfId="2333" xr:uid="{AAC5C8C1-0B85-48CD-96E6-F7591C47CCB4}"/>
    <cellStyle name="PSChar 3 7" xfId="3553" xr:uid="{D89B0A77-159A-4CE5-ACEE-8C16CCD234CB}"/>
    <cellStyle name="PSChar 3 8" xfId="3554" xr:uid="{D07B5C45-4009-46F8-99A6-238FB4DEBCC3}"/>
    <cellStyle name="PSChar 4" xfId="2334" xr:uid="{4F571A44-FB60-48B2-A8A4-2644E7EA269A}"/>
    <cellStyle name="PSChar 4 2" xfId="2335" xr:uid="{0DF1EC3D-E7C7-4FD5-B558-983781601FC7}"/>
    <cellStyle name="PSChar 4 3" xfId="2336" xr:uid="{06FC5946-36F9-4477-BD75-57D09C0836BD}"/>
    <cellStyle name="PSChar 4 4" xfId="2337" xr:uid="{51D4D5B0-92C7-4289-A43F-4857454B0820}"/>
    <cellStyle name="PSChar 4 5" xfId="2338" xr:uid="{DFA1FFB2-3FE5-4F87-B7CE-40AC4E030259}"/>
    <cellStyle name="PSChar 4 6" xfId="2339" xr:uid="{230A588C-6A10-4945-9440-2F5E2D4A0F08}"/>
    <cellStyle name="PSChar 4 7" xfId="3555" xr:uid="{F70F99ED-115D-400B-9D16-E5AD88C2B307}"/>
    <cellStyle name="PSChar 4 8" xfId="3556" xr:uid="{30EF9948-8854-4E0F-BB79-5683D3ABAC42}"/>
    <cellStyle name="Punto0" xfId="3557" xr:uid="{D1F56025-77B1-40B4-8161-7F93996F158B}"/>
    <cellStyle name="puntos" xfId="2340" xr:uid="{1DAFA702-82C6-41BA-B53E-3CE0EA29E9E3}"/>
    <cellStyle name="puntos 2" xfId="2341" xr:uid="{E4CFD4BD-ABD6-46B0-A851-53FFC0C77211}"/>
    <cellStyle name="puntos 2 2" xfId="2342" xr:uid="{EE308637-0BCC-43B2-A187-7CD1142DDD54}"/>
    <cellStyle name="puntos 2 2 2" xfId="5846" xr:uid="{1DFFF129-E30D-44E3-9091-14A3DA307E6A}"/>
    <cellStyle name="puntos 2 3" xfId="2343" xr:uid="{4437C0FF-3F4D-4FFB-8D15-716B5DA460BD}"/>
    <cellStyle name="puntos 2 3 2" xfId="5847" xr:uid="{C2EB2530-7F74-4221-AA47-25523523DAF3}"/>
    <cellStyle name="puntos 2 4" xfId="2344" xr:uid="{E7A9064D-5FCB-4026-BA0E-618BAE0BF16F}"/>
    <cellStyle name="puntos 2 4 2" xfId="5848" xr:uid="{DD56519A-30FB-4DFB-9359-9A7FC4FC0A71}"/>
    <cellStyle name="puntos 2 5" xfId="2345" xr:uid="{87A3D3C5-55E3-4F6B-817B-3799E2D73A59}"/>
    <cellStyle name="puntos 2 5 2" xfId="5849" xr:uid="{15B5FD49-0E43-46D0-995E-8EB40D70231E}"/>
    <cellStyle name="puntos 2 6" xfId="2346" xr:uid="{1009DE04-281C-47B7-AACA-5CA89B825FB2}"/>
    <cellStyle name="puntos 2 6 2" xfId="5850" xr:uid="{C3A9070C-06E5-455B-962B-6D305295CC1C}"/>
    <cellStyle name="puntos 2 7" xfId="3558" xr:uid="{28193B81-7FC3-4213-A6A9-F9DB47AFC229}"/>
    <cellStyle name="puntos 2 8" xfId="3559" xr:uid="{B541E7FD-78D3-480C-A62E-9D0F03EDDF83}"/>
    <cellStyle name="puntos 3" xfId="2347" xr:uid="{C8142C95-ADED-4E14-A6E7-7C7B89EFF1AC}"/>
    <cellStyle name="puntos 3 2" xfId="2348" xr:uid="{BC502079-DEA6-40FF-B3D0-CF82BE3BA155}"/>
    <cellStyle name="puntos 3 2 2" xfId="5851" xr:uid="{349B670A-DA6D-49B3-B20D-56466E2DC924}"/>
    <cellStyle name="puntos 3 3" xfId="2349" xr:uid="{6B635478-6112-4D2A-A6CB-F965A1799A62}"/>
    <cellStyle name="puntos 3 3 2" xfId="5852" xr:uid="{471890EF-4091-471D-9A5C-9F72B65BF54F}"/>
    <cellStyle name="puntos 3 4" xfId="2350" xr:uid="{5294E431-E64B-406B-B1C7-22D853036340}"/>
    <cellStyle name="puntos 3 4 2" xfId="5853" xr:uid="{A8C95B7E-D282-47C9-B549-AA7B03E8E946}"/>
    <cellStyle name="puntos 3 5" xfId="2351" xr:uid="{5F204581-9D5B-47D3-8509-B551B141A4D6}"/>
    <cellStyle name="puntos 3 5 2" xfId="5854" xr:uid="{243E5FA8-521D-4765-8F74-8F06F9BCB053}"/>
    <cellStyle name="puntos 3 6" xfId="2352" xr:uid="{3950A5E3-3EF7-4F5E-A0CC-33EEB7F5C6A2}"/>
    <cellStyle name="puntos 3 6 2" xfId="5855" xr:uid="{DAFBDCB0-CAA0-459C-8D9A-E729E3B13BA6}"/>
    <cellStyle name="puntos 3 7" xfId="3560" xr:uid="{308EFAA3-8FB6-4C1F-A8B0-E8EE60B242F1}"/>
    <cellStyle name="puntos 3 8" xfId="3561" xr:uid="{5383EFFC-003E-43CB-9320-1B8AD7D80439}"/>
    <cellStyle name="puntos 4" xfId="2353" xr:uid="{08C4150A-BFCA-432F-AE52-1A846FFC052F}"/>
    <cellStyle name="puntos 4 2" xfId="2354" xr:uid="{2EA566FF-4FF1-416E-9FC6-10A571DC8AFE}"/>
    <cellStyle name="puntos 4 2 2" xfId="5856" xr:uid="{AB03C96D-B820-44CC-9687-DC0154F838CA}"/>
    <cellStyle name="puntos 4 3" xfId="2355" xr:uid="{AB63411B-B807-476B-920E-DBA47FB809D6}"/>
    <cellStyle name="puntos 4 3 2" xfId="5857" xr:uid="{F571B4A3-D7A3-42C1-8141-6719A1F0F045}"/>
    <cellStyle name="puntos 4 4" xfId="2356" xr:uid="{87F3FCE6-6F75-4DDB-B91D-730E9DB41693}"/>
    <cellStyle name="puntos 4 4 2" xfId="5858" xr:uid="{07C0DDD3-47BB-4B21-9AD9-130E6CFF5154}"/>
    <cellStyle name="puntos 4 5" xfId="2357" xr:uid="{8522AA13-D915-469D-B92B-75C273DC5DE9}"/>
    <cellStyle name="puntos 4 5 2" xfId="5859" xr:uid="{5A2AEC6C-666E-405B-AB51-3DB367AEFD9B}"/>
    <cellStyle name="puntos 4 6" xfId="2358" xr:uid="{56561755-3CED-4E0B-960B-E3DE4BE2570F}"/>
    <cellStyle name="puntos 4 6 2" xfId="5860" xr:uid="{D1A16795-362F-467E-A15D-0AE23670FF6F}"/>
    <cellStyle name="puntos 4 7" xfId="3562" xr:uid="{458EEB42-D39B-4FDC-9A42-CAAD92E86BD6}"/>
    <cellStyle name="puntos 4 8" xfId="3563" xr:uid="{66B34048-D28E-4A09-9ECD-AD93BA86FF5D}"/>
    <cellStyle name="puntos 5" xfId="5861" xr:uid="{CD2CECFF-E8A5-4937-9D5C-BAA8B97F416A}"/>
    <cellStyle name="Resaltar" xfId="2359" xr:uid="{4D1D295E-F068-427D-8012-CF270082F941}"/>
    <cellStyle name="Resaltar 10" xfId="3564" xr:uid="{A60CCCB8-7E78-4FA3-9245-B217688B542F}"/>
    <cellStyle name="Resaltar 2" xfId="2360" xr:uid="{64E35F02-D739-4AF9-95C6-20A44D19C53A}"/>
    <cellStyle name="Resaltar 2 2" xfId="2361" xr:uid="{35BDF33C-52A3-474A-B920-50009554C71A}"/>
    <cellStyle name="Resaltar 2 3" xfId="2362" xr:uid="{23FC913E-7B80-49CA-B39F-B2415254824F}"/>
    <cellStyle name="Resaltar 2 4" xfId="2363" xr:uid="{AAC1907D-ECEE-4C2E-A9DB-29496E6A5DEE}"/>
    <cellStyle name="Resaltar 2 5" xfId="2364" xr:uid="{A5D02843-F836-4AEB-B07C-C2A0827DFD17}"/>
    <cellStyle name="Resaltar 2 6" xfId="2365" xr:uid="{477FADFC-8BE4-44F4-99F9-0E95E6DDB312}"/>
    <cellStyle name="Resaltar 2 7" xfId="3565" xr:uid="{AB22DCE6-FDE6-42A6-9350-026D5C106348}"/>
    <cellStyle name="Resaltar 2 8" xfId="3566" xr:uid="{978D7ECA-6A77-4643-BBB5-D7380B59E7C7}"/>
    <cellStyle name="Resaltar 2_ActiFijos" xfId="2366" xr:uid="{C907E378-15D5-4038-B44B-0E66BEAD65B5}"/>
    <cellStyle name="Resaltar 3" xfId="2367" xr:uid="{386DCAE3-167A-4341-8E8E-356BAB8B7D2C}"/>
    <cellStyle name="Resaltar 3 2" xfId="2368" xr:uid="{12161577-3147-4821-9001-8C48B7E9CCC8}"/>
    <cellStyle name="Resaltar 3 3" xfId="2369" xr:uid="{70FF3EC8-AC2E-4AC5-871A-160D0E621130}"/>
    <cellStyle name="Resaltar 3 4" xfId="2370" xr:uid="{8BC5E59B-5235-4579-935D-55894BD8FF5F}"/>
    <cellStyle name="Resaltar 3 5" xfId="2371" xr:uid="{6A2F7C1C-29F4-4A1A-99BD-A374ACD70A60}"/>
    <cellStyle name="Resaltar 3 6" xfId="2372" xr:uid="{7DCBFC02-2D99-409D-80A2-B722D255F9F0}"/>
    <cellStyle name="Resaltar 3 7" xfId="3567" xr:uid="{6D89A8B9-172F-443E-B164-1DB4F9154994}"/>
    <cellStyle name="Resaltar 3 8" xfId="3568" xr:uid="{BF16764D-80DF-4A0E-8113-EFD2EA18084D}"/>
    <cellStyle name="Resaltar 3_ActiFijos" xfId="2373" xr:uid="{BFE7510B-67F1-4CBB-B30B-0E8AB964C67D}"/>
    <cellStyle name="Resaltar 4" xfId="2374" xr:uid="{C4F081CB-D624-455C-BE39-9ED145953C89}"/>
    <cellStyle name="Resaltar 4 2" xfId="2375" xr:uid="{2BB75557-9F9D-4CF9-B750-EFC526C8FA5D}"/>
    <cellStyle name="Resaltar 4 3" xfId="2376" xr:uid="{76872838-CB0B-402B-8477-39CC1F79AC8E}"/>
    <cellStyle name="Resaltar 4 4" xfId="2377" xr:uid="{6C44CC00-1571-4B2B-B744-CBD3EF4C7ABB}"/>
    <cellStyle name="Resaltar 4 5" xfId="2378" xr:uid="{CC48E062-79C6-4DC2-A940-5FB33E2BB165}"/>
    <cellStyle name="Resaltar 4 6" xfId="2379" xr:uid="{CBFAE1C3-2816-487E-B713-F9BB28C2FD9C}"/>
    <cellStyle name="Resaltar 4 7" xfId="3569" xr:uid="{E6E35B0D-8D7F-471C-9FA4-30FAEF565522}"/>
    <cellStyle name="Resaltar 4 8" xfId="3570" xr:uid="{5655417B-C040-4000-A606-7409CC7E5812}"/>
    <cellStyle name="Resaltar 4_ActiFijos" xfId="2380" xr:uid="{5D16846F-0C38-4E29-B598-976292B53FE8}"/>
    <cellStyle name="Resaltar 5" xfId="3571" xr:uid="{31C80A1B-ABE6-4468-AE1F-46D1BE3C26B1}"/>
    <cellStyle name="Resaltar 6" xfId="3572" xr:uid="{438AE700-9866-46F8-9E76-103F5D106107}"/>
    <cellStyle name="Resaltar 7" xfId="3573" xr:uid="{29B625EE-F713-46EB-8DB7-B3F34BD792ED}"/>
    <cellStyle name="Resaltar 8" xfId="3574" xr:uid="{C54C5AED-AFB6-4148-857E-22B0C3F10409}"/>
    <cellStyle name="Resaltar 9" xfId="3575" xr:uid="{38906D3F-8B4E-4F2F-AF8D-CF36F2BD0850}"/>
    <cellStyle name="Resaltar_Bases_Generales" xfId="2381" xr:uid="{F5BDC74E-75B8-42A4-820A-C083EE1B9182}"/>
    <cellStyle name="Resaltar1" xfId="2382" xr:uid="{BC628F74-6D30-4146-8D19-95FA95EB5B34}"/>
    <cellStyle name="Resaltar1 10" xfId="3576" xr:uid="{4C87E1C2-D2A4-479F-B076-9CFEA21CECF4}"/>
    <cellStyle name="Resaltar1 2" xfId="2383" xr:uid="{0602FE5B-6EE8-458B-B305-CBE104DA151C}"/>
    <cellStyle name="Resaltar1 2 2" xfId="2384" xr:uid="{6480EBB7-4BB0-4DEB-828A-FAB962A9A131}"/>
    <cellStyle name="Resaltar1 2 3" xfId="2385" xr:uid="{E67BAA1E-BD3F-4700-8667-7C5E4318EEDE}"/>
    <cellStyle name="Resaltar1 2 4" xfId="2386" xr:uid="{8D5C0E14-3335-44E5-A1A3-E97B9092B8C6}"/>
    <cellStyle name="Resaltar1 2 5" xfId="2387" xr:uid="{3EFF98DE-4544-46BE-A732-569ED5C7F713}"/>
    <cellStyle name="Resaltar1 2 6" xfId="2388" xr:uid="{6D01858A-C78C-4473-8912-9B75537E282E}"/>
    <cellStyle name="Resaltar1 2 7" xfId="3577" xr:uid="{A1F724C1-D868-4C31-B40D-A422EEDD1317}"/>
    <cellStyle name="Resaltar1 2 8" xfId="3578" xr:uid="{B7616B01-E9BC-44B7-A8FB-2B457D6D350E}"/>
    <cellStyle name="Resaltar1 2_ActiFijos" xfId="2389" xr:uid="{8D61367A-99D6-491A-9E35-577E721FABC3}"/>
    <cellStyle name="Resaltar1 3" xfId="2390" xr:uid="{574031CC-D300-4ED5-BBD8-4DB635C9AE67}"/>
    <cellStyle name="Resaltar1 3 2" xfId="2391" xr:uid="{3C5289D3-390F-4075-A2B9-0864715B37E7}"/>
    <cellStyle name="Resaltar1 3 3" xfId="2392" xr:uid="{5215DDCF-0DA9-4F31-9C99-970046A0F45E}"/>
    <cellStyle name="Resaltar1 3 4" xfId="2393" xr:uid="{A69B8BBE-6545-479C-9BC6-5B2ADE57EFAD}"/>
    <cellStyle name="Resaltar1 3 5" xfId="2394" xr:uid="{AECE6EC7-C28A-49F7-8683-3662E1DDD052}"/>
    <cellStyle name="Resaltar1 3 6" xfId="2395" xr:uid="{222B8273-1041-447C-9ED1-0DAFB376B461}"/>
    <cellStyle name="Resaltar1 3 7" xfId="3579" xr:uid="{D76372C6-5FE4-4186-8687-C62DF5A79C9A}"/>
    <cellStyle name="Resaltar1 3 8" xfId="3580" xr:uid="{795CD231-7A28-4363-8CE3-B029A6C9920F}"/>
    <cellStyle name="Resaltar1 3_ActiFijos" xfId="2396" xr:uid="{1C835E77-74CF-446E-88DC-6E17A966426D}"/>
    <cellStyle name="Resaltar1 4" xfId="2397" xr:uid="{CD34A967-F4DA-4A83-BDEC-64A6605FFE6F}"/>
    <cellStyle name="Resaltar1 4 2" xfId="2398" xr:uid="{D0126EF8-0561-4B8D-B138-2CC9C6195350}"/>
    <cellStyle name="Resaltar1 4 3" xfId="2399" xr:uid="{F4059B33-B225-40CB-BC28-81DE48605AD9}"/>
    <cellStyle name="Resaltar1 4 4" xfId="2400" xr:uid="{2607BCF4-9030-4B7D-95EE-0D2AE3ADDB3D}"/>
    <cellStyle name="Resaltar1 4 5" xfId="2401" xr:uid="{86A7EA53-C7A4-4599-BF02-054FF2B4F422}"/>
    <cellStyle name="Resaltar1 4 6" xfId="2402" xr:uid="{1557969A-34C0-4E93-9905-102FEA008DCD}"/>
    <cellStyle name="Resaltar1 4 7" xfId="3581" xr:uid="{FB5D9F4A-E4DD-4FF7-89CF-329CF3818CFB}"/>
    <cellStyle name="Resaltar1 4 8" xfId="3582" xr:uid="{7B46843E-C4DB-4BCE-BDD4-5203DFE4BEA6}"/>
    <cellStyle name="Resaltar1 4_ActiFijos" xfId="2403" xr:uid="{443561C5-6934-41C4-AEBA-0A9D28DD18F1}"/>
    <cellStyle name="Resaltar1 5" xfId="3583" xr:uid="{08309168-5C06-4AE0-BE92-010E46C14565}"/>
    <cellStyle name="Resaltar1 6" xfId="3584" xr:uid="{BF33627B-9F94-4202-81A2-7E9075A23F5A}"/>
    <cellStyle name="Resaltar1 7" xfId="3585" xr:uid="{2B98BF12-D666-4DC3-8015-0AFA525AEC99}"/>
    <cellStyle name="Resaltar1 8" xfId="3586" xr:uid="{7E6C2847-F9F7-4160-A5EC-C12D2D9D1FF1}"/>
    <cellStyle name="Resaltar1 9" xfId="3587" xr:uid="{7C911FB3-2447-42FE-A04C-CF672B189AE8}"/>
    <cellStyle name="Resaltar1_Bases_Generales" xfId="2404" xr:uid="{FC2CDB8F-816F-4B09-8B87-787593EDAD18}"/>
    <cellStyle name="RISKbigPercent" xfId="2405" xr:uid="{3E352332-1FBC-4B8D-AFFE-4E293E49AA9D}"/>
    <cellStyle name="RISKbigPercent 2" xfId="2406" xr:uid="{A25121DC-A3DB-405C-B009-C4ED6DA11013}"/>
    <cellStyle name="RISKbigPercent 2 2" xfId="2407" xr:uid="{E054FE4E-15EE-46A7-84F3-B2EF85ABF2B5}"/>
    <cellStyle name="RISKbigPercent 2 2 2" xfId="5862" xr:uid="{41F88086-19D5-4CEF-89C1-5C04248B0190}"/>
    <cellStyle name="RISKbigPercent 2 3" xfId="2408" xr:uid="{8B8857FF-9F2E-4FDF-A69A-DB68BA6FD634}"/>
    <cellStyle name="RISKbigPercent 2 3 2" xfId="5863" xr:uid="{3EE07E3D-8983-4802-867A-AAC8838933B9}"/>
    <cellStyle name="RISKbigPercent 2 4" xfId="2409" xr:uid="{23A572ED-1E3E-4F8F-A9F1-58A8023E137C}"/>
    <cellStyle name="RISKbigPercent 2 4 2" xfId="5864" xr:uid="{441A7ED3-A9C7-4D22-9E14-1261FABF249E}"/>
    <cellStyle name="RISKbigPercent 2 5" xfId="2410" xr:uid="{3BE4BB2A-5A78-4372-B96D-36C6843B18C5}"/>
    <cellStyle name="RISKbigPercent 2 5 2" xfId="5865" xr:uid="{C330365A-65D9-4E9E-BE95-AABC0983F3E5}"/>
    <cellStyle name="RISKbigPercent 2 6" xfId="2411" xr:uid="{F997C100-F876-4AFF-9AB1-5259A401A32C}"/>
    <cellStyle name="RISKbigPercent 2 6 2" xfId="5866" xr:uid="{74139DC6-6227-4498-9E2F-2B610671F22B}"/>
    <cellStyle name="RISKbigPercent 2 7" xfId="3588" xr:uid="{AA4D0D5B-9D47-4D02-B373-EC626E2AD4CD}"/>
    <cellStyle name="RISKbigPercent 2 8" xfId="3589" xr:uid="{F29620D1-9D74-4D7A-A309-E05A10E237EA}"/>
    <cellStyle name="RISKbigPercent 3" xfId="2412" xr:uid="{EB6EF7FD-8813-439B-889D-0552DB98B08A}"/>
    <cellStyle name="RISKbigPercent 3 2" xfId="2413" xr:uid="{C27EA11D-C8A5-4689-992D-5E0190FCFBB6}"/>
    <cellStyle name="RISKbigPercent 3 2 2" xfId="5867" xr:uid="{6225BF1D-6CFE-4EB4-878C-021E40D146A9}"/>
    <cellStyle name="RISKbigPercent 3 3" xfId="2414" xr:uid="{31380C09-24AF-4481-B5BE-72254C53017B}"/>
    <cellStyle name="RISKbigPercent 3 3 2" xfId="5868" xr:uid="{5C777073-3B48-4162-B70D-DE991C28AF10}"/>
    <cellStyle name="RISKbigPercent 3 4" xfId="2415" xr:uid="{06711C62-51D1-47CC-A6EE-782FA242D73A}"/>
    <cellStyle name="RISKbigPercent 3 4 2" xfId="5869" xr:uid="{FE4F4703-FB71-4CD8-BE54-37A60F9CBFB8}"/>
    <cellStyle name="RISKbigPercent 3 5" xfId="2416" xr:uid="{AEA8A8DD-F2CB-4993-9F34-B10BE4673D23}"/>
    <cellStyle name="RISKbigPercent 3 5 2" xfId="5870" xr:uid="{AE7F8E1A-BCF5-4BFA-91C4-0579D3F53376}"/>
    <cellStyle name="RISKbigPercent 3 6" xfId="2417" xr:uid="{1CF28137-4622-46E7-BBA4-2A3F95EB0803}"/>
    <cellStyle name="RISKbigPercent 3 6 2" xfId="5871" xr:uid="{46A08AD7-95CB-4176-AA3F-CF11B144F599}"/>
    <cellStyle name="RISKbigPercent 3 7" xfId="3590" xr:uid="{63AC327E-6687-4173-AADC-1D567EA89B40}"/>
    <cellStyle name="RISKbigPercent 3 8" xfId="3591" xr:uid="{DB635E14-E1EA-4D99-9AFA-ACCFF8C8EC17}"/>
    <cellStyle name="RISKbigPercent 4" xfId="2418" xr:uid="{DF144C4A-7E46-4004-ADDF-C85DFA3B7984}"/>
    <cellStyle name="RISKbigPercent 4 2" xfId="2419" xr:uid="{8B006B01-9788-4B92-BB7E-1D138C19E244}"/>
    <cellStyle name="RISKbigPercent 4 2 2" xfId="5872" xr:uid="{58DCD7F9-FED1-4C07-971D-4966B5B29FB6}"/>
    <cellStyle name="RISKbigPercent 4 3" xfId="2420" xr:uid="{CF65656D-C41D-4C47-BD51-53558188BAC4}"/>
    <cellStyle name="RISKbigPercent 4 3 2" xfId="5873" xr:uid="{F999058F-08C7-4A7D-B99A-C28B62135F8D}"/>
    <cellStyle name="RISKbigPercent 4 4" xfId="2421" xr:uid="{BE694540-DBEA-4CD8-BF7A-CB345574FC8A}"/>
    <cellStyle name="RISKbigPercent 4 4 2" xfId="5874" xr:uid="{8E52B43F-EE78-4362-9188-F64A2DA175AE}"/>
    <cellStyle name="RISKbigPercent 4 5" xfId="2422" xr:uid="{5CA0FADB-248C-4E9B-971A-E24FB37E5203}"/>
    <cellStyle name="RISKbigPercent 4 5 2" xfId="5875" xr:uid="{44910350-6098-4FDC-A105-472FC54B67A5}"/>
    <cellStyle name="RISKbigPercent 4 6" xfId="2423" xr:uid="{6B25657D-EDDA-41C8-A2F8-B40A5F5CC7B3}"/>
    <cellStyle name="RISKbigPercent 4 6 2" xfId="5876" xr:uid="{29392FFB-398C-4698-82ED-FFCA6D41C021}"/>
    <cellStyle name="RISKbigPercent 4 7" xfId="3592" xr:uid="{6A22F442-0C9F-4B63-96A7-C36428829FC6}"/>
    <cellStyle name="RISKbigPercent 4 8" xfId="3593" xr:uid="{537562A8-CF77-479B-9ACF-31B899D1DBA7}"/>
    <cellStyle name="RISKbigPercent 5" xfId="5877" xr:uid="{FDE0DAD5-F3C3-4153-A8A4-1085EF366354}"/>
    <cellStyle name="RISKblandrEdge" xfId="2424" xr:uid="{84CAB753-B21A-45AA-856F-8E47B23D1005}"/>
    <cellStyle name="RISKblandrEdge 2" xfId="2425" xr:uid="{BED706C9-50C5-4427-BA0B-E31A35A73693}"/>
    <cellStyle name="RISKblandrEdge 2 2" xfId="2426" xr:uid="{CD38D00D-EFA9-4D9B-883A-884EF341E6F0}"/>
    <cellStyle name="RISKblandrEdge 2 2 2" xfId="5878" xr:uid="{7BBA5C9D-00C5-44DD-BDF9-78B09C8AB886}"/>
    <cellStyle name="RISKblandrEdge 2 3" xfId="2427" xr:uid="{588EC52D-EAF7-4034-A652-B887A904FA12}"/>
    <cellStyle name="RISKblandrEdge 2 3 2" xfId="5879" xr:uid="{D7A48EC3-F20A-455F-A721-104C638C92BB}"/>
    <cellStyle name="RISKblandrEdge 2 4" xfId="2428" xr:uid="{11E3C1A8-0A45-4A35-A4CC-0AB03CEC5096}"/>
    <cellStyle name="RISKblandrEdge 2 4 2" xfId="5880" xr:uid="{A4C0BA2C-4B0C-4BFB-804C-45DA82082F69}"/>
    <cellStyle name="RISKblandrEdge 2 5" xfId="2429" xr:uid="{83655B4F-D02D-4333-B3AA-33321B2FB1BB}"/>
    <cellStyle name="RISKblandrEdge 2 5 2" xfId="5881" xr:uid="{8212E588-66E8-4EE3-9174-5B469A9F478F}"/>
    <cellStyle name="RISKblandrEdge 2 6" xfId="2430" xr:uid="{35400393-777A-4189-8A51-C62A2EE1FA6F}"/>
    <cellStyle name="RISKblandrEdge 2 6 2" xfId="5882" xr:uid="{E5178121-30C2-4539-A78F-AD1BB848F823}"/>
    <cellStyle name="RISKblandrEdge 2 7" xfId="3594" xr:uid="{D161E217-77B8-4CD1-BFA6-B119D0F9003C}"/>
    <cellStyle name="RISKblandrEdge 2 8" xfId="3595" xr:uid="{1DD44417-C561-4CF5-9935-6BC83543C062}"/>
    <cellStyle name="RISKblandrEdge 3" xfId="2431" xr:uid="{0862C16C-E246-4B9E-852A-CD6083767640}"/>
    <cellStyle name="RISKblandrEdge 3 2" xfId="2432" xr:uid="{AAFC11E5-CEB6-45F8-9104-E2800B5B5C26}"/>
    <cellStyle name="RISKblandrEdge 3 2 2" xfId="5883" xr:uid="{91FF8101-57C1-493C-AF66-7F4ED2668525}"/>
    <cellStyle name="RISKblandrEdge 3 3" xfId="2433" xr:uid="{1941C313-6ABB-4F91-915A-82CB8C2986F9}"/>
    <cellStyle name="RISKblandrEdge 3 3 2" xfId="5884" xr:uid="{5791C10C-3CC4-4054-9378-9950B3675EF8}"/>
    <cellStyle name="RISKblandrEdge 3 4" xfId="2434" xr:uid="{EE9CE1C7-C749-4E8D-BD4B-E05A1849A50D}"/>
    <cellStyle name="RISKblandrEdge 3 4 2" xfId="5885" xr:uid="{9F9850C6-956E-443E-9ABF-40951D7C00B5}"/>
    <cellStyle name="RISKblandrEdge 3 5" xfId="2435" xr:uid="{4C24E754-5979-483F-9504-9185BA0E4326}"/>
    <cellStyle name="RISKblandrEdge 3 5 2" xfId="5886" xr:uid="{874FB9C6-1F2B-4495-9E37-E63A108DCD20}"/>
    <cellStyle name="RISKblandrEdge 3 6" xfId="2436" xr:uid="{0F321C09-AC88-4CAB-911F-9137B0657B27}"/>
    <cellStyle name="RISKblandrEdge 3 6 2" xfId="5887" xr:uid="{7C34680A-AA49-402A-85E8-8C813A873407}"/>
    <cellStyle name="RISKblandrEdge 3 7" xfId="3596" xr:uid="{F98665DA-BEB8-4643-A626-2AE8DCF95B82}"/>
    <cellStyle name="RISKblandrEdge 3 8" xfId="3597" xr:uid="{0D120FDA-BC53-4A2A-BBAD-CE645FBDA924}"/>
    <cellStyle name="RISKblandrEdge 4" xfId="2437" xr:uid="{64CAC51A-7861-458F-AFDE-B521A4CB34CB}"/>
    <cellStyle name="RISKblandrEdge 4 2" xfId="2438" xr:uid="{E7AD6721-3AFF-49A0-BB9E-E6580FF29C08}"/>
    <cellStyle name="RISKblandrEdge 4 2 2" xfId="5888" xr:uid="{AF4793B6-3FE2-44B4-BA62-450192FD3A38}"/>
    <cellStyle name="RISKblandrEdge 4 3" xfId="2439" xr:uid="{A1EECB81-540C-420F-AA93-163E19DAF10C}"/>
    <cellStyle name="RISKblandrEdge 4 3 2" xfId="5889" xr:uid="{61242E98-DFED-4DB5-997D-93F053414006}"/>
    <cellStyle name="RISKblandrEdge 4 4" xfId="2440" xr:uid="{FA438284-8B73-41E3-B58A-4729B39EFB72}"/>
    <cellStyle name="RISKblandrEdge 4 4 2" xfId="5890" xr:uid="{21306541-13E8-4134-8DA2-1AA557A1BE61}"/>
    <cellStyle name="RISKblandrEdge 4 5" xfId="2441" xr:uid="{92C5F0E0-C5A2-4EBA-9732-E387068F9CD4}"/>
    <cellStyle name="RISKblandrEdge 4 5 2" xfId="5891" xr:uid="{0E97A7CE-8D37-4B96-8217-A7C22F2C90C6}"/>
    <cellStyle name="RISKblandrEdge 4 6" xfId="2442" xr:uid="{DC1121BD-6CB1-42A0-973C-57A0A7C5D8D9}"/>
    <cellStyle name="RISKblandrEdge 4 6 2" xfId="5892" xr:uid="{2F9709B9-31A9-482C-93D9-2FE505BEEA8D}"/>
    <cellStyle name="RISKblandrEdge 4 7" xfId="3598" xr:uid="{63E11F15-6DB3-485B-939C-315BB5BEA409}"/>
    <cellStyle name="RISKblandrEdge 4 8" xfId="3599" xr:uid="{AA6AE521-B4BD-4BFF-A82D-D0B48DE7F6E4}"/>
    <cellStyle name="RISKblandrEdge 5" xfId="5893" xr:uid="{A3894C45-0F24-4C12-933D-A4B83D5B9451}"/>
    <cellStyle name="RISKblCorner" xfId="2443" xr:uid="{3A203F68-97CC-4ADA-9840-A4692E8F517F}"/>
    <cellStyle name="RISKblCorner 2" xfId="2444" xr:uid="{31EFE976-164B-41B8-AF57-9D38BB3C366E}"/>
    <cellStyle name="RISKblCorner 2 2" xfId="2445" xr:uid="{50F0BA73-AFA4-44D8-84C9-6D19879458BA}"/>
    <cellStyle name="RISKblCorner 2 2 2" xfId="5894" xr:uid="{0DC060A8-402D-4253-9DCC-15A99FB0DF83}"/>
    <cellStyle name="RISKblCorner 2 3" xfId="2446" xr:uid="{EB26C0EC-AD97-4DDA-93FA-FCE17FF4083E}"/>
    <cellStyle name="RISKblCorner 2 3 2" xfId="5895" xr:uid="{16E739DF-A078-445A-BADA-5F8844490146}"/>
    <cellStyle name="RISKblCorner 2 4" xfId="2447" xr:uid="{B34DA002-30F7-44B8-85E1-3FD5418A4F5C}"/>
    <cellStyle name="RISKblCorner 2 4 2" xfId="5896" xr:uid="{5C58CC46-2DA2-4E98-94FE-5ADA3CBDD49F}"/>
    <cellStyle name="RISKblCorner 2 5" xfId="2448" xr:uid="{3305ECFB-9D65-4D1D-B80B-EE2E10DCCA4F}"/>
    <cellStyle name="RISKblCorner 2 5 2" xfId="5897" xr:uid="{BEED8BA5-1886-4873-9F49-4D22E24BB5E2}"/>
    <cellStyle name="RISKblCorner 2 6" xfId="2449" xr:uid="{42511922-10A9-42C2-95C3-D4C6A1207957}"/>
    <cellStyle name="RISKblCorner 2 6 2" xfId="5898" xr:uid="{C284808F-2011-424D-8FFC-A08AE4FE99B1}"/>
    <cellStyle name="RISKblCorner 2 7" xfId="3600" xr:uid="{1CBE3A57-2E4F-4A3D-86A6-8E00F3E812E6}"/>
    <cellStyle name="RISKblCorner 2 8" xfId="3601" xr:uid="{46724E67-7ADF-472C-B7B4-7E1345F32124}"/>
    <cellStyle name="RISKblCorner 3" xfId="2450" xr:uid="{8381CEFF-8AF2-47DD-B4F4-6B984B94E09D}"/>
    <cellStyle name="RISKblCorner 3 2" xfId="2451" xr:uid="{F6F8E6BE-EE00-4899-9F3A-4540DCDB0DAA}"/>
    <cellStyle name="RISKblCorner 3 2 2" xfId="5899" xr:uid="{31C0AA9A-B578-4A91-AB37-EC2739B24AC6}"/>
    <cellStyle name="RISKblCorner 3 3" xfId="2452" xr:uid="{C11A74E4-1054-4CFB-9E2B-A37732BF3912}"/>
    <cellStyle name="RISKblCorner 3 3 2" xfId="5900" xr:uid="{61AD41AF-3BC1-4902-964F-5EAF4CBBCB80}"/>
    <cellStyle name="RISKblCorner 3 4" xfId="2453" xr:uid="{8BA25DC7-F3EC-46F3-928A-E3E20DD1ED72}"/>
    <cellStyle name="RISKblCorner 3 4 2" xfId="5901" xr:uid="{59C5F6B7-FEF5-43C7-879A-38ED8E3064A2}"/>
    <cellStyle name="RISKblCorner 3 5" xfId="2454" xr:uid="{34D1930C-1076-46D0-907E-668662478D05}"/>
    <cellStyle name="RISKblCorner 3 5 2" xfId="5902" xr:uid="{046C4BD1-ABCF-47C6-9D72-31E92E104B0B}"/>
    <cellStyle name="RISKblCorner 3 6" xfId="2455" xr:uid="{7A63FFBE-B03F-41E3-88A7-15A7846D91AE}"/>
    <cellStyle name="RISKblCorner 3 6 2" xfId="5903" xr:uid="{34E6B459-6DA8-418A-B5F9-C5F170A701B5}"/>
    <cellStyle name="RISKblCorner 3 7" xfId="3602" xr:uid="{E93B8BF6-63A3-4825-8F63-756C4E345AB9}"/>
    <cellStyle name="RISKblCorner 3 8" xfId="3603" xr:uid="{8ECA2B01-8B99-43BD-A9B0-2BC6BE4FDF16}"/>
    <cellStyle name="RISKblCorner 4" xfId="2456" xr:uid="{0E3C4369-785B-4096-962C-BD88ADD95C80}"/>
    <cellStyle name="RISKblCorner 4 2" xfId="2457" xr:uid="{CB976607-F564-466F-9BEF-1DAEF2C75810}"/>
    <cellStyle name="RISKblCorner 4 2 2" xfId="5904" xr:uid="{9B3BD67E-799F-4BC7-A7F8-7084A0CE5BED}"/>
    <cellStyle name="RISKblCorner 4 3" xfId="2458" xr:uid="{5D18812B-D40E-4FD3-A017-F041C0510D49}"/>
    <cellStyle name="RISKblCorner 4 3 2" xfId="5905" xr:uid="{6FD5B2BA-F953-4A52-8ECA-B0EFAEBDF7F3}"/>
    <cellStyle name="RISKblCorner 4 4" xfId="2459" xr:uid="{FD471B64-42D8-4967-B678-BE757C0217FE}"/>
    <cellStyle name="RISKblCorner 4 4 2" xfId="5906" xr:uid="{03C540A7-DDA5-4670-A0E2-F817A97DE965}"/>
    <cellStyle name="RISKblCorner 4 5" xfId="2460" xr:uid="{33A98F90-9CEA-40E9-B4F9-6F3533E7BFEB}"/>
    <cellStyle name="RISKblCorner 4 5 2" xfId="5907" xr:uid="{F8371DE9-135E-4B5C-8EE2-ABBE3878987B}"/>
    <cellStyle name="RISKblCorner 4 6" xfId="2461" xr:uid="{5C5614F3-A3CB-478A-AE14-C44DDC8A9FEC}"/>
    <cellStyle name="RISKblCorner 4 6 2" xfId="5908" xr:uid="{A7CDD4DE-F98F-4847-8A9D-7636EE4425D1}"/>
    <cellStyle name="RISKblCorner 4 7" xfId="3604" xr:uid="{F9118855-819C-4522-B7C9-65679C9A4891}"/>
    <cellStyle name="RISKblCorner 4 8" xfId="3605" xr:uid="{59F43468-7835-4FEB-AE0A-E80E1745C205}"/>
    <cellStyle name="RISKblCorner 5" xfId="5909" xr:uid="{C159F939-5BCC-4E2F-8A30-6C429A430BFD}"/>
    <cellStyle name="RISKbottomEdge" xfId="2462" xr:uid="{A0AB5810-9E5F-4631-B2AE-BC247396C132}"/>
    <cellStyle name="RISKbottomEdge 2" xfId="2463" xr:uid="{8A950A7C-5A5A-46C6-9C45-A71490A1D8C0}"/>
    <cellStyle name="RISKbottomEdge 2 2" xfId="2464" xr:uid="{808F5B18-D1C0-4701-B309-547F8F3E8410}"/>
    <cellStyle name="RISKbottomEdge 2 2 2" xfId="5910" xr:uid="{23C426A0-606D-4B5E-8460-A9093C81EB54}"/>
    <cellStyle name="RISKbottomEdge 2 3" xfId="2465" xr:uid="{D439758A-7AD7-431B-BC36-C59FEB681885}"/>
    <cellStyle name="RISKbottomEdge 2 3 2" xfId="5911" xr:uid="{6EB90ACA-025C-49C6-8AFF-696A0639F2CD}"/>
    <cellStyle name="RISKbottomEdge 2 4" xfId="2466" xr:uid="{29974219-372E-463C-AB10-3923E9D7BD1B}"/>
    <cellStyle name="RISKbottomEdge 2 4 2" xfId="5912" xr:uid="{AAA53CD2-CEE1-4400-9675-9996550182A3}"/>
    <cellStyle name="RISKbottomEdge 2 5" xfId="2467" xr:uid="{0AAD7D41-EDA4-4129-9C93-141188348FA3}"/>
    <cellStyle name="RISKbottomEdge 2 5 2" xfId="5913" xr:uid="{4E070908-EE17-4E93-97BA-D9A307AF5BC0}"/>
    <cellStyle name="RISKbottomEdge 2 6" xfId="2468" xr:uid="{0089A0B3-0A82-4446-8AD0-6918BD98EA37}"/>
    <cellStyle name="RISKbottomEdge 2 6 2" xfId="5914" xr:uid="{495F19A4-D222-427D-8BF9-9DBCE43D1686}"/>
    <cellStyle name="RISKbottomEdge 2 7" xfId="3606" xr:uid="{B560BB58-4169-498A-9270-AA4A0082D7BA}"/>
    <cellStyle name="RISKbottomEdge 2 8" xfId="3607" xr:uid="{36579845-C5E5-4574-9E23-13E03F8C68F3}"/>
    <cellStyle name="RISKbottomEdge 3" xfId="2469" xr:uid="{9AF4AFBA-8993-480A-BEDD-98EB790BA02E}"/>
    <cellStyle name="RISKbottomEdge 3 2" xfId="2470" xr:uid="{EBF5A819-26D2-49A9-9C9C-BB1E0A9E222F}"/>
    <cellStyle name="RISKbottomEdge 3 2 2" xfId="5915" xr:uid="{CCBCC438-EC24-48D9-9FE5-406E418842C9}"/>
    <cellStyle name="RISKbottomEdge 3 3" xfId="2471" xr:uid="{B7D01F19-4F76-473A-A14A-A42602F7C955}"/>
    <cellStyle name="RISKbottomEdge 3 3 2" xfId="5916" xr:uid="{98A4934F-88E6-4802-8B93-5C3A66E19C3F}"/>
    <cellStyle name="RISKbottomEdge 3 4" xfId="2472" xr:uid="{8F7379B0-850D-4F37-A3CE-364794B6672C}"/>
    <cellStyle name="RISKbottomEdge 3 4 2" xfId="5917" xr:uid="{18493DF2-1A56-4E59-8658-8F2B2822AB38}"/>
    <cellStyle name="RISKbottomEdge 3 5" xfId="2473" xr:uid="{D7397D6C-B401-44B8-9773-A8D7B18B3476}"/>
    <cellStyle name="RISKbottomEdge 3 5 2" xfId="5918" xr:uid="{E45E3DE7-88C0-4680-8CEE-C16F2808A28B}"/>
    <cellStyle name="RISKbottomEdge 3 6" xfId="2474" xr:uid="{DEEAC97E-C64F-4DF3-B482-6CEC6BD4A83E}"/>
    <cellStyle name="RISKbottomEdge 3 6 2" xfId="5919" xr:uid="{4BA1CE69-05C8-4848-8516-03083FD3E3C0}"/>
    <cellStyle name="RISKbottomEdge 3 7" xfId="3608" xr:uid="{C0135163-871B-48E9-B557-CA19A163994A}"/>
    <cellStyle name="RISKbottomEdge 3 8" xfId="3609" xr:uid="{4A2ABC54-DEA4-4C1E-8589-3E16EF2AABD9}"/>
    <cellStyle name="RISKbottomEdge 4" xfId="2475" xr:uid="{1BBE3124-70DD-42C1-B584-E5275A4B3A61}"/>
    <cellStyle name="RISKbottomEdge 4 2" xfId="2476" xr:uid="{C8919721-CDAD-42AB-A796-AB9151982751}"/>
    <cellStyle name="RISKbottomEdge 4 2 2" xfId="5920" xr:uid="{165D0CCF-D191-4AEB-B82D-CCFCEE23B747}"/>
    <cellStyle name="RISKbottomEdge 4 3" xfId="2477" xr:uid="{2AF0F710-0C93-4BB1-8EA1-4DDF78E9C471}"/>
    <cellStyle name="RISKbottomEdge 4 3 2" xfId="5921" xr:uid="{568E8F77-0255-470B-B70E-2D7EFDBE393F}"/>
    <cellStyle name="RISKbottomEdge 4 4" xfId="2478" xr:uid="{5622450E-8955-46C5-9A2B-ECB8E3106B04}"/>
    <cellStyle name="RISKbottomEdge 4 4 2" xfId="5922" xr:uid="{587DA200-E17B-4913-8CFA-D5677F951453}"/>
    <cellStyle name="RISKbottomEdge 4 5" xfId="2479" xr:uid="{29E45666-E7B6-4067-8A8D-6493BB92E7C7}"/>
    <cellStyle name="RISKbottomEdge 4 5 2" xfId="5923" xr:uid="{DF583B4C-9416-494C-8444-A8327E5FFBF1}"/>
    <cellStyle name="RISKbottomEdge 4 6" xfId="2480" xr:uid="{396B9AFF-3857-4A1E-ABDA-49ACA5003841}"/>
    <cellStyle name="RISKbottomEdge 4 6 2" xfId="5924" xr:uid="{54243BB6-0038-46AB-B319-7D38619798A9}"/>
    <cellStyle name="RISKbottomEdge 4 7" xfId="3610" xr:uid="{F423267E-11B4-4583-9F30-4C4BE9567556}"/>
    <cellStyle name="RISKbottomEdge 4 8" xfId="3611" xr:uid="{A1F6819F-14E4-43F2-95C7-7762320752B4}"/>
    <cellStyle name="RISKbottomEdge 5" xfId="5925" xr:uid="{201F669C-D0C6-479E-ADF3-F4C6B75DF12A}"/>
    <cellStyle name="RISKbrCorner" xfId="2481" xr:uid="{E08F724D-A55A-4418-897D-C3D111DFD4B7}"/>
    <cellStyle name="RISKbrCorner 2" xfId="2482" xr:uid="{45B60C7F-31FF-44AA-83B4-0505BE133683}"/>
    <cellStyle name="RISKbrCorner 2 2" xfId="2483" xr:uid="{85EBADFC-8188-46DE-9EB2-3EAEB1996B51}"/>
    <cellStyle name="RISKbrCorner 2 2 2" xfId="5926" xr:uid="{8F4FCEA5-1B22-470B-97DE-7C5B949E246D}"/>
    <cellStyle name="RISKbrCorner 2 3" xfId="2484" xr:uid="{6BD879E7-92A1-4E1B-A138-C863EE9A889F}"/>
    <cellStyle name="RISKbrCorner 2 3 2" xfId="5927" xr:uid="{EC04ADC5-A528-4C47-84A0-30E4A9D0B0EE}"/>
    <cellStyle name="RISKbrCorner 2 4" xfId="2485" xr:uid="{8FE8E985-137A-4165-A97C-00ADDF26BDB3}"/>
    <cellStyle name="RISKbrCorner 2 4 2" xfId="5928" xr:uid="{DE6570EC-E816-4FD2-8FD7-30BC7CDCE3AB}"/>
    <cellStyle name="RISKbrCorner 2 5" xfId="2486" xr:uid="{65B55448-5767-4556-B4C0-26880254FB87}"/>
    <cellStyle name="RISKbrCorner 2 5 2" xfId="5929" xr:uid="{D346DE22-2D8F-4960-B1A7-B495F49387BE}"/>
    <cellStyle name="RISKbrCorner 2 6" xfId="2487" xr:uid="{C36B7491-EEE3-4FF8-B52D-97C9758A904D}"/>
    <cellStyle name="RISKbrCorner 2 6 2" xfId="5930" xr:uid="{6631A92F-8A76-4108-9DE5-777CF820F5F4}"/>
    <cellStyle name="RISKbrCorner 2 7" xfId="3612" xr:uid="{FDF4F61D-DD2E-433F-8FCA-7A8BF7135D89}"/>
    <cellStyle name="RISKbrCorner 2 8" xfId="3613" xr:uid="{6C3DCF01-BB4A-4BB0-883F-9729A59DC821}"/>
    <cellStyle name="RISKbrCorner 3" xfId="2488" xr:uid="{FC8100E9-CC2A-4536-988B-9993CAA298D6}"/>
    <cellStyle name="RISKbrCorner 3 2" xfId="2489" xr:uid="{F253F50B-4B4F-4955-A679-2E4518F98AF8}"/>
    <cellStyle name="RISKbrCorner 3 2 2" xfId="5931" xr:uid="{55B3D2CA-C24A-4530-AFE1-FB4E14DB65D9}"/>
    <cellStyle name="RISKbrCorner 3 3" xfId="2490" xr:uid="{99775C4A-6A25-4285-837A-5154F1B001DF}"/>
    <cellStyle name="RISKbrCorner 3 3 2" xfId="5932" xr:uid="{F1C5224C-9662-4B77-8EFB-BF51E16E1030}"/>
    <cellStyle name="RISKbrCorner 3 4" xfId="2491" xr:uid="{88D1469E-CB12-4231-BD4A-6DE96F51B849}"/>
    <cellStyle name="RISKbrCorner 3 4 2" xfId="5933" xr:uid="{E67931F1-056B-46DC-BE85-7732F7770EA3}"/>
    <cellStyle name="RISKbrCorner 3 5" xfId="2492" xr:uid="{9BD11929-A0A9-498D-A2BD-8DAFBF43DE9C}"/>
    <cellStyle name="RISKbrCorner 3 5 2" xfId="5934" xr:uid="{0D05907C-3B0F-4898-8F2D-EB9855109ED0}"/>
    <cellStyle name="RISKbrCorner 3 6" xfId="2493" xr:uid="{D7F3FA61-292D-4F8B-A89D-75780BB92FFA}"/>
    <cellStyle name="RISKbrCorner 3 6 2" xfId="5935" xr:uid="{79CB7EA9-064B-485E-9C62-C691205C0BDC}"/>
    <cellStyle name="RISKbrCorner 3 7" xfId="3614" xr:uid="{AE020AF6-E86B-4118-88D2-D999D175C495}"/>
    <cellStyle name="RISKbrCorner 3 8" xfId="3615" xr:uid="{A88CED28-62D1-48BC-8212-5F5D20789788}"/>
    <cellStyle name="RISKbrCorner 4" xfId="2494" xr:uid="{7E3F79B8-53CE-45E5-AC86-838DB3AC5635}"/>
    <cellStyle name="RISKbrCorner 4 2" xfId="2495" xr:uid="{F15FA3AA-8E7F-4D3A-87D5-CD81159C2FF8}"/>
    <cellStyle name="RISKbrCorner 4 2 2" xfId="5936" xr:uid="{CDF19863-10F3-4BD9-B553-B039DE1E7EE7}"/>
    <cellStyle name="RISKbrCorner 4 3" xfId="2496" xr:uid="{1B7A0392-5333-49A2-AEC9-BF09EBBF3D3D}"/>
    <cellStyle name="RISKbrCorner 4 3 2" xfId="5937" xr:uid="{D95BCDBA-6EF3-4E76-8BB2-C9D050C8500D}"/>
    <cellStyle name="RISKbrCorner 4 4" xfId="2497" xr:uid="{C8FD41DC-91F1-4D6E-8252-DB6B2DAE9CD5}"/>
    <cellStyle name="RISKbrCorner 4 4 2" xfId="5938" xr:uid="{6965F9A0-696C-48B9-AA9F-313880416981}"/>
    <cellStyle name="RISKbrCorner 4 5" xfId="2498" xr:uid="{C042A3A3-19B3-4B79-A7F4-9F7CF4BA76EF}"/>
    <cellStyle name="RISKbrCorner 4 5 2" xfId="5939" xr:uid="{897F9078-3C92-443F-B60F-10385745D06C}"/>
    <cellStyle name="RISKbrCorner 4 6" xfId="2499" xr:uid="{B56C4336-81BA-41CE-941C-D32B35435DCE}"/>
    <cellStyle name="RISKbrCorner 4 6 2" xfId="5940" xr:uid="{165ACF87-344F-462C-A7B4-75ADC9B6F10D}"/>
    <cellStyle name="RISKbrCorner 4 7" xfId="3616" xr:uid="{4EBEF001-04F3-40B7-9129-3C2F19924A16}"/>
    <cellStyle name="RISKbrCorner 4 8" xfId="3617" xr:uid="{468870C3-3BD1-42A2-8D7E-A317C484703A}"/>
    <cellStyle name="RISKbrCorner 5" xfId="5941" xr:uid="{38AC71FF-5525-4FDA-A524-82C29CE3C407}"/>
    <cellStyle name="RISKdarkBoxed" xfId="2500" xr:uid="{64B81B07-5A24-4311-86EC-DDD2ECC96D38}"/>
    <cellStyle name="RISKdarkBoxed 2" xfId="2501" xr:uid="{B80786C4-D0AF-4871-9888-389B16651E34}"/>
    <cellStyle name="RISKdarkBoxed 2 2" xfId="2502" xr:uid="{9FF1D937-1E10-48F4-B2DF-EC07B4ECBE64}"/>
    <cellStyle name="RISKdarkBoxed 2 2 2" xfId="2503" xr:uid="{634A631F-F982-4CAA-AC00-66EB3241B119}"/>
    <cellStyle name="RISKdarkBoxed 2 2 2 2" xfId="3618" xr:uid="{A93CFEA3-6A85-4A5E-96D1-77FBDE0F83A3}"/>
    <cellStyle name="RISKdarkBoxed 2 2 2 3" xfId="3619" xr:uid="{92094D3D-8FEB-4749-AB69-B8B29557A923}"/>
    <cellStyle name="RISKdarkBoxed 2 2 2_PPT Final" xfId="3620" xr:uid="{C64075B0-CA79-46C9-B4A2-B65F9EF77C43}"/>
    <cellStyle name="RISKdarkBoxed 2 2 3" xfId="3621" xr:uid="{C9DDC3EB-DF92-4CD2-BF35-6647BA272DBC}"/>
    <cellStyle name="RISKdarkBoxed 2 2 4" xfId="3622" xr:uid="{943FDF44-DDE0-4E0E-AB73-230B571B2C4B}"/>
    <cellStyle name="RISKdarkBoxed 2 2_PPT Final" xfId="3623" xr:uid="{3CE2849E-1452-41ED-B8A4-A80671F97DAA}"/>
    <cellStyle name="RISKdarkBoxed 2 3" xfId="2504" xr:uid="{1D427840-A840-4850-B733-BEAF8A6961EB}"/>
    <cellStyle name="RISKdarkBoxed 2 3 2" xfId="2505" xr:uid="{1E05E0ED-DD73-451C-8D53-40554AB3747D}"/>
    <cellStyle name="RISKdarkBoxed 2 3 2 2" xfId="3624" xr:uid="{FC05FA31-CB84-4DA5-B352-610CDC834EB8}"/>
    <cellStyle name="RISKdarkBoxed 2 3 2 3" xfId="3625" xr:uid="{A13658DE-59F3-420F-88E5-D1CE80CB0712}"/>
    <cellStyle name="RISKdarkBoxed 2 3 2_PPT Final" xfId="3626" xr:uid="{3DFCDF6C-3E7C-438C-BD71-B04046162C98}"/>
    <cellStyle name="RISKdarkBoxed 2 3 3" xfId="3627" xr:uid="{735762F0-0035-4831-A3F6-94F517BE1A3E}"/>
    <cellStyle name="RISKdarkBoxed 2 3 4" xfId="3628" xr:uid="{E60E2EC6-5719-44B6-A04A-88FA9AC9A823}"/>
    <cellStyle name="RISKdarkBoxed 2 3_PPT Final" xfId="3629" xr:uid="{079C1BF1-45EB-47BF-A783-8874ACEF8937}"/>
    <cellStyle name="RISKdarkBoxed 2 4" xfId="2506" xr:uid="{7231B7F5-7CE8-4636-A76F-F5DB3B9930FA}"/>
    <cellStyle name="RISKdarkBoxed 2 4 2" xfId="2507" xr:uid="{A245C685-D3C0-4DCC-8147-73D5807A95E2}"/>
    <cellStyle name="RISKdarkBoxed 2 4 2 2" xfId="3630" xr:uid="{2DD49B7C-FAEB-4953-A20F-A2EFDD2CB96D}"/>
    <cellStyle name="RISKdarkBoxed 2 4 2 3" xfId="3631" xr:uid="{E387C929-1F1C-4005-81BC-DF744D04D138}"/>
    <cellStyle name="RISKdarkBoxed 2 4 2_PPT Final" xfId="3632" xr:uid="{2242D84F-B743-4BFC-9E85-DE1BAC289056}"/>
    <cellStyle name="RISKdarkBoxed 2 4 3" xfId="3633" xr:uid="{2E0C1D46-1047-44F3-9272-DE03A8FF6050}"/>
    <cellStyle name="RISKdarkBoxed 2 4 4" xfId="3634" xr:uid="{667AA636-A7AB-4043-ADE0-8198B627FEA7}"/>
    <cellStyle name="RISKdarkBoxed 2 4_PPT Final" xfId="3635" xr:uid="{A5FFAA13-481D-4CFC-876F-480555EF92DB}"/>
    <cellStyle name="RISKdarkBoxed 2 5" xfId="2508" xr:uid="{DEED2FCB-3856-4361-92CC-AA0F27B43DCC}"/>
    <cellStyle name="RISKdarkBoxed 2 5 2" xfId="5942" xr:uid="{D7C56C88-6C45-4F51-8403-F567311AADFE}"/>
    <cellStyle name="RISKdarkBoxed 2 5 3" xfId="7989" xr:uid="{8BD67668-D854-49DD-8178-86389BD8ABDE}"/>
    <cellStyle name="RISKdarkBoxed 2 5_PPT Final" xfId="7990" xr:uid="{638AB4DC-75E2-4331-A7B9-E7FC2418F74A}"/>
    <cellStyle name="RISKdarkBoxed 2 6" xfId="2509" xr:uid="{2A3A3D15-480F-4082-8570-E92141EF1CCE}"/>
    <cellStyle name="RISKdarkBoxed 2 6 2" xfId="5943" xr:uid="{34E9CFA1-34AE-4032-BB94-0B1AAE2DB69C}"/>
    <cellStyle name="RISKdarkBoxed 2 6 3" xfId="7991" xr:uid="{B37AFB12-F33A-4280-BFBD-A2CB88D383FB}"/>
    <cellStyle name="RISKdarkBoxed 2 6_PPT Final" xfId="7992" xr:uid="{6D9A6BA8-F6E5-4B47-A980-7E7B692E88A3}"/>
    <cellStyle name="RISKdarkBoxed 2 7" xfId="5944" xr:uid="{2C197FA7-F988-4935-A2A6-9A83CE7944F3}"/>
    <cellStyle name="RISKdarkBoxed 2 8" xfId="7993" xr:uid="{956173BE-AB42-448D-B3CF-C9D4E0A7E833}"/>
    <cellStyle name="RISKdarkBoxed 2_PPT Final" xfId="7994" xr:uid="{35BA4A77-A4F1-489B-920F-909906E126A8}"/>
    <cellStyle name="RISKdarkBoxed 3" xfId="2510" xr:uid="{027D6D0E-198B-4B76-BF3B-5BABD7C39DBE}"/>
    <cellStyle name="RISKdarkBoxed 3 2" xfId="2511" xr:uid="{66254BCB-0787-430C-8C46-EC8A68730DF6}"/>
    <cellStyle name="RISKdarkBoxed 3 2 2" xfId="2512" xr:uid="{13D830A3-2A85-4C80-A667-E8BEF8263C06}"/>
    <cellStyle name="RISKdarkBoxed 3 2 2 2" xfId="5945" xr:uid="{6E24FDCF-7483-4F26-9059-645B0D86BB4A}"/>
    <cellStyle name="RISKdarkBoxed 3 2 2 3" xfId="7995" xr:uid="{1987EB53-C745-42A2-B112-84DF34378126}"/>
    <cellStyle name="RISKdarkBoxed 3 2 2_PPT Final" xfId="7996" xr:uid="{319123CD-BD4F-49CF-97F7-7E7A0771FA12}"/>
    <cellStyle name="RISKdarkBoxed 3 2 3" xfId="5946" xr:uid="{6FACDBE5-ED56-43F3-B171-DCFFE61BCDFE}"/>
    <cellStyle name="RISKdarkBoxed 3 2 4" xfId="7997" xr:uid="{FF25F360-D4E3-452A-B2C0-4A5E0DC81D89}"/>
    <cellStyle name="RISKdarkBoxed 3 2_PPT Final" xfId="7998" xr:uid="{5ECFDE3B-1E5B-4987-A5DB-AEEA59AC3BEB}"/>
    <cellStyle name="RISKdarkBoxed 3 3" xfId="2513" xr:uid="{39280316-780C-48FD-9715-3D823DBEC514}"/>
    <cellStyle name="RISKdarkBoxed 3 3 2" xfId="2514" xr:uid="{74AEF8C4-4A8F-4B03-871D-96BBE9C73459}"/>
    <cellStyle name="RISKdarkBoxed 3 3 2 2" xfId="5947" xr:uid="{BDCE2A90-EAC0-45FA-9262-D30D8CB27B26}"/>
    <cellStyle name="RISKdarkBoxed 3 3 2 3" xfId="7999" xr:uid="{09055619-AB7E-4FBE-9556-23C5A5D36358}"/>
    <cellStyle name="RISKdarkBoxed 3 3 2_PPT Final" xfId="8000" xr:uid="{039F364B-CE86-4A55-BF1E-908D7AD3F1AD}"/>
    <cellStyle name="RISKdarkBoxed 3 3 3" xfId="5948" xr:uid="{48F9F9F3-2E00-4211-A03F-F0E622CF59D9}"/>
    <cellStyle name="RISKdarkBoxed 3 3 4" xfId="8001" xr:uid="{317D257C-A422-46BB-8F91-30957F57E3A8}"/>
    <cellStyle name="RISKdarkBoxed 3 3_PPT Final" xfId="8002" xr:uid="{C164085C-4275-48EE-8730-D7BE72E731F4}"/>
    <cellStyle name="RISKdarkBoxed 3 4" xfId="2515" xr:uid="{7E4B8FD0-0C28-469B-806F-E1A96236EA56}"/>
    <cellStyle name="RISKdarkBoxed 3 4 2" xfId="2516" xr:uid="{7E7AD0A2-32BA-4A98-8572-64FE210815CC}"/>
    <cellStyle name="RISKdarkBoxed 3 4 2 2" xfId="5949" xr:uid="{8364E324-8516-4748-AFE6-3123FE083C77}"/>
    <cellStyle name="RISKdarkBoxed 3 4 2 3" xfId="8003" xr:uid="{F2748E27-55EA-4969-AED2-E1F03A7BDA92}"/>
    <cellStyle name="RISKdarkBoxed 3 4 2_PPT Final" xfId="8004" xr:uid="{CF565D7A-5DD4-4F74-98C5-AB244030B6D4}"/>
    <cellStyle name="RISKdarkBoxed 3 4 3" xfId="5950" xr:uid="{4C99BA2F-E1C5-4E2C-AAD2-ECC0B7DA29D6}"/>
    <cellStyle name="RISKdarkBoxed 3 4 4" xfId="8005" xr:uid="{EAF0E58F-928E-41D2-9725-E97F28574621}"/>
    <cellStyle name="RISKdarkBoxed 3 4_PPT Final" xfId="8006" xr:uid="{AB4B0434-E5D2-485E-90F1-558CA2740F83}"/>
    <cellStyle name="RISKdarkBoxed 3 5" xfId="2517" xr:uid="{5CE2E8FC-E281-4BFC-B0C6-1BDB16C72E03}"/>
    <cellStyle name="RISKdarkBoxed 3 5 2" xfId="5951" xr:uid="{254D5D12-4CC8-4590-AE8D-791DA238283A}"/>
    <cellStyle name="RISKdarkBoxed 3 5 3" xfId="8007" xr:uid="{65AE9492-C5F0-439D-82D2-38FD55073B75}"/>
    <cellStyle name="RISKdarkBoxed 3 5_PPT Final" xfId="8008" xr:uid="{AAE74831-32A3-4808-B8DE-79CBE1083E51}"/>
    <cellStyle name="RISKdarkBoxed 3 6" xfId="2518" xr:uid="{BDB4D3E3-36AB-44C3-8469-5AB67AA29F26}"/>
    <cellStyle name="RISKdarkBoxed 3 6 2" xfId="5952" xr:uid="{E88B85BE-0D7D-454C-8249-82B1AA865DD2}"/>
    <cellStyle name="RISKdarkBoxed 3 6 3" xfId="8009" xr:uid="{E13C56AE-E5A0-4D32-AB0D-6FA4C9CEB723}"/>
    <cellStyle name="RISKdarkBoxed 3 6_PPT Final" xfId="8010" xr:uid="{D9A59756-84F2-4F17-98CB-06A178070FAC}"/>
    <cellStyle name="RISKdarkBoxed 3 7" xfId="5953" xr:uid="{9616DC83-2846-4F9A-BB72-C836ECD84752}"/>
    <cellStyle name="RISKdarkBoxed 3 8" xfId="8011" xr:uid="{463521C3-3C51-43CE-8879-76154D35BD57}"/>
    <cellStyle name="RISKdarkBoxed 3_PPT Final" xfId="8012" xr:uid="{DB8E6B23-018C-4A0E-A82B-AD870402D66B}"/>
    <cellStyle name="RISKdarkBoxed 4" xfId="2519" xr:uid="{D9699C64-DA75-4CB2-AE76-709E170C3FC3}"/>
    <cellStyle name="RISKdarkBoxed 4 2" xfId="2520" xr:uid="{669A0243-D4BF-4EE7-8BE3-AC718673A27C}"/>
    <cellStyle name="RISKdarkBoxed 4 2 2" xfId="2521" xr:uid="{721CD129-38DE-4A2B-9833-CBE90ED0B078}"/>
    <cellStyle name="RISKdarkBoxed 4 2 2 2" xfId="5954" xr:uid="{F25FFABD-0573-4E26-AD6B-FBAA95D26CAF}"/>
    <cellStyle name="RISKdarkBoxed 4 2 2 3" xfId="8013" xr:uid="{3E0B1DDB-6F1F-474A-81BA-9E944700253C}"/>
    <cellStyle name="RISKdarkBoxed 4 2 2_PPT Final" xfId="8014" xr:uid="{D0D904FB-C791-4368-86AA-93F8C14AD45D}"/>
    <cellStyle name="RISKdarkBoxed 4 2 3" xfId="5955" xr:uid="{D3A9AA58-F057-4A9A-966B-8DD2EC923EE2}"/>
    <cellStyle name="RISKdarkBoxed 4 2 4" xfId="8015" xr:uid="{71BDACD3-7866-4ED9-BCF4-3B26D38268F0}"/>
    <cellStyle name="RISKdarkBoxed 4 2_PPT Final" xfId="8016" xr:uid="{7759CFB9-93BB-40A8-A157-C915803641E4}"/>
    <cellStyle name="RISKdarkBoxed 4 3" xfId="2522" xr:uid="{92DC18A2-F8F8-422B-858B-12852E34C76F}"/>
    <cellStyle name="RISKdarkBoxed 4 3 2" xfId="2523" xr:uid="{0D22B255-D29F-4DE2-AFD6-5434270D8286}"/>
    <cellStyle name="RISKdarkBoxed 4 3 2 2" xfId="5956" xr:uid="{BFA46AC8-40EC-4B7A-AA3B-4F8DDDB38441}"/>
    <cellStyle name="RISKdarkBoxed 4 3 2 3" xfId="8017" xr:uid="{32ABE2E9-A7C6-45D4-9030-3B971EF89A41}"/>
    <cellStyle name="RISKdarkBoxed 4 3 2_PPT Final" xfId="8018" xr:uid="{215C3587-522E-4E2E-A302-542ECFAC72DA}"/>
    <cellStyle name="RISKdarkBoxed 4 3 3" xfId="5957" xr:uid="{97E44E5A-CA90-4D87-9E60-DF84280B4E5E}"/>
    <cellStyle name="RISKdarkBoxed 4 3 4" xfId="8019" xr:uid="{19626F19-0E1C-436C-8471-B98AFC4A108D}"/>
    <cellStyle name="RISKdarkBoxed 4 3_PPT Final" xfId="8020" xr:uid="{1EF018B2-10B7-438F-86A7-EB93A5E7D3E1}"/>
    <cellStyle name="RISKdarkBoxed 4 4" xfId="2524" xr:uid="{9301ECB7-9D9F-4252-A995-AE2D989AE384}"/>
    <cellStyle name="RISKdarkBoxed 4 4 2" xfId="2525" xr:uid="{0316E1C7-2107-48C2-B9DB-05C783D4EF29}"/>
    <cellStyle name="RISKdarkBoxed 4 4 2 2" xfId="5958" xr:uid="{E6673304-A0A1-4166-A415-6BB00FCF3A7D}"/>
    <cellStyle name="RISKdarkBoxed 4 4 2 3" xfId="8021" xr:uid="{EA318521-5A3C-4176-85AA-5278DDD77498}"/>
    <cellStyle name="RISKdarkBoxed 4 4 2_PPT Final" xfId="8022" xr:uid="{290C0F4B-2A6C-48C6-B94A-E92665779172}"/>
    <cellStyle name="RISKdarkBoxed 4 4 3" xfId="5959" xr:uid="{F287416A-F96F-4CE5-9A4F-9EA6DB5FA7E1}"/>
    <cellStyle name="RISKdarkBoxed 4 4 4" xfId="8023" xr:uid="{E266C938-050A-4F5B-951C-E45F2CDD934D}"/>
    <cellStyle name="RISKdarkBoxed 4 4_PPT Final" xfId="8024" xr:uid="{9F37803C-8220-4326-B1D3-0B6B4A6FD1DC}"/>
    <cellStyle name="RISKdarkBoxed 4 5" xfId="2526" xr:uid="{37738B7F-64E4-48D3-9E80-5EAFDACEF3DA}"/>
    <cellStyle name="RISKdarkBoxed 4 5 2" xfId="5960" xr:uid="{B1C96084-B657-4A06-9B1A-8E78EADFAAF7}"/>
    <cellStyle name="RISKdarkBoxed 4 5 3" xfId="8025" xr:uid="{91539DFB-A21F-4D01-B8D0-42E47D978991}"/>
    <cellStyle name="RISKdarkBoxed 4 5_PPT Final" xfId="8026" xr:uid="{8BEF5CE5-1074-408E-AB8C-B5A96F576C00}"/>
    <cellStyle name="RISKdarkBoxed 4 6" xfId="2527" xr:uid="{F377A817-E47B-4C12-A495-8F78DB3D7547}"/>
    <cellStyle name="RISKdarkBoxed 4 6 2" xfId="5961" xr:uid="{CD7F874D-735B-4A90-83F9-99C343836484}"/>
    <cellStyle name="RISKdarkBoxed 4 6 3" xfId="8027" xr:uid="{0C87E351-A37A-434C-9B3A-FB4208129AA7}"/>
    <cellStyle name="RISKdarkBoxed 4 6_PPT Final" xfId="8028" xr:uid="{16295EDE-D7BF-4751-BE89-6C2E2F6027CD}"/>
    <cellStyle name="RISKdarkBoxed 4 7" xfId="5962" xr:uid="{31450F73-5DC9-41A0-9AEA-11C910AD6BFF}"/>
    <cellStyle name="RISKdarkBoxed 4 8" xfId="8029" xr:uid="{6BAE85C1-2467-4EE2-B5F3-D25A26CB199C}"/>
    <cellStyle name="RISKdarkBoxed 4_PPT Final" xfId="8030" xr:uid="{7A0A2885-1073-4F96-8445-17FB038C1B1C}"/>
    <cellStyle name="RISKdarkBoxed 5" xfId="2528" xr:uid="{7EB4D4A2-B604-449F-91CC-EE757C7AA096}"/>
    <cellStyle name="RISKdarkBoxed 5 2" xfId="5963" xr:uid="{4B9A4555-5CA4-430C-916A-BFC30CB12A34}"/>
    <cellStyle name="RISKdarkBoxed 5 3" xfId="8031" xr:uid="{21593E41-2F14-4B0B-B65B-4C2F99627AE7}"/>
    <cellStyle name="RISKdarkBoxed 5_PPT Final" xfId="8032" xr:uid="{ADE0A10B-8E3A-427A-9F69-86D644D7379C}"/>
    <cellStyle name="RISKdarkBoxed 6" xfId="2529" xr:uid="{D2FC0052-B489-4AB0-AE98-2DCD6FD84C71}"/>
    <cellStyle name="RISKdarkBoxed 6 2" xfId="5964" xr:uid="{697ADA26-5141-4263-BBE0-CD330D7E1C22}"/>
    <cellStyle name="RISKdarkBoxed 7" xfId="2530" xr:uid="{826C2554-DC69-452B-9A45-FBC47679363E}"/>
    <cellStyle name="RISKdarkBoxed 7 2" xfId="5965" xr:uid="{738D5A1A-6600-448A-AB27-9E152E52BDAF}"/>
    <cellStyle name="RISKdarkBoxed 8" xfId="5966" xr:uid="{DC078C6F-749D-4D36-974D-6863E8D9C31F}"/>
    <cellStyle name="RISKdarkBoxed 9" xfId="8033" xr:uid="{F298C0C3-5656-420E-861C-F0B4DF2A55D5}"/>
    <cellStyle name="RISKdarkBoxed_Bases_Generales" xfId="8034" xr:uid="{5AE548A5-B845-4365-975A-6DD48BAFF74B}"/>
    <cellStyle name="RISKdarkShade" xfId="2531" xr:uid="{041C4636-065E-4A65-AF0A-0838CB88CB62}"/>
    <cellStyle name="RISKdarkShade 2" xfId="2532" xr:uid="{23DA3701-B48B-46CD-BA49-AE4899651AC9}"/>
    <cellStyle name="RISKdarkShade 2 2" xfId="2533" xr:uid="{941F2FF8-E8E1-4E13-9B96-218C9CDE6DFC}"/>
    <cellStyle name="RISKdarkShade 2 2 2" xfId="5967" xr:uid="{6CFF37DD-D2A7-4450-B48C-EBB36E49F50E}"/>
    <cellStyle name="RISKdarkShade 2 3" xfId="2534" xr:uid="{4D4BCC6E-D9D6-4E5D-9FED-57E805680EF3}"/>
    <cellStyle name="RISKdarkShade 2 3 2" xfId="5968" xr:uid="{F0F52383-C40A-47B6-983D-9C1C5B1AAAF6}"/>
    <cellStyle name="RISKdarkShade 2 4" xfId="2535" xr:uid="{819E7A62-96BC-4424-B6E2-71C556915CEA}"/>
    <cellStyle name="RISKdarkShade 2 4 2" xfId="5969" xr:uid="{D89E6A0D-0053-4612-B74F-F5709AD27F8F}"/>
    <cellStyle name="RISKdarkShade 2 5" xfId="2536" xr:uid="{ED42E91D-CABA-45D4-8C01-BD191EF51A74}"/>
    <cellStyle name="RISKdarkShade 2 5 2" xfId="5970" xr:uid="{1A00B5C4-5A29-4BE6-AD9B-41C63AA6777E}"/>
    <cellStyle name="RISKdarkShade 2 6" xfId="2537" xr:uid="{FD90ADFC-93B4-4FC3-AE9D-3F4B9CA7E8A3}"/>
    <cellStyle name="RISKdarkShade 2 6 2" xfId="5971" xr:uid="{B4347665-D986-425F-9F97-0F5394822FCF}"/>
    <cellStyle name="RISKdarkShade 2 7" xfId="5972" xr:uid="{9FFA2F1D-8542-47C3-91FE-1CDF785086EF}"/>
    <cellStyle name="RISKdarkShade 2 8" xfId="8035" xr:uid="{EECBB429-D2DE-44B4-A108-E8B28FA70574}"/>
    <cellStyle name="RISKdarkShade 3" xfId="2538" xr:uid="{464E0ACE-AAFC-4B6A-90B4-026ECAA5DE1C}"/>
    <cellStyle name="RISKdarkShade 3 2" xfId="2539" xr:uid="{A5749C24-4E3F-4A14-9572-7A4A92FF8F88}"/>
    <cellStyle name="RISKdarkShade 3 2 2" xfId="5973" xr:uid="{84C324D0-710A-4C85-A151-D4B95A5BE2D2}"/>
    <cellStyle name="RISKdarkShade 3 3" xfId="2540" xr:uid="{C418E977-6849-4061-9D05-B69282779541}"/>
    <cellStyle name="RISKdarkShade 3 3 2" xfId="5974" xr:uid="{63A4D636-1E2E-42BF-963D-3A245198A672}"/>
    <cellStyle name="RISKdarkShade 3 4" xfId="2541" xr:uid="{D6BF5A07-07D6-4C65-B383-69F3462B4D6B}"/>
    <cellStyle name="RISKdarkShade 3 4 2" xfId="5975" xr:uid="{086D8AFD-B61C-4B2A-811D-915491AB5212}"/>
    <cellStyle name="RISKdarkShade 3 5" xfId="2542" xr:uid="{65EFAF10-6DFF-43E5-AA88-9AEB5B9B52BA}"/>
    <cellStyle name="RISKdarkShade 3 5 2" xfId="5976" xr:uid="{8CCA57DA-9960-401D-A0AC-FA78B11CE289}"/>
    <cellStyle name="RISKdarkShade 3 6" xfId="2543" xr:uid="{CFD85F79-55EF-4CF1-9D25-1D731838821D}"/>
    <cellStyle name="RISKdarkShade 3 6 2" xfId="5977" xr:uid="{846A47EF-5DE3-4881-A430-D542C5D51D32}"/>
    <cellStyle name="RISKdarkShade 3 7" xfId="5978" xr:uid="{76257AD2-2C65-4E3D-BEF3-78A35CF8E5FC}"/>
    <cellStyle name="RISKdarkShade 3 8" xfId="8036" xr:uid="{D3E45265-52BD-422B-BB16-892B4A5C5B41}"/>
    <cellStyle name="RISKdarkShade 4" xfId="2544" xr:uid="{829F24AF-79BC-4F8D-8867-6CD105A2FDF2}"/>
    <cellStyle name="RISKdarkShade 4 2" xfId="2545" xr:uid="{9BB464A3-1BC2-4E6A-8A49-2006CE0CC37C}"/>
    <cellStyle name="RISKdarkShade 4 2 2" xfId="5979" xr:uid="{BF31EF85-DC8B-4792-B14E-0A4E4801EA1D}"/>
    <cellStyle name="RISKdarkShade 4 3" xfId="2546" xr:uid="{0B0BF8CE-040B-414A-B7CC-294BBFAD1A48}"/>
    <cellStyle name="RISKdarkShade 4 3 2" xfId="5980" xr:uid="{3F2A74AA-1AD9-47C8-A8CE-DD7B8F426CE3}"/>
    <cellStyle name="RISKdarkShade 4 4" xfId="2547" xr:uid="{4432BFA7-899B-4F99-A7BE-2FE7AE4214E5}"/>
    <cellStyle name="RISKdarkShade 4 4 2" xfId="5981" xr:uid="{82470202-9AB2-46AD-BC2F-FA91FBA96493}"/>
    <cellStyle name="RISKdarkShade 4 5" xfId="2548" xr:uid="{DD6F9F37-71A5-4571-A998-C5FB145640B8}"/>
    <cellStyle name="RISKdarkShade 4 5 2" xfId="5982" xr:uid="{B588AAAF-B3E7-41FA-82B2-B77C73750632}"/>
    <cellStyle name="RISKdarkShade 4 6" xfId="2549" xr:uid="{E64E00D2-9F8C-4351-9CBD-403F926497C2}"/>
    <cellStyle name="RISKdarkShade 4 6 2" xfId="5983" xr:uid="{46FA8E68-40FC-442E-B0DA-BD3B5AD166C3}"/>
    <cellStyle name="RISKdarkShade 4 7" xfId="5984" xr:uid="{7FBAE713-478A-4E93-97AB-0A7CE888FA4E}"/>
    <cellStyle name="RISKdarkShade 4 8" xfId="8037" xr:uid="{D9BAE8AA-E4C0-4428-89B1-29DB017BE107}"/>
    <cellStyle name="RISKdarkShade 5" xfId="5985" xr:uid="{26096AA4-CEE8-48CB-BA94-F0D0FF2A7BAB}"/>
    <cellStyle name="RISKdbottomEdge" xfId="2550" xr:uid="{957119D4-D8F0-4283-8552-701AC896CE8D}"/>
    <cellStyle name="RISKdbottomEdge 2" xfId="2551" xr:uid="{95AC166B-43EC-406B-98F4-01F131142AB8}"/>
    <cellStyle name="RISKdbottomEdge 2 2" xfId="2552" xr:uid="{1E7505F1-6043-4ABE-BFCF-DBDB2E5CFE14}"/>
    <cellStyle name="RISKdbottomEdge 2 2 2" xfId="5986" xr:uid="{C285E90D-5391-4079-902A-7117AE9D3F1B}"/>
    <cellStyle name="RISKdbottomEdge 2 3" xfId="2553" xr:uid="{5512084E-B4AE-4F65-BF65-E17C2045FC60}"/>
    <cellStyle name="RISKdbottomEdge 2 3 2" xfId="5987" xr:uid="{EE794885-3B15-49A5-BEED-0CA3698FC0D8}"/>
    <cellStyle name="RISKdbottomEdge 2 4" xfId="2554" xr:uid="{DC4F7EC3-0384-405C-B395-FE7904F3D50A}"/>
    <cellStyle name="RISKdbottomEdge 2 4 2" xfId="5988" xr:uid="{B6919530-76C9-4053-84BE-F8D2293E914F}"/>
    <cellStyle name="RISKdbottomEdge 2 5" xfId="2555" xr:uid="{461125B5-2B9A-4032-88E1-DE6444C32603}"/>
    <cellStyle name="RISKdbottomEdge 2 5 2" xfId="5989" xr:uid="{89A59B21-9254-4C76-82FA-428CFDF04DB7}"/>
    <cellStyle name="RISKdbottomEdge 2 6" xfId="2556" xr:uid="{FB792529-128F-4DC1-9452-7060752C5101}"/>
    <cellStyle name="RISKdbottomEdge 2 6 2" xfId="5990" xr:uid="{C3A2125A-9294-45D1-A35C-9A03F89B7AE7}"/>
    <cellStyle name="RISKdbottomEdge 2 7" xfId="5991" xr:uid="{5498A883-D073-4F7C-92C0-99C68E0FF35D}"/>
    <cellStyle name="RISKdbottomEdge 2 8" xfId="8038" xr:uid="{54794FDE-1B32-495E-B277-F924C8167225}"/>
    <cellStyle name="RISKdbottomEdge 3" xfId="2557" xr:uid="{3D7E5B59-BE06-4655-89B3-C93A5FE82F71}"/>
    <cellStyle name="RISKdbottomEdge 3 2" xfId="2558" xr:uid="{57AB5F97-E922-403B-9C09-5DEA01467A56}"/>
    <cellStyle name="RISKdbottomEdge 3 2 2" xfId="5992" xr:uid="{7C3E4C2A-64F4-435F-9473-07FFEFB8E5C1}"/>
    <cellStyle name="RISKdbottomEdge 3 3" xfId="2559" xr:uid="{DC982A1A-121A-4133-AC19-DB7547511150}"/>
    <cellStyle name="RISKdbottomEdge 3 3 2" xfId="5993" xr:uid="{809AE4B8-40CC-48CD-8E90-4B2F0499D2A6}"/>
    <cellStyle name="RISKdbottomEdge 3 4" xfId="2560" xr:uid="{9F2725C7-63E3-41DF-AE2D-3291043797B5}"/>
    <cellStyle name="RISKdbottomEdge 3 4 2" xfId="5994" xr:uid="{F75B5EF7-3612-4553-B1F4-DBF8A4BC6B6F}"/>
    <cellStyle name="RISKdbottomEdge 3 5" xfId="2561" xr:uid="{BE2FEEA8-1B37-47A3-81DF-1F7520DF2799}"/>
    <cellStyle name="RISKdbottomEdge 3 5 2" xfId="5995" xr:uid="{70FEEFA8-650F-4CA8-8B1C-A2C3B370204B}"/>
    <cellStyle name="RISKdbottomEdge 3 6" xfId="2562" xr:uid="{420E6493-DCF3-4FA9-A57C-4264A42CD25B}"/>
    <cellStyle name="RISKdbottomEdge 3 6 2" xfId="5996" xr:uid="{F745FABE-CA26-4211-9739-7C26A6E021A4}"/>
    <cellStyle name="RISKdbottomEdge 3 7" xfId="5997" xr:uid="{EA607F27-286D-42FB-BE8E-D92746909EC4}"/>
    <cellStyle name="RISKdbottomEdge 3 8" xfId="8039" xr:uid="{F3393DB0-B962-46E0-A946-C4541553556B}"/>
    <cellStyle name="RISKdbottomEdge 4" xfId="2563" xr:uid="{B27B81BA-A1B6-487F-BCF7-98E383E62C65}"/>
    <cellStyle name="RISKdbottomEdge 4 2" xfId="2564" xr:uid="{BB3AD842-12EA-4CD9-8D66-7038C47A7D82}"/>
    <cellStyle name="RISKdbottomEdge 4 2 2" xfId="5998" xr:uid="{6DD8EA28-1CEF-4F50-9901-37D3A7AAACD2}"/>
    <cellStyle name="RISKdbottomEdge 4 3" xfId="2565" xr:uid="{0B66EE1C-B386-4EA2-97D6-6964FCD2FC22}"/>
    <cellStyle name="RISKdbottomEdge 4 3 2" xfId="5999" xr:uid="{78F2EC9D-3973-45D3-969B-918FAC0C476B}"/>
    <cellStyle name="RISKdbottomEdge 4 4" xfId="2566" xr:uid="{BCC78CED-C77F-4BF3-A788-6A29E72E1A6D}"/>
    <cellStyle name="RISKdbottomEdge 4 4 2" xfId="6000" xr:uid="{8BB9CFAE-B6FD-4F0E-9323-A72053877AA8}"/>
    <cellStyle name="RISKdbottomEdge 4 5" xfId="2567" xr:uid="{330682C5-654E-45D8-8416-445CB7F622A5}"/>
    <cellStyle name="RISKdbottomEdge 4 5 2" xfId="6001" xr:uid="{B56BFD95-8346-4AC1-81B3-715A6DE252FD}"/>
    <cellStyle name="RISKdbottomEdge 4 6" xfId="2568" xr:uid="{50E2869B-2381-4C7F-80BC-1AE4165D6E20}"/>
    <cellStyle name="RISKdbottomEdge 4 6 2" xfId="6002" xr:uid="{335238CA-862A-4845-AE25-D3533183A2E0}"/>
    <cellStyle name="RISKdbottomEdge 4 7" xfId="6003" xr:uid="{26157E11-FE2F-40DC-9770-011C5DBF8C73}"/>
    <cellStyle name="RISKdbottomEdge 4 8" xfId="8040" xr:uid="{CFEBE174-750A-4A24-9431-7ECA063C3072}"/>
    <cellStyle name="RISKdbottomEdge 5" xfId="6004" xr:uid="{93361E81-267E-4550-A043-5B7106989A83}"/>
    <cellStyle name="RISKdrightEdge" xfId="2569" xr:uid="{86EB3DCC-0913-4C04-B8A2-A87FB247CBAC}"/>
    <cellStyle name="RISKdrightEdge 2" xfId="2570" xr:uid="{9C2EAA52-7B5E-4564-82F8-46D4F12A0840}"/>
    <cellStyle name="RISKdrightEdge 2 2" xfId="2571" xr:uid="{3594E156-1EAE-48D1-A2AD-45F5E2820412}"/>
    <cellStyle name="RISKdrightEdge 2 2 2" xfId="6005" xr:uid="{C48631B8-EAC4-4734-88EF-7A3A35E439ED}"/>
    <cellStyle name="RISKdrightEdge 2 3" xfId="2572" xr:uid="{2ABE8240-2C97-40D6-9F67-EE2DFE71C75C}"/>
    <cellStyle name="RISKdrightEdge 2 3 2" xfId="6006" xr:uid="{2A73479E-F45E-4807-B0F2-283E6F86990D}"/>
    <cellStyle name="RISKdrightEdge 2 4" xfId="2573" xr:uid="{3C3540E0-132A-4F78-97D3-AC321339A9AF}"/>
    <cellStyle name="RISKdrightEdge 2 4 2" xfId="6007" xr:uid="{F0C69048-0032-4FC4-93C4-42F601B616C4}"/>
    <cellStyle name="RISKdrightEdge 2 5" xfId="2574" xr:uid="{2E207E70-A5FE-46CD-842D-F4566DC5A29F}"/>
    <cellStyle name="RISKdrightEdge 2 5 2" xfId="6008" xr:uid="{296D4FB5-4B31-497B-84BB-633CFD58B2DC}"/>
    <cellStyle name="RISKdrightEdge 2 6" xfId="2575" xr:uid="{1A7B3406-000B-4548-BC43-9EB71BB00AA5}"/>
    <cellStyle name="RISKdrightEdge 2 6 2" xfId="6009" xr:uid="{A1FEB95D-8322-4E7E-9995-C4235297E032}"/>
    <cellStyle name="RISKdrightEdge 2 7" xfId="6010" xr:uid="{12A887C1-DD0C-4D76-B0A4-E04895454B3E}"/>
    <cellStyle name="RISKdrightEdge 2 8" xfId="8041" xr:uid="{F44F3136-7DC1-401E-9064-9E101F839A00}"/>
    <cellStyle name="RISKdrightEdge 3" xfId="2576" xr:uid="{2628222F-B9E7-459F-8A0E-C820C3BFC939}"/>
    <cellStyle name="RISKdrightEdge 3 2" xfId="2577" xr:uid="{FD859D2D-A4C6-4403-8DEE-C1C4914BF6D3}"/>
    <cellStyle name="RISKdrightEdge 3 2 2" xfId="6011" xr:uid="{FECF2CEB-04B5-4970-8A56-5C555E09F567}"/>
    <cellStyle name="RISKdrightEdge 3 3" xfId="2578" xr:uid="{577DC442-9BFF-44F0-B286-5C934084CE9B}"/>
    <cellStyle name="RISKdrightEdge 3 3 2" xfId="6012" xr:uid="{579D9F6A-45C7-4D61-9B52-CEA06CAD427B}"/>
    <cellStyle name="RISKdrightEdge 3 4" xfId="2579" xr:uid="{298EBDBE-D773-473E-ACD7-4E1383109E10}"/>
    <cellStyle name="RISKdrightEdge 3 4 2" xfId="6013" xr:uid="{FD46CEA7-AA2F-451D-A8F1-9107476E9EAB}"/>
    <cellStyle name="RISKdrightEdge 3 5" xfId="2580" xr:uid="{E5DF53AB-6D44-4228-8BB0-BE484226A4B2}"/>
    <cellStyle name="RISKdrightEdge 3 5 2" xfId="6014" xr:uid="{1A61A6A1-2621-4D66-84B4-39E1069CDD83}"/>
    <cellStyle name="RISKdrightEdge 3 6" xfId="2581" xr:uid="{D22FF213-EE0E-46FE-A1A3-F604BEF0DA09}"/>
    <cellStyle name="RISKdrightEdge 3 6 2" xfId="6015" xr:uid="{37D3F0B3-A145-4E05-BEC3-0E34D7237EAF}"/>
    <cellStyle name="RISKdrightEdge 3 7" xfId="6016" xr:uid="{7AB11EAB-C6BE-4D85-80A4-E6C7CC2DEB2E}"/>
    <cellStyle name="RISKdrightEdge 3 8" xfId="8042" xr:uid="{D5F5011F-6242-4E1F-AB83-C2DAFDC1B1C8}"/>
    <cellStyle name="RISKdrightEdge 4" xfId="2582" xr:uid="{277D98B1-258A-48C6-B009-8F56E532B562}"/>
    <cellStyle name="RISKdrightEdge 4 2" xfId="2583" xr:uid="{4B7E7840-C246-4CB7-B737-40D8312635FF}"/>
    <cellStyle name="RISKdrightEdge 4 2 2" xfId="6017" xr:uid="{53A48DAF-DDF8-4035-93B4-C943949393E5}"/>
    <cellStyle name="RISKdrightEdge 4 3" xfId="2584" xr:uid="{11372F93-37E6-42DC-861E-D0E56A078F73}"/>
    <cellStyle name="RISKdrightEdge 4 3 2" xfId="6018" xr:uid="{BC505320-6095-48E3-9C6A-7FE2B6740205}"/>
    <cellStyle name="RISKdrightEdge 4 4" xfId="2585" xr:uid="{765AD430-12B1-41F2-B595-6A08921328C3}"/>
    <cellStyle name="RISKdrightEdge 4 4 2" xfId="6019" xr:uid="{3F2D6B42-34E3-4CCB-B10E-B7F799D219D8}"/>
    <cellStyle name="RISKdrightEdge 4 5" xfId="2586" xr:uid="{EFBE7783-F347-4AF9-A50E-B8E6368623F5}"/>
    <cellStyle name="RISKdrightEdge 4 5 2" xfId="6020" xr:uid="{6884109D-F5EC-4F47-B72C-A6ECBDEF86D3}"/>
    <cellStyle name="RISKdrightEdge 4 6" xfId="2587" xr:uid="{5BE2DDE9-B4CE-4538-B075-E5E26D9A1C6E}"/>
    <cellStyle name="RISKdrightEdge 4 6 2" xfId="6021" xr:uid="{C34AA21C-DE3B-4901-8BD4-64F86C864ED7}"/>
    <cellStyle name="RISKdrightEdge 4 7" xfId="6022" xr:uid="{7D00B2A4-D9EC-4B5A-9FDA-B51D8943D82D}"/>
    <cellStyle name="RISKdrightEdge 4 8" xfId="8043" xr:uid="{B76F30F7-40F5-4762-AAAF-1D5372CADF37}"/>
    <cellStyle name="RISKdrightEdge 5" xfId="6023" xr:uid="{EA740A4E-9D62-462E-A95E-09C6FE20FE0B}"/>
    <cellStyle name="RISKdurationTime" xfId="2588" xr:uid="{EA322AC3-9EFB-49C4-BAC5-A20ABA8C4774}"/>
    <cellStyle name="RISKdurationTime 2" xfId="2589" xr:uid="{F551A544-AD94-49C0-8864-9A84DD85F061}"/>
    <cellStyle name="RISKdurationTime 2 2" xfId="2590" xr:uid="{28648C9E-BB00-4C06-8897-2F936705A792}"/>
    <cellStyle name="RISKdurationTime 2 2 2" xfId="6024" xr:uid="{B620B4A5-1ABE-4D5F-B4E0-6EBAFD1DA2FA}"/>
    <cellStyle name="RISKdurationTime 2 3" xfId="2591" xr:uid="{BBA3A506-1AB5-4CB1-9707-17CB8FF6BD4A}"/>
    <cellStyle name="RISKdurationTime 2 3 2" xfId="6025" xr:uid="{3270C9D4-B801-472A-AD4F-3AEC1B7AA7F9}"/>
    <cellStyle name="RISKdurationTime 2 4" xfId="2592" xr:uid="{165BD6D4-1D0A-46D5-A60A-515764CACDC0}"/>
    <cellStyle name="RISKdurationTime 2 4 2" xfId="6026" xr:uid="{6299562C-7B30-4150-9B37-B0EF6A380396}"/>
    <cellStyle name="RISKdurationTime 2 5" xfId="2593" xr:uid="{20303622-3A09-41B7-929E-2084C24CA76E}"/>
    <cellStyle name="RISKdurationTime 2 5 2" xfId="6027" xr:uid="{456C29FE-B985-4683-BCCF-585AB0F01CE6}"/>
    <cellStyle name="RISKdurationTime 2 6" xfId="2594" xr:uid="{59716357-293D-40AE-819B-DF0ACDF68FC3}"/>
    <cellStyle name="RISKdurationTime 2 6 2" xfId="6028" xr:uid="{C8B94122-7465-48FB-ACB3-A7340491F8D9}"/>
    <cellStyle name="RISKdurationTime 2 7" xfId="6029" xr:uid="{04DB8D99-4091-46DE-8833-0289ACDFE1EB}"/>
    <cellStyle name="RISKdurationTime 2 8" xfId="8044" xr:uid="{F1FBE82F-68C2-412A-B247-82DF39E3B236}"/>
    <cellStyle name="RISKdurationTime 3" xfId="2595" xr:uid="{B3104F33-C4BB-4F62-A6C0-291C420856B6}"/>
    <cellStyle name="RISKdurationTime 3 2" xfId="2596" xr:uid="{A537C6C6-E917-46E2-9AFA-0F5CEBFDB84E}"/>
    <cellStyle name="RISKdurationTime 3 2 2" xfId="6030" xr:uid="{A492DC71-EECC-46BE-B8A2-B6692F442DB2}"/>
    <cellStyle name="RISKdurationTime 3 3" xfId="2597" xr:uid="{18BF78A5-4E6A-4566-8EC9-8A64FE19168F}"/>
    <cellStyle name="RISKdurationTime 3 3 2" xfId="6031" xr:uid="{11A06D36-43B1-40DD-B876-E74B3B78C450}"/>
    <cellStyle name="RISKdurationTime 3 4" xfId="2598" xr:uid="{681AF53D-3BFB-4626-B339-ACD7E7AC359C}"/>
    <cellStyle name="RISKdurationTime 3 4 2" xfId="6032" xr:uid="{FDD9430D-0D88-463D-AA4B-8C2C08EADFE2}"/>
    <cellStyle name="RISKdurationTime 3 5" xfId="2599" xr:uid="{08004A54-1889-4694-A0C7-1DC9D1D18C34}"/>
    <cellStyle name="RISKdurationTime 3 5 2" xfId="6033" xr:uid="{16AFFEAA-1C9C-4934-B111-91F154B1109B}"/>
    <cellStyle name="RISKdurationTime 3 6" xfId="2600" xr:uid="{F76AEE8D-D139-4132-ABAE-02AA817CE80D}"/>
    <cellStyle name="RISKdurationTime 3 6 2" xfId="6034" xr:uid="{08C0CDE5-759C-4372-A1E4-8D126A86FA86}"/>
    <cellStyle name="RISKdurationTime 3 7" xfId="6035" xr:uid="{0B86553A-6109-4E85-90AC-FF72F1817CBE}"/>
    <cellStyle name="RISKdurationTime 3 8" xfId="8045" xr:uid="{2DB8263C-4384-4974-A879-8071376B2A57}"/>
    <cellStyle name="RISKdurationTime 4" xfId="2601" xr:uid="{38EEC011-597E-46A3-AB62-59E404690D6D}"/>
    <cellStyle name="RISKdurationTime 4 2" xfId="2602" xr:uid="{27B64E4C-5EC6-4455-96D1-0CF90F012A41}"/>
    <cellStyle name="RISKdurationTime 4 2 2" xfId="6036" xr:uid="{2D58E599-F437-48C4-BCAC-0C4C95BB86BC}"/>
    <cellStyle name="RISKdurationTime 4 3" xfId="2603" xr:uid="{2A1F7969-6E72-44C7-A02D-EA70A4E8B2D0}"/>
    <cellStyle name="RISKdurationTime 4 3 2" xfId="6037" xr:uid="{0ADA6762-1B4B-4255-9FB8-36B8872E3843}"/>
    <cellStyle name="RISKdurationTime 4 4" xfId="2604" xr:uid="{76A1415F-2A4B-492D-B853-6A22E6110D8F}"/>
    <cellStyle name="RISKdurationTime 4 4 2" xfId="6038" xr:uid="{43433AA4-2C32-4EBA-8A40-9B12504BDAFE}"/>
    <cellStyle name="RISKdurationTime 4 5" xfId="2605" xr:uid="{4BCDAF73-20AA-42C0-8A4F-46D198CA6C79}"/>
    <cellStyle name="RISKdurationTime 4 5 2" xfId="6039" xr:uid="{459F0223-59F9-4C4D-BDAB-F663F47BB32D}"/>
    <cellStyle name="RISKdurationTime 4 6" xfId="2606" xr:uid="{09A38430-DFBA-4C3B-90E4-6D0A17969903}"/>
    <cellStyle name="RISKdurationTime 4 6 2" xfId="6040" xr:uid="{6EF9B2E7-C22B-4433-89D0-7ADA5FA63892}"/>
    <cellStyle name="RISKdurationTime 4 7" xfId="6041" xr:uid="{9D0F42BE-307D-4BB2-B37E-FBD6FE865781}"/>
    <cellStyle name="RISKdurationTime 4 8" xfId="8046" xr:uid="{171512A0-389C-4B95-AB62-44A4EA44C03D}"/>
    <cellStyle name="RISKdurationTime 5" xfId="6042" xr:uid="{72FC44A6-A411-4B76-8843-9D59DE13A14B}"/>
    <cellStyle name="RISKinNumber" xfId="2607" xr:uid="{CA954739-EBA5-41E6-9682-E946D7ED3583}"/>
    <cellStyle name="RISKinNumber 2" xfId="2608" xr:uid="{048B3046-8127-4F20-84F3-F08928EC61D4}"/>
    <cellStyle name="RISKinNumber 2 2" xfId="2609" xr:uid="{C11B92A0-34C5-4025-A673-3E0D7E1AE37E}"/>
    <cellStyle name="RISKinNumber 2 3" xfId="2610" xr:uid="{D0CE1837-68DA-4339-9BDE-08712BE882AE}"/>
    <cellStyle name="RISKinNumber 2 4" xfId="2611" xr:uid="{CA24FB28-EE81-44BB-87AD-5D56F68C5565}"/>
    <cellStyle name="RISKinNumber 2 5" xfId="2612" xr:uid="{9E3A7398-3FC3-46BC-A8BE-D289B14CB44B}"/>
    <cellStyle name="RISKinNumber 2 6" xfId="2613" xr:uid="{622C80FE-CD09-4FAB-9E46-5D64CC13226E}"/>
    <cellStyle name="RISKinNumber 2 7" xfId="8047" xr:uid="{1E090BD8-21CC-4364-A27B-FAF3BE74F38B}"/>
    <cellStyle name="RISKinNumber 2 8" xfId="8048" xr:uid="{41E920A1-FBC0-4E3B-A4E2-D01E8EF3431C}"/>
    <cellStyle name="RISKinNumber 2_ActiFijos" xfId="2614" xr:uid="{4E8E57CB-A06D-4CF5-9E42-0DBE6DABA1F7}"/>
    <cellStyle name="RISKinNumber 3" xfId="2615" xr:uid="{C9A607E0-6176-4324-8B34-B80262EB99BC}"/>
    <cellStyle name="RISKinNumber 3 2" xfId="2616" xr:uid="{A22DD0DE-6C79-4135-8426-B9F3F55B1A36}"/>
    <cellStyle name="RISKinNumber 3 3" xfId="2617" xr:uid="{FB251CB8-8DBB-4F0E-9853-404C379181A3}"/>
    <cellStyle name="RISKinNumber 3 4" xfId="2618" xr:uid="{70471EA4-00A4-42D1-A2AD-FB844E67BA84}"/>
    <cellStyle name="RISKinNumber 3 5" xfId="2619" xr:uid="{9C36926B-1A30-4040-BA27-17C6136E9637}"/>
    <cellStyle name="RISKinNumber 3 6" xfId="2620" xr:uid="{1622E38E-BAE1-48D6-8342-9ACE15AFCFA5}"/>
    <cellStyle name="RISKinNumber 3 7" xfId="8049" xr:uid="{6BA3EA3B-48E8-4C57-8008-7244F8346FAF}"/>
    <cellStyle name="RISKinNumber 3 8" xfId="8050" xr:uid="{AB75A504-E617-4EB1-9178-7D07D155B697}"/>
    <cellStyle name="RISKinNumber 3_ActiFijos" xfId="2621" xr:uid="{041F0FE6-833B-4A89-94E9-69414244B956}"/>
    <cellStyle name="RISKinNumber 4" xfId="2622" xr:uid="{1B89961B-32A2-4B7B-81F1-FB9B481DE07A}"/>
    <cellStyle name="RISKinNumber 4 2" xfId="2623" xr:uid="{EE7D0BBB-A710-4FA1-8D87-24A57D9FB0D6}"/>
    <cellStyle name="RISKinNumber 4 3" xfId="2624" xr:uid="{A7244070-7CCA-495E-97C3-FC6447D16B03}"/>
    <cellStyle name="RISKinNumber 4 4" xfId="2625" xr:uid="{D360AA1D-99BD-48CD-80FA-B1A110CFC03B}"/>
    <cellStyle name="RISKinNumber 4 5" xfId="2626" xr:uid="{DFC7E81A-4650-469A-BFAF-CA35F2469EFF}"/>
    <cellStyle name="RISKinNumber 4 6" xfId="2627" xr:uid="{ABDDD444-0956-4E12-87A9-61C760CFBF2C}"/>
    <cellStyle name="RISKinNumber 4 7" xfId="8051" xr:uid="{9C8FEC0B-3040-490B-A296-C1D52BE2CD75}"/>
    <cellStyle name="RISKinNumber 4 8" xfId="8052" xr:uid="{499B4628-3BDE-40E9-89A1-8AA8F91ADDF0}"/>
    <cellStyle name="RISKinNumber 4_ActiFijos" xfId="2628" xr:uid="{887F1B36-2196-4925-87EB-2A4EF568101B}"/>
    <cellStyle name="RISKinNumber_Bases_Generales" xfId="2629" xr:uid="{2B46FCC1-540C-4641-9602-D3CFE9840579}"/>
    <cellStyle name="RISKlandrEdge" xfId="2630" xr:uid="{7A4FD55B-1FB9-4281-BBA9-A7DB7ED72305}"/>
    <cellStyle name="RISKlandrEdge 2" xfId="2631" xr:uid="{70CB1180-675F-4DF0-B7C7-D9670ABF3B8F}"/>
    <cellStyle name="RISKlandrEdge 2 2" xfId="2632" xr:uid="{A33A3556-6D8E-42D6-A775-C3A226D62D12}"/>
    <cellStyle name="RISKlandrEdge 2 2 2" xfId="6043" xr:uid="{02A2D21B-B832-4B17-B10A-42EDD5EA775B}"/>
    <cellStyle name="RISKlandrEdge 2 3" xfId="2633" xr:uid="{5DF33176-A495-4559-8B62-F8666D15E417}"/>
    <cellStyle name="RISKlandrEdge 2 3 2" xfId="6044" xr:uid="{ADB9AA10-4060-4336-AB4F-CBAE4DCF6AAA}"/>
    <cellStyle name="RISKlandrEdge 2 4" xfId="2634" xr:uid="{E2F5490A-2709-4AFE-A23A-2A8EF7C8A455}"/>
    <cellStyle name="RISKlandrEdge 2 4 2" xfId="6045" xr:uid="{89C752F7-695C-49A9-8409-1D0D71F1109D}"/>
    <cellStyle name="RISKlandrEdge 2 5" xfId="2635" xr:uid="{7D4FF666-A47A-4814-B450-6F53FD6F303F}"/>
    <cellStyle name="RISKlandrEdge 2 5 2" xfId="6046" xr:uid="{2C2E1824-D4D8-46A9-A8D9-25E5B3B82DB2}"/>
    <cellStyle name="RISKlandrEdge 2 6" xfId="2636" xr:uid="{2147FEB2-1BEE-469D-BA50-7AA21F125F86}"/>
    <cellStyle name="RISKlandrEdge 2 6 2" xfId="6047" xr:uid="{D34F9FA5-6E02-417E-A993-FC404294A702}"/>
    <cellStyle name="RISKlandrEdge 2 7" xfId="6048" xr:uid="{088F86E1-25AF-43E6-ABDF-F6F177D2585F}"/>
    <cellStyle name="RISKlandrEdge 2 8" xfId="8053" xr:uid="{DF4B14FF-2753-4B47-B94C-B4F15ACB9129}"/>
    <cellStyle name="RISKlandrEdge 3" xfId="2637" xr:uid="{594AE3B7-0B5E-4F0E-9CFD-C504E5323395}"/>
    <cellStyle name="RISKlandrEdge 3 2" xfId="2638" xr:uid="{65CD6F0A-F081-4EFD-B5CD-6F7FE5235C56}"/>
    <cellStyle name="RISKlandrEdge 3 2 2" xfId="6049" xr:uid="{10D96CB5-3D45-43A6-A35F-0D264F7B9A0A}"/>
    <cellStyle name="RISKlandrEdge 3 3" xfId="2639" xr:uid="{AC34CE27-A60B-4543-957A-D1D2DB91D674}"/>
    <cellStyle name="RISKlandrEdge 3 3 2" xfId="6050" xr:uid="{46FCA7DA-2531-4A61-9091-47C8A8AFD5B5}"/>
    <cellStyle name="RISKlandrEdge 3 4" xfId="2640" xr:uid="{51116868-9441-4C47-A9E5-8CF4BE168942}"/>
    <cellStyle name="RISKlandrEdge 3 4 2" xfId="6051" xr:uid="{7743654A-3416-4B16-A138-2F62277087F4}"/>
    <cellStyle name="RISKlandrEdge 3 5" xfId="2641" xr:uid="{2D02B987-6A8E-4C65-974F-48AF28566E16}"/>
    <cellStyle name="RISKlandrEdge 3 5 2" xfId="6052" xr:uid="{804F810A-ABF6-4141-8BE9-2887DFA18E62}"/>
    <cellStyle name="RISKlandrEdge 3 6" xfId="2642" xr:uid="{447CDC73-5265-4642-ABEE-E89168AFBF76}"/>
    <cellStyle name="RISKlandrEdge 3 6 2" xfId="6053" xr:uid="{41B3DC2D-D7BC-4DBA-9CCB-CF0359F1E173}"/>
    <cellStyle name="RISKlandrEdge 3 7" xfId="6054" xr:uid="{C634AC6A-9808-4E71-9A56-3ACAF5259A63}"/>
    <cellStyle name="RISKlandrEdge 3 8" xfId="8054" xr:uid="{98E6D6BD-4221-4FFF-841D-55B0043EBBF6}"/>
    <cellStyle name="RISKlandrEdge 4" xfId="2643" xr:uid="{24D4F78B-EB3A-41CD-88DE-BAEF8F1413C9}"/>
    <cellStyle name="RISKlandrEdge 4 2" xfId="2644" xr:uid="{C882535B-3BDC-4A0E-A52F-08CBBB9C4C4C}"/>
    <cellStyle name="RISKlandrEdge 4 2 2" xfId="6055" xr:uid="{3BBDCC54-AB40-403B-89A2-78FFAA091CC0}"/>
    <cellStyle name="RISKlandrEdge 4 3" xfId="2645" xr:uid="{8ADD35DA-2B95-411D-A240-9E26B53C0E52}"/>
    <cellStyle name="RISKlandrEdge 4 3 2" xfId="6056" xr:uid="{2977F24E-8083-42AB-BB28-05C77D0EF0D9}"/>
    <cellStyle name="RISKlandrEdge 4 4" xfId="2646" xr:uid="{78FAFC00-75CE-4DF7-8044-8DBFEBBD4863}"/>
    <cellStyle name="RISKlandrEdge 4 4 2" xfId="6057" xr:uid="{691262C1-0850-4D6F-AC5D-C7CCBDA3046A}"/>
    <cellStyle name="RISKlandrEdge 4 5" xfId="2647" xr:uid="{6E3776DC-A04E-4D07-B085-67EF5751B591}"/>
    <cellStyle name="RISKlandrEdge 4 5 2" xfId="6058" xr:uid="{D9C68EF3-C589-46E6-8D75-3156211CDADE}"/>
    <cellStyle name="RISKlandrEdge 4 6" xfId="2648" xr:uid="{0A71B590-36B1-4E8A-8793-D9FED1083AB7}"/>
    <cellStyle name="RISKlandrEdge 4 6 2" xfId="6059" xr:uid="{4A60D55A-094F-48E2-9D23-CA4368569490}"/>
    <cellStyle name="RISKlandrEdge 4 7" xfId="6060" xr:uid="{1D5298FD-659E-4DBD-854C-2D3DB18D8817}"/>
    <cellStyle name="RISKlandrEdge 4 8" xfId="8055" xr:uid="{12E6C9FA-F46C-42B9-8CDC-583373B7BAA9}"/>
    <cellStyle name="RISKlandrEdge 5" xfId="6061" xr:uid="{800EBCE1-F5C5-4B25-A017-45CFD2506B6C}"/>
    <cellStyle name="RISKleftEdge" xfId="2649" xr:uid="{4F6BC3C2-FCFE-4AF1-B058-C48642D5016C}"/>
    <cellStyle name="RISKleftEdge 2" xfId="2650" xr:uid="{1226A26C-CE3C-4910-9E09-32F981CDB8D5}"/>
    <cellStyle name="RISKleftEdge 2 2" xfId="2651" xr:uid="{6EF6FA7D-8271-4080-8F3B-94112216DA44}"/>
    <cellStyle name="RISKleftEdge 2 2 2" xfId="6062" xr:uid="{C3397CD9-77C1-441A-B226-35A1558CE368}"/>
    <cellStyle name="RISKleftEdge 2 3" xfId="2652" xr:uid="{B630BE50-B3E5-4FAA-A651-40BEB5B9753D}"/>
    <cellStyle name="RISKleftEdge 2 3 2" xfId="6063" xr:uid="{F30D82A4-0A0A-4E12-A319-02AE4C388470}"/>
    <cellStyle name="RISKleftEdge 2 4" xfId="2653" xr:uid="{665C4EC0-B097-487C-85BE-18E5B0E8D4DD}"/>
    <cellStyle name="RISKleftEdge 2 4 2" xfId="6064" xr:uid="{2AAC1285-8874-4A32-B23D-CBC0125931E7}"/>
    <cellStyle name="RISKleftEdge 2 5" xfId="2654" xr:uid="{0E31612D-5DF1-43F1-8F92-0B00A48D8F1D}"/>
    <cellStyle name="RISKleftEdge 2 5 2" xfId="6065" xr:uid="{C96BB57D-C51F-40FC-A9E9-6CD341300412}"/>
    <cellStyle name="RISKleftEdge 2 6" xfId="2655" xr:uid="{70BDE6B8-F1E0-4F93-B8C5-8B48EEB5A4DB}"/>
    <cellStyle name="RISKleftEdge 2 6 2" xfId="6066" xr:uid="{ACB54A1F-2B47-4FA7-9E41-4929F798897C}"/>
    <cellStyle name="RISKleftEdge 2 7" xfId="6067" xr:uid="{054643E9-1FD9-4935-80CC-2E3A4C7F223A}"/>
    <cellStyle name="RISKleftEdge 2 8" xfId="8056" xr:uid="{EC1FA4CD-7C66-4863-BA38-580DD1266010}"/>
    <cellStyle name="RISKleftEdge 3" xfId="2656" xr:uid="{4702700C-C1DC-45C2-A4C2-01BC1D015671}"/>
    <cellStyle name="RISKleftEdge 3 2" xfId="2657" xr:uid="{329A899D-46FB-4B17-9585-7499649B5BC8}"/>
    <cellStyle name="RISKleftEdge 3 2 2" xfId="6068" xr:uid="{8CCEC1AE-F983-446A-9C66-A1A3C6E73338}"/>
    <cellStyle name="RISKleftEdge 3 3" xfId="2658" xr:uid="{33C525FE-8942-447D-A4C5-2B5347B58F8D}"/>
    <cellStyle name="RISKleftEdge 3 3 2" xfId="6069" xr:uid="{1424FEFC-5F31-4F39-80F3-07CAFAB1CBE6}"/>
    <cellStyle name="RISKleftEdge 3 4" xfId="2659" xr:uid="{4B88618B-4E32-492B-8ED5-4D95BF91C2A1}"/>
    <cellStyle name="RISKleftEdge 3 4 2" xfId="6070" xr:uid="{2C20E471-5816-48DF-93F2-6C6CE646571F}"/>
    <cellStyle name="RISKleftEdge 3 5" xfId="2660" xr:uid="{E4421707-AA16-44A6-B60D-5BCD96CFF29E}"/>
    <cellStyle name="RISKleftEdge 3 5 2" xfId="6071" xr:uid="{ECC25641-B9BF-431B-8A05-13338D7A58BC}"/>
    <cellStyle name="RISKleftEdge 3 6" xfId="2661" xr:uid="{DAFB1880-7523-4E7F-A7AB-B4C505F1D661}"/>
    <cellStyle name="RISKleftEdge 3 6 2" xfId="6072" xr:uid="{1571E60C-BD50-46F2-8A71-23C011E85913}"/>
    <cellStyle name="RISKleftEdge 3 7" xfId="6073" xr:uid="{25947862-1F18-4B60-85C2-E8517C26FDE7}"/>
    <cellStyle name="RISKleftEdge 3 8" xfId="8057" xr:uid="{9DC6FE49-BF34-4444-A2E6-E989F5E37381}"/>
    <cellStyle name="RISKleftEdge 4" xfId="2662" xr:uid="{B6211474-008A-4D89-8C8A-2AF0D429FAD6}"/>
    <cellStyle name="RISKleftEdge 4 2" xfId="2663" xr:uid="{424CF68E-AA4A-448C-BFAF-72F31567B702}"/>
    <cellStyle name="RISKleftEdge 4 2 2" xfId="6074" xr:uid="{7FFD5591-D7B5-4165-B526-FBDC41949348}"/>
    <cellStyle name="RISKleftEdge 4 3" xfId="2664" xr:uid="{9A3AEACB-B1B3-4832-8E7D-CC614021CDAB}"/>
    <cellStyle name="RISKleftEdge 4 3 2" xfId="6075" xr:uid="{B50B6776-C8F9-444E-AF6A-C90A72DAE5A5}"/>
    <cellStyle name="RISKleftEdge 4 4" xfId="2665" xr:uid="{35ABE522-A5FD-448B-AA16-7CEC56268F3A}"/>
    <cellStyle name="RISKleftEdge 4 4 2" xfId="6076" xr:uid="{AC616A7B-7E0C-47B4-ACAB-240DBE562F42}"/>
    <cellStyle name="RISKleftEdge 4 5" xfId="2666" xr:uid="{3B0DFABD-F220-4FC3-B42F-171F0B2B7235}"/>
    <cellStyle name="RISKleftEdge 4 5 2" xfId="6077" xr:uid="{CAB2083B-8688-46D3-9076-49034AE3511C}"/>
    <cellStyle name="RISKleftEdge 4 6" xfId="2667" xr:uid="{1CAA79F0-3EAD-4C3B-BC53-55D6F01C45F2}"/>
    <cellStyle name="RISKleftEdge 4 6 2" xfId="6078" xr:uid="{F0D71655-BDF6-419D-BBB7-AF049F58A2A6}"/>
    <cellStyle name="RISKleftEdge 4 7" xfId="6079" xr:uid="{ED651C35-10D5-46CC-A42E-4CA506118B43}"/>
    <cellStyle name="RISKleftEdge 4 8" xfId="8058" xr:uid="{FE4DEF47-D5C0-4D31-86C0-E9ED0B8077D6}"/>
    <cellStyle name="RISKleftEdge 5" xfId="6080" xr:uid="{2B85DB04-A159-422A-A540-60FCEF238659}"/>
    <cellStyle name="RISKlightBoxed" xfId="2668" xr:uid="{0960BA09-7096-4CD0-94C4-09DD29BA650F}"/>
    <cellStyle name="RISKlightBoxed 2" xfId="2669" xr:uid="{DD651E07-A73A-4414-BFF8-328506B62A37}"/>
    <cellStyle name="RISKlightBoxed 2 2" xfId="2670" xr:uid="{4D392F77-197F-4198-8D44-2E14FD3F56BA}"/>
    <cellStyle name="RISKlightBoxed 2 2 2" xfId="2671" xr:uid="{5C8D4388-2EAB-49CB-9323-055FB54BDA46}"/>
    <cellStyle name="RISKlightBoxed 2 2 2 2" xfId="6081" xr:uid="{86752124-73A4-4D8F-9CAC-759B7D16BF1D}"/>
    <cellStyle name="RISKlightBoxed 2 2 2 3" xfId="8059" xr:uid="{5224B5F1-4086-4E13-9A95-FEE2A48CF16C}"/>
    <cellStyle name="RISKlightBoxed 2 2 3" xfId="6082" xr:uid="{C708EBC1-7F09-441B-9AE7-2210E900ADE3}"/>
    <cellStyle name="RISKlightBoxed 2 2 4" xfId="8060" xr:uid="{DE543D27-E578-4EB9-B006-DA894F1476AD}"/>
    <cellStyle name="RISKlightBoxed 2 3" xfId="2672" xr:uid="{8A58F718-38B0-4F30-818A-D696E5BDD9D8}"/>
    <cellStyle name="RISKlightBoxed 2 3 2" xfId="2673" xr:uid="{26A19F76-F12D-46CD-992A-C8DD12E4D428}"/>
    <cellStyle name="RISKlightBoxed 2 3 2 2" xfId="6083" xr:uid="{66436CC1-A839-4F5C-AA44-F26C4F264433}"/>
    <cellStyle name="RISKlightBoxed 2 3 2 3" xfId="8061" xr:uid="{97F908AA-BD37-45BC-94A8-4F047DD8BDDC}"/>
    <cellStyle name="RISKlightBoxed 2 3 3" xfId="6084" xr:uid="{C37F52A2-E706-4984-A7A2-8E8BD14C7A7C}"/>
    <cellStyle name="RISKlightBoxed 2 3 4" xfId="8062" xr:uid="{287BD3CF-B099-46B6-B1C0-7C252CDD00CC}"/>
    <cellStyle name="RISKlightBoxed 2 4" xfId="2674" xr:uid="{CBAA52CD-FB99-4991-ADFF-68D3F2E2A6CE}"/>
    <cellStyle name="RISKlightBoxed 2 4 2" xfId="2675" xr:uid="{E097F906-4673-4C01-9808-0BC697D6F335}"/>
    <cellStyle name="RISKlightBoxed 2 4 2 2" xfId="6085" xr:uid="{93530B2D-5AC1-491D-AE1B-57FC99850103}"/>
    <cellStyle name="RISKlightBoxed 2 4 2 3" xfId="8063" xr:uid="{6B416F7A-FC9C-4F2E-A248-D599311D363E}"/>
    <cellStyle name="RISKlightBoxed 2 4 3" xfId="6086" xr:uid="{F7377FD6-2183-4CCD-9639-B85030011090}"/>
    <cellStyle name="RISKlightBoxed 2 4 4" xfId="8064" xr:uid="{F17C7E94-9AD2-4863-B07C-333CA0BC3C93}"/>
    <cellStyle name="RISKlightBoxed 2 5" xfId="2676" xr:uid="{705E37D4-735F-4F7E-8E24-AD45D8195F74}"/>
    <cellStyle name="RISKlightBoxed 2 5 2" xfId="6087" xr:uid="{698F81A1-2B0E-401A-B80E-A8DBA0A7C12A}"/>
    <cellStyle name="RISKlightBoxed 2 5 3" xfId="8065" xr:uid="{0745CA16-878C-464B-8621-9CAC4E120D54}"/>
    <cellStyle name="RISKlightBoxed 2 6" xfId="2677" xr:uid="{A96858FD-25FA-4E64-AF76-DE69716CC263}"/>
    <cellStyle name="RISKlightBoxed 2 6 2" xfId="6088" xr:uid="{92E12100-40F8-4F01-8196-A2A4C3478859}"/>
    <cellStyle name="RISKlightBoxed 2 6 3" xfId="8066" xr:uid="{FE6D87C6-5F3F-450E-81CA-39A9693CA98C}"/>
    <cellStyle name="RISKlightBoxed 2 7" xfId="6089" xr:uid="{F388AF12-5961-427C-B0DB-BAED8111E82E}"/>
    <cellStyle name="RISKlightBoxed 2 8" xfId="8067" xr:uid="{5BBA1523-0992-42B1-BC62-9EA10CE58342}"/>
    <cellStyle name="RISKlightBoxed 3" xfId="2678" xr:uid="{E34C272A-DA42-47DD-8168-6E90F0EE8B39}"/>
    <cellStyle name="RISKlightBoxed 3 2" xfId="2679" xr:uid="{11C0AA25-0A64-49CE-928B-1863772182A8}"/>
    <cellStyle name="RISKlightBoxed 3 2 2" xfId="2680" xr:uid="{C2736B19-6654-41F5-9097-7005AB85E04A}"/>
    <cellStyle name="RISKlightBoxed 3 2 2 2" xfId="6090" xr:uid="{450DCD48-8D52-4EE9-8F4B-D45B06351C20}"/>
    <cellStyle name="RISKlightBoxed 3 2 2 3" xfId="8068" xr:uid="{C59046B7-C934-4132-B5BF-AE9F0083342D}"/>
    <cellStyle name="RISKlightBoxed 3 2 3" xfId="6091" xr:uid="{B1BC683C-CB58-40AC-9DC3-FAF4FD8690C1}"/>
    <cellStyle name="RISKlightBoxed 3 2 4" xfId="8069" xr:uid="{F9C1C5B9-B599-40FD-89FA-A7BC9527E441}"/>
    <cellStyle name="RISKlightBoxed 3 3" xfId="2681" xr:uid="{3AA3C167-7A62-48A4-9BC7-B5B21677CA4F}"/>
    <cellStyle name="RISKlightBoxed 3 3 2" xfId="2682" xr:uid="{77BBEE2D-422D-493D-A1D8-F868E53762F4}"/>
    <cellStyle name="RISKlightBoxed 3 3 2 2" xfId="6092" xr:uid="{83F1D784-1E04-4A16-8CD0-3AB6223635D4}"/>
    <cellStyle name="RISKlightBoxed 3 3 2 3" xfId="8070" xr:uid="{119E9783-98B8-4693-A3FD-56C3AB92945E}"/>
    <cellStyle name="RISKlightBoxed 3 3 3" xfId="6093" xr:uid="{78D52B0A-8A4E-413A-B94B-81CFA97B7C4C}"/>
    <cellStyle name="RISKlightBoxed 3 3 4" xfId="8071" xr:uid="{F4A362E6-F552-46B6-B9FA-3A33DBD7BAE7}"/>
    <cellStyle name="RISKlightBoxed 3 4" xfId="2683" xr:uid="{FC3B6D08-3994-4831-B7FC-E21A5683AD04}"/>
    <cellStyle name="RISKlightBoxed 3 4 2" xfId="2684" xr:uid="{C36B6780-DD48-4BC1-8EB8-C9653705D83D}"/>
    <cellStyle name="RISKlightBoxed 3 4 2 2" xfId="6094" xr:uid="{676C6CBD-8ABF-47BB-BEB4-4314416FD752}"/>
    <cellStyle name="RISKlightBoxed 3 4 2 3" xfId="8072" xr:uid="{1684A658-0E8F-4BDE-AF29-77B4D4A4F405}"/>
    <cellStyle name="RISKlightBoxed 3 4 3" xfId="6095" xr:uid="{CD9FF75C-3375-491B-ABC0-55FD95B1119D}"/>
    <cellStyle name="RISKlightBoxed 3 4 4" xfId="8073" xr:uid="{2A1A8693-03AE-483A-B5B7-C6C0DD2087ED}"/>
    <cellStyle name="RISKlightBoxed 3 5" xfId="2685" xr:uid="{29344EF3-CFA5-444D-9BAF-B8197A498C97}"/>
    <cellStyle name="RISKlightBoxed 3 5 2" xfId="6096" xr:uid="{39673009-CF46-4C86-94F7-3B535CCCAA2C}"/>
    <cellStyle name="RISKlightBoxed 3 5 3" xfId="8074" xr:uid="{0AD2E5EE-2CEA-4353-BB25-871327EFE6E3}"/>
    <cellStyle name="RISKlightBoxed 3 6" xfId="2686" xr:uid="{F192A52A-538A-4B4A-8F31-4BBDB7A1E9B6}"/>
    <cellStyle name="RISKlightBoxed 3 6 2" xfId="6097" xr:uid="{06F4E8A6-6FC8-43DE-A9C3-1F44E999506E}"/>
    <cellStyle name="RISKlightBoxed 3 6 3" xfId="8075" xr:uid="{0AE3D2BA-7EDF-40E1-A334-2BD78484FD20}"/>
    <cellStyle name="RISKlightBoxed 3 7" xfId="6098" xr:uid="{23539F7B-9E0D-4F16-A1EA-A1B7E0456195}"/>
    <cellStyle name="RISKlightBoxed 3 8" xfId="8076" xr:uid="{6748B07B-DB8D-484A-9A5E-C05C30AC6F11}"/>
    <cellStyle name="RISKlightBoxed 4" xfId="2687" xr:uid="{4301E9A2-48A8-4EED-AA98-D83ECFD01A30}"/>
    <cellStyle name="RISKlightBoxed 4 2" xfId="2688" xr:uid="{619E0619-5ABB-4F6F-A31E-D780B4F628D5}"/>
    <cellStyle name="RISKlightBoxed 4 2 2" xfId="2689" xr:uid="{1FAD6A46-010B-4409-9E7E-F56D00B47C53}"/>
    <cellStyle name="RISKlightBoxed 4 2 2 2" xfId="6099" xr:uid="{C9642F05-12A6-46E7-B40C-27E0FF836E1B}"/>
    <cellStyle name="RISKlightBoxed 4 2 2 3" xfId="8077" xr:uid="{35F1C41D-713E-4D6E-8D8D-E6C58D116A64}"/>
    <cellStyle name="RISKlightBoxed 4 2 3" xfId="6100" xr:uid="{98C1A611-0E7A-432F-9C7B-E3DAAC575947}"/>
    <cellStyle name="RISKlightBoxed 4 2 4" xfId="8078" xr:uid="{6B7CFA89-5FC2-4C39-BCF4-DE3A9FFC98C0}"/>
    <cellStyle name="RISKlightBoxed 4 3" xfId="2690" xr:uid="{20E926A1-715E-434F-A262-0A36467290A2}"/>
    <cellStyle name="RISKlightBoxed 4 3 2" xfId="2691" xr:uid="{6FD1A534-3394-4553-AAC4-EE6C9318A531}"/>
    <cellStyle name="RISKlightBoxed 4 3 2 2" xfId="6101" xr:uid="{E26C5F31-33D0-405E-B214-7824D7D02FD8}"/>
    <cellStyle name="RISKlightBoxed 4 3 2 3" xfId="8079" xr:uid="{1B2B0E52-9058-4953-80D4-B6958A6F5274}"/>
    <cellStyle name="RISKlightBoxed 4 3 3" xfId="6102" xr:uid="{15FB1F48-3954-4D19-AB78-89E75EDAF8FC}"/>
    <cellStyle name="RISKlightBoxed 4 3 4" xfId="8080" xr:uid="{63C017DE-C9F3-40F5-B520-895837EB9E5C}"/>
    <cellStyle name="RISKlightBoxed 4 4" xfId="2692" xr:uid="{0DCEC4BA-DA8E-476B-857A-605E376ECFF8}"/>
    <cellStyle name="RISKlightBoxed 4 4 2" xfId="2693" xr:uid="{08210F1B-D8DC-48C0-9A79-D7A782BC8438}"/>
    <cellStyle name="RISKlightBoxed 4 4 2 2" xfId="6103" xr:uid="{8E204C53-7BD2-4C0B-BFB7-3020CA205A07}"/>
    <cellStyle name="RISKlightBoxed 4 4 2 3" xfId="8081" xr:uid="{2B0D411A-5BDD-4546-80CC-741DAF7730AD}"/>
    <cellStyle name="RISKlightBoxed 4 4 3" xfId="6104" xr:uid="{6D2AF0F1-4854-465E-A658-85669AB14030}"/>
    <cellStyle name="RISKlightBoxed 4 4 4" xfId="8082" xr:uid="{C8FD583A-6A8D-413F-8CE7-485CF7D9499B}"/>
    <cellStyle name="RISKlightBoxed 4 5" xfId="2694" xr:uid="{3101CFE7-487C-4331-8C2B-D5B85229C4F7}"/>
    <cellStyle name="RISKlightBoxed 4 5 2" xfId="6105" xr:uid="{C2B10474-37D7-4989-ABCD-B8F650731A47}"/>
    <cellStyle name="RISKlightBoxed 4 5 3" xfId="8083" xr:uid="{DDDE51A0-9E7D-4383-B45C-093952F9D152}"/>
    <cellStyle name="RISKlightBoxed 4 6" xfId="2695" xr:uid="{6CBF147D-CA5C-4589-B54E-D44DDBA7A14E}"/>
    <cellStyle name="RISKlightBoxed 4 6 2" xfId="6106" xr:uid="{BD452EE5-9752-4D40-8D60-0BDDEA95E91E}"/>
    <cellStyle name="RISKlightBoxed 4 6 3" xfId="8084" xr:uid="{66C9A037-A954-4E6D-B85F-39C82B742158}"/>
    <cellStyle name="RISKlightBoxed 4 7" xfId="6107" xr:uid="{8BAE0810-49DC-40A4-9F0B-BDDB7E5A450D}"/>
    <cellStyle name="RISKlightBoxed 4 8" xfId="8085" xr:uid="{D8D48C9E-69CD-4C5A-BAB2-2C8C78D866CC}"/>
    <cellStyle name="RISKlightBoxed 5" xfId="2696" xr:uid="{CF75CAE2-372E-417A-BA8A-E6597453E1DB}"/>
    <cellStyle name="RISKlightBoxed 5 2" xfId="6108" xr:uid="{044741AF-FE34-4015-B834-04838A31F36F}"/>
    <cellStyle name="RISKlightBoxed 5 3" xfId="8086" xr:uid="{2996597A-8ADF-40A6-8FBA-A3E47B9CA0E9}"/>
    <cellStyle name="RISKlightBoxed 6" xfId="2697" xr:uid="{4CD24495-7A7F-468E-BD56-FE952AE52C27}"/>
    <cellStyle name="RISKlightBoxed 6 2" xfId="6109" xr:uid="{472EAB06-1CCA-44AB-9403-5ACCA3D33819}"/>
    <cellStyle name="RISKlightBoxed 7" xfId="2698" xr:uid="{C899DBFD-AECB-40CA-A6FC-D027097CA8AE}"/>
    <cellStyle name="RISKlightBoxed 7 2" xfId="6110" xr:uid="{3A34FF25-AD77-4AC7-BEC0-8C854C31E8CF}"/>
    <cellStyle name="RISKlightBoxed 8" xfId="6111" xr:uid="{6D9BF7CE-49AF-48AC-BCCB-47FF580C81A0}"/>
    <cellStyle name="RISKlightBoxed 9" xfId="8087" xr:uid="{8CB076CE-1226-4C01-89FA-7A0B2C705EED}"/>
    <cellStyle name="RISKlightBoxed_Bases_Generales" xfId="8088" xr:uid="{EA5484BA-D0AD-4F63-855A-BFFDC027B367}"/>
    <cellStyle name="RISKltandbEdge" xfId="2699" xr:uid="{DDA8645A-9126-463E-B31D-C65736720DA3}"/>
    <cellStyle name="RISKltandbEdge 2" xfId="2700" xr:uid="{695DA1A2-F9DA-4B16-8A93-81D79923E2DB}"/>
    <cellStyle name="RISKltandbEdge 2 2" xfId="2701" xr:uid="{1AE4455F-2944-4ABE-B6F7-7D7EEEA183ED}"/>
    <cellStyle name="RISKltandbEdge 2 2 2" xfId="2702" xr:uid="{295128E4-444E-4A70-81EC-B017BAEB5461}"/>
    <cellStyle name="RISKltandbEdge 2 2 2 2" xfId="6112" xr:uid="{2165BB10-4B57-4667-84C5-C11A879490A7}"/>
    <cellStyle name="RISKltandbEdge 2 2 2 3" xfId="8089" xr:uid="{F1DE77C6-ECF0-422A-A9C2-8BCCDEE1F3EE}"/>
    <cellStyle name="RISKltandbEdge 2 2 3" xfId="6113" xr:uid="{4ADCBFE6-AF56-451D-994B-7F3AF039879B}"/>
    <cellStyle name="RISKltandbEdge 2 2 4" xfId="8090" xr:uid="{492A73F3-79B4-4BCD-BA52-0F207B459DD6}"/>
    <cellStyle name="RISKltandbEdge 2 3" xfId="2703" xr:uid="{4DBC9166-3CFA-4A16-9EBE-B7948B9B06D2}"/>
    <cellStyle name="RISKltandbEdge 2 3 2" xfId="2704" xr:uid="{5A06E96F-2086-41EA-A0D5-E255CB22784C}"/>
    <cellStyle name="RISKltandbEdge 2 3 2 2" xfId="6114" xr:uid="{8C9C0A0E-6301-4BA5-9C4A-6C56021C47E0}"/>
    <cellStyle name="RISKltandbEdge 2 3 2 3" xfId="8091" xr:uid="{1C8BB2B1-6F91-4254-9738-D90B9BCFB4B1}"/>
    <cellStyle name="RISKltandbEdge 2 3 3" xfId="6115" xr:uid="{74E2AB06-C02B-4B31-A582-D04AEDF60944}"/>
    <cellStyle name="RISKltandbEdge 2 3 4" xfId="8092" xr:uid="{200E28DB-A605-4CAB-80B4-ED979B2DC351}"/>
    <cellStyle name="RISKltandbEdge 2 4" xfId="2705" xr:uid="{D7DC8F7C-1DDE-469C-92B7-99CF94AE728C}"/>
    <cellStyle name="RISKltandbEdge 2 4 2" xfId="2706" xr:uid="{18ABC6ED-A94F-433D-ACF4-C1E16577E62C}"/>
    <cellStyle name="RISKltandbEdge 2 4 2 2" xfId="6116" xr:uid="{ACCDEA3A-6191-4BFC-BFCC-9A716E79894C}"/>
    <cellStyle name="RISKltandbEdge 2 4 2 3" xfId="8093" xr:uid="{69C9DC26-34C1-488F-8F1E-F1ABEF70F9D0}"/>
    <cellStyle name="RISKltandbEdge 2 4 3" xfId="6117" xr:uid="{DD4A43A4-B676-445D-9AB0-72EC06C5E67F}"/>
    <cellStyle name="RISKltandbEdge 2 4 4" xfId="8094" xr:uid="{3CCEC5C9-7DC4-45CA-9861-AB988649BC93}"/>
    <cellStyle name="RISKltandbEdge 2 5" xfId="2707" xr:uid="{2B55EC13-175A-4A64-AAA7-FAF52D1F588A}"/>
    <cellStyle name="RISKltandbEdge 2 5 2" xfId="6118" xr:uid="{821A82B6-7010-4448-A244-EDDB413E75D9}"/>
    <cellStyle name="RISKltandbEdge 2 5 3" xfId="8095" xr:uid="{168F64C6-ECF6-45C5-ABEB-BFD779550F4A}"/>
    <cellStyle name="RISKltandbEdge 2 6" xfId="2708" xr:uid="{784248F8-0BA8-4FD1-8BB5-33A098F479A5}"/>
    <cellStyle name="RISKltandbEdge 2 6 2" xfId="6119" xr:uid="{913E53DB-C49E-4F9B-8416-0B5B04C3D578}"/>
    <cellStyle name="RISKltandbEdge 2 6 3" xfId="8096" xr:uid="{AFC8DC32-6009-409F-995D-49B47ECF708D}"/>
    <cellStyle name="RISKltandbEdge 2 7" xfId="6120" xr:uid="{2E298695-5B67-40BF-9FF8-3C6E644405B0}"/>
    <cellStyle name="RISKltandbEdge 2 8" xfId="8097" xr:uid="{B0B8706F-792D-48DC-AD48-3B5599F87D8F}"/>
    <cellStyle name="RISKltandbEdge 3" xfId="2709" xr:uid="{EE0F9C40-FA81-46E6-A416-B2DE996F2B9D}"/>
    <cellStyle name="RISKltandbEdge 3 2" xfId="2710" xr:uid="{B872C34E-68A5-4203-9A59-7D5830E5E669}"/>
    <cellStyle name="RISKltandbEdge 3 2 2" xfId="2711" xr:uid="{890FE095-4EB9-48AA-A1DA-F53ECC52276F}"/>
    <cellStyle name="RISKltandbEdge 3 2 2 2" xfId="6121" xr:uid="{E199E17C-967A-4DB8-8F7D-73E49BB78BD4}"/>
    <cellStyle name="RISKltandbEdge 3 2 2 3" xfId="8098" xr:uid="{145D7082-A7B7-43F6-B3F5-336EF6E9E35D}"/>
    <cellStyle name="RISKltandbEdge 3 2 3" xfId="6122" xr:uid="{EFE43784-803D-473C-B67E-EF7B52B1A07D}"/>
    <cellStyle name="RISKltandbEdge 3 2 4" xfId="8099" xr:uid="{F5156097-D413-4005-88E8-D9CB47AD2CF5}"/>
    <cellStyle name="RISKltandbEdge 3 3" xfId="2712" xr:uid="{BA175FFF-4F75-4A91-BD50-0606CAD7F2D4}"/>
    <cellStyle name="RISKltandbEdge 3 3 2" xfId="2713" xr:uid="{9A690B55-AC29-4CEF-886D-248F50719C10}"/>
    <cellStyle name="RISKltandbEdge 3 3 2 2" xfId="6123" xr:uid="{47138D97-1089-435E-A5C0-84DB3FCD6935}"/>
    <cellStyle name="RISKltandbEdge 3 3 2 3" xfId="8100" xr:uid="{216E949E-A911-409D-ABD9-30ACD069347F}"/>
    <cellStyle name="RISKltandbEdge 3 3 3" xfId="6124" xr:uid="{D3980DC0-83CF-4FCD-9E6C-B9BD8C783685}"/>
    <cellStyle name="RISKltandbEdge 3 3 4" xfId="8101" xr:uid="{F6EC88B0-D68F-4E30-BF80-F344ED819718}"/>
    <cellStyle name="RISKltandbEdge 3 4" xfId="2714" xr:uid="{B7757F4F-F9EC-4CC2-80A8-C7CD9B636935}"/>
    <cellStyle name="RISKltandbEdge 3 4 2" xfId="2715" xr:uid="{6BE2E389-37DB-44DD-8C87-825342F2C962}"/>
    <cellStyle name="RISKltandbEdge 3 4 2 2" xfId="6125" xr:uid="{D9A82362-BF84-4F06-A675-D4D89EBD7070}"/>
    <cellStyle name="RISKltandbEdge 3 4 2 3" xfId="8102" xr:uid="{3C6A357C-C620-4402-8BB0-4788A3941DD7}"/>
    <cellStyle name="RISKltandbEdge 3 4 3" xfId="6126" xr:uid="{263DA8E2-5128-4394-A881-B9C7662473FF}"/>
    <cellStyle name="RISKltandbEdge 3 4 4" xfId="8103" xr:uid="{175CF973-169E-4664-B47A-BD5639A7976E}"/>
    <cellStyle name="RISKltandbEdge 3 5" xfId="2716" xr:uid="{0EDAA54B-A932-430A-9613-1A276AFBE003}"/>
    <cellStyle name="RISKltandbEdge 3 5 2" xfId="6127" xr:uid="{32B1519A-FFDA-4E42-AA16-96AD5ED7BE18}"/>
    <cellStyle name="RISKltandbEdge 3 5 3" xfId="8104" xr:uid="{4F094867-A09D-4FB6-8D62-0D4AEBE34700}"/>
    <cellStyle name="RISKltandbEdge 3 6" xfId="2717" xr:uid="{DC10B19B-6783-48C4-8CD8-7E293113199F}"/>
    <cellStyle name="RISKltandbEdge 3 6 2" xfId="6128" xr:uid="{24F73C18-1376-4E39-9073-AED7883AA3B3}"/>
    <cellStyle name="RISKltandbEdge 3 6 3" xfId="8105" xr:uid="{23EC8F7D-28A0-4DA6-80F0-7115E513F8F0}"/>
    <cellStyle name="RISKltandbEdge 3 7" xfId="6129" xr:uid="{694B5641-13CC-4D1F-BA1B-B7DD101C1175}"/>
    <cellStyle name="RISKltandbEdge 3 8" xfId="8106" xr:uid="{11FA1027-1C2C-41F2-83D8-AAD1552F21C7}"/>
    <cellStyle name="RISKltandbEdge 4" xfId="2718" xr:uid="{7727058F-7833-4F89-A6C0-77CCF88C1177}"/>
    <cellStyle name="RISKltandbEdge 4 2" xfId="2719" xr:uid="{EF9752B9-BBA3-4FA7-B3A9-F94D6AC66E12}"/>
    <cellStyle name="RISKltandbEdge 4 2 2" xfId="2720" xr:uid="{79868369-6511-427D-B126-BE43D647232A}"/>
    <cellStyle name="RISKltandbEdge 4 2 2 2" xfId="6130" xr:uid="{AE606CB3-5284-4E22-AEAE-D7C917AD4C2E}"/>
    <cellStyle name="RISKltandbEdge 4 2 2 3" xfId="8107" xr:uid="{5AFB2BC0-30F5-4131-890F-42682CBC8E61}"/>
    <cellStyle name="RISKltandbEdge 4 2 3" xfId="6131" xr:uid="{A066EAD4-D775-4AA8-B7CE-A0C6CEB682F7}"/>
    <cellStyle name="RISKltandbEdge 4 2 4" xfId="8108" xr:uid="{812F1352-7E60-42E0-8526-846F94FBB3E1}"/>
    <cellStyle name="RISKltandbEdge 4 3" xfId="2721" xr:uid="{F116D8E6-A67F-4A59-BB61-4BAB22E5B603}"/>
    <cellStyle name="RISKltandbEdge 4 3 2" xfId="2722" xr:uid="{1CB55C3B-6D26-4C28-8C5E-93DD9084ECC5}"/>
    <cellStyle name="RISKltandbEdge 4 3 2 2" xfId="6132" xr:uid="{775B552C-9A53-45F4-9D5A-231ADC17FAE5}"/>
    <cellStyle name="RISKltandbEdge 4 3 2 3" xfId="8109" xr:uid="{2EE426E4-CE11-4859-9507-BECB6FA5AAA4}"/>
    <cellStyle name="RISKltandbEdge 4 3 3" xfId="6133" xr:uid="{F604142F-9140-4C01-BBD6-24BC7FE7F893}"/>
    <cellStyle name="RISKltandbEdge 4 3 4" xfId="8110" xr:uid="{765DEDE3-E637-4E6E-B112-0B14DF4133EC}"/>
    <cellStyle name="RISKltandbEdge 4 4" xfId="2723" xr:uid="{6CF01DDB-391A-42A8-ABB5-CB7789877A29}"/>
    <cellStyle name="RISKltandbEdge 4 4 2" xfId="2724" xr:uid="{1D52B7F3-AB5F-4BFC-9D72-38053F04F83B}"/>
    <cellStyle name="RISKltandbEdge 4 4 2 2" xfId="6134" xr:uid="{7B523C5E-F8D5-4ADE-A02D-416241D25205}"/>
    <cellStyle name="RISKltandbEdge 4 4 2 3" xfId="8111" xr:uid="{ECD7B971-1A36-4F51-82E4-EE3B5D19E877}"/>
    <cellStyle name="RISKltandbEdge 4 4 3" xfId="6135" xr:uid="{6965379D-D298-483C-88DF-63AE4083BD93}"/>
    <cellStyle name="RISKltandbEdge 4 4 4" xfId="8112" xr:uid="{D0E0D315-C58E-4B1E-B830-9ADD84EAD44A}"/>
    <cellStyle name="RISKltandbEdge 4 5" xfId="2725" xr:uid="{4405B70F-5CA2-45D9-8469-BF79B6A968B3}"/>
    <cellStyle name="RISKltandbEdge 4 5 2" xfId="6136" xr:uid="{C6BA2260-CB5A-40EB-AF9F-BD2555E2649A}"/>
    <cellStyle name="RISKltandbEdge 4 5 3" xfId="8113" xr:uid="{7CA718A5-A352-4147-86DA-206C7E8F8F28}"/>
    <cellStyle name="RISKltandbEdge 4 6" xfId="2726" xr:uid="{C78A0396-9F4E-44E3-8A34-2CDBE87AF1F3}"/>
    <cellStyle name="RISKltandbEdge 4 6 2" xfId="6137" xr:uid="{3E5CF0DB-88E5-4D06-A90F-304DCB39E54A}"/>
    <cellStyle name="RISKltandbEdge 4 6 3" xfId="8114" xr:uid="{DA055901-DBA7-40EF-900B-C362467CD112}"/>
    <cellStyle name="RISKltandbEdge 4 7" xfId="6138" xr:uid="{1DA97EAA-BF47-433C-A22B-669D42E67F6F}"/>
    <cellStyle name="RISKltandbEdge 4 8" xfId="8115" xr:uid="{976A2888-C086-4FA4-99D3-68C9AAA6ABF5}"/>
    <cellStyle name="RISKltandbEdge 5" xfId="2727" xr:uid="{F953E28B-D290-4559-9CA3-7DF8AA319AFE}"/>
    <cellStyle name="RISKltandbEdge 5 2" xfId="6139" xr:uid="{EFB3C069-EC92-4316-8D78-D2F04DCD4984}"/>
    <cellStyle name="RISKltandbEdge 5 3" xfId="8116" xr:uid="{C19A4A80-7AB5-43D4-B55D-890DAB7F6CE3}"/>
    <cellStyle name="RISKltandbEdge 6" xfId="2728" xr:uid="{B3A55BA9-85DE-4ECA-B77E-64492A0CCEDC}"/>
    <cellStyle name="RISKltandbEdge 6 2" xfId="6140" xr:uid="{1C6C4A02-0934-4B7A-9C39-34755C62D375}"/>
    <cellStyle name="RISKltandbEdge 7" xfId="2729" xr:uid="{F8FC1D17-3F09-4641-93E5-C5EE04988556}"/>
    <cellStyle name="RISKltandbEdge 7 2" xfId="6141" xr:uid="{D1879229-80A1-477C-908E-8A923532AA4F}"/>
    <cellStyle name="RISKltandbEdge 8" xfId="6142" xr:uid="{FCB2D660-ACE6-4CF9-8041-70F9CAFAC547}"/>
    <cellStyle name="RISKltandbEdge 9" xfId="8117" xr:uid="{397B31A3-C3EE-4E85-A3F6-263154F486FE}"/>
    <cellStyle name="RISKltandbEdge_Bases_Generales" xfId="8118" xr:uid="{B26A4B10-92A5-4712-85CF-8E53B26822DA}"/>
    <cellStyle name="RISKnormBoxed" xfId="2730" xr:uid="{AB8486AA-6875-4102-B5FD-6C5866D1592D}"/>
    <cellStyle name="RISKnormBoxed 2" xfId="2731" xr:uid="{C8DDC618-AD85-44EB-8BBF-006CA545FCF1}"/>
    <cellStyle name="RISKnormBoxed 2 2" xfId="2732" xr:uid="{A3FAAA61-F85D-444C-B465-8A62D0920818}"/>
    <cellStyle name="RISKnormBoxed 2 2 2" xfId="2733" xr:uid="{0BBD47F3-742A-44B4-A6C8-7F2DCB978D27}"/>
    <cellStyle name="RISKnormBoxed 2 2 2 2" xfId="6143" xr:uid="{B653E79D-5B76-4356-B345-3E28BF76CD39}"/>
    <cellStyle name="RISKnormBoxed 2 2 2 3" xfId="8119" xr:uid="{79094601-46F1-4BA1-A0BF-2398DCD9EAAA}"/>
    <cellStyle name="RISKnormBoxed 2 2 3" xfId="6144" xr:uid="{F471083D-A4CA-4D88-89F5-56C124D30476}"/>
    <cellStyle name="RISKnormBoxed 2 2 4" xfId="8120" xr:uid="{16766732-EBBB-474D-8717-E4664A0636D8}"/>
    <cellStyle name="RISKnormBoxed 2 3" xfId="2734" xr:uid="{DD3E7B08-56E1-472A-AD94-D416DDEEC114}"/>
    <cellStyle name="RISKnormBoxed 2 3 2" xfId="2735" xr:uid="{4E798337-2456-4163-9545-1ABECF1E1AC4}"/>
    <cellStyle name="RISKnormBoxed 2 3 2 2" xfId="6145" xr:uid="{20A6E84C-2FB5-4460-B292-F7D85BE42D21}"/>
    <cellStyle name="RISKnormBoxed 2 3 2 3" xfId="8121" xr:uid="{6B5E77C9-8391-4CE4-899B-3DEDEEC716D9}"/>
    <cellStyle name="RISKnormBoxed 2 3 3" xfId="6146" xr:uid="{98564338-3D51-49AE-81D1-6CF891908854}"/>
    <cellStyle name="RISKnormBoxed 2 3 4" xfId="8122" xr:uid="{6BD39710-65B2-4E5C-9227-9C6B4DC0D647}"/>
    <cellStyle name="RISKnormBoxed 2 4" xfId="2736" xr:uid="{309AC56D-764E-489B-8BC7-DFCCE0C15B19}"/>
    <cellStyle name="RISKnormBoxed 2 4 2" xfId="2737" xr:uid="{F4E9C48A-7D60-4ED1-B063-A02A26BD44D8}"/>
    <cellStyle name="RISKnormBoxed 2 4 2 2" xfId="6147" xr:uid="{3961AD19-D473-4E7D-832B-D97605FC7A84}"/>
    <cellStyle name="RISKnormBoxed 2 4 2 3" xfId="8123" xr:uid="{740C1ED4-5479-472F-AD2B-1FF34391F56D}"/>
    <cellStyle name="RISKnormBoxed 2 4 3" xfId="6148" xr:uid="{57EBBD1C-2924-4CFD-B3C4-9AE4C5D74773}"/>
    <cellStyle name="RISKnormBoxed 2 4 4" xfId="8124" xr:uid="{C2D4154C-F62B-47A6-8010-66AE8EDD7620}"/>
    <cellStyle name="RISKnormBoxed 2 5" xfId="2738" xr:uid="{8161C6B8-750C-4031-93E4-9C0C6E148C71}"/>
    <cellStyle name="RISKnormBoxed 2 5 2" xfId="6149" xr:uid="{3B5B3BC8-C0B6-4C18-A686-681218FB02D8}"/>
    <cellStyle name="RISKnormBoxed 2 5 3" xfId="8125" xr:uid="{D02B9AAA-D09B-465A-8E0D-FE41F6D3B024}"/>
    <cellStyle name="RISKnormBoxed 2 6" xfId="2739" xr:uid="{133A473C-3C61-4C9F-8409-A8C2FD347FEF}"/>
    <cellStyle name="RISKnormBoxed 2 6 2" xfId="6150" xr:uid="{C2289ACB-459D-4393-A9D6-015A2AD505DE}"/>
    <cellStyle name="RISKnormBoxed 2 6 3" xfId="8126" xr:uid="{60F26FA5-F077-42DF-8A1B-1869BC6E736A}"/>
    <cellStyle name="RISKnormBoxed 2 7" xfId="6151" xr:uid="{76569669-0F5E-4622-A4D2-0A4BA1A3CD75}"/>
    <cellStyle name="RISKnormBoxed 2 8" xfId="8127" xr:uid="{8AFECEEB-FBEC-4538-8155-5B066842FEE8}"/>
    <cellStyle name="RISKnormBoxed 3" xfId="2740" xr:uid="{76290123-8C6B-428A-BAD2-A4F6E4E517BD}"/>
    <cellStyle name="RISKnormBoxed 3 2" xfId="2741" xr:uid="{864CA68B-3A7E-4606-8229-E559F8D4F3EC}"/>
    <cellStyle name="RISKnormBoxed 3 2 2" xfId="2742" xr:uid="{3E4C17F6-C4EF-45F2-A33E-0CCAF2C252B3}"/>
    <cellStyle name="RISKnormBoxed 3 2 2 2" xfId="6152" xr:uid="{C91A888F-E001-4AD2-AB44-73832E82F9AC}"/>
    <cellStyle name="RISKnormBoxed 3 2 2 3" xfId="8128" xr:uid="{2C4A33A6-6ACD-4D77-8654-03411A151527}"/>
    <cellStyle name="RISKnormBoxed 3 2 3" xfId="6153" xr:uid="{C4587D01-6296-437C-87E8-27B0219F92A1}"/>
    <cellStyle name="RISKnormBoxed 3 2 4" xfId="8129" xr:uid="{BFD172CD-0881-4E77-A925-9EBDD2BA1C7D}"/>
    <cellStyle name="RISKnormBoxed 3 3" xfId="2743" xr:uid="{9606662D-93C8-4A83-A252-3DB98FBFCAAA}"/>
    <cellStyle name="RISKnormBoxed 3 3 2" xfId="2744" xr:uid="{0CA6449A-F68A-47AE-A0FC-BD5D7F239338}"/>
    <cellStyle name="RISKnormBoxed 3 3 2 2" xfId="6154" xr:uid="{B5FA5226-B39D-4862-9129-28B2BB7D6BDE}"/>
    <cellStyle name="RISKnormBoxed 3 3 2 3" xfId="8130" xr:uid="{D92756D4-D037-4289-B6C1-F63E08E17CAF}"/>
    <cellStyle name="RISKnormBoxed 3 3 3" xfId="6155" xr:uid="{87378A84-6208-4A72-A832-F19F0FC9DE69}"/>
    <cellStyle name="RISKnormBoxed 3 3 4" xfId="8131" xr:uid="{6041806F-5FC8-4972-8F8B-CACC605208EF}"/>
    <cellStyle name="RISKnormBoxed 3 4" xfId="2745" xr:uid="{0896AFB6-59F1-4E50-80C2-25DBD9403C35}"/>
    <cellStyle name="RISKnormBoxed 3 4 2" xfId="2746" xr:uid="{0CF7893B-D522-438E-BE27-FFF9B2B340FD}"/>
    <cellStyle name="RISKnormBoxed 3 4 2 2" xfId="6156" xr:uid="{D15A97B9-0E80-4996-8EC4-283695314510}"/>
    <cellStyle name="RISKnormBoxed 3 4 2 3" xfId="8132" xr:uid="{B6AD4D17-8FB5-4F3E-8A72-644EF54B7051}"/>
    <cellStyle name="RISKnormBoxed 3 4 3" xfId="6157" xr:uid="{37231B72-AA85-4286-80AA-28932743DA2C}"/>
    <cellStyle name="RISKnormBoxed 3 4 4" xfId="8133" xr:uid="{5E7CFDFA-F624-4532-974A-CB7E4D9687F1}"/>
    <cellStyle name="RISKnormBoxed 3 5" xfId="2747" xr:uid="{1A9FF45E-A629-4CFC-8CD1-02EED169B9BD}"/>
    <cellStyle name="RISKnormBoxed 3 5 2" xfId="6158" xr:uid="{6401AAE2-AFF0-4087-8B13-338313155309}"/>
    <cellStyle name="RISKnormBoxed 3 5 3" xfId="8134" xr:uid="{7824D373-5B26-4F46-81B6-E98D1A386A55}"/>
    <cellStyle name="RISKnormBoxed 3 6" xfId="2748" xr:uid="{3BC4A166-D043-46CE-9D57-DB2992A0CE9F}"/>
    <cellStyle name="RISKnormBoxed 3 6 2" xfId="6159" xr:uid="{1BBB972A-4717-45B7-A31C-B891D7446C0A}"/>
    <cellStyle name="RISKnormBoxed 3 7" xfId="6160" xr:uid="{B71EAE80-148C-4B3F-81CB-B4F163F2BF55}"/>
    <cellStyle name="RISKnormBoxed 4" xfId="2749" xr:uid="{B8F75B84-7ABC-4F53-9C5C-C0D40BD68486}"/>
    <cellStyle name="RISKnormBoxed 4 2" xfId="2750" xr:uid="{0C465C05-0DA5-4685-AE78-E23362F0F2D3}"/>
    <cellStyle name="RISKnormBoxed 4 2 2" xfId="2751" xr:uid="{62DB2CAC-0587-4383-8E77-A13CA26BB24A}"/>
    <cellStyle name="RISKnormBoxed 4 2 2 2" xfId="6161" xr:uid="{33A299EB-902A-4404-B108-B0A0FC0E761A}"/>
    <cellStyle name="RISKnormBoxed 4 2 3" xfId="6162" xr:uid="{DD29F9B3-538C-481A-A2BC-3312DC7B4772}"/>
    <cellStyle name="RISKnormBoxed 4 3" xfId="2752" xr:uid="{1FDA041D-4EC3-49FD-ACA9-52F6EFF9988F}"/>
    <cellStyle name="RISKnormBoxed 4 3 2" xfId="2753" xr:uid="{BE1FB552-DE5E-437F-A97E-7C71B344CC5A}"/>
    <cellStyle name="RISKnormBoxed 4 3 2 2" xfId="6163" xr:uid="{06032C44-1388-4944-938F-322D5FC62671}"/>
    <cellStyle name="RISKnormBoxed 4 3 3" xfId="6164" xr:uid="{74C903B7-FE6C-4638-9441-31A5A27F502B}"/>
    <cellStyle name="RISKnormBoxed 4 4" xfId="2754" xr:uid="{2D299888-FFDE-4E21-8BAD-F427EEABAE42}"/>
    <cellStyle name="RISKnormBoxed 4 4 2" xfId="2755" xr:uid="{EA5D6D6D-C1BD-4AC3-9F0F-8F3BC80FF6A2}"/>
    <cellStyle name="RISKnormBoxed 4 4 2 2" xfId="6165" xr:uid="{27551610-C911-4C4E-BC72-0AF7CB8D99C9}"/>
    <cellStyle name="RISKnormBoxed 4 4 3" xfId="6166" xr:uid="{FEF65378-1EF9-4058-9967-BCC5A2089573}"/>
    <cellStyle name="RISKnormBoxed 4 5" xfId="2756" xr:uid="{188C7523-FBA8-4E15-BA30-58E134EC803E}"/>
    <cellStyle name="RISKnormBoxed 4 5 2" xfId="6167" xr:uid="{591D5921-6D8E-48F3-8D23-077ECF17E716}"/>
    <cellStyle name="RISKnormBoxed 4 6" xfId="2757" xr:uid="{988CBCCA-658D-4CFF-85EA-9B952C690049}"/>
    <cellStyle name="RISKnormBoxed 4 6 2" xfId="6168" xr:uid="{9A7671D5-9CFF-40E1-B9E1-1D86E1AC5ABD}"/>
    <cellStyle name="RISKnormBoxed 4 7" xfId="6169" xr:uid="{3CAAFB3D-D5C1-47EF-BA4E-A7964FD26A13}"/>
    <cellStyle name="RISKnormBoxed 5" xfId="2758" xr:uid="{F87F27A3-5CEB-47F2-8CB0-D9CDE2119BC3}"/>
    <cellStyle name="RISKnormBoxed 5 2" xfId="6170" xr:uid="{596A74BA-2E48-4E81-981D-62BEA80E5CC8}"/>
    <cellStyle name="RISKnormBoxed 6" xfId="2759" xr:uid="{4DFC563D-324F-4C7E-BE44-386137C977CE}"/>
    <cellStyle name="RISKnormBoxed 6 2" xfId="6171" xr:uid="{90B55D14-560E-4D79-947A-587536B5E844}"/>
    <cellStyle name="RISKnormBoxed 7" xfId="2760" xr:uid="{FD9BA4B2-5001-46E0-AD2F-4DB62B6AEB65}"/>
    <cellStyle name="RISKnormBoxed 7 2" xfId="6172" xr:uid="{EA10F72F-EFE1-45BA-B578-4FA58B27CD2B}"/>
    <cellStyle name="RISKnormBoxed 8" xfId="6173" xr:uid="{D547286E-682A-4008-8CED-41FB8F0112FB}"/>
    <cellStyle name="RISKnormBoxed_Información relacionada" xfId="2761" xr:uid="{F7F3697F-1548-46BB-9D39-E3F032475F69}"/>
    <cellStyle name="RISKnormCenter" xfId="2762" xr:uid="{031097B8-E3FC-461E-B6A5-0625610E6E83}"/>
    <cellStyle name="RISKnormCenter 2" xfId="2763" xr:uid="{4BB776B7-549C-4C43-AABD-4D543C088A32}"/>
    <cellStyle name="RISKnormCenter 2 2" xfId="2764" xr:uid="{7B98B38C-8428-41A0-99B0-F4DD75ADB38A}"/>
    <cellStyle name="RISKnormCenter 2 2 2" xfId="6174" xr:uid="{A36810C8-4DDF-489F-A570-644F5C524A10}"/>
    <cellStyle name="RISKnormCenter 2 3" xfId="2765" xr:uid="{0A606686-3990-48B2-99FC-B3A8EE441FCB}"/>
    <cellStyle name="RISKnormCenter 2 3 2" xfId="6175" xr:uid="{D6735869-1718-4B2A-926D-F81F0030434C}"/>
    <cellStyle name="RISKnormCenter 2 4" xfId="2766" xr:uid="{21DBBE38-38F1-4052-95F9-8A5AA39D4295}"/>
    <cellStyle name="RISKnormCenter 2 4 2" xfId="6176" xr:uid="{E75F999E-A16D-4B78-97E2-B681ECD25C6B}"/>
    <cellStyle name="RISKnormCenter 2 5" xfId="2767" xr:uid="{840D735A-2F28-43E2-90C4-18FDFC68564A}"/>
    <cellStyle name="RISKnormCenter 2 5 2" xfId="6177" xr:uid="{26AE7FBE-B818-40E0-9CC0-D9B2563BC98F}"/>
    <cellStyle name="RISKnormCenter 2 6" xfId="2768" xr:uid="{19682C18-7F92-412F-AED2-21637037B6E3}"/>
    <cellStyle name="RISKnormCenter 2 6 2" xfId="6178" xr:uid="{EA6B8528-EC0E-4CB0-9FC9-595B22899236}"/>
    <cellStyle name="RISKnormCenter 2 7" xfId="6179" xr:uid="{79190914-0656-40A8-BAC4-B79E1FEB2960}"/>
    <cellStyle name="RISKnormCenter 3" xfId="2769" xr:uid="{AE2D34A3-CED0-4B1F-BAAD-9C23743104E8}"/>
    <cellStyle name="RISKnormCenter 3 2" xfId="2770" xr:uid="{7A474DD0-7C1D-4DDB-B5A6-691AF37C12B1}"/>
    <cellStyle name="RISKnormCenter 3 2 2" xfId="6180" xr:uid="{9C530E25-626A-4A90-A64F-B72CD89A4F4D}"/>
    <cellStyle name="RISKnormCenter 3 3" xfId="2771" xr:uid="{EBB09D62-E92E-41C1-975C-D49B702BD7C9}"/>
    <cellStyle name="RISKnormCenter 3 3 2" xfId="6181" xr:uid="{09E6DB41-88FD-4CB6-84FF-FE3D22539C02}"/>
    <cellStyle name="RISKnormCenter 3 4" xfId="2772" xr:uid="{90310779-051C-4629-88A4-14C9352D5D67}"/>
    <cellStyle name="RISKnormCenter 3 4 2" xfId="6182" xr:uid="{9103365F-6982-4551-BCE3-076C1B31CC30}"/>
    <cellStyle name="RISKnormCenter 3 5" xfId="2773" xr:uid="{EF4F97C7-17CB-496E-89A0-5184D6D852EB}"/>
    <cellStyle name="RISKnormCenter 3 5 2" xfId="6183" xr:uid="{3CA9074B-7ACA-42F9-801F-8496FF8149EF}"/>
    <cellStyle name="RISKnormCenter 3 6" xfId="2774" xr:uid="{A9CC5123-5D4C-4AFF-A0CC-9F701508914C}"/>
    <cellStyle name="RISKnormCenter 3 6 2" xfId="6184" xr:uid="{B2A64C70-3C9F-43BA-A8C2-4331EF3E18B8}"/>
    <cellStyle name="RISKnormCenter 3 7" xfId="6185" xr:uid="{87768926-F823-4AB5-8954-4B02EBFB56CA}"/>
    <cellStyle name="RISKnormCenter 4" xfId="2775" xr:uid="{FF71E35F-199B-45B5-B2E4-022476483E00}"/>
    <cellStyle name="RISKnormCenter 4 2" xfId="2776" xr:uid="{54A42A4A-CC87-4E8A-8401-3DCA2167FB04}"/>
    <cellStyle name="RISKnormCenter 4 2 2" xfId="6186" xr:uid="{0FC250BA-775F-423D-8D47-71501B20B164}"/>
    <cellStyle name="RISKnormCenter 4 3" xfId="2777" xr:uid="{0252C4FF-AC88-45A2-93EB-9E1340B9F17B}"/>
    <cellStyle name="RISKnormCenter 4 3 2" xfId="6187" xr:uid="{3509555E-C39A-417C-A6D7-AF9703C2514D}"/>
    <cellStyle name="RISKnormCenter 4 4" xfId="2778" xr:uid="{360A2169-534D-4443-AE77-CC7469F6206E}"/>
    <cellStyle name="RISKnormCenter 4 4 2" xfId="6188" xr:uid="{B980BBD3-23A6-4655-8B95-5170B2E5ECDD}"/>
    <cellStyle name="RISKnormCenter 4 5" xfId="2779" xr:uid="{F791D856-AD8C-4CA3-8EB3-63CBA5D77EB9}"/>
    <cellStyle name="RISKnormCenter 4 5 2" xfId="6189" xr:uid="{07F34C4A-1EE6-4A9C-950C-169CD9C3903B}"/>
    <cellStyle name="RISKnormCenter 4 6" xfId="2780" xr:uid="{A10EEF30-B40B-4106-A5B7-39934654CB9B}"/>
    <cellStyle name="RISKnormCenter 4 6 2" xfId="6190" xr:uid="{EA0440FB-C5F8-4C2F-A79C-4F39922E5F66}"/>
    <cellStyle name="RISKnormCenter 4 7" xfId="6191" xr:uid="{240D8647-ADFA-491C-BB8C-3C7719BBF496}"/>
    <cellStyle name="RISKnormCenter 5" xfId="6192" xr:uid="{E489D7CD-E7E4-4708-8359-18CFE580950B}"/>
    <cellStyle name="RISKnormHeading" xfId="2781" xr:uid="{80B1F205-8D38-495D-9282-A763D0A09E16}"/>
    <cellStyle name="RISKnormHeading 2" xfId="2782" xr:uid="{FA8C8F4E-984B-487D-8D56-A004838C2717}"/>
    <cellStyle name="RISKnormHeading 2 2" xfId="2783" xr:uid="{CE96275E-9D88-4F54-A32C-078CFE0F9F01}"/>
    <cellStyle name="RISKnormHeading 2 3" xfId="2784" xr:uid="{FC5F8C29-3FF8-4A24-956D-AACE44F4FB47}"/>
    <cellStyle name="RISKnormHeading 2 4" xfId="2785" xr:uid="{42D8A0DF-5B2E-42CF-8CF5-B3D8CF87820C}"/>
    <cellStyle name="RISKnormHeading 2 5" xfId="2786" xr:uid="{0BC87628-1518-4D74-A82D-CA3975D50514}"/>
    <cellStyle name="RISKnormHeading 2 6" xfId="2787" xr:uid="{BDCAE791-B926-4FB3-BBE3-8DAEF58C4D7B}"/>
    <cellStyle name="RISKnormHeading 2_ActiFijos" xfId="2788" xr:uid="{AB159135-9D42-4EE4-8C64-BDACFACAB863}"/>
    <cellStyle name="RISKnormHeading 3" xfId="2789" xr:uid="{DB8DFC5E-FE32-4064-8BB1-F361C221F817}"/>
    <cellStyle name="RISKnormHeading 3 2" xfId="2790" xr:uid="{A1A417A3-D665-494C-8988-1DFFD94A524E}"/>
    <cellStyle name="RISKnormHeading 3 3" xfId="2791" xr:uid="{01DDBDF2-E451-4A74-8F92-46BCDDFB13E3}"/>
    <cellStyle name="RISKnormHeading 3 4" xfId="2792" xr:uid="{8AEF7CE1-D884-49D9-AF54-6FEF4E55F419}"/>
    <cellStyle name="RISKnormHeading 3 5" xfId="2793" xr:uid="{B6A1423C-8DC6-4D45-A6A3-55EBCEF55163}"/>
    <cellStyle name="RISKnormHeading 3 6" xfId="2794" xr:uid="{E13B8582-83C6-42CB-9E1F-B89199159FEA}"/>
    <cellStyle name="RISKnormHeading 3_ActiFijos" xfId="2795" xr:uid="{91A9007F-2F89-4DF5-A041-5D2B52B69924}"/>
    <cellStyle name="RISKnormHeading 4" xfId="2796" xr:uid="{9D4E80F7-CF02-4140-A2E7-08161C4EBD8B}"/>
    <cellStyle name="RISKnormHeading 4 2" xfId="2797" xr:uid="{5C60294E-D039-482A-8A58-5716E6E030EC}"/>
    <cellStyle name="RISKnormHeading 4 3" xfId="2798" xr:uid="{D60E01C2-F620-400E-A02B-CD60316342BA}"/>
    <cellStyle name="RISKnormHeading 4 4" xfId="2799" xr:uid="{678DE1B9-2888-403E-9F6B-8E16A3E8E3CA}"/>
    <cellStyle name="RISKnormHeading 4 5" xfId="2800" xr:uid="{E19ECC8A-CFA9-41EC-B898-6AC158CE4118}"/>
    <cellStyle name="RISKnormHeading 4 6" xfId="2801" xr:uid="{90813E7D-141B-42D4-B554-A727C9E8B5DA}"/>
    <cellStyle name="RISKnormHeading 4_ActiFijos" xfId="2802" xr:uid="{6D88C2F8-5814-4308-80D4-89ECE3880435}"/>
    <cellStyle name="RISKnormHeading_Bases_Generales" xfId="2803" xr:uid="{A0901AF6-D974-414A-B513-9575D6A08CEE}"/>
    <cellStyle name="RISKnormItal" xfId="2804" xr:uid="{592B8432-4F54-48A5-8628-4D558C270A0C}"/>
    <cellStyle name="RISKnormItal 2" xfId="2805" xr:uid="{6D7F179C-23F4-4952-BF2B-22D4CE0CB66D}"/>
    <cellStyle name="RISKnormItal 2 2" xfId="2806" xr:uid="{25B6D3E7-A2D7-4A50-A15E-ECD52B5FE899}"/>
    <cellStyle name="RISKnormItal 2 3" xfId="2807" xr:uid="{62F12316-9181-4997-AF78-100DE7CEE3D1}"/>
    <cellStyle name="RISKnormItal 2 4" xfId="2808" xr:uid="{536DFE24-F0AF-4C94-9A03-B27A17786AFA}"/>
    <cellStyle name="RISKnormItal 2 5" xfId="2809" xr:uid="{5EE61CD5-98DA-42AE-8929-EA0158AA0FF1}"/>
    <cellStyle name="RISKnormItal 2 6" xfId="2810" xr:uid="{7C7B3A48-0DFC-49E1-8883-282117D4E6C1}"/>
    <cellStyle name="RISKnormItal 2_ActiFijos" xfId="2811" xr:uid="{A49ECA77-371E-4F9F-BC73-996F92CAC845}"/>
    <cellStyle name="RISKnormItal 3" xfId="2812" xr:uid="{E38AD204-597E-4F3A-8367-6743DE3A1A40}"/>
    <cellStyle name="RISKnormItal 3 2" xfId="2813" xr:uid="{5E7FAA9B-1111-4E27-93C9-F4BA15D24299}"/>
    <cellStyle name="RISKnormItal 3 3" xfId="2814" xr:uid="{65C6A464-0C66-4B1D-80CB-3C80C76F8CE3}"/>
    <cellStyle name="RISKnormItal 3 4" xfId="2815" xr:uid="{B2DAF185-74B1-4B2E-A149-78F7EC6404D1}"/>
    <cellStyle name="RISKnormItal 3 5" xfId="2816" xr:uid="{BFFF52A2-97B7-4886-9798-6BAE63EE66F9}"/>
    <cellStyle name="RISKnormItal 3 6" xfId="2817" xr:uid="{CAAEEC08-D9C9-4DFC-8E25-DC6FD14F18A1}"/>
    <cellStyle name="RISKnormItal 3_ActiFijos" xfId="2818" xr:uid="{24D645E7-3526-4208-9FEF-B3F3171FA3C5}"/>
    <cellStyle name="RISKnormItal 4" xfId="2819" xr:uid="{96DC84FB-9576-43BC-A054-85E301E288E1}"/>
    <cellStyle name="RISKnormItal 4 2" xfId="2820" xr:uid="{2D09BD8D-6ADE-48E1-912F-EA45153B5126}"/>
    <cellStyle name="RISKnormItal 4 3" xfId="2821" xr:uid="{2EA2FAE2-6DB0-4231-B5FD-0B02270F1976}"/>
    <cellStyle name="RISKnormItal 4 4" xfId="2822" xr:uid="{FF3772E3-A962-423B-979F-EB0D3EE98895}"/>
    <cellStyle name="RISKnormItal 4 5" xfId="2823" xr:uid="{53ADD2BE-41A9-4E32-A259-9BA646B4F5B5}"/>
    <cellStyle name="RISKnormItal 4 6" xfId="2824" xr:uid="{0C5F4615-0024-4E9A-827B-9E48F309C081}"/>
    <cellStyle name="RISKnormItal 4_ActiFijos" xfId="2825" xr:uid="{1EEB57D5-A52C-4C95-9C45-973B4A31BC5B}"/>
    <cellStyle name="RISKnormItal_Bases_Generales" xfId="2826" xr:uid="{57DBD261-21BF-46B9-B212-6BCFE66A49CC}"/>
    <cellStyle name="RISKnormLabel" xfId="2827" xr:uid="{023C84FE-567E-4353-A56E-EDE0FFB02FC5}"/>
    <cellStyle name="RISKnormLabel 2" xfId="2828" xr:uid="{2EBA2D2C-330E-4DFD-B690-2EC0896DB497}"/>
    <cellStyle name="RISKnormLabel 2 2" xfId="2829" xr:uid="{1AE17E82-FBC5-4532-BBD9-BEE8205F13CD}"/>
    <cellStyle name="RISKnormLabel 2 3" xfId="2830" xr:uid="{44C8ABC9-012C-4CD0-9D90-54F7A888D094}"/>
    <cellStyle name="RISKnormLabel 2 4" xfId="2831" xr:uid="{2938104C-8EA3-4D4F-82E6-7842EDAA4AC8}"/>
    <cellStyle name="RISKnormLabel 2 5" xfId="2832" xr:uid="{3FCFA061-5488-4EAC-8A23-630D3B19FF4F}"/>
    <cellStyle name="RISKnormLabel 2 6" xfId="2833" xr:uid="{47A2BB6B-24CF-4EEC-83D3-40137322C7D3}"/>
    <cellStyle name="RISKnormLabel 2_ActiFijos" xfId="2834" xr:uid="{BB8ED938-FBFE-485C-9B4C-2A2A94E1F056}"/>
    <cellStyle name="RISKnormLabel 3" xfId="2835" xr:uid="{49504644-08C2-44F0-AC4F-B734BD3FEEF0}"/>
    <cellStyle name="RISKnormLabel 3 2" xfId="2836" xr:uid="{0676058A-62B5-4DBA-9756-055C48B5C426}"/>
    <cellStyle name="RISKnormLabel 3 3" xfId="2837" xr:uid="{162E8661-E9B1-4806-BA17-0D5B48949363}"/>
    <cellStyle name="RISKnormLabel 3 4" xfId="2838" xr:uid="{1CCC39D2-DC22-4353-87DF-4CB2DB0956A9}"/>
    <cellStyle name="RISKnormLabel 3 5" xfId="2839" xr:uid="{ABCFA09D-07AE-4B22-A05D-F182CD4372CE}"/>
    <cellStyle name="RISKnormLabel 3 6" xfId="2840" xr:uid="{7DA52E79-BAEA-4F1A-AEF7-DBE3B4959CFF}"/>
    <cellStyle name="RISKnormLabel 3_ActiFijos" xfId="2841" xr:uid="{9C953335-79F5-4C61-BE67-FE6F1461B194}"/>
    <cellStyle name="RISKnormLabel 4" xfId="2842" xr:uid="{30E0971E-336B-4309-BB24-887A76C899F5}"/>
    <cellStyle name="RISKnormLabel 4 2" xfId="2843" xr:uid="{049C41B6-D1EB-482D-B322-A30218112A53}"/>
    <cellStyle name="RISKnormLabel 4 3" xfId="2844" xr:uid="{4DB51871-EBFC-4C45-AB78-8A1735C23829}"/>
    <cellStyle name="RISKnormLabel 4 4" xfId="2845" xr:uid="{333B3459-0472-40E4-9EB7-9203C7864B17}"/>
    <cellStyle name="RISKnormLabel 4 5" xfId="2846" xr:uid="{D4B27986-D095-4D03-80AF-76382987446A}"/>
    <cellStyle name="RISKnormLabel 4 6" xfId="2847" xr:uid="{532B8E01-BE35-4764-A0B0-2C1137814228}"/>
    <cellStyle name="RISKnormLabel 4_ActiFijos" xfId="2848" xr:uid="{56E5427D-4DEB-4B2D-9A4C-0D266D682E7B}"/>
    <cellStyle name="RISKnormLabel_Bases_Generales" xfId="2849" xr:uid="{726E0002-D29B-46F0-BD80-9355806DEFCF}"/>
    <cellStyle name="RISKnormShade" xfId="2850" xr:uid="{EB137B81-EFC8-49BD-BDA1-9D5B472B8623}"/>
    <cellStyle name="RISKnormShade 2" xfId="2851" xr:uid="{7FEF03EC-8586-4732-AE36-DBE10138A022}"/>
    <cellStyle name="RISKnormShade 2 2" xfId="2852" xr:uid="{DC540CBD-2992-44AC-9665-6215DEA6499E}"/>
    <cellStyle name="RISKnormShade 2 2 2" xfId="6193" xr:uid="{2DE9E0DE-BA69-41E8-A840-583668999065}"/>
    <cellStyle name="RISKnormShade 2 3" xfId="2853" xr:uid="{0689881A-67D0-4B90-BA2C-948A3453B0CF}"/>
    <cellStyle name="RISKnormShade 2 3 2" xfId="6194" xr:uid="{D790ECB4-DB9B-4B73-8C95-8DFA0A1EADA7}"/>
    <cellStyle name="RISKnormShade 2 4" xfId="2854" xr:uid="{431C49C8-1656-48D8-BEEA-D3A78F99C343}"/>
    <cellStyle name="RISKnormShade 2 4 2" xfId="6195" xr:uid="{7808E397-1B54-4747-8E9D-A508CE481C7F}"/>
    <cellStyle name="RISKnormShade 2 5" xfId="2855" xr:uid="{37520771-D87F-42F4-86C9-8F4DC4AB8811}"/>
    <cellStyle name="RISKnormShade 2 5 2" xfId="6196" xr:uid="{4DB3DC0A-A46D-4982-8A45-F7A41B3A6400}"/>
    <cellStyle name="RISKnormShade 2 6" xfId="2856" xr:uid="{E02BC53D-BF45-4212-B6B3-185029994F9F}"/>
    <cellStyle name="RISKnormShade 2 6 2" xfId="6197" xr:uid="{A4BE1BD8-104D-4CC5-AC92-CB5733F46840}"/>
    <cellStyle name="RISKnormShade 2 7" xfId="6198" xr:uid="{B03E670C-C62F-4395-BE06-180D42FA4ED0}"/>
    <cellStyle name="RISKnormShade 3" xfId="2857" xr:uid="{5A402719-42A3-4564-836D-343B0976EFF2}"/>
    <cellStyle name="RISKnormShade 3 2" xfId="2858" xr:uid="{7CF78228-F507-4AB2-BC3A-AA8671209F33}"/>
    <cellStyle name="RISKnormShade 3 2 2" xfId="6199" xr:uid="{7CDB56AC-C171-416E-BFDE-5953BCFA86A9}"/>
    <cellStyle name="RISKnormShade 3 3" xfId="2859" xr:uid="{0C4EC1FB-18BA-438A-96D7-8FCD724D8117}"/>
    <cellStyle name="RISKnormShade 3 3 2" xfId="6200" xr:uid="{8EAAAC53-25D6-4F2B-A01A-5C8FF3DCA462}"/>
    <cellStyle name="RISKnormShade 3 4" xfId="2860" xr:uid="{30AAEC4C-E02F-43C3-AC78-00D100D87F7F}"/>
    <cellStyle name="RISKnormShade 3 4 2" xfId="6201" xr:uid="{9ADCA7AB-8A59-42F1-AC88-3DDCCBF9E873}"/>
    <cellStyle name="RISKnormShade 3 5" xfId="2861" xr:uid="{F09CCC89-2230-4D62-83ED-D21F83F070A9}"/>
    <cellStyle name="RISKnormShade 3 5 2" xfId="6202" xr:uid="{0F6BCC40-E3E0-4A89-AB1E-CE99DBE61E3E}"/>
    <cellStyle name="RISKnormShade 3 6" xfId="2862" xr:uid="{1EE39DA7-0346-4AE5-8A02-FBF907623785}"/>
    <cellStyle name="RISKnormShade 3 6 2" xfId="6203" xr:uid="{BDACCCC1-11F5-4DA7-9E89-F204BF00C0F1}"/>
    <cellStyle name="RISKnormShade 3 7" xfId="6204" xr:uid="{98A5F851-8EE6-4809-B60F-35DE58A61E1D}"/>
    <cellStyle name="RISKnormShade 4" xfId="2863" xr:uid="{31422D52-0C67-4078-8174-F7E7D0354B3E}"/>
    <cellStyle name="RISKnormShade 4 2" xfId="2864" xr:uid="{ADBB4A49-A0DA-4C57-B8B9-C30FF95C7FDB}"/>
    <cellStyle name="RISKnormShade 4 2 2" xfId="6205" xr:uid="{F4CA3E1A-3D8A-4571-B297-225F9E74D582}"/>
    <cellStyle name="RISKnormShade 4 3" xfId="2865" xr:uid="{28C21FED-C404-42F3-ADEF-DD5C5B692CC3}"/>
    <cellStyle name="RISKnormShade 4 3 2" xfId="6206" xr:uid="{94EB87A5-FB05-44B4-912A-F8DAC1A89B31}"/>
    <cellStyle name="RISKnormShade 4 4" xfId="2866" xr:uid="{F06D4850-4492-49BB-BEB3-76B3E762DC99}"/>
    <cellStyle name="RISKnormShade 4 4 2" xfId="6207" xr:uid="{5204445F-60FF-4FCA-8706-8E4AE014E43B}"/>
    <cellStyle name="RISKnormShade 4 5" xfId="2867" xr:uid="{C1E88FBA-DE5E-423D-9E45-EA803A28A974}"/>
    <cellStyle name="RISKnormShade 4 5 2" xfId="6208" xr:uid="{24F43232-DA83-42FB-9B0D-01A5EA8FB82A}"/>
    <cellStyle name="RISKnormShade 4 6" xfId="2868" xr:uid="{1A680D27-633E-4DB0-876F-78F4FD8E5D34}"/>
    <cellStyle name="RISKnormShade 4 6 2" xfId="6209" xr:uid="{722F2B04-82EB-4DCE-94A6-BB677411C031}"/>
    <cellStyle name="RISKnormShade 4 7" xfId="6210" xr:uid="{98D702CE-EC8B-4E78-AEB5-49A71809101C}"/>
    <cellStyle name="RISKnormShade 5" xfId="6211" xr:uid="{8F0E8ACF-8981-448D-866E-BCA8EF9E645A}"/>
    <cellStyle name="RISKnormTitle" xfId="2869" xr:uid="{5F7B1908-B26D-478F-A75F-B754E149C175}"/>
    <cellStyle name="RISKnormTitle 10" xfId="2870" xr:uid="{B9640855-DBA3-4191-BB44-08467C063F4F}"/>
    <cellStyle name="RISKnormTitle 11" xfId="2871" xr:uid="{D97E0D4E-372C-4A79-8FC0-5704464B0F18}"/>
    <cellStyle name="RISKnormTitle 2" xfId="2872" xr:uid="{E9EDDE17-1739-497F-8EC2-2E4C2D0724B0}"/>
    <cellStyle name="RISKnormTitle 2 2" xfId="2873" xr:uid="{9D4B902D-29BA-4C14-8526-720D4F29D05F}"/>
    <cellStyle name="RISKnormTitle 2 3" xfId="2874" xr:uid="{46D72D7B-0A4C-47A9-8ADE-B5E53F6A0AEA}"/>
    <cellStyle name="RISKnormTitle 2 4" xfId="2875" xr:uid="{1C5F7B6F-558D-4570-815D-674B239DDB39}"/>
    <cellStyle name="RISKnormTitle 2 5" xfId="2876" xr:uid="{DB23913B-36D2-4502-831B-17E731D73F36}"/>
    <cellStyle name="RISKnormTitle 2 6" xfId="2877" xr:uid="{59D35887-2D52-4166-BC21-7A135C771573}"/>
    <cellStyle name="RISKnormTitle 2_ActiFijos" xfId="2878" xr:uid="{34461495-F523-472D-9C8A-6AAE4812A824}"/>
    <cellStyle name="RISKnormTitle 3" xfId="2879" xr:uid="{4072BD70-C090-4C3F-A82C-6A0556ACC9E2}"/>
    <cellStyle name="RISKnormTitle 3 2" xfId="2880" xr:uid="{750C9BB5-22FF-4BDF-8E96-E2D24A6AF5AA}"/>
    <cellStyle name="RISKnormTitle 3 3" xfId="2881" xr:uid="{C36DB7C3-606E-47A3-B356-2B957314B501}"/>
    <cellStyle name="RISKnormTitle 3 4" xfId="2882" xr:uid="{6417682A-6A2C-4E4C-B74A-EA137D39B066}"/>
    <cellStyle name="RISKnormTitle 3 5" xfId="2883" xr:uid="{C54C6C00-8065-488A-ABE5-0FDF1122CB41}"/>
    <cellStyle name="RISKnormTitle 3 6" xfId="2884" xr:uid="{3469F3BF-6804-44DC-B534-0FD36163EB35}"/>
    <cellStyle name="RISKnormTitle 3_ActiFijos" xfId="2885" xr:uid="{DF2B6AF6-EB4D-4548-ABA7-2F830E8D2EF0}"/>
    <cellStyle name="RISKnormTitle 4" xfId="2886" xr:uid="{64D83ED8-5AA7-4E7A-9453-5727712EA607}"/>
    <cellStyle name="RISKnormTitle 4 2" xfId="2887" xr:uid="{B479D77C-4D9B-41E6-A9A9-EC580331CD7F}"/>
    <cellStyle name="RISKnormTitle 4 3" xfId="2888" xr:uid="{8DECED8A-D282-46B2-8835-ED9F38F69B3B}"/>
    <cellStyle name="RISKnormTitle 4 4" xfId="2889" xr:uid="{FDCFAD2C-4D64-4698-9E44-41C06116C839}"/>
    <cellStyle name="RISKnormTitle 4 5" xfId="2890" xr:uid="{188FEC09-938D-47A2-B0EA-0A7F24310AC1}"/>
    <cellStyle name="RISKnormTitle 4 6" xfId="2891" xr:uid="{9442DFA9-BCA1-47EA-A483-8D778A64BDC2}"/>
    <cellStyle name="RISKnormTitle 4_ActiFijos" xfId="2892" xr:uid="{37CEED29-D0BD-4240-B7A6-B2C7C7107E43}"/>
    <cellStyle name="RISKnormTitle 5" xfId="2893" xr:uid="{964E2B84-3E30-4675-B2DA-9473E4DFE781}"/>
    <cellStyle name="RISKnormTitle 6" xfId="2894" xr:uid="{D8F1E5B4-4879-4FE3-B984-7610FFBE0A74}"/>
    <cellStyle name="RISKnormTitle 7" xfId="2895" xr:uid="{673D2212-22A3-4DF1-9A9E-C804FBCF3977}"/>
    <cellStyle name="RISKnormTitle 8" xfId="2896" xr:uid="{AF9A87AB-C8FA-4697-9486-2F70620945BF}"/>
    <cellStyle name="RISKnormTitle 9" xfId="2897" xr:uid="{DCC64E52-829F-4BAA-8FE1-A2DF55C57763}"/>
    <cellStyle name="RISKnormTitle_ActiFijos" xfId="2898" xr:uid="{EE904F3C-B711-4C98-8DDC-70FBD7F04B82}"/>
    <cellStyle name="RISKoutNumber" xfId="2899" xr:uid="{B3259BA3-49FA-4A75-B349-A0E6CA3771DB}"/>
    <cellStyle name="RISKoutNumber 2" xfId="2900" xr:uid="{BA92612A-8442-40FD-A8F2-36D21B4350C6}"/>
    <cellStyle name="RISKoutNumber 2 2" xfId="2901" xr:uid="{61562EBA-AA0A-4FC8-94BB-49DBADE79F15}"/>
    <cellStyle name="RISKoutNumber 2 3" xfId="2902" xr:uid="{93BBAD76-1B22-4DB0-9848-1E618F0B8FF3}"/>
    <cellStyle name="RISKoutNumber 2 4" xfId="2903" xr:uid="{B8BFC6AB-3955-4020-A0E3-F34BEEBDCE8D}"/>
    <cellStyle name="RISKoutNumber 2 5" xfId="2904" xr:uid="{67EEF99B-F199-4647-9240-1FDBD0E81F1D}"/>
    <cellStyle name="RISKoutNumber 2 6" xfId="2905" xr:uid="{4A95528A-7120-49E6-B70F-902D6EB29EF1}"/>
    <cellStyle name="RISKoutNumber 2_ActiFijos" xfId="2906" xr:uid="{0EA6C157-CA7F-49C1-8BB8-69B30C093095}"/>
    <cellStyle name="RISKoutNumber 3" xfId="2907" xr:uid="{B730CC4B-B31E-4DB6-99C3-BC62AB54CA7B}"/>
    <cellStyle name="RISKoutNumber 3 2" xfId="2908" xr:uid="{CD4C6EFE-025F-4E6C-AE27-E5546DBE7CF3}"/>
    <cellStyle name="RISKoutNumber 3 3" xfId="2909" xr:uid="{71EA91F2-B1DC-40D6-8C8D-4AD686447FBA}"/>
    <cellStyle name="RISKoutNumber 3 4" xfId="2910" xr:uid="{778FCC5B-AD94-4C4E-9161-6D4B80FEEBAD}"/>
    <cellStyle name="RISKoutNumber 3 5" xfId="2911" xr:uid="{6711D14D-A915-45DD-ADF4-144E414DBC4D}"/>
    <cellStyle name="RISKoutNumber 3 6" xfId="2912" xr:uid="{8D9BC1A8-3AF8-4DB1-B244-5978628E7CEF}"/>
    <cellStyle name="RISKoutNumber 3_ActiFijos" xfId="2913" xr:uid="{879285F6-31C9-430A-B0BB-6E38D55C7301}"/>
    <cellStyle name="RISKoutNumber 4" xfId="2914" xr:uid="{B60B0B4F-E581-47E8-8BD1-0DDF3706732E}"/>
    <cellStyle name="RISKoutNumber 4 2" xfId="2915" xr:uid="{9DFBAE69-304E-44A8-86CF-F593BFA3E109}"/>
    <cellStyle name="RISKoutNumber 4 3" xfId="2916" xr:uid="{FE357514-B0C7-446E-9BB1-EAC2A0AB27D4}"/>
    <cellStyle name="RISKoutNumber 4 4" xfId="2917" xr:uid="{95021C2C-4413-414C-BC80-BF549033C79C}"/>
    <cellStyle name="RISKoutNumber 4 5" xfId="2918" xr:uid="{FD3F2C42-14CA-4AAB-954B-A042CC386786}"/>
    <cellStyle name="RISKoutNumber 4 6" xfId="2919" xr:uid="{53BDBC04-7460-488E-BF14-E9D50799827A}"/>
    <cellStyle name="RISKoutNumber 4_ActiFijos" xfId="2920" xr:uid="{DA95EEF7-7301-449F-8FE0-D334F798EDC0}"/>
    <cellStyle name="RISKoutNumber_Bases_Generales" xfId="2921" xr:uid="{7B37D8FD-A1A9-4B63-80BB-EF88C97BCAEF}"/>
    <cellStyle name="RISKrightEdge" xfId="2922" xr:uid="{7F8579F0-BBF9-4225-AB39-642B0CC5C773}"/>
    <cellStyle name="RISKrightEdge 2" xfId="2923" xr:uid="{1A577CAA-F751-455C-9CD1-25B2F70CEA05}"/>
    <cellStyle name="RISKrightEdge 2 2" xfId="2924" xr:uid="{E05BEB2D-AC40-4774-B1D7-2377DB0A8461}"/>
    <cellStyle name="RISKrightEdge 2 2 2" xfId="6212" xr:uid="{DF316245-E36B-4B95-B282-5221230233F9}"/>
    <cellStyle name="RISKrightEdge 2 3" xfId="2925" xr:uid="{3CAE7F56-4828-464D-89E0-C89139D60D4B}"/>
    <cellStyle name="RISKrightEdge 2 3 2" xfId="6213" xr:uid="{123F752F-8FC0-434E-AE71-2C3785557F48}"/>
    <cellStyle name="RISKrightEdge 2 4" xfId="2926" xr:uid="{9D7AC3F8-06B5-42A3-BF93-529D0F6FE339}"/>
    <cellStyle name="RISKrightEdge 2 4 2" xfId="6214" xr:uid="{EA2F8754-A7CA-47EB-9722-E7C619212E2B}"/>
    <cellStyle name="RISKrightEdge 2 5" xfId="2927" xr:uid="{BFF06754-D2B1-4C03-A923-EAF6065F9AE6}"/>
    <cellStyle name="RISKrightEdge 2 5 2" xfId="6215" xr:uid="{03FAAA96-FA59-4FE7-B410-E558C9FE584B}"/>
    <cellStyle name="RISKrightEdge 2 6" xfId="2928" xr:uid="{D92A5F4B-9ABD-40FA-B528-ED75D65CA4F4}"/>
    <cellStyle name="RISKrightEdge 2 6 2" xfId="6216" xr:uid="{36BA2ED1-3865-418E-817B-C35C9BEF7A81}"/>
    <cellStyle name="RISKrightEdge 2 7" xfId="6217" xr:uid="{DE5D76B8-6817-4F40-ADB2-D93ABCD03A17}"/>
    <cellStyle name="RISKrightEdge 3" xfId="2929" xr:uid="{51ED4254-3136-4FCF-B340-42F1E8E309D7}"/>
    <cellStyle name="RISKrightEdge 3 2" xfId="2930" xr:uid="{69AE2104-198D-4536-B61E-DC9C9AC8A147}"/>
    <cellStyle name="RISKrightEdge 3 2 2" xfId="6218" xr:uid="{6F30936D-9751-4C9E-810E-4E7717CD47A3}"/>
    <cellStyle name="RISKrightEdge 3 3" xfId="2931" xr:uid="{1BC2EF01-594D-4FCB-BECF-459F6C630AFC}"/>
    <cellStyle name="RISKrightEdge 3 3 2" xfId="6219" xr:uid="{365B55E3-85F9-4C9B-B822-19F3CFFD9D99}"/>
    <cellStyle name="RISKrightEdge 3 4" xfId="2932" xr:uid="{29AB6599-7EB2-4BD2-9FA1-A38FA5E252C6}"/>
    <cellStyle name="RISKrightEdge 3 4 2" xfId="6220" xr:uid="{608EE75B-BEE8-498B-828D-35A4B2E042FA}"/>
    <cellStyle name="RISKrightEdge 3 5" xfId="2933" xr:uid="{F1F2B7AD-50F6-4F84-9554-8ED3312DAA01}"/>
    <cellStyle name="RISKrightEdge 3 5 2" xfId="6221" xr:uid="{8501F71D-9945-4B8A-BF7E-05FF4A5EA783}"/>
    <cellStyle name="RISKrightEdge 3 6" xfId="2934" xr:uid="{C3F19490-0FEF-4A3A-B58A-E0308D2C6742}"/>
    <cellStyle name="RISKrightEdge 3 6 2" xfId="6222" xr:uid="{E99A13DB-B9E6-4362-8265-A23E614D2B3D}"/>
    <cellStyle name="RISKrightEdge 3 7" xfId="6223" xr:uid="{16170E5A-6557-4665-9E52-83D3B15641EB}"/>
    <cellStyle name="RISKrightEdge 4" xfId="2935" xr:uid="{F8FC4765-1CE0-4EF4-B550-C26F78E140D2}"/>
    <cellStyle name="RISKrightEdge 4 2" xfId="2936" xr:uid="{56D37E64-EE1D-44A0-ADF4-76168696A286}"/>
    <cellStyle name="RISKrightEdge 4 2 2" xfId="6224" xr:uid="{25DF1115-8E97-4108-8956-DDF01D26A636}"/>
    <cellStyle name="RISKrightEdge 4 3" xfId="2937" xr:uid="{F715E259-7499-43B4-B670-FE80E802EA04}"/>
    <cellStyle name="RISKrightEdge 4 3 2" xfId="6225" xr:uid="{89459887-0431-4FDE-BC0C-7BEF8002B5E4}"/>
    <cellStyle name="RISKrightEdge 4 4" xfId="2938" xr:uid="{D659B9EC-9513-4A71-A8E0-CD8F507E600A}"/>
    <cellStyle name="RISKrightEdge 4 4 2" xfId="6226" xr:uid="{57413291-419B-4B68-AD12-790107966666}"/>
    <cellStyle name="RISKrightEdge 4 5" xfId="2939" xr:uid="{2CEBFDAB-217C-46A2-B2C0-997D24CA73E4}"/>
    <cellStyle name="RISKrightEdge 4 5 2" xfId="6227" xr:uid="{E0BC6869-4CA5-4551-9CA7-9DD5752E3E00}"/>
    <cellStyle name="RISKrightEdge 4 6" xfId="2940" xr:uid="{AC8664B7-A639-4971-97B6-A104C6118CEB}"/>
    <cellStyle name="RISKrightEdge 4 6 2" xfId="6228" xr:uid="{414D27F2-66C9-442F-8099-241A82953C49}"/>
    <cellStyle name="RISKrightEdge 4 7" xfId="6229" xr:uid="{4165EE26-19C8-4ACF-8DB2-5567E241AEC2}"/>
    <cellStyle name="RISKrightEdge 5" xfId="6230" xr:uid="{F20EEB30-92E0-42BE-BA9D-68E03176D7F5}"/>
    <cellStyle name="RISKrtandbEdge" xfId="2941" xr:uid="{9431752D-B95B-4F70-8980-3BA516E35795}"/>
    <cellStyle name="RISKrtandbEdge 2" xfId="2942" xr:uid="{1BD3142A-358B-4B4A-8708-893657B20E3C}"/>
    <cellStyle name="RISKrtandbEdge 2 2" xfId="2943" xr:uid="{AC1961D0-CA01-4942-B693-712B83229AD0}"/>
    <cellStyle name="RISKrtandbEdge 2 2 2" xfId="2944" xr:uid="{3B5E2D31-048C-41FB-881C-69E3CEF9A3E3}"/>
    <cellStyle name="RISKrtandbEdge 2 2 2 2" xfId="6231" xr:uid="{A4EBBAA1-1464-4784-ABA7-A90AE5A81F0B}"/>
    <cellStyle name="RISKrtandbEdge 2 2 3" xfId="6232" xr:uid="{E8D9CB3D-B4CE-4CA3-BB14-2435E5B493FB}"/>
    <cellStyle name="RISKrtandbEdge 2 3" xfId="2945" xr:uid="{F7988186-E03B-4F8D-A270-2C8CF80818B1}"/>
    <cellStyle name="RISKrtandbEdge 2 3 2" xfId="2946" xr:uid="{D4FF6D22-126C-414F-BA84-CC856D670266}"/>
    <cellStyle name="RISKrtandbEdge 2 3 2 2" xfId="6233" xr:uid="{4B081F90-ADBF-4311-BC9D-0D72B479FBF7}"/>
    <cellStyle name="RISKrtandbEdge 2 3 3" xfId="6234" xr:uid="{B09AAD48-658D-4978-AA7B-3790EC1E8B11}"/>
    <cellStyle name="RISKrtandbEdge 2 4" xfId="2947" xr:uid="{7FA54947-F8A4-4A25-87A1-5246C2200E04}"/>
    <cellStyle name="RISKrtandbEdge 2 4 2" xfId="2948" xr:uid="{67D292B5-E805-4BF3-AAC0-C2460B4E86CC}"/>
    <cellStyle name="RISKrtandbEdge 2 4 2 2" xfId="6235" xr:uid="{CD4AF553-762D-4887-80ED-F401B0639D69}"/>
    <cellStyle name="RISKrtandbEdge 2 4 3" xfId="6236" xr:uid="{5E5F3262-0D35-4ABB-B4FB-B0CE99152937}"/>
    <cellStyle name="RISKrtandbEdge 2 5" xfId="2949" xr:uid="{6533E98F-1D87-45E4-8BB5-E25D2AC7F9FC}"/>
    <cellStyle name="RISKrtandbEdge 2 5 2" xfId="6237" xr:uid="{DEACBDC9-16E8-4C2B-80AE-A50975BF5A4A}"/>
    <cellStyle name="RISKrtandbEdge 2 6" xfId="2950" xr:uid="{52287A1B-A4E2-4690-9AC4-1F99D55C062A}"/>
    <cellStyle name="RISKrtandbEdge 2 6 2" xfId="6238" xr:uid="{4F912ED9-3649-46A2-B6D6-0DC88FD21426}"/>
    <cellStyle name="RISKrtandbEdge 2 7" xfId="6239" xr:uid="{9C6BF56A-C041-4016-BD61-56BE79089D97}"/>
    <cellStyle name="RISKrtandbEdge 3" xfId="2951" xr:uid="{4D4EDE4D-EF74-4098-8749-CD1BC88FEB5D}"/>
    <cellStyle name="RISKrtandbEdge 3 2" xfId="2952" xr:uid="{4795E351-E6DA-4DC5-B8AA-CEC3B1A85C9A}"/>
    <cellStyle name="RISKrtandbEdge 3 2 2" xfId="2953" xr:uid="{F0166B1D-E8A7-4BAE-B34B-D34D618B9E85}"/>
    <cellStyle name="RISKrtandbEdge 3 2 2 2" xfId="6240" xr:uid="{166266FE-55F3-4A9E-A6C2-EFBA6CE0EFCA}"/>
    <cellStyle name="RISKrtandbEdge 3 2 3" xfId="6241" xr:uid="{3EA0C7D6-1096-4ED7-821E-28D530079571}"/>
    <cellStyle name="RISKrtandbEdge 3 3" xfId="2954" xr:uid="{FE922379-F739-46D0-BF8E-D51B9F593621}"/>
    <cellStyle name="RISKrtandbEdge 3 3 2" xfId="2955" xr:uid="{6BCC346B-F991-442D-B983-72D450E78166}"/>
    <cellStyle name="RISKrtandbEdge 3 3 2 2" xfId="6242" xr:uid="{718041A3-6EF9-4FC1-BF71-A4E428C031A9}"/>
    <cellStyle name="RISKrtandbEdge 3 3 3" xfId="6243" xr:uid="{0A964632-CF20-4FB3-9B30-F6F0E04B5E6F}"/>
    <cellStyle name="RISKrtandbEdge 3 4" xfId="2956" xr:uid="{A1C23A63-5793-47B0-94A8-0D57EE5230E9}"/>
    <cellStyle name="RISKrtandbEdge 3 4 2" xfId="2957" xr:uid="{7354D18E-2E7A-4E66-BD63-7592DA68BC5A}"/>
    <cellStyle name="RISKrtandbEdge 3 4 2 2" xfId="6244" xr:uid="{05B20AB6-DEBE-46C5-A69E-305CE0CC88AA}"/>
    <cellStyle name="RISKrtandbEdge 3 4 3" xfId="6245" xr:uid="{63C336E4-889E-4E38-A982-41D5B066AA41}"/>
    <cellStyle name="RISKrtandbEdge 3 5" xfId="2958" xr:uid="{782940F2-8EB6-4996-8070-D1A8CAE0F604}"/>
    <cellStyle name="RISKrtandbEdge 3 5 2" xfId="6246" xr:uid="{111BDC57-DBB1-4609-97BA-80C1E1659F60}"/>
    <cellStyle name="RISKrtandbEdge 3 6" xfId="2959" xr:uid="{0D858DB3-CCDA-4E16-8F00-5A1D68CB871D}"/>
    <cellStyle name="RISKrtandbEdge 3 6 2" xfId="6247" xr:uid="{425906DF-1266-47B2-A922-C60FD9003934}"/>
    <cellStyle name="RISKrtandbEdge 3 7" xfId="6248" xr:uid="{29C2A034-0AC2-414C-AFF9-F67524733D3D}"/>
    <cellStyle name="RISKrtandbEdge 4" xfId="2960" xr:uid="{EEC3D565-439F-4149-8AF6-7BB381FBBC27}"/>
    <cellStyle name="RISKrtandbEdge 4 2" xfId="2961" xr:uid="{C1E7CC3F-8007-4979-9375-79F9137DBEAF}"/>
    <cellStyle name="RISKrtandbEdge 4 2 2" xfId="2962" xr:uid="{CB936814-03F2-4AA0-94CF-464E56315A46}"/>
    <cellStyle name="RISKrtandbEdge 4 2 2 2" xfId="6249" xr:uid="{266D39FB-FEAE-496A-A438-641CEC8D6F24}"/>
    <cellStyle name="RISKrtandbEdge 4 2 3" xfId="6250" xr:uid="{4B51804F-0D4C-46E6-9462-2ABCD73C8F09}"/>
    <cellStyle name="RISKrtandbEdge 4 3" xfId="2963" xr:uid="{D6CC5C3B-2C95-447A-A880-32A727828EE4}"/>
    <cellStyle name="RISKrtandbEdge 4 3 2" xfId="2964" xr:uid="{8548FD99-3D2F-494D-8144-C0DD36A3689C}"/>
    <cellStyle name="RISKrtandbEdge 4 3 2 2" xfId="6251" xr:uid="{AAB7DA1A-D7BC-4239-A853-F33798674054}"/>
    <cellStyle name="RISKrtandbEdge 4 3 3" xfId="6252" xr:uid="{2F86DE89-FB6F-4A6A-8DBD-FECF094CF148}"/>
    <cellStyle name="RISKrtandbEdge 4 4" xfId="2965" xr:uid="{4FB23EDE-E7CB-492D-ACF6-A2073B8D9409}"/>
    <cellStyle name="RISKrtandbEdge 4 4 2" xfId="2966" xr:uid="{CB754B1C-DCF3-4989-99FA-EDED152687F4}"/>
    <cellStyle name="RISKrtandbEdge 4 4 2 2" xfId="6253" xr:uid="{0255CB68-1A4C-446A-9C4A-84702C6A80DA}"/>
    <cellStyle name="RISKrtandbEdge 4 4 3" xfId="6254" xr:uid="{2F080368-6ECA-4F53-86B1-D199921BEC76}"/>
    <cellStyle name="RISKrtandbEdge 4 5" xfId="2967" xr:uid="{BAAEABA9-D641-4640-9415-7327DEDE6F62}"/>
    <cellStyle name="RISKrtandbEdge 4 5 2" xfId="6255" xr:uid="{6A576426-2222-4FEC-B297-F630F0FB4CDE}"/>
    <cellStyle name="RISKrtandbEdge 4 6" xfId="2968" xr:uid="{138823F5-34A8-4C0A-A325-1B84E24F980C}"/>
    <cellStyle name="RISKrtandbEdge 4 6 2" xfId="6256" xr:uid="{D4DCB808-305F-44DE-A195-9B2FBE8EC204}"/>
    <cellStyle name="RISKrtandbEdge 4 7" xfId="6257" xr:uid="{51F4DA4D-72A9-46F3-A827-824104B0291E}"/>
    <cellStyle name="RISKrtandbEdge 5" xfId="2969" xr:uid="{91E92BE3-D930-4181-B7B4-4485CB9CFC4B}"/>
    <cellStyle name="RISKrtandbEdge 5 2" xfId="6258" xr:uid="{DBF3B82B-2AF8-42FF-8877-18B80122E093}"/>
    <cellStyle name="RISKrtandbEdge 6" xfId="2970" xr:uid="{E2F84876-FE8A-4478-A313-17BDA6DF7125}"/>
    <cellStyle name="RISKrtandbEdge 6 2" xfId="6259" xr:uid="{3C93B365-C28F-497D-BBE9-AFC3948C4C64}"/>
    <cellStyle name="RISKrtandbEdge 7" xfId="2971" xr:uid="{30242448-6B2C-4846-AEDF-C3BB438E87E1}"/>
    <cellStyle name="RISKrtandbEdge 7 2" xfId="6260" xr:uid="{5CF3BEAB-5DE5-466C-B2B1-F5B5C4B80A00}"/>
    <cellStyle name="RISKrtandbEdge 8" xfId="6261" xr:uid="{1CBFCF19-66C8-414D-9FD0-61F3E494420F}"/>
    <cellStyle name="RISKrtandbEdge_PyG" xfId="2972" xr:uid="{E3E1BF5C-AEBD-4D3A-A2B0-619D8417A266}"/>
    <cellStyle name="RISKssTime" xfId="2973" xr:uid="{176A4041-88DA-4D49-8555-7C4478F09B95}"/>
    <cellStyle name="RISKssTime 2" xfId="2974" xr:uid="{AE766E52-9504-470E-BCF3-652A8E268186}"/>
    <cellStyle name="RISKssTime 2 2" xfId="2975" xr:uid="{419ECD98-8DA2-41E6-8280-6A0329A1763D}"/>
    <cellStyle name="RISKssTime 2 2 2" xfId="6262" xr:uid="{A16A6138-91EC-4D68-B9EF-BC679BBD4C63}"/>
    <cellStyle name="RISKssTime 2 3" xfId="2976" xr:uid="{22F54B67-6185-455C-936C-79427FF418AB}"/>
    <cellStyle name="RISKssTime 2 3 2" xfId="6263" xr:uid="{00DCE3C4-46B6-4B01-A94D-D4392EA0D63D}"/>
    <cellStyle name="RISKssTime 2 4" xfId="2977" xr:uid="{D7A2FD03-F677-4648-A932-16D7324D674C}"/>
    <cellStyle name="RISKssTime 2 4 2" xfId="6264" xr:uid="{AD38ACBC-E4A1-4B41-B693-E2AB96AC580E}"/>
    <cellStyle name="RISKssTime 2 5" xfId="2978" xr:uid="{0DBBD1A9-A984-474A-8B2E-01ADCDFD74EE}"/>
    <cellStyle name="RISKssTime 2 5 2" xfId="6265" xr:uid="{D904E314-29D9-4A84-B794-0A87811C54CA}"/>
    <cellStyle name="RISKssTime 2 6" xfId="2979" xr:uid="{8E812D00-0917-4EF3-A82C-8DB9B9057079}"/>
    <cellStyle name="RISKssTime 2 6 2" xfId="6266" xr:uid="{25790C2A-A4B5-474D-8D41-11D62D7452F2}"/>
    <cellStyle name="RISKssTime 2 7" xfId="6267" xr:uid="{2F16F59C-E500-4183-B3B5-94529F007695}"/>
    <cellStyle name="RISKssTime 3" xfId="2980" xr:uid="{8F760802-F89B-478C-8EF4-F0BED772B4F8}"/>
    <cellStyle name="RISKssTime 3 2" xfId="2981" xr:uid="{DF07251A-A0CB-463D-BEDF-D15BCF7CFB75}"/>
    <cellStyle name="RISKssTime 3 2 2" xfId="6268" xr:uid="{2ABA886B-1256-4FF5-ACEC-F7D8251BAE88}"/>
    <cellStyle name="RISKssTime 3 3" xfId="2982" xr:uid="{90264C43-6A8F-42B8-A35A-4D3107A64FFA}"/>
    <cellStyle name="RISKssTime 3 3 2" xfId="6269" xr:uid="{732690B1-FAA1-4D4B-8496-D32528E095CA}"/>
    <cellStyle name="RISKssTime 3 4" xfId="2983" xr:uid="{10E8FF38-D8D2-47C5-85CB-99D4215D8220}"/>
    <cellStyle name="RISKssTime 3 4 2" xfId="6270" xr:uid="{1D04BCE3-611E-46CF-B09A-2F30B9554B35}"/>
    <cellStyle name="RISKssTime 3 5" xfId="2984" xr:uid="{1139E48D-90D9-458E-B17D-A47CF91740D2}"/>
    <cellStyle name="RISKssTime 3 5 2" xfId="6271" xr:uid="{B30FD9F2-6823-4CEC-AF65-26BB89AFB0EE}"/>
    <cellStyle name="RISKssTime 3 6" xfId="2985" xr:uid="{9AD10805-6572-487A-AEED-7244164E3781}"/>
    <cellStyle name="RISKssTime 3 6 2" xfId="6272" xr:uid="{90605563-CA18-4BBB-8E17-850421AC1175}"/>
    <cellStyle name="RISKssTime 3 7" xfId="6273" xr:uid="{1F234D67-79E3-4562-8B3D-6E318E94F402}"/>
    <cellStyle name="RISKssTime 4" xfId="2986" xr:uid="{A9662DBA-CD6F-4602-9740-DC3213067040}"/>
    <cellStyle name="RISKssTime 4 2" xfId="2987" xr:uid="{420C0300-A915-4695-BC64-5354FDAE5524}"/>
    <cellStyle name="RISKssTime 4 2 2" xfId="6274" xr:uid="{85F6F2C7-896B-4EAF-9B88-A62DEFCE2C6F}"/>
    <cellStyle name="RISKssTime 4 3" xfId="2988" xr:uid="{C61374F2-AE65-4B3C-BFB3-0A731BB9BA12}"/>
    <cellStyle name="RISKssTime 4 3 2" xfId="6275" xr:uid="{E62DB673-7532-428F-BB99-F3C7AE9EEDF9}"/>
    <cellStyle name="RISKssTime 4 4" xfId="2989" xr:uid="{CA5340AD-CA7C-4C6F-AE62-5CF94F7AAB59}"/>
    <cellStyle name="RISKssTime 4 4 2" xfId="6276" xr:uid="{ED00A20F-3F87-4B94-A429-37D7114846CA}"/>
    <cellStyle name="RISKssTime 4 5" xfId="2990" xr:uid="{98AC5B4E-D5C7-48F9-A4CD-A5F2A12350D2}"/>
    <cellStyle name="RISKssTime 4 5 2" xfId="6277" xr:uid="{4143B7F4-CEFA-43BB-B75F-1AE275FC8108}"/>
    <cellStyle name="RISKssTime 4 6" xfId="2991" xr:uid="{9E3D3C32-7BE4-46D1-89D2-CA14DE17B918}"/>
    <cellStyle name="RISKssTime 4 6 2" xfId="6278" xr:uid="{59F772BE-8CF2-4D53-AD5D-29D572651E52}"/>
    <cellStyle name="RISKssTime 4 7" xfId="6279" xr:uid="{830F1B19-F284-4C7F-B179-C961B5E40D7C}"/>
    <cellStyle name="RISKssTime 5" xfId="6280" xr:uid="{14D92122-845C-494A-8646-44156BF6FEEC}"/>
    <cellStyle name="RISKtandbEdge" xfId="2992" xr:uid="{152763FB-350F-47A5-8C6E-32509E4DE3FA}"/>
    <cellStyle name="RISKtandbEdge 2" xfId="2993" xr:uid="{7C3A1C44-BE33-4F56-BA96-458B30F29C61}"/>
    <cellStyle name="RISKtandbEdge 2 2" xfId="2994" xr:uid="{E07BF0E9-5FC3-4510-A77E-D85E3EC99FA6}"/>
    <cellStyle name="RISKtandbEdge 2 2 2" xfId="2995" xr:uid="{DDC0540A-FD93-4D63-9596-959D8D0AA681}"/>
    <cellStyle name="RISKtandbEdge 2 2 2 2" xfId="6281" xr:uid="{C8906145-7285-4C6D-B235-8AC1A6BF69CF}"/>
    <cellStyle name="RISKtandbEdge 2 2 3" xfId="6282" xr:uid="{BC342DCD-37AA-4478-A663-2B6F0398552E}"/>
    <cellStyle name="RISKtandbEdge 2 3" xfId="2996" xr:uid="{7977132D-D2CE-4D8E-B92B-F78595F894B8}"/>
    <cellStyle name="RISKtandbEdge 2 3 2" xfId="2997" xr:uid="{9034C916-2D04-4784-BFF4-FE709A37537A}"/>
    <cellStyle name="RISKtandbEdge 2 3 2 2" xfId="6283" xr:uid="{AC098552-5C96-4A81-9ECA-7B0CE59B278B}"/>
    <cellStyle name="RISKtandbEdge 2 3 3" xfId="6284" xr:uid="{1463BE1E-72A0-4D6F-B5BC-483C7CF9DB72}"/>
    <cellStyle name="RISKtandbEdge 2 4" xfId="2998" xr:uid="{EB4529F4-BC12-4AA2-ACDE-20D40F655BEC}"/>
    <cellStyle name="RISKtandbEdge 2 4 2" xfId="2999" xr:uid="{9DA59DBC-180D-461E-9E23-6917C0735980}"/>
    <cellStyle name="RISKtandbEdge 2 4 2 2" xfId="6285" xr:uid="{0DBC43C0-B03D-471A-807B-EFE1CCB852C0}"/>
    <cellStyle name="RISKtandbEdge 2 4 3" xfId="6286" xr:uid="{5F78B7DB-47DA-48DE-8601-12384E1E41E5}"/>
    <cellStyle name="RISKtandbEdge 2 5" xfId="3000" xr:uid="{B6D638FC-2EA5-4481-94BF-1E090DAF46B9}"/>
    <cellStyle name="RISKtandbEdge 2 5 2" xfId="6287" xr:uid="{4D6F2D87-026E-4472-AEF5-F2B21AFD1F47}"/>
    <cellStyle name="RISKtandbEdge 2 6" xfId="3001" xr:uid="{8826DDD4-E9BD-4263-B281-CFDCE51C2B32}"/>
    <cellStyle name="RISKtandbEdge 2 6 2" xfId="6288" xr:uid="{307753A1-3F99-48C9-92F6-AABC2A81EC45}"/>
    <cellStyle name="RISKtandbEdge 2 7" xfId="6289" xr:uid="{0EE2AEDB-F0C6-4B57-9932-352E75608A1C}"/>
    <cellStyle name="RISKtandbEdge 3" xfId="3002" xr:uid="{16CB2B06-215B-42AD-95AD-ACBEACE9CEE3}"/>
    <cellStyle name="RISKtandbEdge 3 2" xfId="3003" xr:uid="{77E3E4AA-F767-475C-847A-0B8AFF2688A9}"/>
    <cellStyle name="RISKtandbEdge 3 2 2" xfId="3004" xr:uid="{8E98C791-7013-4AFE-A693-7355E5583C98}"/>
    <cellStyle name="RISKtandbEdge 3 2 2 2" xfId="6290" xr:uid="{76D11B22-DFD0-4049-8E4A-03AD67095DC9}"/>
    <cellStyle name="RISKtandbEdge 3 2 3" xfId="6291" xr:uid="{1FB30F39-F45E-43AA-A38C-F3CFA92290D1}"/>
    <cellStyle name="RISKtandbEdge 3 3" xfId="3005" xr:uid="{F2243069-AA75-4AFB-873B-87756A67A8C3}"/>
    <cellStyle name="RISKtandbEdge 3 3 2" xfId="3006" xr:uid="{0AF6B946-15D9-4497-B09D-AD8FAECB72A6}"/>
    <cellStyle name="RISKtandbEdge 3 3 2 2" xfId="6292" xr:uid="{84FEF83C-456A-40F0-9977-D4D4EF6E2503}"/>
    <cellStyle name="RISKtandbEdge 3 3 3" xfId="6293" xr:uid="{C9171DC2-47D7-4910-BA93-DE1F1523A2C4}"/>
    <cellStyle name="RISKtandbEdge 3 4" xfId="3007" xr:uid="{E6C27FB5-9560-4BCD-81C6-2AAA6B0AEAA3}"/>
    <cellStyle name="RISKtandbEdge 3 4 2" xfId="3008" xr:uid="{439C17B4-FB5C-44CC-A53E-5ADA09997CB4}"/>
    <cellStyle name="RISKtandbEdge 3 4 2 2" xfId="6294" xr:uid="{54AE8C45-0C19-40F8-880D-B09BC606842F}"/>
    <cellStyle name="RISKtandbEdge 3 4 3" xfId="6295" xr:uid="{D51B09D9-74E6-4B3D-B32D-15A8E9E31808}"/>
    <cellStyle name="RISKtandbEdge 3 5" xfId="3009" xr:uid="{17638BBE-1969-4FB6-9737-A55AE95B2C72}"/>
    <cellStyle name="RISKtandbEdge 3 5 2" xfId="6296" xr:uid="{F68BC0C2-F386-4993-A305-05EFAADB32C5}"/>
    <cellStyle name="RISKtandbEdge 3 6" xfId="3010" xr:uid="{8B612A09-9C53-4BCF-9317-FACA4B3FE316}"/>
    <cellStyle name="RISKtandbEdge 3 6 2" xfId="6297" xr:uid="{BB511BEB-A1C0-4CAE-8C94-08AD11B896C1}"/>
    <cellStyle name="RISKtandbEdge 3 7" xfId="6298" xr:uid="{ED06F704-9642-464D-BF3D-C407BBA5BBB4}"/>
    <cellStyle name="RISKtandbEdge 4" xfId="3011" xr:uid="{70A1D025-8C80-4A96-99B6-BC84EC7E781B}"/>
    <cellStyle name="RISKtandbEdge 4 2" xfId="3012" xr:uid="{4A94768B-CD82-4C7E-AAF2-6411501E9D06}"/>
    <cellStyle name="RISKtandbEdge 4 2 2" xfId="3013" xr:uid="{CB32EE0C-A4BD-4A59-81B1-3B960EA003EA}"/>
    <cellStyle name="RISKtandbEdge 4 2 2 2" xfId="6299" xr:uid="{EFF8A60A-886F-4965-86D0-957BE9904403}"/>
    <cellStyle name="RISKtandbEdge 4 2 3" xfId="6300" xr:uid="{85D705A2-D8AE-4D10-9CD5-7071050ED8D5}"/>
    <cellStyle name="RISKtandbEdge 4 3" xfId="3014" xr:uid="{D44DDFF4-32E9-418C-8F31-F3206711F5AA}"/>
    <cellStyle name="RISKtandbEdge 4 3 2" xfId="3015" xr:uid="{37F1956A-61A6-486B-87CD-C33A975C49E8}"/>
    <cellStyle name="RISKtandbEdge 4 3 2 2" xfId="6301" xr:uid="{4A475845-BC23-4D88-A9C3-5DB466021DA5}"/>
    <cellStyle name="RISKtandbEdge 4 3 3" xfId="6302" xr:uid="{FDFCC535-AF9A-4536-9DF5-F4CC42EB6D48}"/>
    <cellStyle name="RISKtandbEdge 4 4" xfId="3016" xr:uid="{4416DE7F-A0F1-43BA-B058-D6736851B194}"/>
    <cellStyle name="RISKtandbEdge 4 4 2" xfId="3017" xr:uid="{9C898DEC-A9A4-4E72-A0EB-1717F070C2F1}"/>
    <cellStyle name="RISKtandbEdge 4 4 2 2" xfId="6303" xr:uid="{A2A1BE6E-BC93-4C7C-801E-52E673DF87B7}"/>
    <cellStyle name="RISKtandbEdge 4 4 3" xfId="6304" xr:uid="{F111AA60-43A8-4CFC-9AC4-44E2749F1AC7}"/>
    <cellStyle name="RISKtandbEdge 4 5" xfId="3018" xr:uid="{0544F407-2FED-41B2-B8CD-BD1B12ACC424}"/>
    <cellStyle name="RISKtandbEdge 4 5 2" xfId="6305" xr:uid="{B9E1DB47-CDC9-4C80-A062-6AF1278F4FEB}"/>
    <cellStyle name="RISKtandbEdge 4 6" xfId="3019" xr:uid="{F0E8DC31-7FA8-4C23-99DB-5E729C73BAAF}"/>
    <cellStyle name="RISKtandbEdge 4 6 2" xfId="6306" xr:uid="{ABC351C5-9EBF-4813-BB5F-EC588BCD2C17}"/>
    <cellStyle name="RISKtandbEdge 4 7" xfId="6307" xr:uid="{848EC2AB-18DE-4E29-9B02-651C44BF0830}"/>
    <cellStyle name="RISKtandbEdge 5" xfId="3020" xr:uid="{2CC6C33E-D174-4AE1-9EF2-469EBC02B5EB}"/>
    <cellStyle name="RISKtandbEdge 5 2" xfId="6308" xr:uid="{152BFAD3-150E-4EB7-9078-DAE266C00B77}"/>
    <cellStyle name="RISKtandbEdge 6" xfId="3021" xr:uid="{C9493D82-5507-42E4-B403-9F25D1068CE2}"/>
    <cellStyle name="RISKtandbEdge 6 2" xfId="6309" xr:uid="{5788A16F-9483-4496-9A06-F5836B9E0064}"/>
    <cellStyle name="RISKtandbEdge 7" xfId="3022" xr:uid="{E81DC9A3-5190-49EB-8980-D1A59ECFD0DD}"/>
    <cellStyle name="RISKtandbEdge 7 2" xfId="6310" xr:uid="{21CB5C51-2C00-405B-B295-5794A2DD27B6}"/>
    <cellStyle name="RISKtandbEdge 8" xfId="6311" xr:uid="{7702A731-32D0-4000-9F72-E36421A0FFF0}"/>
    <cellStyle name="RISKtandbEdge_PyG" xfId="3023" xr:uid="{1BC2250B-4485-47E6-9D35-B3A50C523047}"/>
    <cellStyle name="RISKtlandrEdge" xfId="3024" xr:uid="{7A38525C-2064-41DB-A2CD-F6229683DA9C}"/>
    <cellStyle name="RISKtlandrEdge 2" xfId="3025" xr:uid="{ACDF20AA-C19B-4B4A-A807-8225A856A60A}"/>
    <cellStyle name="RISKtlandrEdge 2 2" xfId="3026" xr:uid="{7240FA00-5533-4F72-9535-35BDB88E2683}"/>
    <cellStyle name="RISKtlandrEdge 2 2 2" xfId="3027" xr:uid="{3EE087DA-FD4B-4E96-932C-5151865C12B6}"/>
    <cellStyle name="RISKtlandrEdge 2 2 2 2" xfId="6312" xr:uid="{1C32E26D-2763-4992-BAF8-CCBCDD7887AE}"/>
    <cellStyle name="RISKtlandrEdge 2 2 3" xfId="6313" xr:uid="{4218DFD7-4478-4253-8AC9-86973E1BD19D}"/>
    <cellStyle name="RISKtlandrEdge 2 3" xfId="3028" xr:uid="{0B12A0CC-4871-4CA0-BA1C-58E4DF3F6E72}"/>
    <cellStyle name="RISKtlandrEdge 2 3 2" xfId="3029" xr:uid="{904BE4D0-B996-4F05-A618-50678A6C9728}"/>
    <cellStyle name="RISKtlandrEdge 2 3 2 2" xfId="6314" xr:uid="{435BA085-A813-431E-AA1B-88849CEEE33A}"/>
    <cellStyle name="RISKtlandrEdge 2 3 3" xfId="6315" xr:uid="{2DDEB74F-3A7B-45EE-A151-AED2FCA73266}"/>
    <cellStyle name="RISKtlandrEdge 2 4" xfId="3030" xr:uid="{B7A3A30B-6BDF-4821-822F-FD124894365A}"/>
    <cellStyle name="RISKtlandrEdge 2 4 2" xfId="3031" xr:uid="{A8E22493-A239-4FB1-ADA6-E100869233A5}"/>
    <cellStyle name="RISKtlandrEdge 2 4 2 2" xfId="6316" xr:uid="{AA87C0AB-2259-4C03-BF16-22193B3454C2}"/>
    <cellStyle name="RISKtlandrEdge 2 4 3" xfId="6317" xr:uid="{EECD5549-3850-4871-B15A-433F95581BF8}"/>
    <cellStyle name="RISKtlandrEdge 2 5" xfId="3032" xr:uid="{E6FC1CFD-EB82-4156-B64A-796A9A078536}"/>
    <cellStyle name="RISKtlandrEdge 2 5 2" xfId="6318" xr:uid="{DE1A8C48-F92E-4C97-A39A-9F7A0B506B0B}"/>
    <cellStyle name="RISKtlandrEdge 2 6" xfId="3033" xr:uid="{D91BF2FB-0182-464E-A334-784BC7EA7250}"/>
    <cellStyle name="RISKtlandrEdge 2 6 2" xfId="6319" xr:uid="{8D4B2909-31BC-4936-A5A0-A7F7D922034C}"/>
    <cellStyle name="RISKtlandrEdge 2 7" xfId="6320" xr:uid="{57F4F286-F1C4-43F7-AD8A-5BDA0EBF2E28}"/>
    <cellStyle name="RISKtlandrEdge 3" xfId="3034" xr:uid="{121CC1BF-83E0-4063-A505-2BAE5E90D50A}"/>
    <cellStyle name="RISKtlandrEdge 3 2" xfId="3035" xr:uid="{A84E2867-76A5-4282-95A9-1AB377F2E8CA}"/>
    <cellStyle name="RISKtlandrEdge 3 2 2" xfId="3036" xr:uid="{D88640AA-A181-4D1C-905C-D345FEB4448A}"/>
    <cellStyle name="RISKtlandrEdge 3 2 2 2" xfId="6321" xr:uid="{720CCF0F-3369-4CD4-9788-B4BBF1A94CE2}"/>
    <cellStyle name="RISKtlandrEdge 3 2 3" xfId="6322" xr:uid="{D526FC70-B0BF-415A-8724-2788D91706B6}"/>
    <cellStyle name="RISKtlandrEdge 3 3" xfId="3037" xr:uid="{87E46A9C-1F77-42E8-90AB-D4CDA6A8A22F}"/>
    <cellStyle name="RISKtlandrEdge 3 3 2" xfId="3038" xr:uid="{6F9567BA-7D95-456D-9403-FD2F3801FC70}"/>
    <cellStyle name="RISKtlandrEdge 3 3 2 2" xfId="6323" xr:uid="{ED00284C-6C32-4AE4-BBE4-81430EEE395E}"/>
    <cellStyle name="RISKtlandrEdge 3 3 3" xfId="6324" xr:uid="{8513C6D5-3EDF-49B9-B4B9-C60E73A27768}"/>
    <cellStyle name="RISKtlandrEdge 3 4" xfId="3039" xr:uid="{6233CC0C-AAC5-4E39-9345-6D06299ADFF1}"/>
    <cellStyle name="RISKtlandrEdge 3 4 2" xfId="3040" xr:uid="{08061846-959C-4E7A-B412-E9727FBF0EDB}"/>
    <cellStyle name="RISKtlandrEdge 3 4 2 2" xfId="6325" xr:uid="{AB272606-A01E-4A01-9472-8A4E39DA6181}"/>
    <cellStyle name="RISKtlandrEdge 3 4 3" xfId="6326" xr:uid="{1FDFF7B8-0FA3-4C31-8E1F-7E25BB4F4581}"/>
    <cellStyle name="RISKtlandrEdge 3 5" xfId="3041" xr:uid="{B300CAEB-4392-4F7D-B819-5B00F34E4EBD}"/>
    <cellStyle name="RISKtlandrEdge 3 5 2" xfId="6327" xr:uid="{706F062F-9AED-4928-BA8D-1E97575FB21E}"/>
    <cellStyle name="RISKtlandrEdge 3 6" xfId="3042" xr:uid="{8E25A722-A178-480D-9BFF-23DE8BF94591}"/>
    <cellStyle name="RISKtlandrEdge 3 6 2" xfId="6328" xr:uid="{C06350B9-141A-4FDC-988E-14321DF33BBB}"/>
    <cellStyle name="RISKtlandrEdge 3 7" xfId="6329" xr:uid="{5C34C65C-7681-41AE-B4A6-D8534DC8C0A6}"/>
    <cellStyle name="RISKtlandrEdge 4" xfId="3043" xr:uid="{B149103D-56EE-4F6A-A331-9A0E8EE70E7A}"/>
    <cellStyle name="RISKtlandrEdge 4 2" xfId="3044" xr:uid="{76082689-121D-4E10-A255-FE70D456EA04}"/>
    <cellStyle name="RISKtlandrEdge 4 2 2" xfId="3045" xr:uid="{37F15E98-B4BF-4928-9604-D5E6D96E42D7}"/>
    <cellStyle name="RISKtlandrEdge 4 2 2 2" xfId="6330" xr:uid="{4ABC22DC-E234-4BE3-9324-63F371BE8ED2}"/>
    <cellStyle name="RISKtlandrEdge 4 2 3" xfId="6331" xr:uid="{B152A6A5-EAC0-42BD-8D15-74173E5DB6F2}"/>
    <cellStyle name="RISKtlandrEdge 4 3" xfId="3046" xr:uid="{9510D925-D021-498A-842B-6800674452F3}"/>
    <cellStyle name="RISKtlandrEdge 4 3 2" xfId="3047" xr:uid="{B9E39039-803E-44ED-B983-72DD1963CFE4}"/>
    <cellStyle name="RISKtlandrEdge 4 3 2 2" xfId="6332" xr:uid="{E62AB258-7E77-4337-AC14-CA45C26FF3FB}"/>
    <cellStyle name="RISKtlandrEdge 4 3 3" xfId="6333" xr:uid="{46AC62F6-1F5B-4441-AC8C-654774E64BB9}"/>
    <cellStyle name="RISKtlandrEdge 4 4" xfId="3048" xr:uid="{30EACB42-6717-4A5E-9E33-40C4F2D844E7}"/>
    <cellStyle name="RISKtlandrEdge 4 4 2" xfId="3049" xr:uid="{ABFDFAF5-5137-4590-ACD9-980935F90F91}"/>
    <cellStyle name="RISKtlandrEdge 4 4 2 2" xfId="6334" xr:uid="{ABDD7266-AF41-40CC-85FD-B38459892FF6}"/>
    <cellStyle name="RISKtlandrEdge 4 4 3" xfId="6335" xr:uid="{0A6F4233-D6ED-4573-9104-DCC740A39450}"/>
    <cellStyle name="RISKtlandrEdge 4 5" xfId="3050" xr:uid="{DF308EC5-FB3C-4603-9E2A-AFA059F2AEAF}"/>
    <cellStyle name="RISKtlandrEdge 4 5 2" xfId="6336" xr:uid="{26CC34EF-02AC-4E3D-872F-7A3E27F5520C}"/>
    <cellStyle name="RISKtlandrEdge 4 6" xfId="3051" xr:uid="{899B0BAC-A1FA-4AD9-959E-85199E77E140}"/>
    <cellStyle name="RISKtlandrEdge 4 6 2" xfId="6337" xr:uid="{30A0C214-804A-4BB8-B05A-BFD220854666}"/>
    <cellStyle name="RISKtlandrEdge 4 7" xfId="6338" xr:uid="{C5561E59-BDB8-414A-B36C-C8711E8B468E}"/>
    <cellStyle name="RISKtlandrEdge 5" xfId="3052" xr:uid="{8F036457-5FFF-4032-9626-34E976960175}"/>
    <cellStyle name="RISKtlandrEdge 5 2" xfId="6339" xr:uid="{83097A14-0315-4DDC-B144-F28488F3841A}"/>
    <cellStyle name="RISKtlandrEdge 6" xfId="3053" xr:uid="{323C563A-D828-408A-B3EC-1B5B8C3D662A}"/>
    <cellStyle name="RISKtlandrEdge 6 2" xfId="6340" xr:uid="{9C091B54-9008-4E60-BD92-05D4DF88FED7}"/>
    <cellStyle name="RISKtlandrEdge 7" xfId="3054" xr:uid="{16435207-D23C-4EDA-946D-1C6C74C81FC8}"/>
    <cellStyle name="RISKtlandrEdge 7 2" xfId="6341" xr:uid="{8DF1A6BD-CD59-4D2B-8C43-15AA5E765A5D}"/>
    <cellStyle name="RISKtlandrEdge 8" xfId="6342" xr:uid="{F50A1A5B-AD44-405E-9DD2-2A96505F1AF2}"/>
    <cellStyle name="RISKtlandrEdge_PyG" xfId="3055" xr:uid="{ED5EBB21-423F-456D-810F-6BAF357ED60B}"/>
    <cellStyle name="RISKtlCorner" xfId="3056" xr:uid="{8533D60B-ECC9-4B66-898E-729BAB95FEC6}"/>
    <cellStyle name="RISKtlCorner 2" xfId="3057" xr:uid="{FCB7D1CB-5333-4A89-A6C0-6A4AB6F299A7}"/>
    <cellStyle name="RISKtlCorner 2 2" xfId="3058" xr:uid="{9A104217-8CE3-47D6-A8D1-F4320A155F19}"/>
    <cellStyle name="RISKtlCorner 2 2 2" xfId="3059" xr:uid="{3C78F932-16FE-4954-B581-4327BAE1E323}"/>
    <cellStyle name="RISKtlCorner 2 2 2 2" xfId="6343" xr:uid="{68D91321-6CE5-4E82-97E8-84D96D44552E}"/>
    <cellStyle name="RISKtlCorner 2 2 3" xfId="6344" xr:uid="{C37D8F7F-1059-4571-B297-C806B7C9D6A1}"/>
    <cellStyle name="RISKtlCorner 2 3" xfId="3060" xr:uid="{22E012BC-1C0C-45FB-891F-8DE29BCBD696}"/>
    <cellStyle name="RISKtlCorner 2 3 2" xfId="3061" xr:uid="{2D319C19-E308-46CB-A838-B1E176F63D24}"/>
    <cellStyle name="RISKtlCorner 2 3 2 2" xfId="6345" xr:uid="{83B31F73-28E4-49E9-A5D3-590126BEFE46}"/>
    <cellStyle name="RISKtlCorner 2 3 3" xfId="6346" xr:uid="{9B87E48B-7B22-498A-AE00-1AB81A178FD2}"/>
    <cellStyle name="RISKtlCorner 2 4" xfId="3062" xr:uid="{0ACB4928-DD75-473B-B593-B576B342921C}"/>
    <cellStyle name="RISKtlCorner 2 4 2" xfId="3063" xr:uid="{D47DAD52-DC4A-46AA-9C8C-75ECBFAB6988}"/>
    <cellStyle name="RISKtlCorner 2 4 2 2" xfId="6347" xr:uid="{462398E8-A841-4D9E-89AA-A22429B4871C}"/>
    <cellStyle name="RISKtlCorner 2 4 3" xfId="6348" xr:uid="{DC2B9086-71C0-404A-9BC7-00CD6DA3FFA2}"/>
    <cellStyle name="RISKtlCorner 2 5" xfId="3064" xr:uid="{84F5BB21-9802-4AB5-B603-B97325E6B9E9}"/>
    <cellStyle name="RISKtlCorner 2 5 2" xfId="6349" xr:uid="{B844A734-B2B5-40E2-9676-6E013924D394}"/>
    <cellStyle name="RISKtlCorner 2 6" xfId="3065" xr:uid="{3F62C646-423A-409B-944E-8F3E601D77F5}"/>
    <cellStyle name="RISKtlCorner 2 6 2" xfId="6350" xr:uid="{291EF7B0-E68C-45F7-9853-806C8B2EC6D9}"/>
    <cellStyle name="RISKtlCorner 2 7" xfId="6351" xr:uid="{8FAA9180-4ADD-4C41-A595-2F591F6D80F6}"/>
    <cellStyle name="RISKtlCorner 3" xfId="3066" xr:uid="{C6102B5F-676E-414C-A6F0-3A9A080CE873}"/>
    <cellStyle name="RISKtlCorner 3 2" xfId="3067" xr:uid="{20ADCC90-6DF7-466A-B9FC-C13351097338}"/>
    <cellStyle name="RISKtlCorner 3 2 2" xfId="3068" xr:uid="{6CDFA704-49CF-49AF-AE07-6856356A5E5A}"/>
    <cellStyle name="RISKtlCorner 3 2 2 2" xfId="6352" xr:uid="{8E46FDBE-BC8C-4957-BDE8-A4CC1E3CD3A4}"/>
    <cellStyle name="RISKtlCorner 3 2 3" xfId="6353" xr:uid="{8F743100-804A-4542-A9A9-F6DF247B1D8F}"/>
    <cellStyle name="RISKtlCorner 3 3" xfId="3069" xr:uid="{40149C08-1F42-4CBC-9DFC-9190E846F774}"/>
    <cellStyle name="RISKtlCorner 3 3 2" xfId="3070" xr:uid="{3C522814-DBF0-4380-818F-D4C4F3642291}"/>
    <cellStyle name="RISKtlCorner 3 3 2 2" xfId="6354" xr:uid="{A2EC82CF-DC52-45FA-B8E3-52A21F8B78BD}"/>
    <cellStyle name="RISKtlCorner 3 3 3" xfId="6355" xr:uid="{DAED894A-258F-48FF-AA00-61F441C700C1}"/>
    <cellStyle name="RISKtlCorner 3 4" xfId="3071" xr:uid="{51183CD8-EC4E-4054-8730-006421C2636B}"/>
    <cellStyle name="RISKtlCorner 3 4 2" xfId="3072" xr:uid="{81D7029D-23D8-486B-82E6-D392B6772BD1}"/>
    <cellStyle name="RISKtlCorner 3 4 2 2" xfId="6356" xr:uid="{91C90B17-A55D-41B3-BE6A-D972B07F027F}"/>
    <cellStyle name="RISKtlCorner 3 4 3" xfId="6357" xr:uid="{463891DE-6B75-4938-968F-A58A100E16E0}"/>
    <cellStyle name="RISKtlCorner 3 5" xfId="3073" xr:uid="{6D2AB263-D709-4C4F-A7CC-EDE22149C6E2}"/>
    <cellStyle name="RISKtlCorner 3 5 2" xfId="6358" xr:uid="{C300B39C-A148-46F9-86D4-43AA8BF02C58}"/>
    <cellStyle name="RISKtlCorner 3 6" xfId="3074" xr:uid="{2D337272-B939-4E83-AB69-BB86A071BF54}"/>
    <cellStyle name="RISKtlCorner 3 6 2" xfId="6359" xr:uid="{E7D5C812-2756-44FE-963A-49578D6F4255}"/>
    <cellStyle name="RISKtlCorner 3 7" xfId="6360" xr:uid="{CBB2C017-5D5E-4092-967D-E947CEC2E5C0}"/>
    <cellStyle name="RISKtlCorner 4" xfId="3075" xr:uid="{811FC108-22F7-4D8D-AD9F-2798B91B1747}"/>
    <cellStyle name="RISKtlCorner 4 2" xfId="3076" xr:uid="{8CD209BE-AC8F-4CEF-AA16-599F868395EF}"/>
    <cellStyle name="RISKtlCorner 4 2 2" xfId="3077" xr:uid="{E9D394F6-90F7-400F-BEF2-684E21B73B59}"/>
    <cellStyle name="RISKtlCorner 4 2 2 2" xfId="6361" xr:uid="{2637CF18-50B7-4E9B-A370-B02CD42E5FE3}"/>
    <cellStyle name="RISKtlCorner 4 2 3" xfId="6362" xr:uid="{0943DBAF-95EB-4216-A325-37229369F221}"/>
    <cellStyle name="RISKtlCorner 4 3" xfId="3078" xr:uid="{1E8640E3-5596-41DD-AE0F-A772A1F904FF}"/>
    <cellStyle name="RISKtlCorner 4 3 2" xfId="3079" xr:uid="{DB8F0A92-C04D-417B-97E8-FD6F8F8D53FC}"/>
    <cellStyle name="RISKtlCorner 4 3 2 2" xfId="6363" xr:uid="{F6FB485F-21D0-4C88-A760-32325B5FAC0B}"/>
    <cellStyle name="RISKtlCorner 4 3 3" xfId="6364" xr:uid="{35E57413-4CDF-40A0-BB7B-7C8AF26BD92C}"/>
    <cellStyle name="RISKtlCorner 4 4" xfId="3080" xr:uid="{8BDF879E-3C41-4AE3-8EA9-12BCF99CD882}"/>
    <cellStyle name="RISKtlCorner 4 4 2" xfId="3081" xr:uid="{B0F4C6EB-B51E-4B94-80E7-C64BBAD01EDB}"/>
    <cellStyle name="RISKtlCorner 4 4 2 2" xfId="6365" xr:uid="{DE227A53-95A2-44D2-91EF-2355A07FF36D}"/>
    <cellStyle name="RISKtlCorner 4 4 3" xfId="6366" xr:uid="{A74563EF-FB0C-4224-9EEC-58FA6201D579}"/>
    <cellStyle name="RISKtlCorner 4 5" xfId="3082" xr:uid="{327BC5F8-6E98-48C3-BBD7-E896B19F7201}"/>
    <cellStyle name="RISKtlCorner 4 5 2" xfId="6367" xr:uid="{D8730A9D-B639-40AB-9191-9686AEBCB065}"/>
    <cellStyle name="RISKtlCorner 4 6" xfId="3083" xr:uid="{D113FFCC-3B05-471A-9B53-EB0DBDDC82E3}"/>
    <cellStyle name="RISKtlCorner 4 6 2" xfId="6368" xr:uid="{5277AD84-7869-4803-ABBC-C770EC45CDBF}"/>
    <cellStyle name="RISKtlCorner 4 7" xfId="6369" xr:uid="{BDA939FE-9EBD-45F3-886D-68D35BFF6310}"/>
    <cellStyle name="RISKtlCorner 5" xfId="3084" xr:uid="{14520BE1-CF76-48D9-86AD-D3604667B432}"/>
    <cellStyle name="RISKtlCorner 5 2" xfId="6370" xr:uid="{39DE6E36-5FDB-4898-BE43-F584AE1D949D}"/>
    <cellStyle name="RISKtlCorner 6" xfId="3085" xr:uid="{58474703-E522-4938-8126-BE433292D1F4}"/>
    <cellStyle name="RISKtlCorner 6 2" xfId="6371" xr:uid="{8527140C-CEF0-46D3-B0C4-8EE9C1D8FCD7}"/>
    <cellStyle name="RISKtlCorner 7" xfId="3086" xr:uid="{A76AA6CF-A0B3-4335-B7E9-704C941481B8}"/>
    <cellStyle name="RISKtlCorner 7 2" xfId="6372" xr:uid="{9B84F345-F6C7-4F92-B2B1-FB5C811E6229}"/>
    <cellStyle name="RISKtlCorner 8" xfId="6373" xr:uid="{7C5007D1-99F8-4753-88D5-D2226D3756B3}"/>
    <cellStyle name="RISKtlCorner_PyG" xfId="3087" xr:uid="{C3C70CF9-51EC-4241-971F-BE3BAB7F2E79}"/>
    <cellStyle name="RISKtopEdge" xfId="3088" xr:uid="{1C31BBA3-2798-4C63-AAD3-02FECA94E1AB}"/>
    <cellStyle name="RISKtopEdge 2" xfId="3089" xr:uid="{D5A7BB43-5C96-466D-AACD-CAFDFE111A5E}"/>
    <cellStyle name="RISKtopEdge 2 2" xfId="3090" xr:uid="{58311A10-A416-4155-BA71-A613C217381C}"/>
    <cellStyle name="RISKtopEdge 2 2 2" xfId="3091" xr:uid="{B7512FB6-E692-441B-8AC8-83A00A568D9B}"/>
    <cellStyle name="RISKtopEdge 2 2 2 2" xfId="6374" xr:uid="{D15FFDC9-E805-4991-B38F-749FBF9C6C31}"/>
    <cellStyle name="RISKtopEdge 2 2 3" xfId="6375" xr:uid="{ECC0E74B-8153-48F0-B3F2-0A155E981A30}"/>
    <cellStyle name="RISKtopEdge 2 3" xfId="3092" xr:uid="{103DFEA2-A35A-40F2-BE12-74C7D34BE84F}"/>
    <cellStyle name="RISKtopEdge 2 3 2" xfId="3093" xr:uid="{C254DB64-65F1-418A-9694-1FB4A3AE8CB6}"/>
    <cellStyle name="RISKtopEdge 2 3 2 2" xfId="6376" xr:uid="{73CB66E6-6886-411A-873E-546809DC10B6}"/>
    <cellStyle name="RISKtopEdge 2 3 3" xfId="6377" xr:uid="{5EC90D5F-057F-41DF-A40C-4A091C5A6179}"/>
    <cellStyle name="RISKtopEdge 2 4" xfId="3094" xr:uid="{8D4E071D-F578-4EDE-9D0C-FD4AAB03124B}"/>
    <cellStyle name="RISKtopEdge 2 4 2" xfId="3095" xr:uid="{3BF00EC4-55D0-453B-8031-0BFE7D7DC9EC}"/>
    <cellStyle name="RISKtopEdge 2 4 2 2" xfId="6378" xr:uid="{B757060E-1FB7-4D47-BFC9-C1CA1E33735C}"/>
    <cellStyle name="RISKtopEdge 2 4 3" xfId="6379" xr:uid="{209241EF-F1B1-4243-AD20-ED6C906AFEF8}"/>
    <cellStyle name="RISKtopEdge 2 5" xfId="3096" xr:uid="{C229B0B0-1B3E-405A-B044-6BEDCCC38878}"/>
    <cellStyle name="RISKtopEdge 2 5 2" xfId="6380" xr:uid="{7BD30F45-D72D-4B62-9B95-202C1B370C02}"/>
    <cellStyle name="RISKtopEdge 2 6" xfId="3097" xr:uid="{34B22FA9-5CA4-4F78-856A-3D5126AFAD8D}"/>
    <cellStyle name="RISKtopEdge 2 6 2" xfId="6381" xr:uid="{ED1F6F85-7918-4768-AC0B-D61FCA943E3F}"/>
    <cellStyle name="RISKtopEdge 2 7" xfId="6382" xr:uid="{BF38EFD5-20EF-477E-85A4-DC439C2371E1}"/>
    <cellStyle name="RISKtopEdge 3" xfId="3098" xr:uid="{C3FBD69B-0891-4F58-83C1-996023C02B5D}"/>
    <cellStyle name="RISKtopEdge 3 2" xfId="3099" xr:uid="{5147CD48-2BF5-4B9C-930B-8FCEC42DE059}"/>
    <cellStyle name="RISKtopEdge 3 2 2" xfId="3100" xr:uid="{DC919EDD-6D7E-4C1E-8708-A9F355C7B2F0}"/>
    <cellStyle name="RISKtopEdge 3 2 2 2" xfId="6383" xr:uid="{F31F6FC7-94E3-4620-93BD-0DB281E4125E}"/>
    <cellStyle name="RISKtopEdge 3 2 3" xfId="6384" xr:uid="{7B059F80-7A6F-4FF7-AA63-7FDF23583E7B}"/>
    <cellStyle name="RISKtopEdge 3 3" xfId="3101" xr:uid="{BBEA7F45-0668-4447-B5C9-4F4856B6C1D5}"/>
    <cellStyle name="RISKtopEdge 3 3 2" xfId="3102" xr:uid="{C6512F4B-58E3-4DD6-902A-F579EE458600}"/>
    <cellStyle name="RISKtopEdge 3 3 2 2" xfId="6385" xr:uid="{7722F734-D6E0-42B2-8DAC-60EC5E154FA0}"/>
    <cellStyle name="RISKtopEdge 3 3 3" xfId="6386" xr:uid="{529105AA-17BE-414D-8A55-4FC7D00AD1E9}"/>
    <cellStyle name="RISKtopEdge 3 4" xfId="3103" xr:uid="{F8357694-2864-4715-AB76-7298180F46A4}"/>
    <cellStyle name="RISKtopEdge 3 4 2" xfId="3104" xr:uid="{F00539FB-2FD0-471D-A5A0-D9428B71B9C0}"/>
    <cellStyle name="RISKtopEdge 3 4 2 2" xfId="6387" xr:uid="{CD29F7AF-FC99-4BE9-A399-02B9AAAA10E9}"/>
    <cellStyle name="RISKtopEdge 3 4 3" xfId="6388" xr:uid="{EFBD5675-16E4-4B93-AE84-3670DA917A83}"/>
    <cellStyle name="RISKtopEdge 3 5" xfId="3105" xr:uid="{59A5545F-D448-4337-A3C1-3CD20B3C6498}"/>
    <cellStyle name="RISKtopEdge 3 5 2" xfId="6389" xr:uid="{0BE66958-1C9A-4328-8E94-CE8BA9E41FF3}"/>
    <cellStyle name="RISKtopEdge 3 6" xfId="3106" xr:uid="{958F1DC8-FCDB-457B-BB5F-18861CE4E97A}"/>
    <cellStyle name="RISKtopEdge 3 6 2" xfId="6390" xr:uid="{055BE29C-AD8F-42A5-8282-53ABDD6AC05C}"/>
    <cellStyle name="RISKtopEdge 3 7" xfId="6391" xr:uid="{664A160E-5749-4A5C-BCCB-72EBB5B4B408}"/>
    <cellStyle name="RISKtopEdge 4" xfId="3107" xr:uid="{DF0FD22D-3741-4EC5-A2BF-76667F5EC33D}"/>
    <cellStyle name="RISKtopEdge 4 2" xfId="3108" xr:uid="{2B724AB1-1C4C-4553-96F2-7CFB81273B7C}"/>
    <cellStyle name="RISKtopEdge 4 2 2" xfId="3109" xr:uid="{5AA93362-4474-4333-824D-BA9115780639}"/>
    <cellStyle name="RISKtopEdge 4 2 2 2" xfId="6392" xr:uid="{44F5495C-7C23-491C-97E1-68EAC963942D}"/>
    <cellStyle name="RISKtopEdge 4 2 3" xfId="6393" xr:uid="{1FB1A2F3-3803-43E6-B92C-7B39FF16B2B5}"/>
    <cellStyle name="RISKtopEdge 4 3" xfId="3110" xr:uid="{67A3302C-1362-47BB-9109-760A4320103D}"/>
    <cellStyle name="RISKtopEdge 4 3 2" xfId="3111" xr:uid="{4E992BE9-1A33-48F8-9957-88C718F0702B}"/>
    <cellStyle name="RISKtopEdge 4 3 2 2" xfId="6394" xr:uid="{85B32944-8021-47E5-8DC5-61320CBAFBA1}"/>
    <cellStyle name="RISKtopEdge 4 3 3" xfId="6395" xr:uid="{B372289B-AAAF-49EC-A7F1-AC6D08A427D0}"/>
    <cellStyle name="RISKtopEdge 4 4" xfId="3112" xr:uid="{5E6D0974-8213-4FE2-85CE-54CF8FA343BA}"/>
    <cellStyle name="RISKtopEdge 4 4 2" xfId="3113" xr:uid="{73974EBC-95D0-445A-8644-378EE435422F}"/>
    <cellStyle name="RISKtopEdge 4 4 2 2" xfId="6396" xr:uid="{1397BE8E-4DD4-4ADD-873C-EACBBA43210A}"/>
    <cellStyle name="RISKtopEdge 4 4 3" xfId="6397" xr:uid="{966F2DF1-4EA8-43EB-94D9-21F9F0706E46}"/>
    <cellStyle name="RISKtopEdge 4 5" xfId="3114" xr:uid="{9028B8EB-D565-4970-A42C-730BFD4A7C60}"/>
    <cellStyle name="RISKtopEdge 4 5 2" xfId="6398" xr:uid="{19F6934C-A435-496A-8082-9AAC8CCAF652}"/>
    <cellStyle name="RISKtopEdge 4 6" xfId="3115" xr:uid="{CD3C0A48-864D-4A18-A0C4-9351DDFD07DA}"/>
    <cellStyle name="RISKtopEdge 4 6 2" xfId="6399" xr:uid="{89EDB024-1517-4FAA-9D24-5226AA2DEE98}"/>
    <cellStyle name="RISKtopEdge 4 7" xfId="6400" xr:uid="{04672748-20F6-4CAC-8603-2926F8C7D9EF}"/>
    <cellStyle name="RISKtopEdge 5" xfId="3116" xr:uid="{897B4BEA-6BE1-44E3-8DF5-93A05433CC37}"/>
    <cellStyle name="RISKtopEdge 5 2" xfId="6401" xr:uid="{6025ABC7-F504-4C90-8A1F-E97DD716D2F6}"/>
    <cellStyle name="RISKtopEdge 6" xfId="3117" xr:uid="{B6D455F6-7A4B-4D90-BF5D-64296DEBB488}"/>
    <cellStyle name="RISKtopEdge 6 2" xfId="6402" xr:uid="{3A34D7F1-4FC5-4B0F-8D8C-5C1431C6A759}"/>
    <cellStyle name="RISKtopEdge 7" xfId="3118" xr:uid="{B7263CA0-CF9E-484D-A9E7-B8DEA48AA3C2}"/>
    <cellStyle name="RISKtopEdge 7 2" xfId="6403" xr:uid="{651B51A2-474C-45A6-9FCA-D4137797B66B}"/>
    <cellStyle name="RISKtopEdge 8" xfId="6404" xr:uid="{8B410558-2E22-4108-963F-49E1C8F1579B}"/>
    <cellStyle name="RISKtopEdge_PyG" xfId="3119" xr:uid="{C5EB915F-C4B6-4FF6-B04E-7696ADC5658E}"/>
    <cellStyle name="RISKtrCorner" xfId="3120" xr:uid="{08FE9CC9-8902-4F76-B7C4-3B52F00FAFED}"/>
    <cellStyle name="RISKtrCorner 2" xfId="3121" xr:uid="{7407B60B-0C18-46D7-BCA3-AED143C22A35}"/>
    <cellStyle name="RISKtrCorner 2 2" xfId="3122" xr:uid="{CF1330BA-A4AB-40D4-A8E4-0C1E036A8894}"/>
    <cellStyle name="RISKtrCorner 2 2 2" xfId="3123" xr:uid="{55024E20-5F93-42CD-84DC-F79BC78D1078}"/>
    <cellStyle name="RISKtrCorner 2 2 2 2" xfId="6405" xr:uid="{BDF68234-BAC5-45B7-BE9A-6B16B8CCAEFE}"/>
    <cellStyle name="RISKtrCorner 2 2 3" xfId="6406" xr:uid="{88733830-E1EA-4249-B4F5-3933F7D8E8E1}"/>
    <cellStyle name="RISKtrCorner 2 3" xfId="3124" xr:uid="{3C0F27B0-8332-4D26-8E7D-6C448A1BC2E3}"/>
    <cellStyle name="RISKtrCorner 2 3 2" xfId="3125" xr:uid="{73D89480-0D9E-418D-90CF-961CD82D4799}"/>
    <cellStyle name="RISKtrCorner 2 3 2 2" xfId="6407" xr:uid="{084BF620-152C-4B33-98FE-C8C65572FB92}"/>
    <cellStyle name="RISKtrCorner 2 3 3" xfId="6408" xr:uid="{560BDDD0-E9CF-4022-ABCE-736AD33DA9DB}"/>
    <cellStyle name="RISKtrCorner 2 4" xfId="3126" xr:uid="{FEA0BB88-B46C-4B02-A5EB-15E98B98E243}"/>
    <cellStyle name="RISKtrCorner 2 4 2" xfId="3127" xr:uid="{FBB549D4-BCA8-486D-89A9-ED0FE7627B52}"/>
    <cellStyle name="RISKtrCorner 2 4 2 2" xfId="6409" xr:uid="{17828B5A-0BEB-46C1-8AE7-090B4635BA0C}"/>
    <cellStyle name="RISKtrCorner 2 4 3" xfId="6410" xr:uid="{2CCCF063-9374-4145-AFC4-BE72302DBA3B}"/>
    <cellStyle name="RISKtrCorner 2 5" xfId="3128" xr:uid="{08F25F25-20DB-4422-8B85-3C525772D664}"/>
    <cellStyle name="RISKtrCorner 2 5 2" xfId="6411" xr:uid="{D318877E-FB0B-4F3F-8D8C-55FA5E9F8ACA}"/>
    <cellStyle name="RISKtrCorner 2 6" xfId="3129" xr:uid="{3E47E26D-5CF4-40B5-BB1E-AEA1D70ABA0C}"/>
    <cellStyle name="RISKtrCorner 2 6 2" xfId="6412" xr:uid="{538C7FFB-5F32-41F8-A3EB-04E579494B81}"/>
    <cellStyle name="RISKtrCorner 2 7" xfId="6413" xr:uid="{ED80125A-ACA7-4770-9B7C-79309069833E}"/>
    <cellStyle name="RISKtrCorner 3" xfId="3130" xr:uid="{7400CA10-EB38-4E5E-B404-9B9C87950FCA}"/>
    <cellStyle name="RISKtrCorner 3 2" xfId="3131" xr:uid="{D3D5C616-8DD9-4AAD-85C3-6FCB07333EE4}"/>
    <cellStyle name="RISKtrCorner 3 2 2" xfId="3132" xr:uid="{DB7EA0E4-5DE5-49D6-9092-2ED50481CD5D}"/>
    <cellStyle name="RISKtrCorner 3 2 2 2" xfId="6414" xr:uid="{EDCD4161-8F0F-4559-BE1E-C9172399117B}"/>
    <cellStyle name="RISKtrCorner 3 2 3" xfId="6415" xr:uid="{76F8BE54-B8B7-49D4-9156-77B56CE9A847}"/>
    <cellStyle name="RISKtrCorner 3 3" xfId="3133" xr:uid="{DD319386-99BF-4C08-AF78-A04B1BEEBFF1}"/>
    <cellStyle name="RISKtrCorner 3 3 2" xfId="3134" xr:uid="{EE9F4CF9-FFC6-4710-AD1A-DFEB7AD31743}"/>
    <cellStyle name="RISKtrCorner 3 3 2 2" xfId="6416" xr:uid="{AAE155A1-B006-41DE-A11E-D596F3DBA67F}"/>
    <cellStyle name="RISKtrCorner 3 3 3" xfId="6417" xr:uid="{8CC07050-58A7-45DB-93D9-37589F0F9857}"/>
    <cellStyle name="RISKtrCorner 3 4" xfId="3135" xr:uid="{3CCD4F7B-69AA-46B4-AC06-72E822CAB3DD}"/>
    <cellStyle name="RISKtrCorner 3 4 2" xfId="3136" xr:uid="{0E7A6BBF-F5FC-42BF-8A40-D19B9896A100}"/>
    <cellStyle name="RISKtrCorner 3 4 2 2" xfId="6418" xr:uid="{D3FBF3EA-ACAB-4D17-B3E6-AA641697BE38}"/>
    <cellStyle name="RISKtrCorner 3 4 3" xfId="6419" xr:uid="{63385394-74BB-4B90-844E-D9C94E6C7730}"/>
    <cellStyle name="RISKtrCorner 3 5" xfId="3137" xr:uid="{4561D989-F156-4C76-9DC6-94BE8442DD68}"/>
    <cellStyle name="RISKtrCorner 3 5 2" xfId="6420" xr:uid="{BC9BDA8A-EDD6-4681-9163-CBED55C8F973}"/>
    <cellStyle name="RISKtrCorner 3 6" xfId="3138" xr:uid="{4C2B7ABE-C466-4B3F-9DEE-64B7A93C1F49}"/>
    <cellStyle name="RISKtrCorner 3 6 2" xfId="6421" xr:uid="{61FEFBD5-C575-401F-A78D-1606550DEB5E}"/>
    <cellStyle name="RISKtrCorner 3 7" xfId="6422" xr:uid="{E8560F33-288E-4F65-A1C6-FCA7FC518FBF}"/>
    <cellStyle name="RISKtrCorner 4" xfId="3139" xr:uid="{EDC9CFD7-25D7-45D8-A82A-2B0EDC5641C8}"/>
    <cellStyle name="RISKtrCorner 4 2" xfId="3140" xr:uid="{C5593069-D066-4B40-ADD6-7B89E01A9F16}"/>
    <cellStyle name="RISKtrCorner 4 2 2" xfId="3141" xr:uid="{0A4D59BF-0CC9-4BFE-816D-5B46240592AE}"/>
    <cellStyle name="RISKtrCorner 4 2 2 2" xfId="6423" xr:uid="{27EB8D13-F58D-4861-BE50-5D5D46ED9886}"/>
    <cellStyle name="RISKtrCorner 4 2 3" xfId="6424" xr:uid="{B7B76737-A068-4526-813C-63BAFFA3F2B7}"/>
    <cellStyle name="RISKtrCorner 4 3" xfId="3142" xr:uid="{A0FAA1AA-1BC0-49C4-84D3-F0865AE06126}"/>
    <cellStyle name="RISKtrCorner 4 3 2" xfId="3143" xr:uid="{F61049B5-C693-4BE7-9D4C-5C9DFD034233}"/>
    <cellStyle name="RISKtrCorner 4 3 2 2" xfId="6425" xr:uid="{A2D652D2-C657-48FB-AF55-EE8C72639061}"/>
    <cellStyle name="RISKtrCorner 4 3 3" xfId="6426" xr:uid="{4ECB2064-26F4-4D7D-A217-CF2125FCA1F9}"/>
    <cellStyle name="RISKtrCorner 4 4" xfId="3144" xr:uid="{CB59F0D8-8336-470C-A415-D9F8211B14AB}"/>
    <cellStyle name="RISKtrCorner 4 4 2" xfId="3145" xr:uid="{051AA069-23B9-4A70-862C-ECC8BDDD7D86}"/>
    <cellStyle name="RISKtrCorner 4 4 2 2" xfId="6427" xr:uid="{75470789-8DBC-4154-9EF0-15090473139B}"/>
    <cellStyle name="RISKtrCorner 4 4 3" xfId="6428" xr:uid="{0B4A9965-A912-4B8B-A98A-8350140E9B5E}"/>
    <cellStyle name="RISKtrCorner 4 5" xfId="3146" xr:uid="{F197785C-4F59-4819-8907-ECF970A12E6E}"/>
    <cellStyle name="RISKtrCorner 4 5 2" xfId="6429" xr:uid="{D71601B3-FAB3-4F57-BA67-49ACB76B0D7C}"/>
    <cellStyle name="RISKtrCorner 4 6" xfId="3147" xr:uid="{DD565B3C-7E8C-40DD-BEF8-2E912FA735AC}"/>
    <cellStyle name="RISKtrCorner 4 6 2" xfId="6430" xr:uid="{81C36688-24D7-4B74-9114-6703244287C9}"/>
    <cellStyle name="RISKtrCorner 4 7" xfId="6431" xr:uid="{01E3E3A1-609F-43ED-9AF2-E8EC026CC4BC}"/>
    <cellStyle name="RISKtrCorner 5" xfId="3148" xr:uid="{A89A782D-5B87-4E04-9EAA-1D0AFABE1EAB}"/>
    <cellStyle name="RISKtrCorner 5 2" xfId="6432" xr:uid="{3E45E778-BADC-400D-9AC2-D8183D9DE820}"/>
    <cellStyle name="RISKtrCorner 6" xfId="3149" xr:uid="{F60D9E81-BF08-494C-96DD-82492324F1BD}"/>
    <cellStyle name="RISKtrCorner 6 2" xfId="6433" xr:uid="{B3FB458F-B705-4F24-A711-AE5510447967}"/>
    <cellStyle name="RISKtrCorner 7" xfId="3150" xr:uid="{C9BFEFD7-A391-46D2-8D57-DADE1CF395BB}"/>
    <cellStyle name="RISKtrCorner 7 2" xfId="6434" xr:uid="{E1F1D5CA-CAD0-45F9-8B87-8A084427256E}"/>
    <cellStyle name="RISKtrCorner 8" xfId="6435" xr:uid="{69458BF0-10EF-46AE-B9DA-735D4C2FB395}"/>
    <cellStyle name="RISKtrCorner_PyG" xfId="3151" xr:uid="{8550589B-6A97-4A5B-AB4A-D4D683303083}"/>
    <cellStyle name="RM" xfId="8593" xr:uid="{85E9A219-BFC1-4E43-92BD-7FAA6FC5A33C}"/>
    <cellStyle name="Saída" xfId="3152" xr:uid="{1952F7C7-14D7-44A1-9872-AACD95483DD0}"/>
    <cellStyle name="Salida 10" xfId="6436" xr:uid="{54BBE424-3147-4D9C-960A-1F17F480BB78}"/>
    <cellStyle name="Salida 10 2" xfId="8594" xr:uid="{45BC4CE2-0391-4830-9A24-624A4EC500B6}"/>
    <cellStyle name="Salida 11" xfId="6437" xr:uid="{F1B62CCC-D6C2-4495-BF8F-78B242A3D157}"/>
    <cellStyle name="Salida 11 2" xfId="6438" xr:uid="{A8337DD5-F225-45A5-9F75-44A47FFE2798}"/>
    <cellStyle name="Salida 11 3" xfId="8595" xr:uid="{7FFD6BAF-812A-42FF-A078-0B26B071F8A4}"/>
    <cellStyle name="Salida 12" xfId="6439" xr:uid="{0BCE38EF-8B11-46C6-8D20-744F5735C58E}"/>
    <cellStyle name="Salida 12 2" xfId="6440" xr:uid="{0A98A8D1-1EBF-46D0-8556-398365888A3E}"/>
    <cellStyle name="Salida 12 3" xfId="8596" xr:uid="{F159585C-3F47-490F-BEBE-1EE4DAAED01C}"/>
    <cellStyle name="Salida 13" xfId="6441" xr:uid="{8480727D-293E-414F-81E6-85374BD75AF1}"/>
    <cellStyle name="Salida 13 2" xfId="6442" xr:uid="{BF3BFD63-A41C-41CD-B36C-337FDA0277F0}"/>
    <cellStyle name="Salida 13 3" xfId="8597" xr:uid="{B5F0ABF6-0C10-4C83-90BA-8EA4BF0CB9D7}"/>
    <cellStyle name="Salida 14" xfId="6443" xr:uid="{8BDF4BC9-D54A-458C-A2B3-3A80708705FD}"/>
    <cellStyle name="Salida 14 2" xfId="6444" xr:uid="{843D2B20-7B0A-45D2-94F7-5B0B46777395}"/>
    <cellStyle name="Salida 14 3" xfId="8598" xr:uid="{12C50058-6AE5-4DAC-AAC8-610E73C6B224}"/>
    <cellStyle name="Salida 15" xfId="6445" xr:uid="{4707732C-A6AA-4EC7-8C2F-B44B4AB42859}"/>
    <cellStyle name="Salida 15 2" xfId="6446" xr:uid="{CEAD42C9-73D8-4D28-A34D-2CA6F494C3E2}"/>
    <cellStyle name="Salida 15 3" xfId="9080" xr:uid="{5C2AC7C7-AEA2-4C42-B2B8-8C57E1D847D4}"/>
    <cellStyle name="Salida 16" xfId="6447" xr:uid="{B090FC9A-4AF8-4DC4-80C7-D33B2986B5F1}"/>
    <cellStyle name="Salida 16 2" xfId="9975" xr:uid="{4D1A754F-741A-4419-B061-2FE2DAEB84EA}"/>
    <cellStyle name="Salida 2" xfId="3153" xr:uid="{7012B0B1-DF76-4EF7-8BC0-614E6ACB3F28}"/>
    <cellStyle name="Salida 2 2" xfId="3154" xr:uid="{2EB0E041-BD83-40BD-B941-E633B69917BE}"/>
    <cellStyle name="Salida 2 2 2" xfId="6448" xr:uid="{F25D867B-864E-498A-899B-6C905A3E76A5}"/>
    <cellStyle name="Salida 2 2 3" xfId="6449" xr:uid="{EFC7472F-2724-4191-A5A1-4B7602E4DCC5}"/>
    <cellStyle name="Salida 2 2 4" xfId="6450" xr:uid="{412F2F64-79FC-401A-9B7B-B4D807E4E358}"/>
    <cellStyle name="Salida 2 2 4 2" xfId="6451" xr:uid="{0FA49951-4DAD-4146-AAA5-A2975D1C6279}"/>
    <cellStyle name="Salida 2 3" xfId="6452" xr:uid="{88EF96E5-6B8E-4FC4-8825-CC8D1DD3D332}"/>
    <cellStyle name="Salida 2 3 2" xfId="9081" xr:uid="{784C3948-F729-4CE5-8028-E8F6E93BD24A}"/>
    <cellStyle name="Salida 2 4" xfId="6453" xr:uid="{EA9B9F6C-76E2-45FD-9A49-0685A3A6F1CD}"/>
    <cellStyle name="Salida 2 4 2" xfId="6454" xr:uid="{3B8BAA75-A1D3-4EA5-941F-BF11B713CC40}"/>
    <cellStyle name="Salida 2 5" xfId="6455" xr:uid="{A607EF2F-4882-4EA6-9077-18A2249A9C01}"/>
    <cellStyle name="Salida 2_GRUPO4Q-2009 COMPLETO" xfId="3636" xr:uid="{8A172A46-7D1F-4F9F-8E92-D0A9CFA6C22D}"/>
    <cellStyle name="Salida 3" xfId="3637" xr:uid="{03723163-AD11-4959-9404-817F710B5EA3}"/>
    <cellStyle name="Salida 3 2" xfId="6456" xr:uid="{CECA8DD1-D082-44FC-B8C0-DB426FA5C627}"/>
    <cellStyle name="Salida 3 3" xfId="6457" xr:uid="{283D5407-C0E9-42D5-8E71-E83C1AF9555B}"/>
    <cellStyle name="Salida 4" xfId="6458" xr:uid="{D152C175-9947-46BF-9AA5-ACBF04E7B925}"/>
    <cellStyle name="Salida 4 2" xfId="6459" xr:uid="{1D52725B-A247-4EAD-BF68-2D77998F5B07}"/>
    <cellStyle name="Salida 4 3" xfId="6460" xr:uid="{6B09749D-1F91-43D1-9CD7-78E46E1B569A}"/>
    <cellStyle name="Salida 5" xfId="6461" xr:uid="{0CFF7E14-6B31-4CCB-97D4-B4D6614348EC}"/>
    <cellStyle name="Salida 5 2" xfId="8599" xr:uid="{E435A515-83C2-40B1-B906-7D20936F7492}"/>
    <cellStyle name="Salida 6" xfId="6462" xr:uid="{0315C59B-B94C-4016-A1CF-70ED0BF336CF}"/>
    <cellStyle name="Salida 6 2" xfId="8600" xr:uid="{8DB90577-D4A0-432B-8C6A-EE27A08C3773}"/>
    <cellStyle name="Salida 7" xfId="6463" xr:uid="{3CC376B0-EDB2-4C11-A5C2-2A182F6CFA54}"/>
    <cellStyle name="Salida 7 2" xfId="8601" xr:uid="{3349F29D-4317-4F78-96D4-48F893E9B5CB}"/>
    <cellStyle name="Salida 8" xfId="6464" xr:uid="{D45B9550-0713-4BF4-A12B-452B446AE9DB}"/>
    <cellStyle name="Salida 8 2" xfId="8602" xr:uid="{3B65B79A-7DC9-4176-92B6-D1C192CD46C2}"/>
    <cellStyle name="Salida 9" xfId="6465" xr:uid="{17B89EE9-B7B3-4846-8214-8EE887974145}"/>
    <cellStyle name="Salida 9 2" xfId="8603" xr:uid="{71FF1560-87B9-4D5B-98A5-0EC661EA1235}"/>
    <cellStyle name="SAPBEXaggData" xfId="9082" xr:uid="{B390E391-40EE-4BDC-93F3-0A82D1589DE4}"/>
    <cellStyle name="SAPBEXaggData 2" xfId="9083" xr:uid="{0D352889-FEAD-4ED9-B167-E5B2EC0E5EB7}"/>
    <cellStyle name="SAPBEXaggDataEmph" xfId="9084" xr:uid="{15C6C675-74D9-4533-B6A3-950BC632DD68}"/>
    <cellStyle name="SAPBEXaggItem" xfId="9085" xr:uid="{B6E7CA81-1C87-4F19-A16E-D7711603C4D0}"/>
    <cellStyle name="SAPBEXaggItem 2" xfId="9086" xr:uid="{BC4A2655-CCB6-4C33-B6FB-3656A1F1B0A1}"/>
    <cellStyle name="SAPBEXaggItemX" xfId="9087" xr:uid="{072BD8E7-E262-495F-8E28-0526724798BA}"/>
    <cellStyle name="SAPBEXchaText" xfId="9088" xr:uid="{69F2C5D9-C4B4-4A47-92EE-C39789EFB16C}"/>
    <cellStyle name="SAPBEXchaText 2" xfId="9089" xr:uid="{54628B0A-5CC1-4B03-A905-96EE1B3F1D27}"/>
    <cellStyle name="SAPBEXexcBad7" xfId="9090" xr:uid="{78A3E628-6280-4CF4-89E5-5F101DF7606A}"/>
    <cellStyle name="SAPBEXexcBad8" xfId="9091" xr:uid="{96BD42E9-3E20-4EE6-B985-68A79C9B88D8}"/>
    <cellStyle name="SAPBEXexcBad9" xfId="9092" xr:uid="{D4A88F1A-D162-497A-8FF4-1F67E9F5712B}"/>
    <cellStyle name="SAPBEXexcCritical4" xfId="9093" xr:uid="{AC74330D-FE75-4F60-AD91-C1C1CAA8DCFD}"/>
    <cellStyle name="SAPBEXexcCritical5" xfId="9094" xr:uid="{39E7747A-F13F-421D-BC35-1C97C99E2F6E}"/>
    <cellStyle name="SAPBEXexcCritical6" xfId="9095" xr:uid="{AE4C23C5-060E-445F-A422-E2F39334A4ED}"/>
    <cellStyle name="SAPBEXexcGood1" xfId="9096" xr:uid="{F9EEBB2A-004B-4C6C-BA21-9719F1F8172C}"/>
    <cellStyle name="SAPBEXexcGood2" xfId="9097" xr:uid="{28DAE10B-2DD9-4D0E-955D-D498CDBB4332}"/>
    <cellStyle name="SAPBEXexcGood3" xfId="9098" xr:uid="{918112FE-1CA3-4FE4-8B76-C743B77F3205}"/>
    <cellStyle name="SAPBEXfilterDrill" xfId="9099" xr:uid="{76B62658-5013-4A2B-928B-1903AF8D881D}"/>
    <cellStyle name="SAPBEXfilterItem" xfId="9100" xr:uid="{0FBEC015-D73D-40BA-B6CD-A14226F46A1A}"/>
    <cellStyle name="SAPBEXfilterText" xfId="9101" xr:uid="{0BBF53F1-4764-4F93-AC15-B45628132008}"/>
    <cellStyle name="SAPBEXformats" xfId="9102" xr:uid="{D4F5CCD0-D556-4C5A-BC4B-5CD410E0CA4E}"/>
    <cellStyle name="SAPBEXheaderItem" xfId="9103" xr:uid="{CE2CE998-D7B5-4353-9E2A-B7F35B0E534B}"/>
    <cellStyle name="SAPBEXheaderText" xfId="9104" xr:uid="{D89C81B3-7805-4E8F-8D53-032C3F90AB6E}"/>
    <cellStyle name="SAPBEXHLevel0" xfId="9105" xr:uid="{734188D4-4DC4-4172-977D-7EF18807D9ED}"/>
    <cellStyle name="SAPBEXHLevel0X" xfId="9106" xr:uid="{656052FE-904C-448A-910A-26D9ABCBE136}"/>
    <cellStyle name="SAPBEXHLevel1" xfId="9107" xr:uid="{FF403B6C-82BE-47AC-866F-3D803F7F2EBD}"/>
    <cellStyle name="SAPBEXHLevel1X" xfId="9108" xr:uid="{5AA071E9-3413-4683-8708-8DEF9CBB7167}"/>
    <cellStyle name="SAPBEXHLevel2" xfId="9109" xr:uid="{2D7ACD44-372A-48B5-AFD7-972B92E2917D}"/>
    <cellStyle name="SAPBEXHLevel2X" xfId="9110" xr:uid="{0095E05D-B695-430C-9E08-CA25A490CF4C}"/>
    <cellStyle name="SAPBEXHLevel3" xfId="9111" xr:uid="{8C13DFA5-65D5-4FE4-BA99-234B00C2C9CC}"/>
    <cellStyle name="SAPBEXHLevel3X" xfId="9112" xr:uid="{C3DFCB17-509D-43EF-93CE-F1191EEDA34C}"/>
    <cellStyle name="SAPBEXinputData" xfId="9113" xr:uid="{451CA4CB-501D-4BF2-86FD-5C341238117D}"/>
    <cellStyle name="SAPBEXresData" xfId="9114" xr:uid="{36CA3130-1040-47ED-A80C-AEDFEBAF0A82}"/>
    <cellStyle name="SAPBEXresDataEmph" xfId="9115" xr:uid="{34311079-C5C9-4AE9-BD6C-F2C46CF69921}"/>
    <cellStyle name="SAPBEXresItem" xfId="9116" xr:uid="{3245B61E-33C7-4253-9DBE-C7C7ABED89D6}"/>
    <cellStyle name="SAPBEXresItemX" xfId="9117" xr:uid="{0C8BD5DA-7237-4BA2-A4F8-FADB7A8B5A6A}"/>
    <cellStyle name="SAPBEXstdData" xfId="9118" xr:uid="{22991EAA-F391-4BA7-A68B-A388B27D2B32}"/>
    <cellStyle name="SAPBEXstdData 2" xfId="9119" xr:uid="{C5D17C66-AF9F-4812-92B0-04D445F00374}"/>
    <cellStyle name="SAPBEXstdData 4" xfId="9120" xr:uid="{0E23BCC5-3638-407B-B4E9-F067E82D4F7B}"/>
    <cellStyle name="SAPBEXstdDataEmph" xfId="9121" xr:uid="{12A6C4B3-F95A-4815-BF32-0F2A64294503}"/>
    <cellStyle name="SAPBEXstdItem" xfId="9122" xr:uid="{4CE82D8E-5FEE-4E77-B062-1666CFAEE371}"/>
    <cellStyle name="SAPBEXstdItem 2" xfId="9123" xr:uid="{220877A5-2D77-4380-B8D5-728DA67F3926}"/>
    <cellStyle name="SAPBEXstdItem 4" xfId="9124" xr:uid="{8FED5422-0093-477C-854A-2778EF2F696C}"/>
    <cellStyle name="SAPBEXstdItemX" xfId="9125" xr:uid="{0F1F1727-7577-4409-96C0-094B5C1B8AC0}"/>
    <cellStyle name="SAPBEXtitle" xfId="9126" xr:uid="{13B8876C-792F-400B-B427-2E886D1D0639}"/>
    <cellStyle name="SAPBEXundefined" xfId="9127" xr:uid="{3D5FD4CD-0E43-41CC-AAE9-659C5A46F4FA}"/>
    <cellStyle name="SAPBorder" xfId="45" xr:uid="{2161806C-F793-425C-A1A8-901B9F14746B}"/>
    <cellStyle name="SAPBorder 2" xfId="71" xr:uid="{9B57CDDF-4E5C-4C88-9E6B-C4CB2AF0AB18}"/>
    <cellStyle name="SAPDataCell" xfId="28" xr:uid="{389CCCF4-4B38-4E6D-8BEE-EDD5602A7CB0}"/>
    <cellStyle name="SAPDataCell 2" xfId="69" xr:uid="{152C10D0-13F1-454E-974F-B2EAEDB60EE8}"/>
    <cellStyle name="SAPDataTotalCell" xfId="29" xr:uid="{D18F9BAF-D3C6-47BA-94DA-0759994700C4}"/>
    <cellStyle name="SAPDataTotalCell 2" xfId="70" xr:uid="{4889CE77-8948-450F-9382-751B68B6403D}"/>
    <cellStyle name="SAPDimensionCell" xfId="27" xr:uid="{625535B0-F815-427F-8D1E-274BD540433E}"/>
    <cellStyle name="SAPDimensionCell 2" xfId="68" xr:uid="{8D16A6C4-0F2B-47A3-B5C2-95025B68E2CA}"/>
    <cellStyle name="SAPEditableDataCell" xfId="30" xr:uid="{CC49D038-9F3C-49F1-BD9F-1659F55CE8A9}"/>
    <cellStyle name="SAPEditableDataTotalCell" xfId="33" xr:uid="{84419FB9-E7DE-4177-958A-C870CFE64BD8}"/>
    <cellStyle name="SAPEmphasized" xfId="53" xr:uid="{3E7D361F-5BE9-49F4-9A0C-49D956909249}"/>
    <cellStyle name="SAPEmphasizedEditableDataCell" xfId="55" xr:uid="{242908A3-3E23-404B-9F8E-E4F4ABE533F1}"/>
    <cellStyle name="SAPEmphasizedEditableDataTotalCell" xfId="56" xr:uid="{63267E28-E7FD-4724-B952-878A5B7E2A63}"/>
    <cellStyle name="SAPEmphasizedLockedDataCell" xfId="59" xr:uid="{C5C466E8-705F-484E-B987-69C9F86E2027}"/>
    <cellStyle name="SAPEmphasizedLockedDataTotalCell" xfId="60" xr:uid="{AD04ED79-EF87-4761-908B-9D9CD0950BF7}"/>
    <cellStyle name="SAPEmphasizedReadonlyDataCell" xfId="57" xr:uid="{525341EB-04CD-4854-8457-4DE88B38D52B}"/>
    <cellStyle name="SAPEmphasizedReadonlyDataTotalCell" xfId="58" xr:uid="{58FA9436-943A-481C-80DA-DBAB42941917}"/>
    <cellStyle name="SAPEmphasizedTotal" xfId="54" xr:uid="{BF117734-E722-4B1E-B8A7-A2BABBAF2401}"/>
    <cellStyle name="SAPExceptionLevel1" xfId="36" xr:uid="{CD4625D8-762D-428A-9C75-E79A9BBF0E99}"/>
    <cellStyle name="SAPExceptionLevel2" xfId="37" xr:uid="{BBDD5C6E-30D0-42AF-9E7E-B08F0BEE8776}"/>
    <cellStyle name="SAPExceptionLevel3" xfId="38" xr:uid="{DBD827F2-BF28-4068-9E50-7EBB9D186391}"/>
    <cellStyle name="SAPExceptionLevel4" xfId="39" xr:uid="{88B157CF-29A9-4338-B23A-8DB70FF2AF7F}"/>
    <cellStyle name="SAPExceptionLevel5" xfId="40" xr:uid="{E9D41310-F207-4398-BD67-B31EC6254428}"/>
    <cellStyle name="SAPExceptionLevel6" xfId="41" xr:uid="{8EDA98D1-163F-46F7-A7B9-77EADB485877}"/>
    <cellStyle name="SAPExceptionLevel7" xfId="42" xr:uid="{A9A77855-3132-49F9-BF1F-F7CFFC2E2A36}"/>
    <cellStyle name="SAPExceptionLevel8" xfId="43" xr:uid="{D0F35B93-21CD-4D08-82DB-B5D359E34BB5}"/>
    <cellStyle name="SAPExceptionLevel9" xfId="44" xr:uid="{C44B91ED-BEFF-4775-872A-5F700B7236C2}"/>
    <cellStyle name="SAPFormula" xfId="62" xr:uid="{7B4F8DB9-2525-4ECA-8B37-EBABA7861A34}"/>
    <cellStyle name="SAPGroupingFillCell" xfId="78" xr:uid="{501D6167-E6D8-452E-8D82-84DE1B96F240}"/>
    <cellStyle name="SAPHierarchyCell0" xfId="48" xr:uid="{51184FE7-3E86-40DF-A8F7-0ADC5B9F284D}"/>
    <cellStyle name="SAPHierarchyCell0 2" xfId="74" xr:uid="{C81776C2-4401-4950-AF70-7C0D3457CBDC}"/>
    <cellStyle name="SAPHierarchyCell1" xfId="49" xr:uid="{9D6B9241-52D4-4CA1-8C47-474EC0DB22EE}"/>
    <cellStyle name="SAPHierarchyCell1 2" xfId="75" xr:uid="{CACDD133-1DF9-496B-8B3A-4FD96E798442}"/>
    <cellStyle name="SAPHierarchyCell2" xfId="50" xr:uid="{6D0C4435-B313-43FB-A697-CB4F64378F23}"/>
    <cellStyle name="SAPHierarchyCell3" xfId="51" xr:uid="{396D05C7-4030-454D-BD90-F604C0A9EFC9}"/>
    <cellStyle name="SAPHierarchyCell4" xfId="52" xr:uid="{6CD975FB-1BB3-4ED1-987E-7FA5F7A5E559}"/>
    <cellStyle name="SAPLockedDataCell" xfId="32" xr:uid="{F1E4A8EC-EC8A-46D0-B2D9-8ADC74D9157A}"/>
    <cellStyle name="SAPLockedDataTotalCell" xfId="35" xr:uid="{54057B46-71DB-43B2-A31C-3583F7350542}"/>
    <cellStyle name="SAPMemberCell" xfId="46" xr:uid="{8C30FA1A-3115-4E49-9FA3-AE96C81F518A}"/>
    <cellStyle name="SAPMemberCell 2" xfId="72" xr:uid="{ADBCC5ED-9473-4F81-9F83-C02124DD3F45}"/>
    <cellStyle name="SAPMemberTotalCell" xfId="47" xr:uid="{44D92723-78A7-4B68-B3BE-95E2CF1CDF9E}"/>
    <cellStyle name="SAPMemberTotalCell 2" xfId="73" xr:uid="{78829BC1-EEB5-45E1-A827-70A3AE0920C1}"/>
    <cellStyle name="SAPMessageText" xfId="61" xr:uid="{1572EBA6-824F-4B6B-9EF0-49930FC18F6F}"/>
    <cellStyle name="SAPReadonlyDataCell" xfId="31" xr:uid="{DC243ECE-F582-4647-B597-1B67448230E7}"/>
    <cellStyle name="SAPReadonlyDataTotalCell" xfId="34" xr:uid="{738D1E6E-B6B1-4BA6-BE91-ED4BF202B98E}"/>
    <cellStyle name="Separador de milhares [0]" xfId="3155" xr:uid="{67805D92-4E11-40F7-843E-FB5F0AE900F7}"/>
    <cellStyle name="Separador de milhares [0] 2" xfId="6466" xr:uid="{956C64E9-56BC-45F9-9E5F-614911AE74A9}"/>
    <cellStyle name="Separador de milhares [0]_CARGA_CTEEP_DEZ" xfId="8871" xr:uid="{BDEB1B78-36DA-43AC-B6C8-F089DD31781B}"/>
    <cellStyle name="Separador de milhares 2" xfId="8604" xr:uid="{79024D13-3432-4F05-B6C2-803774D77968}"/>
    <cellStyle name="Separador de milhares 2 2" xfId="9439" xr:uid="{C147FC26-D912-4782-9FC0-F60A2B49071D}"/>
    <cellStyle name="Separador de milhares 3" xfId="9128" xr:uid="{89F50549-A621-4362-A751-802CA21F3B42}"/>
    <cellStyle name="Separador de milhares 3 2" xfId="9440" xr:uid="{5569FC54-C2A4-4E6A-9314-D61376ADC0AC}"/>
    <cellStyle name="Separador de milhares_CARGA_CTEEP_DEZ" xfId="3638" xr:uid="{8014E9B2-2FF2-49C4-8EA9-37340E317337}"/>
    <cellStyle name="Std_%" xfId="9129" xr:uid="{C6A06BD1-EC1E-4017-84A5-DD0008F272E9}"/>
    <cellStyle name="STYLE1" xfId="9130" xr:uid="{AD554565-A465-4C3F-84AE-7DBF0396CDC8}"/>
    <cellStyle name="STYLE1 2" xfId="9131" xr:uid="{143E4579-620B-4346-8511-4AF2BE5B36BB}"/>
    <cellStyle name="STYLE2" xfId="9132" xr:uid="{DB048F62-7198-4864-B99D-053AFCAFEAC3}"/>
    <cellStyle name="STYLE3" xfId="9133" xr:uid="{A1B9C285-B848-4641-96C8-0119CCDF8818}"/>
    <cellStyle name="STYLE4" xfId="9134" xr:uid="{89FE6B94-CF41-4E5D-922F-0D60753F17C7}"/>
    <cellStyle name="STYLE5" xfId="9135" xr:uid="{C1805B29-FF76-41B8-833F-979985A01E41}"/>
    <cellStyle name="STYLE5 2" xfId="9136" xr:uid="{62A5648B-9382-49F9-9B9B-9E0E9971AFD6}"/>
    <cellStyle name="STYLE6" xfId="9137" xr:uid="{D721539D-222C-450B-9560-7AFF1F5078AA}"/>
    <cellStyle name="STYLE7" xfId="9138" xr:uid="{FFEC0CDB-B859-4CB2-B379-907EA17EAF7F}"/>
    <cellStyle name="STYLE8" xfId="9139" xr:uid="{C66C604B-E437-46E2-A5CE-9CD12CF454B8}"/>
    <cellStyle name="Subtit - Modelo2" xfId="3156" xr:uid="{33D99057-EF76-4447-B6B6-A7B50E7E5AFE}"/>
    <cellStyle name="Subtit - Modelo2 2" xfId="3157" xr:uid="{5660B1FA-B5A4-48C1-BB20-1016FB8868C7}"/>
    <cellStyle name="Subtit - Modelo2 2 2" xfId="3158" xr:uid="{9631EA28-ABAA-4394-8270-A0543C70D6D0}"/>
    <cellStyle name="Subtit - Modelo2 2 3" xfId="3159" xr:uid="{055C632D-ADA8-4BDF-BD0C-DFE8683D5D01}"/>
    <cellStyle name="Subtit - Modelo2 2 4" xfId="3160" xr:uid="{C41E255B-8020-4291-AC1D-15FEA2E10ED0}"/>
    <cellStyle name="Subtit - Modelo2 2 5" xfId="3161" xr:uid="{2DBCC4EF-2B3A-430C-AB58-D6A58796F871}"/>
    <cellStyle name="Subtit - Modelo2 2 6" xfId="3162" xr:uid="{F72A8927-E53A-4021-A360-0BA71ABDB0A7}"/>
    <cellStyle name="Subtit - Modelo2 2_ActiFijos" xfId="3163" xr:uid="{F91B1194-6DB4-4854-B013-4307AA7085AD}"/>
    <cellStyle name="Subtit - Modelo2 3" xfId="3164" xr:uid="{4BB9565C-73A6-4741-962B-C4D9E29143BF}"/>
    <cellStyle name="Subtit - Modelo2 3 2" xfId="3165" xr:uid="{16A4AFC7-302C-4A20-AC90-BF12F14FAB41}"/>
    <cellStyle name="Subtit - Modelo2 3 3" xfId="3166" xr:uid="{24861C6F-BA07-4F2B-A7F7-C7DE2618B623}"/>
    <cellStyle name="Subtit - Modelo2 3 4" xfId="3167" xr:uid="{D5E8C90F-AABA-4CD5-AA1A-F94CC2229E69}"/>
    <cellStyle name="Subtit - Modelo2 3 5" xfId="3168" xr:uid="{70572991-C5EC-420C-860D-733693F02151}"/>
    <cellStyle name="Subtit - Modelo2 3 6" xfId="3169" xr:uid="{F38058D1-8F25-425E-8286-4C77D0652038}"/>
    <cellStyle name="Subtit - Modelo2 3_ActiFijos" xfId="3170" xr:uid="{830C6ED6-78BE-4603-9B3A-BA62F77BB60B}"/>
    <cellStyle name="Subtit - Modelo2 4" xfId="3171" xr:uid="{B1C95EC7-C6AA-48E3-A0D4-6F7B571836D3}"/>
    <cellStyle name="Subtit - Modelo2 4 2" xfId="3172" xr:uid="{6438A7E1-7077-40BB-AED9-D79006DBD6A8}"/>
    <cellStyle name="Subtit - Modelo2 4 3" xfId="3173" xr:uid="{4639FCC3-5852-492E-B76A-E8E02DEEF69F}"/>
    <cellStyle name="Subtit - Modelo2 4 4" xfId="3174" xr:uid="{D3B5C98E-A53D-49AC-BF25-445EEB00342C}"/>
    <cellStyle name="Subtit - Modelo2 4 5" xfId="3175" xr:uid="{3C1A1CC7-741F-42D8-8AF1-540E05357CD7}"/>
    <cellStyle name="Subtit - Modelo2 4 6" xfId="3176" xr:uid="{5DB864A9-9793-4A05-9ACE-C42A4FFAEA98}"/>
    <cellStyle name="Subtit - Modelo2 4_ActiFijos" xfId="3177" xr:uid="{92C7E392-34AC-4220-8C05-0D8B19B37DA9}"/>
    <cellStyle name="Subtit - Modelo2_Bases_Generales" xfId="3178" xr:uid="{7C860E11-A738-41C0-8421-72BFA64EAE4E}"/>
    <cellStyle name="Subtitle" xfId="3639" xr:uid="{6451124D-BC58-41C7-9ABA-5E4ABB962860}"/>
    <cellStyle name="Subtitulo" xfId="3179" xr:uid="{F79378E8-6E61-40DE-9499-4EE6669D4E05}"/>
    <cellStyle name="Subtitulo 2" xfId="3180" xr:uid="{85BDA972-B03A-4FD9-B749-4B06145A21C0}"/>
    <cellStyle name="Subtitulo 2 2" xfId="3181" xr:uid="{EA33F62A-A973-4AE4-B877-E40F66580489}"/>
    <cellStyle name="Subtitulo 2 3" xfId="3182" xr:uid="{196DA123-6A50-4274-B37A-DDCDAF0AA796}"/>
    <cellStyle name="Subtitulo 2 4" xfId="3183" xr:uid="{4E6C7C73-0349-405B-B559-9516F23EE440}"/>
    <cellStyle name="Subtitulo 2 5" xfId="3184" xr:uid="{7E797F40-26B6-400D-8BE1-F3D1030EBFE8}"/>
    <cellStyle name="Subtitulo 2 6" xfId="3185" xr:uid="{E6784246-A502-413B-8FA9-98FB015CF3CE}"/>
    <cellStyle name="Subtitulo 2_ActiFijos" xfId="3186" xr:uid="{AF6733A6-FF77-48C7-8FA1-7E1008217AD1}"/>
    <cellStyle name="Subtitulo 3" xfId="3187" xr:uid="{774BE5C4-D816-46BC-BC08-553DB9A438CF}"/>
    <cellStyle name="Subtitulo 3 2" xfId="3188" xr:uid="{7F05E75B-D988-4DE5-8E20-5F0900BF188D}"/>
    <cellStyle name="Subtitulo 3 3" xfId="3189" xr:uid="{1BC604D7-A7DD-42C3-9CE2-379C74AD0C80}"/>
    <cellStyle name="Subtitulo 3 4" xfId="3190" xr:uid="{3D1D7D6B-F210-4CE2-AABC-8E33CCF3886D}"/>
    <cellStyle name="Subtitulo 3 5" xfId="3191" xr:uid="{57F5F796-C086-45B0-81EA-AB37925106DE}"/>
    <cellStyle name="Subtitulo 3 6" xfId="3192" xr:uid="{DB6515FA-FC91-4C69-B5CD-89B21D565262}"/>
    <cellStyle name="Subtitulo 3_ActiFijos" xfId="3193" xr:uid="{30277494-3861-48DF-B647-03D15C427315}"/>
    <cellStyle name="Subtitulo 4" xfId="3194" xr:uid="{81524866-FE6E-4495-B246-28C987CC70DE}"/>
    <cellStyle name="Subtitulo 4 2" xfId="3195" xr:uid="{F426117D-DE0F-416D-B003-0E31777CC586}"/>
    <cellStyle name="Subtitulo 4 3" xfId="3196" xr:uid="{0B4ADE63-AF79-4F0B-8ECF-AB05EF45B2A6}"/>
    <cellStyle name="Subtitulo 4 4" xfId="3197" xr:uid="{18446F70-5D45-47EE-BB8A-0546722C51A4}"/>
    <cellStyle name="Subtitulo 4 5" xfId="3198" xr:uid="{442CAC3F-BCE3-483D-A7C6-B3F92EC05EE2}"/>
    <cellStyle name="Subtitulo 4 6" xfId="3199" xr:uid="{EAEC7679-8384-42EA-8C60-5C3F72D25BAC}"/>
    <cellStyle name="Subtitulo 4_ActiFijos" xfId="3200" xr:uid="{CF0B6A15-B6FC-4675-85BF-92CA8379B08C}"/>
    <cellStyle name="Subtitulo_Bases_Generales" xfId="3201" xr:uid="{84561A8D-0D84-43DD-BB74-BAD99358309B}"/>
    <cellStyle name="Suma" xfId="9140" xr:uid="{D234C4AB-047F-40D3-A39B-50DC3396E56A}"/>
    <cellStyle name="Tekst objaśnienia" xfId="9141" xr:uid="{32A5E855-90E3-47E4-8068-14D0B51A3DEA}"/>
    <cellStyle name="Tekst ostrzeżenia" xfId="9142" xr:uid="{ABA8FA5D-0315-4FEE-99EE-D194ED3D68A4}"/>
    <cellStyle name="texto" xfId="3202" xr:uid="{5B6AFF77-A19F-4A28-8B33-334C67162CDE}"/>
    <cellStyle name="texto 10" xfId="3640" xr:uid="{6B4B0516-C421-4562-8CDA-FA5017E482E6}"/>
    <cellStyle name="texto 2" xfId="3203" xr:uid="{04389201-CF07-4305-89AB-C003C34C8F70}"/>
    <cellStyle name="texto 2 2" xfId="3204" xr:uid="{D429E706-1B92-41EB-AF6C-ED37BF57F82A}"/>
    <cellStyle name="texto 2 3" xfId="3205" xr:uid="{16A92EEC-4626-4C19-AB0F-7AF3EA17505F}"/>
    <cellStyle name="texto 2 4" xfId="3206" xr:uid="{6B3C9D8D-0CD9-4772-9C05-83AF4EF41D2C}"/>
    <cellStyle name="texto 2 5" xfId="3207" xr:uid="{3B1AC982-5774-4D09-B194-877804140D7E}"/>
    <cellStyle name="texto 2 6" xfId="3208" xr:uid="{0F72D194-F27C-46E6-9C2A-F18AD86017EB}"/>
    <cellStyle name="texto 2_ActiFijos" xfId="3209" xr:uid="{1356CE59-6BE7-4718-8132-DEEBF7E98BDA}"/>
    <cellStyle name="texto 3" xfId="3210" xr:uid="{A5B52FE3-82AD-4971-80FF-182210A6B355}"/>
    <cellStyle name="texto 3 2" xfId="3211" xr:uid="{2D3FC9A9-B3DD-4D9D-980E-8489583DF336}"/>
    <cellStyle name="texto 3 3" xfId="3212" xr:uid="{5E71258B-1787-4C1A-8C0E-2B65F94431CC}"/>
    <cellStyle name="texto 3 4" xfId="3213" xr:uid="{890800D5-A864-4A73-9011-01F8E5B705F7}"/>
    <cellStyle name="texto 3 5" xfId="3214" xr:uid="{9053F320-7C44-4795-B72F-47F20C8E23FF}"/>
    <cellStyle name="texto 3 6" xfId="3215" xr:uid="{A91ABBDD-8C97-41A0-B4A5-5B1DBAB95B27}"/>
    <cellStyle name="texto 3_ActiFijos" xfId="3216" xr:uid="{4621E695-6294-4951-8A15-C8DBEA19FA5A}"/>
    <cellStyle name="texto 4" xfId="3217" xr:uid="{5F6D19A7-3DD8-46CF-945D-B7F604E17B2E}"/>
    <cellStyle name="texto 4 2" xfId="3218" xr:uid="{9F9B3119-9A13-4841-B628-D4EC6F58D697}"/>
    <cellStyle name="texto 4 3" xfId="3219" xr:uid="{C3ECCB48-2862-429F-A6D1-9BBF5B991C15}"/>
    <cellStyle name="texto 4 4" xfId="3220" xr:uid="{C08192D6-D48D-46AB-88DD-B7069499AC10}"/>
    <cellStyle name="texto 4 5" xfId="3221" xr:uid="{70AF4DF6-143F-4E4F-B339-B49A100C3BEF}"/>
    <cellStyle name="texto 4 6" xfId="3222" xr:uid="{19508508-14B5-4D36-90FF-359CCBC703AA}"/>
    <cellStyle name="texto 4_ActiFijos" xfId="3223" xr:uid="{6BF89C1D-A3F6-4B7E-97EB-D70A97BCC0D4}"/>
    <cellStyle name="texto 5" xfId="3641" xr:uid="{53908BDF-F14A-4E86-99EB-1F6743074E94}"/>
    <cellStyle name="texto 6" xfId="3642" xr:uid="{2DBF49A7-F6C7-4AA1-8598-5C35FD7F045C}"/>
    <cellStyle name="texto 7" xfId="3643" xr:uid="{48CDD46A-97AD-4A07-B3D2-CA9FADF6BD09}"/>
    <cellStyle name="texto 8" xfId="3644" xr:uid="{8DD46A27-33D6-434B-BCBF-6749FBDBED02}"/>
    <cellStyle name="texto 9" xfId="3645" xr:uid="{7F5B888E-78C7-42C9-B537-7DFEAFD9DF3D}"/>
    <cellStyle name="Texto de advertencia 10" xfId="6467" xr:uid="{8AFB4295-9418-4CA5-9E2D-71E0A70BC9D2}"/>
    <cellStyle name="Texto de advertencia 10 2" xfId="6468" xr:uid="{082CFEDB-8E09-46F0-B990-8298375F1365}"/>
    <cellStyle name="Texto de advertencia 10 3" xfId="8605" xr:uid="{9B4E7C31-CA27-44FA-91FB-9B8E598FBB92}"/>
    <cellStyle name="Texto de advertencia 11" xfId="6469" xr:uid="{D30954E1-B58A-49D3-A677-8A9E32C89E3F}"/>
    <cellStyle name="Texto de advertencia 11 2" xfId="6470" xr:uid="{D9FEDCBB-322C-47CB-9262-4135134F3AD2}"/>
    <cellStyle name="Texto de advertencia 11 3" xfId="8606" xr:uid="{A4AD826A-7B39-4BB1-8B0A-0DED9A94F381}"/>
    <cellStyle name="Texto de advertencia 12" xfId="6471" xr:uid="{FEF8937C-FD20-4311-AB36-3191A69651CA}"/>
    <cellStyle name="Texto de advertencia 12 2" xfId="6472" xr:uid="{BF76CB6B-4FA8-4890-9540-3ECB92420D30}"/>
    <cellStyle name="Texto de advertencia 12 3" xfId="8607" xr:uid="{6F94AA12-3A7E-4C17-92A7-BE8FA42D16F1}"/>
    <cellStyle name="Texto de advertencia 13" xfId="6473" xr:uid="{D9B21EA3-E9F7-4724-9304-89CD99DBFF21}"/>
    <cellStyle name="Texto de advertencia 13 2" xfId="6474" xr:uid="{559247D3-5AA5-4560-8F96-56DDFF1E1F9E}"/>
    <cellStyle name="Texto de advertencia 13 3" xfId="8608" xr:uid="{3BF845BB-2B5E-4830-B4F4-35E3D0FDEE8C}"/>
    <cellStyle name="Texto de advertencia 14" xfId="6475" xr:uid="{0F31E540-97DD-4978-B11D-0A3A3F5A8B3B}"/>
    <cellStyle name="Texto de advertencia 14 2" xfId="6476" xr:uid="{BF31B950-6F17-4D68-9C26-B03DEEC36623}"/>
    <cellStyle name="Texto de advertencia 14 3" xfId="8609" xr:uid="{4A469895-AE0F-46A0-9709-E44AFFAEFE6A}"/>
    <cellStyle name="Texto de advertencia 15" xfId="6477" xr:uid="{748B9AD8-DD70-4FC8-B390-380901E83E83}"/>
    <cellStyle name="Texto de advertencia 15 2" xfId="9976" xr:uid="{4CCBE300-6CBE-43EF-925A-D1C681A8AD2A}"/>
    <cellStyle name="Texto de advertencia 16" xfId="8135" xr:uid="{2E8A6624-263B-4B5D-8B18-C85BEF5EE34B}"/>
    <cellStyle name="Texto de advertencia 2" xfId="3646" xr:uid="{CF52A0E7-61BE-4AD9-8145-2BFE7934E8E5}"/>
    <cellStyle name="Texto de advertencia 2 2" xfId="6478" xr:uid="{454DD816-0C36-449D-980B-93DFD17DF998}"/>
    <cellStyle name="Texto de advertencia 2 2 2" xfId="6479" xr:uid="{A3C40FEF-7E5B-4F35-95D8-96F0490DAC6E}"/>
    <cellStyle name="Texto de advertencia 2 2 3" xfId="9143" xr:uid="{E94B2BF1-94DF-4772-BD63-FD4D0C3717B1}"/>
    <cellStyle name="Texto de advertencia 2 3" xfId="6480" xr:uid="{BA4604EA-548E-4743-B3B4-4DD828FB6564}"/>
    <cellStyle name="Texto de advertencia 2 3 2" xfId="6481" xr:uid="{9E804ED0-3D70-45EF-A485-92A497D3207C}"/>
    <cellStyle name="Texto de advertencia 2 4" xfId="6482" xr:uid="{94769BE2-AEFA-4227-9A5D-FC354B574A3D}"/>
    <cellStyle name="Texto de advertencia 3" xfId="3647" xr:uid="{759553F1-61C8-4124-9B73-CA92763563EE}"/>
    <cellStyle name="Texto de advertencia 3 2" xfId="6483" xr:uid="{2D16E89E-913D-4A47-A843-E911A366E789}"/>
    <cellStyle name="Texto de advertencia 3 3" xfId="6484" xr:uid="{AB4A8C01-930C-4CF4-9869-9A7BFC742424}"/>
    <cellStyle name="Texto de advertencia 4" xfId="6485" xr:uid="{7333C768-C4B0-4303-B5B1-EEE1057EB369}"/>
    <cellStyle name="Texto de advertencia 4 2" xfId="6486" xr:uid="{A50DC398-F3ED-453F-BCC5-E101D36441E7}"/>
    <cellStyle name="Texto de advertencia 4 3" xfId="6487" xr:uid="{16589124-63C5-4E29-9119-404088DF2671}"/>
    <cellStyle name="Texto de advertencia 5" xfId="6488" xr:uid="{06BC2C67-44A9-4BFA-A4DA-D969F1721B95}"/>
    <cellStyle name="Texto de advertencia 5 2" xfId="6489" xr:uid="{C71153A6-5E87-4D73-975F-0D2C7B235B82}"/>
    <cellStyle name="Texto de advertencia 5 3" xfId="8610" xr:uid="{7FE45B6A-E70D-4D8F-8ED5-D3F39750E707}"/>
    <cellStyle name="Texto de advertencia 6" xfId="6490" xr:uid="{2BB4CF47-68E2-4741-B3A3-09BA3DE83114}"/>
    <cellStyle name="Texto de advertencia 6 2" xfId="6491" xr:uid="{32323740-7544-4CC4-AFC1-1B0B45A334CE}"/>
    <cellStyle name="Texto de advertencia 6 3" xfId="8611" xr:uid="{6DECDCCB-6D3A-4D95-9E25-DE51DC05094D}"/>
    <cellStyle name="Texto de advertencia 7" xfId="6492" xr:uid="{13B81A56-2F15-4373-966A-B8F27DE21CBB}"/>
    <cellStyle name="Texto de advertencia 7 2" xfId="6493" xr:uid="{0C9249A0-49CF-4A6F-8CB9-802E294A51A9}"/>
    <cellStyle name="Texto de advertencia 7 3" xfId="8612" xr:uid="{9C97D7C1-A075-4BD1-803C-A0E140324A30}"/>
    <cellStyle name="Texto de advertencia 8" xfId="6494" xr:uid="{7D340468-B4E1-4727-AF88-25E4219FC786}"/>
    <cellStyle name="Texto de advertencia 8 2" xfId="6495" xr:uid="{857B588C-F4D2-4B81-A9C8-62356BCB3E5D}"/>
    <cellStyle name="Texto de advertencia 8 3" xfId="8613" xr:uid="{934CEEC4-A4EE-4AF5-B2B9-EB29BEF4DFE3}"/>
    <cellStyle name="Texto de advertencia 9" xfId="6496" xr:uid="{0E910B56-A141-4F72-B92C-40EFF76FA625}"/>
    <cellStyle name="Texto de advertencia 9 2" xfId="6497" xr:uid="{E2154EFC-8FBB-4531-9AE5-CAFD04A97794}"/>
    <cellStyle name="Texto de advertencia 9 3" xfId="8614" xr:uid="{6B5075FA-09E9-4C98-88D1-E1066F21A339}"/>
    <cellStyle name="Texto de Aviso" xfId="3224" xr:uid="{1C53966B-3313-49FF-8B96-C5E1D7B45549}"/>
    <cellStyle name="Texto explicativo 10" xfId="6498" xr:uid="{724838BF-5203-4869-9C2C-E33E30A9521F}"/>
    <cellStyle name="Texto explicativo 10 2" xfId="6499" xr:uid="{91CE4815-B4BD-47BC-8E56-10130F546D68}"/>
    <cellStyle name="Texto explicativo 10 3" xfId="8615" xr:uid="{4DDE7C18-E4BD-4667-83EB-FDE11CCA4E0E}"/>
    <cellStyle name="Texto explicativo 11" xfId="6500" xr:uid="{B6E09D6F-2724-4C97-B810-904FEEC0EF07}"/>
    <cellStyle name="Texto explicativo 11 2" xfId="6501" xr:uid="{53330FF7-2CD0-4353-B5B9-C079887E7148}"/>
    <cellStyle name="Texto explicativo 11 3" xfId="8616" xr:uid="{B10E9D84-4020-4809-BD23-5AB4CB2697EE}"/>
    <cellStyle name="Texto explicativo 12" xfId="6502" xr:uid="{0F8918CC-CA90-4DB5-84DA-E141E008BF23}"/>
    <cellStyle name="Texto explicativo 12 2" xfId="6503" xr:uid="{0ED9D9EF-2B22-49FB-9BEE-41F57A4AB698}"/>
    <cellStyle name="Texto explicativo 12 3" xfId="8617" xr:uid="{132B7A77-04E0-4731-931F-7AE4E65DFEA3}"/>
    <cellStyle name="Texto explicativo 13" xfId="6504" xr:uid="{B971797D-C4B0-4F4E-92F7-3F5C5CC7251E}"/>
    <cellStyle name="Texto explicativo 13 2" xfId="6505" xr:uid="{52D295BC-D461-4B40-B9E8-3DDF6288173F}"/>
    <cellStyle name="Texto explicativo 13 3" xfId="8618" xr:uid="{40DE5634-73DD-417D-932F-06EB71B8D511}"/>
    <cellStyle name="Texto explicativo 14" xfId="6506" xr:uid="{2569BB01-3C06-4D87-8AA8-188B937F23F6}"/>
    <cellStyle name="Texto explicativo 14 2" xfId="6507" xr:uid="{43CA55F0-BCB7-4AAC-AFC6-177DEA6DCEA9}"/>
    <cellStyle name="Texto explicativo 14 3" xfId="8619" xr:uid="{71A4B20D-29DD-4A8D-8298-0D723ED6EE10}"/>
    <cellStyle name="Texto explicativo 15" xfId="6508" xr:uid="{310B6918-B935-4428-B288-B35B0023F952}"/>
    <cellStyle name="Texto explicativo 15 2" xfId="9977" xr:uid="{8343EC8C-789B-453C-AE3A-F93CEF230AE8}"/>
    <cellStyle name="Texto explicativo 16" xfId="8136" xr:uid="{97B0615C-0992-4409-8290-9255F38E049D}"/>
    <cellStyle name="Texto explicativo 2" xfId="3648" xr:uid="{26F8D843-F997-4B1E-B352-C0F82AF049FA}"/>
    <cellStyle name="Texto explicativo 2 2" xfId="6509" xr:uid="{C0960CC4-077C-4E32-862C-3A1A8EBE0974}"/>
    <cellStyle name="Texto explicativo 2 2 2" xfId="9144" xr:uid="{A038CD6B-AC5C-4377-A587-06B49036C622}"/>
    <cellStyle name="Texto explicativo 2 3" xfId="6510" xr:uid="{6EFDE751-4FD2-4788-88BF-3D0516FEF848}"/>
    <cellStyle name="Texto explicativo 2 4" xfId="6511" xr:uid="{A4B71533-64E6-464A-BEF9-464CC92BE45E}"/>
    <cellStyle name="Texto explicativo 3" xfId="3649" xr:uid="{0EDE626F-B408-48E5-B0A0-E6DE87D70987}"/>
    <cellStyle name="Texto explicativo 3 2" xfId="6512" xr:uid="{1618D966-4C6C-4DC5-A585-C05CBB84DB92}"/>
    <cellStyle name="Texto explicativo 3 3" xfId="6513" xr:uid="{7030CD5C-7DE8-4CE8-871A-02B05D4FE075}"/>
    <cellStyle name="Texto explicativo 4" xfId="6514" xr:uid="{4736FF8C-C0A1-425B-BE03-E42027BD81EE}"/>
    <cellStyle name="Texto explicativo 4 2" xfId="6515" xr:uid="{99E0CE00-9F41-4C32-80BC-40A3B0106B56}"/>
    <cellStyle name="Texto explicativo 4 3" xfId="6516" xr:uid="{227030DF-7F31-4B01-B470-764EC6149ABD}"/>
    <cellStyle name="Texto explicativo 5" xfId="6517" xr:uid="{3459B72F-4E6C-47E8-BB2E-15F6F35573B9}"/>
    <cellStyle name="Texto explicativo 5 2" xfId="8620" xr:uid="{CBE1A74D-D217-432C-A238-AAEBB820F1F6}"/>
    <cellStyle name="Texto explicativo 6" xfId="6518" xr:uid="{D40BAEA5-9E04-42BD-A579-628CCA996770}"/>
    <cellStyle name="Texto explicativo 6 2" xfId="8621" xr:uid="{EC94166A-4BE2-43DB-8563-8C7E4026F3F9}"/>
    <cellStyle name="Texto explicativo 7" xfId="6519" xr:uid="{B6ABCCC9-1142-48FF-BB5D-67983D02B34D}"/>
    <cellStyle name="Texto explicativo 7 2" xfId="8622" xr:uid="{26A6D2B6-864A-478F-9869-D8D379B009BA}"/>
    <cellStyle name="Texto explicativo 8" xfId="6520" xr:uid="{DBFA4AA2-6BCF-4885-89B9-8D6C4F62E094}"/>
    <cellStyle name="Texto explicativo 8 2" xfId="8623" xr:uid="{3E70FC92-6E57-4E17-BC30-5EA41C474696}"/>
    <cellStyle name="Texto explicativo 9" xfId="6521" xr:uid="{E8DBDF07-AA2A-4C1B-B542-755272EDA23F}"/>
    <cellStyle name="Texto explicativo 9 2" xfId="8624" xr:uid="{E9C25889-591D-4DE3-9548-078F5949B595}"/>
    <cellStyle name="Title" xfId="3650" xr:uid="{28D18854-3E2E-460D-8254-C9A9771790C8}"/>
    <cellStyle name="Title 2" xfId="9145" xr:uid="{B57A51F8-A7A0-47FC-A28E-EDA94D753873}"/>
    <cellStyle name="Title 3" xfId="8625" xr:uid="{5561B28E-CBBB-4CBD-BB48-03A21A06E4A1}"/>
    <cellStyle name="titulo" xfId="3225" xr:uid="{3A3F1312-094F-4621-866F-0CEC92BAD9BA}"/>
    <cellStyle name="Título 1 10" xfId="6522" xr:uid="{37CBE184-C51D-431D-A52D-8C4DC99D4575}"/>
    <cellStyle name="Título 1 10 2" xfId="6523" xr:uid="{F96129E6-082F-4B8F-850C-9C6F94646602}"/>
    <cellStyle name="Título 1 10 3" xfId="8626" xr:uid="{8A38E2DE-3C3C-48F3-8B24-FEBDB16A2F2B}"/>
    <cellStyle name="Título 1 11" xfId="6524" xr:uid="{DB615F62-99BA-4312-B29B-7944CA8758C4}"/>
    <cellStyle name="Título 1 11 2" xfId="6525" xr:uid="{61352C51-984D-4BD3-8D0B-0A0C285C794E}"/>
    <cellStyle name="Título 1 11 3" xfId="8627" xr:uid="{CCC0D2E1-516C-4134-99AE-5E9DCEB9744F}"/>
    <cellStyle name="Título 1 12" xfId="6526" xr:uid="{4523E45E-AE3E-4D9A-9CB7-B39889F98A13}"/>
    <cellStyle name="Título 1 12 2" xfId="6527" xr:uid="{70229643-7E63-4C6A-8830-DA9A858ED882}"/>
    <cellStyle name="Título 1 12 3" xfId="8628" xr:uid="{D30894F7-040E-4372-9394-D264AE8D16EA}"/>
    <cellStyle name="Título 1 13" xfId="6528" xr:uid="{BA93C384-0D02-4CE6-A9F6-05D48380B94A}"/>
    <cellStyle name="Título 1 13 2" xfId="6529" xr:uid="{B429D33E-9EDF-4C02-A9B2-7FCE59330582}"/>
    <cellStyle name="Título 1 13 3" xfId="8629" xr:uid="{C45AB5A5-585C-4993-B369-9BA9EF819FF7}"/>
    <cellStyle name="Título 1 14" xfId="6530" xr:uid="{29498930-4165-423F-9EDE-AB0CE37D638E}"/>
    <cellStyle name="Título 1 14 2" xfId="6531" xr:uid="{3A863F30-B87F-4837-A7CF-2AEBD231AB80}"/>
    <cellStyle name="Título 1 14 3" xfId="8630" xr:uid="{064B59EB-38CA-4979-A84D-371C13C05062}"/>
    <cellStyle name="Título 1 15" xfId="6532" xr:uid="{1D890260-63BE-4520-A639-4D42553EB0A0}"/>
    <cellStyle name="Título 1 2" xfId="3651" xr:uid="{0D9769C6-EA24-442D-8C7C-5815DCAABF1F}"/>
    <cellStyle name="Título 1 2 2" xfId="6533" xr:uid="{8B2485CF-D0D5-4F77-9C77-EE1BE5039261}"/>
    <cellStyle name="Título 1 2 2 2" xfId="9146" xr:uid="{29F3D52F-8570-4559-8646-A7C3EE851C02}"/>
    <cellStyle name="Título 1 2 3" xfId="6534" xr:uid="{4E6EFFE9-BAE5-4885-95B8-3C22CEDCF40D}"/>
    <cellStyle name="Título 1 2 4" xfId="6535" xr:uid="{09AE9B52-4818-42A9-AF86-C74A7A67CC9E}"/>
    <cellStyle name="Título 1 3" xfId="3652" xr:uid="{56202D5C-5CD5-432F-876F-8F420DDBA062}"/>
    <cellStyle name="Título 1 3 2" xfId="6536" xr:uid="{DEED0304-7B46-4141-9B63-411493D86375}"/>
    <cellStyle name="Título 1 3 3" xfId="6537" xr:uid="{FBC311D4-98CA-49A6-888D-133AED94B402}"/>
    <cellStyle name="Título 1 4" xfId="6538" xr:uid="{D3B1F13D-211C-4E1B-A036-B09A0C8D2384}"/>
    <cellStyle name="Título 1 4 2" xfId="6539" xr:uid="{7078B794-2959-4859-9F46-F5B5CAF1DA4D}"/>
    <cellStyle name="Título 1 4 3" xfId="6540" xr:uid="{01F49DFF-6542-428D-B388-41D10FC64115}"/>
    <cellStyle name="Título 1 5" xfId="6541" xr:uid="{0880B4AC-757B-419A-8238-114EE9EDD2F4}"/>
    <cellStyle name="Título 1 5 2" xfId="8631" xr:uid="{742EE297-AE84-4278-8893-70FB90221FAA}"/>
    <cellStyle name="Título 1 6" xfId="6542" xr:uid="{B63B8330-7025-4D60-94BA-B36D4D59A421}"/>
    <cellStyle name="Título 1 6 2" xfId="8632" xr:uid="{56271E8F-80DA-4C1C-8337-1A827FA5D9A2}"/>
    <cellStyle name="Título 1 7" xfId="6543" xr:uid="{B26DA550-9112-4256-BB0D-4266022FF64B}"/>
    <cellStyle name="Título 1 7 2" xfId="8633" xr:uid="{F36811C2-B54A-4E6C-8B4E-40D91E1228AB}"/>
    <cellStyle name="Título 1 8" xfId="6544" xr:uid="{19B9AB85-44C4-4F89-ACD7-3F5ED858ECF3}"/>
    <cellStyle name="Título 1 8 2" xfId="8634" xr:uid="{D0755D2C-8ACD-4CA7-9318-8D0BEBBA1954}"/>
    <cellStyle name="Título 1 9" xfId="6545" xr:uid="{75DB4C13-B0F8-43AE-849F-2896380B7279}"/>
    <cellStyle name="Título 1 9 2" xfId="8635" xr:uid="{24CDC3C9-CA77-45AF-8B37-744C1A8FAD6D}"/>
    <cellStyle name="Título 10" xfId="6546" xr:uid="{B4867F52-7221-4B96-830C-5E5EEF30DFA6}"/>
    <cellStyle name="Título 10 2" xfId="8636" xr:uid="{5FE1320F-F7BD-4A02-95EB-6FF35BF318BE}"/>
    <cellStyle name="Título 11" xfId="6547" xr:uid="{46797712-C2FC-46F2-922D-835750237EEE}"/>
    <cellStyle name="Título 11 2" xfId="8637" xr:uid="{2B932FFA-ECCF-4AC2-9375-001F5F70BDC6}"/>
    <cellStyle name="Título 12" xfId="6548" xr:uid="{4563DA89-1679-4346-ABF3-E9AD5E0C44E1}"/>
    <cellStyle name="Título 12 2" xfId="6549" xr:uid="{30FE5986-DE5F-49DF-B98D-A2B60A0439A6}"/>
    <cellStyle name="Título 12 3" xfId="8638" xr:uid="{45414DA3-BD2C-4CA7-9C54-A2360292840E}"/>
    <cellStyle name="Título 13" xfId="6550" xr:uid="{E2A1BC47-C09E-48FE-B3C5-BEFB6D18D900}"/>
    <cellStyle name="Título 13 2" xfId="6551" xr:uid="{1F7BB747-52D3-4BA5-9E6C-225858FEF76C}"/>
    <cellStyle name="Título 13 3" xfId="8639" xr:uid="{B5A592F9-3BB9-4D91-938E-C8F838C4CEDF}"/>
    <cellStyle name="Título 14" xfId="6552" xr:uid="{AD03C424-34A3-44D8-8A24-1E6A72E83F92}"/>
    <cellStyle name="Título 14 2" xfId="6553" xr:uid="{B29EDA26-5B94-4038-AE30-8AFE5E55E9C5}"/>
    <cellStyle name="Título 14 3" xfId="8640" xr:uid="{F0D38B94-0F50-42B7-9278-A99874C4E325}"/>
    <cellStyle name="Título 15" xfId="6554" xr:uid="{9BD5C7DD-F4E1-42DF-8F3D-01FDC1DF4D60}"/>
    <cellStyle name="Título 15 2" xfId="6555" xr:uid="{451F6FC0-664C-42C6-BF03-9FD7565FE800}"/>
    <cellStyle name="Título 15 3" xfId="8641" xr:uid="{07F019AD-D2C9-4F57-AA29-EC71AEC16A22}"/>
    <cellStyle name="Título 16" xfId="6556" xr:uid="{AFA1C4D8-6CC2-4CA6-84DA-E14C67FEF6E7}"/>
    <cellStyle name="Título 16 2" xfId="6557" xr:uid="{FF472236-25A3-4F0F-8EA1-BB21E98B5E85}"/>
    <cellStyle name="Título 16 3" xfId="9890" xr:uid="{C4091800-7A1C-45C4-94D6-67F09D807828}"/>
    <cellStyle name="Título 17" xfId="6558" xr:uid="{0974B081-1BA3-4F03-AB6F-14609E3D11C5}"/>
    <cellStyle name="Título 17 2" xfId="9978" xr:uid="{77C1F4ED-E102-4B32-9FFE-131EFC173090}"/>
    <cellStyle name="Título 18" xfId="8137" xr:uid="{CBD5C599-E3AB-4A5A-8B1A-3642A6426EE7}"/>
    <cellStyle name="titulo 2" xfId="3226" xr:uid="{A9320278-A611-4CDF-867D-897244834698}"/>
    <cellStyle name="Título 2 10" xfId="6559" xr:uid="{B097D65C-BFFF-43E2-A037-96B0BE679609}"/>
    <cellStyle name="Título 2 10 2" xfId="6560" xr:uid="{BE99663E-4930-4898-8D21-1C34F2198E70}"/>
    <cellStyle name="Título 2 10 3" xfId="8642" xr:uid="{07E7077D-7282-400B-929B-5FB931B1DD0B}"/>
    <cellStyle name="Título 2 11" xfId="6561" xr:uid="{E2598859-8E2F-42C3-A861-78B296AF9834}"/>
    <cellStyle name="Título 2 11 2" xfId="6562" xr:uid="{A802FEC7-A151-4540-BB6A-52B1EB0FAAE2}"/>
    <cellStyle name="Título 2 11 3" xfId="8643" xr:uid="{900E3C11-410D-435B-ADF4-6FC8E6C6CCF9}"/>
    <cellStyle name="Título 2 12" xfId="6563" xr:uid="{B06B39EF-B777-4127-A82B-712005B09EF2}"/>
    <cellStyle name="Título 2 12 2" xfId="6564" xr:uid="{956ED2AD-79F3-4796-9125-B36C0BB95F3F}"/>
    <cellStyle name="Título 2 12 3" xfId="8644" xr:uid="{E3CD5763-04C0-4C18-BF97-F6E1CB540C92}"/>
    <cellStyle name="Título 2 13" xfId="6565" xr:uid="{656FD6C7-6A86-4279-A860-17A5E6AAB69A}"/>
    <cellStyle name="Título 2 13 2" xfId="6566" xr:uid="{51AE876C-0333-4B89-A623-E38D2DD3BD1C}"/>
    <cellStyle name="Título 2 13 3" xfId="8645" xr:uid="{C77C9B0F-AC7B-4778-81D0-7581E0A33C53}"/>
    <cellStyle name="Título 2 14" xfId="6567" xr:uid="{4573BE10-01B5-4E77-AE43-1BFBDA632637}"/>
    <cellStyle name="Título 2 14 2" xfId="6568" xr:uid="{3642E823-E336-4DF1-8B48-D63C6CF3BC0C}"/>
    <cellStyle name="Título 2 14 3" xfId="8646" xr:uid="{210FC9B0-3656-4AFB-8DA3-ADD9A222FC2E}"/>
    <cellStyle name="Título 2 15" xfId="6569" xr:uid="{9ED396DC-962D-4AB3-8697-B8868F6BAEAA}"/>
    <cellStyle name="Título 2 15 2" xfId="9979" xr:uid="{3813BE22-8537-4742-8616-049B9A3E89BC}"/>
    <cellStyle name="Título 2 16" xfId="8139" xr:uid="{B18E04EE-62B3-4F79-A681-1287F6F3BA1B}"/>
    <cellStyle name="titulo 2 2" xfId="3227" xr:uid="{B6139174-34BB-4CD3-8A6D-714F4C456628}"/>
    <cellStyle name="Título 2 2" xfId="3653" xr:uid="{B006AD72-6D46-42AA-9B4E-E5CB68AF2BA6}"/>
    <cellStyle name="Título 2 2 2" xfId="6570" xr:uid="{3D9FC835-1937-4905-B290-07C8767FA196}"/>
    <cellStyle name="Título 2 2 2 2" xfId="9147" xr:uid="{D3DDD4C1-6F26-46FE-8DF5-563DEE1E761C}"/>
    <cellStyle name="Título 2 2 3" xfId="6571" xr:uid="{E495D5B1-0487-4AF2-98DE-B16CEA66E411}"/>
    <cellStyle name="Título 2 2 4" xfId="6572" xr:uid="{1CCC89C3-2E1C-4A8D-97EE-FA246F28ACA5}"/>
    <cellStyle name="titulo 2 3" xfId="3228" xr:uid="{B087BBEC-FE5D-4F88-BBA5-CEDF1D7556FA}"/>
    <cellStyle name="Título 2 3" xfId="3654" xr:uid="{14126B1A-7FFE-4E9B-A7FC-A9502936F2D4}"/>
    <cellStyle name="Título 2 3 2" xfId="6573" xr:uid="{830B3529-619F-4EF5-A93A-AE8BFFC38733}"/>
    <cellStyle name="Título 2 3 3" xfId="6574" xr:uid="{FB1676D3-0CA6-4995-A1E2-487B85278669}"/>
    <cellStyle name="titulo 2 4" xfId="3229" xr:uid="{0684908F-BDBB-47AF-B55B-4E51B9A89AC8}"/>
    <cellStyle name="Título 2 4" xfId="6575" xr:uid="{EA0DB30E-B8AB-4D00-8346-37FE98A35AC3}"/>
    <cellStyle name="Título 2 4 2" xfId="6576" xr:uid="{76DD3EC9-B300-4070-8193-DDBFDF402F9C}"/>
    <cellStyle name="Título 2 4 3" xfId="6577" xr:uid="{D9A90EA8-DB04-4933-B768-774E0290D4E2}"/>
    <cellStyle name="titulo 2 5" xfId="3230" xr:uid="{C27FA352-1BBA-4358-B440-99CFFA8A9D3B}"/>
    <cellStyle name="Título 2 5" xfId="6578" xr:uid="{0E1AF8B6-4B25-45B2-9896-630BA224E9C0}"/>
    <cellStyle name="Título 2 5 2" xfId="8647" xr:uid="{45B5CD3A-9B2C-4BC8-B061-A82B11790563}"/>
    <cellStyle name="titulo 2 6" xfId="3231" xr:uid="{879D5591-F128-4CF4-9378-6F20AC566078}"/>
    <cellStyle name="Título 2 6" xfId="6579" xr:uid="{1883E82C-B37F-4CB8-B552-E0A9A31D3804}"/>
    <cellStyle name="Título 2 6 2" xfId="8648" xr:uid="{251ED838-3A85-404A-A625-8D3BBF3CA1CA}"/>
    <cellStyle name="Título 2 7" xfId="6580" xr:uid="{F724398C-B255-440F-B514-CFFBDFB9CE1F}"/>
    <cellStyle name="Título 2 7 2" xfId="8649" xr:uid="{9A0D7C84-4CC5-4E5E-BB05-AB152C1E8416}"/>
    <cellStyle name="Título 2 8" xfId="6581" xr:uid="{992EB999-4A89-4A39-B1AA-4346009CB100}"/>
    <cellStyle name="Título 2 8 2" xfId="8650" xr:uid="{E7ADD180-1B4D-41F1-8E49-DC647A9E2F1B}"/>
    <cellStyle name="Título 2 9" xfId="6582" xr:uid="{AD93410A-0E5E-4BC9-A413-AD72E9BE49ED}"/>
    <cellStyle name="Título 2 9 2" xfId="8651" xr:uid="{C9EBC369-F4FC-4D41-91C1-66CF4084AA89}"/>
    <cellStyle name="titulo 2_ActiFijos" xfId="3232" xr:uid="{D2CEAFE1-C7D2-43AB-992E-FE449E3855B6}"/>
    <cellStyle name="titulo 3" xfId="3233" xr:uid="{DD178ADA-7650-43C2-B45E-2E999B220B4F}"/>
    <cellStyle name="Título 3 10" xfId="6583" xr:uid="{17800C5A-D9A0-4CC0-94EF-1E264905A6B3}"/>
    <cellStyle name="Título 3 10 2" xfId="6584" xr:uid="{F94B58A2-2342-4E2E-A886-4FB30FB6B9D8}"/>
    <cellStyle name="Título 3 10 3" xfId="8652" xr:uid="{F7179F69-BFE1-49CF-8FEA-F9DCE97099A8}"/>
    <cellStyle name="Título 3 11" xfId="6585" xr:uid="{B22D24A5-3E10-424B-8C44-7AD911670D8C}"/>
    <cellStyle name="Título 3 11 2" xfId="6586" xr:uid="{1E38743E-8E10-47D6-9BF6-854AC57B6556}"/>
    <cellStyle name="Título 3 11 3" xfId="8653" xr:uid="{D30F7F98-ADDD-470F-97F9-0DF85B40CF6D}"/>
    <cellStyle name="Título 3 12" xfId="6587" xr:uid="{86DF802B-6C5A-48A7-A182-436741FAC1A1}"/>
    <cellStyle name="Título 3 12 2" xfId="6588" xr:uid="{B37D6F4C-BE1B-4251-BA51-5B946947ABC3}"/>
    <cellStyle name="Título 3 12 3" xfId="8654" xr:uid="{136028C1-431F-4900-9E7B-1197C47D905C}"/>
    <cellStyle name="Título 3 13" xfId="6589" xr:uid="{9BFA7B87-97E3-4768-8E1A-5A6E77BAC95D}"/>
    <cellStyle name="Título 3 13 2" xfId="6590" xr:uid="{A88D38D8-0D52-4C32-832F-E78EB5F1E077}"/>
    <cellStyle name="Título 3 13 3" xfId="8655" xr:uid="{556A3B7E-45B3-4E99-8997-314EDAF4CCF8}"/>
    <cellStyle name="Título 3 14" xfId="6591" xr:uid="{95D4D88B-E566-40AE-A484-6E7D2BA65BEB}"/>
    <cellStyle name="Título 3 14 2" xfId="6592" xr:uid="{3283F31E-A219-4E0C-9068-2A1295163E31}"/>
    <cellStyle name="Título 3 14 3" xfId="8656" xr:uid="{0DF9783E-A7C9-49A9-9921-685DA4FE9254}"/>
    <cellStyle name="Título 3 15" xfId="6593" xr:uid="{7D836938-FE5E-45AC-B909-D7C739A0ED5C}"/>
    <cellStyle name="Título 3 15 2" xfId="9980" xr:uid="{9C1AE548-FC4B-4B79-A10C-93C698ED8EB4}"/>
    <cellStyle name="Título 3 16" xfId="8140" xr:uid="{C48CF5B9-C760-40A1-BBE5-FC6D542D15F9}"/>
    <cellStyle name="titulo 3 2" xfId="3234" xr:uid="{6C401F46-BCBE-4841-AFA2-F2AD9A4BE357}"/>
    <cellStyle name="Título 3 2" xfId="3655" xr:uid="{9E505E94-511A-435C-B9EB-993F78597AEB}"/>
    <cellStyle name="Título 3 2 2" xfId="6594" xr:uid="{5790F605-026E-44B0-88E7-04632D5E4C43}"/>
    <cellStyle name="Título 3 2 2 2" xfId="9148" xr:uid="{F93485A0-1AC4-46D8-92B7-20FC11EC5433}"/>
    <cellStyle name="Título 3 2 3" xfId="6595" xr:uid="{E35A94BF-CF6D-47BA-9C7E-80D97807066F}"/>
    <cellStyle name="Título 3 2 4" xfId="6596" xr:uid="{24D0DDC8-26E3-48AF-B3AB-707B3E61F971}"/>
    <cellStyle name="titulo 3 3" xfId="3235" xr:uid="{240F314A-A58F-4991-A4C2-3CE4C94021D8}"/>
    <cellStyle name="Título 3 3" xfId="3656" xr:uid="{82079A34-A1F9-4CC6-871B-8249BAA7CD88}"/>
    <cellStyle name="Título 3 3 2" xfId="6597" xr:uid="{DE262793-9377-453B-91EA-DAD028070C29}"/>
    <cellStyle name="Título 3 3 3" xfId="6598" xr:uid="{EEDCBCA3-B2F1-4619-AE8D-7356C4EB516D}"/>
    <cellStyle name="titulo 3 4" xfId="3236" xr:uid="{EB94B49F-E2D8-4AAF-B883-34C60810156E}"/>
    <cellStyle name="Título 3 4" xfId="6599" xr:uid="{F68E77B7-F3F9-460C-A6E2-A9A233407D2E}"/>
    <cellStyle name="Título 3 4 2" xfId="6600" xr:uid="{DA8A9205-1B1F-470E-982F-C1559688603C}"/>
    <cellStyle name="Título 3 4 3" xfId="6601" xr:uid="{1A12FD07-64A3-4F7B-BAE3-951EC54F92F6}"/>
    <cellStyle name="titulo 3 5" xfId="3237" xr:uid="{EE1D7DED-FCDE-42A5-9699-41A890EF97F3}"/>
    <cellStyle name="Título 3 5" xfId="6602" xr:uid="{B3122699-1CD3-438E-BD28-C3EFF3E44A6B}"/>
    <cellStyle name="Título 3 5 2" xfId="8657" xr:uid="{3B759DF9-621F-4F69-8F6A-3836FFE75D30}"/>
    <cellStyle name="titulo 3 6" xfId="3238" xr:uid="{4023D728-195F-4964-A964-F037C1E2F45A}"/>
    <cellStyle name="Título 3 6" xfId="6603" xr:uid="{3C46A4D7-C661-4242-AA43-695A3A6FA110}"/>
    <cellStyle name="Título 3 6 2" xfId="8658" xr:uid="{E9F5243B-8243-45F1-8153-4177669ABBF3}"/>
    <cellStyle name="Título 3 7" xfId="6604" xr:uid="{7A4AC111-B096-4892-943C-131E0BD8ED6B}"/>
    <cellStyle name="Título 3 7 2" xfId="8659" xr:uid="{19E4BB73-45CA-4838-AB94-68C5B33834F2}"/>
    <cellStyle name="Título 3 8" xfId="6605" xr:uid="{6C96C025-7F68-493B-9765-FFADED37E24E}"/>
    <cellStyle name="Título 3 8 2" xfId="8660" xr:uid="{2F4D62EC-284B-49F3-B74C-49C75EF5579F}"/>
    <cellStyle name="Título 3 9" xfId="6606" xr:uid="{4090EBA7-557D-47A4-AEA3-4BAE114C2917}"/>
    <cellStyle name="Título 3 9 2" xfId="8661" xr:uid="{323559E2-58F4-4F61-945A-80820444D314}"/>
    <cellStyle name="titulo 3_ActiFijos" xfId="3239" xr:uid="{3FBF488B-46A4-45C8-85E7-85E0630E8BDE}"/>
    <cellStyle name="titulo 4" xfId="3240" xr:uid="{662090AA-56B8-43EC-9265-DDFB14C63A2D}"/>
    <cellStyle name="Título 4" xfId="3241" xr:uid="{294F01EE-6FAA-455C-BA93-CED40ACC09BD}"/>
    <cellStyle name="Título 4 10" xfId="6607" xr:uid="{FDB7D606-CBB1-4162-B6C1-89717F7311D3}"/>
    <cellStyle name="titulo 4 2" xfId="3242" xr:uid="{D2F9C7B0-019C-4B6F-9E0F-F501BB711CC6}"/>
    <cellStyle name="Título 4 2" xfId="6608" xr:uid="{155B83D8-5ABB-4472-909C-0F1C75927559}"/>
    <cellStyle name="Título 4 2 2" xfId="9149" xr:uid="{414B95FC-BF24-47D7-99E4-01588AFD1B5A}"/>
    <cellStyle name="titulo 4 3" xfId="3243" xr:uid="{C81D46EF-7678-47FC-89AC-FA5364371AAF}"/>
    <cellStyle name="Título 4 3" xfId="6609" xr:uid="{56853E43-C9F5-4EF6-98DB-EE560B088329}"/>
    <cellStyle name="titulo 4 4" xfId="3244" xr:uid="{68B9D379-CFC8-4292-BC4E-01A64056A0ED}"/>
    <cellStyle name="Título 4 4" xfId="6610" xr:uid="{12148B12-2989-42A3-BB87-5EC51D5FE2A6}"/>
    <cellStyle name="titulo 4 5" xfId="3245" xr:uid="{B7A3B179-3B60-4E94-86F7-98E4C11DDD57}"/>
    <cellStyle name="Título 4 5" xfId="6611" xr:uid="{0566F481-0B0E-404A-B918-FD5E8A8D74C0}"/>
    <cellStyle name="titulo 4 6" xfId="3246" xr:uid="{8264B42C-A2E2-433F-96C0-11C71D504329}"/>
    <cellStyle name="Título 4 6" xfId="6612" xr:uid="{9D25F60F-4622-471C-AFF4-0D49B7EB9884}"/>
    <cellStyle name="Título 4 7" xfId="6613" xr:uid="{8415714C-30AA-4AB0-8464-BF2CA45C7FB2}"/>
    <cellStyle name="Título 4 8" xfId="6614" xr:uid="{181C0678-5D8C-4C84-9BD4-F08F47C273E3}"/>
    <cellStyle name="Título 4 9" xfId="6615" xr:uid="{8BCB018E-DF56-423D-B04A-29B1213F1B91}"/>
    <cellStyle name="titulo 4_ActiFijos" xfId="3247" xr:uid="{D51ABDCF-573C-4266-A140-D539304E86A6}"/>
    <cellStyle name="Título 5" xfId="6616" xr:uid="{17B1E450-C99C-40DB-8D45-362633867981}"/>
    <cellStyle name="Título 5 2" xfId="6617" xr:uid="{6D3F7256-1BBD-4E5C-88B6-694CD1BC4F24}"/>
    <cellStyle name="Título 5 3" xfId="6618" xr:uid="{C28081D8-9FCC-47CA-8930-6FCD2E00F1EA}"/>
    <cellStyle name="Título 6" xfId="6619" xr:uid="{0205EF60-968F-46B9-8983-4993D60AF020}"/>
    <cellStyle name="Título 6 2" xfId="6620" xr:uid="{EC725D0D-E1B4-4B04-9F6F-937C743C8DEA}"/>
    <cellStyle name="Título 6 3" xfId="6621" xr:uid="{80AAB78A-CF54-4E08-9F67-8D12BECA8F4D}"/>
    <cellStyle name="Título 7" xfId="6622" xr:uid="{44B04F34-3EFC-437E-BA26-721F5359A5D0}"/>
    <cellStyle name="Título 7 2" xfId="8662" xr:uid="{CACBD6D8-86A8-4DCB-AA2E-BC83E05C98A2}"/>
    <cellStyle name="Título 8" xfId="6623" xr:uid="{E5BBCEE3-6BB8-40DD-B0D3-9051743A4CBD}"/>
    <cellStyle name="Título 8 2" xfId="8663" xr:uid="{48336295-D5A7-457E-BA4F-F4632CD9D551}"/>
    <cellStyle name="Título 9" xfId="6624" xr:uid="{7B61DB09-ABFF-44FA-9F1F-6CE08D611CEB}"/>
    <cellStyle name="Título 9 2" xfId="8664" xr:uid="{0105B2A8-06F2-4630-BC4E-8A40FFA4BBC7}"/>
    <cellStyle name="titulo_Balanc" xfId="3248" xr:uid="{392EA3A2-DAF5-4DDF-A694-E8966CFDE085}"/>
    <cellStyle name="Total 10" xfId="3249" xr:uid="{7D479B1C-6D12-40B9-9A13-9839F1EB6378}"/>
    <cellStyle name="Total 10 2" xfId="8665" xr:uid="{766D0BE8-9797-42CE-B033-B993E8EAC5E9}"/>
    <cellStyle name="Total 11" xfId="3250" xr:uid="{6ACF2D2A-1E89-4F81-BE23-F2BB6DB6E3EF}"/>
    <cellStyle name="Total 11 2" xfId="6625" xr:uid="{E21F28A9-558D-4522-A8DB-609C8A2C6851}"/>
    <cellStyle name="Total 11 3" xfId="8666" xr:uid="{B06318E5-5DF3-4288-B15A-881312A1167E}"/>
    <cellStyle name="Total 12" xfId="3251" xr:uid="{134A7619-1840-4C17-891E-C33EF6621701}"/>
    <cellStyle name="Total 12 2" xfId="6626" xr:uid="{27407DEB-49B3-4715-98F2-E293027838D6}"/>
    <cellStyle name="Total 12 3" xfId="8667" xr:uid="{B9D4969D-39EB-4439-8A0F-901AEC3DC620}"/>
    <cellStyle name="Total 13" xfId="6627" xr:uid="{4A01E75D-07A7-45EC-9CD7-67E4BECAB937}"/>
    <cellStyle name="Total 13 2" xfId="6628" xr:uid="{08421BEA-2D77-488F-AB48-53390035ED6B}"/>
    <cellStyle name="Total 13 3" xfId="6629" xr:uid="{184B826D-C3FB-4142-A6B8-822DDA824F93}"/>
    <cellStyle name="Total 13 4" xfId="8668" xr:uid="{BF2D0F88-FB35-4415-AAD9-95FBE7DE9083}"/>
    <cellStyle name="Total 14" xfId="6630" xr:uid="{96A4FF6A-98E3-4EDE-9565-27E77A0181FC}"/>
    <cellStyle name="Total 14 2" xfId="6631" xr:uid="{4D18A1F9-B512-4D05-8887-23C1A6EF72E3}"/>
    <cellStyle name="Total 14 3" xfId="6632" xr:uid="{F84633DF-2601-409F-87E2-3B8F0E2F6AB8}"/>
    <cellStyle name="Total 14 4" xfId="8669" xr:uid="{4297E8D0-092E-41F9-9215-637B8058F166}"/>
    <cellStyle name="Total 15" xfId="6633" xr:uid="{1B9318FD-D180-471D-8403-EA6DBA3FC83E}"/>
    <cellStyle name="Total 15 2" xfId="9150" xr:uid="{977DAB06-13ED-4E03-87D8-3F6302B22EFA}"/>
    <cellStyle name="Total 16" xfId="6634" xr:uid="{544328B8-8EFB-4456-8B49-16EC5B1564DF}"/>
    <cellStyle name="Total 16 2" xfId="9981" xr:uid="{9BA5F004-0C50-4A82-8175-B26063A67DDE}"/>
    <cellStyle name="Total 17" xfId="6635" xr:uid="{A9278F13-2256-48D8-8429-BD8DDFEC4332}"/>
    <cellStyle name="Total 18" xfId="6636" xr:uid="{10F6566A-C628-4FBD-86AE-1F79F6A72CAE}"/>
    <cellStyle name="Total 19" xfId="6637" xr:uid="{AA867F23-972F-4467-B9DE-49936162BDAB}"/>
    <cellStyle name="Total 2" xfId="3252" xr:uid="{2D6EAE97-C143-48AC-A496-B68B80E5D4A2}"/>
    <cellStyle name="Total 2 2" xfId="3253" xr:uid="{51167640-AD1A-4E56-B9A9-7993C8C50529}"/>
    <cellStyle name="Total 2 2 2" xfId="6638" xr:uid="{758CD92F-FCED-4E20-B16C-95B2075A7E31}"/>
    <cellStyle name="Total 2 2 2 2" xfId="9151" xr:uid="{B8CAD328-634C-44D6-B193-8970123D7E2F}"/>
    <cellStyle name="Total 2 3" xfId="3254" xr:uid="{DB4771F6-9CE8-4914-9372-4307552562E8}"/>
    <cellStyle name="Total 2 3 2" xfId="6639" xr:uid="{4030DE11-1B79-46A3-B485-DA8E066EC61C}"/>
    <cellStyle name="Total 2 3 2 2" xfId="9152" xr:uid="{8228F09E-4A92-432B-95EF-04CC860FB363}"/>
    <cellStyle name="Total 2 4" xfId="3255" xr:uid="{52639507-DD17-4F71-B3DA-9E79B10B0ED6}"/>
    <cellStyle name="Total 2 4 2" xfId="6640" xr:uid="{8A5E9E0E-93D2-4C8C-BC0C-E43CEB8DDFBC}"/>
    <cellStyle name="Total 2 5" xfId="3256" xr:uid="{D341BCBE-23D5-4EDB-8543-781C2D62218C}"/>
    <cellStyle name="Total 2 5 2" xfId="6641" xr:uid="{47D03DBC-B2FC-4A95-9E50-CDE895A99C55}"/>
    <cellStyle name="Total 2 6" xfId="3257" xr:uid="{4384B981-A56B-45A7-92BD-62B6D154C489}"/>
    <cellStyle name="Total 2 6 2" xfId="6642" xr:uid="{5BF0B637-9936-4492-8DC8-4F8B0A20FA0D}"/>
    <cellStyle name="Total 2 7" xfId="6643" xr:uid="{76BCA150-4D97-41C4-A6F0-D2E1FD81BD5C}"/>
    <cellStyle name="Total 2 7 2" xfId="8670" xr:uid="{452ABA5E-9DEB-4BCC-AA3D-DE06D8CDF14C}"/>
    <cellStyle name="Total 2 8" xfId="6644" xr:uid="{CF07D102-E084-4DF9-8927-1C50EE6466E9}"/>
    <cellStyle name="Total 2 8 2" xfId="6645" xr:uid="{FB6CD934-B3A3-4333-B6CA-4DECB9372094}"/>
    <cellStyle name="Total 2 9" xfId="6646" xr:uid="{275EAE18-15B3-41A0-A6BA-F0A2825C5D4A}"/>
    <cellStyle name="Total 2_GRUPO4Q-2009 COMPLETO" xfId="3657" xr:uid="{470BA132-2537-4995-A2BB-C5356A5A6CA7}"/>
    <cellStyle name="Total 20" xfId="6647" xr:uid="{FAE421C3-709A-46B1-AC33-7AA260F75C61}"/>
    <cellStyle name="Total 21" xfId="6648" xr:uid="{0EB4219C-D20A-46C3-87A2-95F86BA89E49}"/>
    <cellStyle name="Total 21 2" xfId="6649" xr:uid="{3FAA9FC7-EA1E-4256-85E1-555355CF4C5D}"/>
    <cellStyle name="Total 22" xfId="6650" xr:uid="{74D7C8E8-1CFA-4A05-95E7-BF7D81BA1ACE}"/>
    <cellStyle name="Total 22 2" xfId="6651" xr:uid="{FFF9A460-575F-4340-B57C-C16F0F45AC52}"/>
    <cellStyle name="Total 23" xfId="6652" xr:uid="{0B2C0EBE-9ACF-44BB-B952-39CA9EF9FAF4}"/>
    <cellStyle name="Total 23 2" xfId="6653" xr:uid="{E23AA012-574A-4EF6-970D-1ECC321A40DB}"/>
    <cellStyle name="Total 24" xfId="6654" xr:uid="{27BA49ED-0D2F-40DA-9AA7-2F87C2FFF11B}"/>
    <cellStyle name="Total 24 2" xfId="6655" xr:uid="{FB8C5CA2-6FD2-4729-8A3C-7297E8C8A12F}"/>
    <cellStyle name="Total 25" xfId="6656" xr:uid="{B7E0FF0D-6F12-4C2A-9C39-8B27AFECBBC5}"/>
    <cellStyle name="Total 25 2" xfId="6657" xr:uid="{E0F0187E-3B2B-4C8A-BB79-3027F43BDFE4}"/>
    <cellStyle name="Total 26" xfId="6658" xr:uid="{AD93E49A-57D1-46A0-8F93-EAACE3711C99}"/>
    <cellStyle name="Total 27" xfId="8141" xr:uid="{6400E9A0-F518-4AF2-A01E-87D21BDD12E3}"/>
    <cellStyle name="Total 3" xfId="3258" xr:uid="{6D136C3D-E824-4577-A117-ECF0427B0685}"/>
    <cellStyle name="Total 3 2" xfId="3259" xr:uid="{148EE8F5-DE5D-4376-A142-30C7246DEBD0}"/>
    <cellStyle name="Total 3 2 2" xfId="6659" xr:uid="{90CC214E-44BC-4598-9600-3BF61ED6C0B9}"/>
    <cellStyle name="Total 3 3" xfId="3260" xr:uid="{3F0D8EF1-56AE-44C0-9C73-3A0AEA12A58C}"/>
    <cellStyle name="Total 3 3 2" xfId="6660" xr:uid="{FC9F2370-DF8E-43DF-86BC-6C61C9A616F5}"/>
    <cellStyle name="Total 3 4" xfId="3261" xr:uid="{16DFBC79-842A-47B8-9559-214685E1A273}"/>
    <cellStyle name="Total 3 4 2" xfId="6661" xr:uid="{5BE1621D-CD13-46F6-84DC-9A0DBB7F5583}"/>
    <cellStyle name="Total 3 5" xfId="3262" xr:uid="{E9CC6009-97C6-457D-8062-F83D01B729E1}"/>
    <cellStyle name="Total 3 5 2" xfId="6662" xr:uid="{142F0A73-9224-4CEC-87DD-01F0E5DE679A}"/>
    <cellStyle name="Total 3 6" xfId="3263" xr:uid="{98BE125D-8DFB-4430-B846-09447E18855E}"/>
    <cellStyle name="Total 3 6 2" xfId="6663" xr:uid="{5FC43F55-BFE5-46B8-8401-0AF229AE5662}"/>
    <cellStyle name="Total 3 7" xfId="6664" xr:uid="{84F83DF6-75A8-4AFD-A05D-B51DC9C143DE}"/>
    <cellStyle name="Total 3 7 2" xfId="8671" xr:uid="{29CB89A2-5A76-4304-A1D2-062992074778}"/>
    <cellStyle name="Total 3_GRUPO4Q-2009 COMPLETO" xfId="3658" xr:uid="{B70E2188-021E-4DB6-938E-8895728B570B}"/>
    <cellStyle name="Total 4" xfId="3264" xr:uid="{B453559F-1D5E-4291-AE25-A4F336C19107}"/>
    <cellStyle name="Total 4 2" xfId="3265" xr:uid="{669C8C92-B1CB-4607-812A-45052A9B188A}"/>
    <cellStyle name="Total 4 2 2" xfId="6665" xr:uid="{81078374-CDEF-47D2-BE09-774AFB3DDBFA}"/>
    <cellStyle name="Total 4 3" xfId="3266" xr:uid="{DB21B5C3-CB97-4F76-9980-B03301A318F2}"/>
    <cellStyle name="Total 4 3 2" xfId="6666" xr:uid="{CBED3F64-A23D-4434-944D-E7F505996376}"/>
    <cellStyle name="Total 4 4" xfId="3267" xr:uid="{368003F9-A44C-4274-8085-962546DCB3EE}"/>
    <cellStyle name="Total 4 4 2" xfId="6667" xr:uid="{F1EF144F-D1B1-44DE-8673-06A2A0EB7BFF}"/>
    <cellStyle name="Total 4 5" xfId="3268" xr:uid="{0DAC5492-1F58-46E7-BFB9-919A6E73956D}"/>
    <cellStyle name="Total 4 5 2" xfId="6668" xr:uid="{931692BB-03A5-48A8-A53C-AD272047A46B}"/>
    <cellStyle name="Total 4 6" xfId="3269" xr:uid="{68F20549-F65F-4010-8677-8832F3458DB9}"/>
    <cellStyle name="Total 4 6 2" xfId="6669" xr:uid="{DEF1C12A-CC68-49E2-911D-1D6DAD2FB40D}"/>
    <cellStyle name="Total 4 7" xfId="6670" xr:uid="{E2065969-641C-4892-9C92-1E0C5ECF6D62}"/>
    <cellStyle name="Total 4 7 2" xfId="8672" xr:uid="{3A830865-4410-4627-B0D2-DE64B963720C}"/>
    <cellStyle name="Total 4_Tablas-Esp" xfId="8872" xr:uid="{7A006118-1F88-401C-94CF-E4654732164B}"/>
    <cellStyle name="Total 5" xfId="3270" xr:uid="{BE0A2C6A-85E5-49E0-9E65-1CE26ACF0F6B}"/>
    <cellStyle name="Total 5 2" xfId="6671" xr:uid="{32E36605-B82C-410D-A939-44F0E37586DA}"/>
    <cellStyle name="Total 5 2 2" xfId="8673" xr:uid="{1BEA9BA8-2BA1-4A8A-A7F3-AB2CB480FAA5}"/>
    <cellStyle name="Total 6" xfId="3271" xr:uid="{92071890-09B7-4B2A-8C3C-6FB9237311D3}"/>
    <cellStyle name="Total 6 2" xfId="6672" xr:uid="{503DF251-8198-43E1-8A09-1EB7A1299640}"/>
    <cellStyle name="Total 6 2 2" xfId="8674" xr:uid="{4B1A4DA4-0A2F-48AC-9514-19F83B00E2C1}"/>
    <cellStyle name="Total 7" xfId="3272" xr:uid="{9EC63D39-DD30-4A50-A7A8-3B378D81DB38}"/>
    <cellStyle name="Total 7 2" xfId="6673" xr:uid="{96288291-6EA2-4EBC-AE05-885ACCE0CC08}"/>
    <cellStyle name="Total 7 2 2" xfId="8675" xr:uid="{4818A7B8-521F-43A3-84BC-F78765844852}"/>
    <cellStyle name="Total 8" xfId="3273" xr:uid="{EC8141B5-EAEE-4F7F-B658-6DD4A7C34D03}"/>
    <cellStyle name="Total 8 2" xfId="6674" xr:uid="{AD07642A-0526-4658-BC64-3F291EA4D032}"/>
    <cellStyle name="Total 8 2 2" xfId="8676" xr:uid="{1648C66E-EF89-421E-909F-0708ACEC365B}"/>
    <cellStyle name="Total 9" xfId="3274" xr:uid="{FDD363A6-229B-4834-9EFB-909DA0AAB214}"/>
    <cellStyle name="Total 9 2" xfId="6675" xr:uid="{0A5228F4-F23C-4C2C-9331-E6D94E304504}"/>
    <cellStyle name="Total 9 2 2" xfId="8677" xr:uid="{E2A60435-7721-4DE1-9CD7-9F063BEEC046}"/>
    <cellStyle name="Total1 - Style1" xfId="8678" xr:uid="{89B8A45B-C0E0-46D4-97FB-EFE5300EAF32}"/>
    <cellStyle name="Total2" xfId="3275" xr:uid="{F6D127C3-1FCB-4330-A401-A5B4C4388E78}"/>
    <cellStyle name="Tytuł" xfId="9153" xr:uid="{AE89464D-1023-4B08-9007-CA19777F4F70}"/>
    <cellStyle name="Uwaga" xfId="9154" xr:uid="{494679EA-653D-485F-97D6-F1E0B2DB8119}"/>
    <cellStyle name="veces" xfId="3276" xr:uid="{21839395-6BA6-49C1-8E8F-7DC0FE065991}"/>
    <cellStyle name="veces 2" xfId="3277" xr:uid="{EDC3370E-F2A5-4EB1-A939-0303B86A0415}"/>
    <cellStyle name="veces 2 2" xfId="3278" xr:uid="{6FD95C27-8667-4302-BCDB-6FB00F01C74D}"/>
    <cellStyle name="veces 2 2 2" xfId="6676" xr:uid="{631B36B3-5BEE-424F-8796-4C74376365BB}"/>
    <cellStyle name="veces 2 3" xfId="3279" xr:uid="{81492DFE-CEA8-439F-89C7-708ECBB65600}"/>
    <cellStyle name="veces 2 3 2" xfId="6677" xr:uid="{729FE986-4A78-4D6B-A1A8-4D69517EA157}"/>
    <cellStyle name="veces 2 4" xfId="3280" xr:uid="{75B7C7E9-8B1D-472C-A01C-959F29B2E69F}"/>
    <cellStyle name="veces 2 4 2" xfId="6678" xr:uid="{194A1FAB-B1D6-464A-A167-18266C66E9EE}"/>
    <cellStyle name="veces 2 5" xfId="3281" xr:uid="{D84A7E8F-C730-4182-BDCF-7E91876121C5}"/>
    <cellStyle name="veces 2 5 2" xfId="6679" xr:uid="{09ED341F-F448-4016-B864-5A21C5A77FC0}"/>
    <cellStyle name="veces 2 6" xfId="3282" xr:uid="{A38E1AEA-B5A2-49AE-A433-1230F8FF8374}"/>
    <cellStyle name="veces 2 6 2" xfId="6680" xr:uid="{BAA78996-89D8-4DBE-9A85-90BF85E0A5EB}"/>
    <cellStyle name="veces 2 7" xfId="6681" xr:uid="{666186B0-10B9-4012-A915-E66FA0E38EF2}"/>
    <cellStyle name="veces 3" xfId="3283" xr:uid="{3AC9C816-6A80-4AA2-BE74-B7900DB74FCA}"/>
    <cellStyle name="veces 3 2" xfId="3284" xr:uid="{82D3AFA9-C967-4E7D-B74A-504F1D605194}"/>
    <cellStyle name="veces 3 2 2" xfId="6682" xr:uid="{B4580983-D5F3-4BCD-B6DE-CF9DB3D161F2}"/>
    <cellStyle name="veces 3 3" xfId="3285" xr:uid="{BAF2E7AB-DA8A-49F0-A5E3-8ECF3533A3E4}"/>
    <cellStyle name="veces 3 3 2" xfId="6683" xr:uid="{E2CE4A80-5F37-41D5-9D5D-6E99B8FDE37B}"/>
    <cellStyle name="veces 3 4" xfId="3286" xr:uid="{A41FF64B-30EC-49FA-B501-9CA7D422D717}"/>
    <cellStyle name="veces 3 4 2" xfId="6684" xr:uid="{9F803A16-EC36-47FC-8F3F-F522FAC7FDD6}"/>
    <cellStyle name="veces 3 5" xfId="3287" xr:uid="{6333EBF5-DA16-4140-BF33-3B8FB95470B7}"/>
    <cellStyle name="veces 3 5 2" xfId="6685" xr:uid="{424A1BA9-EDFA-4A6D-B078-CB555DDF7360}"/>
    <cellStyle name="veces 3 6" xfId="3288" xr:uid="{9D56342C-76D3-4EDF-8550-629050B371A8}"/>
    <cellStyle name="veces 3 6 2" xfId="6686" xr:uid="{CF6E4ABC-273B-4376-A85E-412EAC821C8F}"/>
    <cellStyle name="veces 3 7" xfId="6687" xr:uid="{A125AE86-BF24-416D-94CD-3AE6639D7679}"/>
    <cellStyle name="veces 4" xfId="3289" xr:uid="{6D3FA3CD-9454-4699-AFA1-75B6E19D8583}"/>
    <cellStyle name="veces 4 2" xfId="3290" xr:uid="{5B18E196-90DA-494E-91EF-842C030565B8}"/>
    <cellStyle name="veces 4 2 2" xfId="6688" xr:uid="{AF9A0447-7B85-41D7-B0E4-AF3B99B1FD1F}"/>
    <cellStyle name="veces 4 3" xfId="3291" xr:uid="{C1641128-8BF3-4620-888A-F3C2057C34FD}"/>
    <cellStyle name="veces 4 3 2" xfId="6689" xr:uid="{8A2CC724-53AF-48B1-A848-D08776C81A12}"/>
    <cellStyle name="veces 4 4" xfId="3292" xr:uid="{6C5ADE10-3E1D-4A12-B1A3-2C8AA0C9FF76}"/>
    <cellStyle name="veces 4 4 2" xfId="6690" xr:uid="{B3785924-5B07-437A-BAC9-3DBB71E65C65}"/>
    <cellStyle name="veces 4 5" xfId="3293" xr:uid="{91D79C24-2ADA-4215-94A8-0AB57F42BF46}"/>
    <cellStyle name="veces 4 5 2" xfId="6691" xr:uid="{261426B7-560F-4A52-84DA-D1D4133333E8}"/>
    <cellStyle name="veces 4 6" xfId="3294" xr:uid="{9B52EBBD-7AD6-4BA3-91CD-17BA5636600B}"/>
    <cellStyle name="veces 4 6 2" xfId="6692" xr:uid="{95193C73-7C1C-411A-B813-FB1F6DBAFC46}"/>
    <cellStyle name="veces 4 7" xfId="6693" xr:uid="{6038A69C-2074-4359-9061-5353FCAA6D32}"/>
    <cellStyle name="veces 5" xfId="6694" xr:uid="{9BF0BACD-4072-43E5-8C55-5B6F0D4139F2}"/>
    <cellStyle name="Vírgula 13" xfId="13" xr:uid="{F0E926BD-AECB-4246-85FD-53C504835A8D}"/>
    <cellStyle name="Vírgula 13 2" xfId="6893" xr:uid="{B0D88A5F-EB97-40A1-9E79-A2B8A240EA18}"/>
    <cellStyle name="Vírgula 13 2 2" xfId="7534" xr:uid="{3A80033A-85C9-43EC-80BD-AEEE649897C2}"/>
    <cellStyle name="Vírgula 13 2 2 2 2" xfId="10033" xr:uid="{625C0A33-35BA-4368-B65D-D5FC874B7A38}"/>
    <cellStyle name="Vírgula 13 3" xfId="23" xr:uid="{2C883861-0F86-42E2-B992-AC884D92AFFF}"/>
    <cellStyle name="Vírgula 13 3 2" xfId="7864" xr:uid="{8EFADB22-D302-4886-9BD2-BD091CA3AD18}"/>
    <cellStyle name="Vírgula 13 3 3" xfId="7867" xr:uid="{8FC72B67-2D80-4C1D-8E5C-4E17A97411B9}"/>
    <cellStyle name="Vírgula 2" xfId="7862" xr:uid="{5A6B9F86-4990-40D1-BB86-97499F9B8AFC}"/>
    <cellStyle name="Vírgula_TMDA Ligeros - pesados - sdg 2003 - corregido 231105" xfId="9155" xr:uid="{D3383FB4-976B-4130-BFDA-A02A85F5E88E}"/>
    <cellStyle name="Warning Text" xfId="8679" xr:uid="{EFBD16FA-7C8F-42DC-AA4C-35154B59C8F9}"/>
    <cellStyle name="Warning Text 2" xfId="9156" xr:uid="{C3D2E875-B8D1-42D1-9A41-5EACD453FDDF}"/>
    <cellStyle name="Złe" xfId="9157" xr:uid="{6C56BB3A-7E5B-4DCD-A5D8-CD774DB0A676}"/>
  </cellStyles>
  <dxfs count="0"/>
  <tableStyles count="0" defaultTableStyle="TableStyleMedium2" defaultPivotStyle="PivotStyleLight16"/>
  <colors>
    <mruColors>
      <color rgb="FF44546A"/>
      <color rgb="FF05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editAs="oneCell">
    <xdr:from>
      <xdr:col>8</xdr:col>
      <xdr:colOff>415790</xdr:colOff>
      <xdr:row>7</xdr:row>
      <xdr:rowOff>118514</xdr:rowOff>
    </xdr:from>
    <xdr:to>
      <xdr:col>10</xdr:col>
      <xdr:colOff>259371</xdr:colOff>
      <xdr:row>11</xdr:row>
      <xdr:rowOff>124354</xdr:rowOff>
    </xdr:to>
    <xdr:pic>
      <xdr:nvPicPr>
        <xdr:cNvPr id="13" name="Imagen 12">
          <a:extLst>
            <a:ext uri="{FF2B5EF4-FFF2-40B4-BE49-F238E27FC236}">
              <a16:creationId xmlns:a16="http://schemas.microsoft.com/office/drawing/2014/main" id="{AAA688C2-067E-47F6-9BAD-7FD5CFEAE2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69644" y="1414972"/>
          <a:ext cx="1444310" cy="746674"/>
        </a:xfrm>
        <a:prstGeom prst="rect">
          <a:avLst/>
        </a:prstGeom>
      </xdr:spPr>
    </xdr:pic>
    <xdr:clientData/>
  </xdr:twoCellAnchor>
  <xdr:twoCellAnchor editAs="oneCell">
    <xdr:from>
      <xdr:col>0</xdr:col>
      <xdr:colOff>89959</xdr:colOff>
      <xdr:row>0</xdr:row>
      <xdr:rowOff>6615</xdr:rowOff>
    </xdr:from>
    <xdr:to>
      <xdr:col>1</xdr:col>
      <xdr:colOff>2373312</xdr:colOff>
      <xdr:row>7</xdr:row>
      <xdr:rowOff>141551</xdr:rowOff>
    </xdr:to>
    <xdr:pic>
      <xdr:nvPicPr>
        <xdr:cNvPr id="3" name="Imagen 2">
          <a:extLst>
            <a:ext uri="{FF2B5EF4-FFF2-40B4-BE49-F238E27FC236}">
              <a16:creationId xmlns:a16="http://schemas.microsoft.com/office/drawing/2014/main" id="{5A23A287-6AF6-463C-937A-7828971BB6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959" y="6615"/>
          <a:ext cx="2455332" cy="1431394"/>
        </a:xfrm>
        <a:prstGeom prst="rect">
          <a:avLst/>
        </a:prstGeom>
      </xdr:spPr>
    </xdr:pic>
    <xdr:clientData/>
  </xdr:twoCellAnchor>
  <xdr:twoCellAnchor editAs="oneCell">
    <xdr:from>
      <xdr:col>1</xdr:col>
      <xdr:colOff>2413000</xdr:colOff>
      <xdr:row>0</xdr:row>
      <xdr:rowOff>0</xdr:rowOff>
    </xdr:from>
    <xdr:to>
      <xdr:col>4</xdr:col>
      <xdr:colOff>45643</xdr:colOff>
      <xdr:row>7</xdr:row>
      <xdr:rowOff>136025</xdr:rowOff>
    </xdr:to>
    <xdr:pic>
      <xdr:nvPicPr>
        <xdr:cNvPr id="5" name="Imagen 4">
          <a:extLst>
            <a:ext uri="{FF2B5EF4-FFF2-40B4-BE49-F238E27FC236}">
              <a16:creationId xmlns:a16="http://schemas.microsoft.com/office/drawing/2014/main" id="{43458677-D829-4F54-A139-3D08CA1E683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84979" y="0"/>
          <a:ext cx="2385221" cy="1432483"/>
        </a:xfrm>
        <a:prstGeom prst="rect">
          <a:avLst/>
        </a:prstGeom>
      </xdr:spPr>
    </xdr:pic>
    <xdr:clientData/>
  </xdr:twoCellAnchor>
  <xdr:twoCellAnchor editAs="oneCell">
    <xdr:from>
      <xdr:col>10</xdr:col>
      <xdr:colOff>463021</xdr:colOff>
      <xdr:row>0</xdr:row>
      <xdr:rowOff>0</xdr:rowOff>
    </xdr:from>
    <xdr:to>
      <xdr:col>13</xdr:col>
      <xdr:colOff>19845</xdr:colOff>
      <xdr:row>7</xdr:row>
      <xdr:rowOff>134936</xdr:rowOff>
    </xdr:to>
    <xdr:pic>
      <xdr:nvPicPr>
        <xdr:cNvPr id="7" name="Imagen 6">
          <a:extLst>
            <a:ext uri="{FF2B5EF4-FFF2-40B4-BE49-F238E27FC236}">
              <a16:creationId xmlns:a16="http://schemas.microsoft.com/office/drawing/2014/main" id="{D1BB3B0C-A489-4035-A439-24975A29E6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17604" y="0"/>
          <a:ext cx="1957917" cy="1431394"/>
        </a:xfrm>
        <a:prstGeom prst="rect">
          <a:avLst/>
        </a:prstGeom>
      </xdr:spPr>
    </xdr:pic>
    <xdr:clientData/>
  </xdr:twoCellAnchor>
  <xdr:twoCellAnchor editAs="oneCell">
    <xdr:from>
      <xdr:col>4</xdr:col>
      <xdr:colOff>670719</xdr:colOff>
      <xdr:row>0</xdr:row>
      <xdr:rowOff>0</xdr:rowOff>
    </xdr:from>
    <xdr:to>
      <xdr:col>7</xdr:col>
      <xdr:colOff>631030</xdr:colOff>
      <xdr:row>7</xdr:row>
      <xdr:rowOff>134937</xdr:rowOff>
    </xdr:to>
    <xdr:pic>
      <xdr:nvPicPr>
        <xdr:cNvPr id="12" name="Imagen 11">
          <a:extLst>
            <a:ext uri="{FF2B5EF4-FFF2-40B4-BE49-F238E27FC236}">
              <a16:creationId xmlns:a16="http://schemas.microsoft.com/office/drawing/2014/main" id="{5777AE0C-4FF2-4D8C-B149-0019FA0D944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023115" y="0"/>
          <a:ext cx="2361406" cy="1431395"/>
        </a:xfrm>
        <a:prstGeom prst="rect">
          <a:avLst/>
        </a:prstGeom>
      </xdr:spPr>
    </xdr:pic>
    <xdr:clientData/>
  </xdr:twoCellAnchor>
  <xdr:twoCellAnchor editAs="oneCell">
    <xdr:from>
      <xdr:col>7</xdr:col>
      <xdr:colOff>669395</xdr:colOff>
      <xdr:row>0</xdr:row>
      <xdr:rowOff>0</xdr:rowOff>
    </xdr:from>
    <xdr:to>
      <xdr:col>10</xdr:col>
      <xdr:colOff>431270</xdr:colOff>
      <xdr:row>7</xdr:row>
      <xdr:rowOff>134936</xdr:rowOff>
    </xdr:to>
    <xdr:pic>
      <xdr:nvPicPr>
        <xdr:cNvPr id="15" name="Imagen 14">
          <a:extLst>
            <a:ext uri="{FF2B5EF4-FFF2-40B4-BE49-F238E27FC236}">
              <a16:creationId xmlns:a16="http://schemas.microsoft.com/office/drawing/2014/main" id="{1DD2BADA-C80D-401C-9577-A1C4717491E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422885" y="0"/>
          <a:ext cx="2162968" cy="14313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810848</xdr:colOff>
      <xdr:row>0</xdr:row>
      <xdr:rowOff>0</xdr:rowOff>
    </xdr:from>
    <xdr:to>
      <xdr:col>14</xdr:col>
      <xdr:colOff>592781</xdr:colOff>
      <xdr:row>5</xdr:row>
      <xdr:rowOff>44852</xdr:rowOff>
    </xdr:to>
    <xdr:pic>
      <xdr:nvPicPr>
        <xdr:cNvPr id="3" name="Imagen 2">
          <a:extLst>
            <a:ext uri="{FF2B5EF4-FFF2-40B4-BE49-F238E27FC236}">
              <a16:creationId xmlns:a16="http://schemas.microsoft.com/office/drawing/2014/main" id="{19CA1F3A-5D67-43E7-A011-F8178404EE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62540" y="0"/>
          <a:ext cx="1817076" cy="9404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0</xdr:row>
      <xdr:rowOff>91440</xdr:rowOff>
    </xdr:from>
    <xdr:to>
      <xdr:col>3</xdr:col>
      <xdr:colOff>378055</xdr:colOff>
      <xdr:row>4</xdr:row>
      <xdr:rowOff>56149</xdr:rowOff>
    </xdr:to>
    <xdr:pic>
      <xdr:nvPicPr>
        <xdr:cNvPr id="3" name="Imagen 2">
          <a:extLst>
            <a:ext uri="{FF2B5EF4-FFF2-40B4-BE49-F238E27FC236}">
              <a16:creationId xmlns:a16="http://schemas.microsoft.com/office/drawing/2014/main" id="{00FDE2D1-2919-4BC1-90F6-A985347DBD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16880" y="91440"/>
          <a:ext cx="1485900" cy="76904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4311650</xdr:colOff>
      <xdr:row>0</xdr:row>
      <xdr:rowOff>0</xdr:rowOff>
    </xdr:from>
    <xdr:ext cx="1725726" cy="884634"/>
    <xdr:pic>
      <xdr:nvPicPr>
        <xdr:cNvPr id="2" name="Imagen 1">
          <a:extLst>
            <a:ext uri="{FF2B5EF4-FFF2-40B4-BE49-F238E27FC236}">
              <a16:creationId xmlns:a16="http://schemas.microsoft.com/office/drawing/2014/main" id="{4B7F7682-B6D1-4572-9D91-A43EFF5D24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800" y="0"/>
          <a:ext cx="1725726" cy="88463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746760</xdr:colOff>
      <xdr:row>1</xdr:row>
      <xdr:rowOff>7620</xdr:rowOff>
    </xdr:from>
    <xdr:to>
      <xdr:col>1</xdr:col>
      <xdr:colOff>1333500</xdr:colOff>
      <xdr:row>4</xdr:row>
      <xdr:rowOff>168865</xdr:rowOff>
    </xdr:to>
    <xdr:pic>
      <xdr:nvPicPr>
        <xdr:cNvPr id="3" name="Imagen 2">
          <a:extLst>
            <a:ext uri="{FF2B5EF4-FFF2-40B4-BE49-F238E27FC236}">
              <a16:creationId xmlns:a16="http://schemas.microsoft.com/office/drawing/2014/main" id="{E6B989A3-E410-405B-86C8-BEE78394F1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6760" y="190500"/>
          <a:ext cx="1371600" cy="70988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746760</xdr:colOff>
      <xdr:row>1</xdr:row>
      <xdr:rowOff>7620</xdr:rowOff>
    </xdr:from>
    <xdr:to>
      <xdr:col>1</xdr:col>
      <xdr:colOff>1333500</xdr:colOff>
      <xdr:row>4</xdr:row>
      <xdr:rowOff>168865</xdr:rowOff>
    </xdr:to>
    <xdr:pic>
      <xdr:nvPicPr>
        <xdr:cNvPr id="2" name="Imagen 1">
          <a:extLst>
            <a:ext uri="{FF2B5EF4-FFF2-40B4-BE49-F238E27FC236}">
              <a16:creationId xmlns:a16="http://schemas.microsoft.com/office/drawing/2014/main" id="{582EF0D8-A0CC-4122-8361-37E1C91E85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935" y="191770"/>
          <a:ext cx="1383665" cy="7009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0</xdr:colOff>
      <xdr:row>0</xdr:row>
      <xdr:rowOff>20320</xdr:rowOff>
    </xdr:from>
    <xdr:to>
      <xdr:col>5</xdr:col>
      <xdr:colOff>714796</xdr:colOff>
      <xdr:row>4</xdr:row>
      <xdr:rowOff>125656</xdr:rowOff>
    </xdr:to>
    <xdr:pic>
      <xdr:nvPicPr>
        <xdr:cNvPr id="2" name="Imagen 1">
          <a:extLst>
            <a:ext uri="{FF2B5EF4-FFF2-40B4-BE49-F238E27FC236}">
              <a16:creationId xmlns:a16="http://schemas.microsoft.com/office/drawing/2014/main" id="{4EB7835D-3B00-44D2-8579-F52495B9E2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9061" y="20320"/>
          <a:ext cx="1611206" cy="85357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914400</xdr:colOff>
          <xdr:row>0</xdr:row>
          <xdr:rowOff>0</xdr:rowOff>
        </xdr:to>
        <xdr:sp macro="" textlink="">
          <xdr:nvSpPr>
            <xdr:cNvPr id="23553" name="FPMExcelClientSheetOptionstb1" hidden="1">
              <a:extLst>
                <a:ext uri="{63B3BB69-23CF-44E3-9099-C40C66FF867C}">
                  <a14:compatExt spid="_x0000_s23553"/>
                </a:ext>
                <a:ext uri="{FF2B5EF4-FFF2-40B4-BE49-F238E27FC236}">
                  <a16:creationId xmlns:a16="http://schemas.microsoft.com/office/drawing/2014/main" id="{CDEB1C26-C6B8-426D-A1C7-1D403E819CBE}"/>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13493751</xdr:colOff>
      <xdr:row>0</xdr:row>
      <xdr:rowOff>21167</xdr:rowOff>
    </xdr:from>
    <xdr:to>
      <xdr:col>3</xdr:col>
      <xdr:colOff>542714</xdr:colOff>
      <xdr:row>4</xdr:row>
      <xdr:rowOff>98284</xdr:rowOff>
    </xdr:to>
    <xdr:pic>
      <xdr:nvPicPr>
        <xdr:cNvPr id="5" name="Imagen 4">
          <a:extLst>
            <a:ext uri="{FF2B5EF4-FFF2-40B4-BE49-F238E27FC236}">
              <a16:creationId xmlns:a16="http://schemas.microsoft.com/office/drawing/2014/main" id="{4F010059-8BE0-4DE4-AB94-E54DA78384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11251" y="21167"/>
          <a:ext cx="1619250" cy="838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772026</xdr:colOff>
      <xdr:row>0</xdr:row>
      <xdr:rowOff>0</xdr:rowOff>
    </xdr:from>
    <xdr:to>
      <xdr:col>14</xdr:col>
      <xdr:colOff>581175</xdr:colOff>
      <xdr:row>5</xdr:row>
      <xdr:rowOff>46957</xdr:rowOff>
    </xdr:to>
    <xdr:pic>
      <xdr:nvPicPr>
        <xdr:cNvPr id="2" name="Imagen 1">
          <a:extLst>
            <a:ext uri="{FF2B5EF4-FFF2-40B4-BE49-F238E27FC236}">
              <a16:creationId xmlns:a16="http://schemas.microsoft.com/office/drawing/2014/main" id="{03A093E6-F507-4EDF-8EBE-73BB340BA9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26476" y="0"/>
          <a:ext cx="1907471" cy="10312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144602</xdr:colOff>
      <xdr:row>3</xdr:row>
      <xdr:rowOff>158964</xdr:rowOff>
    </xdr:to>
    <xdr:pic>
      <xdr:nvPicPr>
        <xdr:cNvPr id="3" name="Imagen 2">
          <a:extLst>
            <a:ext uri="{FF2B5EF4-FFF2-40B4-BE49-F238E27FC236}">
              <a16:creationId xmlns:a16="http://schemas.microsoft.com/office/drawing/2014/main" id="{4DDB8CB3-7285-419B-B712-FA22F2F0F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046" y="0"/>
          <a:ext cx="1413808" cy="716083"/>
        </a:xfrm>
        <a:prstGeom prst="rect">
          <a:avLst/>
        </a:prstGeom>
      </xdr:spPr>
    </xdr:pic>
    <xdr:clientData/>
  </xdr:twoCellAnchor>
  <xdr:twoCellAnchor editAs="oneCell">
    <xdr:from>
      <xdr:col>2</xdr:col>
      <xdr:colOff>0</xdr:colOff>
      <xdr:row>0</xdr:row>
      <xdr:rowOff>0</xdr:rowOff>
    </xdr:from>
    <xdr:to>
      <xdr:col>3</xdr:col>
      <xdr:colOff>144602</xdr:colOff>
      <xdr:row>3</xdr:row>
      <xdr:rowOff>158964</xdr:rowOff>
    </xdr:to>
    <xdr:pic>
      <xdr:nvPicPr>
        <xdr:cNvPr id="4" name="Imagen 3">
          <a:extLst>
            <a:ext uri="{FF2B5EF4-FFF2-40B4-BE49-F238E27FC236}">
              <a16:creationId xmlns:a16="http://schemas.microsoft.com/office/drawing/2014/main" id="{621EBA93-328D-4662-AFC7-04EF39D95A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57746" y="0"/>
          <a:ext cx="1416983" cy="7145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469053</xdr:colOff>
      <xdr:row>0</xdr:row>
      <xdr:rowOff>0</xdr:rowOff>
    </xdr:from>
    <xdr:to>
      <xdr:col>13</xdr:col>
      <xdr:colOff>16828</xdr:colOff>
      <xdr:row>6</xdr:row>
      <xdr:rowOff>19222</xdr:rowOff>
    </xdr:to>
    <xdr:pic>
      <xdr:nvPicPr>
        <xdr:cNvPr id="3" name="Imagen 2">
          <a:extLst>
            <a:ext uri="{FF2B5EF4-FFF2-40B4-BE49-F238E27FC236}">
              <a16:creationId xmlns:a16="http://schemas.microsoft.com/office/drawing/2014/main" id="{A584DA17-7895-4335-B5AF-F37812379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6985" y="0"/>
          <a:ext cx="2121140" cy="11041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790576</xdr:colOff>
      <xdr:row>0</xdr:row>
      <xdr:rowOff>0</xdr:rowOff>
    </xdr:from>
    <xdr:to>
      <xdr:col>14</xdr:col>
      <xdr:colOff>685801</xdr:colOff>
      <xdr:row>5</xdr:row>
      <xdr:rowOff>17242</xdr:rowOff>
    </xdr:to>
    <xdr:pic>
      <xdr:nvPicPr>
        <xdr:cNvPr id="2" name="Imagen 1">
          <a:extLst>
            <a:ext uri="{FF2B5EF4-FFF2-40B4-BE49-F238E27FC236}">
              <a16:creationId xmlns:a16="http://schemas.microsoft.com/office/drawing/2014/main" id="{D13DAF5D-AFF4-4567-BE0D-4AACE2D3C5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73401" y="0"/>
          <a:ext cx="1828800" cy="9951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495300</xdr:colOff>
      <xdr:row>0</xdr:row>
      <xdr:rowOff>1</xdr:rowOff>
    </xdr:from>
    <xdr:to>
      <xdr:col>14</xdr:col>
      <xdr:colOff>313055</xdr:colOff>
      <xdr:row>4</xdr:row>
      <xdr:rowOff>85091</xdr:rowOff>
    </xdr:to>
    <xdr:pic>
      <xdr:nvPicPr>
        <xdr:cNvPr id="2" name="Imagen 1">
          <a:extLst>
            <a:ext uri="{FF2B5EF4-FFF2-40B4-BE49-F238E27FC236}">
              <a16:creationId xmlns:a16="http://schemas.microsoft.com/office/drawing/2014/main" id="{9573CA26-032C-4C68-9592-0434900EE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58260" y="1"/>
          <a:ext cx="1964055" cy="838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504372</xdr:colOff>
      <xdr:row>0</xdr:row>
      <xdr:rowOff>27214</xdr:rowOff>
    </xdr:from>
    <xdr:to>
      <xdr:col>4</xdr:col>
      <xdr:colOff>322127</xdr:colOff>
      <xdr:row>4</xdr:row>
      <xdr:rowOff>112304</xdr:rowOff>
    </xdr:to>
    <xdr:pic>
      <xdr:nvPicPr>
        <xdr:cNvPr id="2" name="Imagen 1">
          <a:extLst>
            <a:ext uri="{FF2B5EF4-FFF2-40B4-BE49-F238E27FC236}">
              <a16:creationId xmlns:a16="http://schemas.microsoft.com/office/drawing/2014/main" id="{216D608C-3687-4EC1-B873-019E4679F9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2443" y="27214"/>
          <a:ext cx="1976755" cy="8289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495300</xdr:colOff>
      <xdr:row>0</xdr:row>
      <xdr:rowOff>0</xdr:rowOff>
    </xdr:from>
    <xdr:to>
      <xdr:col>15</xdr:col>
      <xdr:colOff>111125</xdr:colOff>
      <xdr:row>5</xdr:row>
      <xdr:rowOff>44696</xdr:rowOff>
    </xdr:to>
    <xdr:pic>
      <xdr:nvPicPr>
        <xdr:cNvPr id="3" name="Imagen 2">
          <a:extLst>
            <a:ext uri="{FF2B5EF4-FFF2-40B4-BE49-F238E27FC236}">
              <a16:creationId xmlns:a16="http://schemas.microsoft.com/office/drawing/2014/main" id="{1A393758-FA49-4DF6-9567-D9E4C2422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39625" y="0"/>
          <a:ext cx="1952625" cy="10106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saempresas.sharepoint.com/sites/VP_FC/RI/Kit%20Valoracin/2026/1T26/Deuda/01%20Deuda_Mar2026.xlsx" TargetMode="External"/><Relationship Id="rId1" Type="http://schemas.openxmlformats.org/officeDocument/2006/relationships/externalLinkPath" Target="https://isaempresas.sharepoint.com/sites/VP_FC/RI/Kit%20Valoracin/2026/1T26/Deuda/01%20Deuda_Mar2026.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sant01\Financiera\Modelo\Milenio\Consolidaci&#243;n\Nueva%20Consolidaci&#243;n\Filiales\Sensibilida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ocuments%20and%20Settings\m075632\Meus%20documentos\VP%20Opera&#231;&#245;es\Acompanhamento%20PO\&#218;ltima%20vers&#227;o%20do%20documento\Planilhas%20para%20preenchimento\Faturamento\Gest&#227;o%20da%20Recei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BancaInversion\Historicos\SEPT%2024\C.P\Presentaci&#243;n\Vinculo%20Blanc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sant01\Financiera\BancaInversion\Modelo\Milenio\L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sa1\FCC\CUSTOS\DESPESAS%20OPERACIONAIS\ANO%202007\10%20-%202007\PES1007%20RELATORI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sant01\ControlDeGestion\BancaInversion\Modelo\Milenio\Pres.%20C.P.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sant01\ControlDeGestion\DircontrolFinanyResult\EquipoSeguimientoGestion\EjecucionPresupuestal\2003\CONSOLIDADOS%20DE%20MESES\Gastos%20AOM%20consolidada%20mes%2020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Work\Tela%20de%20Gest&#227;o\Tela_de_Gest&#227;o_Wor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DOCUME~1\43117011\CONFIG~1\Temp\PLAN%20FINANCIERA%20%202005-2032%20(11.10.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sa1\ISA_VP_FinanzasCorporativas\Temp\Modelo%20ingresos%20(19%20ago%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a1\ISA_VP_FinanzasCorporativas\ControlDeGestion\DATOS\LIQUIDAC\OCA&#209;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sa1\ISA_VP_FinanzasCorporativas\financiera\NuevaEstructura\Dir%20Recursos%20Financieros\Financiamiento%20y%20Admon%20Deuda\Deuda\Deuda\PRESUPUESTO\Modelo%20de%20Deuda%20-%20DEUDA%20reporte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Documents%20and%20Settings\m075632\Meus%20documentos\VP%20Opera&#231;&#245;es\2005%20Plano%20Operacional\Acompanhamento\Planilhas%20para%20preenchimento%20do%20PO\Finan&#231;as\Acompanhamento%20Planejamento%20Operacional%20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sa1\ISA_VP_FinanzasCorporativas\ESTADOS%20FINANCIEROS\EEFF%202005\08_AGO%202005\EEFF%20AGO%202005%20REFORMULADO%2012SET0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X:\Diretoria%20de%20Gest&#227;o%20Comercial\Relat&#243;rio%20de%20Informa&#231;&#245;es%20Comerciais\Banco%20de%20dados\Base05.cle"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sa1\ISA_VP_FinanzasCorporativas\Meus%20documentos\DESPESAS%20OPERACIONAIS\ANO%202003\BALCTEEP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X:\Planejamento%20Operacional%202006\Planilhas%20para%20preenchimento\Faturamento\Novo%20Gest&#227;o%20da%20Recei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sant01\ControlDeGestion\DATOS\LIQUIDAC\OCA&#209;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sant01\Financiera\BancaInversion\Modelo\Archivos%20de%20seguridad\Prueba%20octubre\para%20quitar%20vincul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Work\Tela%20de%20Gest&#227;o\Acompanhamento%20Planejamento%20Operacional%202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Work\Tela%20de%20Gest&#227;o\Acompanhamento%20Planejamento%20Operacional%20dez%2006%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sant01\Financiera\UsoredT\valorSTN\ingr0303\REPOR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ocuments%20and%20Settings\m075632\Desktop\Otimiza&#231;&#227;o%20de%20Ativos%20(2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r4953\maria%20ines\maria%20ines\DATOS\Nueva%20carpeta\ingra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scenario Macro"/>
      <sheetName val="Bonos-Creditos"/>
      <sheetName val="KitBonos"/>
      <sheetName val="KitCreditos"/>
      <sheetName val="Distr.Bancos"/>
      <sheetName val="Participacion"/>
      <sheetName val="Mar2026-Nominal"/>
      <sheetName val="Contabilidad(BPC)-Nominal"/>
      <sheetName val="MOV-DEUDA"/>
      <sheetName val="Mar2026-CA"/>
      <sheetName val="Contabilidad(BPC)-CA "/>
      <sheetName val="Inf.Trim"/>
      <sheetName val="Inf.Trim (2)"/>
      <sheetName val="Indicadores"/>
      <sheetName val="InformePag"/>
      <sheetName val="PerfilD"/>
    </sheetNames>
    <sheetDataSet>
      <sheetData sheetId="0">
        <row r="3">
          <cell r="C3">
            <v>3669.96</v>
          </cell>
        </row>
        <row r="5">
          <cell r="C5">
            <v>39841.72</v>
          </cell>
        </row>
        <row r="6">
          <cell r="C6">
            <v>927.46</v>
          </cell>
        </row>
        <row r="7">
          <cell r="C7">
            <v>5.2194000000000003</v>
          </cell>
        </row>
        <row r="8">
          <cell r="C8">
            <v>3.4950000000000001</v>
          </cell>
        </row>
        <row r="9">
          <cell r="C9">
            <v>405.27080000000001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bilidad"/>
      <sheetName val="#¡REF"/>
      <sheetName val="DEUDACOP"/>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AT_GRUPO-B_ELPA"/>
      <sheetName val="REFAT_GRUPO-B_UNIDADES"/>
      <sheetName val="BD_REFATURAMENTO_GRUPO-B"/>
      <sheetName val="CAPTURA"/>
      <sheetName val="Saldos Com Despesas"/>
      <sheetName val="#¡REF"/>
    </sheetNames>
    <sheetDataSet>
      <sheetData sheetId="0" refreshError="1">
        <row r="3">
          <cell r="AW3" t="str">
            <v>Reclamação</v>
          </cell>
        </row>
      </sheetData>
      <sheetData sheetId="1" refreshError="1"/>
      <sheetData sheetId="2" refreshError="1">
        <row r="1">
          <cell r="D1" t="str">
            <v>Ano/Mês</v>
          </cell>
          <cell r="E1" t="str">
            <v>CFat_Qtde</v>
          </cell>
          <cell r="F1" t="str">
            <v>CRe_Qtde</v>
          </cell>
          <cell r="G1" t="str">
            <v>Cre_Cont_Int</v>
          </cell>
          <cell r="H1" t="str">
            <v>Reclamação</v>
          </cell>
          <cell r="I1" t="str">
            <v>Índice_Mês/Ano_Anterior</v>
          </cell>
          <cell r="J1" t="str">
            <v>Meta_refat</v>
          </cell>
          <cell r="K1" t="str">
            <v>Meta</v>
          </cell>
        </row>
        <row r="2">
          <cell r="D2" t="str">
            <v>2005janeiroUnidade Oeste</v>
          </cell>
          <cell r="E2">
            <v>730142</v>
          </cell>
          <cell r="F2">
            <v>876</v>
          </cell>
          <cell r="G2">
            <v>200</v>
          </cell>
          <cell r="H2">
            <v>676</v>
          </cell>
          <cell r="I2">
            <v>446.36862244897958</v>
          </cell>
          <cell r="J2">
            <v>876</v>
          </cell>
          <cell r="K2">
            <v>1080</v>
          </cell>
        </row>
        <row r="3">
          <cell r="D3" t="str">
            <v>2005janeiroUnidade São Paulo Sul</v>
          </cell>
          <cell r="E3">
            <v>919520</v>
          </cell>
          <cell r="F3">
            <v>1336</v>
          </cell>
          <cell r="G3">
            <v>379</v>
          </cell>
          <cell r="H3">
            <v>957</v>
          </cell>
          <cell r="I3">
            <v>458.07026476578409</v>
          </cell>
          <cell r="J3">
            <v>1336</v>
          </cell>
          <cell r="K3">
            <v>960</v>
          </cell>
        </row>
        <row r="4">
          <cell r="D4" t="str">
            <v>2005janeiroUnidade Anhembi</v>
          </cell>
          <cell r="E4">
            <v>701802</v>
          </cell>
          <cell r="F4">
            <v>3182</v>
          </cell>
          <cell r="G4">
            <v>2601</v>
          </cell>
          <cell r="H4">
            <v>581</v>
          </cell>
          <cell r="I4">
            <v>337.87205218263927</v>
          </cell>
          <cell r="J4">
            <v>3182</v>
          </cell>
          <cell r="K4">
            <v>1207</v>
          </cell>
        </row>
        <row r="5">
          <cell r="D5" t="str">
            <v>2005janeiroUnidade Centro</v>
          </cell>
          <cell r="E5">
            <v>823287</v>
          </cell>
          <cell r="F5">
            <v>843</v>
          </cell>
          <cell r="G5">
            <v>356</v>
          </cell>
          <cell r="H5">
            <v>487</v>
          </cell>
          <cell r="I5">
            <v>589.67831149927224</v>
          </cell>
          <cell r="J5">
            <v>843</v>
          </cell>
          <cell r="K5">
            <v>1690</v>
          </cell>
        </row>
        <row r="6">
          <cell r="D6" t="str">
            <v>2005janeiroUnidade Leste</v>
          </cell>
          <cell r="E6">
            <v>1193837</v>
          </cell>
          <cell r="F6">
            <v>2845</v>
          </cell>
          <cell r="G6">
            <v>1605</v>
          </cell>
          <cell r="H6">
            <v>1240</v>
          </cell>
          <cell r="I6">
            <v>395.54346361185986</v>
          </cell>
          <cell r="J6">
            <v>2845</v>
          </cell>
          <cell r="K6">
            <v>962</v>
          </cell>
        </row>
        <row r="7">
          <cell r="D7" t="str">
            <v>2005janeiroUnidade Grande ABC</v>
          </cell>
          <cell r="E7">
            <v>762794</v>
          </cell>
          <cell r="F7">
            <v>1780</v>
          </cell>
          <cell r="G7">
            <v>899</v>
          </cell>
          <cell r="H7">
            <v>881</v>
          </cell>
          <cell r="I7">
            <v>506.95085324232082</v>
          </cell>
          <cell r="J7">
            <v>1780</v>
          </cell>
          <cell r="K7">
            <v>865</v>
          </cell>
        </row>
        <row r="8">
          <cell r="D8" t="str">
            <v>2005janeiroCAPITAL</v>
          </cell>
          <cell r="E8">
            <v>6059</v>
          </cell>
          <cell r="F8">
            <v>98</v>
          </cell>
          <cell r="G8">
            <v>0</v>
          </cell>
        </row>
        <row r="9">
          <cell r="D9" t="str">
            <v>2005janeiroOESTE</v>
          </cell>
          <cell r="E9">
            <v>3260</v>
          </cell>
          <cell r="F9">
            <v>126</v>
          </cell>
          <cell r="G9">
            <v>0</v>
          </cell>
        </row>
        <row r="10">
          <cell r="D10" t="str">
            <v>2005janeiroABC</v>
          </cell>
          <cell r="E10">
            <v>2340</v>
          </cell>
          <cell r="F10">
            <v>0</v>
          </cell>
          <cell r="G10">
            <v>0</v>
          </cell>
        </row>
        <row r="11">
          <cell r="D11" t="str">
            <v>2005janeiroUnidade Poder Publico</v>
          </cell>
          <cell r="E11">
            <v>11659</v>
          </cell>
          <cell r="F11">
            <v>224</v>
          </cell>
          <cell r="G11">
            <v>224</v>
          </cell>
          <cell r="J11">
            <v>801</v>
          </cell>
        </row>
        <row r="12">
          <cell r="D12" t="str">
            <v>2005janeiroAES Eletropaulo</v>
          </cell>
          <cell r="E12">
            <v>5143041</v>
          </cell>
          <cell r="F12">
            <v>11086</v>
          </cell>
          <cell r="G12">
            <v>6040</v>
          </cell>
          <cell r="H12">
            <v>4822</v>
          </cell>
          <cell r="I12">
            <v>442</v>
          </cell>
          <cell r="J12">
            <v>11086</v>
          </cell>
          <cell r="K12">
            <v>1067</v>
          </cell>
        </row>
        <row r="13">
          <cell r="D13" t="str">
            <v>2005fevereiroUnidade Oeste</v>
          </cell>
          <cell r="E13">
            <v>731541</v>
          </cell>
          <cell r="F13">
            <v>790</v>
          </cell>
          <cell r="G13">
            <v>301</v>
          </cell>
          <cell r="H13">
            <v>489</v>
          </cell>
          <cell r="I13">
            <v>495.90286117979514</v>
          </cell>
          <cell r="J13">
            <v>790</v>
          </cell>
          <cell r="K13">
            <v>1254</v>
          </cell>
        </row>
        <row r="14">
          <cell r="D14" t="str">
            <v>2005fevereiroUnidade São Paulo Sul</v>
          </cell>
          <cell r="E14">
            <v>925201</v>
          </cell>
          <cell r="F14">
            <v>1609</v>
          </cell>
          <cell r="G14">
            <v>480</v>
          </cell>
          <cell r="H14">
            <v>1129</v>
          </cell>
          <cell r="I14">
            <v>514.26113013698625</v>
          </cell>
          <cell r="J14">
            <v>1609</v>
          </cell>
          <cell r="K14">
            <v>884</v>
          </cell>
        </row>
        <row r="15">
          <cell r="D15" t="str">
            <v>2005fevereiroUnidade Anhembi</v>
          </cell>
          <cell r="E15">
            <v>702965</v>
          </cell>
          <cell r="F15">
            <v>1479</v>
          </cell>
          <cell r="G15">
            <v>846</v>
          </cell>
          <cell r="H15">
            <v>633</v>
          </cell>
          <cell r="I15">
            <v>357.41679915209329</v>
          </cell>
          <cell r="J15">
            <v>1479</v>
          </cell>
          <cell r="K15">
            <v>1157</v>
          </cell>
        </row>
        <row r="16">
          <cell r="D16" t="str">
            <v>2005fevereiroUnidade Centro</v>
          </cell>
          <cell r="E16">
            <v>825123</v>
          </cell>
          <cell r="F16">
            <v>792</v>
          </cell>
          <cell r="G16">
            <v>281</v>
          </cell>
          <cell r="H16">
            <v>511</v>
          </cell>
          <cell r="I16">
            <v>731.82724402345514</v>
          </cell>
          <cell r="J16">
            <v>792</v>
          </cell>
          <cell r="K16">
            <v>1651</v>
          </cell>
        </row>
        <row r="17">
          <cell r="D17" t="str">
            <v>2005fevereiroUnidade Leste</v>
          </cell>
          <cell r="E17">
            <v>1200705</v>
          </cell>
          <cell r="F17">
            <v>2694</v>
          </cell>
          <cell r="G17">
            <v>1512</v>
          </cell>
          <cell r="H17">
            <v>1182</v>
          </cell>
          <cell r="I17">
            <v>431.83735050597977</v>
          </cell>
          <cell r="J17">
            <v>2694</v>
          </cell>
          <cell r="K17">
            <v>988</v>
          </cell>
        </row>
        <row r="18">
          <cell r="D18" t="str">
            <v>2005fevereiroUnidade Grande ABC</v>
          </cell>
          <cell r="E18">
            <v>764373</v>
          </cell>
          <cell r="F18">
            <v>1468</v>
          </cell>
          <cell r="G18">
            <v>558</v>
          </cell>
          <cell r="H18">
            <v>910</v>
          </cell>
          <cell r="I18">
            <v>535.06772334293953</v>
          </cell>
          <cell r="J18">
            <v>1468</v>
          </cell>
          <cell r="K18">
            <v>852</v>
          </cell>
        </row>
        <row r="19">
          <cell r="D19" t="str">
            <v>2005fevereiroCAPITAL</v>
          </cell>
          <cell r="E19">
            <v>6050</v>
          </cell>
          <cell r="F19">
            <v>122</v>
          </cell>
          <cell r="G19">
            <v>0</v>
          </cell>
          <cell r="H19">
            <v>0</v>
          </cell>
        </row>
        <row r="20">
          <cell r="D20" t="str">
            <v>2005fevereiroOESTE</v>
          </cell>
          <cell r="E20">
            <v>3233</v>
          </cell>
          <cell r="F20">
            <v>173</v>
          </cell>
          <cell r="G20">
            <v>0</v>
          </cell>
          <cell r="H20">
            <v>0</v>
          </cell>
        </row>
        <row r="21">
          <cell r="D21" t="str">
            <v>2005fevereiroABC</v>
          </cell>
          <cell r="E21">
            <v>2335</v>
          </cell>
          <cell r="F21">
            <v>474</v>
          </cell>
          <cell r="G21">
            <v>0</v>
          </cell>
          <cell r="H21">
            <v>0</v>
          </cell>
        </row>
        <row r="22">
          <cell r="D22" t="str">
            <v>2005fevereiroUnidade Poder Publico</v>
          </cell>
          <cell r="E22">
            <v>11618</v>
          </cell>
          <cell r="F22">
            <v>769</v>
          </cell>
          <cell r="G22">
            <v>769</v>
          </cell>
          <cell r="H22">
            <v>0</v>
          </cell>
          <cell r="J22">
            <v>799</v>
          </cell>
        </row>
        <row r="23">
          <cell r="D23" t="str">
            <v>2005fevereiroAES Eletropaulo</v>
          </cell>
          <cell r="E23">
            <v>5161526</v>
          </cell>
          <cell r="F23">
            <v>9601</v>
          </cell>
          <cell r="G23">
            <v>3978</v>
          </cell>
          <cell r="H23">
            <v>4854</v>
          </cell>
          <cell r="I23">
            <v>489</v>
          </cell>
          <cell r="J23">
            <v>9601</v>
          </cell>
          <cell r="K23">
            <v>1062</v>
          </cell>
        </row>
        <row r="24">
          <cell r="D24" t="str">
            <v>2005marçoUnidade Oeste</v>
          </cell>
          <cell r="E24">
            <v>733652</v>
          </cell>
          <cell r="F24">
            <v>714</v>
          </cell>
          <cell r="G24">
            <v>131</v>
          </cell>
          <cell r="H24">
            <v>583</v>
          </cell>
          <cell r="I24">
            <v>513.87116415002436</v>
          </cell>
          <cell r="J24">
            <v>871</v>
          </cell>
          <cell r="K24">
            <v>1259</v>
          </cell>
        </row>
        <row r="25">
          <cell r="D25" t="str">
            <v>2005marçoUnidade São Paulo Sul</v>
          </cell>
          <cell r="E25">
            <v>930590</v>
          </cell>
          <cell r="F25">
            <v>1509</v>
          </cell>
          <cell r="G25">
            <v>381</v>
          </cell>
          <cell r="H25">
            <v>1128</v>
          </cell>
          <cell r="I25">
            <v>515.47458595088517</v>
          </cell>
          <cell r="J25">
            <v>1628</v>
          </cell>
          <cell r="K25">
            <v>909</v>
          </cell>
        </row>
        <row r="26">
          <cell r="D26" t="str">
            <v>2005marçoUnidade Anhembi</v>
          </cell>
          <cell r="E26">
            <v>705573</v>
          </cell>
          <cell r="F26">
            <v>1146</v>
          </cell>
          <cell r="G26">
            <v>626</v>
          </cell>
          <cell r="H26">
            <v>520</v>
          </cell>
          <cell r="I26">
            <v>351.65225694444445</v>
          </cell>
          <cell r="J26">
            <v>1400</v>
          </cell>
          <cell r="K26">
            <v>1176</v>
          </cell>
        </row>
        <row r="27">
          <cell r="D27" t="str">
            <v>2005marçoUnidade Centro</v>
          </cell>
          <cell r="E27">
            <v>828534</v>
          </cell>
          <cell r="F27">
            <v>888</v>
          </cell>
          <cell r="G27">
            <v>424</v>
          </cell>
          <cell r="H27">
            <v>464</v>
          </cell>
          <cell r="I27">
            <v>850</v>
          </cell>
          <cell r="J27">
            <v>844</v>
          </cell>
          <cell r="K27">
            <v>1649</v>
          </cell>
        </row>
        <row r="28">
          <cell r="D28" t="str">
            <v>2005marçoUnidade Leste</v>
          </cell>
          <cell r="E28">
            <v>1208019</v>
          </cell>
          <cell r="F28">
            <v>2645</v>
          </cell>
          <cell r="G28">
            <v>1347</v>
          </cell>
          <cell r="H28">
            <v>1298</v>
          </cell>
          <cell r="I28">
            <v>416.10531914893619</v>
          </cell>
          <cell r="J28">
            <v>2602</v>
          </cell>
          <cell r="K28">
            <v>1013</v>
          </cell>
        </row>
        <row r="29">
          <cell r="D29" t="str">
            <v>2005marçoUnidade Grande ABC</v>
          </cell>
          <cell r="E29">
            <v>766256</v>
          </cell>
          <cell r="F29">
            <v>1183</v>
          </cell>
          <cell r="G29">
            <v>354</v>
          </cell>
          <cell r="H29">
            <v>829</v>
          </cell>
          <cell r="I29">
            <v>535.19054475641951</v>
          </cell>
          <cell r="J29">
            <v>1411</v>
          </cell>
          <cell r="K29">
            <v>896</v>
          </cell>
        </row>
        <row r="30">
          <cell r="D30" t="str">
            <v>2005marçoCAPITAL</v>
          </cell>
          <cell r="E30">
            <v>6073</v>
          </cell>
          <cell r="F30">
            <v>532</v>
          </cell>
          <cell r="G30">
            <v>0</v>
          </cell>
          <cell r="H30">
            <v>0</v>
          </cell>
        </row>
        <row r="31">
          <cell r="D31" t="str">
            <v>2005marçoOESTE</v>
          </cell>
          <cell r="E31">
            <v>3130</v>
          </cell>
          <cell r="F31">
            <v>43</v>
          </cell>
          <cell r="G31">
            <v>0</v>
          </cell>
          <cell r="H31">
            <v>0</v>
          </cell>
        </row>
        <row r="32">
          <cell r="D32" t="str">
            <v>2005marçoABC</v>
          </cell>
          <cell r="E32">
            <v>2319</v>
          </cell>
          <cell r="F32">
            <v>943</v>
          </cell>
          <cell r="G32">
            <v>0</v>
          </cell>
          <cell r="H32">
            <v>0</v>
          </cell>
        </row>
        <row r="33">
          <cell r="D33" t="str">
            <v>2005marçoUnidade Poder Publico</v>
          </cell>
          <cell r="E33">
            <v>11522</v>
          </cell>
          <cell r="F33">
            <v>1518</v>
          </cell>
          <cell r="G33">
            <v>1518</v>
          </cell>
          <cell r="H33" t="str">
            <v xml:space="preserve"> </v>
          </cell>
          <cell r="J33">
            <v>794</v>
          </cell>
        </row>
        <row r="34">
          <cell r="D34" t="str">
            <v>2005marçoAES Eletropaulo</v>
          </cell>
          <cell r="E34">
            <v>5184146</v>
          </cell>
          <cell r="F34">
            <v>9603</v>
          </cell>
          <cell r="G34">
            <v>3263</v>
          </cell>
          <cell r="H34">
            <v>4822</v>
          </cell>
          <cell r="I34">
            <v>488</v>
          </cell>
          <cell r="J34">
            <v>9267</v>
          </cell>
          <cell r="K34">
            <v>1080</v>
          </cell>
        </row>
        <row r="35">
          <cell r="D35" t="str">
            <v>2005abrilUnidade Oeste</v>
          </cell>
          <cell r="E35">
            <v>0</v>
          </cell>
          <cell r="F35">
            <v>0</v>
          </cell>
          <cell r="G35">
            <v>0</v>
          </cell>
          <cell r="H35">
            <v>0</v>
          </cell>
          <cell r="I35">
            <v>557.09806247528672</v>
          </cell>
          <cell r="J35">
            <v>869</v>
          </cell>
          <cell r="K35">
            <v>1264</v>
          </cell>
        </row>
        <row r="36">
          <cell r="D36" t="str">
            <v>2005abrilUnidade São Paulo Sul</v>
          </cell>
          <cell r="E36">
            <v>0</v>
          </cell>
          <cell r="F36">
            <v>0</v>
          </cell>
          <cell r="G36">
            <v>0</v>
          </cell>
          <cell r="H36">
            <v>0</v>
          </cell>
          <cell r="I36">
            <v>553.14609147927183</v>
          </cell>
          <cell r="J36">
            <v>1588</v>
          </cell>
          <cell r="K36">
            <v>934</v>
          </cell>
        </row>
        <row r="37">
          <cell r="D37" t="str">
            <v>2005abrilUnidade Anhembi</v>
          </cell>
          <cell r="E37">
            <v>0</v>
          </cell>
          <cell r="F37">
            <v>0</v>
          </cell>
          <cell r="G37">
            <v>0</v>
          </cell>
          <cell r="H37">
            <v>0</v>
          </cell>
          <cell r="I37">
            <v>369.61863133451715</v>
          </cell>
          <cell r="J37">
            <v>1324</v>
          </cell>
          <cell r="K37">
            <v>1194</v>
          </cell>
        </row>
        <row r="38">
          <cell r="D38" t="str">
            <v>2005abrilUnidade Centro</v>
          </cell>
          <cell r="E38">
            <v>0</v>
          </cell>
          <cell r="F38">
            <v>0</v>
          </cell>
          <cell r="G38">
            <v>0</v>
          </cell>
          <cell r="H38">
            <v>0</v>
          </cell>
          <cell r="I38">
            <v>891</v>
          </cell>
          <cell r="J38">
            <v>845</v>
          </cell>
          <cell r="K38">
            <v>1645</v>
          </cell>
        </row>
        <row r="39">
          <cell r="D39" t="str">
            <v>2005abrilUnidade Leste</v>
          </cell>
          <cell r="E39">
            <v>0</v>
          </cell>
          <cell r="F39">
            <v>0</v>
          </cell>
          <cell r="G39">
            <v>0</v>
          </cell>
          <cell r="H39">
            <v>0</v>
          </cell>
          <cell r="I39">
            <v>432.65428913664425</v>
          </cell>
          <cell r="J39">
            <v>2513</v>
          </cell>
          <cell r="K39">
            <v>1038</v>
          </cell>
        </row>
        <row r="40">
          <cell r="D40" t="str">
            <v>2005abrilUnidade Grande ABC</v>
          </cell>
          <cell r="E40">
            <v>0</v>
          </cell>
          <cell r="F40">
            <v>0</v>
          </cell>
          <cell r="G40">
            <v>0</v>
          </cell>
          <cell r="H40">
            <v>0</v>
          </cell>
          <cell r="I40">
            <v>565.65615501519756</v>
          </cell>
          <cell r="J40">
            <v>1356</v>
          </cell>
          <cell r="K40">
            <v>940</v>
          </cell>
        </row>
        <row r="41">
          <cell r="D41" t="str">
            <v>2005abrilCAPITAL</v>
          </cell>
          <cell r="E41">
            <v>0</v>
          </cell>
          <cell r="F41">
            <v>0</v>
          </cell>
          <cell r="G41">
            <v>0</v>
          </cell>
          <cell r="H41">
            <v>0</v>
          </cell>
        </row>
        <row r="42">
          <cell r="D42" t="str">
            <v>2005abrilOESTE</v>
          </cell>
          <cell r="E42">
            <v>0</v>
          </cell>
          <cell r="F42">
            <v>0</v>
          </cell>
          <cell r="G42">
            <v>0</v>
          </cell>
          <cell r="H42">
            <v>0</v>
          </cell>
        </row>
        <row r="43">
          <cell r="D43" t="str">
            <v>2005abrilABC</v>
          </cell>
          <cell r="E43">
            <v>0</v>
          </cell>
          <cell r="F43">
            <v>0</v>
          </cell>
          <cell r="G43">
            <v>0</v>
          </cell>
          <cell r="H43">
            <v>0</v>
          </cell>
        </row>
        <row r="44">
          <cell r="D44" t="str">
            <v>2005abrilUnidade Poder Publico</v>
          </cell>
          <cell r="E44" t="str">
            <v xml:space="preserve"> </v>
          </cell>
          <cell r="F44" t="str">
            <v xml:space="preserve"> </v>
          </cell>
          <cell r="H44" t="str">
            <v xml:space="preserve"> </v>
          </cell>
          <cell r="J44">
            <v>791</v>
          </cell>
        </row>
        <row r="45">
          <cell r="D45" t="str">
            <v>2005abrilAES Eletropaulo</v>
          </cell>
          <cell r="E45">
            <v>0</v>
          </cell>
          <cell r="F45">
            <v>0</v>
          </cell>
          <cell r="G45">
            <v>0</v>
          </cell>
          <cell r="H45">
            <v>0</v>
          </cell>
          <cell r="I45">
            <v>518</v>
          </cell>
          <cell r="J45">
            <v>8944</v>
          </cell>
          <cell r="K45">
            <v>1098</v>
          </cell>
        </row>
        <row r="46">
          <cell r="D46" t="str">
            <v>2005maioUnidade Oeste</v>
          </cell>
          <cell r="E46">
            <v>0</v>
          </cell>
          <cell r="F46">
            <v>0</v>
          </cell>
          <cell r="G46">
            <v>0</v>
          </cell>
          <cell r="H46">
            <v>0</v>
          </cell>
          <cell r="I46">
            <v>586</v>
          </cell>
          <cell r="J46">
            <v>867</v>
          </cell>
          <cell r="K46">
            <v>1268</v>
          </cell>
        </row>
        <row r="47">
          <cell r="D47" t="str">
            <v>2005maioUnidade São Paulo Sul</v>
          </cell>
          <cell r="E47">
            <v>0</v>
          </cell>
          <cell r="F47">
            <v>0</v>
          </cell>
          <cell r="G47">
            <v>0</v>
          </cell>
          <cell r="H47">
            <v>0</v>
          </cell>
          <cell r="I47">
            <v>545</v>
          </cell>
          <cell r="J47">
            <v>1548</v>
          </cell>
          <cell r="K47">
            <v>960</v>
          </cell>
        </row>
        <row r="48">
          <cell r="D48" t="str">
            <v>2005maioUnidade Anhembi</v>
          </cell>
          <cell r="E48">
            <v>0</v>
          </cell>
          <cell r="F48">
            <v>0</v>
          </cell>
          <cell r="G48">
            <v>0</v>
          </cell>
          <cell r="H48">
            <v>0</v>
          </cell>
          <cell r="I48">
            <v>382</v>
          </cell>
          <cell r="J48">
            <v>1253</v>
          </cell>
          <cell r="K48">
            <v>1213</v>
          </cell>
        </row>
        <row r="49">
          <cell r="D49" t="str">
            <v>2005maioUnidade Centro</v>
          </cell>
          <cell r="E49">
            <v>0</v>
          </cell>
          <cell r="F49">
            <v>0</v>
          </cell>
          <cell r="G49">
            <v>0</v>
          </cell>
          <cell r="H49">
            <v>0</v>
          </cell>
          <cell r="I49">
            <v>941</v>
          </cell>
          <cell r="J49">
            <v>846</v>
          </cell>
          <cell r="K49">
            <v>1642</v>
          </cell>
        </row>
        <row r="50">
          <cell r="D50" t="str">
            <v>2005maioUnidade Leste</v>
          </cell>
          <cell r="E50">
            <v>0</v>
          </cell>
          <cell r="F50">
            <v>0</v>
          </cell>
          <cell r="G50">
            <v>0</v>
          </cell>
          <cell r="H50">
            <v>0</v>
          </cell>
          <cell r="I50">
            <v>448</v>
          </cell>
          <cell r="J50">
            <v>2426</v>
          </cell>
          <cell r="K50">
            <v>1063</v>
          </cell>
        </row>
        <row r="51">
          <cell r="D51" t="str">
            <v>2005maioUnidade Grande ABC</v>
          </cell>
          <cell r="E51">
            <v>0</v>
          </cell>
          <cell r="F51">
            <v>0</v>
          </cell>
          <cell r="G51">
            <v>0</v>
          </cell>
          <cell r="H51">
            <v>0</v>
          </cell>
          <cell r="I51">
            <v>591</v>
          </cell>
          <cell r="J51">
            <v>1303</v>
          </cell>
          <cell r="K51">
            <v>987</v>
          </cell>
        </row>
        <row r="52">
          <cell r="D52" t="str">
            <v>2005maioCAPITAL</v>
          </cell>
          <cell r="E52">
            <v>0</v>
          </cell>
          <cell r="F52">
            <v>0</v>
          </cell>
          <cell r="G52">
            <v>0</v>
          </cell>
          <cell r="H52">
            <v>0</v>
          </cell>
        </row>
        <row r="53">
          <cell r="D53" t="str">
            <v>2005maioOESTE</v>
          </cell>
          <cell r="E53">
            <v>0</v>
          </cell>
          <cell r="F53">
            <v>0</v>
          </cell>
          <cell r="G53">
            <v>0</v>
          </cell>
          <cell r="H53">
            <v>0</v>
          </cell>
        </row>
        <row r="54">
          <cell r="D54" t="str">
            <v>2005maioABC</v>
          </cell>
          <cell r="E54">
            <v>0</v>
          </cell>
          <cell r="F54">
            <v>0</v>
          </cell>
          <cell r="G54">
            <v>0</v>
          </cell>
          <cell r="H54">
            <v>0</v>
          </cell>
        </row>
        <row r="55">
          <cell r="D55" t="str">
            <v>2005maioUnidade Poder Publico</v>
          </cell>
          <cell r="E55" t="str">
            <v xml:space="preserve"> </v>
          </cell>
          <cell r="F55" t="str">
            <v xml:space="preserve"> </v>
          </cell>
          <cell r="H55" t="str">
            <v xml:space="preserve"> </v>
          </cell>
          <cell r="J55">
            <v>789</v>
          </cell>
        </row>
        <row r="56">
          <cell r="D56" t="str">
            <v>2005maioAES Eletropaulo</v>
          </cell>
          <cell r="E56">
            <v>0</v>
          </cell>
          <cell r="F56">
            <v>0</v>
          </cell>
          <cell r="G56">
            <v>0</v>
          </cell>
          <cell r="H56">
            <v>0</v>
          </cell>
          <cell r="I56">
            <v>533</v>
          </cell>
          <cell r="J56">
            <v>8633</v>
          </cell>
          <cell r="K56">
            <v>1117</v>
          </cell>
        </row>
        <row r="57">
          <cell r="D57" t="str">
            <v>2005junhoUnidade Oeste</v>
          </cell>
          <cell r="E57">
            <v>0</v>
          </cell>
          <cell r="F57">
            <v>0</v>
          </cell>
          <cell r="G57">
            <v>0</v>
          </cell>
          <cell r="H57">
            <v>0</v>
          </cell>
          <cell r="I57">
            <v>623.4454759799587</v>
          </cell>
          <cell r="J57">
            <v>864</v>
          </cell>
          <cell r="K57">
            <v>1273</v>
          </cell>
        </row>
        <row r="58">
          <cell r="D58" t="str">
            <v>2005junhoUnidade São Paulo Sul</v>
          </cell>
          <cell r="E58">
            <v>0</v>
          </cell>
          <cell r="F58">
            <v>0</v>
          </cell>
          <cell r="G58">
            <v>0</v>
          </cell>
          <cell r="H58">
            <v>0</v>
          </cell>
          <cell r="I58">
            <v>546.96609657947681</v>
          </cell>
          <cell r="J58">
            <v>1510</v>
          </cell>
          <cell r="K58">
            <v>987</v>
          </cell>
        </row>
        <row r="59">
          <cell r="D59" t="str">
            <v>2005junhoUnidade Anhembi</v>
          </cell>
          <cell r="E59">
            <v>0</v>
          </cell>
          <cell r="F59">
            <v>0</v>
          </cell>
          <cell r="G59">
            <v>0</v>
          </cell>
          <cell r="H59">
            <v>0</v>
          </cell>
          <cell r="I59">
            <v>409.84953703703701</v>
          </cell>
          <cell r="J59">
            <v>1185</v>
          </cell>
          <cell r="K59">
            <v>1233</v>
          </cell>
        </row>
        <row r="60">
          <cell r="D60" t="str">
            <v>2005junhoUnidade Centro</v>
          </cell>
          <cell r="E60">
            <v>0</v>
          </cell>
          <cell r="F60">
            <v>0</v>
          </cell>
          <cell r="G60">
            <v>0</v>
          </cell>
          <cell r="H60">
            <v>0</v>
          </cell>
          <cell r="I60">
            <v>975</v>
          </cell>
          <cell r="J60">
            <v>846</v>
          </cell>
          <cell r="K60">
            <v>1639</v>
          </cell>
        </row>
        <row r="61">
          <cell r="D61" t="str">
            <v>2005junhoUnidade Leste</v>
          </cell>
          <cell r="E61">
            <v>0</v>
          </cell>
          <cell r="F61">
            <v>0</v>
          </cell>
          <cell r="G61">
            <v>0</v>
          </cell>
          <cell r="H61">
            <v>0</v>
          </cell>
          <cell r="I61">
            <v>467.77883850437547</v>
          </cell>
          <cell r="J61">
            <v>2343</v>
          </cell>
          <cell r="K61">
            <v>1090</v>
          </cell>
        </row>
        <row r="62">
          <cell r="D62" t="str">
            <v>2005junhoUnidade Grande ABC</v>
          </cell>
          <cell r="E62">
            <v>0</v>
          </cell>
          <cell r="F62">
            <v>0</v>
          </cell>
          <cell r="G62">
            <v>0</v>
          </cell>
          <cell r="H62">
            <v>0</v>
          </cell>
          <cell r="I62">
            <v>611.07614628820966</v>
          </cell>
          <cell r="J62">
            <v>1252</v>
          </cell>
          <cell r="K62">
            <v>1037</v>
          </cell>
        </row>
        <row r="63">
          <cell r="D63" t="str">
            <v>2005junhoCAPITAL</v>
          </cell>
          <cell r="E63">
            <v>0</v>
          </cell>
          <cell r="F63">
            <v>0</v>
          </cell>
          <cell r="G63">
            <v>0</v>
          </cell>
          <cell r="H63">
            <v>0</v>
          </cell>
        </row>
        <row r="64">
          <cell r="D64" t="str">
            <v>2005junhoOESTE</v>
          </cell>
          <cell r="E64">
            <v>0</v>
          </cell>
          <cell r="F64">
            <v>0</v>
          </cell>
          <cell r="G64">
            <v>0</v>
          </cell>
          <cell r="H64">
            <v>0</v>
          </cell>
        </row>
        <row r="65">
          <cell r="D65" t="str">
            <v>2005junhoABC</v>
          </cell>
          <cell r="E65">
            <v>0</v>
          </cell>
          <cell r="F65">
            <v>0</v>
          </cell>
          <cell r="G65">
            <v>0</v>
          </cell>
          <cell r="H65">
            <v>0</v>
          </cell>
        </row>
        <row r="66">
          <cell r="D66" t="str">
            <v>2005junhoUnidade Poder Publico</v>
          </cell>
          <cell r="E66" t="str">
            <v xml:space="preserve"> </v>
          </cell>
          <cell r="F66" t="str">
            <v xml:space="preserve"> </v>
          </cell>
          <cell r="H66" t="str">
            <v xml:space="preserve"> </v>
          </cell>
          <cell r="J66">
            <v>786</v>
          </cell>
        </row>
        <row r="67">
          <cell r="D67" t="str">
            <v>2005junhoAES Eletropaulo</v>
          </cell>
          <cell r="E67">
            <v>0</v>
          </cell>
          <cell r="F67">
            <v>0</v>
          </cell>
          <cell r="G67">
            <v>0</v>
          </cell>
          <cell r="H67">
            <v>0</v>
          </cell>
          <cell r="I67">
            <v>557</v>
          </cell>
          <cell r="J67">
            <v>8332</v>
          </cell>
          <cell r="K67">
            <v>1136</v>
          </cell>
        </row>
        <row r="68">
          <cell r="D68" t="str">
            <v>2005julhoUnidade Oeste</v>
          </cell>
          <cell r="E68">
            <v>0</v>
          </cell>
          <cell r="F68">
            <v>0</v>
          </cell>
          <cell r="G68">
            <v>0</v>
          </cell>
          <cell r="H68">
            <v>0</v>
          </cell>
          <cell r="I68">
            <v>647.30774269618757</v>
          </cell>
          <cell r="J68">
            <v>862</v>
          </cell>
          <cell r="K68">
            <v>1277</v>
          </cell>
        </row>
        <row r="69">
          <cell r="D69" t="str">
            <v>2005julhoUnidade São Paulo Sul</v>
          </cell>
          <cell r="E69">
            <v>0</v>
          </cell>
          <cell r="F69">
            <v>0</v>
          </cell>
          <cell r="G69">
            <v>0</v>
          </cell>
          <cell r="H69">
            <v>0</v>
          </cell>
          <cell r="I69">
            <v>547.53747951349953</v>
          </cell>
          <cell r="J69">
            <v>1473</v>
          </cell>
          <cell r="K69">
            <v>1015</v>
          </cell>
        </row>
        <row r="70">
          <cell r="D70" t="str">
            <v>2005julhoUnidade Anhembi</v>
          </cell>
          <cell r="E70">
            <v>0</v>
          </cell>
          <cell r="F70">
            <v>0</v>
          </cell>
          <cell r="G70">
            <v>0</v>
          </cell>
          <cell r="H70">
            <v>0</v>
          </cell>
          <cell r="I70">
            <v>429.62757313109427</v>
          </cell>
          <cell r="J70">
            <v>1121</v>
          </cell>
          <cell r="K70">
            <v>1253</v>
          </cell>
        </row>
        <row r="71">
          <cell r="D71" t="str">
            <v>2005julhoUnidade Centro</v>
          </cell>
          <cell r="E71">
            <v>0</v>
          </cell>
          <cell r="F71">
            <v>0</v>
          </cell>
          <cell r="G71">
            <v>0</v>
          </cell>
          <cell r="H71">
            <v>0</v>
          </cell>
          <cell r="I71">
            <v>1012</v>
          </cell>
          <cell r="J71">
            <v>847</v>
          </cell>
          <cell r="K71">
            <v>1636</v>
          </cell>
        </row>
        <row r="72">
          <cell r="D72" t="str">
            <v>2005julhoUnidade Leste</v>
          </cell>
          <cell r="E72">
            <v>0</v>
          </cell>
          <cell r="F72">
            <v>0</v>
          </cell>
          <cell r="G72">
            <v>0</v>
          </cell>
          <cell r="H72">
            <v>0</v>
          </cell>
          <cell r="I72">
            <v>484.29740366541353</v>
          </cell>
          <cell r="J72">
            <v>2263</v>
          </cell>
          <cell r="K72">
            <v>1116</v>
          </cell>
        </row>
        <row r="73">
          <cell r="D73" t="str">
            <v>2005julhoUnidade Grande ABC</v>
          </cell>
          <cell r="E73">
            <v>0</v>
          </cell>
          <cell r="F73">
            <v>0</v>
          </cell>
          <cell r="G73">
            <v>0</v>
          </cell>
          <cell r="H73">
            <v>0</v>
          </cell>
          <cell r="I73">
            <v>625.8533141899976</v>
          </cell>
          <cell r="J73">
            <v>1203</v>
          </cell>
          <cell r="K73">
            <v>1089</v>
          </cell>
        </row>
        <row r="74">
          <cell r="D74" t="str">
            <v>2005julhoCAPITAL</v>
          </cell>
          <cell r="E74">
            <v>0</v>
          </cell>
          <cell r="F74">
            <v>0</v>
          </cell>
          <cell r="G74">
            <v>0</v>
          </cell>
          <cell r="H74">
            <v>0</v>
          </cell>
        </row>
        <row r="75">
          <cell r="D75" t="str">
            <v>2005julhoOESTE</v>
          </cell>
          <cell r="E75">
            <v>0</v>
          </cell>
          <cell r="F75">
            <v>0</v>
          </cell>
          <cell r="G75">
            <v>0</v>
          </cell>
          <cell r="H75">
            <v>0</v>
          </cell>
        </row>
        <row r="76">
          <cell r="D76" t="str">
            <v>2005julhoABC</v>
          </cell>
          <cell r="E76">
            <v>0</v>
          </cell>
          <cell r="F76">
            <v>0</v>
          </cell>
          <cell r="G76">
            <v>0</v>
          </cell>
          <cell r="H76">
            <v>0</v>
          </cell>
        </row>
        <row r="77">
          <cell r="D77" t="str">
            <v>2005julhoUnidade Poder Publico</v>
          </cell>
          <cell r="E77" t="str">
            <v xml:space="preserve"> </v>
          </cell>
          <cell r="F77" t="str">
            <v xml:space="preserve"> </v>
          </cell>
          <cell r="H77" t="str">
            <v xml:space="preserve"> </v>
          </cell>
          <cell r="J77">
            <v>784</v>
          </cell>
        </row>
        <row r="78">
          <cell r="D78" t="str">
            <v>2005julhoAES Eletropaulo</v>
          </cell>
          <cell r="E78">
            <v>0</v>
          </cell>
          <cell r="F78">
            <v>0</v>
          </cell>
          <cell r="G78">
            <v>0</v>
          </cell>
          <cell r="H78">
            <v>0</v>
          </cell>
          <cell r="I78">
            <v>574</v>
          </cell>
          <cell r="J78">
            <v>8042</v>
          </cell>
          <cell r="K78">
            <v>1155</v>
          </cell>
        </row>
        <row r="79">
          <cell r="D79" t="str">
            <v>2005agostoUnidade Oeste</v>
          </cell>
          <cell r="E79">
            <v>0</v>
          </cell>
          <cell r="F79">
            <v>0</v>
          </cell>
          <cell r="G79">
            <v>0</v>
          </cell>
          <cell r="H79">
            <v>0</v>
          </cell>
          <cell r="I79">
            <v>668.86050917702778</v>
          </cell>
          <cell r="J79">
            <v>860</v>
          </cell>
          <cell r="K79">
            <v>1282</v>
          </cell>
        </row>
        <row r="80">
          <cell r="D80" t="str">
            <v>2005agostoUnidade São Paulo Sul</v>
          </cell>
          <cell r="E80">
            <v>0</v>
          </cell>
          <cell r="F80">
            <v>0</v>
          </cell>
          <cell r="G80">
            <v>0</v>
          </cell>
          <cell r="H80">
            <v>0</v>
          </cell>
          <cell r="I80">
            <v>546.85010545344983</v>
          </cell>
          <cell r="J80">
            <v>1436</v>
          </cell>
          <cell r="K80">
            <v>1043</v>
          </cell>
        </row>
        <row r="81">
          <cell r="D81" t="str">
            <v>2005agostoUnidade Anhembi</v>
          </cell>
          <cell r="E81">
            <v>0</v>
          </cell>
          <cell r="F81">
            <v>0</v>
          </cell>
          <cell r="G81">
            <v>0</v>
          </cell>
          <cell r="H81">
            <v>0</v>
          </cell>
          <cell r="I81">
            <v>447.72423993426457</v>
          </cell>
          <cell r="J81">
            <v>1061</v>
          </cell>
          <cell r="K81">
            <v>1273</v>
          </cell>
        </row>
        <row r="82">
          <cell r="D82" t="str">
            <v>2005agostoUnidade Centro</v>
          </cell>
          <cell r="E82">
            <v>0</v>
          </cell>
          <cell r="F82">
            <v>0</v>
          </cell>
          <cell r="G82">
            <v>0</v>
          </cell>
          <cell r="H82">
            <v>0</v>
          </cell>
          <cell r="I82">
            <v>1049</v>
          </cell>
          <cell r="J82">
            <v>848</v>
          </cell>
          <cell r="K82">
            <v>1632</v>
          </cell>
        </row>
        <row r="83">
          <cell r="D83" t="str">
            <v>2005agostoUnidade Leste</v>
          </cell>
          <cell r="E83">
            <v>0</v>
          </cell>
          <cell r="F83">
            <v>0</v>
          </cell>
          <cell r="G83">
            <v>0</v>
          </cell>
          <cell r="H83">
            <v>0</v>
          </cell>
          <cell r="I83">
            <v>492.82316404822797</v>
          </cell>
          <cell r="J83">
            <v>2185</v>
          </cell>
          <cell r="K83">
            <v>1144</v>
          </cell>
        </row>
        <row r="84">
          <cell r="D84" t="str">
            <v>2005agostoUnidade Grande ABC</v>
          </cell>
          <cell r="E84">
            <v>0</v>
          </cell>
          <cell r="F84">
            <v>0</v>
          </cell>
          <cell r="G84">
            <v>0</v>
          </cell>
          <cell r="H84">
            <v>0</v>
          </cell>
          <cell r="I84">
            <v>626.20473100272136</v>
          </cell>
          <cell r="J84">
            <v>1157</v>
          </cell>
          <cell r="K84">
            <v>1143</v>
          </cell>
        </row>
        <row r="85">
          <cell r="D85" t="str">
            <v>2005agostoCAPITAL</v>
          </cell>
          <cell r="E85">
            <v>0</v>
          </cell>
          <cell r="F85">
            <v>0</v>
          </cell>
          <cell r="G85">
            <v>0</v>
          </cell>
          <cell r="H85">
            <v>0</v>
          </cell>
        </row>
        <row r="86">
          <cell r="D86" t="str">
            <v>2005agostoOESTE</v>
          </cell>
          <cell r="E86">
            <v>0</v>
          </cell>
          <cell r="F86">
            <v>0</v>
          </cell>
          <cell r="G86">
            <v>0</v>
          </cell>
          <cell r="H86">
            <v>0</v>
          </cell>
        </row>
        <row r="87">
          <cell r="D87" t="str">
            <v>2005agostoABC</v>
          </cell>
          <cell r="E87">
            <v>0</v>
          </cell>
          <cell r="F87">
            <v>0</v>
          </cell>
          <cell r="G87">
            <v>0</v>
          </cell>
          <cell r="H87">
            <v>0</v>
          </cell>
        </row>
        <row r="88">
          <cell r="D88" t="str">
            <v>2005agostoUnidade Poder Publico</v>
          </cell>
          <cell r="E88" t="str">
            <v xml:space="preserve"> </v>
          </cell>
          <cell r="F88" t="str">
            <v xml:space="preserve"> </v>
          </cell>
          <cell r="H88" t="str">
            <v xml:space="preserve"> </v>
          </cell>
          <cell r="J88">
            <v>781</v>
          </cell>
        </row>
        <row r="89">
          <cell r="D89" t="str">
            <v>2005agostoAES Eletropaulo</v>
          </cell>
          <cell r="E89">
            <v>0</v>
          </cell>
          <cell r="F89">
            <v>0</v>
          </cell>
          <cell r="G89">
            <v>0</v>
          </cell>
          <cell r="H89">
            <v>0</v>
          </cell>
          <cell r="I89">
            <v>585</v>
          </cell>
          <cell r="J89">
            <v>7762</v>
          </cell>
          <cell r="K89">
            <v>1175</v>
          </cell>
        </row>
        <row r="90">
          <cell r="D90" t="str">
            <v>2005setembroUnidade Oeste</v>
          </cell>
          <cell r="E90">
            <v>0</v>
          </cell>
          <cell r="F90">
            <v>0</v>
          </cell>
          <cell r="G90">
            <v>0</v>
          </cell>
          <cell r="H90">
            <v>0</v>
          </cell>
          <cell r="I90">
            <v>695.33227744401961</v>
          </cell>
          <cell r="J90">
            <v>857</v>
          </cell>
          <cell r="K90">
            <v>1286</v>
          </cell>
        </row>
        <row r="91">
          <cell r="D91" t="str">
            <v>2005setembroUnidade São Paulo Sul</v>
          </cell>
          <cell r="E91">
            <v>0</v>
          </cell>
          <cell r="F91">
            <v>0</v>
          </cell>
          <cell r="G91">
            <v>0</v>
          </cell>
          <cell r="H91">
            <v>0</v>
          </cell>
          <cell r="I91">
            <v>563.28971125353178</v>
          </cell>
          <cell r="J91">
            <v>1401</v>
          </cell>
          <cell r="K91">
            <v>1073</v>
          </cell>
        </row>
        <row r="92">
          <cell r="D92" t="str">
            <v>2005setembroUnidade Anhembi</v>
          </cell>
          <cell r="E92">
            <v>0</v>
          </cell>
          <cell r="F92">
            <v>0</v>
          </cell>
          <cell r="G92">
            <v>0</v>
          </cell>
          <cell r="H92">
            <v>0</v>
          </cell>
          <cell r="I92">
            <v>486.81643813901877</v>
          </cell>
          <cell r="J92">
            <v>1004</v>
          </cell>
          <cell r="K92">
            <v>1293</v>
          </cell>
        </row>
        <row r="93">
          <cell r="D93" t="str">
            <v>2005setembroUnidade Centro</v>
          </cell>
          <cell r="E93">
            <v>0</v>
          </cell>
          <cell r="F93">
            <v>0</v>
          </cell>
          <cell r="G93">
            <v>0</v>
          </cell>
          <cell r="H93">
            <v>0</v>
          </cell>
          <cell r="I93">
            <v>1049</v>
          </cell>
          <cell r="J93">
            <v>848</v>
          </cell>
          <cell r="K93">
            <v>1629</v>
          </cell>
        </row>
        <row r="94">
          <cell r="D94" t="str">
            <v>2005setembroUnidade Leste</v>
          </cell>
          <cell r="E94">
            <v>0</v>
          </cell>
          <cell r="F94">
            <v>0</v>
          </cell>
          <cell r="G94">
            <v>0</v>
          </cell>
          <cell r="H94">
            <v>0</v>
          </cell>
          <cell r="I94">
            <v>514.88249806501551</v>
          </cell>
          <cell r="J94">
            <v>2110</v>
          </cell>
          <cell r="K94">
            <v>1172</v>
          </cell>
        </row>
        <row r="95">
          <cell r="D95" t="str">
            <v>2005setembroUnidade Grande ABC</v>
          </cell>
          <cell r="E95">
            <v>0</v>
          </cell>
          <cell r="F95">
            <v>0</v>
          </cell>
          <cell r="G95">
            <v>0</v>
          </cell>
          <cell r="H95">
            <v>0</v>
          </cell>
          <cell r="I95">
            <v>618.54271817931544</v>
          </cell>
          <cell r="J95">
            <v>1111</v>
          </cell>
          <cell r="K95">
            <v>1200</v>
          </cell>
        </row>
        <row r="96">
          <cell r="D96" t="str">
            <v>2005setembroCAPITAL</v>
          </cell>
          <cell r="E96">
            <v>0</v>
          </cell>
          <cell r="F96">
            <v>0</v>
          </cell>
          <cell r="G96">
            <v>0</v>
          </cell>
          <cell r="H96">
            <v>0</v>
          </cell>
        </row>
        <row r="97">
          <cell r="D97" t="str">
            <v>2005setembroOESTE</v>
          </cell>
          <cell r="E97">
            <v>0</v>
          </cell>
          <cell r="F97">
            <v>0</v>
          </cell>
          <cell r="G97">
            <v>0</v>
          </cell>
          <cell r="H97">
            <v>0</v>
          </cell>
        </row>
        <row r="98">
          <cell r="D98" t="str">
            <v>2005setembroABC</v>
          </cell>
          <cell r="E98">
            <v>0</v>
          </cell>
          <cell r="F98">
            <v>0</v>
          </cell>
          <cell r="G98">
            <v>0</v>
          </cell>
          <cell r="H98">
            <v>0</v>
          </cell>
        </row>
        <row r="99">
          <cell r="D99" t="str">
            <v>2005setembroUnidade Poder Publico</v>
          </cell>
          <cell r="E99" t="str">
            <v xml:space="preserve"> </v>
          </cell>
          <cell r="F99" t="str">
            <v xml:space="preserve"> </v>
          </cell>
          <cell r="H99" t="str">
            <v xml:space="preserve"> </v>
          </cell>
          <cell r="J99">
            <v>779</v>
          </cell>
        </row>
        <row r="100">
          <cell r="D100" t="str">
            <v>2005setembroAES Eletropaulo</v>
          </cell>
          <cell r="E100">
            <v>0</v>
          </cell>
          <cell r="F100">
            <v>0</v>
          </cell>
          <cell r="G100">
            <v>0</v>
          </cell>
          <cell r="H100">
            <v>0</v>
          </cell>
          <cell r="I100">
            <v>608</v>
          </cell>
          <cell r="J100">
            <v>7492</v>
          </cell>
          <cell r="K100">
            <v>1195</v>
          </cell>
        </row>
        <row r="101">
          <cell r="D101" t="str">
            <v>2005outubroUnidade Oeste</v>
          </cell>
          <cell r="E101">
            <v>0</v>
          </cell>
          <cell r="F101">
            <v>0</v>
          </cell>
          <cell r="G101">
            <v>0</v>
          </cell>
          <cell r="H101">
            <v>0</v>
          </cell>
          <cell r="I101">
            <v>730.32814432989687</v>
          </cell>
          <cell r="J101">
            <v>855</v>
          </cell>
          <cell r="K101">
            <v>1291</v>
          </cell>
        </row>
        <row r="102">
          <cell r="D102" t="str">
            <v>2005outubroUnidade São Paulo Sul</v>
          </cell>
          <cell r="E102">
            <v>0</v>
          </cell>
          <cell r="F102">
            <v>0</v>
          </cell>
          <cell r="G102">
            <v>0</v>
          </cell>
          <cell r="H102">
            <v>0</v>
          </cell>
          <cell r="I102">
            <v>586</v>
          </cell>
          <cell r="J102">
            <v>1366</v>
          </cell>
          <cell r="K102">
            <v>1103</v>
          </cell>
        </row>
        <row r="103">
          <cell r="D103" t="str">
            <v>2005outubroUnidade Anhembi</v>
          </cell>
          <cell r="E103">
            <v>0</v>
          </cell>
          <cell r="F103">
            <v>0</v>
          </cell>
          <cell r="G103">
            <v>0</v>
          </cell>
          <cell r="H103">
            <v>0</v>
          </cell>
          <cell r="I103">
            <v>516.66364392050173</v>
          </cell>
          <cell r="J103">
            <v>950</v>
          </cell>
          <cell r="K103">
            <v>1314</v>
          </cell>
        </row>
        <row r="104">
          <cell r="D104" t="str">
            <v>2005outubroUnidade Centro</v>
          </cell>
          <cell r="E104">
            <v>0</v>
          </cell>
          <cell r="F104">
            <v>0</v>
          </cell>
          <cell r="G104">
            <v>0</v>
          </cell>
          <cell r="H104">
            <v>0</v>
          </cell>
          <cell r="I104">
            <v>1051</v>
          </cell>
          <cell r="J104">
            <v>849</v>
          </cell>
          <cell r="K104">
            <v>1626</v>
          </cell>
        </row>
        <row r="105">
          <cell r="D105" t="str">
            <v>2005outubroUnidade Leste</v>
          </cell>
          <cell r="E105">
            <v>0</v>
          </cell>
          <cell r="F105">
            <v>0</v>
          </cell>
          <cell r="G105">
            <v>0</v>
          </cell>
          <cell r="H105">
            <v>0</v>
          </cell>
          <cell r="I105">
            <v>549.95960627727732</v>
          </cell>
          <cell r="J105">
            <v>2038</v>
          </cell>
          <cell r="K105">
            <v>1200</v>
          </cell>
        </row>
        <row r="106">
          <cell r="D106" t="str">
            <v>2005outubroUnidade Grande ABC</v>
          </cell>
          <cell r="E106">
            <v>0</v>
          </cell>
          <cell r="F106">
            <v>0</v>
          </cell>
          <cell r="G106">
            <v>0</v>
          </cell>
          <cell r="H106">
            <v>0</v>
          </cell>
          <cell r="I106">
            <v>631.03459013634074</v>
          </cell>
          <cell r="J106">
            <v>1068</v>
          </cell>
          <cell r="K106">
            <v>1260</v>
          </cell>
        </row>
        <row r="107">
          <cell r="D107" t="str">
            <v>2005outubroCAPITAL</v>
          </cell>
          <cell r="E107">
            <v>0</v>
          </cell>
          <cell r="F107">
            <v>0</v>
          </cell>
          <cell r="G107">
            <v>0</v>
          </cell>
          <cell r="H107">
            <v>0</v>
          </cell>
        </row>
        <row r="108">
          <cell r="D108" t="str">
            <v>2005outubroOESTE</v>
          </cell>
          <cell r="E108">
            <v>0</v>
          </cell>
          <cell r="F108">
            <v>0</v>
          </cell>
          <cell r="G108">
            <v>0</v>
          </cell>
          <cell r="H108">
            <v>0</v>
          </cell>
        </row>
        <row r="109">
          <cell r="D109" t="str">
            <v>2005outubroABC</v>
          </cell>
          <cell r="E109">
            <v>0</v>
          </cell>
          <cell r="F109">
            <v>0</v>
          </cell>
          <cell r="G109">
            <v>0</v>
          </cell>
          <cell r="H109">
            <v>0</v>
          </cell>
        </row>
        <row r="110">
          <cell r="D110" t="str">
            <v>2005outubroUnidade Poder Publico</v>
          </cell>
          <cell r="E110" t="str">
            <v xml:space="preserve"> </v>
          </cell>
          <cell r="F110" t="str">
            <v xml:space="preserve"> </v>
          </cell>
          <cell r="H110" t="str">
            <v xml:space="preserve"> </v>
          </cell>
          <cell r="J110">
            <v>777</v>
          </cell>
        </row>
        <row r="111">
          <cell r="D111" t="str">
            <v>2005outubroAES Eletropaulo</v>
          </cell>
          <cell r="E111">
            <v>0</v>
          </cell>
          <cell r="F111">
            <v>0</v>
          </cell>
          <cell r="G111">
            <v>0</v>
          </cell>
          <cell r="H111">
            <v>0</v>
          </cell>
          <cell r="I111">
            <v>636</v>
          </cell>
          <cell r="J111">
            <v>7231</v>
          </cell>
          <cell r="K111">
            <v>1215</v>
          </cell>
        </row>
        <row r="112">
          <cell r="D112" t="str">
            <v>2005novembroUnidade Oeste</v>
          </cell>
          <cell r="E112">
            <v>0</v>
          </cell>
          <cell r="F112">
            <v>0</v>
          </cell>
          <cell r="G112">
            <v>0</v>
          </cell>
          <cell r="H112">
            <v>0</v>
          </cell>
          <cell r="I112">
            <v>743.82671239401736</v>
          </cell>
          <cell r="J112">
            <v>853</v>
          </cell>
          <cell r="K112">
            <v>1295</v>
          </cell>
        </row>
        <row r="113">
          <cell r="D113" t="str">
            <v>2005novembroUnidade São Paulo Sul</v>
          </cell>
          <cell r="E113">
            <v>0</v>
          </cell>
          <cell r="F113">
            <v>0</v>
          </cell>
          <cell r="G113">
            <v>0</v>
          </cell>
          <cell r="H113">
            <v>0</v>
          </cell>
          <cell r="I113">
            <v>591.38001536370621</v>
          </cell>
          <cell r="J113">
            <v>1333</v>
          </cell>
          <cell r="K113">
            <v>1133</v>
          </cell>
        </row>
        <row r="114">
          <cell r="D114" t="str">
            <v>2005novembroUnidade Anhembi</v>
          </cell>
          <cell r="E114">
            <v>0</v>
          </cell>
          <cell r="F114">
            <v>0</v>
          </cell>
          <cell r="G114">
            <v>0</v>
          </cell>
          <cell r="H114">
            <v>0</v>
          </cell>
          <cell r="I114">
            <v>559.90277261577342</v>
          </cell>
          <cell r="J114">
            <v>898</v>
          </cell>
          <cell r="K114">
            <v>1335</v>
          </cell>
        </row>
        <row r="115">
          <cell r="D115" t="str">
            <v>2005novembroUnidade Centro</v>
          </cell>
          <cell r="E115">
            <v>0</v>
          </cell>
          <cell r="F115">
            <v>0</v>
          </cell>
          <cell r="G115">
            <v>0</v>
          </cell>
          <cell r="H115">
            <v>0</v>
          </cell>
          <cell r="I115">
            <v>1101</v>
          </cell>
          <cell r="J115">
            <v>850</v>
          </cell>
          <cell r="K115">
            <v>1623</v>
          </cell>
        </row>
        <row r="116">
          <cell r="D116" t="str">
            <v>2005novembroUnidade Leste</v>
          </cell>
          <cell r="E116">
            <v>0</v>
          </cell>
          <cell r="F116">
            <v>0</v>
          </cell>
          <cell r="G116">
            <v>0</v>
          </cell>
          <cell r="H116">
            <v>0</v>
          </cell>
          <cell r="I116">
            <v>568.82406801831257</v>
          </cell>
          <cell r="J116">
            <v>1968</v>
          </cell>
          <cell r="K116">
            <v>1230</v>
          </cell>
        </row>
        <row r="117">
          <cell r="D117" t="str">
            <v>2005novembroUnidade Grande ABC</v>
          </cell>
          <cell r="E117">
            <v>0</v>
          </cell>
          <cell r="F117">
            <v>0</v>
          </cell>
          <cell r="G117">
            <v>0</v>
          </cell>
          <cell r="H117">
            <v>0</v>
          </cell>
          <cell r="I117">
            <v>645.99804443053813</v>
          </cell>
          <cell r="J117">
            <v>1026</v>
          </cell>
          <cell r="K117">
            <v>1323</v>
          </cell>
        </row>
        <row r="118">
          <cell r="D118" t="str">
            <v>2005novembroCAPITAL</v>
          </cell>
          <cell r="E118">
            <v>0</v>
          </cell>
          <cell r="F118">
            <v>0</v>
          </cell>
          <cell r="G118">
            <v>0</v>
          </cell>
          <cell r="H118">
            <v>0</v>
          </cell>
        </row>
        <row r="119">
          <cell r="D119" t="str">
            <v>2005novembroOESTE</v>
          </cell>
          <cell r="E119">
            <v>0</v>
          </cell>
          <cell r="F119">
            <v>0</v>
          </cell>
          <cell r="G119">
            <v>0</v>
          </cell>
          <cell r="H119">
            <v>0</v>
          </cell>
        </row>
        <row r="120">
          <cell r="D120" t="str">
            <v>2005novembroABC</v>
          </cell>
          <cell r="E120">
            <v>0</v>
          </cell>
          <cell r="F120">
            <v>0</v>
          </cell>
          <cell r="G120">
            <v>0</v>
          </cell>
          <cell r="H120">
            <v>0</v>
          </cell>
        </row>
        <row r="121">
          <cell r="D121" t="str">
            <v>2005novembroUnidade Poder Publico</v>
          </cell>
          <cell r="E121" t="str">
            <v xml:space="preserve"> </v>
          </cell>
          <cell r="F121" t="str">
            <v xml:space="preserve"> </v>
          </cell>
          <cell r="H121" t="str">
            <v xml:space="preserve"> </v>
          </cell>
          <cell r="J121">
            <v>774</v>
          </cell>
        </row>
        <row r="122">
          <cell r="D122" t="str">
            <v>2005novembroAES Eletropaulo</v>
          </cell>
          <cell r="E122">
            <v>0</v>
          </cell>
          <cell r="F122">
            <v>0</v>
          </cell>
          <cell r="G122">
            <v>0</v>
          </cell>
          <cell r="H122">
            <v>0</v>
          </cell>
          <cell r="I122">
            <v>658</v>
          </cell>
          <cell r="J122">
            <v>6980</v>
          </cell>
          <cell r="K122">
            <v>1236</v>
          </cell>
        </row>
        <row r="123">
          <cell r="D123" t="str">
            <v>2005dezembroUnidade Oeste</v>
          </cell>
          <cell r="E123">
            <v>0</v>
          </cell>
          <cell r="F123">
            <v>0</v>
          </cell>
          <cell r="G123">
            <v>0</v>
          </cell>
          <cell r="H123">
            <v>0</v>
          </cell>
          <cell r="I123">
            <v>751.20545774647883</v>
          </cell>
          <cell r="J123">
            <v>850</v>
          </cell>
          <cell r="K123">
            <v>1300</v>
          </cell>
        </row>
        <row r="124">
          <cell r="D124" t="str">
            <v>2005dezembroUnidade São Paulo Sul</v>
          </cell>
          <cell r="E124">
            <v>0</v>
          </cell>
          <cell r="F124">
            <v>0</v>
          </cell>
          <cell r="G124">
            <v>0</v>
          </cell>
          <cell r="H124">
            <v>0</v>
          </cell>
          <cell r="I124">
            <v>612.83947501261991</v>
          </cell>
          <cell r="J124">
            <v>1300</v>
          </cell>
          <cell r="K124">
            <v>1165</v>
          </cell>
        </row>
        <row r="125">
          <cell r="D125" t="str">
            <v>2005dezembroUnidade Anhembi</v>
          </cell>
          <cell r="E125">
            <v>0</v>
          </cell>
          <cell r="F125">
            <v>0</v>
          </cell>
          <cell r="G125">
            <v>0</v>
          </cell>
          <cell r="H125">
            <v>0</v>
          </cell>
          <cell r="I125">
            <v>599.89541578602143</v>
          </cell>
          <cell r="J125">
            <v>850</v>
          </cell>
          <cell r="K125">
            <v>1356</v>
          </cell>
        </row>
        <row r="126">
          <cell r="D126" t="str">
            <v>2005dezembroUnidade Centro</v>
          </cell>
          <cell r="E126">
            <v>0</v>
          </cell>
          <cell r="F126">
            <v>0</v>
          </cell>
          <cell r="G126">
            <v>0</v>
          </cell>
          <cell r="H126">
            <v>0</v>
          </cell>
          <cell r="I126">
            <v>1146</v>
          </cell>
          <cell r="J126">
            <v>850</v>
          </cell>
          <cell r="K126">
            <v>1619</v>
          </cell>
        </row>
        <row r="127">
          <cell r="D127" t="str">
            <v>2005dezembroUnidade Leste</v>
          </cell>
          <cell r="E127">
            <v>0</v>
          </cell>
          <cell r="F127">
            <v>0</v>
          </cell>
          <cell r="G127">
            <v>0</v>
          </cell>
          <cell r="H127">
            <v>0</v>
          </cell>
          <cell r="I127">
            <v>583.15491054980146</v>
          </cell>
          <cell r="J127">
            <v>1900</v>
          </cell>
          <cell r="K127">
            <v>1260</v>
          </cell>
        </row>
        <row r="128">
          <cell r="D128" t="str">
            <v>2005dezembroUnidade Grande ABC</v>
          </cell>
          <cell r="E128">
            <v>0</v>
          </cell>
          <cell r="F128">
            <v>0</v>
          </cell>
          <cell r="G128">
            <v>0</v>
          </cell>
          <cell r="H128">
            <v>0</v>
          </cell>
          <cell r="I128">
            <v>659.9827308649202</v>
          </cell>
          <cell r="J128">
            <v>986</v>
          </cell>
          <cell r="K128">
            <v>1389</v>
          </cell>
        </row>
        <row r="129">
          <cell r="D129" t="str">
            <v>2005dezembroCAPITAL</v>
          </cell>
          <cell r="E129">
            <v>0</v>
          </cell>
          <cell r="F129">
            <v>0</v>
          </cell>
          <cell r="G129">
            <v>0</v>
          </cell>
          <cell r="H129">
            <v>0</v>
          </cell>
        </row>
        <row r="130">
          <cell r="D130" t="str">
            <v>2005dezembroOESTE</v>
          </cell>
          <cell r="E130">
            <v>0</v>
          </cell>
          <cell r="F130">
            <v>0</v>
          </cell>
          <cell r="G130">
            <v>0</v>
          </cell>
          <cell r="H130">
            <v>0</v>
          </cell>
        </row>
        <row r="131">
          <cell r="D131" t="str">
            <v>2005dezembroABC</v>
          </cell>
          <cell r="E131">
            <v>0</v>
          </cell>
          <cell r="F131">
            <v>0</v>
          </cell>
          <cell r="G131">
            <v>0</v>
          </cell>
          <cell r="H131">
            <v>0</v>
          </cell>
        </row>
        <row r="132">
          <cell r="D132" t="str">
            <v>2005dezembroUnidade Poder Publico</v>
          </cell>
          <cell r="E132" t="str">
            <v xml:space="preserve"> </v>
          </cell>
          <cell r="F132" t="str">
            <v xml:space="preserve"> </v>
          </cell>
          <cell r="H132" t="str">
            <v xml:space="preserve"> </v>
          </cell>
          <cell r="J132">
            <v>772</v>
          </cell>
        </row>
        <row r="133">
          <cell r="D133" t="str">
            <v>2005dezembroAES Eletropaulo</v>
          </cell>
          <cell r="E133">
            <v>0</v>
          </cell>
          <cell r="F133">
            <v>0</v>
          </cell>
          <cell r="G133">
            <v>0</v>
          </cell>
          <cell r="H133">
            <v>0</v>
          </cell>
          <cell r="I133">
            <v>680</v>
          </cell>
          <cell r="J133">
            <v>6737</v>
          </cell>
          <cell r="K133">
            <v>1257</v>
          </cell>
        </row>
      </sheetData>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Vinculo Blanco"/>
      <sheetName val="#¡REF"/>
      <sheetName val="Resumen Efectivo"/>
      <sheetName val="Indicadores"/>
      <sheetName val="BASES GENERALES"/>
      <sheetName val="SDIISA98"/>
      <sheetName val="PISASD95"/>
      <sheetName val="BALANCE"/>
      <sheetName val="ESRES"/>
      <sheetName val="HESREGRF"/>
      <sheetName val="SOLUCION  DOLAR "/>
      <sheetName val="inversion"/>
      <sheetName val="flujo millones"/>
      <sheetName val="ESTIMADO AÑO2000"/>
      <sheetName val="FYU$"/>
      <sheetName val="compar año  1999"/>
      <sheetName val="escenarios"/>
      <sheetName val="bases escenarios"/>
      <sheetName val="PYG$"/>
      <sheetName val="Vinculo_Blanco2"/>
      <sheetName val="Resumen_Efectivo2"/>
      <sheetName val="BASES_GENERALES2"/>
      <sheetName val="SOLUCION__DOLAR_"/>
      <sheetName val="flujo_millones"/>
      <sheetName val="ESTIMADO_AÑO2000"/>
      <sheetName val="compar_año__1999"/>
      <sheetName val="bases_escenarios"/>
      <sheetName val="Vinculo_Blanco"/>
      <sheetName val="Resumen_Efectivo"/>
      <sheetName val="BASES_GENERALES"/>
      <sheetName val="Vinculo_Blanco1"/>
      <sheetName val="Resumen_Efectivo1"/>
      <sheetName val="BASES_GENERALES1"/>
      <sheetName val="Vinculo_Blanco3"/>
      <sheetName val="Resumen_Efectivo3"/>
      <sheetName val="BASES_GENERALES3"/>
      <sheetName val="Vinculo_Blanco4"/>
      <sheetName val="Resumen_Efectivo4"/>
      <sheetName val="BASES_GENERALES4"/>
      <sheetName val="SOLUCION__DOLAR_1"/>
      <sheetName val="flujo_millones1"/>
      <sheetName val="ESTIMADO_AÑO20001"/>
      <sheetName val="compar_año__19991"/>
      <sheetName val="bases_escenarios1"/>
      <sheetName val="Vinculo_Blanco5"/>
      <sheetName val="Resumen_Efectivo5"/>
      <sheetName val="BASES_GENERALES5"/>
      <sheetName val="SOLUCION__DOLAR_2"/>
      <sheetName val="flujo_millones2"/>
      <sheetName val="ESTIMADO_AÑO20002"/>
      <sheetName val="compar_año__19992"/>
      <sheetName val="bases_escenarios2"/>
      <sheetName val="Colombia CE"/>
      <sheetName val="Vinculo_Blanco6"/>
      <sheetName val="Resumen_Efectivo6"/>
      <sheetName val="BASES_GENERALES6"/>
      <sheetName val="SOLUCION__DOLAR_3"/>
      <sheetName val="flujo_millones3"/>
      <sheetName val="ESTIMADO_AÑO20003"/>
      <sheetName val="compar_año__19993"/>
      <sheetName val="bases_escenarios3"/>
      <sheetName val="Colombia_CE"/>
      <sheetName val="Vinculo_Blanco7"/>
      <sheetName val="Resumen_Efectivo7"/>
      <sheetName val="BASES_GENERALES7"/>
      <sheetName val="SOLUCION__DOLAR_4"/>
      <sheetName val="flujo_millones4"/>
      <sheetName val="ESTIMADO_AÑO20004"/>
      <sheetName val="compar_año__19994"/>
      <sheetName val="bases_escenarios4"/>
      <sheetName val="Colombia_CE1"/>
      <sheetName val="Vinculo_Blanco8"/>
      <sheetName val="Resumen_Efectivo8"/>
      <sheetName val="BASES_GENERALES8"/>
      <sheetName val="SOLUCION__DOLAR_5"/>
      <sheetName val="flujo_millones5"/>
      <sheetName val="ESTIMADO_AÑO20005"/>
      <sheetName val="compar_año__19995"/>
      <sheetName val="bases_escenarios5"/>
      <sheetName val="Colombia_CE2"/>
      <sheetName val="BD Reportes"/>
      <sheetName val="Proc"/>
      <sheetName val="Control"/>
      <sheetName val="INST"/>
      <sheetName val="SABANA"/>
      <sheetName val="Detalle"/>
      <sheetName val="Balance Correccion "/>
      <sheetName val="Subsumaria"/>
      <sheetName val="MMA Gastos"/>
      <sheetName val="Saldos Com Despes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sensibilidades"/>
      <sheetName val="Datos  Generales L.P."/>
      <sheetName val="INVERSIONES EN ACTIVOS"/>
      <sheetName val="BASES GENERALES"/>
      <sheetName val="Flujo de caja"/>
      <sheetName val="PYG"/>
      <sheetName val="Balance"/>
      <sheetName val="Bases Indicadores"/>
      <sheetName val="Indicadores"/>
      <sheetName val="HelpSheet"/>
      <sheetName val="Datos__Generales_L_P_"/>
      <sheetName val="INVERSIONES_EN_ACTIVOS"/>
      <sheetName val="BASES_GENERALES"/>
      <sheetName val="Flujo_de_caja"/>
      <sheetName val="Bases_Indicadores"/>
      <sheetName val="Datos__Generales_L_P_1"/>
      <sheetName val="INVERSIONES_EN_ACTIVOS1"/>
      <sheetName val="BASES_GENERALES1"/>
      <sheetName val="Flujo_de_caja1"/>
      <sheetName val="Bases_Indicador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ESENTAÇÃO"/>
      <sheetName val="SINTÉTICO"/>
      <sheetName val="MENSAL"/>
      <sheetName val="POR NGs"/>
      <sheetName val="GERENCIAL (BENEF.RATEADOS)"/>
      <sheetName val="GERENCIAL"/>
      <sheetName val="ANALITICO"/>
      <sheetName val="TABELA_DE_CONTA"/>
      <sheetName val="NGs"/>
      <sheetName val="TÍTULOS"/>
      <sheetName val="TABELA DE UA"/>
    </sheetNames>
    <sheetDataSet>
      <sheetData sheetId="0" refreshError="1"/>
      <sheetData sheetId="1" refreshError="1"/>
      <sheetData sheetId="2" refreshError="1"/>
      <sheetData sheetId="3" refreshError="1"/>
      <sheetData sheetId="4" refreshError="1"/>
      <sheetData sheetId="5" refreshError="1"/>
      <sheetData sheetId="6" refreshError="1">
        <row r="1">
          <cell r="K1" t="str">
            <v>SALDO</v>
          </cell>
          <cell r="S1" t="str">
            <v>NG_D</v>
          </cell>
        </row>
        <row r="2">
          <cell r="S2" t="str">
            <v>OPERAÇÕES REMUNERAÇÃO BASE</v>
          </cell>
        </row>
        <row r="3">
          <cell r="S3" t="str">
            <v>EMPREENDIMENTOS REMUNERAÇÃO BASE</v>
          </cell>
        </row>
        <row r="4">
          <cell r="S4" t="str">
            <v>EMPREENDIMENTOS REMUNERAÇÃO BASE</v>
          </cell>
        </row>
        <row r="5">
          <cell r="S5" t="str">
            <v>EMPREENDIMENTOS REMUNERAÇÃO BASE</v>
          </cell>
        </row>
        <row r="6">
          <cell r="S6" t="str">
            <v>EMPREENDIMENTOS REMUNERAÇÃO BASE</v>
          </cell>
        </row>
        <row r="7">
          <cell r="S7" t="str">
            <v>OPERAÇÕES REMUNERAÇÃO BASE</v>
          </cell>
        </row>
        <row r="8">
          <cell r="S8" t="str">
            <v>OPERAÇÕES REMUNERAÇÃO BASE</v>
          </cell>
        </row>
        <row r="9">
          <cell r="S9" t="str">
            <v>OPERAÇÕES REMUNERAÇÃO BASE</v>
          </cell>
        </row>
        <row r="10">
          <cell r="S10" t="str">
            <v>OPERAÇÕES REMUNERAÇÃO BASE</v>
          </cell>
        </row>
        <row r="11">
          <cell r="S11" t="str">
            <v>OPERAÇÕES REMUNERAÇÃO BASE</v>
          </cell>
        </row>
        <row r="12">
          <cell r="S12" t="str">
            <v>OPERAÇÕES REMUNERAÇÃO BASE</v>
          </cell>
        </row>
        <row r="13">
          <cell r="S13" t="str">
            <v>OPERAÇÕES REMUNERAÇÃO BASE</v>
          </cell>
        </row>
        <row r="14">
          <cell r="S14" t="str">
            <v>OPERAÇÕES REMUNERAÇÃO BASE</v>
          </cell>
        </row>
        <row r="15">
          <cell r="S15" t="str">
            <v>OPERAÇÕES REMUNERAÇÃO BASE</v>
          </cell>
        </row>
        <row r="16">
          <cell r="S16" t="str">
            <v>OPERAÇÕES REMUNERAÇÃO BASE</v>
          </cell>
        </row>
        <row r="17">
          <cell r="S17" t="str">
            <v>OPERAÇÕES REMUNERAÇÃO BASE</v>
          </cell>
        </row>
        <row r="18">
          <cell r="S18" t="str">
            <v>OPERAÇÕES REMUNERAÇÃO BASE</v>
          </cell>
        </row>
        <row r="19">
          <cell r="S19" t="str">
            <v>OPERAÇÕES REMUNERAÇÃO BASE</v>
          </cell>
        </row>
        <row r="20">
          <cell r="S20" t="str">
            <v>OPERAÇÕES REMUNERAÇÃO BASE</v>
          </cell>
        </row>
        <row r="21">
          <cell r="S21" t="str">
            <v>OPERAÇÕES REMUNERAÇÃO BASE</v>
          </cell>
        </row>
        <row r="22">
          <cell r="S22" t="str">
            <v>OPERAÇÕES REMUNERAÇÃO BASE</v>
          </cell>
        </row>
        <row r="23">
          <cell r="S23" t="str">
            <v>OPERAÇÕES REMUNERAÇÃO BASE</v>
          </cell>
        </row>
        <row r="24">
          <cell r="S24" t="str">
            <v>OPERAÇÕES REMUNERAÇÃO BASE</v>
          </cell>
        </row>
        <row r="25">
          <cell r="S25" t="str">
            <v>OPERAÇÕES REMUNERAÇÃO BASE</v>
          </cell>
        </row>
        <row r="26">
          <cell r="S26" t="str">
            <v>OPERAÇÕES REMUNERAÇÃO BASE</v>
          </cell>
        </row>
        <row r="27">
          <cell r="S27" t="str">
            <v>OPERAÇÕES REMUNERAÇÃO BASE</v>
          </cell>
        </row>
        <row r="28">
          <cell r="S28" t="str">
            <v>OPERAÇÕES REMUNERAÇÃO BASE</v>
          </cell>
        </row>
        <row r="29">
          <cell r="S29" t="str">
            <v>OPERAÇÕES REMUNERAÇÃO BASE</v>
          </cell>
        </row>
        <row r="30">
          <cell r="S30" t="str">
            <v>OPERAÇÕES REMUNERAÇÃO BASE</v>
          </cell>
        </row>
        <row r="31">
          <cell r="S31" t="str">
            <v>OPERAÇÕES REMUNERAÇÃO BASE</v>
          </cell>
        </row>
        <row r="32">
          <cell r="S32" t="str">
            <v>OPERAÇÕES REMUNERAÇÃO BASE</v>
          </cell>
        </row>
        <row r="33">
          <cell r="S33" t="str">
            <v>OPERAÇÕES REMUNERAÇÃO BASE</v>
          </cell>
        </row>
        <row r="34">
          <cell r="S34" t="str">
            <v>OPERAÇÕES REMUNERAÇÃO BASE</v>
          </cell>
        </row>
        <row r="35">
          <cell r="S35" t="str">
            <v>OPERAÇÕES REMUNERAÇÃO BASE</v>
          </cell>
        </row>
        <row r="36">
          <cell r="S36" t="str">
            <v>OPERAÇÕES REMUNERAÇÃO BASE</v>
          </cell>
        </row>
        <row r="37">
          <cell r="S37" t="str">
            <v>OPERAÇÕES REMUNERAÇÃO BASE</v>
          </cell>
        </row>
        <row r="38">
          <cell r="S38" t="str">
            <v>OPERAÇÕES REMUNERAÇÃO BASE</v>
          </cell>
        </row>
        <row r="39">
          <cell r="S39" t="str">
            <v>OPERAÇÕES REMUNERAÇÃO BASE</v>
          </cell>
        </row>
        <row r="40">
          <cell r="S40" t="str">
            <v>OPERAÇÕES REMUNERAÇÃO BASE</v>
          </cell>
        </row>
        <row r="41">
          <cell r="S41" t="str">
            <v>OPERAÇÕES REMUNERAÇÃO BASE</v>
          </cell>
        </row>
        <row r="42">
          <cell r="S42" t="str">
            <v>OPERAÇÕES REMUNERAÇÃO BASE</v>
          </cell>
        </row>
        <row r="43">
          <cell r="S43" t="str">
            <v>OPERAÇÕES REMUNERAÇÃO BASE</v>
          </cell>
        </row>
        <row r="44">
          <cell r="S44" t="str">
            <v>OPERAÇÕES REMUNERAÇÃO BASE</v>
          </cell>
        </row>
        <row r="45">
          <cell r="S45" t="str">
            <v>OPERAÇÕES REMUNERAÇÃO BASE</v>
          </cell>
        </row>
        <row r="46">
          <cell r="S46" t="str">
            <v>EMPREENDIMENTOS REMUNERAÇÃO BASE</v>
          </cell>
        </row>
        <row r="47">
          <cell r="S47" t="str">
            <v>OPERAÇÕES REMUNERAÇÃO BASE</v>
          </cell>
        </row>
        <row r="48">
          <cell r="S48" t="str">
            <v>OPERAÇÕES REMUNERAÇÃO BASE</v>
          </cell>
        </row>
        <row r="49">
          <cell r="S49" t="str">
            <v>OPERAÇÕES REMUNERAÇÃO BASE</v>
          </cell>
        </row>
        <row r="50">
          <cell r="S50" t="str">
            <v>OPERAÇÕES REMUNERAÇÃO BASE</v>
          </cell>
        </row>
        <row r="51">
          <cell r="S51" t="str">
            <v>OPERAÇÕES REMUNERAÇÃO BASE</v>
          </cell>
        </row>
        <row r="52">
          <cell r="S52" t="str">
            <v>OPERAÇÕES REMUNERAÇÃO BASE</v>
          </cell>
        </row>
        <row r="53">
          <cell r="S53" t="str">
            <v>OPERAÇÕES REMUNERAÇÃO BASE</v>
          </cell>
        </row>
        <row r="54">
          <cell r="S54" t="str">
            <v>OPERAÇÕES REMUNERAÇÃO BASE</v>
          </cell>
        </row>
        <row r="55">
          <cell r="S55" t="str">
            <v>OPERAÇÕES REMUNERAÇÃO BASE</v>
          </cell>
        </row>
        <row r="56">
          <cell r="S56" t="str">
            <v>OPERAÇÕES REMUNERAÇÃO BASE</v>
          </cell>
        </row>
        <row r="57">
          <cell r="S57" t="str">
            <v>OPERAÇÕES REMUNERAÇÃO BASE</v>
          </cell>
        </row>
        <row r="58">
          <cell r="S58" t="str">
            <v>OPERAÇÕES HORAS EXTRAS</v>
          </cell>
        </row>
        <row r="59">
          <cell r="S59" t="str">
            <v>OPERAÇÕES HORAS EXTRAS</v>
          </cell>
        </row>
        <row r="60">
          <cell r="S60" t="str">
            <v>EMPREENDIMENTOS HORAS EXTRAS</v>
          </cell>
        </row>
        <row r="61">
          <cell r="S61" t="str">
            <v>EMPREENDIMENTOS HORAS EXTRAS</v>
          </cell>
        </row>
        <row r="62">
          <cell r="S62" t="str">
            <v>EMPREENDIMENTOS HORAS EXTRAS</v>
          </cell>
        </row>
        <row r="63">
          <cell r="S63" t="str">
            <v>EMPREENDIMENTOS HORAS EXTRAS</v>
          </cell>
        </row>
        <row r="64">
          <cell r="S64" t="str">
            <v>OPERAÇÕES HORAS EXTRAS</v>
          </cell>
        </row>
        <row r="65">
          <cell r="S65" t="str">
            <v>OPERAÇÕES HORAS EXTRAS</v>
          </cell>
        </row>
        <row r="66">
          <cell r="S66" t="str">
            <v>OPERAÇÕES HORAS EXTRAS</v>
          </cell>
        </row>
        <row r="67">
          <cell r="S67" t="str">
            <v>OPERAÇÕES HORAS EXTRAS</v>
          </cell>
        </row>
        <row r="68">
          <cell r="S68" t="str">
            <v>OPERAÇÕES HORAS EXTRAS</v>
          </cell>
        </row>
        <row r="69">
          <cell r="S69" t="str">
            <v>OPERAÇÕES HORAS EXTRAS</v>
          </cell>
        </row>
        <row r="70">
          <cell r="S70" t="str">
            <v>OPERAÇÕES HORAS EXTRAS</v>
          </cell>
        </row>
        <row r="71">
          <cell r="S71" t="str">
            <v>OPERAÇÕES HORAS EXTRAS</v>
          </cell>
        </row>
        <row r="72">
          <cell r="S72" t="str">
            <v>OPERAÇÕES HORAS EXTRAS</v>
          </cell>
        </row>
        <row r="73">
          <cell r="S73" t="str">
            <v>OPERAÇÕES HORAS EXTRAS</v>
          </cell>
        </row>
        <row r="74">
          <cell r="S74" t="str">
            <v>OPERAÇÕES HORAS EXTRAS</v>
          </cell>
        </row>
        <row r="75">
          <cell r="S75" t="str">
            <v>OPERAÇÕES HORAS EXTRAS</v>
          </cell>
        </row>
        <row r="76">
          <cell r="S76" t="str">
            <v>OPERAÇÕES HORAS EXTRAS</v>
          </cell>
        </row>
        <row r="77">
          <cell r="S77" t="str">
            <v>OPERAÇÕES HORAS EXTRAS</v>
          </cell>
        </row>
        <row r="78">
          <cell r="S78" t="str">
            <v>OPERAÇÕES HORAS EXTRAS</v>
          </cell>
        </row>
        <row r="79">
          <cell r="S79" t="str">
            <v>OPERAÇÕES HORAS EXTRAS</v>
          </cell>
        </row>
        <row r="80">
          <cell r="S80" t="str">
            <v>OPERAÇÕES HORAS EXTRAS</v>
          </cell>
        </row>
        <row r="81">
          <cell r="S81" t="str">
            <v>OPERAÇÕES HORAS EXTRAS</v>
          </cell>
        </row>
        <row r="82">
          <cell r="S82" t="str">
            <v>OPERAÇÕES HORAS EXTRAS</v>
          </cell>
        </row>
        <row r="83">
          <cell r="S83" t="str">
            <v>OPERAÇÕES HORAS EXTRAS</v>
          </cell>
        </row>
        <row r="84">
          <cell r="S84" t="str">
            <v>OPERAÇÕES HORAS EXTRAS</v>
          </cell>
        </row>
        <row r="85">
          <cell r="S85" t="str">
            <v>OPERAÇÕES HORAS EXTRAS</v>
          </cell>
        </row>
        <row r="86">
          <cell r="S86" t="str">
            <v>OPERAÇÕES HORAS EXTRAS</v>
          </cell>
        </row>
        <row r="87">
          <cell r="S87" t="str">
            <v>OPERAÇÕES HORAS EXTRAS</v>
          </cell>
        </row>
        <row r="88">
          <cell r="S88" t="str">
            <v>OPERAÇÕES HORAS EXTRAS</v>
          </cell>
        </row>
        <row r="89">
          <cell r="S89" t="str">
            <v>OPERAÇÕES HORAS EXTRAS</v>
          </cell>
        </row>
        <row r="90">
          <cell r="S90" t="str">
            <v>OPERAÇÕES HORAS EXTRAS</v>
          </cell>
        </row>
        <row r="91">
          <cell r="S91" t="str">
            <v>OPERAÇÕES HORAS EXTRAS</v>
          </cell>
        </row>
        <row r="92">
          <cell r="S92" t="str">
            <v>OPERAÇÕES HORAS EXTRAS</v>
          </cell>
        </row>
        <row r="93">
          <cell r="S93" t="str">
            <v>OPERAÇÕES HORAS EXTRAS</v>
          </cell>
        </row>
        <row r="94">
          <cell r="S94" t="str">
            <v>OPERAÇÕES HORAS EXTRAS</v>
          </cell>
        </row>
        <row r="95">
          <cell r="S95" t="str">
            <v>OPERAÇÕES HORAS EXTRAS</v>
          </cell>
        </row>
        <row r="96">
          <cell r="S96" t="str">
            <v>EMPREENDIMENTOS ADICIONAIS FIXOS</v>
          </cell>
        </row>
        <row r="97">
          <cell r="S97" t="str">
            <v>EMPREENDIMENTOS ADICIONAIS FIXOS</v>
          </cell>
        </row>
        <row r="98">
          <cell r="S98" t="str">
            <v>EMPREENDIMENTOS ADICIONAIS FIXOS</v>
          </cell>
        </row>
        <row r="99">
          <cell r="S99" t="str">
            <v>EMPREENDIMENTOS ADICIONAIS FIXOS</v>
          </cell>
        </row>
        <row r="100">
          <cell r="S100" t="str">
            <v>OPERAÇÕES ADICIONAIS FIXOS</v>
          </cell>
        </row>
        <row r="101">
          <cell r="S101" t="str">
            <v>OPERAÇÕES ADICIONAIS FIXOS</v>
          </cell>
        </row>
        <row r="102">
          <cell r="S102" t="str">
            <v>OPERAÇÕES ADICIONAIS FIXOS</v>
          </cell>
        </row>
        <row r="103">
          <cell r="S103" t="str">
            <v>OPERAÇÕES ADICIONAIS FIXOS</v>
          </cell>
        </row>
        <row r="104">
          <cell r="S104" t="str">
            <v>OPERAÇÕES ADICIONAIS FIXOS</v>
          </cell>
        </row>
        <row r="105">
          <cell r="S105" t="str">
            <v>OPERAÇÕES ADICIONAIS FIXOS</v>
          </cell>
        </row>
        <row r="106">
          <cell r="S106" t="str">
            <v>OPERAÇÕES ADICIONAIS FIXOS</v>
          </cell>
        </row>
        <row r="107">
          <cell r="S107" t="str">
            <v>OPERAÇÕES ADICIONAIS FIXOS</v>
          </cell>
        </row>
        <row r="108">
          <cell r="S108" t="str">
            <v>OPERAÇÕES ADICIONAIS FIXOS</v>
          </cell>
        </row>
        <row r="109">
          <cell r="S109" t="str">
            <v>OPERAÇÕES ADICIONAIS FIXOS</v>
          </cell>
        </row>
        <row r="110">
          <cell r="S110" t="str">
            <v>OPERAÇÕES ADICIONAIS FIXOS</v>
          </cell>
        </row>
        <row r="111">
          <cell r="S111" t="str">
            <v>OPERAÇÕES ADICIONAIS FIXOS</v>
          </cell>
        </row>
        <row r="112">
          <cell r="S112" t="str">
            <v>OPERAÇÕES ADICIONAIS FIXOS</v>
          </cell>
        </row>
        <row r="113">
          <cell r="S113" t="str">
            <v>OPERAÇÕES ADICIONAIS FIXOS</v>
          </cell>
        </row>
        <row r="114">
          <cell r="S114" t="str">
            <v>OPERAÇÕES ADICIONAIS FIXOS</v>
          </cell>
        </row>
        <row r="115">
          <cell r="S115" t="str">
            <v>OPERAÇÕES ADICIONAIS FIXOS</v>
          </cell>
        </row>
        <row r="116">
          <cell r="S116" t="str">
            <v>OPERAÇÕES ADICIONAIS FIXOS</v>
          </cell>
        </row>
        <row r="117">
          <cell r="S117" t="str">
            <v>OPERAÇÕES ADICIONAIS FIXOS</v>
          </cell>
        </row>
        <row r="118">
          <cell r="S118" t="str">
            <v>OPERAÇÕES ADICIONAIS FIXOS</v>
          </cell>
        </row>
        <row r="119">
          <cell r="S119" t="str">
            <v>OPERAÇÕES ADICIONAIS FIXOS</v>
          </cell>
        </row>
        <row r="120">
          <cell r="S120" t="str">
            <v>OPERAÇÕES ADICIONAIS FIXOS</v>
          </cell>
        </row>
        <row r="121">
          <cell r="S121" t="str">
            <v>OPERAÇÕES ADICIONAIS FIXOS</v>
          </cell>
        </row>
        <row r="122">
          <cell r="S122" t="str">
            <v>OPERAÇÕES ADICIONAIS FIXOS</v>
          </cell>
        </row>
        <row r="123">
          <cell r="S123" t="str">
            <v>OPERAÇÕES ADICIONAIS FIXOS</v>
          </cell>
        </row>
        <row r="124">
          <cell r="S124" t="str">
            <v>OPERAÇÕES ADICIONAIS FIXOS</v>
          </cell>
        </row>
        <row r="125">
          <cell r="S125" t="str">
            <v>OPERAÇÕES ADICIONAIS FIXOS</v>
          </cell>
        </row>
        <row r="126">
          <cell r="S126" t="str">
            <v>OPERAÇÕES ADICIONAIS FIXOS</v>
          </cell>
        </row>
        <row r="127">
          <cell r="S127" t="str">
            <v>OPERAÇÕES ADICIONAIS FIXOS</v>
          </cell>
        </row>
        <row r="128">
          <cell r="S128" t="str">
            <v>OPERAÇÕES ADICIONAIS FIXOS</v>
          </cell>
        </row>
        <row r="129">
          <cell r="S129" t="str">
            <v>OPERAÇÕES ADICIONAIS FIXOS</v>
          </cell>
        </row>
        <row r="130">
          <cell r="S130" t="str">
            <v>OPERAÇÕES ADICIONAIS FIXOS</v>
          </cell>
        </row>
        <row r="131">
          <cell r="S131" t="str">
            <v>OPERAÇÕES ADICIONAIS FIXOS</v>
          </cell>
        </row>
        <row r="132">
          <cell r="S132" t="str">
            <v>OPERAÇÕES ADICIONAIS FIXOS</v>
          </cell>
        </row>
        <row r="133">
          <cell r="S133" t="str">
            <v>OPERAÇÕES ADICIONAIS FIXOS</v>
          </cell>
        </row>
        <row r="134">
          <cell r="S134" t="str">
            <v>OPERAÇÕES ADICIONAIS FIXOS</v>
          </cell>
        </row>
        <row r="135">
          <cell r="S135" t="str">
            <v>OPERAÇÕES ADICIONAIS FIXOS</v>
          </cell>
        </row>
        <row r="136">
          <cell r="S136" t="str">
            <v>OPERAÇÕES ADICIONAIS FIXOS</v>
          </cell>
        </row>
        <row r="137">
          <cell r="S137" t="str">
            <v>OPERAÇÕES ADICIONAIS FIXOS</v>
          </cell>
        </row>
        <row r="138">
          <cell r="S138" t="str">
            <v>OPERAÇÕES ADICIONAIS FIXOS</v>
          </cell>
        </row>
        <row r="139">
          <cell r="S139" t="str">
            <v>EMPREENDIMENTOS ADICIONAIS DIVERSOS</v>
          </cell>
        </row>
        <row r="140">
          <cell r="S140" t="str">
            <v>EMPREENDIMENTOS ADICIONAIS DIVERSOS</v>
          </cell>
        </row>
        <row r="141">
          <cell r="S141" t="str">
            <v>EMPREENDIMENTOS ADICIONAIS DIVERSOS</v>
          </cell>
        </row>
        <row r="142">
          <cell r="S142" t="str">
            <v>OPERAÇÕES ADICIONAIS DIVERSOS</v>
          </cell>
        </row>
        <row r="143">
          <cell r="S143" t="str">
            <v>OPERAÇÕES ADICIONAIS DIVERSOS</v>
          </cell>
        </row>
        <row r="144">
          <cell r="S144" t="str">
            <v>OPERAÇÕES ADICIONAIS DIVERSOS</v>
          </cell>
        </row>
        <row r="145">
          <cell r="S145" t="str">
            <v>OPERAÇÕES ADICIONAIS DIVERSOS</v>
          </cell>
        </row>
        <row r="146">
          <cell r="S146" t="str">
            <v>OPERAÇÕES ADICIONAIS DIVERSOS</v>
          </cell>
        </row>
        <row r="147">
          <cell r="S147" t="str">
            <v>OPERAÇÕES ADICIONAIS DIVERSOS</v>
          </cell>
        </row>
        <row r="148">
          <cell r="S148" t="str">
            <v>OPERAÇÕES ADICIONAIS DIVERSOS</v>
          </cell>
        </row>
        <row r="149">
          <cell r="S149" t="str">
            <v>OPERAÇÕES ADICIONAIS DIVERSOS</v>
          </cell>
        </row>
        <row r="150">
          <cell r="S150" t="str">
            <v>OPERAÇÕES ADICIONAIS DIVERSOS</v>
          </cell>
        </row>
        <row r="151">
          <cell r="S151" t="str">
            <v>OPERAÇÕES ADICIONAIS DIVERSOS</v>
          </cell>
        </row>
        <row r="152">
          <cell r="S152" t="str">
            <v>OPERAÇÕES ADICIONAIS DIVERSOS</v>
          </cell>
        </row>
        <row r="153">
          <cell r="S153" t="str">
            <v>OPERAÇÕES ADICIONAIS DIVERSOS</v>
          </cell>
        </row>
        <row r="154">
          <cell r="S154" t="str">
            <v>OPERAÇÕES ADICIONAIS DIVERSOS</v>
          </cell>
        </row>
        <row r="155">
          <cell r="S155" t="str">
            <v>OPERAÇÕES ADICIONAIS DIVERSOS</v>
          </cell>
        </row>
        <row r="156">
          <cell r="S156" t="str">
            <v>OPERAÇÕES ADICIONAIS DIVERSOS</v>
          </cell>
        </row>
        <row r="157">
          <cell r="S157" t="str">
            <v>OPERAÇÕES ADICIONAIS DIVERSOS</v>
          </cell>
        </row>
        <row r="158">
          <cell r="S158" t="str">
            <v>OPERAÇÕES ADICIONAIS DIVERSOS</v>
          </cell>
        </row>
        <row r="159">
          <cell r="S159" t="str">
            <v>OPERAÇÕES ADICIONAIS DIVERSOS</v>
          </cell>
        </row>
        <row r="160">
          <cell r="S160" t="str">
            <v>OPERAÇÕES ADICIONAIS DIVERSOS</v>
          </cell>
        </row>
        <row r="161">
          <cell r="S161" t="str">
            <v>OPERAÇÕES ADICIONAIS DIVERSOS</v>
          </cell>
        </row>
        <row r="162">
          <cell r="S162" t="str">
            <v>OPERAÇÕES ADICIONAIS DIVERSOS</v>
          </cell>
        </row>
        <row r="163">
          <cell r="S163" t="str">
            <v>OPERAÇÕES ADICIONAIS DIVERSOS</v>
          </cell>
        </row>
        <row r="164">
          <cell r="S164" t="str">
            <v>OPERAÇÕES ADICIONAIS DIVERSOS</v>
          </cell>
        </row>
        <row r="165">
          <cell r="S165" t="str">
            <v>OPERAÇÕES ADICIONAIS DIVERSOS</v>
          </cell>
        </row>
        <row r="166">
          <cell r="S166" t="str">
            <v>OPERAÇÕES ADICIONAIS DIVERSOS</v>
          </cell>
        </row>
        <row r="167">
          <cell r="S167" t="str">
            <v>OPERAÇÕES ADICIONAIS DIVERSOS</v>
          </cell>
        </row>
        <row r="168">
          <cell r="S168" t="str">
            <v>OPERAÇÕES ADICIONAIS DIVERSOS</v>
          </cell>
        </row>
        <row r="169">
          <cell r="S169" t="str">
            <v>OPERAÇÕES ADICIONAIS DIVERSOS</v>
          </cell>
        </row>
        <row r="170">
          <cell r="S170" t="str">
            <v>OPERAÇÕES ADICIONAIS DIVERSOS</v>
          </cell>
        </row>
        <row r="171">
          <cell r="S171" t="str">
            <v>OPERAÇÕES ADICIONAIS DIVERSOS</v>
          </cell>
        </row>
        <row r="172">
          <cell r="S172" t="str">
            <v>OPERAÇÕES ADICIONAIS DIVERSOS</v>
          </cell>
        </row>
        <row r="173">
          <cell r="S173" t="str">
            <v>OPERAÇÕES ADICIONAIS DIVERSOS</v>
          </cell>
        </row>
        <row r="174">
          <cell r="S174" t="str">
            <v>OPERAÇÕES ADICIONAIS DIVERSOS</v>
          </cell>
        </row>
        <row r="175">
          <cell r="S175" t="str">
            <v>OPERAÇÕES ADICIONAIS DIVERSOS</v>
          </cell>
        </row>
        <row r="176">
          <cell r="S176" t="str">
            <v>OPERAÇÕES ADICIONAIS DIVERSOS</v>
          </cell>
        </row>
        <row r="177">
          <cell r="S177" t="str">
            <v>OPERAÇÕES ADICIONAIS DIVERSOS</v>
          </cell>
        </row>
        <row r="178">
          <cell r="S178" t="str">
            <v>OPERAÇÕES ADICIONAIS DIVERSOS</v>
          </cell>
        </row>
        <row r="179">
          <cell r="S179" t="str">
            <v>OPERAÇÕES ADICIONAIS DIVERSOS</v>
          </cell>
        </row>
        <row r="180">
          <cell r="S180" t="str">
            <v>EMPREENDIMENTOS REMUNERAÇÃO BASE</v>
          </cell>
        </row>
        <row r="181">
          <cell r="S181" t="str">
            <v>OPERAÇÕES REMUNERAÇÃO BASE</v>
          </cell>
        </row>
        <row r="182">
          <cell r="S182" t="str">
            <v>OPERAÇÕES REMUNERAÇÃO BASE</v>
          </cell>
        </row>
        <row r="183">
          <cell r="S183" t="str">
            <v>OPERAÇÕES REMUNERAÇÃO BASE</v>
          </cell>
        </row>
        <row r="184">
          <cell r="S184" t="str">
            <v>OPERAÇÕES REMUNERAÇÃO BASE</v>
          </cell>
        </row>
        <row r="185">
          <cell r="S185" t="str">
            <v>OPERAÇÕES REMUNERAÇÃO BASE</v>
          </cell>
        </row>
        <row r="186">
          <cell r="S186" t="str">
            <v>OPERAÇÕES REMUNERAÇÃO BASE</v>
          </cell>
        </row>
        <row r="187">
          <cell r="S187" t="str">
            <v>OPERAÇÕES REMUNERAÇÃO BASE</v>
          </cell>
        </row>
        <row r="188">
          <cell r="S188" t="str">
            <v>OPERAÇÕES REMUNERAÇÃO BASE</v>
          </cell>
        </row>
        <row r="189">
          <cell r="S189" t="str">
            <v>OPERAÇÕES REMUNERAÇÃO BASE</v>
          </cell>
        </row>
        <row r="190">
          <cell r="S190" t="str">
            <v>OPERAÇÕES REMUNERAÇÃO BASE</v>
          </cell>
        </row>
        <row r="191">
          <cell r="S191" t="str">
            <v>OPERAÇÕES REMUNERAÇÃO BASE</v>
          </cell>
        </row>
        <row r="192">
          <cell r="S192" t="str">
            <v>OPERAÇÕES REMUNERAÇÃO BASE</v>
          </cell>
        </row>
        <row r="193">
          <cell r="S193" t="str">
            <v>OPERAÇÕES REMUNERAÇÃO BASE</v>
          </cell>
        </row>
        <row r="194">
          <cell r="S194" t="str">
            <v>OPERAÇÕES REMUNERAÇÃO BASE</v>
          </cell>
        </row>
        <row r="195">
          <cell r="S195" t="str">
            <v>OPERAÇÕES REMUNERAÇÃO BASE</v>
          </cell>
        </row>
        <row r="196">
          <cell r="S196" t="str">
            <v>OPERAÇÕES REMUNERAÇÃO BASE</v>
          </cell>
        </row>
        <row r="197">
          <cell r="S197" t="str">
            <v>OPERAÇÕES REMUNERAÇÃO BASE</v>
          </cell>
        </row>
        <row r="198">
          <cell r="S198" t="str">
            <v>OPERAÇÕES REMUNERAÇÃO BASE</v>
          </cell>
        </row>
        <row r="199">
          <cell r="S199" t="str">
            <v>OPERAÇÕES REMUNERAÇÃO BASE</v>
          </cell>
        </row>
        <row r="200">
          <cell r="S200" t="str">
            <v>OPERAÇÕES REMUNERAÇÃO BASE</v>
          </cell>
        </row>
        <row r="201">
          <cell r="S201" t="str">
            <v>OPERAÇÕES REMUNERAÇÃO BASE</v>
          </cell>
        </row>
        <row r="202">
          <cell r="S202" t="str">
            <v>OPERAÇÕES REMUNERAÇÃO BASE</v>
          </cell>
        </row>
        <row r="203">
          <cell r="S203" t="str">
            <v>OPERAÇÕES REMUNERAÇÃO BASE</v>
          </cell>
        </row>
        <row r="204">
          <cell r="S204" t="str">
            <v>OPERAÇÕES REMUNERAÇÃO BASE</v>
          </cell>
        </row>
        <row r="205">
          <cell r="S205" t="str">
            <v>OPERAÇÕES REMUNERAÇÃO BASE</v>
          </cell>
        </row>
        <row r="206">
          <cell r="S206" t="str">
            <v>OPERAÇÕES REMUNERAÇÃO BASE</v>
          </cell>
        </row>
        <row r="207">
          <cell r="S207" t="str">
            <v>OPERAÇÕES REMUNERAÇÃO BASE</v>
          </cell>
        </row>
        <row r="208">
          <cell r="S208" t="str">
            <v>OPERAÇÕES REMUNERAÇÃO BASE</v>
          </cell>
        </row>
        <row r="209">
          <cell r="S209" t="str">
            <v>OPERAÇÕES REMUNERAÇÃO BASE</v>
          </cell>
        </row>
        <row r="210">
          <cell r="S210" t="str">
            <v>OPERAÇÕES REMUNERAÇÃO BASE</v>
          </cell>
        </row>
        <row r="211">
          <cell r="S211" t="str">
            <v>OPERAÇÕES REMUNERAÇÃO BASE</v>
          </cell>
        </row>
        <row r="212">
          <cell r="S212" t="str">
            <v>OPERAÇÕES REMUNERAÇÃO BASE</v>
          </cell>
        </row>
        <row r="213">
          <cell r="S213" t="str">
            <v>EMPREENDIMENTOS REMUNERAÇÃO BASE</v>
          </cell>
        </row>
        <row r="214">
          <cell r="S214" t="str">
            <v>EMPREENDIMENTOS REMUNERAÇÃO BASE</v>
          </cell>
        </row>
        <row r="215">
          <cell r="S215" t="str">
            <v>OPERAÇÕES REMUNERAÇÃO BASE</v>
          </cell>
        </row>
        <row r="216">
          <cell r="S216" t="str">
            <v>OPERAÇÕES REMUNERAÇÃO BASE</v>
          </cell>
        </row>
        <row r="217">
          <cell r="S217" t="str">
            <v>OPERAÇÕES REMUNERAÇÃO BASE</v>
          </cell>
        </row>
        <row r="218">
          <cell r="S218" t="str">
            <v>OPERAÇÕES REMUNERAÇÃO BASE</v>
          </cell>
        </row>
        <row r="219">
          <cell r="S219" t="str">
            <v>OPERAÇÕES REMUNERAÇÃO BASE</v>
          </cell>
        </row>
        <row r="220">
          <cell r="S220" t="str">
            <v>OPERAÇÕES REMUNERAÇÃO BASE</v>
          </cell>
        </row>
        <row r="221">
          <cell r="S221" t="str">
            <v>OPERAÇÕES REMUNERAÇÃO BASE</v>
          </cell>
        </row>
        <row r="222">
          <cell r="S222" t="str">
            <v>OPERAÇÕES REMUNERAÇÃO BASE</v>
          </cell>
        </row>
        <row r="223">
          <cell r="S223" t="str">
            <v>OPERAÇÕES REMUNERAÇÃO BASE</v>
          </cell>
        </row>
        <row r="224">
          <cell r="S224" t="str">
            <v>OPERAÇÕES REMUNERAÇÃO BASE</v>
          </cell>
        </row>
        <row r="225">
          <cell r="S225" t="str">
            <v>OPERAÇÕES REMUNERAÇÃO BASE</v>
          </cell>
        </row>
        <row r="226">
          <cell r="S226" t="str">
            <v>OPERAÇÕES REMUNERAÇÃO BASE</v>
          </cell>
        </row>
        <row r="227">
          <cell r="S227" t="str">
            <v>OPERAÇÕES REMUNERAÇÃO BASE</v>
          </cell>
        </row>
        <row r="228">
          <cell r="S228" t="str">
            <v>OPERAÇÕES REMUNERAÇÃO BASE</v>
          </cell>
        </row>
        <row r="229">
          <cell r="S229" t="str">
            <v>OPERAÇÕES REMUNERAÇÃO BASE</v>
          </cell>
        </row>
        <row r="230">
          <cell r="S230" t="str">
            <v>OPERAÇÕES REMUNERAÇÃO BASE</v>
          </cell>
        </row>
        <row r="231">
          <cell r="S231" t="str">
            <v>OPERAÇÕES REMUNERAÇÃO BASE</v>
          </cell>
        </row>
        <row r="232">
          <cell r="S232" t="str">
            <v>OPERAÇÕES REMUNERAÇÃO BASE</v>
          </cell>
        </row>
        <row r="233">
          <cell r="S233" t="str">
            <v>OPERAÇÕES REMUNERAÇÃO BASE</v>
          </cell>
        </row>
        <row r="234">
          <cell r="S234" t="str">
            <v>OPERAÇÕES REMUNERAÇÃO BASE</v>
          </cell>
        </row>
        <row r="235">
          <cell r="S235" t="str">
            <v>OPERAÇÕES REMUNERAÇÃO BASE</v>
          </cell>
        </row>
        <row r="236">
          <cell r="S236" t="str">
            <v>OPERAÇÕES REMUNERAÇÃO BASE</v>
          </cell>
        </row>
        <row r="237">
          <cell r="S237" t="str">
            <v>EMPREENDIMENTOS REMUNERAÇÃO BASE</v>
          </cell>
        </row>
        <row r="238">
          <cell r="S238" t="str">
            <v>EMPREENDIMENTOS REMUNERAÇÃO BASE</v>
          </cell>
        </row>
        <row r="239">
          <cell r="S239" t="str">
            <v>EMPREENDIMENTOS REMUNERAÇÃO BASE</v>
          </cell>
        </row>
        <row r="240">
          <cell r="S240" t="str">
            <v>OPERAÇÕES REMUNERAÇÃO BASE</v>
          </cell>
        </row>
        <row r="241">
          <cell r="S241" t="str">
            <v>OPERAÇÕES REMUNERAÇÃO BASE</v>
          </cell>
        </row>
        <row r="242">
          <cell r="S242" t="str">
            <v>OPERAÇÕES REMUNERAÇÃO BASE</v>
          </cell>
        </row>
        <row r="243">
          <cell r="S243" t="str">
            <v>OPERAÇÕES REMUNERAÇÃO BASE</v>
          </cell>
        </row>
        <row r="244">
          <cell r="S244" t="str">
            <v>OPERAÇÕES REMUNERAÇÃO BASE</v>
          </cell>
        </row>
        <row r="245">
          <cell r="S245" t="str">
            <v>OPERAÇÕES REMUNERAÇÃO BASE</v>
          </cell>
        </row>
        <row r="246">
          <cell r="S246" t="str">
            <v>OPERAÇÕES REMUNERAÇÃO BASE</v>
          </cell>
        </row>
        <row r="247">
          <cell r="S247" t="str">
            <v>OPERAÇÕES REMUNERAÇÃO BASE</v>
          </cell>
        </row>
        <row r="248">
          <cell r="S248" t="str">
            <v>OPERAÇÕES REMUNERAÇÃO BASE</v>
          </cell>
        </row>
        <row r="249">
          <cell r="S249" t="str">
            <v>OPERAÇÕES REMUNERAÇÃO BASE</v>
          </cell>
        </row>
        <row r="250">
          <cell r="S250" t="str">
            <v>OPERAÇÕES REMUNERAÇÃO BASE</v>
          </cell>
        </row>
        <row r="251">
          <cell r="S251" t="str">
            <v>OPERAÇÕES REMUNERAÇÃO BASE</v>
          </cell>
        </row>
        <row r="252">
          <cell r="S252" t="str">
            <v>OPERAÇÕES REMUNERAÇÃO BASE</v>
          </cell>
        </row>
        <row r="253">
          <cell r="S253" t="str">
            <v>OPERAÇÕES REMUNERAÇÃO BASE</v>
          </cell>
        </row>
        <row r="254">
          <cell r="S254" t="str">
            <v>OPERAÇÕES REMUNERAÇÃO BASE</v>
          </cell>
        </row>
        <row r="255">
          <cell r="S255" t="str">
            <v>OPERAÇÕES REMUNERAÇÃO BASE</v>
          </cell>
        </row>
        <row r="256">
          <cell r="S256" t="str">
            <v>OPERAÇÕES REMUNERAÇÃO BASE</v>
          </cell>
        </row>
        <row r="257">
          <cell r="S257" t="str">
            <v>OPERAÇÕES REMUNERAÇÃO BASE</v>
          </cell>
        </row>
        <row r="258">
          <cell r="S258" t="str">
            <v>OPERAÇÕES REMUNERAÇÃO BASE</v>
          </cell>
        </row>
        <row r="259">
          <cell r="S259" t="str">
            <v>OPERAÇÕES REMUNERAÇÃO BASE</v>
          </cell>
        </row>
        <row r="260">
          <cell r="S260" t="str">
            <v>OPERAÇÕES REMUNERAÇÃO BASE</v>
          </cell>
        </row>
        <row r="261">
          <cell r="S261" t="str">
            <v>OPERAÇÕES REMUNERAÇÃO BASE</v>
          </cell>
        </row>
        <row r="262">
          <cell r="S262" t="str">
            <v>OPERAÇÕES REMUNERAÇÃO BASE</v>
          </cell>
        </row>
        <row r="263">
          <cell r="S263" t="str">
            <v>OPERAÇÕES REMUNERAÇÃO BASE</v>
          </cell>
        </row>
        <row r="264">
          <cell r="S264" t="str">
            <v>OPERAÇÕES REMUNERAÇÃO BASE</v>
          </cell>
        </row>
        <row r="265">
          <cell r="S265" t="str">
            <v>OPERAÇÕES REMUNERAÇÃO BASE</v>
          </cell>
        </row>
        <row r="266">
          <cell r="S266" t="str">
            <v>OPERAÇÕES REMUNERAÇÃO BASE</v>
          </cell>
        </row>
        <row r="267">
          <cell r="S267" t="str">
            <v>OPERAÇÕES REMUNERAÇÃO BASE</v>
          </cell>
        </row>
        <row r="268">
          <cell r="S268" t="str">
            <v>OPERAÇÕES REMUNERAÇÃO BASE</v>
          </cell>
        </row>
        <row r="269">
          <cell r="S269" t="str">
            <v>OPERAÇÕES REMUNERAÇÃO BASE</v>
          </cell>
        </row>
        <row r="270">
          <cell r="S270" t="str">
            <v>OPERAÇÕES REMUNERAÇÃO BASE</v>
          </cell>
        </row>
        <row r="271">
          <cell r="S271" t="str">
            <v>OPERAÇÕES REMUNERAÇÃO BASE</v>
          </cell>
        </row>
        <row r="272">
          <cell r="S272" t="str">
            <v>OPERAÇÕES REMUNERAÇÃO BASE</v>
          </cell>
        </row>
        <row r="273">
          <cell r="S273" t="str">
            <v>OPERAÇÕES REMUNERAÇÃO BASE</v>
          </cell>
        </row>
        <row r="274">
          <cell r="S274" t="str">
            <v>EMPREENDIMENTOS REMUNERAÇÃO BASE</v>
          </cell>
        </row>
        <row r="275">
          <cell r="S275" t="str">
            <v>EMPREENDIMENTOS REMUNERAÇÃO BASE</v>
          </cell>
        </row>
        <row r="276">
          <cell r="S276" t="str">
            <v>OPERAÇÕES REMUNERAÇÃO BASE</v>
          </cell>
        </row>
        <row r="277">
          <cell r="S277" t="str">
            <v>OPERAÇÕES REMUNERAÇÃO BASE</v>
          </cell>
        </row>
        <row r="278">
          <cell r="S278" t="str">
            <v>OPERAÇÕES REMUNERAÇÃO BASE</v>
          </cell>
        </row>
        <row r="279">
          <cell r="S279" t="str">
            <v>OPERAÇÕES REMUNERAÇÃO BASE</v>
          </cell>
        </row>
        <row r="280">
          <cell r="S280" t="str">
            <v>OPERAÇÕES REMUNERAÇÃO BASE</v>
          </cell>
        </row>
        <row r="281">
          <cell r="S281" t="str">
            <v>OPERAÇÕES REMUNERAÇÃO BASE</v>
          </cell>
        </row>
        <row r="282">
          <cell r="S282" t="str">
            <v>OPERAÇÕES REMUNERAÇÃO BASE</v>
          </cell>
        </row>
        <row r="283">
          <cell r="S283" t="str">
            <v>OPERAÇÕES REMUNERAÇÃO BASE</v>
          </cell>
        </row>
        <row r="284">
          <cell r="S284" t="str">
            <v>EMPREENDIMENTOS REMUNERAÇÃO BASE</v>
          </cell>
        </row>
        <row r="285">
          <cell r="S285" t="str">
            <v>EMPREENDIMENTOS REMUNERAÇÃO BASE</v>
          </cell>
        </row>
        <row r="286">
          <cell r="S286" t="str">
            <v>EMPREENDIMENTOS REMUNERAÇÃO BASE</v>
          </cell>
        </row>
        <row r="287">
          <cell r="S287" t="str">
            <v>OPERAÇÕES REMUNERAÇÃO BASE</v>
          </cell>
        </row>
        <row r="288">
          <cell r="S288" t="str">
            <v>OPERAÇÕES REMUNERAÇÃO BASE</v>
          </cell>
        </row>
        <row r="289">
          <cell r="S289" t="str">
            <v>OPERAÇÕES REMUNERAÇÃO BASE</v>
          </cell>
        </row>
        <row r="290">
          <cell r="S290" t="str">
            <v>OPERAÇÕES REMUNERAÇÃO BASE</v>
          </cell>
        </row>
        <row r="291">
          <cell r="S291" t="str">
            <v>OPERAÇÕES REMUNERAÇÃO BASE</v>
          </cell>
        </row>
        <row r="292">
          <cell r="S292" t="str">
            <v>OPERAÇÕES REMUNERAÇÃO BASE</v>
          </cell>
        </row>
        <row r="293">
          <cell r="S293" t="str">
            <v>OPERAÇÕES REMUNERAÇÃO BASE</v>
          </cell>
        </row>
        <row r="294">
          <cell r="S294" t="str">
            <v>OPERAÇÕES REMUNERAÇÃO BASE</v>
          </cell>
        </row>
        <row r="295">
          <cell r="S295" t="str">
            <v>OPERAÇÕES REMUNERAÇÃO BASE</v>
          </cell>
        </row>
        <row r="296">
          <cell r="S296" t="str">
            <v>OPERAÇÕES REMUNERAÇÃO BASE</v>
          </cell>
        </row>
        <row r="297">
          <cell r="S297" t="str">
            <v>OPERAÇÕES REMUNERAÇÃO BASE</v>
          </cell>
        </row>
        <row r="298">
          <cell r="S298" t="str">
            <v>OPERAÇÕES REMUNERAÇÃO BASE</v>
          </cell>
        </row>
        <row r="299">
          <cell r="S299" t="str">
            <v>OPERAÇÕES REMUNERAÇÃO BASE</v>
          </cell>
        </row>
        <row r="300">
          <cell r="S300" t="str">
            <v>OPERAÇÕES REMUNERAÇÃO BASE</v>
          </cell>
        </row>
        <row r="301">
          <cell r="S301" t="str">
            <v>OPERAÇÕES REMUNERAÇÃO BASE</v>
          </cell>
        </row>
        <row r="302">
          <cell r="S302" t="str">
            <v>OPERAÇÕES REMUNERAÇÃO BASE</v>
          </cell>
        </row>
        <row r="303">
          <cell r="S303" t="str">
            <v>OPERAÇÕES REMUNERAÇÃO BASE</v>
          </cell>
        </row>
        <row r="304">
          <cell r="S304" t="str">
            <v>OPERAÇÕES REMUNERAÇÃO BASE</v>
          </cell>
        </row>
        <row r="305">
          <cell r="S305" t="str">
            <v>OPERAÇÕES REMUNERAÇÃO BASE</v>
          </cell>
        </row>
        <row r="306">
          <cell r="S306" t="str">
            <v>OPERAÇÕES REMUNERAÇÃO BASE</v>
          </cell>
        </row>
        <row r="307">
          <cell r="S307" t="str">
            <v>OPERAÇÕES REMUNERAÇÃO BASE</v>
          </cell>
        </row>
        <row r="308">
          <cell r="S308" t="str">
            <v>EMPREENDIMENTOS ADICIONAIS FIXOS</v>
          </cell>
        </row>
        <row r="309">
          <cell r="S309" t="str">
            <v>OPERAÇÕES ADICIONAIS FIXOS</v>
          </cell>
        </row>
        <row r="310">
          <cell r="S310" t="str">
            <v>OPERAÇÕES ADICIONAIS FIXOS</v>
          </cell>
        </row>
        <row r="311">
          <cell r="S311" t="str">
            <v>OPERAÇÕES ADICIONAIS FIXOS</v>
          </cell>
        </row>
        <row r="312">
          <cell r="S312" t="str">
            <v>OPERAÇÕES ADICIONAIS FIXOS</v>
          </cell>
        </row>
        <row r="313">
          <cell r="S313" t="str">
            <v>OPERAÇÕES ADICIONAIS FIXOS</v>
          </cell>
        </row>
        <row r="314">
          <cell r="S314" t="str">
            <v>OPERAÇÕES ADICIONAIS FIXOS</v>
          </cell>
        </row>
        <row r="315">
          <cell r="S315" t="str">
            <v>OPERAÇÕES ADICIONAIS FIXOS</v>
          </cell>
        </row>
        <row r="316">
          <cell r="S316" t="str">
            <v>OPERAÇÕES ADICIONAIS FIXOS</v>
          </cell>
        </row>
        <row r="317">
          <cell r="S317" t="str">
            <v>EMPREENDIMENTOS ADICIONAIS DIVERSOS</v>
          </cell>
        </row>
        <row r="318">
          <cell r="S318" t="str">
            <v>EMPREENDIMENTOS ADICIONAIS DIVERSOS</v>
          </cell>
        </row>
        <row r="319">
          <cell r="S319" t="str">
            <v>EMPREENDIMENTOS ADICIONAIS DIVERSOS</v>
          </cell>
        </row>
        <row r="320">
          <cell r="S320" t="str">
            <v>OPERAÇÕES ADICIONAIS DIVERSOS</v>
          </cell>
        </row>
        <row r="321">
          <cell r="S321" t="str">
            <v>OPERAÇÕES ADICIONAIS DIVERSOS</v>
          </cell>
        </row>
        <row r="322">
          <cell r="S322" t="str">
            <v>OPERAÇÕES ADICIONAIS DIVERSOS</v>
          </cell>
        </row>
        <row r="323">
          <cell r="S323" t="str">
            <v>OPERAÇÕES ADICIONAIS DIVERSOS</v>
          </cell>
        </row>
        <row r="324">
          <cell r="S324" t="str">
            <v>OPERAÇÕES ADICIONAIS DIVERSOS</v>
          </cell>
        </row>
        <row r="325">
          <cell r="S325" t="str">
            <v>OPERAÇÕES ADICIONAIS DIVERSOS</v>
          </cell>
        </row>
        <row r="326">
          <cell r="S326" t="str">
            <v>OPERAÇÕES ADICIONAIS DIVERSOS</v>
          </cell>
        </row>
        <row r="327">
          <cell r="S327" t="str">
            <v>OPERAÇÕES ADICIONAIS DIVERSOS</v>
          </cell>
        </row>
        <row r="328">
          <cell r="S328" t="str">
            <v>OPERAÇÕES ADICIONAIS DIVERSOS</v>
          </cell>
        </row>
        <row r="329">
          <cell r="S329" t="str">
            <v>OPERAÇÕES ADICIONAIS DIVERSOS</v>
          </cell>
        </row>
        <row r="330">
          <cell r="S330" t="str">
            <v>OPERAÇÕES ADICIONAIS DIVERSOS</v>
          </cell>
        </row>
        <row r="331">
          <cell r="S331" t="str">
            <v>EMPREENDIMENTOS REMUNERAÇÃO BASE</v>
          </cell>
        </row>
        <row r="332">
          <cell r="S332" t="str">
            <v>EMPREENDIMENTOS REMUNERAÇÃO BASE</v>
          </cell>
        </row>
        <row r="333">
          <cell r="S333" t="str">
            <v>EMPREENDIMENTOS REMUNERAÇÃO BASE</v>
          </cell>
        </row>
        <row r="334">
          <cell r="S334" t="str">
            <v>EMPREENDIMENTOS REMUNERAÇÃO BASE</v>
          </cell>
        </row>
        <row r="335">
          <cell r="S335" t="str">
            <v>OPERAÇÕES REMUNERAÇÃO BASE</v>
          </cell>
        </row>
        <row r="336">
          <cell r="S336" t="str">
            <v>OPERAÇÕES REMUNERAÇÃO BASE</v>
          </cell>
        </row>
        <row r="337">
          <cell r="S337" t="str">
            <v>OPERAÇÕES REMUNERAÇÃO BASE</v>
          </cell>
        </row>
        <row r="338">
          <cell r="S338" t="str">
            <v>OPERAÇÕES REMUNERAÇÃO BASE</v>
          </cell>
        </row>
        <row r="339">
          <cell r="S339" t="str">
            <v>OPERAÇÕES REMUNERAÇÃO BASE</v>
          </cell>
        </row>
        <row r="340">
          <cell r="S340" t="str">
            <v>OPERAÇÕES REMUNERAÇÃO BASE</v>
          </cell>
        </row>
        <row r="341">
          <cell r="S341" t="str">
            <v>OPERAÇÕES REMUNERAÇÃO BASE</v>
          </cell>
        </row>
        <row r="342">
          <cell r="S342" t="str">
            <v>OPERAÇÕES REMUNERAÇÃO BASE</v>
          </cell>
        </row>
        <row r="343">
          <cell r="S343" t="str">
            <v>OPERAÇÕES REMUNERAÇÃO BASE</v>
          </cell>
        </row>
        <row r="344">
          <cell r="S344" t="str">
            <v>OPERAÇÕES REMUNERAÇÃO BASE</v>
          </cell>
        </row>
        <row r="345">
          <cell r="S345" t="str">
            <v>OPERAÇÕES REMUNERAÇÃO BASE</v>
          </cell>
        </row>
        <row r="346">
          <cell r="S346" t="str">
            <v>OPERAÇÕES REMUNERAÇÃO BASE</v>
          </cell>
        </row>
        <row r="347">
          <cell r="S347" t="str">
            <v>EMPREENDIMENTOS REMUNERAÇÃO BASE</v>
          </cell>
        </row>
        <row r="348">
          <cell r="S348" t="str">
            <v>EMPREENDIMENTOS REMUNERAÇÃO BASE</v>
          </cell>
        </row>
        <row r="349">
          <cell r="S349" t="str">
            <v>OPERAÇÕES REMUNERAÇÃO BASE</v>
          </cell>
        </row>
        <row r="350">
          <cell r="S350" t="str">
            <v>OPERAÇÕES REMUNERAÇÃO BASE</v>
          </cell>
        </row>
        <row r="351">
          <cell r="S351" t="str">
            <v>OPERAÇÕES REMUNERAÇÃO BASE</v>
          </cell>
        </row>
        <row r="352">
          <cell r="S352" t="str">
            <v>OPERAÇÕES REMUNERAÇÃO BASE</v>
          </cell>
        </row>
        <row r="353">
          <cell r="S353" t="str">
            <v>OPERAÇÕES REMUNERAÇÃO BASE</v>
          </cell>
        </row>
        <row r="354">
          <cell r="S354" t="str">
            <v>OPERAÇÕES REMUNERAÇÃO BASE</v>
          </cell>
        </row>
        <row r="355">
          <cell r="S355" t="str">
            <v>OPERAÇÕES REMUNERAÇÃO BASE</v>
          </cell>
        </row>
        <row r="356">
          <cell r="S356" t="str">
            <v>OPERAÇÕES REMUNERAÇÃO BASE</v>
          </cell>
        </row>
        <row r="357">
          <cell r="S357" t="str">
            <v>OPERAÇÕES REMUNERAÇÃO BASE</v>
          </cell>
        </row>
        <row r="358">
          <cell r="S358" t="str">
            <v>OPERAÇÕES REMUNERAÇÃO BASE</v>
          </cell>
        </row>
        <row r="359">
          <cell r="S359" t="str">
            <v>OPERAÇÕES REMUNERAÇÃO BASE</v>
          </cell>
        </row>
        <row r="360">
          <cell r="S360" t="str">
            <v>OPERAÇÕES REMUNERAÇÃO BASE</v>
          </cell>
        </row>
        <row r="361">
          <cell r="S361" t="str">
            <v>OPERAÇÕES REMUNERAÇÃO BASE</v>
          </cell>
        </row>
        <row r="362">
          <cell r="S362" t="str">
            <v>OPERAÇÕES REMUNERAÇÃO BASE</v>
          </cell>
        </row>
        <row r="363">
          <cell r="S363" t="str">
            <v>OPERAÇÕES REMUNERAÇÃO BASE</v>
          </cell>
        </row>
        <row r="364">
          <cell r="S364" t="str">
            <v>OPERAÇÕES REMUNERAÇÃO BASE</v>
          </cell>
        </row>
        <row r="365">
          <cell r="S365" t="str">
            <v>OPERAÇÕES REMUNERAÇÃO BASE</v>
          </cell>
        </row>
        <row r="366">
          <cell r="S366" t="str">
            <v>OPERAÇÕES REMUNERAÇÃO BASE</v>
          </cell>
        </row>
        <row r="367">
          <cell r="S367" t="str">
            <v>OPERAÇÕES REMUNERAÇÃO BASE</v>
          </cell>
        </row>
        <row r="368">
          <cell r="S368" t="str">
            <v>OPERAÇÕES REMUNERAÇÃO BASE</v>
          </cell>
        </row>
        <row r="369">
          <cell r="S369" t="str">
            <v>OPERAÇÕES REMUNERAÇÃO BASE</v>
          </cell>
        </row>
        <row r="370">
          <cell r="S370" t="str">
            <v>OPERAÇÕES REMUNERAÇÃO BASE</v>
          </cell>
        </row>
        <row r="371">
          <cell r="S371" t="str">
            <v>OPERAÇÕES REMUNERAÇÃO BASE</v>
          </cell>
        </row>
        <row r="372">
          <cell r="S372" t="str">
            <v>EMPREENDIMENTOS REMUNERAÇÃO BASE</v>
          </cell>
        </row>
        <row r="373">
          <cell r="S373" t="str">
            <v>OPERAÇÕES REMUNERAÇÃO BASE</v>
          </cell>
        </row>
        <row r="374">
          <cell r="S374" t="str">
            <v>ADMINISTRATIVA REMUNERAÇÃO BASE</v>
          </cell>
        </row>
        <row r="375">
          <cell r="S375" t="str">
            <v>EMPREENDIMENTOS FÉRIAS, ABONO FÉRIAS E FÉRIAS INDENIZADAS</v>
          </cell>
        </row>
        <row r="376">
          <cell r="S376" t="str">
            <v>EMPREENDIMENTOS FÉRIAS, ABONO FÉRIAS E FÉRIAS INDENIZADAS</v>
          </cell>
        </row>
        <row r="377">
          <cell r="S377" t="str">
            <v>EMPREENDIMENTOS FÉRIAS, ABONO FÉRIAS E FÉRIAS INDENIZADAS</v>
          </cell>
        </row>
        <row r="378">
          <cell r="S378" t="str">
            <v>EMPREENDIMENTOS FÉRIAS, ABONO FÉRIAS E FÉRIAS INDENIZADAS</v>
          </cell>
        </row>
        <row r="379">
          <cell r="S379" t="str">
            <v>OPERAÇÕES FÉRIAS, ABONO FÉRIAS E FÉRIAS INDENIZADAS</v>
          </cell>
        </row>
        <row r="380">
          <cell r="S380" t="str">
            <v>OPERAÇÕES FÉRIAS, ABONO FÉRIAS E FÉRIAS INDENIZADAS</v>
          </cell>
        </row>
        <row r="381">
          <cell r="S381" t="str">
            <v>OPERAÇÕES FÉRIAS, ABONO FÉRIAS E FÉRIAS INDENIZADAS</v>
          </cell>
        </row>
        <row r="382">
          <cell r="S382" t="str">
            <v>OPERAÇÕES FÉRIAS, ABONO FÉRIAS E FÉRIAS INDENIZADAS</v>
          </cell>
        </row>
        <row r="383">
          <cell r="S383" t="str">
            <v>OPERAÇÕES FÉRIAS, ABONO FÉRIAS E FÉRIAS INDENIZADAS</v>
          </cell>
        </row>
        <row r="384">
          <cell r="S384" t="str">
            <v>OPERAÇÕES FÉRIAS, ABONO FÉRIAS E FÉRIAS INDENIZADAS</v>
          </cell>
        </row>
        <row r="385">
          <cell r="S385" t="str">
            <v>OPERAÇÕES FÉRIAS, ABONO FÉRIAS E FÉRIAS INDENIZADAS</v>
          </cell>
        </row>
        <row r="386">
          <cell r="S386" t="str">
            <v>OPERAÇÕES FÉRIAS, ABONO FÉRIAS E FÉRIAS INDENIZADAS</v>
          </cell>
        </row>
        <row r="387">
          <cell r="S387" t="str">
            <v>OPERAÇÕES FÉRIAS, ABONO FÉRIAS E FÉRIAS INDENIZADAS</v>
          </cell>
        </row>
        <row r="388">
          <cell r="S388" t="str">
            <v>OPERAÇÕES FÉRIAS, ABONO FÉRIAS E FÉRIAS INDENIZADAS</v>
          </cell>
        </row>
        <row r="389">
          <cell r="S389" t="str">
            <v>OPERAÇÕES FÉRIAS, ABONO FÉRIAS E FÉRIAS INDENIZADAS</v>
          </cell>
        </row>
        <row r="390">
          <cell r="S390" t="str">
            <v>OPERAÇÕES FÉRIAS, ABONO FÉRIAS E FÉRIAS INDENIZADAS</v>
          </cell>
        </row>
        <row r="391">
          <cell r="S391" t="str">
            <v>OPERAÇÕES FÉRIAS, ABONO FÉRIAS E FÉRIAS INDENIZADAS</v>
          </cell>
        </row>
        <row r="392">
          <cell r="S392" t="str">
            <v>OPERAÇÕES FÉRIAS, ABONO FÉRIAS E FÉRIAS INDENIZADAS</v>
          </cell>
        </row>
        <row r="393">
          <cell r="S393" t="str">
            <v>EMPREENDIMENTOS GRATIFICAÇÃO DE FÉRIAS</v>
          </cell>
        </row>
        <row r="394">
          <cell r="S394" t="str">
            <v>EMPREENDIMENTOS GRATIFICAÇÃO DE FÉRIAS</v>
          </cell>
        </row>
        <row r="395">
          <cell r="S395" t="str">
            <v>EMPREENDIMENTOS GRATIFICAÇÃO DE FÉRIAS</v>
          </cell>
        </row>
        <row r="396">
          <cell r="S396" t="str">
            <v>EMPREENDIMENTOS GRATIFICAÇÃO DE FÉRIAS</v>
          </cell>
        </row>
        <row r="397">
          <cell r="S397" t="str">
            <v>OPERAÇÕES GRATIFICAÇÃO DE FÉRIAS</v>
          </cell>
        </row>
        <row r="398">
          <cell r="S398" t="str">
            <v>OPERAÇÕES GRATIFICAÇÃO DE FÉRIAS</v>
          </cell>
        </row>
        <row r="399">
          <cell r="S399" t="str">
            <v>OPERAÇÕES GRATIFICAÇÃO DE FÉRIAS</v>
          </cell>
        </row>
        <row r="400">
          <cell r="S400" t="str">
            <v>OPERAÇÕES GRATIFICAÇÃO DE FÉRIAS</v>
          </cell>
        </row>
        <row r="401">
          <cell r="S401" t="str">
            <v>OPERAÇÕES GRATIFICAÇÃO DE FÉRIAS</v>
          </cell>
        </row>
        <row r="402">
          <cell r="S402" t="str">
            <v>OPERAÇÕES GRATIFICAÇÃO DE FÉRIAS</v>
          </cell>
        </row>
        <row r="403">
          <cell r="S403" t="str">
            <v>OPERAÇÕES GRATIFICAÇÃO DE FÉRIAS</v>
          </cell>
        </row>
        <row r="404">
          <cell r="S404" t="str">
            <v>OPERAÇÕES GRATIFICAÇÃO DE FÉRIAS</v>
          </cell>
        </row>
        <row r="405">
          <cell r="S405" t="str">
            <v>OPERAÇÕES GRATIFICAÇÃO DE FÉRIAS</v>
          </cell>
        </row>
        <row r="406">
          <cell r="S406" t="str">
            <v>OPERAÇÕES GRATIFICAÇÃO DE FÉRIAS</v>
          </cell>
        </row>
        <row r="407">
          <cell r="S407" t="str">
            <v>OPERAÇÕES GRATIFICAÇÃO DE FÉRIAS</v>
          </cell>
        </row>
        <row r="408">
          <cell r="S408" t="str">
            <v>OPERAÇÕES GRATIFICAÇÃO DE FÉRIAS</v>
          </cell>
        </row>
        <row r="409">
          <cell r="S409" t="str">
            <v>OPERAÇÕES GRATIFICAÇÃO DE FÉRIAS</v>
          </cell>
        </row>
        <row r="410">
          <cell r="S410" t="str">
            <v>OPERAÇÕES GRATIFICAÇÃO DE FÉRIAS</v>
          </cell>
        </row>
        <row r="411">
          <cell r="S411" t="str">
            <v>EMPREENDIMENTOS 13º SALÁRIO</v>
          </cell>
        </row>
        <row r="412">
          <cell r="S412" t="str">
            <v>EMPREENDIMENTOS 13º SALÁRIO</v>
          </cell>
        </row>
        <row r="413">
          <cell r="S413" t="str">
            <v>EMPREENDIMENTOS 13º SALÁRIO</v>
          </cell>
        </row>
        <row r="414">
          <cell r="S414" t="str">
            <v>EMPREENDIMENTOS 13º SALÁRIO</v>
          </cell>
        </row>
        <row r="415">
          <cell r="S415" t="str">
            <v>OPERAÇÕES 13º SALÁRIO</v>
          </cell>
        </row>
        <row r="416">
          <cell r="S416" t="str">
            <v>OPERAÇÕES 13º SALÁRIO</v>
          </cell>
        </row>
        <row r="417">
          <cell r="S417" t="str">
            <v>OPERAÇÕES 13º SALÁRIO</v>
          </cell>
        </row>
        <row r="418">
          <cell r="S418" t="str">
            <v>OPERAÇÕES 13º SALÁRIO</v>
          </cell>
        </row>
        <row r="419">
          <cell r="S419" t="str">
            <v>OPERAÇÕES 13º SALÁRIO</v>
          </cell>
        </row>
        <row r="420">
          <cell r="S420" t="str">
            <v>OPERAÇÕES 13º SALÁRIO</v>
          </cell>
        </row>
        <row r="421">
          <cell r="S421" t="str">
            <v>OPERAÇÕES 13º SALÁRIO</v>
          </cell>
        </row>
        <row r="422">
          <cell r="S422" t="str">
            <v>OPERAÇÕES 13º SALÁRIO</v>
          </cell>
        </row>
        <row r="423">
          <cell r="S423" t="str">
            <v>OPERAÇÕES 13º SALÁRIO</v>
          </cell>
        </row>
        <row r="424">
          <cell r="S424" t="str">
            <v>OPERAÇÕES 13º SALÁRIO</v>
          </cell>
        </row>
        <row r="425">
          <cell r="S425" t="str">
            <v>OPERAÇÕES 13º SALÁRIO</v>
          </cell>
        </row>
        <row r="426">
          <cell r="S426" t="str">
            <v>OPERAÇÕES 13º SALÁRIO</v>
          </cell>
        </row>
        <row r="427">
          <cell r="S427" t="str">
            <v>OPERAÇÕES 13º SALÁRIO</v>
          </cell>
        </row>
        <row r="428">
          <cell r="S428" t="str">
            <v>OPERAÇÕES 13º SALÁRIO</v>
          </cell>
        </row>
        <row r="429">
          <cell r="S429" t="str">
            <v>OPERAÇÕES 13º SALÁRIO</v>
          </cell>
        </row>
        <row r="430">
          <cell r="S430" t="str">
            <v>OPERAÇÕES 13º SALÁRIO</v>
          </cell>
        </row>
        <row r="431">
          <cell r="S431" t="str">
            <v>OPERAÇÕES 13º SALÁRIO</v>
          </cell>
        </row>
        <row r="432">
          <cell r="S432" t="str">
            <v>OPERAÇÕES 13º SALÁRIO</v>
          </cell>
        </row>
        <row r="433">
          <cell r="S433" t="str">
            <v>OPERAÇÕES 13º SALÁRIO</v>
          </cell>
        </row>
        <row r="434">
          <cell r="S434" t="str">
            <v>OPERAÇÕES 13º SALÁRIO</v>
          </cell>
        </row>
        <row r="435">
          <cell r="S435" t="str">
            <v>OPERAÇÕES 13º SALÁRIO</v>
          </cell>
        </row>
        <row r="436">
          <cell r="S436" t="str">
            <v>OPERAÇÕES 13º SALÁRIO</v>
          </cell>
        </row>
        <row r="437">
          <cell r="S437" t="str">
            <v>OPERAÇÕES 13º SALÁRIO</v>
          </cell>
        </row>
        <row r="438">
          <cell r="S438" t="str">
            <v>OPERAÇÕES 13º SALÁRIO</v>
          </cell>
        </row>
        <row r="439">
          <cell r="S439" t="str">
            <v>OPERAÇÕES 13º SALÁRIO</v>
          </cell>
        </row>
        <row r="440">
          <cell r="S440" t="str">
            <v>OPERAÇÕES 13º SALÁRIO</v>
          </cell>
        </row>
        <row r="441">
          <cell r="S441" t="str">
            <v>OPERAÇÕES 13º SALÁRIO</v>
          </cell>
        </row>
        <row r="442">
          <cell r="S442" t="str">
            <v>OPERAÇÕES 13º SALÁRIO</v>
          </cell>
        </row>
        <row r="443">
          <cell r="S443" t="str">
            <v>OPERAÇÕES 13º SALÁRIO</v>
          </cell>
        </row>
        <row r="444">
          <cell r="S444" t="str">
            <v>OPERAÇÕES 13º SALÁRIO</v>
          </cell>
        </row>
        <row r="445">
          <cell r="S445" t="str">
            <v>OPERAÇÕES 13º SALÁRIO</v>
          </cell>
        </row>
        <row r="446">
          <cell r="S446" t="str">
            <v>OPERAÇÕES 13º SALÁRIO</v>
          </cell>
        </row>
        <row r="447">
          <cell r="S447" t="str">
            <v>OPERAÇÕES 13º SALÁRIO</v>
          </cell>
        </row>
        <row r="448">
          <cell r="S448" t="str">
            <v>OPERAÇÕES 13º SALÁRIO</v>
          </cell>
        </row>
        <row r="449">
          <cell r="S449" t="str">
            <v>OPERAÇÕES 13º SALÁRIO</v>
          </cell>
        </row>
        <row r="450">
          <cell r="S450" t="str">
            <v>EMPREENDIMENTOS INSS SOBRE 13º SALÁRIO E FÉRIAS</v>
          </cell>
        </row>
        <row r="451">
          <cell r="S451" t="str">
            <v>EMPREENDIMENTOS INSS SOBRE 13º SALÁRIO E FÉRIAS</v>
          </cell>
        </row>
        <row r="452">
          <cell r="S452" t="str">
            <v>EMPREENDIMENTOS INSS SOBRE 13º SALÁRIO E FÉRIAS</v>
          </cell>
        </row>
        <row r="453">
          <cell r="S453" t="str">
            <v>EMPREENDIMENTOS INSS SOBRE 13º SALÁRIO E FÉRIAS</v>
          </cell>
        </row>
        <row r="454">
          <cell r="S454" t="str">
            <v>OPERAÇÕES INSS SOBRE 13º SALÁRIO E FÉRIAS</v>
          </cell>
        </row>
        <row r="455">
          <cell r="S455" t="str">
            <v>OPERAÇÕES INSS SOBRE 13º SALÁRIO E FÉRIAS</v>
          </cell>
        </row>
        <row r="456">
          <cell r="S456" t="str">
            <v>OPERAÇÕES INSS SOBRE 13º SALÁRIO E FÉRIAS</v>
          </cell>
        </row>
        <row r="457">
          <cell r="S457" t="str">
            <v>OPERAÇÕES INSS SOBRE 13º SALÁRIO E FÉRIAS</v>
          </cell>
        </row>
        <row r="458">
          <cell r="S458" t="str">
            <v>OPERAÇÕES INSS SOBRE 13º SALÁRIO E FÉRIAS</v>
          </cell>
        </row>
        <row r="459">
          <cell r="S459" t="str">
            <v>OPERAÇÕES INSS SOBRE 13º SALÁRIO E FÉRIAS</v>
          </cell>
        </row>
        <row r="460">
          <cell r="S460" t="str">
            <v>OPERAÇÕES INSS SOBRE 13º SALÁRIO E FÉRIAS</v>
          </cell>
        </row>
        <row r="461">
          <cell r="S461" t="str">
            <v>OPERAÇÕES INSS SOBRE 13º SALÁRIO E FÉRIAS</v>
          </cell>
        </row>
        <row r="462">
          <cell r="S462" t="str">
            <v>OPERAÇÕES INSS SOBRE 13º SALÁRIO E FÉRIAS</v>
          </cell>
        </row>
        <row r="463">
          <cell r="S463" t="str">
            <v>OPERAÇÕES INSS SOBRE 13º SALÁRIO E FÉRIAS</v>
          </cell>
        </row>
        <row r="464">
          <cell r="S464" t="str">
            <v>OPERAÇÕES INSS SOBRE 13º SALÁRIO E FÉRIAS</v>
          </cell>
        </row>
        <row r="465">
          <cell r="S465" t="str">
            <v>OPERAÇÕES INSS SOBRE 13º SALÁRIO E FÉRIAS</v>
          </cell>
        </row>
        <row r="466">
          <cell r="S466" t="str">
            <v>OPERAÇÕES INSS SOBRE 13º SALÁRIO E FÉRIAS</v>
          </cell>
        </row>
        <row r="467">
          <cell r="S467" t="str">
            <v>OPERAÇÕES INSS SOBRE 13º SALÁRIO E FÉRIAS</v>
          </cell>
        </row>
        <row r="468">
          <cell r="S468" t="str">
            <v>EMPREENDIMENTOS FGTS SOBRE 13º SALÁRIO E FÉRIAS</v>
          </cell>
        </row>
        <row r="469">
          <cell r="S469" t="str">
            <v>EMPREENDIMENTOS FGTS SOBRE 13º SALÁRIO E FÉRIAS</v>
          </cell>
        </row>
        <row r="470">
          <cell r="S470" t="str">
            <v>EMPREENDIMENTOS FGTS SOBRE 13º SALÁRIO E FÉRIAS</v>
          </cell>
        </row>
        <row r="471">
          <cell r="S471" t="str">
            <v>EMPREENDIMENTOS FGTS SOBRE 13º SALÁRIO E FÉRIAS</v>
          </cell>
        </row>
        <row r="472">
          <cell r="S472" t="str">
            <v>OPERAÇÕES FGTS SOBRE 13º SALÁRIO E FÉRIAS</v>
          </cell>
        </row>
        <row r="473">
          <cell r="S473" t="str">
            <v>OPERAÇÕES FGTS SOBRE 13º SALÁRIO E FÉRIAS</v>
          </cell>
        </row>
        <row r="474">
          <cell r="S474" t="str">
            <v>OPERAÇÕES FGTS SOBRE 13º SALÁRIO E FÉRIAS</v>
          </cell>
        </row>
        <row r="475">
          <cell r="S475" t="str">
            <v>OPERAÇÕES FGTS SOBRE 13º SALÁRIO E FÉRIAS</v>
          </cell>
        </row>
        <row r="476">
          <cell r="S476" t="str">
            <v>OPERAÇÕES FGTS SOBRE 13º SALÁRIO E FÉRIAS</v>
          </cell>
        </row>
        <row r="477">
          <cell r="S477" t="str">
            <v>OPERAÇÕES FGTS SOBRE 13º SALÁRIO E FÉRIAS</v>
          </cell>
        </row>
        <row r="478">
          <cell r="S478" t="str">
            <v>OPERAÇÕES FGTS SOBRE 13º SALÁRIO E FÉRIAS</v>
          </cell>
        </row>
        <row r="479">
          <cell r="S479" t="str">
            <v>OPERAÇÕES FGTS SOBRE 13º SALÁRIO E FÉRIAS</v>
          </cell>
        </row>
        <row r="480">
          <cell r="S480" t="str">
            <v>OPERAÇÕES FGTS SOBRE 13º SALÁRIO E FÉRIAS</v>
          </cell>
        </row>
        <row r="481">
          <cell r="S481" t="str">
            <v>OPERAÇÕES FGTS SOBRE 13º SALÁRIO E FÉRIAS</v>
          </cell>
        </row>
        <row r="482">
          <cell r="S482" t="str">
            <v>OPERAÇÕES FGTS SOBRE 13º SALÁRIO E FÉRIAS</v>
          </cell>
        </row>
        <row r="483">
          <cell r="S483" t="str">
            <v>OPERAÇÕES FGTS SOBRE 13º SALÁRIO E FÉRIAS</v>
          </cell>
        </row>
        <row r="484">
          <cell r="S484" t="str">
            <v>OPERAÇÕES FGTS SOBRE 13º SALÁRIO E FÉRIAS</v>
          </cell>
        </row>
        <row r="485">
          <cell r="S485" t="str">
            <v>OPERAÇÕES FGTS SOBRE 13º SALÁRIO E FÉRIAS</v>
          </cell>
        </row>
        <row r="486">
          <cell r="S486" t="str">
            <v>EMPREENDIMENTOS INSS SOBRE 13º SALÁRIO E FÉRIAS</v>
          </cell>
        </row>
        <row r="487">
          <cell r="S487" t="str">
            <v>EMPREENDIMENTOS INSS SOBRE 13º SALÁRIO E FÉRIAS</v>
          </cell>
        </row>
        <row r="488">
          <cell r="S488" t="str">
            <v>EMPREENDIMENTOS INSS SOBRE 13º SALÁRIO E FÉRIAS</v>
          </cell>
        </row>
        <row r="489">
          <cell r="S489" t="str">
            <v>EMPREENDIMENTOS INSS SOBRE 13º SALÁRIO E FÉRIAS</v>
          </cell>
        </row>
        <row r="490">
          <cell r="S490" t="str">
            <v>OPERAÇÕES INSS SOBRE 13º SALÁRIO E FÉRIAS</v>
          </cell>
        </row>
        <row r="491">
          <cell r="S491" t="str">
            <v>OPERAÇÕES INSS SOBRE 13º SALÁRIO E FÉRIAS</v>
          </cell>
        </row>
        <row r="492">
          <cell r="S492" t="str">
            <v>OPERAÇÕES INSS SOBRE 13º SALÁRIO E FÉRIAS</v>
          </cell>
        </row>
        <row r="493">
          <cell r="S493" t="str">
            <v>OPERAÇÕES INSS SOBRE 13º SALÁRIO E FÉRIAS</v>
          </cell>
        </row>
        <row r="494">
          <cell r="S494" t="str">
            <v>OPERAÇÕES INSS SOBRE 13º SALÁRIO E FÉRIAS</v>
          </cell>
        </row>
        <row r="495">
          <cell r="S495" t="str">
            <v>OPERAÇÕES INSS SOBRE 13º SALÁRIO E FÉRIAS</v>
          </cell>
        </row>
        <row r="496">
          <cell r="S496" t="str">
            <v>OPERAÇÕES INSS SOBRE 13º SALÁRIO E FÉRIAS</v>
          </cell>
        </row>
        <row r="497">
          <cell r="S497" t="str">
            <v>OPERAÇÕES INSS SOBRE 13º SALÁRIO E FÉRIAS</v>
          </cell>
        </row>
        <row r="498">
          <cell r="S498" t="str">
            <v>OPERAÇÕES INSS SOBRE 13º SALÁRIO E FÉRIAS</v>
          </cell>
        </row>
        <row r="499">
          <cell r="S499" t="str">
            <v>OPERAÇÕES INSS SOBRE 13º SALÁRIO E FÉRIAS</v>
          </cell>
        </row>
        <row r="500">
          <cell r="S500" t="str">
            <v>OPERAÇÕES INSS SOBRE 13º SALÁRIO E FÉRIAS</v>
          </cell>
        </row>
        <row r="501">
          <cell r="S501" t="str">
            <v>OPERAÇÕES INSS SOBRE 13º SALÁRIO E FÉRIAS</v>
          </cell>
        </row>
        <row r="502">
          <cell r="S502" t="str">
            <v>OPERAÇÕES INSS SOBRE 13º SALÁRIO E FÉRIAS</v>
          </cell>
        </row>
        <row r="503">
          <cell r="S503" t="str">
            <v>OPERAÇÕES INSS SOBRE 13º SALÁRIO E FÉRIAS</v>
          </cell>
        </row>
        <row r="504">
          <cell r="S504" t="str">
            <v>OPERAÇÕES INSS SOBRE 13º SALÁRIO E FÉRIAS</v>
          </cell>
        </row>
        <row r="505">
          <cell r="S505" t="str">
            <v>OPERAÇÕES INSS SOBRE 13º SALÁRIO E FÉRIAS</v>
          </cell>
        </row>
        <row r="506">
          <cell r="S506" t="str">
            <v>OPERAÇÕES INSS SOBRE 13º SALÁRIO E FÉRIAS</v>
          </cell>
        </row>
        <row r="507">
          <cell r="S507" t="str">
            <v>OPERAÇÕES INSS SOBRE 13º SALÁRIO E FÉRIAS</v>
          </cell>
        </row>
        <row r="508">
          <cell r="S508" t="str">
            <v>OPERAÇÕES INSS SOBRE 13º SALÁRIO E FÉRIAS</v>
          </cell>
        </row>
        <row r="509">
          <cell r="S509" t="str">
            <v>OPERAÇÕES INSS SOBRE 13º SALÁRIO E FÉRIAS</v>
          </cell>
        </row>
        <row r="510">
          <cell r="S510" t="str">
            <v>OPERAÇÕES INSS SOBRE 13º SALÁRIO E FÉRIAS</v>
          </cell>
        </row>
        <row r="511">
          <cell r="S511" t="str">
            <v>OPERAÇÕES INSS SOBRE 13º SALÁRIO E FÉRIAS</v>
          </cell>
        </row>
        <row r="512">
          <cell r="S512" t="str">
            <v>OPERAÇÕES INSS SOBRE 13º SALÁRIO E FÉRIAS</v>
          </cell>
        </row>
        <row r="513">
          <cell r="S513" t="str">
            <v>OPERAÇÕES INSS SOBRE 13º SALÁRIO E FÉRIAS</v>
          </cell>
        </row>
        <row r="514">
          <cell r="S514" t="str">
            <v>OPERAÇÕES INSS SOBRE 13º SALÁRIO E FÉRIAS</v>
          </cell>
        </row>
        <row r="515">
          <cell r="S515" t="str">
            <v>OPERAÇÕES INSS SOBRE 13º SALÁRIO E FÉRIAS</v>
          </cell>
        </row>
        <row r="516">
          <cell r="S516" t="str">
            <v>OPERAÇÕES INSS SOBRE 13º SALÁRIO E FÉRIAS</v>
          </cell>
        </row>
        <row r="517">
          <cell r="S517" t="str">
            <v>OPERAÇÕES INSS SOBRE 13º SALÁRIO E FÉRIAS</v>
          </cell>
        </row>
        <row r="518">
          <cell r="S518" t="str">
            <v>OPERAÇÕES INSS SOBRE 13º SALÁRIO E FÉRIAS</v>
          </cell>
        </row>
        <row r="519">
          <cell r="S519" t="str">
            <v>OPERAÇÕES INSS SOBRE 13º SALÁRIO E FÉRIAS</v>
          </cell>
        </row>
        <row r="520">
          <cell r="S520" t="str">
            <v>OPERAÇÕES INSS SOBRE 13º SALÁRIO E FÉRIAS</v>
          </cell>
        </row>
        <row r="521">
          <cell r="S521" t="str">
            <v>OPERAÇÕES INSS SOBRE 13º SALÁRIO E FÉRIAS</v>
          </cell>
        </row>
        <row r="522">
          <cell r="S522" t="str">
            <v>OPERAÇÕES INSS SOBRE 13º SALÁRIO E FÉRIAS</v>
          </cell>
        </row>
        <row r="523">
          <cell r="S523" t="str">
            <v>OPERAÇÕES INSS SOBRE 13º SALÁRIO E FÉRIAS</v>
          </cell>
        </row>
        <row r="524">
          <cell r="S524" t="str">
            <v>OPERAÇÕES INSS SOBRE 13º SALÁRIO E FÉRIAS</v>
          </cell>
        </row>
        <row r="525">
          <cell r="S525" t="str">
            <v>EMPREENDIMENTOS FGTS SOBRE 13º SALÁRIO E FÉRIAS</v>
          </cell>
        </row>
        <row r="526">
          <cell r="S526" t="str">
            <v>EMPREENDIMENTOS FGTS SOBRE 13º SALÁRIO E FÉRIAS</v>
          </cell>
        </row>
        <row r="527">
          <cell r="S527" t="str">
            <v>EMPREENDIMENTOS FGTS SOBRE 13º SALÁRIO E FÉRIAS</v>
          </cell>
        </row>
        <row r="528">
          <cell r="S528" t="str">
            <v>EMPREENDIMENTOS FGTS SOBRE 13º SALÁRIO E FÉRIAS</v>
          </cell>
        </row>
        <row r="529">
          <cell r="S529" t="str">
            <v>OPERAÇÕES FGTS SOBRE 13º SALÁRIO E FÉRIAS</v>
          </cell>
        </row>
        <row r="530">
          <cell r="S530" t="str">
            <v>OPERAÇÕES FGTS SOBRE 13º SALÁRIO E FÉRIAS</v>
          </cell>
        </row>
        <row r="531">
          <cell r="S531" t="str">
            <v>OPERAÇÕES FGTS SOBRE 13º SALÁRIO E FÉRIAS</v>
          </cell>
        </row>
        <row r="532">
          <cell r="S532" t="str">
            <v>OPERAÇÕES FGTS SOBRE 13º SALÁRIO E FÉRIAS</v>
          </cell>
        </row>
        <row r="533">
          <cell r="S533" t="str">
            <v>OPERAÇÕES FGTS SOBRE 13º SALÁRIO E FÉRIAS</v>
          </cell>
        </row>
        <row r="534">
          <cell r="S534" t="str">
            <v>OPERAÇÕES FGTS SOBRE 13º SALÁRIO E FÉRIAS</v>
          </cell>
        </row>
        <row r="535">
          <cell r="S535" t="str">
            <v>OPERAÇÕES FGTS SOBRE 13º SALÁRIO E FÉRIAS</v>
          </cell>
        </row>
        <row r="536">
          <cell r="S536" t="str">
            <v>OPERAÇÕES FGTS SOBRE 13º SALÁRIO E FÉRIAS</v>
          </cell>
        </row>
        <row r="537">
          <cell r="S537" t="str">
            <v>OPERAÇÕES FGTS SOBRE 13º SALÁRIO E FÉRIAS</v>
          </cell>
        </row>
        <row r="538">
          <cell r="S538" t="str">
            <v>OPERAÇÕES FGTS SOBRE 13º SALÁRIO E FÉRIAS</v>
          </cell>
        </row>
        <row r="539">
          <cell r="S539" t="str">
            <v>OPERAÇÕES FGTS SOBRE 13º SALÁRIO E FÉRIAS</v>
          </cell>
        </row>
        <row r="540">
          <cell r="S540" t="str">
            <v>OPERAÇÕES FGTS SOBRE 13º SALÁRIO E FÉRIAS</v>
          </cell>
        </row>
        <row r="541">
          <cell r="S541" t="str">
            <v>OPERAÇÕES FGTS SOBRE 13º SALÁRIO E FÉRIAS</v>
          </cell>
        </row>
        <row r="542">
          <cell r="S542" t="str">
            <v>OPERAÇÕES FGTS SOBRE 13º SALÁRIO E FÉRIAS</v>
          </cell>
        </row>
        <row r="543">
          <cell r="S543" t="str">
            <v>OPERAÇÕES FGTS SOBRE 13º SALÁRIO E FÉRIAS</v>
          </cell>
        </row>
        <row r="544">
          <cell r="S544" t="str">
            <v>OPERAÇÕES FGTS SOBRE 13º SALÁRIO E FÉRIAS</v>
          </cell>
        </row>
        <row r="545">
          <cell r="S545" t="str">
            <v>OPERAÇÕES FGTS SOBRE 13º SALÁRIO E FÉRIAS</v>
          </cell>
        </row>
        <row r="546">
          <cell r="S546" t="str">
            <v>OPERAÇÕES FGTS SOBRE 13º SALÁRIO E FÉRIAS</v>
          </cell>
        </row>
        <row r="547">
          <cell r="S547" t="str">
            <v>OPERAÇÕES FGTS SOBRE 13º SALÁRIO E FÉRIAS</v>
          </cell>
        </row>
        <row r="548">
          <cell r="S548" t="str">
            <v>OPERAÇÕES FGTS SOBRE 13º SALÁRIO E FÉRIAS</v>
          </cell>
        </row>
        <row r="549">
          <cell r="S549" t="str">
            <v>OPERAÇÕES FGTS SOBRE 13º SALÁRIO E FÉRIAS</v>
          </cell>
        </row>
        <row r="550">
          <cell r="S550" t="str">
            <v>OPERAÇÕES FGTS SOBRE 13º SALÁRIO E FÉRIAS</v>
          </cell>
        </row>
        <row r="551">
          <cell r="S551" t="str">
            <v>OPERAÇÕES FGTS SOBRE 13º SALÁRIO E FÉRIAS</v>
          </cell>
        </row>
        <row r="552">
          <cell r="S552" t="str">
            <v>OPERAÇÕES FGTS SOBRE 13º SALÁRIO E FÉRIAS</v>
          </cell>
        </row>
        <row r="553">
          <cell r="S553" t="str">
            <v>OPERAÇÕES FGTS SOBRE 13º SALÁRIO E FÉRIAS</v>
          </cell>
        </row>
        <row r="554">
          <cell r="S554" t="str">
            <v>OPERAÇÕES FGTS SOBRE 13º SALÁRIO E FÉRIAS</v>
          </cell>
        </row>
        <row r="555">
          <cell r="S555" t="str">
            <v>OPERAÇÕES FGTS SOBRE 13º SALÁRIO E FÉRIAS</v>
          </cell>
        </row>
        <row r="556">
          <cell r="S556" t="str">
            <v>OPERAÇÕES FGTS SOBRE 13º SALÁRIO E FÉRIAS</v>
          </cell>
        </row>
        <row r="557">
          <cell r="S557" t="str">
            <v>OPERAÇÕES FGTS SOBRE 13º SALÁRIO E FÉRIAS</v>
          </cell>
        </row>
        <row r="558">
          <cell r="S558" t="str">
            <v>OPERAÇÕES FGTS SOBRE 13º SALÁRIO E FÉRIAS</v>
          </cell>
        </row>
        <row r="559">
          <cell r="S559" t="str">
            <v>OPERAÇÕES FGTS SOBRE 13º SALÁRIO E FÉRIAS</v>
          </cell>
        </row>
        <row r="560">
          <cell r="S560" t="str">
            <v>OPERAÇÕES FGTS SOBRE 13º SALÁRIO E FÉRIAS</v>
          </cell>
        </row>
        <row r="561">
          <cell r="S561" t="str">
            <v>OPERAÇÕES FGTS SOBRE 13º SALÁRIO E FÉRIAS</v>
          </cell>
        </row>
        <row r="562">
          <cell r="S562" t="str">
            <v>OPERAÇÕES FGTS SOBRE 13º SALÁRIO E FÉRIAS</v>
          </cell>
        </row>
        <row r="563">
          <cell r="S563" t="str">
            <v>OPERAÇÕES FGTS SOBRE 13º SALÁRIO E FÉRIAS</v>
          </cell>
        </row>
        <row r="564">
          <cell r="S564" t="str">
            <v>EMPREENDIMENTOS PSAP SOBRE 13º SALÁRIO E FÉRIAS</v>
          </cell>
        </row>
        <row r="565">
          <cell r="S565" t="str">
            <v>EMPREENDIMENTOS PSAP SOBRE 13º SALÁRIO E FÉRIAS</v>
          </cell>
        </row>
        <row r="566">
          <cell r="S566" t="str">
            <v>EMPREENDIMENTOS PSAP SOBRE 13º SALÁRIO E FÉRIAS</v>
          </cell>
        </row>
        <row r="567">
          <cell r="S567" t="str">
            <v>EMPREENDIMENTOS PSAP SOBRE 13º SALÁRIO E FÉRIAS</v>
          </cell>
        </row>
        <row r="568">
          <cell r="S568" t="str">
            <v>OPERAÇÕES PSAP SOBRE 13º SALÁRIO E FÉRIAS</v>
          </cell>
        </row>
        <row r="569">
          <cell r="S569" t="str">
            <v>OPERAÇÕES PSAP SOBRE 13º SALÁRIO E FÉRIAS</v>
          </cell>
        </row>
        <row r="570">
          <cell r="S570" t="str">
            <v>OPERAÇÕES PSAP SOBRE 13º SALÁRIO E FÉRIAS</v>
          </cell>
        </row>
        <row r="571">
          <cell r="S571" t="str">
            <v>OPERAÇÕES PSAP SOBRE 13º SALÁRIO E FÉRIAS</v>
          </cell>
        </row>
        <row r="572">
          <cell r="S572" t="str">
            <v>OPERAÇÕES PSAP SOBRE 13º SALÁRIO E FÉRIAS</v>
          </cell>
        </row>
        <row r="573">
          <cell r="S573" t="str">
            <v>OPERAÇÕES PSAP SOBRE 13º SALÁRIO E FÉRIAS</v>
          </cell>
        </row>
        <row r="574">
          <cell r="S574" t="str">
            <v>OPERAÇÕES PSAP SOBRE 13º SALÁRIO E FÉRIAS</v>
          </cell>
        </row>
        <row r="575">
          <cell r="S575" t="str">
            <v>OPERAÇÕES PSAP SOBRE 13º SALÁRIO E FÉRIAS</v>
          </cell>
        </row>
        <row r="576">
          <cell r="S576" t="str">
            <v>OPERAÇÕES PSAP SOBRE 13º SALÁRIO E FÉRIAS</v>
          </cell>
        </row>
        <row r="577">
          <cell r="S577" t="str">
            <v>OPERAÇÕES PSAP SOBRE 13º SALÁRIO E FÉRIAS</v>
          </cell>
        </row>
        <row r="578">
          <cell r="S578" t="str">
            <v>OPERAÇÕES PSAP SOBRE 13º SALÁRIO E FÉRIAS</v>
          </cell>
        </row>
        <row r="579">
          <cell r="S579" t="str">
            <v>OPERAÇÕES PSAP SOBRE 13º SALÁRIO E FÉRIAS</v>
          </cell>
        </row>
        <row r="580">
          <cell r="S580" t="str">
            <v>EMPREENDIMENTOS PSAP SOBRE 13º SALÁRIO E FÉRIAS</v>
          </cell>
        </row>
        <row r="581">
          <cell r="S581" t="str">
            <v>EMPREENDIMENTOS PSAP SOBRE 13º SALÁRIO E FÉRIAS</v>
          </cell>
        </row>
        <row r="582">
          <cell r="S582" t="str">
            <v>EMPREENDIMENTOS PSAP SOBRE 13º SALÁRIO E FÉRIAS</v>
          </cell>
        </row>
        <row r="583">
          <cell r="S583" t="str">
            <v>EMPREENDIMENTOS PSAP SOBRE 13º SALÁRIO E FÉRIAS</v>
          </cell>
        </row>
        <row r="584">
          <cell r="S584" t="str">
            <v>OPERAÇÕES PSAP SOBRE 13º SALÁRIO E FÉRIAS</v>
          </cell>
        </row>
        <row r="585">
          <cell r="S585" t="str">
            <v>OPERAÇÕES PSAP SOBRE 13º SALÁRIO E FÉRIAS</v>
          </cell>
        </row>
        <row r="586">
          <cell r="S586" t="str">
            <v>OPERAÇÕES PSAP SOBRE 13º SALÁRIO E FÉRIAS</v>
          </cell>
        </row>
        <row r="587">
          <cell r="S587" t="str">
            <v>OPERAÇÕES PSAP SOBRE 13º SALÁRIO E FÉRIAS</v>
          </cell>
        </row>
        <row r="588">
          <cell r="S588" t="str">
            <v>OPERAÇÕES PSAP SOBRE 13º SALÁRIO E FÉRIAS</v>
          </cell>
        </row>
        <row r="589">
          <cell r="S589" t="str">
            <v>OPERAÇÕES PSAP SOBRE 13º SALÁRIO E FÉRIAS</v>
          </cell>
        </row>
        <row r="590">
          <cell r="S590" t="str">
            <v>OPERAÇÕES PSAP SOBRE 13º SALÁRIO E FÉRIAS</v>
          </cell>
        </row>
        <row r="591">
          <cell r="S591" t="str">
            <v>OPERAÇÕES PSAP SOBRE 13º SALÁRIO E FÉRIAS</v>
          </cell>
        </row>
        <row r="592">
          <cell r="S592" t="str">
            <v>OPERAÇÕES PSAP SOBRE 13º SALÁRIO E FÉRIAS</v>
          </cell>
        </row>
        <row r="593">
          <cell r="S593" t="str">
            <v>OPERAÇÕES PSAP SOBRE 13º SALÁRIO E FÉRIAS</v>
          </cell>
        </row>
        <row r="594">
          <cell r="S594" t="str">
            <v>OPERAÇÕES PSAP SOBRE 13º SALÁRIO E FÉRIAS</v>
          </cell>
        </row>
        <row r="595">
          <cell r="S595" t="str">
            <v>OPERAÇÕES PSAP SOBRE 13º SALÁRIO E FÉRIAS</v>
          </cell>
        </row>
        <row r="596">
          <cell r="S596" t="str">
            <v>EMPREENDIMENTOS INSS</v>
          </cell>
        </row>
        <row r="597">
          <cell r="S597" t="str">
            <v>EMPREENDIMENTOS INSS</v>
          </cell>
        </row>
        <row r="598">
          <cell r="S598" t="str">
            <v>EMPREENDIMENTOS INSS</v>
          </cell>
        </row>
        <row r="599">
          <cell r="S599" t="str">
            <v>EMPREENDIMENTOS INSS</v>
          </cell>
        </row>
        <row r="600">
          <cell r="S600" t="str">
            <v>OPERAÇÕES INSS</v>
          </cell>
        </row>
        <row r="601">
          <cell r="S601" t="str">
            <v>OPERAÇÕES INSS</v>
          </cell>
        </row>
        <row r="602">
          <cell r="S602" t="str">
            <v>OPERAÇÕES INSS</v>
          </cell>
        </row>
        <row r="603">
          <cell r="S603" t="str">
            <v>OPERAÇÕES INSS</v>
          </cell>
        </row>
        <row r="604">
          <cell r="S604" t="str">
            <v>OPERAÇÕES INSS</v>
          </cell>
        </row>
        <row r="605">
          <cell r="S605" t="str">
            <v>OPERAÇÕES INSS</v>
          </cell>
        </row>
        <row r="606">
          <cell r="S606" t="str">
            <v>OPERAÇÕES INSS</v>
          </cell>
        </row>
        <row r="607">
          <cell r="S607" t="str">
            <v>OPERAÇÕES INSS</v>
          </cell>
        </row>
        <row r="608">
          <cell r="S608" t="str">
            <v>OPERAÇÕES INSS</v>
          </cell>
        </row>
        <row r="609">
          <cell r="S609" t="str">
            <v>OPERAÇÕES INSS</v>
          </cell>
        </row>
        <row r="610">
          <cell r="S610" t="str">
            <v>OPERAÇÕES INSS</v>
          </cell>
        </row>
        <row r="611">
          <cell r="S611" t="str">
            <v>OPERAÇÕES INSS</v>
          </cell>
        </row>
        <row r="612">
          <cell r="S612" t="str">
            <v>OPERAÇÕES INSS</v>
          </cell>
        </row>
        <row r="613">
          <cell r="S613" t="str">
            <v>OPERAÇÕES INSS</v>
          </cell>
        </row>
        <row r="614">
          <cell r="S614" t="str">
            <v>OPERAÇÕES INSS</v>
          </cell>
        </row>
        <row r="615">
          <cell r="S615" t="str">
            <v>OPERAÇÕES INSS</v>
          </cell>
        </row>
        <row r="616">
          <cell r="S616" t="str">
            <v>OPERAÇÕES INSS</v>
          </cell>
        </row>
        <row r="617">
          <cell r="S617" t="str">
            <v>OPERAÇÕES INSS</v>
          </cell>
        </row>
        <row r="618">
          <cell r="S618" t="str">
            <v>OPERAÇÕES INSS</v>
          </cell>
        </row>
        <row r="619">
          <cell r="S619" t="str">
            <v>OPERAÇÕES INSS</v>
          </cell>
        </row>
        <row r="620">
          <cell r="S620" t="str">
            <v>OPERAÇÕES INSS</v>
          </cell>
        </row>
        <row r="621">
          <cell r="S621" t="str">
            <v>OPERAÇÕES INSS</v>
          </cell>
        </row>
        <row r="622">
          <cell r="S622" t="str">
            <v>OPERAÇÕES INSS</v>
          </cell>
        </row>
        <row r="623">
          <cell r="S623" t="str">
            <v>OPERAÇÕES INSS</v>
          </cell>
        </row>
        <row r="624">
          <cell r="S624" t="str">
            <v>OPERAÇÕES INSS</v>
          </cell>
        </row>
        <row r="625">
          <cell r="S625" t="str">
            <v>OPERAÇÕES INSS</v>
          </cell>
        </row>
        <row r="626">
          <cell r="S626" t="str">
            <v>OPERAÇÕES INSS</v>
          </cell>
        </row>
        <row r="627">
          <cell r="S627" t="str">
            <v>OPERAÇÕES INSS</v>
          </cell>
        </row>
        <row r="628">
          <cell r="S628" t="str">
            <v>OPERAÇÕES INSS</v>
          </cell>
        </row>
        <row r="629">
          <cell r="S629" t="str">
            <v>OPERAÇÕES INSS</v>
          </cell>
        </row>
        <row r="630">
          <cell r="S630" t="str">
            <v>OPERAÇÕES INSS</v>
          </cell>
        </row>
        <row r="631">
          <cell r="S631" t="str">
            <v>OPERAÇÕES INSS</v>
          </cell>
        </row>
        <row r="632">
          <cell r="S632" t="str">
            <v>OPERAÇÕES INSS</v>
          </cell>
        </row>
        <row r="633">
          <cell r="S633" t="str">
            <v>OPERAÇÕES INSS</v>
          </cell>
        </row>
        <row r="634">
          <cell r="S634" t="str">
            <v>OPERAÇÕES INSS</v>
          </cell>
        </row>
        <row r="635">
          <cell r="S635" t="str">
            <v>OPERAÇÕES INSS</v>
          </cell>
        </row>
        <row r="636">
          <cell r="S636" t="str">
            <v>OPERAÇÕES INSS</v>
          </cell>
        </row>
        <row r="637">
          <cell r="S637" t="str">
            <v>OPERAÇÕES INSS</v>
          </cell>
        </row>
        <row r="638">
          <cell r="S638" t="str">
            <v>OPERAÇÕES INSS</v>
          </cell>
        </row>
        <row r="639">
          <cell r="S639" t="str">
            <v>ADMINISTRATIVA INSS</v>
          </cell>
        </row>
        <row r="640">
          <cell r="S640" t="str">
            <v>EMPREENDIMENTOS SENAI - SESI - SEBRAE</v>
          </cell>
        </row>
        <row r="641">
          <cell r="S641" t="str">
            <v>EMPREENDIMENTOS SENAI - SESI - SEBRAE</v>
          </cell>
        </row>
        <row r="642">
          <cell r="S642" t="str">
            <v>EMPREENDIMENTOS SENAI - SESI - SEBRAE</v>
          </cell>
        </row>
        <row r="643">
          <cell r="S643" t="str">
            <v>EMPREENDIMENTOS SENAI - SESI - SEBRAE</v>
          </cell>
        </row>
        <row r="644">
          <cell r="S644" t="str">
            <v>OPERAÇÕES SENAI - SESI - SEBRAE</v>
          </cell>
        </row>
        <row r="645">
          <cell r="S645" t="str">
            <v>OPERAÇÕES SENAI - SESI - SEBRAE</v>
          </cell>
        </row>
        <row r="646">
          <cell r="S646" t="str">
            <v>OPERAÇÕES SENAI - SESI - SEBRAE</v>
          </cell>
        </row>
        <row r="647">
          <cell r="S647" t="str">
            <v>OPERAÇÕES SENAI - SESI - SEBRAE</v>
          </cell>
        </row>
        <row r="648">
          <cell r="S648" t="str">
            <v>OPERAÇÕES SENAI - SESI - SEBRAE</v>
          </cell>
        </row>
        <row r="649">
          <cell r="S649" t="str">
            <v>OPERAÇÕES SENAI - SESI - SEBRAE</v>
          </cell>
        </row>
        <row r="650">
          <cell r="S650" t="str">
            <v>OPERAÇÕES SENAI - SESI - SEBRAE</v>
          </cell>
        </row>
        <row r="651">
          <cell r="S651" t="str">
            <v>OPERAÇÕES SENAI - SESI - SEBRAE</v>
          </cell>
        </row>
        <row r="652">
          <cell r="S652" t="str">
            <v>OPERAÇÕES SENAI - SESI - SEBRAE</v>
          </cell>
        </row>
        <row r="653">
          <cell r="S653" t="str">
            <v>OPERAÇÕES SENAI - SESI - SEBRAE</v>
          </cell>
        </row>
        <row r="654">
          <cell r="S654" t="str">
            <v>OPERAÇÕES SENAI - SESI - SEBRAE</v>
          </cell>
        </row>
        <row r="655">
          <cell r="S655" t="str">
            <v>OPERAÇÕES SENAI - SESI - SEBRAE</v>
          </cell>
        </row>
        <row r="656">
          <cell r="S656" t="str">
            <v>OPERAÇÕES SENAI - SESI - SEBRAE</v>
          </cell>
        </row>
        <row r="657">
          <cell r="S657" t="str">
            <v>OPERAÇÕES SENAI - SESI - SEBRAE</v>
          </cell>
        </row>
        <row r="658">
          <cell r="S658" t="str">
            <v>OPERAÇÕES SENAI - SESI - SEBRAE</v>
          </cell>
        </row>
        <row r="659">
          <cell r="S659" t="str">
            <v>OPERAÇÕES SENAI - SESI - SEBRAE</v>
          </cell>
        </row>
        <row r="660">
          <cell r="S660" t="str">
            <v>OPERAÇÕES SENAI - SESI - SEBRAE</v>
          </cell>
        </row>
        <row r="661">
          <cell r="S661" t="str">
            <v>OPERAÇÕES SENAI - SESI - SEBRAE</v>
          </cell>
        </row>
        <row r="662">
          <cell r="S662" t="str">
            <v>OPERAÇÕES SENAI - SESI - SEBRAE</v>
          </cell>
        </row>
        <row r="663">
          <cell r="S663" t="str">
            <v>OPERAÇÕES SENAI - SESI - SEBRAE</v>
          </cell>
        </row>
        <row r="664">
          <cell r="S664" t="str">
            <v>OPERAÇÕES SENAI - SESI - SEBRAE</v>
          </cell>
        </row>
        <row r="665">
          <cell r="S665" t="str">
            <v>OPERAÇÕES SENAI - SESI - SEBRAE</v>
          </cell>
        </row>
        <row r="666">
          <cell r="S666" t="str">
            <v>OPERAÇÕES SENAI - SESI - SEBRAE</v>
          </cell>
        </row>
        <row r="667">
          <cell r="S667" t="str">
            <v>OPERAÇÕES SENAI - SESI - SEBRAE</v>
          </cell>
        </row>
        <row r="668">
          <cell r="S668" t="str">
            <v>OPERAÇÕES SENAI - SESI - SEBRAE</v>
          </cell>
        </row>
        <row r="669">
          <cell r="S669" t="str">
            <v>OPERAÇÕES SENAI - SESI - SEBRAE</v>
          </cell>
        </row>
        <row r="670">
          <cell r="S670" t="str">
            <v>OPERAÇÕES SENAI - SESI - SEBRAE</v>
          </cell>
        </row>
        <row r="671">
          <cell r="S671" t="str">
            <v>OPERAÇÕES SENAI - SESI - SEBRAE</v>
          </cell>
        </row>
        <row r="672">
          <cell r="S672" t="str">
            <v>OPERAÇÕES SENAI - SESI - SEBRAE</v>
          </cell>
        </row>
        <row r="673">
          <cell r="S673" t="str">
            <v>OPERAÇÕES SENAI - SESI - SEBRAE</v>
          </cell>
        </row>
        <row r="674">
          <cell r="S674" t="str">
            <v>OPERAÇÕES SENAI - SESI - SEBRAE</v>
          </cell>
        </row>
        <row r="675">
          <cell r="S675" t="str">
            <v>OPERAÇÕES SENAI - SESI - SEBRAE</v>
          </cell>
        </row>
        <row r="676">
          <cell r="S676" t="str">
            <v>OPERAÇÕES SENAI - SESI - SEBRAE</v>
          </cell>
        </row>
        <row r="677">
          <cell r="S677" t="str">
            <v>OPERAÇÕES SENAI - SESI - SEBRAE</v>
          </cell>
        </row>
        <row r="678">
          <cell r="S678" t="str">
            <v>OPERAÇÕES SENAI - SESI - SEBRAE</v>
          </cell>
        </row>
        <row r="679">
          <cell r="S679" t="str">
            <v>OPERAÇÕES SENAI - SESI - SEBRAE</v>
          </cell>
        </row>
        <row r="680">
          <cell r="S680" t="str">
            <v>OPERAÇÕES SENAI - SESI - SEBRAE</v>
          </cell>
        </row>
        <row r="681">
          <cell r="S681" t="str">
            <v>OPERAÇÕES SENAI - SESI - SEBRAE</v>
          </cell>
        </row>
        <row r="682">
          <cell r="S682" t="str">
            <v>OPERAÇÕES SENAI - SESI - SEBRAE</v>
          </cell>
        </row>
        <row r="683">
          <cell r="S683" t="str">
            <v>EMPREENDIMENTOS SENAI - SESI - SEBRAE</v>
          </cell>
        </row>
        <row r="684">
          <cell r="S684" t="str">
            <v>EMPREENDIMENTOS SENAI - SESI - SEBRAE</v>
          </cell>
        </row>
        <row r="685">
          <cell r="S685" t="str">
            <v>EMPREENDIMENTOS SENAI - SESI - SEBRAE</v>
          </cell>
        </row>
        <row r="686">
          <cell r="S686" t="str">
            <v>EMPREENDIMENTOS SENAI - SESI - SEBRAE</v>
          </cell>
        </row>
        <row r="687">
          <cell r="S687" t="str">
            <v>OPERAÇÕES SENAI - SESI - SEBRAE</v>
          </cell>
        </row>
        <row r="688">
          <cell r="S688" t="str">
            <v>OPERAÇÕES SENAI - SESI - SEBRAE</v>
          </cell>
        </row>
        <row r="689">
          <cell r="S689" t="str">
            <v>OPERAÇÕES SENAI - SESI - SEBRAE</v>
          </cell>
        </row>
        <row r="690">
          <cell r="S690" t="str">
            <v>OPERAÇÕES SENAI - SESI - SEBRAE</v>
          </cell>
        </row>
        <row r="691">
          <cell r="S691" t="str">
            <v>OPERAÇÕES SENAI - SESI - SEBRAE</v>
          </cell>
        </row>
        <row r="692">
          <cell r="S692" t="str">
            <v>OPERAÇÕES SENAI - SESI - SEBRAE</v>
          </cell>
        </row>
        <row r="693">
          <cell r="S693" t="str">
            <v>OPERAÇÕES SENAI - SESI - SEBRAE</v>
          </cell>
        </row>
        <row r="694">
          <cell r="S694" t="str">
            <v>OPERAÇÕES SENAI - SESI - SEBRAE</v>
          </cell>
        </row>
        <row r="695">
          <cell r="S695" t="str">
            <v>OPERAÇÕES SENAI - SESI - SEBRAE</v>
          </cell>
        </row>
        <row r="696">
          <cell r="S696" t="str">
            <v>OPERAÇÕES SENAI - SESI - SEBRAE</v>
          </cell>
        </row>
        <row r="697">
          <cell r="S697" t="str">
            <v>OPERAÇÕES SENAI - SESI - SEBRAE</v>
          </cell>
        </row>
        <row r="698">
          <cell r="S698" t="str">
            <v>OPERAÇÕES SENAI - SESI - SEBRAE</v>
          </cell>
        </row>
        <row r="699">
          <cell r="S699" t="str">
            <v>OPERAÇÕES SENAI - SESI - SEBRAE</v>
          </cell>
        </row>
        <row r="700">
          <cell r="S700" t="str">
            <v>OPERAÇÕES SENAI - SESI - SEBRAE</v>
          </cell>
        </row>
        <row r="701">
          <cell r="S701" t="str">
            <v>OPERAÇÕES SENAI - SESI - SEBRAE</v>
          </cell>
        </row>
        <row r="702">
          <cell r="S702" t="str">
            <v>OPERAÇÕES SENAI - SESI - SEBRAE</v>
          </cell>
        </row>
        <row r="703">
          <cell r="S703" t="str">
            <v>OPERAÇÕES SENAI - SESI - SEBRAE</v>
          </cell>
        </row>
        <row r="704">
          <cell r="S704" t="str">
            <v>OPERAÇÕES SENAI - SESI - SEBRAE</v>
          </cell>
        </row>
        <row r="705">
          <cell r="S705" t="str">
            <v>OPERAÇÕES SENAI - SESI - SEBRAE</v>
          </cell>
        </row>
        <row r="706">
          <cell r="S706" t="str">
            <v>OPERAÇÕES SENAI - SESI - SEBRAE</v>
          </cell>
        </row>
        <row r="707">
          <cell r="S707" t="str">
            <v>OPERAÇÕES SENAI - SESI - SEBRAE</v>
          </cell>
        </row>
        <row r="708">
          <cell r="S708" t="str">
            <v>OPERAÇÕES SENAI - SESI - SEBRAE</v>
          </cell>
        </row>
        <row r="709">
          <cell r="S709" t="str">
            <v>OPERAÇÕES SENAI - SESI - SEBRAE</v>
          </cell>
        </row>
        <row r="710">
          <cell r="S710" t="str">
            <v>OPERAÇÕES SENAI - SESI - SEBRAE</v>
          </cell>
        </row>
        <row r="711">
          <cell r="S711" t="str">
            <v>OPERAÇÕES SENAI - SESI - SEBRAE</v>
          </cell>
        </row>
        <row r="712">
          <cell r="S712" t="str">
            <v>OPERAÇÕES SENAI - SESI - SEBRAE</v>
          </cell>
        </row>
        <row r="713">
          <cell r="S713" t="str">
            <v>OPERAÇÕES SENAI - SESI - SEBRAE</v>
          </cell>
        </row>
        <row r="714">
          <cell r="S714" t="str">
            <v>OPERAÇÕES SENAI - SESI - SEBRAE</v>
          </cell>
        </row>
        <row r="715">
          <cell r="S715" t="str">
            <v>OPERAÇÕES SENAI - SESI - SEBRAE</v>
          </cell>
        </row>
        <row r="716">
          <cell r="S716" t="str">
            <v>OPERAÇÕES SENAI - SESI - SEBRAE</v>
          </cell>
        </row>
        <row r="717">
          <cell r="S717" t="str">
            <v>OPERAÇÕES SENAI - SESI - SEBRAE</v>
          </cell>
        </row>
        <row r="718">
          <cell r="S718" t="str">
            <v>OPERAÇÕES SENAI - SESI - SEBRAE</v>
          </cell>
        </row>
        <row r="719">
          <cell r="S719" t="str">
            <v>OPERAÇÕES SENAI - SESI - SEBRAE</v>
          </cell>
        </row>
        <row r="720">
          <cell r="S720" t="str">
            <v>OPERAÇÕES SENAI - SESI - SEBRAE</v>
          </cell>
        </row>
        <row r="721">
          <cell r="S721" t="str">
            <v>OPERAÇÕES SENAI - SESI - SEBRAE</v>
          </cell>
        </row>
        <row r="722">
          <cell r="S722" t="str">
            <v>OPERAÇÕES SENAI - SESI - SEBRAE</v>
          </cell>
        </row>
        <row r="723">
          <cell r="S723" t="str">
            <v>OPERAÇÕES SENAI - SESI - SEBRAE</v>
          </cell>
        </row>
        <row r="724">
          <cell r="S724" t="str">
            <v>OPERAÇÕES SENAI - SESI - SEBRAE</v>
          </cell>
        </row>
        <row r="725">
          <cell r="S725" t="str">
            <v>OPERAÇÕES SENAI - SESI - SEBRAE</v>
          </cell>
        </row>
        <row r="726">
          <cell r="S726" t="str">
            <v>EMPREENDIMENTOS INCRA E FUNDO AEROVIÁRIO</v>
          </cell>
        </row>
        <row r="727">
          <cell r="S727" t="str">
            <v>EMPREENDIMENTOS INCRA E FUNDO AEROVIÁRIO</v>
          </cell>
        </row>
        <row r="728">
          <cell r="S728" t="str">
            <v>EMPREENDIMENTOS INCRA E FUNDO AEROVIÁRIO</v>
          </cell>
        </row>
        <row r="729">
          <cell r="S729" t="str">
            <v>EMPREENDIMENTOS INCRA E FUNDO AEROVIÁRIO</v>
          </cell>
        </row>
        <row r="730">
          <cell r="S730" t="str">
            <v>OPERAÇÕES INCRA E FUNDO AEROVIÁRIO</v>
          </cell>
        </row>
        <row r="731">
          <cell r="S731" t="str">
            <v>OPERAÇÕES INCRA E FUNDO AEROVIÁRIO</v>
          </cell>
        </row>
        <row r="732">
          <cell r="S732" t="str">
            <v>OPERAÇÕES INCRA E FUNDO AEROVIÁRIO</v>
          </cell>
        </row>
        <row r="733">
          <cell r="S733" t="str">
            <v>OPERAÇÕES INCRA E FUNDO AEROVIÁRIO</v>
          </cell>
        </row>
        <row r="734">
          <cell r="S734" t="str">
            <v>OPERAÇÕES INCRA E FUNDO AEROVIÁRIO</v>
          </cell>
        </row>
        <row r="735">
          <cell r="S735" t="str">
            <v>OPERAÇÕES INCRA E FUNDO AEROVIÁRIO</v>
          </cell>
        </row>
        <row r="736">
          <cell r="S736" t="str">
            <v>OPERAÇÕES INCRA E FUNDO AEROVIÁRIO</v>
          </cell>
        </row>
        <row r="737">
          <cell r="S737" t="str">
            <v>OPERAÇÕES INCRA E FUNDO AEROVIÁRIO</v>
          </cell>
        </row>
        <row r="738">
          <cell r="S738" t="str">
            <v>OPERAÇÕES INCRA E FUNDO AEROVIÁRIO</v>
          </cell>
        </row>
        <row r="739">
          <cell r="S739" t="str">
            <v>OPERAÇÕES INCRA E FUNDO AEROVIÁRIO</v>
          </cell>
        </row>
        <row r="740">
          <cell r="S740" t="str">
            <v>OPERAÇÕES INCRA E FUNDO AEROVIÁRIO</v>
          </cell>
        </row>
        <row r="741">
          <cell r="S741" t="str">
            <v>OPERAÇÕES INCRA E FUNDO AEROVIÁRIO</v>
          </cell>
        </row>
        <row r="742">
          <cell r="S742" t="str">
            <v>OPERAÇÕES INCRA E FUNDO AEROVIÁRIO</v>
          </cell>
        </row>
        <row r="743">
          <cell r="S743" t="str">
            <v>OPERAÇÕES INCRA E FUNDO AEROVIÁRIO</v>
          </cell>
        </row>
        <row r="744">
          <cell r="S744" t="str">
            <v>OPERAÇÕES INCRA E FUNDO AEROVIÁRIO</v>
          </cell>
        </row>
        <row r="745">
          <cell r="S745" t="str">
            <v>OPERAÇÕES INCRA E FUNDO AEROVIÁRIO</v>
          </cell>
        </row>
        <row r="746">
          <cell r="S746" t="str">
            <v>OPERAÇÕES INCRA E FUNDO AEROVIÁRIO</v>
          </cell>
        </row>
        <row r="747">
          <cell r="S747" t="str">
            <v>OPERAÇÕES INCRA E FUNDO AEROVIÁRIO</v>
          </cell>
        </row>
        <row r="748">
          <cell r="S748" t="str">
            <v>OPERAÇÕES INCRA E FUNDO AEROVIÁRIO</v>
          </cell>
        </row>
        <row r="749">
          <cell r="S749" t="str">
            <v>OPERAÇÕES INCRA E FUNDO AEROVIÁRIO</v>
          </cell>
        </row>
        <row r="750">
          <cell r="S750" t="str">
            <v>OPERAÇÕES INCRA E FUNDO AEROVIÁRIO</v>
          </cell>
        </row>
        <row r="751">
          <cell r="S751" t="str">
            <v>OPERAÇÕES INCRA E FUNDO AEROVIÁRIO</v>
          </cell>
        </row>
        <row r="752">
          <cell r="S752" t="str">
            <v>OPERAÇÕES INCRA E FUNDO AEROVIÁRIO</v>
          </cell>
        </row>
        <row r="753">
          <cell r="S753" t="str">
            <v>OPERAÇÕES INCRA E FUNDO AEROVIÁRIO</v>
          </cell>
        </row>
        <row r="754">
          <cell r="S754" t="str">
            <v>OPERAÇÕES INCRA E FUNDO AEROVIÁRIO</v>
          </cell>
        </row>
        <row r="755">
          <cell r="S755" t="str">
            <v>OPERAÇÕES INCRA E FUNDO AEROVIÁRIO</v>
          </cell>
        </row>
        <row r="756">
          <cell r="S756" t="str">
            <v>OPERAÇÕES INCRA E FUNDO AEROVIÁRIO</v>
          </cell>
        </row>
        <row r="757">
          <cell r="S757" t="str">
            <v>OPERAÇÕES INCRA E FUNDO AEROVIÁRIO</v>
          </cell>
        </row>
        <row r="758">
          <cell r="S758" t="str">
            <v>OPERAÇÕES INCRA E FUNDO AEROVIÁRIO</v>
          </cell>
        </row>
        <row r="759">
          <cell r="S759" t="str">
            <v>OPERAÇÕES INCRA E FUNDO AEROVIÁRIO</v>
          </cell>
        </row>
        <row r="760">
          <cell r="S760" t="str">
            <v>OPERAÇÕES INCRA E FUNDO AEROVIÁRIO</v>
          </cell>
        </row>
        <row r="761">
          <cell r="S761" t="str">
            <v>OPERAÇÕES INCRA E FUNDO AEROVIÁRIO</v>
          </cell>
        </row>
        <row r="762">
          <cell r="S762" t="str">
            <v>OPERAÇÕES INCRA E FUNDO AEROVIÁRIO</v>
          </cell>
        </row>
        <row r="763">
          <cell r="S763" t="str">
            <v>OPERAÇÕES INCRA E FUNDO AEROVIÁRIO</v>
          </cell>
        </row>
        <row r="764">
          <cell r="S764" t="str">
            <v>OPERAÇÕES INCRA E FUNDO AEROVIÁRIO</v>
          </cell>
        </row>
        <row r="765">
          <cell r="S765" t="str">
            <v>OPERAÇÕES INCRA E FUNDO AEROVIÁRIO</v>
          </cell>
        </row>
        <row r="766">
          <cell r="S766" t="str">
            <v>OPERAÇÕES INCRA E FUNDO AEROVIÁRIO</v>
          </cell>
        </row>
        <row r="767">
          <cell r="S767" t="str">
            <v>OPERAÇÕES INCRA E FUNDO AEROVIÁRIO</v>
          </cell>
        </row>
        <row r="768">
          <cell r="S768" t="str">
            <v>OPERAÇÕES INCRA E FUNDO AEROVIÁRIO</v>
          </cell>
        </row>
        <row r="769">
          <cell r="S769" t="str">
            <v>EMPREENDIMENTOS SALÁRIO EDUCAÇÃO</v>
          </cell>
        </row>
        <row r="770">
          <cell r="S770" t="str">
            <v>EMPREENDIMENTOS SALÁRIO EDUCAÇÃO</v>
          </cell>
        </row>
        <row r="771">
          <cell r="S771" t="str">
            <v>EMPREENDIMENTOS SALÁRIO EDUCAÇÃO</v>
          </cell>
        </row>
        <row r="772">
          <cell r="S772" t="str">
            <v>EMPREENDIMENTOS SALÁRIO EDUCAÇÃO</v>
          </cell>
        </row>
        <row r="773">
          <cell r="S773" t="str">
            <v>OPERAÇÕES SALÁRIO EDUCAÇÃO</v>
          </cell>
        </row>
        <row r="774">
          <cell r="S774" t="str">
            <v>OPERAÇÕES SALÁRIO EDUCAÇÃO</v>
          </cell>
        </row>
        <row r="775">
          <cell r="S775" t="str">
            <v>OPERAÇÕES SALÁRIO EDUCAÇÃO</v>
          </cell>
        </row>
        <row r="776">
          <cell r="S776" t="str">
            <v>OPERAÇÕES SALÁRIO EDUCAÇÃO</v>
          </cell>
        </row>
        <row r="777">
          <cell r="S777" t="str">
            <v>OPERAÇÕES SALÁRIO EDUCAÇÃO</v>
          </cell>
        </row>
        <row r="778">
          <cell r="S778" t="str">
            <v>OPERAÇÕES SALÁRIO EDUCAÇÃO</v>
          </cell>
        </row>
        <row r="779">
          <cell r="S779" t="str">
            <v>OPERAÇÕES SALÁRIO EDUCAÇÃO</v>
          </cell>
        </row>
        <row r="780">
          <cell r="S780" t="str">
            <v>OPERAÇÕES SALÁRIO EDUCAÇÃO</v>
          </cell>
        </row>
        <row r="781">
          <cell r="S781" t="str">
            <v>OPERAÇÕES SALÁRIO EDUCAÇÃO</v>
          </cell>
        </row>
        <row r="782">
          <cell r="S782" t="str">
            <v>OPERAÇÕES SALÁRIO EDUCAÇÃO</v>
          </cell>
        </row>
        <row r="783">
          <cell r="S783" t="str">
            <v>OPERAÇÕES SALÁRIO EDUCAÇÃO</v>
          </cell>
        </row>
        <row r="784">
          <cell r="S784" t="str">
            <v>OPERAÇÕES SALÁRIO EDUCAÇÃO</v>
          </cell>
        </row>
        <row r="785">
          <cell r="S785" t="str">
            <v>OPERAÇÕES SALÁRIO EDUCAÇÃO</v>
          </cell>
        </row>
        <row r="786">
          <cell r="S786" t="str">
            <v>OPERAÇÕES SALÁRIO EDUCAÇÃO</v>
          </cell>
        </row>
        <row r="787">
          <cell r="S787" t="str">
            <v>OPERAÇÕES SALÁRIO EDUCAÇÃO</v>
          </cell>
        </row>
        <row r="788">
          <cell r="S788" t="str">
            <v>OPERAÇÕES SALÁRIO EDUCAÇÃO</v>
          </cell>
        </row>
        <row r="789">
          <cell r="S789" t="str">
            <v>OPERAÇÕES SALÁRIO EDUCAÇÃO</v>
          </cell>
        </row>
        <row r="790">
          <cell r="S790" t="str">
            <v>OPERAÇÕES SALÁRIO EDUCAÇÃO</v>
          </cell>
        </row>
        <row r="791">
          <cell r="S791" t="str">
            <v>OPERAÇÕES SALÁRIO EDUCAÇÃO</v>
          </cell>
        </row>
        <row r="792">
          <cell r="S792" t="str">
            <v>OPERAÇÕES SALÁRIO EDUCAÇÃO</v>
          </cell>
        </row>
        <row r="793">
          <cell r="S793" t="str">
            <v>OPERAÇÕES SALÁRIO EDUCAÇÃO</v>
          </cell>
        </row>
        <row r="794">
          <cell r="S794" t="str">
            <v>OPERAÇÕES SALÁRIO EDUCAÇÃO</v>
          </cell>
        </row>
        <row r="795">
          <cell r="S795" t="str">
            <v>OPERAÇÕES SALÁRIO EDUCAÇÃO</v>
          </cell>
        </row>
        <row r="796">
          <cell r="S796" t="str">
            <v>OPERAÇÕES SALÁRIO EDUCAÇÃO</v>
          </cell>
        </row>
        <row r="797">
          <cell r="S797" t="str">
            <v>OPERAÇÕES SALÁRIO EDUCAÇÃO</v>
          </cell>
        </row>
        <row r="798">
          <cell r="S798" t="str">
            <v>OPERAÇÕES SALÁRIO EDUCAÇÃO</v>
          </cell>
        </row>
        <row r="799">
          <cell r="S799" t="str">
            <v>OPERAÇÕES SALÁRIO EDUCAÇÃO</v>
          </cell>
        </row>
        <row r="800">
          <cell r="S800" t="str">
            <v>OPERAÇÕES SALÁRIO EDUCAÇÃO</v>
          </cell>
        </row>
        <row r="801">
          <cell r="S801" t="str">
            <v>OPERAÇÕES SALÁRIO EDUCAÇÃO</v>
          </cell>
        </row>
        <row r="802">
          <cell r="S802" t="str">
            <v>OPERAÇÕES SALÁRIO EDUCAÇÃO</v>
          </cell>
        </row>
        <row r="803">
          <cell r="S803" t="str">
            <v>OPERAÇÕES SALÁRIO EDUCAÇÃO</v>
          </cell>
        </row>
        <row r="804">
          <cell r="S804" t="str">
            <v>OPERAÇÕES SALÁRIO EDUCAÇÃO</v>
          </cell>
        </row>
        <row r="805">
          <cell r="S805" t="str">
            <v>OPERAÇÕES SALÁRIO EDUCAÇÃO</v>
          </cell>
        </row>
        <row r="806">
          <cell r="S806" t="str">
            <v>OPERAÇÕES SALÁRIO EDUCAÇÃO</v>
          </cell>
        </row>
        <row r="807">
          <cell r="S807" t="str">
            <v>OPERAÇÕES SALÁRIO EDUCAÇÃO</v>
          </cell>
        </row>
        <row r="808">
          <cell r="S808" t="str">
            <v>OPERAÇÕES SALÁRIO EDUCAÇÃO</v>
          </cell>
        </row>
        <row r="809">
          <cell r="S809" t="str">
            <v>OPERAÇÕES SALÁRIO EDUCAÇÃO</v>
          </cell>
        </row>
        <row r="810">
          <cell r="S810" t="str">
            <v>OPERAÇÕES SALÁRIO EDUCAÇÃO</v>
          </cell>
        </row>
        <row r="811">
          <cell r="S811" t="str">
            <v>OPERAÇÕES SALÁRIO EDUCAÇÃO</v>
          </cell>
        </row>
        <row r="812">
          <cell r="S812" t="str">
            <v>EMPREENDIMENTOS ACIDENTE DE TRABALHO</v>
          </cell>
        </row>
        <row r="813">
          <cell r="S813" t="str">
            <v>EMPREENDIMENTOS ACIDENTE DE TRABALHO</v>
          </cell>
        </row>
        <row r="814">
          <cell r="S814" t="str">
            <v>EMPREENDIMENTOS ACIDENTE DE TRABALHO</v>
          </cell>
        </row>
        <row r="815">
          <cell r="S815" t="str">
            <v>EMPREENDIMENTOS ACIDENTE DE TRABALHO</v>
          </cell>
        </row>
        <row r="816">
          <cell r="S816" t="str">
            <v>OPERAÇÕES ACIDENTE DE TRABALHO</v>
          </cell>
        </row>
        <row r="817">
          <cell r="S817" t="str">
            <v>OPERAÇÕES ACIDENTE DE TRABALHO</v>
          </cell>
        </row>
        <row r="818">
          <cell r="S818" t="str">
            <v>OPERAÇÕES ACIDENTE DE TRABALHO</v>
          </cell>
        </row>
        <row r="819">
          <cell r="S819" t="str">
            <v>OPERAÇÕES ACIDENTE DE TRABALHO</v>
          </cell>
        </row>
        <row r="820">
          <cell r="S820" t="str">
            <v>OPERAÇÕES ACIDENTE DE TRABALHO</v>
          </cell>
        </row>
        <row r="821">
          <cell r="S821" t="str">
            <v>OPERAÇÕES ACIDENTE DE TRABALHO</v>
          </cell>
        </row>
        <row r="822">
          <cell r="S822" t="str">
            <v>OPERAÇÕES ACIDENTE DE TRABALHO</v>
          </cell>
        </row>
        <row r="823">
          <cell r="S823" t="str">
            <v>OPERAÇÕES ACIDENTE DE TRABALHO</v>
          </cell>
        </row>
        <row r="824">
          <cell r="S824" t="str">
            <v>OPERAÇÕES ACIDENTE DE TRABALHO</v>
          </cell>
        </row>
        <row r="825">
          <cell r="S825" t="str">
            <v>OPERAÇÕES ACIDENTE DE TRABALHO</v>
          </cell>
        </row>
        <row r="826">
          <cell r="S826" t="str">
            <v>OPERAÇÕES ACIDENTE DE TRABALHO</v>
          </cell>
        </row>
        <row r="827">
          <cell r="S827" t="str">
            <v>OPERAÇÕES ACIDENTE DE TRABALHO</v>
          </cell>
        </row>
        <row r="828">
          <cell r="S828" t="str">
            <v>OPERAÇÕES ACIDENTE DE TRABALHO</v>
          </cell>
        </row>
        <row r="829">
          <cell r="S829" t="str">
            <v>OPERAÇÕES ACIDENTE DE TRABALHO</v>
          </cell>
        </row>
        <row r="830">
          <cell r="S830" t="str">
            <v>OPERAÇÕES ACIDENTE DE TRABALHO</v>
          </cell>
        </row>
        <row r="831">
          <cell r="S831" t="str">
            <v>OPERAÇÕES ACIDENTE DE TRABALHO</v>
          </cell>
        </row>
        <row r="832">
          <cell r="S832" t="str">
            <v>OPERAÇÕES ACIDENTE DE TRABALHO</v>
          </cell>
        </row>
        <row r="833">
          <cell r="S833" t="str">
            <v>OPERAÇÕES ACIDENTE DE TRABALHO</v>
          </cell>
        </row>
        <row r="834">
          <cell r="S834" t="str">
            <v>OPERAÇÕES ACIDENTE DE TRABALHO</v>
          </cell>
        </row>
        <row r="835">
          <cell r="S835" t="str">
            <v>OPERAÇÕES ACIDENTE DE TRABALHO</v>
          </cell>
        </row>
        <row r="836">
          <cell r="S836" t="str">
            <v>OPERAÇÕES ACIDENTE DE TRABALHO</v>
          </cell>
        </row>
        <row r="837">
          <cell r="S837" t="str">
            <v>OPERAÇÕES ACIDENTE DE TRABALHO</v>
          </cell>
        </row>
        <row r="838">
          <cell r="S838" t="str">
            <v>OPERAÇÕES ACIDENTE DE TRABALHO</v>
          </cell>
        </row>
        <row r="839">
          <cell r="S839" t="str">
            <v>OPERAÇÕES ACIDENTE DE TRABALHO</v>
          </cell>
        </row>
        <row r="840">
          <cell r="S840" t="str">
            <v>OPERAÇÕES ACIDENTE DE TRABALHO</v>
          </cell>
        </row>
        <row r="841">
          <cell r="S841" t="str">
            <v>OPERAÇÕES ACIDENTE DE TRABALHO</v>
          </cell>
        </row>
        <row r="842">
          <cell r="S842" t="str">
            <v>OPERAÇÕES ACIDENTE DE TRABALHO</v>
          </cell>
        </row>
        <row r="843">
          <cell r="S843" t="str">
            <v>OPERAÇÕES ACIDENTE DE TRABALHO</v>
          </cell>
        </row>
        <row r="844">
          <cell r="S844" t="str">
            <v>OPERAÇÕES ACIDENTE DE TRABALHO</v>
          </cell>
        </row>
        <row r="845">
          <cell r="S845" t="str">
            <v>OPERAÇÕES ACIDENTE DE TRABALHO</v>
          </cell>
        </row>
        <row r="846">
          <cell r="S846" t="str">
            <v>OPERAÇÕES ACIDENTE DE TRABALHO</v>
          </cell>
        </row>
        <row r="847">
          <cell r="S847" t="str">
            <v>OPERAÇÕES ACIDENTE DE TRABALHO</v>
          </cell>
        </row>
        <row r="848">
          <cell r="S848" t="str">
            <v>OPERAÇÕES ACIDENTE DE TRABALHO</v>
          </cell>
        </row>
        <row r="849">
          <cell r="S849" t="str">
            <v>OPERAÇÕES ACIDENTE DE TRABALHO</v>
          </cell>
        </row>
        <row r="850">
          <cell r="S850" t="str">
            <v>OPERAÇÕES ACIDENTE DE TRABALHO</v>
          </cell>
        </row>
        <row r="851">
          <cell r="S851" t="str">
            <v>OPERAÇÕES ACIDENTE DE TRABALHO</v>
          </cell>
        </row>
        <row r="852">
          <cell r="S852" t="str">
            <v>OPERAÇÕES ACIDENTE DE TRABALHO</v>
          </cell>
        </row>
        <row r="853">
          <cell r="S853" t="str">
            <v>OPERAÇÕES ACIDENTE DE TRABALHO</v>
          </cell>
        </row>
        <row r="854">
          <cell r="S854" t="str">
            <v>OPERAÇÕES ACIDENTE DE TRABALHO</v>
          </cell>
        </row>
        <row r="855">
          <cell r="S855" t="str">
            <v>EMPREENDIMENTOS FGTS</v>
          </cell>
        </row>
        <row r="856">
          <cell r="S856" t="str">
            <v>EMPREENDIMENTOS FGTS</v>
          </cell>
        </row>
        <row r="857">
          <cell r="S857" t="str">
            <v>EMPREENDIMENTOS FGTS</v>
          </cell>
        </row>
        <row r="858">
          <cell r="S858" t="str">
            <v>EMPREENDIMENTOS FGTS</v>
          </cell>
        </row>
        <row r="859">
          <cell r="S859" t="str">
            <v>OPERAÇÕES FGTS</v>
          </cell>
        </row>
        <row r="860">
          <cell r="S860" t="str">
            <v>OPERAÇÕES FGTS</v>
          </cell>
        </row>
        <row r="861">
          <cell r="S861" t="str">
            <v>OPERAÇÕES FGTS</v>
          </cell>
        </row>
        <row r="862">
          <cell r="S862" t="str">
            <v>OPERAÇÕES FGTS</v>
          </cell>
        </row>
        <row r="863">
          <cell r="S863" t="str">
            <v>OPERAÇÕES FGTS</v>
          </cell>
        </row>
        <row r="864">
          <cell r="S864" t="str">
            <v>OPERAÇÕES FGTS</v>
          </cell>
        </row>
        <row r="865">
          <cell r="S865" t="str">
            <v>OPERAÇÕES FGTS</v>
          </cell>
        </row>
        <row r="866">
          <cell r="S866" t="str">
            <v>OPERAÇÕES FGTS</v>
          </cell>
        </row>
        <row r="867">
          <cell r="S867" t="str">
            <v>OPERAÇÕES FGTS</v>
          </cell>
        </row>
        <row r="868">
          <cell r="S868" t="str">
            <v>OPERAÇÕES FGTS</v>
          </cell>
        </row>
        <row r="869">
          <cell r="S869" t="str">
            <v>OPERAÇÕES FGTS</v>
          </cell>
        </row>
        <row r="870">
          <cell r="S870" t="str">
            <v>OPERAÇÕES FGTS</v>
          </cell>
        </row>
        <row r="871">
          <cell r="S871" t="str">
            <v>OPERAÇÕES FGTS</v>
          </cell>
        </row>
        <row r="872">
          <cell r="S872" t="str">
            <v>OPERAÇÕES FGTS</v>
          </cell>
        </row>
        <row r="873">
          <cell r="S873" t="str">
            <v>ADMINISTRATIVA FGTS</v>
          </cell>
        </row>
        <row r="874">
          <cell r="S874" t="str">
            <v>EMPREENDIMENTOS PLANO SUPLEMENTAÇÃO DE APOSENTADORIA  -  PSAP</v>
          </cell>
        </row>
        <row r="875">
          <cell r="S875" t="str">
            <v>EMPREENDIMENTOS PLANO SUPLEMENTAÇÃO DE APOSENTADORIA  -  PSAP</v>
          </cell>
        </row>
        <row r="876">
          <cell r="S876" t="str">
            <v>EMPREENDIMENTOS PLANO SUPLEMENTAÇÃO DE APOSENTADORIA  -  PSAP</v>
          </cell>
        </row>
        <row r="877">
          <cell r="S877" t="str">
            <v>EMPREENDIMENTOS PLANO SUPLEMENTAÇÃO DE APOSENTADORIA  -  PSAP</v>
          </cell>
        </row>
        <row r="878">
          <cell r="S878" t="str">
            <v>OPERAÇÕES PLANO SUPLEMENTAÇÃO DE APOSENTADORIA  -  PSAP</v>
          </cell>
        </row>
        <row r="879">
          <cell r="S879" t="str">
            <v>OPERAÇÕES PLANO SUPLEMENTAÇÃO DE APOSENTADORIA  -  PSAP</v>
          </cell>
        </row>
        <row r="880">
          <cell r="S880" t="str">
            <v>OPERAÇÕES PLANO SUPLEMENTAÇÃO DE APOSENTADORIA  -  PSAP</v>
          </cell>
        </row>
        <row r="881">
          <cell r="S881" t="str">
            <v>OPERAÇÕES PLANO SUPLEMENTAÇÃO DE APOSENTADORIA  -  PSAP</v>
          </cell>
        </row>
        <row r="882">
          <cell r="S882" t="str">
            <v>OPERAÇÕES PLANO SUPLEMENTAÇÃO DE APOSENTADORIA  -  PSAP</v>
          </cell>
        </row>
        <row r="883">
          <cell r="S883" t="str">
            <v>OPERAÇÕES PLANO SUPLEMENTAÇÃO DE APOSENTADORIA  -  PSAP</v>
          </cell>
        </row>
        <row r="884">
          <cell r="S884" t="str">
            <v>OPERAÇÕES PLANO SUPLEMENTAÇÃO DE APOSENTADORIA  -  PSAP</v>
          </cell>
        </row>
        <row r="885">
          <cell r="S885" t="str">
            <v>OPERAÇÕES PLANO SUPLEMENTAÇÃO DE APOSENTADORIA  -  PSAP</v>
          </cell>
        </row>
        <row r="886">
          <cell r="S886" t="str">
            <v>OPERAÇÕES PLANO SUPLEMENTAÇÃO DE APOSENTADORIA  -  PSAP</v>
          </cell>
        </row>
        <row r="887">
          <cell r="S887" t="str">
            <v>OPERAÇÕES PLANO SUPLEMENTAÇÃO DE APOSENTADORIA  -  PSAP</v>
          </cell>
        </row>
        <row r="888">
          <cell r="S888" t="str">
            <v>OPERAÇÕES PLANO SUPLEMENTAÇÃO DE APOSENTADORIA  -  PSAP</v>
          </cell>
        </row>
        <row r="889">
          <cell r="S889" t="str">
            <v>EMPREENDIMENTOS PLANO SUPLEMENTAÇÃO DE APOSENTADORIA  -  PSAP</v>
          </cell>
        </row>
        <row r="890">
          <cell r="S890" t="str">
            <v>EMPREENDIMENTOS PLANO SUPLEMENTAÇÃO DE APOSENTADORIA  -  PSAP</v>
          </cell>
        </row>
        <row r="891">
          <cell r="S891" t="str">
            <v>EMPREENDIMENTOS PLANO SUPLEMENTAÇÃO DE APOSENTADORIA  -  PSAP</v>
          </cell>
        </row>
        <row r="892">
          <cell r="S892" t="str">
            <v>EMPREENDIMENTOS PLANO SUPLEMENTAÇÃO DE APOSENTADORIA  -  PSAP</v>
          </cell>
        </row>
        <row r="893">
          <cell r="S893" t="str">
            <v>OPERAÇÕES PLANO SUPLEMENTAÇÃO DE APOSENTADORIA  -  PSAP</v>
          </cell>
        </row>
        <row r="894">
          <cell r="S894" t="str">
            <v>OPERAÇÕES PLANO SUPLEMENTAÇÃO DE APOSENTADORIA  -  PSAP</v>
          </cell>
        </row>
        <row r="895">
          <cell r="S895" t="str">
            <v>OPERAÇÕES PLANO SUPLEMENTAÇÃO DE APOSENTADORIA  -  PSAP</v>
          </cell>
        </row>
        <row r="896">
          <cell r="S896" t="str">
            <v>OPERAÇÕES PLANO SUPLEMENTAÇÃO DE APOSENTADORIA  -  PSAP</v>
          </cell>
        </row>
        <row r="897">
          <cell r="S897" t="str">
            <v>OPERAÇÕES PLANO SUPLEMENTAÇÃO DE APOSENTADORIA  -  PSAP</v>
          </cell>
        </row>
        <row r="898">
          <cell r="S898" t="str">
            <v>OPERAÇÕES PLANO SUPLEMENTAÇÃO DE APOSENTADORIA  -  PSAP</v>
          </cell>
        </row>
        <row r="899">
          <cell r="S899" t="str">
            <v>OPERAÇÕES PLANO SUPLEMENTAÇÃO DE APOSENTADORIA  -  PSAP</v>
          </cell>
        </row>
        <row r="900">
          <cell r="S900" t="str">
            <v>OPERAÇÕES PLANO SUPLEMENTAÇÃO DE APOSENTADORIA  -  PSAP</v>
          </cell>
        </row>
        <row r="901">
          <cell r="S901" t="str">
            <v>OPERAÇÕES PLANO SUPLEMENTAÇÃO DE APOSENTADORIA  -  PSAP</v>
          </cell>
        </row>
        <row r="902">
          <cell r="S902" t="str">
            <v>OPERAÇÕES PLANO SUPLEMENTAÇÃO DE APOSENTADORIA  -  PSAP</v>
          </cell>
        </row>
        <row r="903">
          <cell r="S903" t="str">
            <v>OPERAÇÕES PLANO SUPLEMENTAÇÃO DE APOSENTADORIA  -  PSAP</v>
          </cell>
        </row>
        <row r="904">
          <cell r="S904" t="str">
            <v>OPERAÇÕES PLANO SUPLEMENTAÇÃO DE APOSENTADORIA  -  PSAP</v>
          </cell>
        </row>
        <row r="905">
          <cell r="S905" t="str">
            <v>EMPREENDIMENTOS PLANO SUPLEMENTAÇÃO DE APOSENTADORIA  -  PSAP</v>
          </cell>
        </row>
        <row r="906">
          <cell r="S906" t="str">
            <v>EMPREENDIMENTOS PLANO SUPLEMENTAÇÃO DE APOSENTADORIA  -  PSAP</v>
          </cell>
        </row>
        <row r="907">
          <cell r="S907" t="str">
            <v>EMPREENDIMENTOS PLANO SUPLEMENTAÇÃO DE APOSENTADORIA  -  PSAP</v>
          </cell>
        </row>
        <row r="908">
          <cell r="S908" t="str">
            <v>EMPREENDIMENTOS PLANO SUPLEMENTAÇÃO DE APOSENTADORIA  -  PSAP</v>
          </cell>
        </row>
        <row r="909">
          <cell r="S909" t="str">
            <v>OPERAÇÕES PLANO SUPLEMENTAÇÃO DE APOSENTADORIA  -  PSAP</v>
          </cell>
        </row>
        <row r="910">
          <cell r="S910" t="str">
            <v>OPERAÇÕES PLANO SUPLEMENTAÇÃO DE APOSENTADORIA  -  PSAP</v>
          </cell>
        </row>
        <row r="911">
          <cell r="S911" t="str">
            <v>OPERAÇÕES PLANO SUPLEMENTAÇÃO DE APOSENTADORIA  -  PSAP</v>
          </cell>
        </row>
        <row r="912">
          <cell r="S912" t="str">
            <v>OPERAÇÕES PLANO SUPLEMENTAÇÃO DE APOSENTADORIA  -  PSAP</v>
          </cell>
        </row>
        <row r="913">
          <cell r="S913" t="str">
            <v>OPERAÇÕES PLANO SUPLEMENTAÇÃO DE APOSENTADORIA  -  PSAP</v>
          </cell>
        </row>
        <row r="914">
          <cell r="S914" t="str">
            <v>OPERAÇÕES PLANO SUPLEMENTAÇÃO DE APOSENTADORIA  -  PSAP</v>
          </cell>
        </row>
        <row r="915">
          <cell r="S915" t="str">
            <v>OPERAÇÕES PLANO SUPLEMENTAÇÃO DE APOSENTADORIA  -  PSAP</v>
          </cell>
        </row>
        <row r="916">
          <cell r="S916" t="str">
            <v>OPERAÇÕES PLANO SUPLEMENTAÇÃO DE APOSENTADORIA  -  PSAP</v>
          </cell>
        </row>
        <row r="917">
          <cell r="S917" t="str">
            <v>OPERAÇÕES PLANO SUPLEMENTAÇÃO DE APOSENTADORIA  -  PSAP</v>
          </cell>
        </row>
        <row r="918">
          <cell r="S918" t="str">
            <v>OPERAÇÕES PLANO SUPLEMENTAÇÃO DE APOSENTADORIA  -  PSAP</v>
          </cell>
        </row>
        <row r="919">
          <cell r="S919" t="str">
            <v>OPERAÇÕES PLANO SUPLEMENTAÇÃO DE APOSENTADORIA  -  PSAP</v>
          </cell>
        </row>
        <row r="920">
          <cell r="S920" t="str">
            <v>OPERAÇÕES PLANO SUPLEMENTAÇÃO DE APOSENTADORIA  -  PSAP</v>
          </cell>
        </row>
        <row r="921">
          <cell r="S921" t="str">
            <v>OPERAÇÕES DESPESAS E TAXAS ADMINISTRATIVAS FUND. CESP</v>
          </cell>
        </row>
        <row r="922">
          <cell r="S922" t="str">
            <v>OPERAÇÕES ASSISTÊNCIA MÉDICA FUND. CESP</v>
          </cell>
        </row>
        <row r="923">
          <cell r="S923" t="str">
            <v>OPERAÇÕES ASSISTÊNCIA ODONTOLÓGICA FUND. CESP</v>
          </cell>
        </row>
        <row r="924">
          <cell r="S924" t="str">
            <v>EMPREENDIMENTOS AUXÍLIO ALIMENTAÇÃO E LANCHE MATINAL</v>
          </cell>
        </row>
        <row r="925">
          <cell r="S925" t="str">
            <v>EMPREENDIMENTOS AUXÍLIO ALIMENTAÇÃO E LANCHE MATINAL</v>
          </cell>
        </row>
        <row r="926">
          <cell r="S926" t="str">
            <v>EMPREENDIMENTOS AUXÍLIO ALIMENTAÇÃO E LANCHE MATINAL</v>
          </cell>
        </row>
        <row r="927">
          <cell r="S927" t="str">
            <v>EMPREENDIMENTOS AUXÍLIO ALIMENTAÇÃO E LANCHE MATINAL</v>
          </cell>
        </row>
        <row r="928">
          <cell r="S928" t="str">
            <v>OPERAÇÕES AUXÍLIO ALIMENTAÇÃO E LANCHE MATINAL</v>
          </cell>
        </row>
        <row r="929">
          <cell r="S929" t="str">
            <v>OPERAÇÕES AUXÍLIO ALIMENTAÇÃO E LANCHE MATINAL</v>
          </cell>
        </row>
        <row r="930">
          <cell r="S930" t="str">
            <v>OPERAÇÕES AUXÍLIO ALIMENTAÇÃO E LANCHE MATINAL</v>
          </cell>
        </row>
        <row r="931">
          <cell r="S931" t="str">
            <v>OPERAÇÕES AUXÍLIO ALIMENTAÇÃO E LANCHE MATINAL</v>
          </cell>
        </row>
        <row r="932">
          <cell r="S932" t="str">
            <v>OPERAÇÕES AUXÍLIO ALIMENTAÇÃO E LANCHE MATINAL</v>
          </cell>
        </row>
        <row r="933">
          <cell r="S933" t="str">
            <v>OPERAÇÕES AUXÍLIO ALIMENTAÇÃO E LANCHE MATINAL</v>
          </cell>
        </row>
        <row r="934">
          <cell r="S934" t="str">
            <v>OPERAÇÕES AUXÍLIO ALIMENTAÇÃO E LANCHE MATINAL</v>
          </cell>
        </row>
        <row r="935">
          <cell r="S935" t="str">
            <v>OPERAÇÕES AUXÍLIO ALIMENTAÇÃO E LANCHE MATINAL</v>
          </cell>
        </row>
        <row r="936">
          <cell r="S936" t="str">
            <v>OPERAÇÕES AUXÍLIO ALIMENTAÇÃO E LANCHE MATINAL</v>
          </cell>
        </row>
        <row r="937">
          <cell r="S937" t="str">
            <v>OPERAÇÕES AUXÍLIO ALIMENTAÇÃO E LANCHE MATINAL</v>
          </cell>
        </row>
        <row r="938">
          <cell r="S938" t="str">
            <v>OPERAÇÕES AUXÍLIO ALIMENTAÇÃO E LANCHE MATINAL</v>
          </cell>
        </row>
        <row r="939">
          <cell r="S939" t="str">
            <v>OPERAÇÕES AUXÍLIO ALIMENTAÇÃO E LANCHE MATINAL</v>
          </cell>
        </row>
        <row r="940">
          <cell r="S940" t="str">
            <v>OPERAÇÕES AUXÍLIO ALIMENTAÇÃO E LANCHE MATINAL</v>
          </cell>
        </row>
        <row r="941">
          <cell r="S941" t="str">
            <v>OPERAÇÕES AUXÍLIO ALIMENTAÇÃO E LANCHE MATINAL</v>
          </cell>
        </row>
        <row r="942">
          <cell r="S942" t="str">
            <v>OPERAÇÕES AUXÍLIO ALIMENTAÇÃO E LANCHE MATINAL</v>
          </cell>
        </row>
        <row r="943">
          <cell r="S943" t="str">
            <v>OPERAÇÕES AUXÍLIO ALIMENTAÇÃO E LANCHE MATINAL</v>
          </cell>
        </row>
        <row r="944">
          <cell r="S944" t="str">
            <v>OPERAÇÕES AUXÍLIO ALIMENTAÇÃO E LANCHE MATINAL</v>
          </cell>
        </row>
        <row r="945">
          <cell r="S945" t="str">
            <v>OPERAÇÕES AUXÍLIO ALIMENTAÇÃO E LANCHE MATINAL</v>
          </cell>
        </row>
        <row r="946">
          <cell r="S946" t="str">
            <v>OPERAÇÕES AUXÍLIO ALIMENTAÇÃO E LANCHE MATINAL</v>
          </cell>
        </row>
        <row r="947">
          <cell r="S947" t="str">
            <v>OPERAÇÕES AUXÍLIO ALIMENTAÇÃO E LANCHE MATINAL</v>
          </cell>
        </row>
        <row r="948">
          <cell r="S948" t="str">
            <v>OPERAÇÕES AUXÍLIO ALIMENTAÇÃO E LANCHE MATINAL</v>
          </cell>
        </row>
        <row r="949">
          <cell r="S949" t="str">
            <v>OPERAÇÕES AUXÍLIO ALIMENTAÇÃO E LANCHE MATINAL</v>
          </cell>
        </row>
        <row r="950">
          <cell r="S950" t="str">
            <v>OPERAÇÕES AUXÍLIO ALIMENTAÇÃO E LANCHE MATINAL</v>
          </cell>
        </row>
        <row r="951">
          <cell r="S951" t="str">
            <v>OPERAÇÕES AUXÍLIO ALIMENTAÇÃO E LANCHE MATINAL</v>
          </cell>
        </row>
        <row r="952">
          <cell r="S952" t="str">
            <v>OPERAÇÕES AUXÍLIO ALIMENTAÇÃO E LANCHE MATINAL</v>
          </cell>
        </row>
        <row r="953">
          <cell r="S953" t="str">
            <v>OPERAÇÕES AUXÍLIO ALIMENTAÇÃO E LANCHE MATINAL</v>
          </cell>
        </row>
        <row r="954">
          <cell r="S954" t="str">
            <v>OPERAÇÕES AUXÍLIO ALIMENTAÇÃO E LANCHE MATINAL</v>
          </cell>
        </row>
        <row r="955">
          <cell r="S955" t="str">
            <v>OPERAÇÕES AUXÍLIO ALIMENTAÇÃO E LANCHE MATINAL</v>
          </cell>
        </row>
        <row r="956">
          <cell r="S956" t="str">
            <v>OPERAÇÕES AUXÍLIO ALIMENTAÇÃO E LANCHE MATINAL</v>
          </cell>
        </row>
        <row r="957">
          <cell r="S957" t="str">
            <v>OPERAÇÕES AUXÍLIO ALIMENTAÇÃO E LANCHE MATINAL</v>
          </cell>
        </row>
        <row r="958">
          <cell r="S958" t="str">
            <v>OPERAÇÕES AUXÍLIO ALIMENTAÇÃO E LANCHE MATINAL</v>
          </cell>
        </row>
        <row r="959">
          <cell r="S959" t="str">
            <v>OPERAÇÕES AUXÍLIO ALIMENTAÇÃO E LANCHE MATINAL</v>
          </cell>
        </row>
        <row r="960">
          <cell r="S960" t="str">
            <v>OPERAÇÕES AUXÍLIO ALIMENTAÇÃO E LANCHE MATINAL</v>
          </cell>
        </row>
        <row r="961">
          <cell r="S961" t="str">
            <v>OPERAÇÕES AUXÍLIO ALIMENTAÇÃO E LANCHE MATINAL</v>
          </cell>
        </row>
        <row r="962">
          <cell r="S962" t="str">
            <v>OPERAÇÕES AUXÍLIO ALIMENTAÇÃO E LANCHE MATINAL</v>
          </cell>
        </row>
        <row r="963">
          <cell r="S963" t="str">
            <v>OPERAÇÕES AUXÍLIO ALIMENTAÇÃO E LANCHE MATINAL</v>
          </cell>
        </row>
        <row r="964">
          <cell r="S964" t="str">
            <v>OPERAÇÕES AUXÍLIO ALIMENTAÇÃO E LANCHE MATINAL</v>
          </cell>
        </row>
        <row r="965">
          <cell r="S965" t="str">
            <v>OPERAÇÕES AUXÍLIO ALIMENTAÇÃO E LANCHE MATINAL</v>
          </cell>
        </row>
        <row r="966">
          <cell r="S966" t="str">
            <v>OPERAÇÕES AUXÍLIO ALIMENTAÇÃO E LANCHE MATINAL</v>
          </cell>
        </row>
        <row r="967">
          <cell r="S967" t="str">
            <v>OPERAÇÕES AUXÍLIO ALIMENTAÇÃO E LANCHE MATINAL</v>
          </cell>
        </row>
        <row r="968">
          <cell r="S968" t="str">
            <v>OPERAÇÕES AUXÍLIO ALIMENTAÇÃO E LANCHE MATINAL</v>
          </cell>
        </row>
        <row r="969">
          <cell r="S969" t="str">
            <v>OPERAÇÕES AUXÍLIO ALIMENTAÇÃO E LANCHE MATINAL</v>
          </cell>
        </row>
        <row r="970">
          <cell r="S970" t="str">
            <v>OPERAÇÕES AUXÍLIO ALIMENTAÇÃO E LANCHE MATINAL</v>
          </cell>
        </row>
        <row r="971">
          <cell r="S971" t="str">
            <v>OPERAÇÕES AUXÍLIO ALIMENTAÇÃO E LANCHE MATINAL</v>
          </cell>
        </row>
        <row r="972">
          <cell r="S972" t="str">
            <v>OPERAÇÕES AUXÍLIO ALIMENTAÇÃO E LANCHE MATINAL</v>
          </cell>
        </row>
        <row r="973">
          <cell r="S973" t="str">
            <v>OPERAÇÕES AUXÍLIO ALIMENTAÇÃO E LANCHE MATINAL</v>
          </cell>
        </row>
        <row r="974">
          <cell r="S974" t="str">
            <v>OPERAÇÕES AUXÍLIO ALIMENTAÇÃO E LANCHE MATINAL</v>
          </cell>
        </row>
        <row r="975">
          <cell r="S975" t="str">
            <v>OPERAÇÕES AUXÍLIO ALIMENTAÇÃO E LANCHE MATINAL</v>
          </cell>
        </row>
        <row r="976">
          <cell r="S976" t="str">
            <v>OPERAÇÕES AUXÍLIO ALIMENTAÇÃO E LANCHE MATINAL</v>
          </cell>
        </row>
        <row r="977">
          <cell r="S977" t="str">
            <v>OPERAÇÕES AUXÍLIO ALIMENTAÇÃO E LANCHE MATINAL</v>
          </cell>
        </row>
        <row r="978">
          <cell r="S978" t="str">
            <v>OPERAÇÕES AUXÍLIO ALIMENTAÇÃO E LANCHE MATINAL</v>
          </cell>
        </row>
        <row r="979">
          <cell r="S979" t="str">
            <v>OPERAÇÕES AUXÍLIO ALIMENTAÇÃO E LANCHE MATINAL</v>
          </cell>
        </row>
        <row r="980">
          <cell r="S980" t="str">
            <v>OPERAÇÕES AUXÍLIO ALIMENTAÇÃO E LANCHE MATINAL</v>
          </cell>
        </row>
        <row r="981">
          <cell r="S981" t="str">
            <v>OPERAÇÕES AUXÍLIO ALIMENTAÇÃO E LANCHE MATINAL</v>
          </cell>
        </row>
        <row r="982">
          <cell r="S982" t="str">
            <v>OPERAÇÕES AUXÍLIO ALIMENTAÇÃO E LANCHE MATINAL</v>
          </cell>
        </row>
        <row r="983">
          <cell r="S983" t="str">
            <v>OPERAÇÕES AUXÍLIO ALIMENTAÇÃO E LANCHE MATINAL</v>
          </cell>
        </row>
        <row r="984">
          <cell r="S984" t="str">
            <v>OPERAÇÕES AUXÍLIO ALIMENTAÇÃO E LANCHE MATINAL</v>
          </cell>
        </row>
        <row r="985">
          <cell r="S985" t="str">
            <v>OPERAÇÕES AUXÍLIO ALIMENTAÇÃO E LANCHE MATINAL</v>
          </cell>
        </row>
        <row r="986">
          <cell r="S986" t="str">
            <v>OPERAÇÕES AUXÍLIO ALIMENTAÇÃO E LANCHE MATINAL</v>
          </cell>
        </row>
        <row r="987">
          <cell r="S987" t="str">
            <v>OPERAÇÕES AUXÍLIO ALIMENTAÇÃO E LANCHE MATINAL</v>
          </cell>
        </row>
        <row r="988">
          <cell r="S988" t="str">
            <v>OPERAÇÕES AUXÍLIO ALIMENTAÇÃO E LANCHE MATINAL</v>
          </cell>
        </row>
        <row r="989">
          <cell r="S989" t="str">
            <v>OPERAÇÕES AUXÍLIO ALIMENTAÇÃO E LANCHE MATINAL</v>
          </cell>
        </row>
        <row r="990">
          <cell r="S990" t="str">
            <v>OPERAÇÕES AUXÍLIO ALIMENTAÇÃO E LANCHE MATINAL</v>
          </cell>
        </row>
        <row r="991">
          <cell r="S991" t="str">
            <v>OPERAÇÕES AUXÍLIO ALIMENTAÇÃO E LANCHE MATINAL</v>
          </cell>
        </row>
        <row r="992">
          <cell r="S992" t="str">
            <v>OPERAÇÕES AUXÍLIO ALIMENTAÇÃO E LANCHE MATINAL</v>
          </cell>
        </row>
        <row r="993">
          <cell r="S993" t="str">
            <v>OPERAÇÕES AUXÍLIO ALIMENTAÇÃO E LANCHE MATINAL</v>
          </cell>
        </row>
        <row r="994">
          <cell r="S994" t="str">
            <v>OPERAÇÕES AUXÍLIO ALIMENTAÇÃO E LANCHE MATINAL</v>
          </cell>
        </row>
        <row r="995">
          <cell r="S995" t="str">
            <v>OPERAÇÕES AUXÍLIO ALIMENTAÇÃO E LANCHE MATINAL</v>
          </cell>
        </row>
        <row r="996">
          <cell r="S996" t="str">
            <v>OPERAÇÕES AUXÍLIO ALIMENTAÇÃO E LANCHE MATINAL</v>
          </cell>
        </row>
        <row r="997">
          <cell r="S997" t="str">
            <v>OPERAÇÕES AUXÍLIO ALIMENTAÇÃO E LANCHE MATINAL</v>
          </cell>
        </row>
        <row r="998">
          <cell r="S998" t="str">
            <v>OPERAÇÕES CESTA BÁSICA</v>
          </cell>
        </row>
        <row r="999">
          <cell r="S999" t="str">
            <v>OPERAÇÕES CESTA BÁSICA</v>
          </cell>
        </row>
        <row r="1000">
          <cell r="S1000" t="str">
            <v>OPERAÇÕES CESTA BÁSICA</v>
          </cell>
        </row>
        <row r="1001">
          <cell r="S1001" t="str">
            <v>OPERAÇÕES CESTA BÁSICA</v>
          </cell>
        </row>
        <row r="1002">
          <cell r="S1002" t="str">
            <v>OPERAÇÕES CESTA BÁSICA</v>
          </cell>
        </row>
        <row r="1003">
          <cell r="S1003" t="str">
            <v>OPERAÇÕES CESTA BÁSICA</v>
          </cell>
        </row>
        <row r="1004">
          <cell r="S1004" t="str">
            <v>OPERAÇÕES CESTA BÁSICA</v>
          </cell>
        </row>
        <row r="1005">
          <cell r="S1005" t="str">
            <v>OPERAÇÕES CESTA BÁSICA</v>
          </cell>
        </row>
        <row r="1006">
          <cell r="S1006" t="str">
            <v>OPERAÇÕES CESTA BÁSICA</v>
          </cell>
        </row>
        <row r="1007">
          <cell r="S1007" t="str">
            <v>OPERAÇÕES CESTA BÁSICA</v>
          </cell>
        </row>
        <row r="1008">
          <cell r="S1008" t="str">
            <v>OPERAÇÕES CESTA BÁSICA</v>
          </cell>
        </row>
        <row r="1009">
          <cell r="S1009" t="str">
            <v>OPERAÇÕES CESTA BÁSICA</v>
          </cell>
        </row>
        <row r="1010">
          <cell r="S1010" t="str">
            <v>OPERAÇÕES CESTA BÁSICA</v>
          </cell>
        </row>
        <row r="1011">
          <cell r="S1011" t="str">
            <v>OPERAÇÕES CESTA BÁSICA</v>
          </cell>
        </row>
        <row r="1012">
          <cell r="S1012" t="str">
            <v>OPERAÇÕES CESTA BÁSICA</v>
          </cell>
        </row>
        <row r="1013">
          <cell r="S1013" t="str">
            <v>OPERAÇÕES CESTA BÁSICA</v>
          </cell>
        </row>
        <row r="1014">
          <cell r="S1014" t="str">
            <v>OPERAÇÕES CESTA BÁSICA</v>
          </cell>
        </row>
        <row r="1015">
          <cell r="S1015" t="str">
            <v>OPERAÇÕES CESTA BÁSICA</v>
          </cell>
        </row>
        <row r="1016">
          <cell r="S1016" t="str">
            <v>OPERAÇÕES CESTA BÁSICA</v>
          </cell>
        </row>
        <row r="1017">
          <cell r="S1017" t="str">
            <v>OPERAÇÕES CESTA BÁSICA</v>
          </cell>
        </row>
        <row r="1018">
          <cell r="S1018" t="str">
            <v>OPERAÇÕES CESTA BÁSICA</v>
          </cell>
        </row>
        <row r="1019">
          <cell r="S1019" t="str">
            <v>OPERAÇÕES CESTA BÁSICA</v>
          </cell>
        </row>
        <row r="1020">
          <cell r="S1020" t="str">
            <v>OPERAÇÕES CESTA BÁSICA</v>
          </cell>
        </row>
        <row r="1021">
          <cell r="S1021" t="str">
            <v>OPERAÇÕES CESTA BÁSICA</v>
          </cell>
        </row>
        <row r="1022">
          <cell r="S1022" t="str">
            <v>OPERAÇÕES CESTA BÁSICA</v>
          </cell>
        </row>
        <row r="1023">
          <cell r="S1023" t="str">
            <v>OPERAÇÕES CESTA BÁSICA</v>
          </cell>
        </row>
        <row r="1024">
          <cell r="S1024" t="str">
            <v>OPERAÇÕES CESTA BÁSICA</v>
          </cell>
        </row>
        <row r="1025">
          <cell r="S1025" t="str">
            <v>OPERAÇÕES CESTA BÁSICA</v>
          </cell>
        </row>
        <row r="1026">
          <cell r="S1026" t="str">
            <v>OPERAÇÕES CESTA BÁSICA</v>
          </cell>
        </row>
        <row r="1027">
          <cell r="S1027" t="str">
            <v>OPERAÇÕES CESTA BÁSICA</v>
          </cell>
        </row>
        <row r="1028">
          <cell r="S1028" t="str">
            <v>OPERAÇÕES CESTA BÁSICA</v>
          </cell>
        </row>
        <row r="1029">
          <cell r="S1029" t="str">
            <v>EMPREENDIMENTOS VALE TRANSPORTE</v>
          </cell>
        </row>
        <row r="1030">
          <cell r="S1030" t="str">
            <v>EMPREENDIMENTOS VALE TRANSPORTE</v>
          </cell>
        </row>
        <row r="1031">
          <cell r="S1031" t="str">
            <v>EMPREENDIMENTOS VALE TRANSPORTE</v>
          </cell>
        </row>
        <row r="1032">
          <cell r="S1032" t="str">
            <v>EMPREENDIMENTOS VALE TRANSPORTE</v>
          </cell>
        </row>
        <row r="1033">
          <cell r="S1033" t="str">
            <v>OPERAÇÕES VALE TRANSPORTE</v>
          </cell>
        </row>
        <row r="1034">
          <cell r="S1034" t="str">
            <v>OPERAÇÕES VALE TRANSPORTE</v>
          </cell>
        </row>
        <row r="1035">
          <cell r="S1035" t="str">
            <v>OPERAÇÕES VALE TRANSPORTE</v>
          </cell>
        </row>
        <row r="1036">
          <cell r="S1036" t="str">
            <v>OPERAÇÕES VALE TRANSPORTE</v>
          </cell>
        </row>
        <row r="1037">
          <cell r="S1037" t="str">
            <v>OPERAÇÕES VALE TRANSPORTE</v>
          </cell>
        </row>
        <row r="1038">
          <cell r="S1038" t="str">
            <v>OPERAÇÕES VALE TRANSPORTE</v>
          </cell>
        </row>
        <row r="1039">
          <cell r="S1039" t="str">
            <v>OPERAÇÕES VALE TRANSPORTE</v>
          </cell>
        </row>
        <row r="1040">
          <cell r="S1040" t="str">
            <v>OPERAÇÕES VALE TRANSPORTE</v>
          </cell>
        </row>
        <row r="1041">
          <cell r="S1041" t="str">
            <v>OPERAÇÕES VALE TRANSPORTE</v>
          </cell>
        </row>
        <row r="1042">
          <cell r="S1042" t="str">
            <v>OPERAÇÕES VALE TRANSPORTE</v>
          </cell>
        </row>
        <row r="1043">
          <cell r="S1043" t="str">
            <v>OPERAÇÕES VALE TRANSPORTE</v>
          </cell>
        </row>
        <row r="1044">
          <cell r="S1044" t="str">
            <v>OPERAÇÕES VALE TRANSPORTE</v>
          </cell>
        </row>
        <row r="1045">
          <cell r="S1045" t="str">
            <v>OPERAÇÕES VALE TRANSPORTE</v>
          </cell>
        </row>
        <row r="1046">
          <cell r="S1046" t="str">
            <v>OPERAÇÕES VALE TRANSPORTE</v>
          </cell>
        </row>
        <row r="1047">
          <cell r="S1047" t="str">
            <v>OPERAÇÕES VALE TRANSPORTE</v>
          </cell>
        </row>
        <row r="1048">
          <cell r="S1048" t="str">
            <v>OPERAÇÕES VALE TRANSPORTE</v>
          </cell>
        </row>
        <row r="1049">
          <cell r="S1049" t="str">
            <v>OPERAÇÕES VALE TRANSPORTE</v>
          </cell>
        </row>
        <row r="1050">
          <cell r="S1050" t="str">
            <v>OPERAÇÕES VALE TRANSPORTE</v>
          </cell>
        </row>
        <row r="1051">
          <cell r="S1051" t="str">
            <v>OPERAÇÕES VALE TRANSPORTE</v>
          </cell>
        </row>
        <row r="1052">
          <cell r="S1052" t="str">
            <v>OPERAÇÕES VALE TRANSPORTE</v>
          </cell>
        </row>
        <row r="1053">
          <cell r="S1053" t="str">
            <v>OPERAÇÕES VALE TRANSPORTE</v>
          </cell>
        </row>
        <row r="1054">
          <cell r="S1054" t="str">
            <v>OPERAÇÕES VALE TRANSPORTE</v>
          </cell>
        </row>
        <row r="1055">
          <cell r="S1055" t="str">
            <v>OPERAÇÕES VALE TRANSPORTE</v>
          </cell>
        </row>
        <row r="1056">
          <cell r="S1056" t="str">
            <v>OPERAÇÕES VALE TRANSPORTE</v>
          </cell>
        </row>
        <row r="1057">
          <cell r="S1057" t="str">
            <v>OPERAÇÕES VALE TRANSPORTE</v>
          </cell>
        </row>
        <row r="1058">
          <cell r="S1058" t="str">
            <v>OPERAÇÕES VALE TRANSPORTE</v>
          </cell>
        </row>
        <row r="1059">
          <cell r="S1059" t="str">
            <v>OPERAÇÕES VALE TRANSPORTE</v>
          </cell>
        </row>
        <row r="1060">
          <cell r="S1060" t="str">
            <v>OPERAÇÕES VALE TRANSPORTE</v>
          </cell>
        </row>
        <row r="1061">
          <cell r="S1061" t="str">
            <v>OPERAÇÕES VALE TRANSPORTE</v>
          </cell>
        </row>
        <row r="1062">
          <cell r="S1062" t="str">
            <v>OPERAÇÕES VALE TRANSPORTE</v>
          </cell>
        </row>
        <row r="1063">
          <cell r="S1063" t="str">
            <v>OPERAÇÕES VALE TRANSPORTE</v>
          </cell>
        </row>
        <row r="1064">
          <cell r="S1064" t="str">
            <v>OPERAÇÕES VALE TRANSPORTE</v>
          </cell>
        </row>
        <row r="1065">
          <cell r="S1065" t="str">
            <v>OPERAÇÕES VALE TRANSPORTE</v>
          </cell>
        </row>
        <row r="1066">
          <cell r="S1066" t="str">
            <v>OPERAÇÕES VALE TRANSPORTE</v>
          </cell>
        </row>
        <row r="1067">
          <cell r="S1067" t="str">
            <v>OPERAÇÕES VALE TRANSPORTE</v>
          </cell>
        </row>
        <row r="1068">
          <cell r="S1068" t="str">
            <v>OPERAÇÕES VALE TRANSPORTE</v>
          </cell>
        </row>
        <row r="1069">
          <cell r="S1069" t="str">
            <v>OPERAÇÕES VALE TRANSPORTE</v>
          </cell>
        </row>
        <row r="1070">
          <cell r="S1070" t="str">
            <v>OPERAÇÕES VALE TRANSPORTE</v>
          </cell>
        </row>
        <row r="1071">
          <cell r="S1071" t="str">
            <v>OPERAÇÕES VALE TRANSPORTE</v>
          </cell>
        </row>
        <row r="1072">
          <cell r="S1072" t="str">
            <v>OPERAÇÕES VALE TRANSPORTE</v>
          </cell>
        </row>
        <row r="1073">
          <cell r="S1073" t="str">
            <v>OPERAÇÕES VALE TRANSPORTE</v>
          </cell>
        </row>
        <row r="1074">
          <cell r="S1074" t="str">
            <v>OPERAÇÕES VALE TRANSPORTE</v>
          </cell>
        </row>
        <row r="1075">
          <cell r="S1075" t="str">
            <v>OPERAÇÕES VALE TRANSPORTE</v>
          </cell>
        </row>
        <row r="1076">
          <cell r="S1076" t="str">
            <v>OPERAÇÕES VALE TRANSPORTE</v>
          </cell>
        </row>
        <row r="1077">
          <cell r="S1077" t="str">
            <v>OPERAÇÕES VALE TRANSPORTE</v>
          </cell>
        </row>
        <row r="1078">
          <cell r="S1078" t="str">
            <v>OPERAÇÕES VALE TRANSPORTE</v>
          </cell>
        </row>
        <row r="1079">
          <cell r="S1079" t="str">
            <v>OPERAÇÕES VALE TRANSPORTE</v>
          </cell>
        </row>
        <row r="1080">
          <cell r="S1080" t="str">
            <v>EMPREENDIMENTOS CRECHE</v>
          </cell>
        </row>
        <row r="1081">
          <cell r="S1081" t="str">
            <v>OPERAÇÕES CRECHE</v>
          </cell>
        </row>
        <row r="1082">
          <cell r="S1082" t="str">
            <v>OPERAÇÕES CRECHE</v>
          </cell>
        </row>
        <row r="1083">
          <cell r="S1083" t="str">
            <v>OPERAÇÕES CRECHE</v>
          </cell>
        </row>
        <row r="1084">
          <cell r="S1084" t="str">
            <v>OPERAÇÕES CRECHE</v>
          </cell>
        </row>
        <row r="1085">
          <cell r="S1085" t="str">
            <v>OPERAÇÕES CRECHE</v>
          </cell>
        </row>
        <row r="1086">
          <cell r="S1086" t="str">
            <v>OPERAÇÕES CRECHE</v>
          </cell>
        </row>
        <row r="1087">
          <cell r="S1087" t="str">
            <v>OPERAÇÕES CRECHE</v>
          </cell>
        </row>
        <row r="1088">
          <cell r="S1088" t="str">
            <v>OPERAÇÕES CRECHE</v>
          </cell>
        </row>
        <row r="1089">
          <cell r="S1089" t="str">
            <v>EMPREENDIMENTOS CRECHE</v>
          </cell>
        </row>
        <row r="1090">
          <cell r="S1090" t="str">
            <v>OPERAÇÕES CRECHE</v>
          </cell>
        </row>
        <row r="1091">
          <cell r="S1091" t="str">
            <v>OPERAÇÕES CRECHE</v>
          </cell>
        </row>
        <row r="1092">
          <cell r="S1092" t="str">
            <v>OPERAÇÕES CRECHE</v>
          </cell>
        </row>
        <row r="1093">
          <cell r="S1093" t="str">
            <v>OPERAÇÕES CRECHE</v>
          </cell>
        </row>
        <row r="1094">
          <cell r="S1094" t="str">
            <v>OPERAÇÕES CRECHE</v>
          </cell>
        </row>
        <row r="1095">
          <cell r="S1095" t="str">
            <v>OPERAÇÕES PRESTAÇÃO DE CONTAS - F. CESP - OUTRAS</v>
          </cell>
        </row>
        <row r="1096">
          <cell r="S1096" t="str">
            <v>EMPREENDIMENTOS (-) RECUPERAÇÃO AMH - PARTE EMPREGADO</v>
          </cell>
        </row>
        <row r="1097">
          <cell r="S1097" t="str">
            <v>EMPREENDIMENTOS (-) RECUPERAÇÃO AMH - PARTE EMPREGADO</v>
          </cell>
        </row>
        <row r="1098">
          <cell r="S1098" t="str">
            <v>EMPREENDIMENTOS (-) RECUPERAÇÃO AMH - PARTE EMPREGADO</v>
          </cell>
        </row>
        <row r="1099">
          <cell r="S1099" t="str">
            <v>EMPREENDIMENTOS (-) RECUPERAÇÃO AMH - PARTE EMPREGADO</v>
          </cell>
        </row>
        <row r="1100">
          <cell r="S1100" t="str">
            <v>OPERAÇÕES (-) RECUPERAÇÃO AMH - PARTE EMPREGADO</v>
          </cell>
        </row>
        <row r="1101">
          <cell r="S1101" t="str">
            <v>OPERAÇÕES (-) RECUPERAÇÃO AMH - PARTE EMPREGADO</v>
          </cell>
        </row>
        <row r="1102">
          <cell r="S1102" t="str">
            <v>OPERAÇÕES (-) RECUPERAÇÃO AMH - PARTE EMPREGADO</v>
          </cell>
        </row>
        <row r="1103">
          <cell r="S1103" t="str">
            <v>OPERAÇÕES (-) RECUPERAÇÃO AMH - PARTE EMPREGADO</v>
          </cell>
        </row>
        <row r="1104">
          <cell r="S1104" t="str">
            <v>OPERAÇÕES (-) RECUPERAÇÃO AMH - PARTE EMPREGADO</v>
          </cell>
        </row>
        <row r="1105">
          <cell r="S1105" t="str">
            <v>OPERAÇÕES (-) RECUPERAÇÃO AMH - PARTE EMPREGADO</v>
          </cell>
        </row>
        <row r="1106">
          <cell r="S1106" t="str">
            <v>OPERAÇÕES (-) RECUPERAÇÃO AMH - PARTE EMPREGADO</v>
          </cell>
        </row>
        <row r="1107">
          <cell r="S1107" t="str">
            <v>OPERAÇÕES (-) RECUPERAÇÃO AMH - PARTE EMPREGADO</v>
          </cell>
        </row>
        <row r="1108">
          <cell r="S1108" t="str">
            <v>OPERAÇÕES (-) RECUPERAÇÃO AMH - PARTE EMPREGADO</v>
          </cell>
        </row>
        <row r="1109">
          <cell r="S1109" t="str">
            <v>OPERAÇÕES (-) RECUPERAÇÃO AMH - PARTE EMPREGADO</v>
          </cell>
        </row>
        <row r="1110">
          <cell r="S1110" t="str">
            <v>OPERAÇÕES (-) RECUPERAÇÃO AMH - PARTE EMPREGADO</v>
          </cell>
        </row>
        <row r="1111">
          <cell r="S1111" t="str">
            <v>OPERAÇÕES (-) RECUPERAÇÃO AMH - PARTE EMPREGADO</v>
          </cell>
        </row>
        <row r="1112">
          <cell r="S1112" t="str">
            <v>OPERAÇÕES (-) RECUPERAÇÃO AMH - PARTE EMPREGADO</v>
          </cell>
        </row>
        <row r="1113">
          <cell r="S1113" t="str">
            <v>EMPREENDIMENTOS PLANO DE DEMISSÃO VOLUNTÁRIA</v>
          </cell>
        </row>
        <row r="1114">
          <cell r="S1114" t="str">
            <v>EMPREENDIMENTOS PLANO DE DEMISSÃO VOLUNTÁRIA</v>
          </cell>
        </row>
        <row r="1115">
          <cell r="S1115" t="str">
            <v>EMPREENDIMENTOS PLANO DE DEMISSÃO VOLUNTÁRIA</v>
          </cell>
        </row>
        <row r="1116">
          <cell r="S1116" t="str">
            <v>OPERAÇÕES PLANO DE DEMISSÃO VOLUNTÁRIA</v>
          </cell>
        </row>
        <row r="1117">
          <cell r="S1117" t="str">
            <v>OPERAÇÕES PLANO DE DEMISSÃO VOLUNTÁRIA</v>
          </cell>
        </row>
        <row r="1118">
          <cell r="S1118" t="str">
            <v>OPERAÇÕES PLANO DE DEMISSÃO VOLUNTÁRIA</v>
          </cell>
        </row>
        <row r="1119">
          <cell r="S1119" t="str">
            <v>OPERAÇÕES PLANO DE DEMISSÃO VOLUNTÁRIA</v>
          </cell>
        </row>
        <row r="1120">
          <cell r="S1120" t="str">
            <v>OPERAÇÕES PLANO DE DEMISSÃO VOLUNTÁRIA</v>
          </cell>
        </row>
        <row r="1121">
          <cell r="S1121" t="str">
            <v>OPERAÇÕES PLANO DE DEMISSÃO VOLUNTÁRIA</v>
          </cell>
        </row>
        <row r="1122">
          <cell r="S1122" t="str">
            <v>OPERAÇÕES PLANO DE DEMISSÃO VOLUNTÁRIA</v>
          </cell>
        </row>
        <row r="1123">
          <cell r="S1123" t="str">
            <v>OPERAÇÕES PLANO DE DEMISSÃO VOLUNTÁRIA</v>
          </cell>
        </row>
        <row r="1124">
          <cell r="S1124" t="str">
            <v>OPERAÇÕES PLANO DE DEMISSÃO VOLUNTÁRIA</v>
          </cell>
        </row>
        <row r="1125">
          <cell r="S1125" t="str">
            <v>OPERAÇÕES PLANO DE DEMISSÃO VOLUNTÁRIA</v>
          </cell>
        </row>
        <row r="1126">
          <cell r="S1126" t="str">
            <v>OPERAÇÕES PLANO DE DEMISSÃO VOLUNTÁRIA</v>
          </cell>
        </row>
        <row r="1127">
          <cell r="S1127" t="str">
            <v>OPERAÇÕES PLANO DE DEMISSÃO VOLUNTÁRIA</v>
          </cell>
        </row>
        <row r="1128">
          <cell r="S1128" t="str">
            <v>OPERAÇÕES PLANO DE DEMISSÃO VOLUNTÁRIA</v>
          </cell>
        </row>
        <row r="1129">
          <cell r="S1129" t="str">
            <v>OPERAÇÕES PLANO DE DEMISSÃO VOLUNTÁRIA</v>
          </cell>
        </row>
        <row r="1130">
          <cell r="S1130" t="str">
            <v>OPERAÇÕES PLANO DE DEMISSÃO VOLUNTÁRIA</v>
          </cell>
        </row>
        <row r="1131">
          <cell r="S1131" t="str">
            <v>OPERAÇÕES PLANO DE DEMISSÃO VOLUNTÁRIA</v>
          </cell>
        </row>
        <row r="1132">
          <cell r="S1132" t="str">
            <v>OPERAÇÕES PLANO DE DEMISSÃO VOLUNTÁRIA</v>
          </cell>
        </row>
        <row r="1133">
          <cell r="S1133" t="str">
            <v>OPERAÇÕES PLANO DE DEMISSÃO VOLUNTÁRIA</v>
          </cell>
        </row>
        <row r="1134">
          <cell r="S1134" t="str">
            <v>OPERAÇÕES PLANO DE DEMISSÃO VOLUNTÁRIA</v>
          </cell>
        </row>
        <row r="1135">
          <cell r="S1135" t="str">
            <v>OPERAÇÕES PLANO DE DEMISSÃO VOLUNTÁRIA</v>
          </cell>
        </row>
        <row r="1136">
          <cell r="S1136" t="str">
            <v>OPERAÇÕES PLANO DE DEMISSÃO VOLUNTÁRIA</v>
          </cell>
        </row>
        <row r="1137">
          <cell r="S1137" t="str">
            <v>OPERAÇÕES PLANO DE DEMISSÃO VOLUNTÁRIA</v>
          </cell>
        </row>
        <row r="1138">
          <cell r="S1138" t="str">
            <v>OPERAÇÕES PLANO DE DEMISSÃO VOLUNTÁRIA</v>
          </cell>
        </row>
        <row r="1139">
          <cell r="S1139" t="str">
            <v>OPERAÇÕES PLANO DE DEMISSÃO VOLUNTÁRIA</v>
          </cell>
        </row>
        <row r="1140">
          <cell r="S1140" t="str">
            <v>OPERAÇÕES PLANO DE DEMISSÃO VOLUNTÁRIA</v>
          </cell>
        </row>
        <row r="1141">
          <cell r="S1141" t="str">
            <v>OPERAÇÕES PLANO DE DEMISSÃO VOLUNTÁRIA</v>
          </cell>
        </row>
        <row r="1142">
          <cell r="S1142" t="str">
            <v>OPERAÇÕES PLANO DE DEMISSÃO VOLUNTÁRIA</v>
          </cell>
        </row>
        <row r="1143">
          <cell r="S1143" t="str">
            <v>OPERAÇÕES PLANO DE DEMISSÃO VOLUNTÁRIA</v>
          </cell>
        </row>
        <row r="1144">
          <cell r="S1144" t="str">
            <v>OPERAÇÕES PLANO DE DEMISSÃO VOLUNTÁRIA</v>
          </cell>
        </row>
        <row r="1145">
          <cell r="S1145" t="str">
            <v>OPERAÇÕES PLANO DE DEMISSÃO VOLUNTÁRIA</v>
          </cell>
        </row>
        <row r="1146">
          <cell r="S1146" t="str">
            <v>OPERAÇÕES PLANO DE DEMISSÃO VOLUNTÁRIA</v>
          </cell>
        </row>
        <row r="1147">
          <cell r="S1147" t="str">
            <v>OPERAÇÕES PLANO DE DEMISSÃO VOLUNTÁRIA</v>
          </cell>
        </row>
        <row r="1148">
          <cell r="S1148" t="str">
            <v>OPERAÇÕES PLANO DE DEMISSÃO VOLUNTÁRIA</v>
          </cell>
        </row>
        <row r="1149">
          <cell r="S1149" t="str">
            <v>OPERAÇÕES PLANO DE DEMISSÃO VOLUNTÁRIA</v>
          </cell>
        </row>
        <row r="1150">
          <cell r="S1150" t="str">
            <v>OPERAÇÕES PLANO DE DEMISSÃO VOLUNTÁRIA</v>
          </cell>
        </row>
        <row r="1151">
          <cell r="S1151" t="str">
            <v>OPERAÇÕES PLANO DE DEMISSÃO VOLUNTÁRIA</v>
          </cell>
        </row>
        <row r="1152">
          <cell r="S1152" t="str">
            <v>OPERAÇÕES PLANO DE DEMISSÃO VOLUNTÁRIA</v>
          </cell>
        </row>
        <row r="1153">
          <cell r="S1153" t="str">
            <v>OPERAÇÕES PLANO DE DEMISSÃO VOLUNTÁRIA</v>
          </cell>
        </row>
        <row r="1154">
          <cell r="S1154" t="str">
            <v>EMPREENDIMENTOS INDENIZAÇÃO 40% FGTS - POP E AVISO PRÉVIO</v>
          </cell>
        </row>
        <row r="1155">
          <cell r="S1155" t="str">
            <v>EMPREENDIMENTOS INDENIZAÇÃO 40% FGTS - POP E AVISO PRÉVIO</v>
          </cell>
        </row>
        <row r="1156">
          <cell r="S1156" t="str">
            <v>EMPREENDIMENTOS INDENIZAÇÃO 40% FGTS - POP E AVISO PRÉVIO</v>
          </cell>
        </row>
        <row r="1157">
          <cell r="S1157" t="str">
            <v>OPERAÇÕES INDENIZAÇÃO 40% FGTS - POP E AVISO PRÉVIO</v>
          </cell>
        </row>
        <row r="1158">
          <cell r="S1158" t="str">
            <v>OPERAÇÕES INDENIZAÇÃO 40% FGTS - POP E AVISO PRÉVIO</v>
          </cell>
        </row>
        <row r="1159">
          <cell r="S1159" t="str">
            <v>OPERAÇÕES INDENIZAÇÃO 40% FGTS - POP E AVISO PRÉVIO</v>
          </cell>
        </row>
        <row r="1160">
          <cell r="S1160" t="str">
            <v>OPERAÇÕES INDENIZAÇÃO 40% FGTS - POP E AVISO PRÉVIO</v>
          </cell>
        </row>
        <row r="1161">
          <cell r="S1161" t="str">
            <v>OPERAÇÕES INDENIZAÇÃO 40% FGTS - POP E AVISO PRÉVIO</v>
          </cell>
        </row>
        <row r="1162">
          <cell r="S1162" t="str">
            <v>OPERAÇÕES INDENIZAÇÃO 40% FGTS - POP E AVISO PRÉVIO</v>
          </cell>
        </row>
        <row r="1163">
          <cell r="S1163" t="str">
            <v>OPERAÇÕES INDENIZAÇÃO 40% FGTS - POP E AVISO PRÉVIO</v>
          </cell>
        </row>
        <row r="1164">
          <cell r="S1164" t="str">
            <v>OPERAÇÕES INDENIZAÇÃO 40% FGTS - POP E AVISO PRÉVIO</v>
          </cell>
        </row>
        <row r="1165">
          <cell r="S1165" t="str">
            <v>OPERAÇÕES INDENIZAÇÃO 40% FGTS - POP E AVISO PRÉVIO</v>
          </cell>
        </row>
        <row r="1166">
          <cell r="S1166" t="str">
            <v>OPERAÇÕES INDENIZAÇÃO 40% FGTS - POP E AVISO PRÉVIO</v>
          </cell>
        </row>
        <row r="1167">
          <cell r="S1167" t="str">
            <v>OPERAÇÕES INDENIZAÇÃO 40% FGTS - POP E AVISO PRÉVIO</v>
          </cell>
        </row>
        <row r="1168">
          <cell r="S1168" t="str">
            <v>OPERAÇÕES INDENIZAÇÃO 40% FGTS - POP E AVISO PRÉVIO</v>
          </cell>
        </row>
        <row r="1169">
          <cell r="S1169" t="str">
            <v>OPERAÇÕES INDENIZAÇÃO 40% FGTS - POP E AVISO PRÉVIO</v>
          </cell>
        </row>
        <row r="1170">
          <cell r="S1170" t="str">
            <v>OPERAÇÕES INDENIZAÇÃO 40% FGTS - POP E AVISO PRÉVIO</v>
          </cell>
        </row>
        <row r="1171">
          <cell r="S1171" t="str">
            <v>OPERAÇÕES INDENIZAÇÃO 40% FGTS - POP E AVISO PRÉVIO</v>
          </cell>
        </row>
        <row r="1172">
          <cell r="S1172" t="str">
            <v>OPERAÇÕES INDENIZAÇÃO 40% FGTS - POP E AVISO PRÉVIO</v>
          </cell>
        </row>
        <row r="1173">
          <cell r="S1173" t="str">
            <v>OPERAÇÕES INDENIZAÇÃO 40% FGTS - POP E AVISO PRÉVIO</v>
          </cell>
        </row>
        <row r="1174">
          <cell r="S1174" t="str">
            <v>OPERAÇÕES INDENIZAÇÃO 40% FGTS - POP E AVISO PRÉVIO</v>
          </cell>
        </row>
        <row r="1175">
          <cell r="S1175" t="str">
            <v>OPERAÇÕES INDENIZAÇÃO 40% FGTS - POP E AVISO PRÉVIO</v>
          </cell>
        </row>
        <row r="1176">
          <cell r="S1176" t="str">
            <v>OPERAÇÕES INDENIZAÇÃO 40% FGTS - POP E AVISO PRÉVIO</v>
          </cell>
        </row>
        <row r="1177">
          <cell r="S1177" t="str">
            <v>OPERAÇÕES INDENIZAÇÃO 40% FGTS - POP E AVISO PRÉVIO</v>
          </cell>
        </row>
        <row r="1178">
          <cell r="S1178" t="str">
            <v>OPERAÇÕES INDENIZAÇÃO 40% FGTS - POP E AVISO PRÉVIO</v>
          </cell>
        </row>
        <row r="1179">
          <cell r="S1179" t="str">
            <v>OPERAÇÕES INDENIZAÇÃO 40% FGTS - POP E AVISO PRÉVIO</v>
          </cell>
        </row>
        <row r="1180">
          <cell r="S1180" t="str">
            <v>OPERAÇÕES INDENIZAÇÃO 40% FGTS - POP E AVISO PRÉVIO</v>
          </cell>
        </row>
        <row r="1181">
          <cell r="S1181" t="str">
            <v>OPERAÇÕES INDENIZAÇÃO 40% FGTS - POP E AVISO PRÉVIO</v>
          </cell>
        </row>
        <row r="1182">
          <cell r="S1182" t="str">
            <v>OPERAÇÕES INDENIZAÇÃO 40% FGTS - POP E AVISO PRÉVIO</v>
          </cell>
        </row>
        <row r="1183">
          <cell r="S1183" t="str">
            <v>OPERAÇÕES INDENIZAÇÃO 40% FGTS - POP E AVISO PRÉVIO</v>
          </cell>
        </row>
        <row r="1184">
          <cell r="S1184" t="str">
            <v>OPERAÇÕES INDENIZAÇÃO 40% FGTS - POP E AVISO PRÉVIO</v>
          </cell>
        </row>
        <row r="1185">
          <cell r="S1185" t="str">
            <v>OPERAÇÕES INDENIZAÇÃO 40% FGTS - POP E AVISO PRÉVIO</v>
          </cell>
        </row>
        <row r="1186">
          <cell r="S1186" t="str">
            <v>OPERAÇÕES INDENIZAÇÃO 40% FGTS - POP E AVISO PRÉVIO</v>
          </cell>
        </row>
        <row r="1187">
          <cell r="S1187" t="str">
            <v>OPERAÇÕES INDENIZAÇÃO 40% FGTS - POP E AVISO PRÉVIO</v>
          </cell>
        </row>
        <row r="1188">
          <cell r="S1188" t="str">
            <v>OPERAÇÕES INDENIZAÇÃO 40% FGTS - POP E AVISO PRÉVIO</v>
          </cell>
        </row>
        <row r="1189">
          <cell r="S1189" t="str">
            <v>OPERAÇÕES INDENIZAÇÃO 40% FGTS - POP E AVISO PRÉVIO</v>
          </cell>
        </row>
        <row r="1190">
          <cell r="S1190" t="str">
            <v>OPERAÇÕES INDENIZAÇÃO 40% FGTS - POP E AVISO PRÉVIO</v>
          </cell>
        </row>
        <row r="1191">
          <cell r="S1191" t="str">
            <v>OPERAÇÕES INDENIZAÇÃO 40% FGTS - POP E AVISO PRÉVIO</v>
          </cell>
        </row>
        <row r="1192">
          <cell r="S1192" t="str">
            <v>OPERAÇÕES INDENIZAÇÃO 40% FGTS - POP E AVISO PRÉVIO</v>
          </cell>
        </row>
        <row r="1193">
          <cell r="S1193" t="str">
            <v>OPERAÇÕES INDENIZAÇÃO 40% FGTS - POP E AVISO PRÉVIO</v>
          </cell>
        </row>
        <row r="1194">
          <cell r="S1194" t="str">
            <v>OPERAÇÕES INDENIZAÇÃO 40% FGTS - POP E AVISO PRÉVIO</v>
          </cell>
        </row>
        <row r="1195">
          <cell r="S1195" t="str">
            <v>EMPREENDIMENTOS INDENIZAÇÃO 40% FGTS - POP E AVISO PRÉVIO</v>
          </cell>
        </row>
        <row r="1196">
          <cell r="S1196" t="str">
            <v>EMPREENDIMENTOS INDENIZAÇÃO 40% FGTS - POP E AVISO PRÉVIO</v>
          </cell>
        </row>
        <row r="1197">
          <cell r="S1197" t="str">
            <v>EMPREENDIMENTOS INDENIZAÇÃO 40% FGTS - POP E AVISO PRÉVIO</v>
          </cell>
        </row>
        <row r="1198">
          <cell r="S1198" t="str">
            <v>OPERAÇÕES INDENIZAÇÃO 40% FGTS - POP E AVISO PRÉVIO</v>
          </cell>
        </row>
        <row r="1199">
          <cell r="S1199" t="str">
            <v>OPERAÇÕES INDENIZAÇÃO 40% FGTS - POP E AVISO PRÉVIO</v>
          </cell>
        </row>
        <row r="1200">
          <cell r="S1200" t="str">
            <v>OPERAÇÕES INDENIZAÇÃO 40% FGTS - POP E AVISO PRÉVIO</v>
          </cell>
        </row>
        <row r="1201">
          <cell r="S1201" t="str">
            <v>OPERAÇÕES INDENIZAÇÃO 40% FGTS - POP E AVISO PRÉVIO</v>
          </cell>
        </row>
        <row r="1202">
          <cell r="S1202" t="str">
            <v>OPERAÇÕES INDENIZAÇÃO 40% FGTS - POP E AVISO PRÉVIO</v>
          </cell>
        </row>
        <row r="1203">
          <cell r="S1203" t="str">
            <v>OPERAÇÕES INDENIZAÇÃO 40% FGTS - POP E AVISO PRÉVIO</v>
          </cell>
        </row>
        <row r="1204">
          <cell r="S1204" t="str">
            <v>OPERAÇÕES INDENIZAÇÃO 40% FGTS - POP E AVISO PRÉVIO</v>
          </cell>
        </row>
        <row r="1205">
          <cell r="S1205" t="str">
            <v>OPERAÇÕES INDENIZAÇÃO 40% FGTS - POP E AVISO PRÉVIO</v>
          </cell>
        </row>
        <row r="1206">
          <cell r="S1206" t="str">
            <v>OPERAÇÕES INDENIZAÇÃO 40% FGTS - POP E AVISO PRÉVIO</v>
          </cell>
        </row>
        <row r="1207">
          <cell r="S1207" t="str">
            <v>OPERAÇÕES INDENIZAÇÃO 40% FGTS - POP E AVISO PRÉVIO</v>
          </cell>
        </row>
        <row r="1208">
          <cell r="S1208" t="str">
            <v>OPERAÇÕES INDENIZAÇÃO 40% FGTS - POP E AVISO PRÉVIO</v>
          </cell>
        </row>
        <row r="1209">
          <cell r="S1209" t="str">
            <v>OPERAÇÕES INDENIZAÇÃO 40% FGTS - POP E AVISO PRÉVIO</v>
          </cell>
        </row>
        <row r="1210">
          <cell r="S1210" t="str">
            <v>OPERAÇÕES INDENIZAÇÃO 40% FGTS - POP E AVISO PRÉVIO</v>
          </cell>
        </row>
        <row r="1211">
          <cell r="S1211" t="str">
            <v>OPERAÇÕES INDENIZAÇÃO 40% FGTS - POP E AVISO PRÉVIO</v>
          </cell>
        </row>
        <row r="1212">
          <cell r="S1212" t="str">
            <v>OPERAÇÕES INDENIZAÇÃO 40% FGTS - POP E AVISO PRÉVIO</v>
          </cell>
        </row>
        <row r="1213">
          <cell r="S1213" t="str">
            <v>OPERAÇÕES INDENIZAÇÃO 40% FGTS - POP E AVISO PRÉVIO</v>
          </cell>
        </row>
        <row r="1214">
          <cell r="S1214" t="str">
            <v>OPERAÇÕES INDENIZAÇÃO 40% FGTS - POP E AVISO PRÉVIO</v>
          </cell>
        </row>
        <row r="1215">
          <cell r="S1215" t="str">
            <v>OPERAÇÕES INDENIZAÇÃO 40% FGTS - POP E AVISO PRÉVIO</v>
          </cell>
        </row>
        <row r="1216">
          <cell r="S1216" t="str">
            <v>OPERAÇÕES INDENIZAÇÃO 40% FGTS - POP E AVISO PRÉVIO</v>
          </cell>
        </row>
        <row r="1217">
          <cell r="S1217" t="str">
            <v>OPERAÇÕES INDENIZAÇÃO 40% FGTS - POP E AVISO PRÉVIO</v>
          </cell>
        </row>
        <row r="1218">
          <cell r="S1218" t="str">
            <v>OPERAÇÕES INDENIZAÇÃO 40% FGTS - POP E AVISO PRÉVIO</v>
          </cell>
        </row>
        <row r="1219">
          <cell r="S1219" t="str">
            <v>OPERAÇÕES INDENIZAÇÃO 40% FGTS - POP E AVISO PRÉVIO</v>
          </cell>
        </row>
        <row r="1220">
          <cell r="S1220" t="str">
            <v>OPERAÇÕES INDENIZAÇÃO 40% FGTS - POP E AVISO PRÉVIO</v>
          </cell>
        </row>
        <row r="1221">
          <cell r="S1221" t="str">
            <v>OPERAÇÕES INDENIZAÇÃO 40% FGTS - POP E AVISO PRÉVIO</v>
          </cell>
        </row>
        <row r="1222">
          <cell r="S1222" t="str">
            <v>OPERAÇÕES INDENIZAÇÃO 40% FGTS - POP E AVISO PRÉVIO</v>
          </cell>
        </row>
        <row r="1223">
          <cell r="S1223" t="str">
            <v>OPERAÇÕES INDENIZAÇÃO 40% FGTS - POP E AVISO PRÉVIO</v>
          </cell>
        </row>
        <row r="1224">
          <cell r="S1224" t="str">
            <v>OPERAÇÕES INDENIZAÇÃO 40% FGTS - POP E AVISO PRÉVIO</v>
          </cell>
        </row>
        <row r="1225">
          <cell r="S1225" t="str">
            <v>OPERAÇÕES INDENIZAÇÃO 40% FGTS - POP E AVISO PRÉVIO</v>
          </cell>
        </row>
        <row r="1226">
          <cell r="S1226" t="str">
            <v>OPERAÇÕES INDENIZAÇÃO 40% FGTS - POP E AVISO PRÉVIO</v>
          </cell>
        </row>
        <row r="1227">
          <cell r="S1227" t="str">
            <v>OPERAÇÕES INDENIZAÇÃO 40% FGTS - POP E AVISO PRÉVIO</v>
          </cell>
        </row>
        <row r="1228">
          <cell r="S1228" t="str">
            <v>OPERAÇÕES INDENIZAÇÃO 40% FGTS - POP E AVISO PRÉVIO</v>
          </cell>
        </row>
        <row r="1229">
          <cell r="S1229" t="str">
            <v>OPERAÇÕES INDENIZAÇÃO 40% FGTS - POP E AVISO PRÉVIO</v>
          </cell>
        </row>
        <row r="1230">
          <cell r="S1230" t="str">
            <v>OPERAÇÕES INDENIZAÇÃO 40% FGTS - POP E AVISO PRÉVIO</v>
          </cell>
        </row>
        <row r="1231">
          <cell r="S1231" t="str">
            <v>OPERAÇÕES INDENIZAÇÃO 40% FGTS - POP E AVISO PRÉVIO</v>
          </cell>
        </row>
        <row r="1232">
          <cell r="S1232" t="str">
            <v>OPERAÇÕES INDENIZAÇÃO 40% FGTS - POP E AVISO PRÉVIO</v>
          </cell>
        </row>
        <row r="1233">
          <cell r="S1233" t="str">
            <v>OPERAÇÕES INDENIZAÇÃO 40% FGTS - POP E AVISO PRÉVIO</v>
          </cell>
        </row>
        <row r="1234">
          <cell r="S1234" t="str">
            <v>OPERAÇÕES INDENIZAÇÃO 40% FGTS - POP E AVISO PRÉVIO</v>
          </cell>
        </row>
        <row r="1235">
          <cell r="S1235" t="str">
            <v>OPERAÇÕES INDENIZAÇÃO 40% FGTS - POP E AVISO PRÉVIO</v>
          </cell>
        </row>
        <row r="1236">
          <cell r="S1236" t="str">
            <v>EMPREENDIMENTOS REMUNERAÇÃO BASE</v>
          </cell>
        </row>
        <row r="1237">
          <cell r="S1237" t="str">
            <v>EMPREENDIMENTOS REMUNERAÇÃO BASE</v>
          </cell>
        </row>
        <row r="1238">
          <cell r="S1238" t="str">
            <v>OPERAÇÕES REMUNERAÇÃO BASE</v>
          </cell>
        </row>
        <row r="1239">
          <cell r="S1239" t="str">
            <v>OPERAÇÕES REMUNERAÇÃO BASE</v>
          </cell>
        </row>
        <row r="1240">
          <cell r="S1240" t="str">
            <v>OPERAÇÕES REMUNERAÇÃO BASE</v>
          </cell>
        </row>
        <row r="1241">
          <cell r="S1241" t="str">
            <v>OPERAÇÕES REMUNERAÇÃO BASE</v>
          </cell>
        </row>
        <row r="1242">
          <cell r="S1242" t="str">
            <v>OPERAÇÕES REMUNERAÇÃO BASE</v>
          </cell>
        </row>
        <row r="1243">
          <cell r="S1243" t="str">
            <v>OPERAÇÕES REMUNERAÇÃO BASE</v>
          </cell>
        </row>
        <row r="1244">
          <cell r="S1244" t="str">
            <v>OPERAÇÕES REMUNERAÇÃO BASE</v>
          </cell>
        </row>
        <row r="1245">
          <cell r="S1245" t="str">
            <v>OPERAÇÕES REMUNERAÇÃO BASE</v>
          </cell>
        </row>
        <row r="1246">
          <cell r="S1246" t="str">
            <v>OPERAÇÕES REMUNERAÇÃO BASE</v>
          </cell>
        </row>
        <row r="1247">
          <cell r="S1247" t="str">
            <v>OPERAÇÕES REMUNERAÇÃO BASE</v>
          </cell>
        </row>
        <row r="1248">
          <cell r="S1248" t="str">
            <v>OPERAÇÕES REMUNERAÇÃO BASE</v>
          </cell>
        </row>
        <row r="1249">
          <cell r="S1249" t="str">
            <v>OPERAÇÕES REMUNERAÇÃO BASE</v>
          </cell>
        </row>
        <row r="1250">
          <cell r="S1250" t="str">
            <v>EMPREENDIMENTOS (-) RECUP. DESPESAS TELEFONE</v>
          </cell>
        </row>
        <row r="1251">
          <cell r="S1251" t="str">
            <v>EMPREENDIMENTOS (-) RECUP. DESPESAS TELEFONE</v>
          </cell>
        </row>
        <row r="1252">
          <cell r="S1252" t="str">
            <v>EMPREENDIMENTOS (-) RECUP. DESPESAS TELEFONE</v>
          </cell>
        </row>
        <row r="1253">
          <cell r="S1253" t="str">
            <v>OPERAÇÕES (-) RECUP. DESPESAS TELEFONE</v>
          </cell>
        </row>
        <row r="1254">
          <cell r="S1254" t="str">
            <v>OPERAÇÕES (-) RECUP. DESPESAS TELEFONE</v>
          </cell>
        </row>
        <row r="1255">
          <cell r="S1255" t="str">
            <v>OPERAÇÕES (-) RECUP. DESPESAS TELEFONE</v>
          </cell>
        </row>
        <row r="1256">
          <cell r="S1256" t="str">
            <v>OPERAÇÕES (-) RECUP. DESPESAS TELEFONE</v>
          </cell>
        </row>
        <row r="1257">
          <cell r="S1257" t="str">
            <v>OPERAÇÕES (-) RECUP. DESPESAS TELEFONE</v>
          </cell>
        </row>
        <row r="1258">
          <cell r="S1258" t="str">
            <v>OPERAÇÕES (-) RECUP. DESPESAS TELEFONE</v>
          </cell>
        </row>
        <row r="1259">
          <cell r="S1259" t="str">
            <v>OPERAÇÕES (-) RECUP. DESPESAS TELEFONE</v>
          </cell>
        </row>
        <row r="1260">
          <cell r="S1260" t="str">
            <v>OPERAÇÕES (-) RECUP. DESPESAS TELEFONE</v>
          </cell>
        </row>
        <row r="1261">
          <cell r="S1261" t="str">
            <v>OPERAÇÕES (-) RECUP. DESPESAS TELEFONE</v>
          </cell>
        </row>
        <row r="1262">
          <cell r="S1262" t="str">
            <v>OPERAÇÕES (-) RECUP. DESPESAS TELEFONE</v>
          </cell>
        </row>
        <row r="1263">
          <cell r="S1263" t="str">
            <v>OPERAÇÕES (-) RECUP. DESPESAS TELEFONE</v>
          </cell>
        </row>
        <row r="1264">
          <cell r="S1264" t="str">
            <v>OPERAÇÕES (-) RECUP. DESPESAS TELEFONE</v>
          </cell>
        </row>
        <row r="1265">
          <cell r="S1265" t="str">
            <v>OPERAÇÕES (-) RECUP. DESPESAS TELEFONE</v>
          </cell>
        </row>
        <row r="1266">
          <cell r="S1266" t="str">
            <v>OPERAÇÕES (-) RECUP. DESPESAS TELEFONE</v>
          </cell>
        </row>
        <row r="1267">
          <cell r="S1267" t="str">
            <v>OPERAÇÕES (-) RECUP. DESPESAS TELEFONE</v>
          </cell>
        </row>
        <row r="1268">
          <cell r="S1268" t="str">
            <v>OPERAÇÕES (-) RECUP. DESPESAS TELEFONE</v>
          </cell>
        </row>
        <row r="1269">
          <cell r="S1269" t="str">
            <v>OPERAÇÕES (-) RECUP. DESPESAS TELEFONE</v>
          </cell>
        </row>
        <row r="1270">
          <cell r="S1270" t="str">
            <v>OPERAÇÕES (-) RECUP. DESPESAS TELEFONE</v>
          </cell>
        </row>
        <row r="1271">
          <cell r="S1271" t="str">
            <v>OPERAÇÕES (-) RECUP. DESPESAS TELEFONE</v>
          </cell>
        </row>
        <row r="1272">
          <cell r="S1272" t="str">
            <v>OPERAÇÕES (-) RECUP. DESPESAS TELEFONE</v>
          </cell>
        </row>
        <row r="1273">
          <cell r="S1273" t="str">
            <v>OPERAÇÕES (-) RECUP. DESPESAS TELEFONE</v>
          </cell>
        </row>
        <row r="1274">
          <cell r="S1274" t="str">
            <v>OPERAÇÕES AUXÍLIO ALIMENTAÇÃO E LANCHE MATINAL</v>
          </cell>
        </row>
        <row r="1275">
          <cell r="S1275" t="str">
            <v>OPERAÇÕES CESTA BÁSICA</v>
          </cell>
        </row>
        <row r="1276">
          <cell r="S1276" t="str">
            <v>OPERAÇÕES VALE TRANSPORTE</v>
          </cell>
        </row>
        <row r="1277">
          <cell r="S1277" t="str">
            <v>PRESIDÊNCIA REMUNERAÇÃO BASE</v>
          </cell>
        </row>
        <row r="1278">
          <cell r="S1278" t="str">
            <v>PRESIDÊNCIA REMUNERAÇÃO BASE</v>
          </cell>
        </row>
        <row r="1279">
          <cell r="S1279" t="str">
            <v>PRESIDÊNCIA REMUNERAÇÃO BASE</v>
          </cell>
        </row>
        <row r="1280">
          <cell r="S1280" t="str">
            <v>PRESIDÊNCIA REMUNERAÇÃO BASE</v>
          </cell>
        </row>
        <row r="1281">
          <cell r="S1281" t="str">
            <v>PRESIDÊNCIA REMUNERAÇÃO BASE</v>
          </cell>
        </row>
        <row r="1282">
          <cell r="S1282" t="str">
            <v>PRESIDÊNCIA REMUNERAÇÃO BASE</v>
          </cell>
        </row>
        <row r="1283">
          <cell r="S1283" t="str">
            <v>PRESIDÊNCIA REMUNERAÇÃO BASE</v>
          </cell>
        </row>
        <row r="1284">
          <cell r="S1284" t="str">
            <v>FINANCEIRA REMUNERAÇÃO BASE</v>
          </cell>
        </row>
        <row r="1285">
          <cell r="S1285" t="str">
            <v>FINANCEIRA REMUNERAÇÃO BASE</v>
          </cell>
        </row>
        <row r="1286">
          <cell r="S1286" t="str">
            <v>FINANCEIRA REMUNERAÇÃO BASE</v>
          </cell>
        </row>
        <row r="1287">
          <cell r="S1287" t="str">
            <v>FINANCEIRA REMUNERAÇÃO BASE</v>
          </cell>
        </row>
        <row r="1288">
          <cell r="S1288" t="str">
            <v>FINANCEIRA REMUNERAÇÃO BASE</v>
          </cell>
        </row>
        <row r="1289">
          <cell r="S1289" t="str">
            <v>FINANCEIRA REMUNERAÇÃO BASE</v>
          </cell>
        </row>
        <row r="1290">
          <cell r="S1290" t="str">
            <v>FINANCEIRA REMUNERAÇÃO BASE</v>
          </cell>
        </row>
        <row r="1291">
          <cell r="S1291" t="str">
            <v>FINANCEIRA REMUNERAÇÃO BASE</v>
          </cell>
        </row>
        <row r="1292">
          <cell r="S1292" t="str">
            <v>FINANCEIRA REMUNERAÇÃO BASE</v>
          </cell>
        </row>
        <row r="1293">
          <cell r="S1293" t="str">
            <v>FINANCEIRA REMUNERAÇÃO BASE</v>
          </cell>
        </row>
        <row r="1294">
          <cell r="S1294" t="str">
            <v>ADMINISTRATIVA REMUNERAÇÃO BASE</v>
          </cell>
        </row>
        <row r="1295">
          <cell r="S1295" t="str">
            <v>ADMINISTRATIVA REMUNERAÇÃO BASE</v>
          </cell>
        </row>
        <row r="1296">
          <cell r="S1296" t="str">
            <v>ADMINISTRATIVA REMUNERAÇÃO BASE</v>
          </cell>
        </row>
        <row r="1297">
          <cell r="S1297" t="str">
            <v>ADMINISTRATIVA REMUNERAÇÃO BASE</v>
          </cell>
        </row>
        <row r="1298">
          <cell r="S1298" t="str">
            <v>ADMINISTRATIVA REMUNERAÇÃO BASE</v>
          </cell>
        </row>
        <row r="1299">
          <cell r="S1299" t="str">
            <v>ADMINISTRATIVA REMUNERAÇÃO BASE</v>
          </cell>
        </row>
        <row r="1300">
          <cell r="S1300" t="str">
            <v>ADMINISTRATIVA REMUNERAÇÃO BASE</v>
          </cell>
        </row>
        <row r="1301">
          <cell r="S1301" t="str">
            <v>ADMINISTRATIVA REMUNERAÇÃO BASE</v>
          </cell>
        </row>
        <row r="1302">
          <cell r="S1302" t="str">
            <v>ADMINISTRATIVA REMUNERAÇÃO BASE</v>
          </cell>
        </row>
        <row r="1303">
          <cell r="S1303" t="str">
            <v>ADMINISTRATIVA REMUNERAÇÃO BASE</v>
          </cell>
        </row>
        <row r="1304">
          <cell r="S1304" t="str">
            <v>ADMINISTRATIVA REMUNERAÇÃO BASE</v>
          </cell>
        </row>
        <row r="1305">
          <cell r="S1305" t="str">
            <v>CASOS ESPECIAIS REMUNERAÇÃO BASE</v>
          </cell>
        </row>
        <row r="1306">
          <cell r="S1306" t="str">
            <v>CASOS ESPECIAIS REMUNERAÇÃO BASE</v>
          </cell>
        </row>
        <row r="1307">
          <cell r="S1307" t="str">
            <v>CASOS ESPECIAIS REMUNERAÇÃO BASE</v>
          </cell>
        </row>
        <row r="1308">
          <cell r="S1308" t="str">
            <v>PRESIDÊNCIA REMUNERAÇÃO BASE</v>
          </cell>
        </row>
        <row r="1309">
          <cell r="S1309" t="str">
            <v>FINANCEIRA REMUNERAÇÃO BASE</v>
          </cell>
        </row>
        <row r="1310">
          <cell r="S1310" t="str">
            <v>FINANCEIRA REMUNERAÇÃO BASE</v>
          </cell>
        </row>
        <row r="1311">
          <cell r="S1311" t="str">
            <v>ADMINISTRATIVA REMUNERAÇÃO BASE</v>
          </cell>
        </row>
        <row r="1312">
          <cell r="S1312" t="str">
            <v>ADMINISTRATIVA REMUNERAÇÃO BASE</v>
          </cell>
        </row>
        <row r="1313">
          <cell r="S1313" t="str">
            <v>ADMINISTRATIVA REMUNERAÇÃO BASE</v>
          </cell>
        </row>
        <row r="1314">
          <cell r="S1314" t="str">
            <v>CASOS ESPECIAIS REMUNERAÇÃO BASE</v>
          </cell>
        </row>
        <row r="1315">
          <cell r="S1315" t="str">
            <v>ADMINISTRATIVA REMUNERAÇÃO BASE</v>
          </cell>
        </row>
        <row r="1316">
          <cell r="S1316" t="str">
            <v>ADMINISTRATIVA HORAS EXTRAS</v>
          </cell>
        </row>
        <row r="1317">
          <cell r="S1317" t="str">
            <v>ADMINISTRATIVA HORAS EXTRAS</v>
          </cell>
        </row>
        <row r="1318">
          <cell r="S1318" t="str">
            <v>PRESIDÊNCIA HORAS EXTRAS</v>
          </cell>
        </row>
        <row r="1319">
          <cell r="S1319" t="str">
            <v>PRESIDÊNCIA HORAS EXTRAS</v>
          </cell>
        </row>
        <row r="1320">
          <cell r="S1320" t="str">
            <v>PRESIDÊNCIA HORAS EXTRAS</v>
          </cell>
        </row>
        <row r="1321">
          <cell r="S1321" t="str">
            <v>PRESIDÊNCIA HORAS EXTRAS</v>
          </cell>
        </row>
        <row r="1322">
          <cell r="S1322" t="str">
            <v>FINANCEIRA HORAS EXTRAS</v>
          </cell>
        </row>
        <row r="1323">
          <cell r="S1323" t="str">
            <v>FINANCEIRA HORAS EXTRAS</v>
          </cell>
        </row>
        <row r="1324">
          <cell r="S1324" t="str">
            <v>FINANCEIRA HORAS EXTRAS</v>
          </cell>
        </row>
        <row r="1325">
          <cell r="S1325" t="str">
            <v>FINANCEIRA HORAS EXTRAS</v>
          </cell>
        </row>
        <row r="1326">
          <cell r="S1326" t="str">
            <v>FINANCEIRA HORAS EXTRAS</v>
          </cell>
        </row>
        <row r="1327">
          <cell r="S1327" t="str">
            <v>ADMINISTRATIVA HORAS EXTRAS</v>
          </cell>
        </row>
        <row r="1328">
          <cell r="S1328" t="str">
            <v>ADMINISTRATIVA HORAS EXTRAS</v>
          </cell>
        </row>
        <row r="1329">
          <cell r="S1329" t="str">
            <v>ADMINISTRATIVA HORAS EXTRAS</v>
          </cell>
        </row>
        <row r="1330">
          <cell r="S1330" t="str">
            <v>ADMINISTRATIVA HORAS EXTRAS</v>
          </cell>
        </row>
        <row r="1331">
          <cell r="S1331" t="str">
            <v>ADMINISTRATIVA HORAS EXTRAS</v>
          </cell>
        </row>
        <row r="1332">
          <cell r="S1332" t="str">
            <v>CASOS ESPECIAIS HORAS EXTRAS</v>
          </cell>
        </row>
        <row r="1333">
          <cell r="S1333" t="str">
            <v>PRESIDÊNCIA ADICIONAIS FIXOS</v>
          </cell>
        </row>
        <row r="1334">
          <cell r="S1334" t="str">
            <v>PRESIDÊNCIA ADICIONAIS FIXOS</v>
          </cell>
        </row>
        <row r="1335">
          <cell r="S1335" t="str">
            <v>PRESIDÊNCIA ADICIONAIS FIXOS</v>
          </cell>
        </row>
        <row r="1336">
          <cell r="S1336" t="str">
            <v>PRESIDÊNCIA ADICIONAIS FIXOS</v>
          </cell>
        </row>
        <row r="1337">
          <cell r="S1337" t="str">
            <v>PRESIDÊNCIA ADICIONAIS FIXOS</v>
          </cell>
        </row>
        <row r="1338">
          <cell r="S1338" t="str">
            <v>PRESIDÊNCIA ADICIONAIS FIXOS</v>
          </cell>
        </row>
        <row r="1339">
          <cell r="S1339" t="str">
            <v>PRESIDÊNCIA ADICIONAIS FIXOS</v>
          </cell>
        </row>
        <row r="1340">
          <cell r="S1340" t="str">
            <v>FINANCEIRA ADICIONAIS FIXOS</v>
          </cell>
        </row>
        <row r="1341">
          <cell r="S1341" t="str">
            <v>FINANCEIRA ADICIONAIS FIXOS</v>
          </cell>
        </row>
        <row r="1342">
          <cell r="S1342" t="str">
            <v>FINANCEIRA ADICIONAIS FIXOS</v>
          </cell>
        </row>
        <row r="1343">
          <cell r="S1343" t="str">
            <v>FINANCEIRA ADICIONAIS FIXOS</v>
          </cell>
        </row>
        <row r="1344">
          <cell r="S1344" t="str">
            <v>FINANCEIRA ADICIONAIS FIXOS</v>
          </cell>
        </row>
        <row r="1345">
          <cell r="S1345" t="str">
            <v>FINANCEIRA ADICIONAIS FIXOS</v>
          </cell>
        </row>
        <row r="1346">
          <cell r="S1346" t="str">
            <v>FINANCEIRA ADICIONAIS FIXOS</v>
          </cell>
        </row>
        <row r="1347">
          <cell r="S1347" t="str">
            <v>FINANCEIRA ADICIONAIS FIXOS</v>
          </cell>
        </row>
        <row r="1348">
          <cell r="S1348" t="str">
            <v>FINANCEIRA ADICIONAIS FIXOS</v>
          </cell>
        </row>
        <row r="1349">
          <cell r="S1349" t="str">
            <v>FINANCEIRA ADICIONAIS FIXOS</v>
          </cell>
        </row>
        <row r="1350">
          <cell r="S1350" t="str">
            <v>ADMINISTRATIVA ADICIONAIS FIXOS</v>
          </cell>
        </row>
        <row r="1351">
          <cell r="S1351" t="str">
            <v>ADMINISTRATIVA ADICIONAIS FIXOS</v>
          </cell>
        </row>
        <row r="1352">
          <cell r="S1352" t="str">
            <v>ADMINISTRATIVA ADICIONAIS FIXOS</v>
          </cell>
        </row>
        <row r="1353">
          <cell r="S1353" t="str">
            <v>ADMINISTRATIVA ADICIONAIS FIXOS</v>
          </cell>
        </row>
        <row r="1354">
          <cell r="S1354" t="str">
            <v>ADMINISTRATIVA ADICIONAIS FIXOS</v>
          </cell>
        </row>
        <row r="1355">
          <cell r="S1355" t="str">
            <v>ADMINISTRATIVA ADICIONAIS FIXOS</v>
          </cell>
        </row>
        <row r="1356">
          <cell r="S1356" t="str">
            <v>ADMINISTRATIVA ADICIONAIS FIXOS</v>
          </cell>
        </row>
        <row r="1357">
          <cell r="S1357" t="str">
            <v>ADMINISTRATIVA ADICIONAIS FIXOS</v>
          </cell>
        </row>
        <row r="1358">
          <cell r="S1358" t="str">
            <v>ADMINISTRATIVA ADICIONAIS FIXOS</v>
          </cell>
        </row>
        <row r="1359">
          <cell r="S1359" t="str">
            <v>ADMINISTRATIVA ADICIONAIS FIXOS</v>
          </cell>
        </row>
        <row r="1360">
          <cell r="S1360" t="str">
            <v>ADMINISTRATIVA ADICIONAIS FIXOS</v>
          </cell>
        </row>
        <row r="1361">
          <cell r="S1361" t="str">
            <v>CASOS ESPECIAIS ADICIONAIS FIXOS</v>
          </cell>
        </row>
        <row r="1362">
          <cell r="S1362" t="str">
            <v>CASOS ESPECIAIS ADICIONAIS FIXOS</v>
          </cell>
        </row>
        <row r="1363">
          <cell r="S1363" t="str">
            <v>CASOS ESPECIAIS ADICIONAIS FIXOS</v>
          </cell>
        </row>
        <row r="1364">
          <cell r="S1364" t="str">
            <v>PRESIDÊNCIA ADICIONAIS DIVERSOS</v>
          </cell>
        </row>
        <row r="1365">
          <cell r="S1365" t="str">
            <v>ADMINISTRATIVA ADICIONAIS DIVERSOS</v>
          </cell>
        </row>
        <row r="1366">
          <cell r="S1366" t="str">
            <v>ADMINISTRATIVA ADICIONAIS DIVERSOS</v>
          </cell>
        </row>
        <row r="1367">
          <cell r="S1367" t="str">
            <v>ADMINISTRATIVA ADICIONAIS DIVERSOS</v>
          </cell>
        </row>
        <row r="1368">
          <cell r="S1368" t="str">
            <v>ADMINISTRATIVA ADICIONAIS DIVERSOS</v>
          </cell>
        </row>
        <row r="1369">
          <cell r="S1369" t="str">
            <v>CASOS ESPECIAIS ADICIONAIS DIVERSOS</v>
          </cell>
        </row>
        <row r="1370">
          <cell r="S1370" t="str">
            <v>CASOS ESPECIAIS ADICIONAIS DIVERSOS</v>
          </cell>
        </row>
        <row r="1371">
          <cell r="S1371" t="str">
            <v>ADMINISTRATIVA ADICIONAIS DIVERSOS</v>
          </cell>
        </row>
        <row r="1372">
          <cell r="S1372" t="str">
            <v>PRESIDÊNCIA REMUNERAÇÃO BASE</v>
          </cell>
        </row>
        <row r="1373">
          <cell r="S1373" t="str">
            <v>ADMINISTRATIVA REMUNERAÇÃO BASE</v>
          </cell>
        </row>
        <row r="1374">
          <cell r="S1374" t="str">
            <v>ADMINISTRATIVA REMUNERAÇÃO BASE</v>
          </cell>
        </row>
        <row r="1375">
          <cell r="S1375" t="str">
            <v>ADMINISTRATIVA REMUNERAÇÃO BASE</v>
          </cell>
        </row>
        <row r="1376">
          <cell r="S1376" t="str">
            <v>PRESIDÊNCIA REMUNERAÇÃO BASE</v>
          </cell>
        </row>
        <row r="1377">
          <cell r="S1377" t="str">
            <v>FINANCEIRA REMUNERAÇÃO BASE</v>
          </cell>
        </row>
        <row r="1378">
          <cell r="S1378" t="str">
            <v>FINANCEIRA REMUNERAÇÃO BASE</v>
          </cell>
        </row>
        <row r="1379">
          <cell r="S1379" t="str">
            <v>FINANCEIRA REMUNERAÇÃO BASE</v>
          </cell>
        </row>
        <row r="1380">
          <cell r="S1380" t="str">
            <v>FINANCEIRA REMUNERAÇÃO BASE</v>
          </cell>
        </row>
        <row r="1381">
          <cell r="S1381" t="str">
            <v>ADMINISTRATIVA REMUNERAÇÃO BASE</v>
          </cell>
        </row>
        <row r="1382">
          <cell r="S1382" t="str">
            <v>ADMINISTRATIVA REMUNERAÇÃO BASE</v>
          </cell>
        </row>
        <row r="1383">
          <cell r="S1383" t="str">
            <v>ADMINISTRATIVA REMUNERAÇÃO BASE</v>
          </cell>
        </row>
        <row r="1384">
          <cell r="S1384" t="str">
            <v>ADMINISTRATIVA REMUNERAÇÃO BASE</v>
          </cell>
        </row>
        <row r="1385">
          <cell r="S1385" t="str">
            <v>PRESIDÊNCIA REMUNERAÇÃO BASE</v>
          </cell>
        </row>
        <row r="1386">
          <cell r="S1386" t="str">
            <v>PRESIDÊNCIA REMUNERAÇÃO BASE</v>
          </cell>
        </row>
        <row r="1387">
          <cell r="S1387" t="str">
            <v>PRESIDÊNCIA REMUNERAÇÃO BASE</v>
          </cell>
        </row>
        <row r="1388">
          <cell r="S1388" t="str">
            <v>PRESIDÊNCIA REMUNERAÇÃO BASE</v>
          </cell>
        </row>
        <row r="1389">
          <cell r="S1389" t="str">
            <v>PRESIDÊNCIA REMUNERAÇÃO BASE</v>
          </cell>
        </row>
        <row r="1390">
          <cell r="S1390" t="str">
            <v>FINANCEIRA REMUNERAÇÃO BASE</v>
          </cell>
        </row>
        <row r="1391">
          <cell r="S1391" t="str">
            <v>FINANCEIRA REMUNERAÇÃO BASE</v>
          </cell>
        </row>
        <row r="1392">
          <cell r="S1392" t="str">
            <v>FINANCEIRA REMUNERAÇÃO BASE</v>
          </cell>
        </row>
        <row r="1393">
          <cell r="S1393" t="str">
            <v>FINANCEIRA REMUNERAÇÃO BASE</v>
          </cell>
        </row>
        <row r="1394">
          <cell r="S1394" t="str">
            <v>FINANCEIRA REMUNERAÇÃO BASE</v>
          </cell>
        </row>
        <row r="1395">
          <cell r="S1395" t="str">
            <v>FINANCEIRA REMUNERAÇÃO BASE</v>
          </cell>
        </row>
        <row r="1396">
          <cell r="S1396" t="str">
            <v>FINANCEIRA REMUNERAÇÃO BASE</v>
          </cell>
        </row>
        <row r="1397">
          <cell r="S1397" t="str">
            <v>FINANCEIRA REMUNERAÇÃO BASE</v>
          </cell>
        </row>
        <row r="1398">
          <cell r="S1398" t="str">
            <v>ADMINISTRATIVA REMUNERAÇÃO BASE</v>
          </cell>
        </row>
        <row r="1399">
          <cell r="S1399" t="str">
            <v>ADMINISTRATIVA REMUNERAÇÃO BASE</v>
          </cell>
        </row>
        <row r="1400">
          <cell r="S1400" t="str">
            <v>ADMINISTRATIVA REMUNERAÇÃO BASE</v>
          </cell>
        </row>
        <row r="1401">
          <cell r="S1401" t="str">
            <v>ADMINISTRATIVA REMUNERAÇÃO BASE</v>
          </cell>
        </row>
        <row r="1402">
          <cell r="S1402" t="str">
            <v>ADMINISTRATIVA REMUNERAÇÃO BASE</v>
          </cell>
        </row>
        <row r="1403">
          <cell r="S1403" t="str">
            <v>ADMINISTRATIVA REMUNERAÇÃO BASE</v>
          </cell>
        </row>
        <row r="1404">
          <cell r="S1404" t="str">
            <v>ADMINISTRATIVA REMUNERAÇÃO BASE</v>
          </cell>
        </row>
        <row r="1405">
          <cell r="S1405" t="str">
            <v>ADMINISTRATIVA REMUNERAÇÃO BASE</v>
          </cell>
        </row>
        <row r="1406">
          <cell r="S1406" t="str">
            <v>ADMINISTRATIVA REMUNERAÇÃO BASE</v>
          </cell>
        </row>
        <row r="1407">
          <cell r="S1407" t="str">
            <v>ADMINISTRATIVA REMUNERAÇÃO BASE</v>
          </cell>
        </row>
        <row r="1408">
          <cell r="S1408" t="str">
            <v>CASOS ESPECIAIS REMUNERAÇÃO BASE</v>
          </cell>
        </row>
        <row r="1409">
          <cell r="S1409" t="str">
            <v>CASOS ESPECIAIS REMUNERAÇÃO BASE</v>
          </cell>
        </row>
        <row r="1410">
          <cell r="S1410" t="str">
            <v>ADMINISTRATIVA REMUNERAÇÃO BASE</v>
          </cell>
        </row>
        <row r="1411">
          <cell r="S1411" t="str">
            <v>ADMINISTRATIVA REMUNERAÇÃO BASE</v>
          </cell>
        </row>
        <row r="1412">
          <cell r="S1412" t="str">
            <v>ADMINISTRATIVA REMUNERAÇÃO BASE</v>
          </cell>
        </row>
        <row r="1413">
          <cell r="S1413" t="str">
            <v>ADMINISTRATIVA REMUNERAÇÃO BASE</v>
          </cell>
        </row>
        <row r="1414">
          <cell r="S1414" t="str">
            <v>CASOS ESPECIAIS REMUNERAÇÃO BASE</v>
          </cell>
        </row>
        <row r="1415">
          <cell r="S1415" t="str">
            <v>PRESIDÊNCIA REMUNERAÇÃO BASE</v>
          </cell>
        </row>
        <row r="1416">
          <cell r="S1416" t="str">
            <v>PRESIDÊNCIA REMUNERAÇÃO BASE</v>
          </cell>
        </row>
        <row r="1417">
          <cell r="S1417" t="str">
            <v>PRESIDÊNCIA REMUNERAÇÃO BASE</v>
          </cell>
        </row>
        <row r="1418">
          <cell r="S1418" t="str">
            <v>PRESIDÊNCIA REMUNERAÇÃO BASE</v>
          </cell>
        </row>
        <row r="1419">
          <cell r="S1419" t="str">
            <v>PRESIDÊNCIA REMUNERAÇÃO BASE</v>
          </cell>
        </row>
        <row r="1420">
          <cell r="S1420" t="str">
            <v>PRESIDÊNCIA REMUNERAÇÃO BASE</v>
          </cell>
        </row>
        <row r="1421">
          <cell r="S1421" t="str">
            <v>FINANCEIRA REMUNERAÇÃO BASE</v>
          </cell>
        </row>
        <row r="1422">
          <cell r="S1422" t="str">
            <v>FINANCEIRA REMUNERAÇÃO BASE</v>
          </cell>
        </row>
        <row r="1423">
          <cell r="S1423" t="str">
            <v>FINANCEIRA REMUNERAÇÃO BASE</v>
          </cell>
        </row>
        <row r="1424">
          <cell r="S1424" t="str">
            <v>FINANCEIRA REMUNERAÇÃO BASE</v>
          </cell>
        </row>
        <row r="1425">
          <cell r="S1425" t="str">
            <v>FINANCEIRA REMUNERAÇÃO BASE</v>
          </cell>
        </row>
        <row r="1426">
          <cell r="S1426" t="str">
            <v>FINANCEIRA REMUNERAÇÃO BASE</v>
          </cell>
        </row>
        <row r="1427">
          <cell r="S1427" t="str">
            <v>FINANCEIRA REMUNERAÇÃO BASE</v>
          </cell>
        </row>
        <row r="1428">
          <cell r="S1428" t="str">
            <v>ADMINISTRATIVA REMUNERAÇÃO BASE</v>
          </cell>
        </row>
        <row r="1429">
          <cell r="S1429" t="str">
            <v>ADMINISTRATIVA REMUNERAÇÃO BASE</v>
          </cell>
        </row>
        <row r="1430">
          <cell r="S1430" t="str">
            <v>ADMINISTRATIVA REMUNERAÇÃO BASE</v>
          </cell>
        </row>
        <row r="1431">
          <cell r="S1431" t="str">
            <v>ADMINISTRATIVA REMUNERAÇÃO BASE</v>
          </cell>
        </row>
        <row r="1432">
          <cell r="S1432" t="str">
            <v>ADMINISTRATIVA REMUNERAÇÃO BASE</v>
          </cell>
        </row>
        <row r="1433">
          <cell r="S1433" t="str">
            <v>ADMINISTRATIVA REMUNERAÇÃO BASE</v>
          </cell>
        </row>
        <row r="1434">
          <cell r="S1434" t="str">
            <v>ADMINISTRATIVA REMUNERAÇÃO BASE</v>
          </cell>
        </row>
        <row r="1435">
          <cell r="S1435" t="str">
            <v>CASOS ESPECIAIS REMUNERAÇÃO BASE</v>
          </cell>
        </row>
        <row r="1436">
          <cell r="S1436" t="str">
            <v>CASOS ESPECIAIS REMUNERAÇÃO BASE</v>
          </cell>
        </row>
        <row r="1437">
          <cell r="S1437" t="str">
            <v>OPERAÇÕES ADICIONAIS FIXOS</v>
          </cell>
        </row>
        <row r="1438">
          <cell r="S1438" t="str">
            <v>PRESIDÊNCIA ADICIONAIS FIXOS</v>
          </cell>
        </row>
        <row r="1439">
          <cell r="S1439" t="str">
            <v>PRESIDÊNCIA ADICIONAIS FIXOS</v>
          </cell>
        </row>
        <row r="1440">
          <cell r="S1440" t="str">
            <v>PRESIDÊNCIA ADICIONAIS FIXOS</v>
          </cell>
        </row>
        <row r="1441">
          <cell r="S1441" t="str">
            <v>OPERAÇÕES ADICIONAIS FIXOS</v>
          </cell>
        </row>
        <row r="1442">
          <cell r="S1442" t="str">
            <v>OPERAÇÕES ADICIONAIS FIXOS</v>
          </cell>
        </row>
        <row r="1443">
          <cell r="S1443" t="str">
            <v>OPERAÇÕES ADICIONAIS FIXOS</v>
          </cell>
        </row>
        <row r="1444">
          <cell r="S1444" t="str">
            <v>ADMINISTRATIVA ADICIONAIS FIXOS</v>
          </cell>
        </row>
        <row r="1445">
          <cell r="S1445" t="str">
            <v>ADMINISTRATIVA ADICIONAIS FIXOS</v>
          </cell>
        </row>
        <row r="1446">
          <cell r="S1446" t="str">
            <v>ADMINISTRATIVA ADICIONAIS FIXOS</v>
          </cell>
        </row>
        <row r="1447">
          <cell r="S1447" t="str">
            <v>ADMINISTRATIVA ADICIONAIS FIXOS</v>
          </cell>
        </row>
        <row r="1448">
          <cell r="S1448" t="str">
            <v>PRESIDÊNCIA ADICIONAIS DIVERSOS</v>
          </cell>
        </row>
        <row r="1449">
          <cell r="S1449" t="str">
            <v>PRESIDÊNCIA ADICIONAIS DIVERSOS</v>
          </cell>
        </row>
        <row r="1450">
          <cell r="S1450" t="str">
            <v>PRESIDÊNCIA ADICIONAIS DIVERSOS</v>
          </cell>
        </row>
        <row r="1451">
          <cell r="S1451" t="str">
            <v>PRESIDÊNCIA ADICIONAIS DIVERSOS</v>
          </cell>
        </row>
        <row r="1452">
          <cell r="S1452" t="str">
            <v>PRESIDÊNCIA ADICIONAIS DIVERSOS</v>
          </cell>
        </row>
        <row r="1453">
          <cell r="S1453" t="str">
            <v>PRESIDÊNCIA ADICIONAIS DIVERSOS</v>
          </cell>
        </row>
        <row r="1454">
          <cell r="S1454" t="str">
            <v>FINANCEIRA ADICIONAIS DIVERSOS</v>
          </cell>
        </row>
        <row r="1455">
          <cell r="S1455" t="str">
            <v>FINANCEIRA ADICIONAIS DIVERSOS</v>
          </cell>
        </row>
        <row r="1456">
          <cell r="S1456" t="str">
            <v>FINANCEIRA ADICIONAIS DIVERSOS</v>
          </cell>
        </row>
        <row r="1457">
          <cell r="S1457" t="str">
            <v>FINANCEIRA ADICIONAIS DIVERSOS</v>
          </cell>
        </row>
        <row r="1458">
          <cell r="S1458" t="str">
            <v>FINANCEIRA ADICIONAIS DIVERSOS</v>
          </cell>
        </row>
        <row r="1459">
          <cell r="S1459" t="str">
            <v>ADMINISTRATIVA ADICIONAIS DIVERSOS</v>
          </cell>
        </row>
        <row r="1460">
          <cell r="S1460" t="str">
            <v>ADMINISTRATIVA ADICIONAIS DIVERSOS</v>
          </cell>
        </row>
        <row r="1461">
          <cell r="S1461" t="str">
            <v>ADMINISTRATIVA ADICIONAIS DIVERSOS</v>
          </cell>
        </row>
        <row r="1462">
          <cell r="S1462" t="str">
            <v>ADMINISTRATIVA ADICIONAIS DIVERSOS</v>
          </cell>
        </row>
        <row r="1463">
          <cell r="S1463" t="str">
            <v>ADMINISTRATIVA ADICIONAIS DIVERSOS</v>
          </cell>
        </row>
        <row r="1464">
          <cell r="S1464" t="str">
            <v>PRESIDÊNCIA REMUNERAÇÃO BASE</v>
          </cell>
        </row>
        <row r="1465">
          <cell r="S1465" t="str">
            <v>PRESIDÊNCIA REMUNERAÇÃO BASE</v>
          </cell>
        </row>
        <row r="1466">
          <cell r="S1466" t="str">
            <v>PRESIDÊNCIA REMUNERAÇÃO BASE</v>
          </cell>
        </row>
        <row r="1467">
          <cell r="S1467" t="str">
            <v>PRESIDÊNCIA REMUNERAÇÃO BASE</v>
          </cell>
        </row>
        <row r="1468">
          <cell r="S1468" t="str">
            <v>PRESIDÊNCIA REMUNERAÇÃO BASE</v>
          </cell>
        </row>
        <row r="1469">
          <cell r="S1469" t="str">
            <v>PRESIDÊNCIA REMUNERAÇÃO BASE</v>
          </cell>
        </row>
        <row r="1470">
          <cell r="S1470" t="str">
            <v>FINANCEIRA REMUNERAÇÃO BASE</v>
          </cell>
        </row>
        <row r="1471">
          <cell r="S1471" t="str">
            <v>FINANCEIRA REMUNERAÇÃO BASE</v>
          </cell>
        </row>
        <row r="1472">
          <cell r="S1472" t="str">
            <v>FINANCEIRA REMUNERAÇÃO BASE</v>
          </cell>
        </row>
        <row r="1473">
          <cell r="S1473" t="str">
            <v>FINANCEIRA REMUNERAÇÃO BASE</v>
          </cell>
        </row>
        <row r="1474">
          <cell r="S1474" t="str">
            <v>FINANCEIRA REMUNERAÇÃO BASE</v>
          </cell>
        </row>
        <row r="1475">
          <cell r="S1475" t="str">
            <v>ADMINISTRATIVA REMUNERAÇÃO BASE</v>
          </cell>
        </row>
        <row r="1476">
          <cell r="S1476" t="str">
            <v>ADMINISTRATIVA REMUNERAÇÃO BASE</v>
          </cell>
        </row>
        <row r="1477">
          <cell r="S1477" t="str">
            <v>ADMINISTRATIVA REMUNERAÇÃO BASE</v>
          </cell>
        </row>
        <row r="1478">
          <cell r="S1478" t="str">
            <v>ADMINISTRATIVA REMUNERAÇÃO BASE</v>
          </cell>
        </row>
        <row r="1479">
          <cell r="S1479" t="str">
            <v>ADMINISTRATIVA REMUNERAÇÃO BASE</v>
          </cell>
        </row>
        <row r="1480">
          <cell r="S1480" t="str">
            <v>CASOS ESPECIAIS REMUNERAÇÃO BASE</v>
          </cell>
        </row>
        <row r="1481">
          <cell r="S1481" t="str">
            <v>CASOS ESPECIAIS REMUNERAÇÃO BASE</v>
          </cell>
        </row>
        <row r="1482">
          <cell r="S1482" t="str">
            <v>PRESIDÊNCIA REMUNERAÇÃO BASE</v>
          </cell>
        </row>
        <row r="1483">
          <cell r="S1483" t="str">
            <v>ADMINISTRATIVA REMUNERAÇÃO BASE</v>
          </cell>
        </row>
        <row r="1484">
          <cell r="S1484" t="str">
            <v>ADMINISTRATIVA REMUNERAÇÃO BASE</v>
          </cell>
        </row>
        <row r="1485">
          <cell r="S1485" t="str">
            <v>ADMINISTRATIVA REMUNERAÇÃO BASE</v>
          </cell>
        </row>
        <row r="1486">
          <cell r="S1486" t="str">
            <v>FINANCEIRA REMUNERAÇÃO BASE</v>
          </cell>
        </row>
        <row r="1487">
          <cell r="S1487" t="str">
            <v>PRESIDÊNCIA REMUNERAÇÃO BASE</v>
          </cell>
        </row>
        <row r="1488">
          <cell r="S1488" t="str">
            <v>PRESIDÊNCIA REMUNERAÇÃO BASE</v>
          </cell>
        </row>
        <row r="1489">
          <cell r="S1489" t="str">
            <v>GESTÃO REMUNERAÇÃO BASE</v>
          </cell>
        </row>
        <row r="1490">
          <cell r="S1490" t="str">
            <v>FINANCEIRA REMUNERAÇÃO BASE</v>
          </cell>
        </row>
        <row r="1491">
          <cell r="S1491" t="str">
            <v>ADMINISTRATIVA REMUNERAÇÃO BASE</v>
          </cell>
        </row>
        <row r="1492">
          <cell r="S1492" t="str">
            <v>ADMINISTRATIVA REMUNERAÇÃO BASE</v>
          </cell>
        </row>
        <row r="1493">
          <cell r="S1493" t="str">
            <v>CASOS ESPECIAIS REMUNERAÇÃO BASE</v>
          </cell>
        </row>
        <row r="1494">
          <cell r="S1494" t="str">
            <v>CASOS ESPECIAIS REMUNERAÇÃO BASE</v>
          </cell>
        </row>
        <row r="1495">
          <cell r="S1495" t="str">
            <v>PRESIDÊNCIA FÉRIAS, ABONO FÉRIAS E FÉRIAS INDENIZADAS</v>
          </cell>
        </row>
        <row r="1496">
          <cell r="S1496" t="str">
            <v>PRESIDÊNCIA FÉRIAS, ABONO FÉRIAS E FÉRIAS INDENIZADAS</v>
          </cell>
        </row>
        <row r="1497">
          <cell r="S1497" t="str">
            <v>PRESIDÊNCIA FÉRIAS, ABONO FÉRIAS E FÉRIAS INDENIZADAS</v>
          </cell>
        </row>
        <row r="1498">
          <cell r="S1498" t="str">
            <v>PRESIDÊNCIA FÉRIAS, ABONO FÉRIAS E FÉRIAS INDENIZADAS</v>
          </cell>
        </row>
        <row r="1499">
          <cell r="S1499" t="str">
            <v>PRESIDÊNCIA FÉRIAS, ABONO FÉRIAS E FÉRIAS INDENIZADAS</v>
          </cell>
        </row>
        <row r="1500">
          <cell r="S1500" t="str">
            <v>PRESIDÊNCIA FÉRIAS, ABONO FÉRIAS E FÉRIAS INDENIZADAS</v>
          </cell>
        </row>
        <row r="1501">
          <cell r="S1501" t="str">
            <v>FINANCEIRA FÉRIAS, ABONO FÉRIAS E FÉRIAS INDENIZADAS</v>
          </cell>
        </row>
        <row r="1502">
          <cell r="S1502" t="str">
            <v>FINANCEIRA FÉRIAS, ABONO FÉRIAS E FÉRIAS INDENIZADAS</v>
          </cell>
        </row>
        <row r="1503">
          <cell r="S1503" t="str">
            <v>FINANCEIRA FÉRIAS, ABONO FÉRIAS E FÉRIAS INDENIZADAS</v>
          </cell>
        </row>
        <row r="1504">
          <cell r="S1504" t="str">
            <v>FINANCEIRA FÉRIAS, ABONO FÉRIAS E FÉRIAS INDENIZADAS</v>
          </cell>
        </row>
        <row r="1505">
          <cell r="S1505" t="str">
            <v>FINANCEIRA FÉRIAS, ABONO FÉRIAS E FÉRIAS INDENIZADAS</v>
          </cell>
        </row>
        <row r="1506">
          <cell r="S1506" t="str">
            <v>ADMINISTRATIVA FÉRIAS, ABONO FÉRIAS E FÉRIAS INDENIZADAS</v>
          </cell>
        </row>
        <row r="1507">
          <cell r="S1507" t="str">
            <v>ADMINISTRATIVA FÉRIAS, ABONO FÉRIAS E FÉRIAS INDENIZADAS</v>
          </cell>
        </row>
        <row r="1508">
          <cell r="S1508" t="str">
            <v>ADMINISTRATIVA FÉRIAS, ABONO FÉRIAS E FÉRIAS INDENIZADAS</v>
          </cell>
        </row>
        <row r="1509">
          <cell r="S1509" t="str">
            <v>ADMINISTRATIVA FÉRIAS, ABONO FÉRIAS E FÉRIAS INDENIZADAS</v>
          </cell>
        </row>
        <row r="1510">
          <cell r="S1510" t="str">
            <v>ADMINISTRATIVA FÉRIAS, ABONO FÉRIAS E FÉRIAS INDENIZADAS</v>
          </cell>
        </row>
        <row r="1511">
          <cell r="S1511" t="str">
            <v>CASOS ESPECIAIS FÉRIAS, ABONO FÉRIAS E FÉRIAS INDENIZADAS</v>
          </cell>
        </row>
        <row r="1512">
          <cell r="S1512" t="str">
            <v>CASOS ESPECIAIS FÉRIAS, ABONO FÉRIAS E FÉRIAS INDENIZADAS</v>
          </cell>
        </row>
        <row r="1513">
          <cell r="S1513" t="str">
            <v>PRESIDÊNCIA GRATIFICAÇÃO DE FÉRIAS</v>
          </cell>
        </row>
        <row r="1514">
          <cell r="S1514" t="str">
            <v>PRESIDÊNCIA GRATIFICAÇÃO DE FÉRIAS</v>
          </cell>
        </row>
        <row r="1515">
          <cell r="S1515" t="str">
            <v>PRESIDÊNCIA GRATIFICAÇÃO DE FÉRIAS</v>
          </cell>
        </row>
        <row r="1516">
          <cell r="S1516" t="str">
            <v>PRESIDÊNCIA GRATIFICAÇÃO DE FÉRIAS</v>
          </cell>
        </row>
        <row r="1517">
          <cell r="S1517" t="str">
            <v>PRESIDÊNCIA GRATIFICAÇÃO DE FÉRIAS</v>
          </cell>
        </row>
        <row r="1518">
          <cell r="S1518" t="str">
            <v>PRESIDÊNCIA GRATIFICAÇÃO DE FÉRIAS</v>
          </cell>
        </row>
        <row r="1519">
          <cell r="S1519" t="str">
            <v>FINANCEIRA GRATIFICAÇÃO DE FÉRIAS</v>
          </cell>
        </row>
        <row r="1520">
          <cell r="S1520" t="str">
            <v>FINANCEIRA GRATIFICAÇÃO DE FÉRIAS</v>
          </cell>
        </row>
        <row r="1521">
          <cell r="S1521" t="str">
            <v>FINANCEIRA GRATIFICAÇÃO DE FÉRIAS</v>
          </cell>
        </row>
        <row r="1522">
          <cell r="S1522" t="str">
            <v>FINANCEIRA GRATIFICAÇÃO DE FÉRIAS</v>
          </cell>
        </row>
        <row r="1523">
          <cell r="S1523" t="str">
            <v>FINANCEIRA GRATIFICAÇÃO DE FÉRIAS</v>
          </cell>
        </row>
        <row r="1524">
          <cell r="S1524" t="str">
            <v>ADMINISTRATIVA GRATIFICAÇÃO DE FÉRIAS</v>
          </cell>
        </row>
        <row r="1525">
          <cell r="S1525" t="str">
            <v>ADMINISTRATIVA GRATIFICAÇÃO DE FÉRIAS</v>
          </cell>
        </row>
        <row r="1526">
          <cell r="S1526" t="str">
            <v>ADMINISTRATIVA GRATIFICAÇÃO DE FÉRIAS</v>
          </cell>
        </row>
        <row r="1527">
          <cell r="S1527" t="str">
            <v>ADMINISTRATIVA GRATIFICAÇÃO DE FÉRIAS</v>
          </cell>
        </row>
        <row r="1528">
          <cell r="S1528" t="str">
            <v>ADMINISTRATIVA GRATIFICAÇÃO DE FÉRIAS</v>
          </cell>
        </row>
        <row r="1529">
          <cell r="S1529" t="str">
            <v>CASOS ESPECIAIS GRATIFICAÇÃO DE FÉRIAS</v>
          </cell>
        </row>
        <row r="1530">
          <cell r="S1530" t="str">
            <v>CASOS ESPECIAIS GRATIFICAÇÃO DE FÉRIAS</v>
          </cell>
        </row>
        <row r="1531">
          <cell r="S1531" t="str">
            <v>PRESIDÊNCIA 13º SALÁRIO</v>
          </cell>
        </row>
        <row r="1532">
          <cell r="S1532" t="str">
            <v>PRESIDÊNCIA 13º SALÁRIO</v>
          </cell>
        </row>
        <row r="1533">
          <cell r="S1533" t="str">
            <v>PRESIDÊNCIA 13º SALÁRIO</v>
          </cell>
        </row>
        <row r="1534">
          <cell r="S1534" t="str">
            <v>PRESIDÊNCIA 13º SALÁRIO</v>
          </cell>
        </row>
        <row r="1535">
          <cell r="S1535" t="str">
            <v>PRESIDÊNCIA 13º SALÁRIO</v>
          </cell>
        </row>
        <row r="1536">
          <cell r="S1536" t="str">
            <v>PRESIDÊNCIA 13º SALÁRIO</v>
          </cell>
        </row>
        <row r="1537">
          <cell r="S1537" t="str">
            <v>FINANCEIRA 13º SALÁRIO</v>
          </cell>
        </row>
        <row r="1538">
          <cell r="S1538" t="str">
            <v>FINANCEIRA 13º SALÁRIO</v>
          </cell>
        </row>
        <row r="1539">
          <cell r="S1539" t="str">
            <v>FINANCEIRA 13º SALÁRIO</v>
          </cell>
        </row>
        <row r="1540">
          <cell r="S1540" t="str">
            <v>FINANCEIRA 13º SALÁRIO</v>
          </cell>
        </row>
        <row r="1541">
          <cell r="S1541" t="str">
            <v>FINANCEIRA 13º SALÁRIO</v>
          </cell>
        </row>
        <row r="1542">
          <cell r="S1542" t="str">
            <v>FINANCEIRA 13º SALÁRIO</v>
          </cell>
        </row>
        <row r="1543">
          <cell r="S1543" t="str">
            <v>FINANCEIRA 13º SALÁRIO</v>
          </cell>
        </row>
        <row r="1544">
          <cell r="S1544" t="str">
            <v>ADMINISTRATIVA 13º SALÁRIO</v>
          </cell>
        </row>
        <row r="1545">
          <cell r="S1545" t="str">
            <v>ADMINISTRATIVA 13º SALÁRIO</v>
          </cell>
        </row>
        <row r="1546">
          <cell r="S1546" t="str">
            <v>ADMINISTRATIVA 13º SALÁRIO</v>
          </cell>
        </row>
        <row r="1547">
          <cell r="S1547" t="str">
            <v>ADMINISTRATIVA 13º SALÁRIO</v>
          </cell>
        </row>
        <row r="1548">
          <cell r="S1548" t="str">
            <v>ADMINISTRATIVA 13º SALÁRIO</v>
          </cell>
        </row>
        <row r="1549">
          <cell r="S1549" t="str">
            <v>ADMINISTRATIVA 13º SALÁRIO</v>
          </cell>
        </row>
        <row r="1550">
          <cell r="S1550" t="str">
            <v>ADMINISTRATIVA 13º SALÁRIO</v>
          </cell>
        </row>
        <row r="1551">
          <cell r="S1551" t="str">
            <v>ADMINISTRATIVA 13º SALÁRIO</v>
          </cell>
        </row>
        <row r="1552">
          <cell r="S1552" t="str">
            <v>ADMINISTRATIVA 13º SALÁRIO</v>
          </cell>
        </row>
        <row r="1553">
          <cell r="S1553" t="str">
            <v>ADMINISTRATIVA 13º SALÁRIO</v>
          </cell>
        </row>
        <row r="1554">
          <cell r="S1554" t="str">
            <v>CASOS ESPECIAIS 13º SALÁRIO</v>
          </cell>
        </row>
        <row r="1555">
          <cell r="S1555" t="str">
            <v>CASOS ESPECIAIS 13º SALÁRIO</v>
          </cell>
        </row>
        <row r="1556">
          <cell r="S1556" t="str">
            <v>CASOS ESPECIAIS 13º SALÁRIO</v>
          </cell>
        </row>
        <row r="1557">
          <cell r="S1557" t="str">
            <v>PRESIDÊNCIA INSS SOBRE 13º SALÁRIO E FÉRIAS</v>
          </cell>
        </row>
        <row r="1558">
          <cell r="S1558" t="str">
            <v>PRESIDÊNCIA INSS SOBRE 13º SALÁRIO E FÉRIAS</v>
          </cell>
        </row>
        <row r="1559">
          <cell r="S1559" t="str">
            <v>PRESIDÊNCIA INSS SOBRE 13º SALÁRIO E FÉRIAS</v>
          </cell>
        </row>
        <row r="1560">
          <cell r="S1560" t="str">
            <v>PRESIDÊNCIA INSS SOBRE 13º SALÁRIO E FÉRIAS</v>
          </cell>
        </row>
        <row r="1561">
          <cell r="S1561" t="str">
            <v>PRESIDÊNCIA INSS SOBRE 13º SALÁRIO E FÉRIAS</v>
          </cell>
        </row>
        <row r="1562">
          <cell r="S1562" t="str">
            <v>PRESIDÊNCIA INSS SOBRE 13º SALÁRIO E FÉRIAS</v>
          </cell>
        </row>
        <row r="1563">
          <cell r="S1563" t="str">
            <v>FINANCEIRA INSS SOBRE 13º SALÁRIO E FÉRIAS</v>
          </cell>
        </row>
        <row r="1564">
          <cell r="S1564" t="str">
            <v>FINANCEIRA INSS SOBRE 13º SALÁRIO E FÉRIAS</v>
          </cell>
        </row>
        <row r="1565">
          <cell r="S1565" t="str">
            <v>FINANCEIRA INSS SOBRE 13º SALÁRIO E FÉRIAS</v>
          </cell>
        </row>
        <row r="1566">
          <cell r="S1566" t="str">
            <v>FINANCEIRA INSS SOBRE 13º SALÁRIO E FÉRIAS</v>
          </cell>
        </row>
        <row r="1567">
          <cell r="S1567" t="str">
            <v>FINANCEIRA INSS SOBRE 13º SALÁRIO E FÉRIAS</v>
          </cell>
        </row>
        <row r="1568">
          <cell r="S1568" t="str">
            <v>ADMINISTRATIVA INSS SOBRE 13º SALÁRIO E FÉRIAS</v>
          </cell>
        </row>
        <row r="1569">
          <cell r="S1569" t="str">
            <v>ADMINISTRATIVA INSS SOBRE 13º SALÁRIO E FÉRIAS</v>
          </cell>
        </row>
        <row r="1570">
          <cell r="S1570" t="str">
            <v>ADMINISTRATIVA INSS SOBRE 13º SALÁRIO E FÉRIAS</v>
          </cell>
        </row>
        <row r="1571">
          <cell r="S1571" t="str">
            <v>ADMINISTRATIVA INSS SOBRE 13º SALÁRIO E FÉRIAS</v>
          </cell>
        </row>
        <row r="1572">
          <cell r="S1572" t="str">
            <v>ADMINISTRATIVA INSS SOBRE 13º SALÁRIO E FÉRIAS</v>
          </cell>
        </row>
        <row r="1573">
          <cell r="S1573" t="str">
            <v>CASOS ESPECIAIS INSS SOBRE 13º SALÁRIO E FÉRIAS</v>
          </cell>
        </row>
        <row r="1574">
          <cell r="S1574" t="str">
            <v>CASOS ESPECIAIS INSS SOBRE 13º SALÁRIO E FÉRIAS</v>
          </cell>
        </row>
        <row r="1575">
          <cell r="S1575" t="str">
            <v>PRESIDÊNCIA FGTS SOBRE 13º SALÁRIO E FÉRIAS</v>
          </cell>
        </row>
        <row r="1576">
          <cell r="S1576" t="str">
            <v>PRESIDÊNCIA FGTS SOBRE 13º SALÁRIO E FÉRIAS</v>
          </cell>
        </row>
        <row r="1577">
          <cell r="S1577" t="str">
            <v>PRESIDÊNCIA FGTS SOBRE 13º SALÁRIO E FÉRIAS</v>
          </cell>
        </row>
        <row r="1578">
          <cell r="S1578" t="str">
            <v>PRESIDÊNCIA FGTS SOBRE 13º SALÁRIO E FÉRIAS</v>
          </cell>
        </row>
        <row r="1579">
          <cell r="S1579" t="str">
            <v>PRESIDÊNCIA FGTS SOBRE 13º SALÁRIO E FÉRIAS</v>
          </cell>
        </row>
        <row r="1580">
          <cell r="S1580" t="str">
            <v>PRESIDÊNCIA FGTS SOBRE 13º SALÁRIO E FÉRIAS</v>
          </cell>
        </row>
        <row r="1581">
          <cell r="S1581" t="str">
            <v>FINANCEIRA FGTS SOBRE 13º SALÁRIO E FÉRIAS</v>
          </cell>
        </row>
        <row r="1582">
          <cell r="S1582" t="str">
            <v>FINANCEIRA FGTS SOBRE 13º SALÁRIO E FÉRIAS</v>
          </cell>
        </row>
        <row r="1583">
          <cell r="S1583" t="str">
            <v>FINANCEIRA FGTS SOBRE 13º SALÁRIO E FÉRIAS</v>
          </cell>
        </row>
        <row r="1584">
          <cell r="S1584" t="str">
            <v>FINANCEIRA FGTS SOBRE 13º SALÁRIO E FÉRIAS</v>
          </cell>
        </row>
        <row r="1585">
          <cell r="S1585" t="str">
            <v>FINANCEIRA FGTS SOBRE 13º SALÁRIO E FÉRIAS</v>
          </cell>
        </row>
        <row r="1586">
          <cell r="S1586" t="str">
            <v>ADMINISTRATIVA FGTS SOBRE 13º SALÁRIO E FÉRIAS</v>
          </cell>
        </row>
        <row r="1587">
          <cell r="S1587" t="str">
            <v>ADMINISTRATIVA FGTS SOBRE 13º SALÁRIO E FÉRIAS</v>
          </cell>
        </row>
        <row r="1588">
          <cell r="S1588" t="str">
            <v>ADMINISTRATIVA FGTS SOBRE 13º SALÁRIO E FÉRIAS</v>
          </cell>
        </row>
        <row r="1589">
          <cell r="S1589" t="str">
            <v>ADMINISTRATIVA FGTS SOBRE 13º SALÁRIO E FÉRIAS</v>
          </cell>
        </row>
        <row r="1590">
          <cell r="S1590" t="str">
            <v>ADMINISTRATIVA FGTS SOBRE 13º SALÁRIO E FÉRIAS</v>
          </cell>
        </row>
        <row r="1591">
          <cell r="S1591" t="str">
            <v>CASOS ESPECIAIS FGTS SOBRE 13º SALÁRIO E FÉRIAS</v>
          </cell>
        </row>
        <row r="1592">
          <cell r="S1592" t="str">
            <v>CASOS ESPECIAIS FGTS SOBRE 13º SALÁRIO E FÉRIAS</v>
          </cell>
        </row>
        <row r="1593">
          <cell r="S1593" t="str">
            <v>PRESIDÊNCIA INSS SOBRE 13º SALÁRIO E FÉRIAS</v>
          </cell>
        </row>
        <row r="1594">
          <cell r="S1594" t="str">
            <v>PRESIDÊNCIA INSS SOBRE 13º SALÁRIO E FÉRIAS</v>
          </cell>
        </row>
        <row r="1595">
          <cell r="S1595" t="str">
            <v>PRESIDÊNCIA INSS SOBRE 13º SALÁRIO E FÉRIAS</v>
          </cell>
        </row>
        <row r="1596">
          <cell r="S1596" t="str">
            <v>PRESIDÊNCIA INSS SOBRE 13º SALÁRIO E FÉRIAS</v>
          </cell>
        </row>
        <row r="1597">
          <cell r="S1597" t="str">
            <v>PRESIDÊNCIA INSS SOBRE 13º SALÁRIO E FÉRIAS</v>
          </cell>
        </row>
        <row r="1598">
          <cell r="S1598" t="str">
            <v>PRESIDÊNCIA INSS SOBRE 13º SALÁRIO E FÉRIAS</v>
          </cell>
        </row>
        <row r="1599">
          <cell r="S1599" t="str">
            <v>FINANCEIRA INSS SOBRE 13º SALÁRIO E FÉRIAS</v>
          </cell>
        </row>
        <row r="1600">
          <cell r="S1600" t="str">
            <v>FINANCEIRA INSS SOBRE 13º SALÁRIO E FÉRIAS</v>
          </cell>
        </row>
        <row r="1601">
          <cell r="S1601" t="str">
            <v>FINANCEIRA INSS SOBRE 13º SALÁRIO E FÉRIAS</v>
          </cell>
        </row>
        <row r="1602">
          <cell r="S1602" t="str">
            <v>FINANCEIRA INSS SOBRE 13º SALÁRIO E FÉRIAS</v>
          </cell>
        </row>
        <row r="1603">
          <cell r="S1603" t="str">
            <v>FINANCEIRA INSS SOBRE 13º SALÁRIO E FÉRIAS</v>
          </cell>
        </row>
        <row r="1604">
          <cell r="S1604" t="str">
            <v>FINANCEIRA INSS SOBRE 13º SALÁRIO E FÉRIAS</v>
          </cell>
        </row>
        <row r="1605">
          <cell r="S1605" t="str">
            <v>FINANCEIRA INSS SOBRE 13º SALÁRIO E FÉRIAS</v>
          </cell>
        </row>
        <row r="1606">
          <cell r="S1606" t="str">
            <v>ADMINISTRATIVA INSS SOBRE 13º SALÁRIO E FÉRIAS</v>
          </cell>
        </row>
        <row r="1607">
          <cell r="S1607" t="str">
            <v>ADMINISTRATIVA INSS SOBRE 13º SALÁRIO E FÉRIAS</v>
          </cell>
        </row>
        <row r="1608">
          <cell r="S1608" t="str">
            <v>ADMINISTRATIVA INSS SOBRE 13º SALÁRIO E FÉRIAS</v>
          </cell>
        </row>
        <row r="1609">
          <cell r="S1609" t="str">
            <v>ADMINISTRATIVA INSS SOBRE 13º SALÁRIO E FÉRIAS</v>
          </cell>
        </row>
        <row r="1610">
          <cell r="S1610" t="str">
            <v>ADMINISTRATIVA INSS SOBRE 13º SALÁRIO E FÉRIAS</v>
          </cell>
        </row>
        <row r="1611">
          <cell r="S1611" t="str">
            <v>ADMINISTRATIVA INSS SOBRE 13º SALÁRIO E FÉRIAS</v>
          </cell>
        </row>
        <row r="1612">
          <cell r="S1612" t="str">
            <v>ADMINISTRATIVA INSS SOBRE 13º SALÁRIO E FÉRIAS</v>
          </cell>
        </row>
        <row r="1613">
          <cell r="S1613" t="str">
            <v>ADMINISTRATIVA INSS SOBRE 13º SALÁRIO E FÉRIAS</v>
          </cell>
        </row>
        <row r="1614">
          <cell r="S1614" t="str">
            <v>ADMINISTRATIVA INSS SOBRE 13º SALÁRIO E FÉRIAS</v>
          </cell>
        </row>
        <row r="1615">
          <cell r="S1615" t="str">
            <v>ADMINISTRATIVA INSS SOBRE 13º SALÁRIO E FÉRIAS</v>
          </cell>
        </row>
        <row r="1616">
          <cell r="S1616" t="str">
            <v>CASOS ESPECIAIS INSS SOBRE 13º SALÁRIO E FÉRIAS</v>
          </cell>
        </row>
        <row r="1617">
          <cell r="S1617" t="str">
            <v>CASOS ESPECIAIS INSS SOBRE 13º SALÁRIO E FÉRIAS</v>
          </cell>
        </row>
        <row r="1618">
          <cell r="S1618" t="str">
            <v>CASOS ESPECIAIS INSS SOBRE 13º SALÁRIO E FÉRIAS</v>
          </cell>
        </row>
        <row r="1619">
          <cell r="S1619" t="str">
            <v>PRESIDÊNCIA FGTS SOBRE 13º SALÁRIO E FÉRIAS</v>
          </cell>
        </row>
        <row r="1620">
          <cell r="S1620" t="str">
            <v>PRESIDÊNCIA FGTS SOBRE 13º SALÁRIO E FÉRIAS</v>
          </cell>
        </row>
        <row r="1621">
          <cell r="S1621" t="str">
            <v>PRESIDÊNCIA FGTS SOBRE 13º SALÁRIO E FÉRIAS</v>
          </cell>
        </row>
        <row r="1622">
          <cell r="S1622" t="str">
            <v>PRESIDÊNCIA FGTS SOBRE 13º SALÁRIO E FÉRIAS</v>
          </cell>
        </row>
        <row r="1623">
          <cell r="S1623" t="str">
            <v>PRESIDÊNCIA FGTS SOBRE 13º SALÁRIO E FÉRIAS</v>
          </cell>
        </row>
        <row r="1624">
          <cell r="S1624" t="str">
            <v>PRESIDÊNCIA FGTS SOBRE 13º SALÁRIO E FÉRIAS</v>
          </cell>
        </row>
        <row r="1625">
          <cell r="S1625" t="str">
            <v>FINANCEIRA FGTS SOBRE 13º SALÁRIO E FÉRIAS</v>
          </cell>
        </row>
        <row r="1626">
          <cell r="S1626" t="str">
            <v>FINANCEIRA FGTS SOBRE 13º SALÁRIO E FÉRIAS</v>
          </cell>
        </row>
        <row r="1627">
          <cell r="S1627" t="str">
            <v>FINANCEIRA FGTS SOBRE 13º SALÁRIO E FÉRIAS</v>
          </cell>
        </row>
        <row r="1628">
          <cell r="S1628" t="str">
            <v>FINANCEIRA FGTS SOBRE 13º SALÁRIO E FÉRIAS</v>
          </cell>
        </row>
        <row r="1629">
          <cell r="S1629" t="str">
            <v>FINANCEIRA FGTS SOBRE 13º SALÁRIO E FÉRIAS</v>
          </cell>
        </row>
        <row r="1630">
          <cell r="S1630" t="str">
            <v>FINANCEIRA FGTS SOBRE 13º SALÁRIO E FÉRIAS</v>
          </cell>
        </row>
        <row r="1631">
          <cell r="S1631" t="str">
            <v>FINANCEIRA FGTS SOBRE 13º SALÁRIO E FÉRIAS</v>
          </cell>
        </row>
        <row r="1632">
          <cell r="S1632" t="str">
            <v>ADMINISTRATIVA FGTS SOBRE 13º SALÁRIO E FÉRIAS</v>
          </cell>
        </row>
        <row r="1633">
          <cell r="S1633" t="str">
            <v>ADMINISTRATIVA FGTS SOBRE 13º SALÁRIO E FÉRIAS</v>
          </cell>
        </row>
        <row r="1634">
          <cell r="S1634" t="str">
            <v>ADMINISTRATIVA FGTS SOBRE 13º SALÁRIO E FÉRIAS</v>
          </cell>
        </row>
        <row r="1635">
          <cell r="S1635" t="str">
            <v>ADMINISTRATIVA FGTS SOBRE 13º SALÁRIO E FÉRIAS</v>
          </cell>
        </row>
        <row r="1636">
          <cell r="S1636" t="str">
            <v>ADMINISTRATIVA FGTS SOBRE 13º SALÁRIO E FÉRIAS</v>
          </cell>
        </row>
        <row r="1637">
          <cell r="S1637" t="str">
            <v>ADMINISTRATIVA FGTS SOBRE 13º SALÁRIO E FÉRIAS</v>
          </cell>
        </row>
        <row r="1638">
          <cell r="S1638" t="str">
            <v>ADMINISTRATIVA FGTS SOBRE 13º SALÁRIO E FÉRIAS</v>
          </cell>
        </row>
        <row r="1639">
          <cell r="S1639" t="str">
            <v>ADMINISTRATIVA FGTS SOBRE 13º SALÁRIO E FÉRIAS</v>
          </cell>
        </row>
        <row r="1640">
          <cell r="S1640" t="str">
            <v>ADMINISTRATIVA FGTS SOBRE 13º SALÁRIO E FÉRIAS</v>
          </cell>
        </row>
        <row r="1641">
          <cell r="S1641" t="str">
            <v>ADMINISTRATIVA FGTS SOBRE 13º SALÁRIO E FÉRIAS</v>
          </cell>
        </row>
        <row r="1642">
          <cell r="S1642" t="str">
            <v>CASOS ESPECIAIS FGTS SOBRE 13º SALÁRIO E FÉRIAS</v>
          </cell>
        </row>
        <row r="1643">
          <cell r="S1643" t="str">
            <v>CASOS ESPECIAIS FGTS SOBRE 13º SALÁRIO E FÉRIAS</v>
          </cell>
        </row>
        <row r="1644">
          <cell r="S1644" t="str">
            <v>CASOS ESPECIAIS FGTS SOBRE 13º SALÁRIO E FÉRIAS</v>
          </cell>
        </row>
        <row r="1645">
          <cell r="S1645" t="str">
            <v>PRESIDÊNCIA PSAP SOBRE 13º SALÁRIO E FÉRIAS</v>
          </cell>
        </row>
        <row r="1646">
          <cell r="S1646" t="str">
            <v>PRESIDÊNCIA PSAP SOBRE 13º SALÁRIO E FÉRIAS</v>
          </cell>
        </row>
        <row r="1647">
          <cell r="S1647" t="str">
            <v>PRESIDÊNCIA PSAP SOBRE 13º SALÁRIO E FÉRIAS</v>
          </cell>
        </row>
        <row r="1648">
          <cell r="S1648" t="str">
            <v>PRESIDÊNCIA PSAP SOBRE 13º SALÁRIO E FÉRIAS</v>
          </cell>
        </row>
        <row r="1649">
          <cell r="S1649" t="str">
            <v>PRESIDÊNCIA PSAP SOBRE 13º SALÁRIO E FÉRIAS</v>
          </cell>
        </row>
        <row r="1650">
          <cell r="S1650" t="str">
            <v>PRESIDÊNCIA PSAP SOBRE 13º SALÁRIO E FÉRIAS</v>
          </cell>
        </row>
        <row r="1651">
          <cell r="S1651" t="str">
            <v>FINANCEIRA PSAP SOBRE 13º SALÁRIO E FÉRIAS</v>
          </cell>
        </row>
        <row r="1652">
          <cell r="S1652" t="str">
            <v>FINANCEIRA PSAP SOBRE 13º SALÁRIO E FÉRIAS</v>
          </cell>
        </row>
        <row r="1653">
          <cell r="S1653" t="str">
            <v>FINANCEIRA PSAP SOBRE 13º SALÁRIO E FÉRIAS</v>
          </cell>
        </row>
        <row r="1654">
          <cell r="S1654" t="str">
            <v>FINANCEIRA PSAP SOBRE 13º SALÁRIO E FÉRIAS</v>
          </cell>
        </row>
        <row r="1655">
          <cell r="S1655" t="str">
            <v>FINANCEIRA PSAP SOBRE 13º SALÁRIO E FÉRIAS</v>
          </cell>
        </row>
        <row r="1656">
          <cell r="S1656" t="str">
            <v>ADMINISTRATIVA PSAP SOBRE 13º SALÁRIO E FÉRIAS</v>
          </cell>
        </row>
        <row r="1657">
          <cell r="S1657" t="str">
            <v>ADMINISTRATIVA PSAP SOBRE 13º SALÁRIO E FÉRIAS</v>
          </cell>
        </row>
        <row r="1658">
          <cell r="S1658" t="str">
            <v>ADMINISTRATIVA PSAP SOBRE 13º SALÁRIO E FÉRIAS</v>
          </cell>
        </row>
        <row r="1659">
          <cell r="S1659" t="str">
            <v>ADMINISTRATIVA PSAP SOBRE 13º SALÁRIO E FÉRIAS</v>
          </cell>
        </row>
        <row r="1660">
          <cell r="S1660" t="str">
            <v>ADMINISTRATIVA PSAP SOBRE 13º SALÁRIO E FÉRIAS</v>
          </cell>
        </row>
        <row r="1661">
          <cell r="S1661" t="str">
            <v>CASOS ESPECIAIS PSAP SOBRE 13º SALÁRIO E FÉRIAS</v>
          </cell>
        </row>
        <row r="1662">
          <cell r="S1662" t="str">
            <v>CASOS ESPECIAIS PSAP SOBRE 13º SALÁRIO E FÉRIAS</v>
          </cell>
        </row>
        <row r="1663">
          <cell r="S1663" t="str">
            <v>PRESIDÊNCIA PSAP SOBRE 13º SALÁRIO E FÉRIAS</v>
          </cell>
        </row>
        <row r="1664">
          <cell r="S1664" t="str">
            <v>PRESIDÊNCIA PSAP SOBRE 13º SALÁRIO E FÉRIAS</v>
          </cell>
        </row>
        <row r="1665">
          <cell r="S1665" t="str">
            <v>PRESIDÊNCIA PSAP SOBRE 13º SALÁRIO E FÉRIAS</v>
          </cell>
        </row>
        <row r="1666">
          <cell r="S1666" t="str">
            <v>PRESIDÊNCIA PSAP SOBRE 13º SALÁRIO E FÉRIAS</v>
          </cell>
        </row>
        <row r="1667">
          <cell r="S1667" t="str">
            <v>PRESIDÊNCIA PSAP SOBRE 13º SALÁRIO E FÉRIAS</v>
          </cell>
        </row>
        <row r="1668">
          <cell r="S1668" t="str">
            <v>PRESIDÊNCIA PSAP SOBRE 13º SALÁRIO E FÉRIAS</v>
          </cell>
        </row>
        <row r="1669">
          <cell r="S1669" t="str">
            <v>FINANCEIRA PSAP SOBRE 13º SALÁRIO E FÉRIAS</v>
          </cell>
        </row>
        <row r="1670">
          <cell r="S1670" t="str">
            <v>FINANCEIRA PSAP SOBRE 13º SALÁRIO E FÉRIAS</v>
          </cell>
        </row>
        <row r="1671">
          <cell r="S1671" t="str">
            <v>FINANCEIRA PSAP SOBRE 13º SALÁRIO E FÉRIAS</v>
          </cell>
        </row>
        <row r="1672">
          <cell r="S1672" t="str">
            <v>FINANCEIRA PSAP SOBRE 13º SALÁRIO E FÉRIAS</v>
          </cell>
        </row>
        <row r="1673">
          <cell r="S1673" t="str">
            <v>FINANCEIRA PSAP SOBRE 13º SALÁRIO E FÉRIAS</v>
          </cell>
        </row>
        <row r="1674">
          <cell r="S1674" t="str">
            <v>ADMINISTRATIVA PSAP SOBRE 13º SALÁRIO E FÉRIAS</v>
          </cell>
        </row>
        <row r="1675">
          <cell r="S1675" t="str">
            <v>ADMINISTRATIVA PSAP SOBRE 13º SALÁRIO E FÉRIAS</v>
          </cell>
        </row>
        <row r="1676">
          <cell r="S1676" t="str">
            <v>ADMINISTRATIVA PSAP SOBRE 13º SALÁRIO E FÉRIAS</v>
          </cell>
        </row>
        <row r="1677">
          <cell r="S1677" t="str">
            <v>ADMINISTRATIVA PSAP SOBRE 13º SALÁRIO E FÉRIAS</v>
          </cell>
        </row>
        <row r="1678">
          <cell r="S1678" t="str">
            <v>ADMINISTRATIVA PSAP SOBRE 13º SALÁRIO E FÉRIAS</v>
          </cell>
        </row>
        <row r="1679">
          <cell r="S1679" t="str">
            <v>CASOS ESPECIAIS PSAP SOBRE 13º SALÁRIO E FÉRIAS</v>
          </cell>
        </row>
        <row r="1680">
          <cell r="S1680" t="str">
            <v>CASOS ESPECIAIS PSAP SOBRE 13º SALÁRIO E FÉRIAS</v>
          </cell>
        </row>
        <row r="1681">
          <cell r="S1681" t="str">
            <v>PRESIDÊNCIA INSS</v>
          </cell>
        </row>
        <row r="1682">
          <cell r="S1682" t="str">
            <v>PRESIDÊNCIA INSS</v>
          </cell>
        </row>
        <row r="1683">
          <cell r="S1683" t="str">
            <v>PRESIDÊNCIA INSS</v>
          </cell>
        </row>
        <row r="1684">
          <cell r="S1684" t="str">
            <v>PRESIDÊNCIA INSS</v>
          </cell>
        </row>
        <row r="1685">
          <cell r="S1685" t="str">
            <v>PRESIDÊNCIA INSS</v>
          </cell>
        </row>
        <row r="1686">
          <cell r="S1686" t="str">
            <v>PRESIDÊNCIA INSS</v>
          </cell>
        </row>
        <row r="1687">
          <cell r="S1687" t="str">
            <v>PRESIDÊNCIA INSS</v>
          </cell>
        </row>
        <row r="1688">
          <cell r="S1688" t="str">
            <v>GESTÃO INSS</v>
          </cell>
        </row>
        <row r="1689">
          <cell r="S1689" t="str">
            <v>FINANCEIRA INSS</v>
          </cell>
        </row>
        <row r="1690">
          <cell r="S1690" t="str">
            <v>FINANCEIRA INSS</v>
          </cell>
        </row>
        <row r="1691">
          <cell r="S1691" t="str">
            <v>FINANCEIRA INSS</v>
          </cell>
        </row>
        <row r="1692">
          <cell r="S1692" t="str">
            <v>FINANCEIRA INSS</v>
          </cell>
        </row>
        <row r="1693">
          <cell r="S1693" t="str">
            <v>FINANCEIRA INSS</v>
          </cell>
        </row>
        <row r="1694">
          <cell r="S1694" t="str">
            <v>FINANCEIRA INSS</v>
          </cell>
        </row>
        <row r="1695">
          <cell r="S1695" t="str">
            <v>FINANCEIRA INSS</v>
          </cell>
        </row>
        <row r="1696">
          <cell r="S1696" t="str">
            <v>FINANCEIRA INSS</v>
          </cell>
        </row>
        <row r="1697">
          <cell r="S1697" t="str">
            <v>FINANCEIRA INSS</v>
          </cell>
        </row>
        <row r="1698">
          <cell r="S1698" t="str">
            <v>FINANCEIRA INSS</v>
          </cell>
        </row>
        <row r="1699">
          <cell r="S1699" t="str">
            <v>ADMINISTRATIVA INSS</v>
          </cell>
        </row>
        <row r="1700">
          <cell r="S1700" t="str">
            <v>ADMINISTRATIVA INSS</v>
          </cell>
        </row>
        <row r="1701">
          <cell r="S1701" t="str">
            <v>ADMINISTRATIVA INSS</v>
          </cell>
        </row>
        <row r="1702">
          <cell r="S1702" t="str">
            <v>ADMINISTRATIVA INSS</v>
          </cell>
        </row>
        <row r="1703">
          <cell r="S1703" t="str">
            <v>ADMINISTRATIVA INSS</v>
          </cell>
        </row>
        <row r="1704">
          <cell r="S1704" t="str">
            <v>ADMINISTRATIVA INSS</v>
          </cell>
        </row>
        <row r="1705">
          <cell r="S1705" t="str">
            <v>ADMINISTRATIVA INSS</v>
          </cell>
        </row>
        <row r="1706">
          <cell r="S1706" t="str">
            <v>ADMINISTRATIVA INSS</v>
          </cell>
        </row>
        <row r="1707">
          <cell r="S1707" t="str">
            <v>ADMINISTRATIVA INSS</v>
          </cell>
        </row>
        <row r="1708">
          <cell r="S1708" t="str">
            <v>ADMINISTRATIVA INSS</v>
          </cell>
        </row>
        <row r="1709">
          <cell r="S1709" t="str">
            <v>ADMINISTRATIVA INSS</v>
          </cell>
        </row>
        <row r="1710">
          <cell r="S1710" t="str">
            <v>CASOS ESPECIAIS INSS</v>
          </cell>
        </row>
        <row r="1711">
          <cell r="S1711" t="str">
            <v>CASOS ESPECIAIS INSS</v>
          </cell>
        </row>
        <row r="1712">
          <cell r="S1712" t="str">
            <v>CASOS ESPECIAIS INSS</v>
          </cell>
        </row>
        <row r="1713">
          <cell r="S1713" t="str">
            <v>CASOS ESPECIAIS INSS</v>
          </cell>
        </row>
        <row r="1714">
          <cell r="S1714" t="str">
            <v>PRESIDÊNCIA SENAI - SESI - SEBRAE</v>
          </cell>
        </row>
        <row r="1715">
          <cell r="S1715" t="str">
            <v>PRESIDÊNCIA SENAI - SESI - SEBRAE</v>
          </cell>
        </row>
        <row r="1716">
          <cell r="S1716" t="str">
            <v>PRESIDÊNCIA SENAI - SESI - SEBRAE</v>
          </cell>
        </row>
        <row r="1717">
          <cell r="S1717" t="str">
            <v>PRESIDÊNCIA SENAI - SESI - SEBRAE</v>
          </cell>
        </row>
        <row r="1718">
          <cell r="S1718" t="str">
            <v>PRESIDÊNCIA SENAI - SESI - SEBRAE</v>
          </cell>
        </row>
        <row r="1719">
          <cell r="S1719" t="str">
            <v>PRESIDÊNCIA SENAI - SESI - SEBRAE</v>
          </cell>
        </row>
        <row r="1720">
          <cell r="S1720" t="str">
            <v>PRESIDÊNCIA SENAI - SESI - SEBRAE</v>
          </cell>
        </row>
        <row r="1721">
          <cell r="S1721" t="str">
            <v>FINANCEIRA SENAI - SESI - SEBRAE</v>
          </cell>
        </row>
        <row r="1722">
          <cell r="S1722" t="str">
            <v>FINANCEIRA SENAI - SESI - SEBRAE</v>
          </cell>
        </row>
        <row r="1723">
          <cell r="S1723" t="str">
            <v>FINANCEIRA SENAI - SESI - SEBRAE</v>
          </cell>
        </row>
        <row r="1724">
          <cell r="S1724" t="str">
            <v>FINANCEIRA SENAI - SESI - SEBRAE</v>
          </cell>
        </row>
        <row r="1725">
          <cell r="S1725" t="str">
            <v>FINANCEIRA SENAI - SESI - SEBRAE</v>
          </cell>
        </row>
        <row r="1726">
          <cell r="S1726" t="str">
            <v>FINANCEIRA SENAI - SESI - SEBRAE</v>
          </cell>
        </row>
        <row r="1727">
          <cell r="S1727" t="str">
            <v>FINANCEIRA SENAI - SESI - SEBRAE</v>
          </cell>
        </row>
        <row r="1728">
          <cell r="S1728" t="str">
            <v>FINANCEIRA SENAI - SESI - SEBRAE</v>
          </cell>
        </row>
        <row r="1729">
          <cell r="S1729" t="str">
            <v>FINANCEIRA SENAI - SESI - SEBRAE</v>
          </cell>
        </row>
        <row r="1730">
          <cell r="S1730" t="str">
            <v>FINANCEIRA SENAI - SESI - SEBRAE</v>
          </cell>
        </row>
        <row r="1731">
          <cell r="S1731" t="str">
            <v>ADMINISTRATIVA SENAI - SESI - SEBRAE</v>
          </cell>
        </row>
        <row r="1732">
          <cell r="S1732" t="str">
            <v>ADMINISTRATIVA SENAI - SESI - SEBRAE</v>
          </cell>
        </row>
        <row r="1733">
          <cell r="S1733" t="str">
            <v>ADMINISTRATIVA SENAI - SESI - SEBRAE</v>
          </cell>
        </row>
        <row r="1734">
          <cell r="S1734" t="str">
            <v>ADMINISTRATIVA SENAI - SESI - SEBRAE</v>
          </cell>
        </row>
        <row r="1735">
          <cell r="S1735" t="str">
            <v>ADMINISTRATIVA SENAI - SESI - SEBRAE</v>
          </cell>
        </row>
        <row r="1736">
          <cell r="S1736" t="str">
            <v>ADMINISTRATIVA SENAI - SESI - SEBRAE</v>
          </cell>
        </row>
        <row r="1737">
          <cell r="S1737" t="str">
            <v>ADMINISTRATIVA SENAI - SESI - SEBRAE</v>
          </cell>
        </row>
        <row r="1738">
          <cell r="S1738" t="str">
            <v>ADMINISTRATIVA SENAI - SESI - SEBRAE</v>
          </cell>
        </row>
        <row r="1739">
          <cell r="S1739" t="str">
            <v>ADMINISTRATIVA SENAI - SESI - SEBRAE</v>
          </cell>
        </row>
        <row r="1740">
          <cell r="S1740" t="str">
            <v>ADMINISTRATIVA SENAI - SESI - SEBRAE</v>
          </cell>
        </row>
        <row r="1741">
          <cell r="S1741" t="str">
            <v>ADMINISTRATIVA SENAI - SESI - SEBRAE</v>
          </cell>
        </row>
        <row r="1742">
          <cell r="S1742" t="str">
            <v>CASOS ESPECIAIS SENAI - SESI - SEBRAE</v>
          </cell>
        </row>
        <row r="1743">
          <cell r="S1743" t="str">
            <v>CASOS ESPECIAIS SENAI - SESI - SEBRAE</v>
          </cell>
        </row>
        <row r="1744">
          <cell r="S1744" t="str">
            <v>CASOS ESPECIAIS SENAI - SESI - SEBRAE</v>
          </cell>
        </row>
        <row r="1745">
          <cell r="S1745" t="str">
            <v>PRESIDÊNCIA SENAI - SESI - SEBRAE</v>
          </cell>
        </row>
        <row r="1746">
          <cell r="S1746" t="str">
            <v>PRESIDÊNCIA SENAI - SESI - SEBRAE</v>
          </cell>
        </row>
        <row r="1747">
          <cell r="S1747" t="str">
            <v>PRESIDÊNCIA SENAI - SESI - SEBRAE</v>
          </cell>
        </row>
        <row r="1748">
          <cell r="S1748" t="str">
            <v>PRESIDÊNCIA SENAI - SESI - SEBRAE</v>
          </cell>
        </row>
        <row r="1749">
          <cell r="S1749" t="str">
            <v>PRESIDÊNCIA SENAI - SESI - SEBRAE</v>
          </cell>
        </row>
        <row r="1750">
          <cell r="S1750" t="str">
            <v>PRESIDÊNCIA SENAI - SESI - SEBRAE</v>
          </cell>
        </row>
        <row r="1751">
          <cell r="S1751" t="str">
            <v>PRESIDÊNCIA SENAI - SESI - SEBRAE</v>
          </cell>
        </row>
        <row r="1752">
          <cell r="S1752" t="str">
            <v>FINANCEIRA SENAI - SESI - SEBRAE</v>
          </cell>
        </row>
        <row r="1753">
          <cell r="S1753" t="str">
            <v>FINANCEIRA SENAI - SESI - SEBRAE</v>
          </cell>
        </row>
        <row r="1754">
          <cell r="S1754" t="str">
            <v>FINANCEIRA SENAI - SESI - SEBRAE</v>
          </cell>
        </row>
        <row r="1755">
          <cell r="S1755" t="str">
            <v>FINANCEIRA SENAI - SESI - SEBRAE</v>
          </cell>
        </row>
        <row r="1756">
          <cell r="S1756" t="str">
            <v>FINANCEIRA SENAI - SESI - SEBRAE</v>
          </cell>
        </row>
        <row r="1757">
          <cell r="S1757" t="str">
            <v>FINANCEIRA SENAI - SESI - SEBRAE</v>
          </cell>
        </row>
        <row r="1758">
          <cell r="S1758" t="str">
            <v>FINANCEIRA SENAI - SESI - SEBRAE</v>
          </cell>
        </row>
        <row r="1759">
          <cell r="S1759" t="str">
            <v>FINANCEIRA SENAI - SESI - SEBRAE</v>
          </cell>
        </row>
        <row r="1760">
          <cell r="S1760" t="str">
            <v>FINANCEIRA SENAI - SESI - SEBRAE</v>
          </cell>
        </row>
        <row r="1761">
          <cell r="S1761" t="str">
            <v>FINANCEIRA SENAI - SESI - SEBRAE</v>
          </cell>
        </row>
        <row r="1762">
          <cell r="S1762" t="str">
            <v>ADMINISTRATIVA SENAI - SESI - SEBRAE</v>
          </cell>
        </row>
        <row r="1763">
          <cell r="S1763" t="str">
            <v>ADMINISTRATIVA SENAI - SESI - SEBRAE</v>
          </cell>
        </row>
        <row r="1764">
          <cell r="S1764" t="str">
            <v>ADMINISTRATIVA SENAI - SESI - SEBRAE</v>
          </cell>
        </row>
        <row r="1765">
          <cell r="S1765" t="str">
            <v>ADMINISTRATIVA SENAI - SESI - SEBRAE</v>
          </cell>
        </row>
        <row r="1766">
          <cell r="S1766" t="str">
            <v>ADMINISTRATIVA SENAI - SESI - SEBRAE</v>
          </cell>
        </row>
        <row r="1767">
          <cell r="S1767" t="str">
            <v>ADMINISTRATIVA SENAI - SESI - SEBRAE</v>
          </cell>
        </row>
        <row r="1768">
          <cell r="S1768" t="str">
            <v>ADMINISTRATIVA SENAI - SESI - SEBRAE</v>
          </cell>
        </row>
        <row r="1769">
          <cell r="S1769" t="str">
            <v>ADMINISTRATIVA SENAI - SESI - SEBRAE</v>
          </cell>
        </row>
        <row r="1770">
          <cell r="S1770" t="str">
            <v>ADMINISTRATIVA SENAI - SESI - SEBRAE</v>
          </cell>
        </row>
        <row r="1771">
          <cell r="S1771" t="str">
            <v>ADMINISTRATIVA SENAI - SESI - SEBRAE</v>
          </cell>
        </row>
        <row r="1772">
          <cell r="S1772" t="str">
            <v>ADMINISTRATIVA SENAI - SESI - SEBRAE</v>
          </cell>
        </row>
        <row r="1773">
          <cell r="S1773" t="str">
            <v>CASOS ESPECIAIS SENAI - SESI - SEBRAE</v>
          </cell>
        </row>
        <row r="1774">
          <cell r="S1774" t="str">
            <v>CASOS ESPECIAIS SENAI - SESI - SEBRAE</v>
          </cell>
        </row>
        <row r="1775">
          <cell r="S1775" t="str">
            <v>CASOS ESPECIAIS SENAI - SESI - SEBRAE</v>
          </cell>
        </row>
        <row r="1776">
          <cell r="S1776" t="str">
            <v>PRESIDÊNCIA INCRA E FUNDO AEROVIÁRIO</v>
          </cell>
        </row>
        <row r="1777">
          <cell r="S1777" t="str">
            <v>PRESIDÊNCIA INCRA E FUNDO AEROVIÁRIO</v>
          </cell>
        </row>
        <row r="1778">
          <cell r="S1778" t="str">
            <v>PRESIDÊNCIA INCRA E FUNDO AEROVIÁRIO</v>
          </cell>
        </row>
        <row r="1779">
          <cell r="S1779" t="str">
            <v>PRESIDÊNCIA INCRA E FUNDO AEROVIÁRIO</v>
          </cell>
        </row>
        <row r="1780">
          <cell r="S1780" t="str">
            <v>PRESIDÊNCIA INCRA E FUNDO AEROVIÁRIO</v>
          </cell>
        </row>
        <row r="1781">
          <cell r="S1781" t="str">
            <v>PRESIDÊNCIA INCRA E FUNDO AEROVIÁRIO</v>
          </cell>
        </row>
        <row r="1782">
          <cell r="S1782" t="str">
            <v>PRESIDÊNCIA INCRA E FUNDO AEROVIÁRIO</v>
          </cell>
        </row>
        <row r="1783">
          <cell r="S1783" t="str">
            <v>FINANCEIRA INCRA E FUNDO AEROVIÁRIO</v>
          </cell>
        </row>
        <row r="1784">
          <cell r="S1784" t="str">
            <v>FINANCEIRA INCRA E FUNDO AEROVIÁRIO</v>
          </cell>
        </row>
        <row r="1785">
          <cell r="S1785" t="str">
            <v>FINANCEIRA INCRA E FUNDO AEROVIÁRIO</v>
          </cell>
        </row>
        <row r="1786">
          <cell r="S1786" t="str">
            <v>FINANCEIRA INCRA E FUNDO AEROVIÁRIO</v>
          </cell>
        </row>
        <row r="1787">
          <cell r="S1787" t="str">
            <v>FINANCEIRA INCRA E FUNDO AEROVIÁRIO</v>
          </cell>
        </row>
        <row r="1788">
          <cell r="S1788" t="str">
            <v>FINANCEIRA INCRA E FUNDO AEROVIÁRIO</v>
          </cell>
        </row>
        <row r="1789">
          <cell r="S1789" t="str">
            <v>FINANCEIRA INCRA E FUNDO AEROVIÁRIO</v>
          </cell>
        </row>
        <row r="1790">
          <cell r="S1790" t="str">
            <v>FINANCEIRA INCRA E FUNDO AEROVIÁRIO</v>
          </cell>
        </row>
        <row r="1791">
          <cell r="S1791" t="str">
            <v>FINANCEIRA INCRA E FUNDO AEROVIÁRIO</v>
          </cell>
        </row>
        <row r="1792">
          <cell r="S1792" t="str">
            <v>FINANCEIRA INCRA E FUNDO AEROVIÁRIO</v>
          </cell>
        </row>
        <row r="1793">
          <cell r="S1793" t="str">
            <v>ADMINISTRATIVA INCRA E FUNDO AEROVIÁRIO</v>
          </cell>
        </row>
        <row r="1794">
          <cell r="S1794" t="str">
            <v>ADMINISTRATIVA INCRA E FUNDO AEROVIÁRIO</v>
          </cell>
        </row>
        <row r="1795">
          <cell r="S1795" t="str">
            <v>ADMINISTRATIVA INCRA E FUNDO AEROVIÁRIO</v>
          </cell>
        </row>
        <row r="1796">
          <cell r="S1796" t="str">
            <v>ADMINISTRATIVA INCRA E FUNDO AEROVIÁRIO</v>
          </cell>
        </row>
        <row r="1797">
          <cell r="S1797" t="str">
            <v>ADMINISTRATIVA INCRA E FUNDO AEROVIÁRIO</v>
          </cell>
        </row>
        <row r="1798">
          <cell r="S1798" t="str">
            <v>ADMINISTRATIVA INCRA E FUNDO AEROVIÁRIO</v>
          </cell>
        </row>
        <row r="1799">
          <cell r="S1799" t="str">
            <v>ADMINISTRATIVA INCRA E FUNDO AEROVIÁRIO</v>
          </cell>
        </row>
        <row r="1800">
          <cell r="S1800" t="str">
            <v>ADMINISTRATIVA INCRA E FUNDO AEROVIÁRIO</v>
          </cell>
        </row>
        <row r="1801">
          <cell r="S1801" t="str">
            <v>ADMINISTRATIVA INCRA E FUNDO AEROVIÁRIO</v>
          </cell>
        </row>
        <row r="1802">
          <cell r="S1802" t="str">
            <v>ADMINISTRATIVA INCRA E FUNDO AEROVIÁRIO</v>
          </cell>
        </row>
        <row r="1803">
          <cell r="S1803" t="str">
            <v>ADMINISTRATIVA INCRA E FUNDO AEROVIÁRIO</v>
          </cell>
        </row>
        <row r="1804">
          <cell r="S1804" t="str">
            <v>CASOS ESPECIAIS INCRA E FUNDO AEROVIÁRIO</v>
          </cell>
        </row>
        <row r="1805">
          <cell r="S1805" t="str">
            <v>CASOS ESPECIAIS INCRA E FUNDO AEROVIÁRIO</v>
          </cell>
        </row>
        <row r="1806">
          <cell r="S1806" t="str">
            <v>CASOS ESPECIAIS INCRA E FUNDO AEROVIÁRIO</v>
          </cell>
        </row>
        <row r="1807">
          <cell r="S1807" t="str">
            <v>PRESIDÊNCIA SALÁRIO EDUCAÇÃO</v>
          </cell>
        </row>
        <row r="1808">
          <cell r="S1808" t="str">
            <v>PRESIDÊNCIA SALÁRIO EDUCAÇÃO</v>
          </cell>
        </row>
        <row r="1809">
          <cell r="S1809" t="str">
            <v>PRESIDÊNCIA SALÁRIO EDUCAÇÃO</v>
          </cell>
        </row>
        <row r="1810">
          <cell r="S1810" t="str">
            <v>PRESIDÊNCIA SALÁRIO EDUCAÇÃO</v>
          </cell>
        </row>
        <row r="1811">
          <cell r="S1811" t="str">
            <v>PRESIDÊNCIA SALÁRIO EDUCAÇÃO</v>
          </cell>
        </row>
        <row r="1812">
          <cell r="S1812" t="str">
            <v>PRESIDÊNCIA SALÁRIO EDUCAÇÃO</v>
          </cell>
        </row>
        <row r="1813">
          <cell r="S1813" t="str">
            <v>PRESIDÊNCIA SALÁRIO EDUCAÇÃO</v>
          </cell>
        </row>
        <row r="1814">
          <cell r="S1814" t="str">
            <v>FINANCEIRA SALÁRIO EDUCAÇÃO</v>
          </cell>
        </row>
        <row r="1815">
          <cell r="S1815" t="str">
            <v>FINANCEIRA SALÁRIO EDUCAÇÃO</v>
          </cell>
        </row>
        <row r="1816">
          <cell r="S1816" t="str">
            <v>FINANCEIRA SALÁRIO EDUCAÇÃO</v>
          </cell>
        </row>
        <row r="1817">
          <cell r="S1817" t="str">
            <v>FINANCEIRA SALÁRIO EDUCAÇÃO</v>
          </cell>
        </row>
        <row r="1818">
          <cell r="S1818" t="str">
            <v>FINANCEIRA SALÁRIO EDUCAÇÃO</v>
          </cell>
        </row>
        <row r="1819">
          <cell r="S1819" t="str">
            <v>FINANCEIRA SALÁRIO EDUCAÇÃO</v>
          </cell>
        </row>
        <row r="1820">
          <cell r="S1820" t="str">
            <v>FINANCEIRA SALÁRIO EDUCAÇÃO</v>
          </cell>
        </row>
        <row r="1821">
          <cell r="S1821" t="str">
            <v>FINANCEIRA SALÁRIO EDUCAÇÃO</v>
          </cell>
        </row>
        <row r="1822">
          <cell r="S1822" t="str">
            <v>FINANCEIRA SALÁRIO EDUCAÇÃO</v>
          </cell>
        </row>
        <row r="1823">
          <cell r="S1823" t="str">
            <v>FINANCEIRA SALÁRIO EDUCAÇÃO</v>
          </cell>
        </row>
        <row r="1824">
          <cell r="S1824" t="str">
            <v>ADMINISTRATIVA SALÁRIO EDUCAÇÃO</v>
          </cell>
        </row>
        <row r="1825">
          <cell r="S1825" t="str">
            <v>ADMINISTRATIVA SALÁRIO EDUCAÇÃO</v>
          </cell>
        </row>
        <row r="1826">
          <cell r="S1826" t="str">
            <v>ADMINISTRATIVA SALÁRIO EDUCAÇÃO</v>
          </cell>
        </row>
        <row r="1827">
          <cell r="S1827" t="str">
            <v>ADMINISTRATIVA SALÁRIO EDUCAÇÃO</v>
          </cell>
        </row>
        <row r="1828">
          <cell r="S1828" t="str">
            <v>ADMINISTRATIVA SALÁRIO EDUCAÇÃO</v>
          </cell>
        </row>
        <row r="1829">
          <cell r="S1829" t="str">
            <v>ADMINISTRATIVA SALÁRIO EDUCAÇÃO</v>
          </cell>
        </row>
        <row r="1830">
          <cell r="S1830" t="str">
            <v>ADMINISTRATIVA SALÁRIO EDUCAÇÃO</v>
          </cell>
        </row>
        <row r="1831">
          <cell r="S1831" t="str">
            <v>ADMINISTRATIVA SALÁRIO EDUCAÇÃO</v>
          </cell>
        </row>
        <row r="1832">
          <cell r="S1832" t="str">
            <v>ADMINISTRATIVA SALÁRIO EDUCAÇÃO</v>
          </cell>
        </row>
        <row r="1833">
          <cell r="S1833" t="str">
            <v>ADMINISTRATIVA SALÁRIO EDUCAÇÃO</v>
          </cell>
        </row>
        <row r="1834">
          <cell r="S1834" t="str">
            <v>ADMINISTRATIVA SALÁRIO EDUCAÇÃO</v>
          </cell>
        </row>
        <row r="1835">
          <cell r="S1835" t="str">
            <v>CASOS ESPECIAIS SALÁRIO EDUCAÇÃO</v>
          </cell>
        </row>
        <row r="1836">
          <cell r="S1836" t="str">
            <v>CASOS ESPECIAIS SALÁRIO EDUCAÇÃO</v>
          </cell>
        </row>
        <row r="1837">
          <cell r="S1837" t="str">
            <v>CASOS ESPECIAIS SALÁRIO EDUCAÇÃO</v>
          </cell>
        </row>
        <row r="1838">
          <cell r="S1838" t="str">
            <v>PRESIDÊNCIA ACIDENTE DE TRABALHO</v>
          </cell>
        </row>
        <row r="1839">
          <cell r="S1839" t="str">
            <v>PRESIDÊNCIA ACIDENTE DE TRABALHO</v>
          </cell>
        </row>
        <row r="1840">
          <cell r="S1840" t="str">
            <v>PRESIDÊNCIA ACIDENTE DE TRABALHO</v>
          </cell>
        </row>
        <row r="1841">
          <cell r="S1841" t="str">
            <v>PRESIDÊNCIA ACIDENTE DE TRABALHO</v>
          </cell>
        </row>
        <row r="1842">
          <cell r="S1842" t="str">
            <v>PRESIDÊNCIA ACIDENTE DE TRABALHO</v>
          </cell>
        </row>
        <row r="1843">
          <cell r="S1843" t="str">
            <v>PRESIDÊNCIA ACIDENTE DE TRABALHO</v>
          </cell>
        </row>
        <row r="1844">
          <cell r="S1844" t="str">
            <v>PRESIDÊNCIA ACIDENTE DE TRABALHO</v>
          </cell>
        </row>
        <row r="1845">
          <cell r="S1845" t="str">
            <v>FINANCEIRA ACIDENTE DE TRABALHO</v>
          </cell>
        </row>
        <row r="1846">
          <cell r="S1846" t="str">
            <v>FINANCEIRA ACIDENTE DE TRABALHO</v>
          </cell>
        </row>
        <row r="1847">
          <cell r="S1847" t="str">
            <v>FINANCEIRA ACIDENTE DE TRABALHO</v>
          </cell>
        </row>
        <row r="1848">
          <cell r="S1848" t="str">
            <v>FINANCEIRA ACIDENTE DE TRABALHO</v>
          </cell>
        </row>
        <row r="1849">
          <cell r="S1849" t="str">
            <v>FINANCEIRA ACIDENTE DE TRABALHO</v>
          </cell>
        </row>
        <row r="1850">
          <cell r="S1850" t="str">
            <v>FINANCEIRA ACIDENTE DE TRABALHO</v>
          </cell>
        </row>
        <row r="1851">
          <cell r="S1851" t="str">
            <v>FINANCEIRA ACIDENTE DE TRABALHO</v>
          </cell>
        </row>
        <row r="1852">
          <cell r="S1852" t="str">
            <v>FINANCEIRA ACIDENTE DE TRABALHO</v>
          </cell>
        </row>
        <row r="1853">
          <cell r="S1853" t="str">
            <v>FINANCEIRA ACIDENTE DE TRABALHO</v>
          </cell>
        </row>
        <row r="1854">
          <cell r="S1854" t="str">
            <v>FINANCEIRA ACIDENTE DE TRABALHO</v>
          </cell>
        </row>
        <row r="1855">
          <cell r="S1855" t="str">
            <v>ADMINISTRATIVA ACIDENTE DE TRABALHO</v>
          </cell>
        </row>
        <row r="1856">
          <cell r="S1856" t="str">
            <v>ADMINISTRATIVA ACIDENTE DE TRABALHO</v>
          </cell>
        </row>
        <row r="1857">
          <cell r="S1857" t="str">
            <v>ADMINISTRATIVA ACIDENTE DE TRABALHO</v>
          </cell>
        </row>
        <row r="1858">
          <cell r="S1858" t="str">
            <v>ADMINISTRATIVA ACIDENTE DE TRABALHO</v>
          </cell>
        </row>
        <row r="1859">
          <cell r="S1859" t="str">
            <v>ADMINISTRATIVA ACIDENTE DE TRABALHO</v>
          </cell>
        </row>
        <row r="1860">
          <cell r="S1860" t="str">
            <v>ADMINISTRATIVA ACIDENTE DE TRABALHO</v>
          </cell>
        </row>
        <row r="1861">
          <cell r="S1861" t="str">
            <v>ADMINISTRATIVA ACIDENTE DE TRABALHO</v>
          </cell>
        </row>
        <row r="1862">
          <cell r="S1862" t="str">
            <v>ADMINISTRATIVA ACIDENTE DE TRABALHO</v>
          </cell>
        </row>
        <row r="1863">
          <cell r="S1863" t="str">
            <v>ADMINISTRATIVA ACIDENTE DE TRABALHO</v>
          </cell>
        </row>
        <row r="1864">
          <cell r="S1864" t="str">
            <v>ADMINISTRATIVA ACIDENTE DE TRABALHO</v>
          </cell>
        </row>
        <row r="1865">
          <cell r="S1865" t="str">
            <v>ADMINISTRATIVA ACIDENTE DE TRABALHO</v>
          </cell>
        </row>
        <row r="1866">
          <cell r="S1866" t="str">
            <v>CASOS ESPECIAIS ACIDENTE DE TRABALHO</v>
          </cell>
        </row>
        <row r="1867">
          <cell r="S1867" t="str">
            <v>CASOS ESPECIAIS ACIDENTE DE TRABALHO</v>
          </cell>
        </row>
        <row r="1868">
          <cell r="S1868" t="str">
            <v>CASOS ESPECIAIS ACIDENTE DE TRABALHO</v>
          </cell>
        </row>
        <row r="1869">
          <cell r="S1869" t="str">
            <v>PRESIDÊNCIA FGTS</v>
          </cell>
        </row>
        <row r="1870">
          <cell r="S1870" t="str">
            <v>PRESIDÊNCIA FGTS</v>
          </cell>
        </row>
        <row r="1871">
          <cell r="S1871" t="str">
            <v>PRESIDÊNCIA FGTS</v>
          </cell>
        </row>
        <row r="1872">
          <cell r="S1872" t="str">
            <v>PRESIDÊNCIA FGTS</v>
          </cell>
        </row>
        <row r="1873">
          <cell r="S1873" t="str">
            <v>PRESIDÊNCIA FGTS</v>
          </cell>
        </row>
        <row r="1874">
          <cell r="S1874" t="str">
            <v>PRESIDÊNCIA FGTS</v>
          </cell>
        </row>
        <row r="1875">
          <cell r="S1875" t="str">
            <v>PRESIDÊNCIA FGTS</v>
          </cell>
        </row>
        <row r="1876">
          <cell r="S1876" t="str">
            <v>GESTÃO FGTS</v>
          </cell>
        </row>
        <row r="1877">
          <cell r="S1877" t="str">
            <v>FINANCEIRA FGTS</v>
          </cell>
        </row>
        <row r="1878">
          <cell r="S1878" t="str">
            <v>FINANCEIRA FGTS</v>
          </cell>
        </row>
        <row r="1879">
          <cell r="S1879" t="str">
            <v>FINANCEIRA FGTS</v>
          </cell>
        </row>
        <row r="1880">
          <cell r="S1880" t="str">
            <v>FINANCEIRA FGTS</v>
          </cell>
        </row>
        <row r="1881">
          <cell r="S1881" t="str">
            <v>FINANCEIRA FGTS</v>
          </cell>
        </row>
        <row r="1882">
          <cell r="S1882" t="str">
            <v>ADMINISTRATIVA FGTS</v>
          </cell>
        </row>
        <row r="1883">
          <cell r="S1883" t="str">
            <v>ADMINISTRATIVA FGTS</v>
          </cell>
        </row>
        <row r="1884">
          <cell r="S1884" t="str">
            <v>ADMINISTRATIVA FGTS</v>
          </cell>
        </row>
        <row r="1885">
          <cell r="S1885" t="str">
            <v>ADMINISTRATIVA FGTS</v>
          </cell>
        </row>
        <row r="1886">
          <cell r="S1886" t="str">
            <v>ADMINISTRATIVA FGTS</v>
          </cell>
        </row>
        <row r="1887">
          <cell r="S1887" t="str">
            <v>CASOS ESPECIAIS FGTS</v>
          </cell>
        </row>
        <row r="1888">
          <cell r="S1888" t="str">
            <v>CASOS ESPECIAIS FGTS</v>
          </cell>
        </row>
        <row r="1889">
          <cell r="S1889" t="str">
            <v>PRESIDÊNCIA PLANO SUPLEMENTAÇÃO DE APOSENTADORIA  -  PSAP</v>
          </cell>
        </row>
        <row r="1890">
          <cell r="S1890" t="str">
            <v>PRESIDÊNCIA PLANO SUPLEMENTAÇÃO DE APOSENTADORIA  -  PSAP</v>
          </cell>
        </row>
        <row r="1891">
          <cell r="S1891" t="str">
            <v>PRESIDÊNCIA PLANO SUPLEMENTAÇÃO DE APOSENTADORIA  -  PSAP</v>
          </cell>
        </row>
        <row r="1892">
          <cell r="S1892" t="str">
            <v>PRESIDÊNCIA PLANO SUPLEMENTAÇÃO DE APOSENTADORIA  -  PSAP</v>
          </cell>
        </row>
        <row r="1893">
          <cell r="S1893" t="str">
            <v>PRESIDÊNCIA PLANO SUPLEMENTAÇÃO DE APOSENTADORIA  -  PSAP</v>
          </cell>
        </row>
        <row r="1894">
          <cell r="S1894" t="str">
            <v>PRESIDÊNCIA PLANO SUPLEMENTAÇÃO DE APOSENTADORIA  -  PSAP</v>
          </cell>
        </row>
        <row r="1895">
          <cell r="S1895" t="str">
            <v>FINANCEIRA PLANO SUPLEMENTAÇÃO DE APOSENTADORIA  -  PSAP</v>
          </cell>
        </row>
        <row r="1896">
          <cell r="S1896" t="str">
            <v>FINANCEIRA PLANO SUPLEMENTAÇÃO DE APOSENTADORIA  -  PSAP</v>
          </cell>
        </row>
        <row r="1897">
          <cell r="S1897" t="str">
            <v>FINANCEIRA PLANO SUPLEMENTAÇÃO DE APOSENTADORIA  -  PSAP</v>
          </cell>
        </row>
        <row r="1898">
          <cell r="S1898" t="str">
            <v>FINANCEIRA PLANO SUPLEMENTAÇÃO DE APOSENTADORIA  -  PSAP</v>
          </cell>
        </row>
        <row r="1899">
          <cell r="S1899" t="str">
            <v>ADMINISTRATIVA PLANO SUPLEMENTAÇÃO DE APOSENTADORIA  -  PSAP</v>
          </cell>
        </row>
        <row r="1900">
          <cell r="S1900" t="str">
            <v>ADMINISTRATIVA PLANO SUPLEMENTAÇÃO DE APOSENTADORIA  -  PSAP</v>
          </cell>
        </row>
        <row r="1901">
          <cell r="S1901" t="str">
            <v>ADMINISTRATIVA PLANO SUPLEMENTAÇÃO DE APOSENTADORIA  -  PSAP</v>
          </cell>
        </row>
        <row r="1902">
          <cell r="S1902" t="str">
            <v>ADMINISTRATIVA PLANO SUPLEMENTAÇÃO DE APOSENTADORIA  -  PSAP</v>
          </cell>
        </row>
        <row r="1903">
          <cell r="S1903" t="str">
            <v>ADMINISTRATIVA PLANO SUPLEMENTAÇÃO DE APOSENTADORIA  -  PSAP</v>
          </cell>
        </row>
        <row r="1904">
          <cell r="S1904" t="str">
            <v>CASOS ESPECIAIS PLANO SUPLEMENTAÇÃO DE APOSENTADORIA  -  PSAP</v>
          </cell>
        </row>
        <row r="1905">
          <cell r="S1905" t="str">
            <v>CASOS ESPECIAIS PLANO SUPLEMENTAÇÃO DE APOSENTADORIA  -  PSAP</v>
          </cell>
        </row>
        <row r="1906">
          <cell r="S1906" t="str">
            <v>PRESIDÊNCIA PLANO SUPLEMENTAÇÃO DE APOSENTADORIA  -  PSAP</v>
          </cell>
        </row>
        <row r="1907">
          <cell r="S1907" t="str">
            <v>PRESIDÊNCIA PLANO SUPLEMENTAÇÃO DE APOSENTADORIA  -  PSAP</v>
          </cell>
        </row>
        <row r="1908">
          <cell r="S1908" t="str">
            <v>PRESIDÊNCIA PLANO SUPLEMENTAÇÃO DE APOSENTADORIA  -  PSAP</v>
          </cell>
        </row>
        <row r="1909">
          <cell r="S1909" t="str">
            <v>PRESIDÊNCIA PLANO SUPLEMENTAÇÃO DE APOSENTADORIA  -  PSAP</v>
          </cell>
        </row>
        <row r="1910">
          <cell r="S1910" t="str">
            <v>PRESIDÊNCIA PLANO SUPLEMENTAÇÃO DE APOSENTADORIA  -  PSAP</v>
          </cell>
        </row>
        <row r="1911">
          <cell r="S1911" t="str">
            <v>PRESIDÊNCIA PLANO SUPLEMENTAÇÃO DE APOSENTADORIA  -  PSAP</v>
          </cell>
        </row>
        <row r="1912">
          <cell r="S1912" t="str">
            <v>PRESIDÊNCIA PLANO SUPLEMENTAÇÃO DE APOSENTADORIA  -  PSAP</v>
          </cell>
        </row>
        <row r="1913">
          <cell r="S1913" t="str">
            <v>FINANCEIRA PLANO SUPLEMENTAÇÃO DE APOSENTADORIA  -  PSAP</v>
          </cell>
        </row>
        <row r="1914">
          <cell r="S1914" t="str">
            <v>FINANCEIRA PLANO SUPLEMENTAÇÃO DE APOSENTADORIA  -  PSAP</v>
          </cell>
        </row>
        <row r="1915">
          <cell r="S1915" t="str">
            <v>FINANCEIRA PLANO SUPLEMENTAÇÃO DE APOSENTADORIA  -  PSAP</v>
          </cell>
        </row>
        <row r="1916">
          <cell r="S1916" t="str">
            <v>FINANCEIRA PLANO SUPLEMENTAÇÃO DE APOSENTADORIA  -  PSAP</v>
          </cell>
        </row>
        <row r="1917">
          <cell r="S1917" t="str">
            <v>FINANCEIRA PLANO SUPLEMENTAÇÃO DE APOSENTADORIA  -  PSAP</v>
          </cell>
        </row>
        <row r="1918">
          <cell r="S1918" t="str">
            <v>ADMINISTRATIVA PLANO SUPLEMENTAÇÃO DE APOSENTADORIA  -  PSAP</v>
          </cell>
        </row>
        <row r="1919">
          <cell r="S1919" t="str">
            <v>ADMINISTRATIVA PLANO SUPLEMENTAÇÃO DE APOSENTADORIA  -  PSAP</v>
          </cell>
        </row>
        <row r="1920">
          <cell r="S1920" t="str">
            <v>ADMINISTRATIVA PLANO SUPLEMENTAÇÃO DE APOSENTADORIA  -  PSAP</v>
          </cell>
        </row>
        <row r="1921">
          <cell r="S1921" t="str">
            <v>ADMINISTRATIVA PLANO SUPLEMENTAÇÃO DE APOSENTADORIA  -  PSAP</v>
          </cell>
        </row>
        <row r="1922">
          <cell r="S1922" t="str">
            <v>ADMINISTRATIVA PLANO SUPLEMENTAÇÃO DE APOSENTADORIA  -  PSAP</v>
          </cell>
        </row>
        <row r="1923">
          <cell r="S1923" t="str">
            <v>CASOS ESPECIAIS PLANO SUPLEMENTAÇÃO DE APOSENTADORIA  -  PSAP</v>
          </cell>
        </row>
        <row r="1924">
          <cell r="S1924" t="str">
            <v>CASOS ESPECIAIS PLANO SUPLEMENTAÇÃO DE APOSENTADORIA  -  PSAP</v>
          </cell>
        </row>
        <row r="1925">
          <cell r="S1925" t="str">
            <v>PRESIDÊNCIA PLANO SUPLEMENTAÇÃO DE APOSENTADORIA  -  PSAP</v>
          </cell>
        </row>
        <row r="1926">
          <cell r="S1926" t="str">
            <v>PRESIDÊNCIA PLANO SUPLEMENTAÇÃO DE APOSENTADORIA  -  PSAP</v>
          </cell>
        </row>
        <row r="1927">
          <cell r="S1927" t="str">
            <v>PRESIDÊNCIA PLANO SUPLEMENTAÇÃO DE APOSENTADORIA  -  PSAP</v>
          </cell>
        </row>
        <row r="1928">
          <cell r="S1928" t="str">
            <v>PRESIDÊNCIA PLANO SUPLEMENTAÇÃO DE APOSENTADORIA  -  PSAP</v>
          </cell>
        </row>
        <row r="1929">
          <cell r="S1929" t="str">
            <v>PRESIDÊNCIA PLANO SUPLEMENTAÇÃO DE APOSENTADORIA  -  PSAP</v>
          </cell>
        </row>
        <row r="1930">
          <cell r="S1930" t="str">
            <v>PRESIDÊNCIA PLANO SUPLEMENTAÇÃO DE APOSENTADORIA  -  PSAP</v>
          </cell>
        </row>
        <row r="1931">
          <cell r="S1931" t="str">
            <v>FINANCEIRA PLANO SUPLEMENTAÇÃO DE APOSENTADORIA  -  PSAP</v>
          </cell>
        </row>
        <row r="1932">
          <cell r="S1932" t="str">
            <v>FINANCEIRA PLANO SUPLEMENTAÇÃO DE APOSENTADORIA  -  PSAP</v>
          </cell>
        </row>
        <row r="1933">
          <cell r="S1933" t="str">
            <v>FINANCEIRA PLANO SUPLEMENTAÇÃO DE APOSENTADORIA  -  PSAP</v>
          </cell>
        </row>
        <row r="1934">
          <cell r="S1934" t="str">
            <v>FINANCEIRA PLANO SUPLEMENTAÇÃO DE APOSENTADORIA  -  PSAP</v>
          </cell>
        </row>
        <row r="1935">
          <cell r="S1935" t="str">
            <v>FINANCEIRA PLANO SUPLEMENTAÇÃO DE APOSENTADORIA  -  PSAP</v>
          </cell>
        </row>
        <row r="1936">
          <cell r="S1936" t="str">
            <v>ADMINISTRATIVA PLANO SUPLEMENTAÇÃO DE APOSENTADORIA  -  PSAP</v>
          </cell>
        </row>
        <row r="1937">
          <cell r="S1937" t="str">
            <v>ADMINISTRATIVA PLANO SUPLEMENTAÇÃO DE APOSENTADORIA  -  PSAP</v>
          </cell>
        </row>
        <row r="1938">
          <cell r="S1938" t="str">
            <v>ADMINISTRATIVA PLANO SUPLEMENTAÇÃO DE APOSENTADORIA  -  PSAP</v>
          </cell>
        </row>
        <row r="1939">
          <cell r="S1939" t="str">
            <v>ADMINISTRATIVA PLANO SUPLEMENTAÇÃO DE APOSENTADORIA  -  PSAP</v>
          </cell>
        </row>
        <row r="1940">
          <cell r="S1940" t="str">
            <v>ADMINISTRATIVA PLANO SUPLEMENTAÇÃO DE APOSENTADORIA  -  PSAP</v>
          </cell>
        </row>
        <row r="1941">
          <cell r="S1941" t="str">
            <v>CASOS ESPECIAIS PLANO SUPLEMENTAÇÃO DE APOSENTADORIA  -  PSAP</v>
          </cell>
        </row>
        <row r="1942">
          <cell r="S1942" t="str">
            <v>CASOS ESPECIAIS PLANO SUPLEMENTAÇÃO DE APOSENTADORIA  -  PSAP</v>
          </cell>
        </row>
        <row r="1943">
          <cell r="S1943" t="str">
            <v>PRESIDÊNCIA DESPESAS E TAXAS ADMINISTRATIVAS FUND. CESP</v>
          </cell>
        </row>
        <row r="1944">
          <cell r="S1944" t="str">
            <v>PRESIDÊNCIA ASSISTÊNCIA MÉDICA FUND. CESP</v>
          </cell>
        </row>
        <row r="1945">
          <cell r="S1945" t="str">
            <v>PRESIDÊNCIA ASSISTÊNCIA ODONTOLÓGICA FUND. CESP</v>
          </cell>
        </row>
        <row r="1946">
          <cell r="S1946" t="str">
            <v>PRESIDÊNCIA AUXÍLIO ALIMENTAÇÃO E LANCHE MATINAL</v>
          </cell>
        </row>
        <row r="1947">
          <cell r="S1947" t="str">
            <v>PRESIDÊNCIA AUXÍLIO ALIMENTAÇÃO E LANCHE MATINAL</v>
          </cell>
        </row>
        <row r="1948">
          <cell r="S1948" t="str">
            <v>PRESIDÊNCIA AUXÍLIO ALIMENTAÇÃO E LANCHE MATINAL</v>
          </cell>
        </row>
        <row r="1949">
          <cell r="S1949" t="str">
            <v>PRESIDÊNCIA AUXÍLIO ALIMENTAÇÃO E LANCHE MATINAL</v>
          </cell>
        </row>
        <row r="1950">
          <cell r="S1950" t="str">
            <v>PRESIDÊNCIA AUXÍLIO ALIMENTAÇÃO E LANCHE MATINAL</v>
          </cell>
        </row>
        <row r="1951">
          <cell r="S1951" t="str">
            <v>PRESIDÊNCIA AUXÍLIO ALIMENTAÇÃO E LANCHE MATINAL</v>
          </cell>
        </row>
        <row r="1952">
          <cell r="S1952" t="str">
            <v>PRESIDÊNCIA AUXÍLIO ALIMENTAÇÃO E LANCHE MATINAL</v>
          </cell>
        </row>
        <row r="1953">
          <cell r="S1953" t="str">
            <v>PRESIDÊNCIA AUXÍLIO ALIMENTAÇÃO E LANCHE MATINAL</v>
          </cell>
        </row>
        <row r="1954">
          <cell r="S1954" t="str">
            <v>PRESIDÊNCIA AUXÍLIO ALIMENTAÇÃO E LANCHE MATINAL</v>
          </cell>
        </row>
        <row r="1955">
          <cell r="S1955" t="str">
            <v>PRESIDÊNCIA AUXÍLIO ALIMENTAÇÃO E LANCHE MATINAL</v>
          </cell>
        </row>
        <row r="1956">
          <cell r="S1956" t="str">
            <v>PRESIDÊNCIA AUXÍLIO ALIMENTAÇÃO E LANCHE MATINAL</v>
          </cell>
        </row>
        <row r="1957">
          <cell r="S1957" t="str">
            <v>PRESIDÊNCIA AUXÍLIO ALIMENTAÇÃO E LANCHE MATINAL</v>
          </cell>
        </row>
        <row r="1958">
          <cell r="S1958" t="str">
            <v>PRESIDÊNCIA AUXÍLIO ALIMENTAÇÃO E LANCHE MATINAL</v>
          </cell>
        </row>
        <row r="1959">
          <cell r="S1959" t="str">
            <v>PRESIDÊNCIA AUXÍLIO ALIMENTAÇÃO E LANCHE MATINAL</v>
          </cell>
        </row>
        <row r="1960">
          <cell r="S1960" t="str">
            <v>PRESIDÊNCIA AUXÍLIO ALIMENTAÇÃO E LANCHE MATINAL</v>
          </cell>
        </row>
        <row r="1961">
          <cell r="S1961" t="str">
            <v>PRESIDÊNCIA AUXÍLIO ALIMENTAÇÃO E LANCHE MATINAL</v>
          </cell>
        </row>
        <row r="1962">
          <cell r="S1962" t="str">
            <v>PRESIDÊNCIA AUXÍLIO ALIMENTAÇÃO E LANCHE MATINAL</v>
          </cell>
        </row>
        <row r="1963">
          <cell r="S1963" t="str">
            <v>PRESIDÊNCIA AUXÍLIO ALIMENTAÇÃO E LANCHE MATINAL</v>
          </cell>
        </row>
        <row r="1964">
          <cell r="S1964" t="str">
            <v>PRESIDÊNCIA AUXÍLIO ALIMENTAÇÃO E LANCHE MATINAL</v>
          </cell>
        </row>
        <row r="1965">
          <cell r="S1965" t="str">
            <v>PRESIDÊNCIA AUXÍLIO ALIMENTAÇÃO E LANCHE MATINAL</v>
          </cell>
        </row>
        <row r="1966">
          <cell r="S1966" t="str">
            <v>GESTÃO AUXÍLIO ALIMENTAÇÃO E LANCHE MATINAL</v>
          </cell>
        </row>
        <row r="1967">
          <cell r="S1967" t="str">
            <v>FINANCEIRA AUXÍLIO ALIMENTAÇÃO E LANCHE MATINAL</v>
          </cell>
        </row>
        <row r="1968">
          <cell r="S1968" t="str">
            <v>FINANCEIRA AUXÍLIO ALIMENTAÇÃO E LANCHE MATINAL</v>
          </cell>
        </row>
        <row r="1969">
          <cell r="S1969" t="str">
            <v>FINANCEIRA AUXÍLIO ALIMENTAÇÃO E LANCHE MATINAL</v>
          </cell>
        </row>
        <row r="1970">
          <cell r="S1970" t="str">
            <v>FINANCEIRA AUXÍLIO ALIMENTAÇÃO E LANCHE MATINAL</v>
          </cell>
        </row>
        <row r="1971">
          <cell r="S1971" t="str">
            <v>FINANCEIRA AUXÍLIO ALIMENTAÇÃO E LANCHE MATINAL</v>
          </cell>
        </row>
        <row r="1972">
          <cell r="S1972" t="str">
            <v>FINANCEIRA AUXÍLIO ALIMENTAÇÃO E LANCHE MATINAL</v>
          </cell>
        </row>
        <row r="1973">
          <cell r="S1973" t="str">
            <v>FINANCEIRA AUXÍLIO ALIMENTAÇÃO E LANCHE MATINAL</v>
          </cell>
        </row>
        <row r="1974">
          <cell r="S1974" t="str">
            <v>FINANCEIRA AUXÍLIO ALIMENTAÇÃO E LANCHE MATINAL</v>
          </cell>
        </row>
        <row r="1975">
          <cell r="S1975" t="str">
            <v>FINANCEIRA AUXÍLIO ALIMENTAÇÃO E LANCHE MATINAL</v>
          </cell>
        </row>
        <row r="1976">
          <cell r="S1976" t="str">
            <v>FINANCEIRA AUXÍLIO ALIMENTAÇÃO E LANCHE MATINAL</v>
          </cell>
        </row>
        <row r="1977">
          <cell r="S1977" t="str">
            <v>FINANCEIRA AUXÍLIO ALIMENTAÇÃO E LANCHE MATINAL</v>
          </cell>
        </row>
        <row r="1978">
          <cell r="S1978" t="str">
            <v>FINANCEIRA AUXÍLIO ALIMENTAÇÃO E LANCHE MATINAL</v>
          </cell>
        </row>
        <row r="1979">
          <cell r="S1979" t="str">
            <v>FINANCEIRA AUXÍLIO ALIMENTAÇÃO E LANCHE MATINAL</v>
          </cell>
        </row>
        <row r="1980">
          <cell r="S1980" t="str">
            <v>FINANCEIRA AUXÍLIO ALIMENTAÇÃO E LANCHE MATINAL</v>
          </cell>
        </row>
        <row r="1981">
          <cell r="S1981" t="str">
            <v>FINANCEIRA AUXÍLIO ALIMENTAÇÃO E LANCHE MATINAL</v>
          </cell>
        </row>
        <row r="1982">
          <cell r="S1982" t="str">
            <v>FINANCEIRA AUXÍLIO ALIMENTAÇÃO E LANCHE MATINAL</v>
          </cell>
        </row>
        <row r="1983">
          <cell r="S1983" t="str">
            <v>FINANCEIRA AUXÍLIO ALIMENTAÇÃO E LANCHE MATINAL</v>
          </cell>
        </row>
        <row r="1984">
          <cell r="S1984" t="str">
            <v>FINANCEIRA AUXÍLIO ALIMENTAÇÃO E LANCHE MATINAL</v>
          </cell>
        </row>
        <row r="1985">
          <cell r="S1985" t="str">
            <v>FINANCEIRA AUXÍLIO ALIMENTAÇÃO E LANCHE MATINAL</v>
          </cell>
        </row>
        <row r="1986">
          <cell r="S1986" t="str">
            <v>FINANCEIRA AUXÍLIO ALIMENTAÇÃO E LANCHE MATINAL</v>
          </cell>
        </row>
        <row r="1987">
          <cell r="S1987" t="str">
            <v>ADMINISTRATIVA AUXÍLIO ALIMENTAÇÃO E LANCHE MATINAL</v>
          </cell>
        </row>
        <row r="1988">
          <cell r="S1988" t="str">
            <v>ADMINISTRATIVA AUXÍLIO ALIMENTAÇÃO E LANCHE MATINAL</v>
          </cell>
        </row>
        <row r="1989">
          <cell r="S1989" t="str">
            <v>ADMINISTRATIVA AUXÍLIO ALIMENTAÇÃO E LANCHE MATINAL</v>
          </cell>
        </row>
        <row r="1990">
          <cell r="S1990" t="str">
            <v>ADMINISTRATIVA AUXÍLIO ALIMENTAÇÃO E LANCHE MATINAL</v>
          </cell>
        </row>
        <row r="1991">
          <cell r="S1991" t="str">
            <v>ADMINISTRATIVA AUXÍLIO ALIMENTAÇÃO E LANCHE MATINAL</v>
          </cell>
        </row>
        <row r="1992">
          <cell r="S1992" t="str">
            <v>ADMINISTRATIVA AUXÍLIO ALIMENTAÇÃO E LANCHE MATINAL</v>
          </cell>
        </row>
        <row r="1993">
          <cell r="S1993" t="str">
            <v>ADMINISTRATIVA AUXÍLIO ALIMENTAÇÃO E LANCHE MATINAL</v>
          </cell>
        </row>
        <row r="1994">
          <cell r="S1994" t="str">
            <v>ADMINISTRATIVA AUXÍLIO ALIMENTAÇÃO E LANCHE MATINAL</v>
          </cell>
        </row>
        <row r="1995">
          <cell r="S1995" t="str">
            <v>ADMINISTRATIVA AUXÍLIO ALIMENTAÇÃO E LANCHE MATINAL</v>
          </cell>
        </row>
        <row r="1996">
          <cell r="S1996" t="str">
            <v>ADMINISTRATIVA AUXÍLIO ALIMENTAÇÃO E LANCHE MATINAL</v>
          </cell>
        </row>
        <row r="1997">
          <cell r="S1997" t="str">
            <v>ADMINISTRATIVA AUXÍLIO ALIMENTAÇÃO E LANCHE MATINAL</v>
          </cell>
        </row>
        <row r="1998">
          <cell r="S1998" t="str">
            <v>ADMINISTRATIVA AUXÍLIO ALIMENTAÇÃO E LANCHE MATINAL</v>
          </cell>
        </row>
        <row r="1999">
          <cell r="S1999" t="str">
            <v>ADMINISTRATIVA AUXÍLIO ALIMENTAÇÃO E LANCHE MATINAL</v>
          </cell>
        </row>
        <row r="2000">
          <cell r="S2000" t="str">
            <v>ADMINISTRATIVA AUXÍLIO ALIMENTAÇÃO E LANCHE MATINAL</v>
          </cell>
        </row>
        <row r="2001">
          <cell r="S2001" t="str">
            <v>ADMINISTRATIVA AUXÍLIO ALIMENTAÇÃO E LANCHE MATINAL</v>
          </cell>
        </row>
        <row r="2002">
          <cell r="S2002" t="str">
            <v>ADMINISTRATIVA AUXÍLIO ALIMENTAÇÃO E LANCHE MATINAL</v>
          </cell>
        </row>
        <row r="2003">
          <cell r="S2003" t="str">
            <v>ADMINISTRATIVA AUXÍLIO ALIMENTAÇÃO E LANCHE MATINAL</v>
          </cell>
        </row>
        <row r="2004">
          <cell r="S2004" t="str">
            <v>ADMINISTRATIVA AUXÍLIO ALIMENTAÇÃO E LANCHE MATINAL</v>
          </cell>
        </row>
        <row r="2005">
          <cell r="S2005" t="str">
            <v>ADMINISTRATIVA AUXÍLIO ALIMENTAÇÃO E LANCHE MATINAL</v>
          </cell>
        </row>
        <row r="2006">
          <cell r="S2006" t="str">
            <v>ADMINISTRATIVA AUXÍLIO ALIMENTAÇÃO E LANCHE MATINAL</v>
          </cell>
        </row>
        <row r="2007">
          <cell r="S2007" t="str">
            <v>ADMINISTRATIVA AUXÍLIO ALIMENTAÇÃO E LANCHE MATINAL</v>
          </cell>
        </row>
        <row r="2008">
          <cell r="S2008" t="str">
            <v>ADMINISTRATIVA AUXÍLIO ALIMENTAÇÃO E LANCHE MATINAL</v>
          </cell>
        </row>
        <row r="2009">
          <cell r="S2009" t="str">
            <v>ADMINISTRATIVA AUXÍLIO ALIMENTAÇÃO E LANCHE MATINAL</v>
          </cell>
        </row>
        <row r="2010">
          <cell r="S2010" t="str">
            <v>CASOS ESPECIAIS AUXÍLIO ALIMENTAÇÃO E LANCHE MATINAL</v>
          </cell>
        </row>
        <row r="2011">
          <cell r="S2011" t="str">
            <v>CASOS ESPECIAIS AUXÍLIO ALIMENTAÇÃO E LANCHE MATINAL</v>
          </cell>
        </row>
        <row r="2012">
          <cell r="S2012" t="str">
            <v>CASOS ESPECIAIS AUXÍLIO ALIMENTAÇÃO E LANCHE MATINAL</v>
          </cell>
        </row>
        <row r="2013">
          <cell r="S2013" t="str">
            <v>CASOS ESPECIAIS AUXÍLIO ALIMENTAÇÃO E LANCHE MATINAL</v>
          </cell>
        </row>
        <row r="2014">
          <cell r="S2014" t="str">
            <v>CASOS ESPECIAIS AUXÍLIO ALIMENTAÇÃO E LANCHE MATINAL</v>
          </cell>
        </row>
        <row r="2015">
          <cell r="S2015" t="str">
            <v>CASOS ESPECIAIS AUXÍLIO ALIMENTAÇÃO E LANCHE MATINAL</v>
          </cell>
        </row>
        <row r="2016">
          <cell r="S2016" t="str">
            <v>CASOS ESPECIAIS AUXÍLIO ALIMENTAÇÃO E LANCHE MATINAL</v>
          </cell>
        </row>
        <row r="2017">
          <cell r="S2017" t="str">
            <v>CASOS ESPECIAIS AUXÍLIO ALIMENTAÇÃO E LANCHE MATINAL</v>
          </cell>
        </row>
        <row r="2018">
          <cell r="S2018" t="str">
            <v>CASOS ESPECIAIS AUXÍLIO ALIMENTAÇÃO E LANCHE MATINAL</v>
          </cell>
        </row>
        <row r="2019">
          <cell r="S2019" t="str">
            <v>PRESIDÊNCIA CESTA BÁSICA</v>
          </cell>
        </row>
        <row r="2020">
          <cell r="S2020" t="str">
            <v>PRESIDÊNCIA CESTA BÁSICA</v>
          </cell>
        </row>
        <row r="2021">
          <cell r="S2021" t="str">
            <v>PRESIDÊNCIA CESTA BÁSICA</v>
          </cell>
        </row>
        <row r="2022">
          <cell r="S2022" t="str">
            <v>PRESIDÊNCIA CESTA BÁSICA</v>
          </cell>
        </row>
        <row r="2023">
          <cell r="S2023" t="str">
            <v>PRESIDÊNCIA CESTA BÁSICA</v>
          </cell>
        </row>
        <row r="2024">
          <cell r="S2024" t="str">
            <v>PRESIDÊNCIA CESTA BÁSICA</v>
          </cell>
        </row>
        <row r="2025">
          <cell r="S2025" t="str">
            <v>PRESIDÊNCIA CESTA BÁSICA</v>
          </cell>
        </row>
        <row r="2026">
          <cell r="S2026" t="str">
            <v>PRESIDÊNCIA CESTA BÁSICA</v>
          </cell>
        </row>
        <row r="2027">
          <cell r="S2027" t="str">
            <v>PRESIDÊNCIA CESTA BÁSICA</v>
          </cell>
        </row>
        <row r="2028">
          <cell r="S2028" t="str">
            <v>PRESIDÊNCIA CESTA BÁSICA</v>
          </cell>
        </row>
        <row r="2029">
          <cell r="S2029" t="str">
            <v>PRESIDÊNCIA CESTA BÁSICA</v>
          </cell>
        </row>
        <row r="2030">
          <cell r="S2030" t="str">
            <v>PRESIDÊNCIA CESTA BÁSICA</v>
          </cell>
        </row>
        <row r="2031">
          <cell r="S2031" t="str">
            <v>PRESIDÊNCIA CESTA BÁSICA</v>
          </cell>
        </row>
        <row r="2032">
          <cell r="S2032" t="str">
            <v>FINANCEIRA CESTA BÁSICA</v>
          </cell>
        </row>
        <row r="2033">
          <cell r="S2033" t="str">
            <v>FINANCEIRA CESTA BÁSICA</v>
          </cell>
        </row>
        <row r="2034">
          <cell r="S2034" t="str">
            <v>FINANCEIRA CESTA BÁSICA</v>
          </cell>
        </row>
        <row r="2035">
          <cell r="S2035" t="str">
            <v>FINANCEIRA CESTA BÁSICA</v>
          </cell>
        </row>
        <row r="2036">
          <cell r="S2036" t="str">
            <v>FINANCEIRA CESTA BÁSICA</v>
          </cell>
        </row>
        <row r="2037">
          <cell r="S2037" t="str">
            <v>FINANCEIRA CESTA BÁSICA</v>
          </cell>
        </row>
        <row r="2038">
          <cell r="S2038" t="str">
            <v>FINANCEIRA CESTA BÁSICA</v>
          </cell>
        </row>
        <row r="2039">
          <cell r="S2039" t="str">
            <v>FINANCEIRA CESTA BÁSICA</v>
          </cell>
        </row>
        <row r="2040">
          <cell r="S2040" t="str">
            <v>FINANCEIRA CESTA BÁSICA</v>
          </cell>
        </row>
        <row r="2041">
          <cell r="S2041" t="str">
            <v>FINANCEIRA CESTA BÁSICA</v>
          </cell>
        </row>
        <row r="2042">
          <cell r="S2042" t="str">
            <v>ADMINISTRATIVA CESTA BÁSICA</v>
          </cell>
        </row>
        <row r="2043">
          <cell r="S2043" t="str">
            <v>ADMINISTRATIVA CESTA BÁSICA</v>
          </cell>
        </row>
        <row r="2044">
          <cell r="S2044" t="str">
            <v>ADMINISTRATIVA CESTA BÁSICA</v>
          </cell>
        </row>
        <row r="2045">
          <cell r="S2045" t="str">
            <v>ADMINISTRATIVA CESTA BÁSICA</v>
          </cell>
        </row>
        <row r="2046">
          <cell r="S2046" t="str">
            <v>ADMINISTRATIVA CESTA BÁSICA</v>
          </cell>
        </row>
        <row r="2047">
          <cell r="S2047" t="str">
            <v>ADMINISTRATIVA CESTA BÁSICA</v>
          </cell>
        </row>
        <row r="2048">
          <cell r="S2048" t="str">
            <v>ADMINISTRATIVA CESTA BÁSICA</v>
          </cell>
        </row>
        <row r="2049">
          <cell r="S2049" t="str">
            <v>ADMINISTRATIVA CESTA BÁSICA</v>
          </cell>
        </row>
        <row r="2050">
          <cell r="S2050" t="str">
            <v>ADMINISTRATIVA CESTA BÁSICA</v>
          </cell>
        </row>
        <row r="2051">
          <cell r="S2051" t="str">
            <v>ADMINISTRATIVA CESTA BÁSICA</v>
          </cell>
        </row>
        <row r="2052">
          <cell r="S2052" t="str">
            <v>ADMINISTRATIVA CESTA BÁSICA</v>
          </cell>
        </row>
        <row r="2053">
          <cell r="S2053" t="str">
            <v>ADMINISTRATIVA CESTA BÁSICA</v>
          </cell>
        </row>
        <row r="2054">
          <cell r="S2054" t="str">
            <v>CASOS ESPECIAIS CESTA BÁSICA</v>
          </cell>
        </row>
        <row r="2055">
          <cell r="S2055" t="str">
            <v>CASOS ESPECIAIS CESTA BÁSICA</v>
          </cell>
        </row>
        <row r="2056">
          <cell r="S2056" t="str">
            <v>CASOS ESPECIAIS CESTA BÁSICA</v>
          </cell>
        </row>
        <row r="2057">
          <cell r="S2057" t="str">
            <v>CASOS ESPECIAIS CESTA BÁSICA</v>
          </cell>
        </row>
        <row r="2058">
          <cell r="S2058" t="str">
            <v>CASOS ESPECIAIS CESTA BÁSICA</v>
          </cell>
        </row>
        <row r="2059">
          <cell r="S2059" t="str">
            <v>CASOS ESPECIAIS CESTA BÁSICA</v>
          </cell>
        </row>
        <row r="2060">
          <cell r="S2060" t="str">
            <v>PRESIDÊNCIA VALE TRANSPORTE</v>
          </cell>
        </row>
        <row r="2061">
          <cell r="S2061" t="str">
            <v>PRESIDÊNCIA VALE TRANSPORTE</v>
          </cell>
        </row>
        <row r="2062">
          <cell r="S2062" t="str">
            <v>PRESIDÊNCIA VALE TRANSPORTE</v>
          </cell>
        </row>
        <row r="2063">
          <cell r="S2063" t="str">
            <v>PRESIDÊNCIA VALE TRANSPORTE</v>
          </cell>
        </row>
        <row r="2064">
          <cell r="S2064" t="str">
            <v>PRESIDÊNCIA VALE TRANSPORTE</v>
          </cell>
        </row>
        <row r="2065">
          <cell r="S2065" t="str">
            <v>PRESIDÊNCIA VALE TRANSPORTE</v>
          </cell>
        </row>
        <row r="2066">
          <cell r="S2066" t="str">
            <v>PRESIDÊNCIA VALE TRANSPORTE</v>
          </cell>
        </row>
        <row r="2067">
          <cell r="S2067" t="str">
            <v>PRESIDÊNCIA VALE TRANSPORTE</v>
          </cell>
        </row>
        <row r="2068">
          <cell r="S2068" t="str">
            <v>PRESIDÊNCIA VALE TRANSPORTE</v>
          </cell>
        </row>
        <row r="2069">
          <cell r="S2069" t="str">
            <v>PRESIDÊNCIA VALE TRANSPORTE</v>
          </cell>
        </row>
        <row r="2070">
          <cell r="S2070" t="str">
            <v>PRESIDÊNCIA VALE TRANSPORTE</v>
          </cell>
        </row>
        <row r="2071">
          <cell r="S2071" t="str">
            <v>PRESIDÊNCIA VALE TRANSPORTE</v>
          </cell>
        </row>
        <row r="2072">
          <cell r="S2072" t="str">
            <v>PRESIDÊNCIA VALE TRANSPORTE</v>
          </cell>
        </row>
        <row r="2073">
          <cell r="S2073" t="str">
            <v>PRESIDÊNCIA VALE TRANSPORTE</v>
          </cell>
        </row>
        <row r="2074">
          <cell r="S2074" t="str">
            <v>PRESIDÊNCIA VALE TRANSPORTE</v>
          </cell>
        </row>
        <row r="2075">
          <cell r="S2075" t="str">
            <v>PRESIDÊNCIA VALE TRANSPORTE</v>
          </cell>
        </row>
        <row r="2076">
          <cell r="S2076" t="str">
            <v>PRESIDÊNCIA VALE TRANSPORTE</v>
          </cell>
        </row>
        <row r="2077">
          <cell r="S2077" t="str">
            <v>PRESIDÊNCIA VALE TRANSPORTE</v>
          </cell>
        </row>
        <row r="2078">
          <cell r="S2078" t="str">
            <v>FINANCEIRA VALE TRANSPORTE</v>
          </cell>
        </row>
        <row r="2079">
          <cell r="S2079" t="str">
            <v>FINANCEIRA VALE TRANSPORTE</v>
          </cell>
        </row>
        <row r="2080">
          <cell r="S2080" t="str">
            <v>FINANCEIRA VALE TRANSPORTE</v>
          </cell>
        </row>
        <row r="2081">
          <cell r="S2081" t="str">
            <v>FINANCEIRA VALE TRANSPORTE</v>
          </cell>
        </row>
        <row r="2082">
          <cell r="S2082" t="str">
            <v>FINANCEIRA VALE TRANSPORTE</v>
          </cell>
        </row>
        <row r="2083">
          <cell r="S2083" t="str">
            <v>FINANCEIRA VALE TRANSPORTE</v>
          </cell>
        </row>
        <row r="2084">
          <cell r="S2084" t="str">
            <v>FINANCEIRA VALE TRANSPORTE</v>
          </cell>
        </row>
        <row r="2085">
          <cell r="S2085" t="str">
            <v>FINANCEIRA VALE TRANSPORTE</v>
          </cell>
        </row>
        <row r="2086">
          <cell r="S2086" t="str">
            <v>FINANCEIRA VALE TRANSPORTE</v>
          </cell>
        </row>
        <row r="2087">
          <cell r="S2087" t="str">
            <v>FINANCEIRA VALE TRANSPORTE</v>
          </cell>
        </row>
        <row r="2088">
          <cell r="S2088" t="str">
            <v>FINANCEIRA VALE TRANSPORTE</v>
          </cell>
        </row>
        <row r="2089">
          <cell r="S2089" t="str">
            <v>FINANCEIRA VALE TRANSPORTE</v>
          </cell>
        </row>
        <row r="2090">
          <cell r="S2090" t="str">
            <v>FINANCEIRA VALE TRANSPORTE</v>
          </cell>
        </row>
        <row r="2091">
          <cell r="S2091" t="str">
            <v>ADMINISTRATIVA VALE TRANSPORTE</v>
          </cell>
        </row>
        <row r="2092">
          <cell r="S2092" t="str">
            <v>ADMINISTRATIVA VALE TRANSPORTE</v>
          </cell>
        </row>
        <row r="2093">
          <cell r="S2093" t="str">
            <v>ADMINISTRATIVA VALE TRANSPORTE</v>
          </cell>
        </row>
        <row r="2094">
          <cell r="S2094" t="str">
            <v>ADMINISTRATIVA VALE TRANSPORTE</v>
          </cell>
        </row>
        <row r="2095">
          <cell r="S2095" t="str">
            <v>ADMINISTRATIVA VALE TRANSPORTE</v>
          </cell>
        </row>
        <row r="2096">
          <cell r="S2096" t="str">
            <v>ADMINISTRATIVA VALE TRANSPORTE</v>
          </cell>
        </row>
        <row r="2097">
          <cell r="S2097" t="str">
            <v>ADMINISTRATIVA VALE TRANSPORTE</v>
          </cell>
        </row>
        <row r="2098">
          <cell r="S2098" t="str">
            <v>ADMINISTRATIVA VALE TRANSPORTE</v>
          </cell>
        </row>
        <row r="2099">
          <cell r="S2099" t="str">
            <v>ADMINISTRATIVA VALE TRANSPORTE</v>
          </cell>
        </row>
        <row r="2100">
          <cell r="S2100" t="str">
            <v>ADMINISTRATIVA VALE TRANSPORTE</v>
          </cell>
        </row>
        <row r="2101">
          <cell r="S2101" t="str">
            <v>ADMINISTRATIVA VALE TRANSPORTE</v>
          </cell>
        </row>
        <row r="2102">
          <cell r="S2102" t="str">
            <v>ADMINISTRATIVA VALE TRANSPORTE</v>
          </cell>
        </row>
        <row r="2103">
          <cell r="S2103" t="str">
            <v>ADMINISTRATIVA VALE TRANSPORTE</v>
          </cell>
        </row>
        <row r="2104">
          <cell r="S2104" t="str">
            <v>ADMINISTRATIVA VALE TRANSPORTE</v>
          </cell>
        </row>
        <row r="2105">
          <cell r="S2105" t="str">
            <v>ADMINISTRATIVA VALE TRANSPORTE</v>
          </cell>
        </row>
        <row r="2106">
          <cell r="S2106" t="str">
            <v>ADMINISTRATIVA VALE TRANSPORTE</v>
          </cell>
        </row>
        <row r="2107">
          <cell r="S2107" t="str">
            <v>ADMINISTRATIVA VALE TRANSPORTE</v>
          </cell>
        </row>
        <row r="2108">
          <cell r="S2108" t="str">
            <v>ADMINISTRATIVA VALE TRANSPORTE</v>
          </cell>
        </row>
        <row r="2109">
          <cell r="S2109" t="str">
            <v>CASOS ESPECIAIS VALE TRANSPORTE</v>
          </cell>
        </row>
        <row r="2110">
          <cell r="S2110" t="str">
            <v>CASOS ESPECIAIS VALE TRANSPORTE</v>
          </cell>
        </row>
        <row r="2111">
          <cell r="S2111" t="str">
            <v>CASOS ESPECIAIS VALE TRANSPORTE</v>
          </cell>
        </row>
        <row r="2112">
          <cell r="S2112" t="str">
            <v>CASOS ESPECIAIS VALE TRANSPORTE</v>
          </cell>
        </row>
        <row r="2113">
          <cell r="S2113" t="str">
            <v>CASOS ESPECIAIS VALE TRANSPORTE</v>
          </cell>
        </row>
        <row r="2114">
          <cell r="S2114" t="str">
            <v>CASOS ESPECIAIS VALE TRANSPORTE</v>
          </cell>
        </row>
        <row r="2115">
          <cell r="S2115" t="str">
            <v>PRESIDÊNCIA CRECHE</v>
          </cell>
        </row>
        <row r="2116">
          <cell r="S2116" t="str">
            <v>FINANCEIRA CRECHE</v>
          </cell>
        </row>
        <row r="2117">
          <cell r="S2117" t="str">
            <v>FINANCEIRA CRECHE</v>
          </cell>
        </row>
        <row r="2118">
          <cell r="S2118" t="str">
            <v>ADMINISTRATIVA CRECHE</v>
          </cell>
        </row>
        <row r="2119">
          <cell r="S2119" t="str">
            <v>ADMINISTRATIVA CRECHE</v>
          </cell>
        </row>
        <row r="2120">
          <cell r="S2120" t="str">
            <v>ADMINISTRATIVA CRECHE</v>
          </cell>
        </row>
        <row r="2121">
          <cell r="S2121" t="str">
            <v>ADMINISTRATIVA CRECHE</v>
          </cell>
        </row>
        <row r="2122">
          <cell r="S2122" t="str">
            <v>ADMINISTRATIVA CRECHE</v>
          </cell>
        </row>
        <row r="2123">
          <cell r="S2123" t="str">
            <v>ADMINISTRATIVA CRECHE</v>
          </cell>
        </row>
        <row r="2124">
          <cell r="S2124" t="str">
            <v>ADMINISTRATIVA CRECHE</v>
          </cell>
        </row>
        <row r="2125">
          <cell r="S2125" t="str">
            <v>ADMINISTRATIVA CRECHE</v>
          </cell>
        </row>
        <row r="2126">
          <cell r="S2126" t="str">
            <v>ADMINISTRATIVA CRECHE</v>
          </cell>
        </row>
        <row r="2127">
          <cell r="S2127" t="str">
            <v>PRESIDÊNCIA PRESTAÇÃO DE CONTAS - F. CESP - OUTRAS</v>
          </cell>
        </row>
        <row r="2128">
          <cell r="S2128" t="str">
            <v>PRESIDÊNCIA (-) RECUPERAÇÃO AMH - PARTE EMPREGADO</v>
          </cell>
        </row>
        <row r="2129">
          <cell r="S2129" t="str">
            <v>PRESIDÊNCIA (-) RECUPERAÇÃO AMH - PARTE EMPREGADO</v>
          </cell>
        </row>
        <row r="2130">
          <cell r="S2130" t="str">
            <v>PRESIDÊNCIA (-) RECUPERAÇÃO AMH - PARTE EMPREGADO</v>
          </cell>
        </row>
        <row r="2131">
          <cell r="S2131" t="str">
            <v>PRESIDÊNCIA (-) RECUPERAÇÃO AMH - PARTE EMPREGADO</v>
          </cell>
        </row>
        <row r="2132">
          <cell r="S2132" t="str">
            <v>PRESIDÊNCIA (-) RECUPERAÇÃO AMH - PARTE EMPREGADO</v>
          </cell>
        </row>
        <row r="2133">
          <cell r="S2133" t="str">
            <v>PRESIDÊNCIA (-) RECUPERAÇÃO AMH - PARTE EMPREGADO</v>
          </cell>
        </row>
        <row r="2134">
          <cell r="S2134" t="str">
            <v>FINANCEIRA (-) RECUPERAÇÃO AMH - PARTE EMPREGADO</v>
          </cell>
        </row>
        <row r="2135">
          <cell r="S2135" t="str">
            <v>FINANCEIRA (-) RECUPERAÇÃO AMH - PARTE EMPREGADO</v>
          </cell>
        </row>
        <row r="2136">
          <cell r="S2136" t="str">
            <v>FINANCEIRA (-) RECUPERAÇÃO AMH - PARTE EMPREGADO</v>
          </cell>
        </row>
        <row r="2137">
          <cell r="S2137" t="str">
            <v>FINANCEIRA (-) RECUPERAÇÃO AMH - PARTE EMPREGADO</v>
          </cell>
        </row>
        <row r="2138">
          <cell r="S2138" t="str">
            <v>FINANCEIRA (-) RECUPERAÇÃO AMH - PARTE EMPREGADO</v>
          </cell>
        </row>
        <row r="2139">
          <cell r="S2139" t="str">
            <v>ADMINISTRATIVA (-) RECUPERAÇÃO AMH - PARTE EMPREGADO</v>
          </cell>
        </row>
        <row r="2140">
          <cell r="S2140" t="str">
            <v>ADMINISTRATIVA (-) RECUPERAÇÃO AMH - PARTE EMPREGADO</v>
          </cell>
        </row>
        <row r="2141">
          <cell r="S2141" t="str">
            <v>ADMINISTRATIVA (-) RECUPERAÇÃO AMH - PARTE EMPREGADO</v>
          </cell>
        </row>
        <row r="2142">
          <cell r="S2142" t="str">
            <v>ADMINISTRATIVA (-) RECUPERAÇÃO AMH - PARTE EMPREGADO</v>
          </cell>
        </row>
        <row r="2143">
          <cell r="S2143" t="str">
            <v>ADMINISTRATIVA (-) RECUPERAÇÃO AMH - PARTE EMPREGADO</v>
          </cell>
        </row>
        <row r="2144">
          <cell r="S2144" t="str">
            <v>CASOS ESPECIAIS (-) RECUPERAÇÃO AMH - PARTE EMPREGADO</v>
          </cell>
        </row>
        <row r="2145">
          <cell r="S2145" t="str">
            <v>CASOS ESPECIAIS (-) RECUPERAÇÃO AMH - PARTE EMPREGADO</v>
          </cell>
        </row>
        <row r="2146">
          <cell r="S2146" t="str">
            <v>PRESIDÊNCIA PLANO DE DEMISSÃO VOLUNTÁRIA</v>
          </cell>
        </row>
        <row r="2147">
          <cell r="S2147" t="str">
            <v>PRESIDÊNCIA PLANO DE DEMISSÃO VOLUNTÁRIA</v>
          </cell>
        </row>
        <row r="2148">
          <cell r="S2148" t="str">
            <v>PRESIDÊNCIA PLANO DE DEMISSÃO VOLUNTÁRIA</v>
          </cell>
        </row>
        <row r="2149">
          <cell r="S2149" t="str">
            <v>PRESIDÊNCIA PLANO DE DEMISSÃO VOLUNTÁRIA</v>
          </cell>
        </row>
        <row r="2150">
          <cell r="S2150" t="str">
            <v>PRESIDÊNCIA PLANO DE DEMISSÃO VOLUNTÁRIA</v>
          </cell>
        </row>
        <row r="2151">
          <cell r="S2151" t="str">
            <v>PRESIDÊNCIA PLANO DE DEMISSÃO VOLUNTÁRIA</v>
          </cell>
        </row>
        <row r="2152">
          <cell r="S2152" t="str">
            <v>PRESIDÊNCIA PLANO DE DEMISSÃO VOLUNTÁRIA</v>
          </cell>
        </row>
        <row r="2153">
          <cell r="S2153" t="str">
            <v>FINANCEIRA PLANO DE DEMISSÃO VOLUNTÁRIA</v>
          </cell>
        </row>
        <row r="2154">
          <cell r="S2154" t="str">
            <v>FINANCEIRA PLANO DE DEMISSÃO VOLUNTÁRIA</v>
          </cell>
        </row>
        <row r="2155">
          <cell r="S2155" t="str">
            <v>FINANCEIRA PLANO DE DEMISSÃO VOLUNTÁRIA</v>
          </cell>
        </row>
        <row r="2156">
          <cell r="S2156" t="str">
            <v>FINANCEIRA PLANO DE DEMISSÃO VOLUNTÁRIA</v>
          </cell>
        </row>
        <row r="2157">
          <cell r="S2157" t="str">
            <v>FINANCEIRA PLANO DE DEMISSÃO VOLUNTÁRIA</v>
          </cell>
        </row>
        <row r="2158">
          <cell r="S2158" t="str">
            <v>FINANCEIRA PLANO DE DEMISSÃO VOLUNTÁRIA</v>
          </cell>
        </row>
        <row r="2159">
          <cell r="S2159" t="str">
            <v>FINANCEIRA PLANO DE DEMISSÃO VOLUNTÁRIA</v>
          </cell>
        </row>
        <row r="2160">
          <cell r="S2160" t="str">
            <v>FINANCEIRA PLANO DE DEMISSÃO VOLUNTÁRIA</v>
          </cell>
        </row>
        <row r="2161">
          <cell r="S2161" t="str">
            <v>FINANCEIRA PLANO DE DEMISSÃO VOLUNTÁRIA</v>
          </cell>
        </row>
        <row r="2162">
          <cell r="S2162" t="str">
            <v>FINANCEIRA PLANO DE DEMISSÃO VOLUNTÁRIA</v>
          </cell>
        </row>
        <row r="2163">
          <cell r="S2163" t="str">
            <v>ADMINISTRATIVA PLANO DE DEMISSÃO VOLUNTÁRIA</v>
          </cell>
        </row>
        <row r="2164">
          <cell r="S2164" t="str">
            <v>ADMINISTRATIVA PLANO DE DEMISSÃO VOLUNTÁRIA</v>
          </cell>
        </row>
        <row r="2165">
          <cell r="S2165" t="str">
            <v>ADMINISTRATIVA PLANO DE DEMISSÃO VOLUNTÁRIA</v>
          </cell>
        </row>
        <row r="2166">
          <cell r="S2166" t="str">
            <v>ADMINISTRATIVA PLANO DE DEMISSÃO VOLUNTÁRIA</v>
          </cell>
        </row>
        <row r="2167">
          <cell r="S2167" t="str">
            <v>ADMINISTRATIVA PLANO DE DEMISSÃO VOLUNTÁRIA</v>
          </cell>
        </row>
        <row r="2168">
          <cell r="S2168" t="str">
            <v>ADMINISTRATIVA PLANO DE DEMISSÃO VOLUNTÁRIA</v>
          </cell>
        </row>
        <row r="2169">
          <cell r="S2169" t="str">
            <v>ADMINISTRATIVA PLANO DE DEMISSÃO VOLUNTÁRIA</v>
          </cell>
        </row>
        <row r="2170">
          <cell r="S2170" t="str">
            <v>ADMINISTRATIVA PLANO DE DEMISSÃO VOLUNTÁRIA</v>
          </cell>
        </row>
        <row r="2171">
          <cell r="S2171" t="str">
            <v>ADMINISTRATIVA PLANO DE DEMISSÃO VOLUNTÁRIA</v>
          </cell>
        </row>
        <row r="2172">
          <cell r="S2172" t="str">
            <v>ADMINISTRATIVA PLANO DE DEMISSÃO VOLUNTÁRIA</v>
          </cell>
        </row>
        <row r="2173">
          <cell r="S2173" t="str">
            <v>ADMINISTRATIVA PLANO DE DEMISSÃO VOLUNTÁRIA</v>
          </cell>
        </row>
        <row r="2174">
          <cell r="S2174" t="str">
            <v>CASOS ESPECIAIS PLANO DE DEMISSÃO VOLUNTÁRIA</v>
          </cell>
        </row>
        <row r="2175">
          <cell r="S2175" t="str">
            <v>CASOS ESPECIAIS PLANO DE DEMISSÃO VOLUNTÁRIA</v>
          </cell>
        </row>
        <row r="2176">
          <cell r="S2176" t="str">
            <v>PRESIDÊNCIA INDENIZAÇÃO 40% FGTS - POP E AVISO PRÉVIO</v>
          </cell>
        </row>
        <row r="2177">
          <cell r="S2177" t="str">
            <v>PRESIDÊNCIA INDENIZAÇÃO 40% FGTS - POP E AVISO PRÉVIO</v>
          </cell>
        </row>
        <row r="2178">
          <cell r="S2178" t="str">
            <v>PRESIDÊNCIA INDENIZAÇÃO 40% FGTS - POP E AVISO PRÉVIO</v>
          </cell>
        </row>
        <row r="2179">
          <cell r="S2179" t="str">
            <v>PRESIDÊNCIA INDENIZAÇÃO 40% FGTS - POP E AVISO PRÉVIO</v>
          </cell>
        </row>
        <row r="2180">
          <cell r="S2180" t="str">
            <v>PRESIDÊNCIA INDENIZAÇÃO 40% FGTS - POP E AVISO PRÉVIO</v>
          </cell>
        </row>
        <row r="2181">
          <cell r="S2181" t="str">
            <v>PRESIDÊNCIA INDENIZAÇÃO 40% FGTS - POP E AVISO PRÉVIO</v>
          </cell>
        </row>
        <row r="2182">
          <cell r="S2182" t="str">
            <v>PRESIDÊNCIA INDENIZAÇÃO 40% FGTS - POP E AVISO PRÉVIO</v>
          </cell>
        </row>
        <row r="2183">
          <cell r="S2183" t="str">
            <v>PRESIDÊNCIA INDENIZAÇÃO 40% FGTS - POP E AVISO PRÉVIO</v>
          </cell>
        </row>
        <row r="2184">
          <cell r="S2184" t="str">
            <v>FINANCEIRA INDENIZAÇÃO 40% FGTS - POP E AVISO PRÉVIO</v>
          </cell>
        </row>
        <row r="2185">
          <cell r="S2185" t="str">
            <v>FINANCEIRA INDENIZAÇÃO 40% FGTS - POP E AVISO PRÉVIO</v>
          </cell>
        </row>
        <row r="2186">
          <cell r="S2186" t="str">
            <v>FINANCEIRA INDENIZAÇÃO 40% FGTS - POP E AVISO PRÉVIO</v>
          </cell>
        </row>
        <row r="2187">
          <cell r="S2187" t="str">
            <v>FINANCEIRA INDENIZAÇÃO 40% FGTS - POP E AVISO PRÉVIO</v>
          </cell>
        </row>
        <row r="2188">
          <cell r="S2188" t="str">
            <v>FINANCEIRA INDENIZAÇÃO 40% FGTS - POP E AVISO PRÉVIO</v>
          </cell>
        </row>
        <row r="2189">
          <cell r="S2189" t="str">
            <v>FINANCEIRA INDENIZAÇÃO 40% FGTS - POP E AVISO PRÉVIO</v>
          </cell>
        </row>
        <row r="2190">
          <cell r="S2190" t="str">
            <v>FINANCEIRA INDENIZAÇÃO 40% FGTS - POP E AVISO PRÉVIO</v>
          </cell>
        </row>
        <row r="2191">
          <cell r="S2191" t="str">
            <v>FINANCEIRA INDENIZAÇÃO 40% FGTS - POP E AVISO PRÉVIO</v>
          </cell>
        </row>
        <row r="2192">
          <cell r="S2192" t="str">
            <v>FINANCEIRA INDENIZAÇÃO 40% FGTS - POP E AVISO PRÉVIO</v>
          </cell>
        </row>
        <row r="2193">
          <cell r="S2193" t="str">
            <v>FINANCEIRA INDENIZAÇÃO 40% FGTS - POP E AVISO PRÉVIO</v>
          </cell>
        </row>
        <row r="2194">
          <cell r="S2194" t="str">
            <v>ADMINISTRATIVA INDENIZAÇÃO 40% FGTS - POP E AVISO PRÉVIO</v>
          </cell>
        </row>
        <row r="2195">
          <cell r="S2195" t="str">
            <v>ADMINISTRATIVA INDENIZAÇÃO 40% FGTS - POP E AVISO PRÉVIO</v>
          </cell>
        </row>
        <row r="2196">
          <cell r="S2196" t="str">
            <v>ADMINISTRATIVA INDENIZAÇÃO 40% FGTS - POP E AVISO PRÉVIO</v>
          </cell>
        </row>
        <row r="2197">
          <cell r="S2197" t="str">
            <v>ADMINISTRATIVA INDENIZAÇÃO 40% FGTS - POP E AVISO PRÉVIO</v>
          </cell>
        </row>
        <row r="2198">
          <cell r="S2198" t="str">
            <v>ADMINISTRATIVA INDENIZAÇÃO 40% FGTS - POP E AVISO PRÉVIO</v>
          </cell>
        </row>
        <row r="2199">
          <cell r="S2199" t="str">
            <v>ADMINISTRATIVA INDENIZAÇÃO 40% FGTS - POP E AVISO PRÉVIO</v>
          </cell>
        </row>
        <row r="2200">
          <cell r="S2200" t="str">
            <v>ADMINISTRATIVA INDENIZAÇÃO 40% FGTS - POP E AVISO PRÉVIO</v>
          </cell>
        </row>
        <row r="2201">
          <cell r="S2201" t="str">
            <v>ADMINISTRATIVA INDENIZAÇÃO 40% FGTS - POP E AVISO PRÉVIO</v>
          </cell>
        </row>
        <row r="2202">
          <cell r="S2202" t="str">
            <v>ADMINISTRATIVA INDENIZAÇÃO 40% FGTS - POP E AVISO PRÉVIO</v>
          </cell>
        </row>
        <row r="2203">
          <cell r="S2203" t="str">
            <v>ADMINISTRATIVA INDENIZAÇÃO 40% FGTS - POP E AVISO PRÉVIO</v>
          </cell>
        </row>
        <row r="2204">
          <cell r="S2204" t="str">
            <v>ADMINISTRATIVA INDENIZAÇÃO 40% FGTS - POP E AVISO PRÉVIO</v>
          </cell>
        </row>
        <row r="2205">
          <cell r="S2205" t="str">
            <v>ADMINISTRATIVA INDENIZAÇÃO 40% FGTS - POP E AVISO PRÉVIO</v>
          </cell>
        </row>
        <row r="2206">
          <cell r="S2206" t="str">
            <v>CASOS ESPECIAIS INDENIZAÇÃO 40% FGTS - POP E AVISO PRÉVIO</v>
          </cell>
        </row>
        <row r="2207">
          <cell r="S2207" t="str">
            <v>CASOS ESPECIAIS INDENIZAÇÃO 40% FGTS - POP E AVISO PRÉVIO</v>
          </cell>
        </row>
        <row r="2208">
          <cell r="S2208" t="str">
            <v>PRESIDÊNCIA INDENIZAÇÃO 40% FGTS - POP E AVISO PRÉVIO</v>
          </cell>
        </row>
        <row r="2209">
          <cell r="S2209" t="str">
            <v>PRESIDÊNCIA INDENIZAÇÃO 40% FGTS - POP E AVISO PRÉVIO</v>
          </cell>
        </row>
        <row r="2210">
          <cell r="S2210" t="str">
            <v>PRESIDÊNCIA INDENIZAÇÃO 40% FGTS - POP E AVISO PRÉVIO</v>
          </cell>
        </row>
        <row r="2211">
          <cell r="S2211" t="str">
            <v>PRESIDÊNCIA INDENIZAÇÃO 40% FGTS - POP E AVISO PRÉVIO</v>
          </cell>
        </row>
        <row r="2212">
          <cell r="S2212" t="str">
            <v>PRESIDÊNCIA INDENIZAÇÃO 40% FGTS - POP E AVISO PRÉVIO</v>
          </cell>
        </row>
        <row r="2213">
          <cell r="S2213" t="str">
            <v>PRESIDÊNCIA INDENIZAÇÃO 40% FGTS - POP E AVISO PRÉVIO</v>
          </cell>
        </row>
        <row r="2214">
          <cell r="S2214" t="str">
            <v>PRESIDÊNCIA INDENIZAÇÃO 40% FGTS - POP E AVISO PRÉVIO</v>
          </cell>
        </row>
        <row r="2215">
          <cell r="S2215" t="str">
            <v>FINANCEIRA INDENIZAÇÃO 40% FGTS - POP E AVISO PRÉVIO</v>
          </cell>
        </row>
        <row r="2216">
          <cell r="S2216" t="str">
            <v>FINANCEIRA INDENIZAÇÃO 40% FGTS - POP E AVISO PRÉVIO</v>
          </cell>
        </row>
        <row r="2217">
          <cell r="S2217" t="str">
            <v>FINANCEIRA INDENIZAÇÃO 40% FGTS - POP E AVISO PRÉVIO</v>
          </cell>
        </row>
        <row r="2218">
          <cell r="S2218" t="str">
            <v>FINANCEIRA INDENIZAÇÃO 40% FGTS - POP E AVISO PRÉVIO</v>
          </cell>
        </row>
        <row r="2219">
          <cell r="S2219" t="str">
            <v>FINANCEIRA INDENIZAÇÃO 40% FGTS - POP E AVISO PRÉVIO</v>
          </cell>
        </row>
        <row r="2220">
          <cell r="S2220" t="str">
            <v>FINANCEIRA INDENIZAÇÃO 40% FGTS - POP E AVISO PRÉVIO</v>
          </cell>
        </row>
        <row r="2221">
          <cell r="S2221" t="str">
            <v>FINANCEIRA INDENIZAÇÃO 40% FGTS - POP E AVISO PRÉVIO</v>
          </cell>
        </row>
        <row r="2222">
          <cell r="S2222" t="str">
            <v>FINANCEIRA INDENIZAÇÃO 40% FGTS - POP E AVISO PRÉVIO</v>
          </cell>
        </row>
        <row r="2223">
          <cell r="S2223" t="str">
            <v>FINANCEIRA INDENIZAÇÃO 40% FGTS - POP E AVISO PRÉVIO</v>
          </cell>
        </row>
        <row r="2224">
          <cell r="S2224" t="str">
            <v>FINANCEIRA INDENIZAÇÃO 40% FGTS - POP E AVISO PRÉVIO</v>
          </cell>
        </row>
        <row r="2225">
          <cell r="S2225" t="str">
            <v>ADMINISTRATIVA INDENIZAÇÃO 40% FGTS - POP E AVISO PRÉVIO</v>
          </cell>
        </row>
        <row r="2226">
          <cell r="S2226" t="str">
            <v>ADMINISTRATIVA INDENIZAÇÃO 40% FGTS - POP E AVISO PRÉVIO</v>
          </cell>
        </row>
        <row r="2227">
          <cell r="S2227" t="str">
            <v>ADMINISTRATIVA INDENIZAÇÃO 40% FGTS - POP E AVISO PRÉVIO</v>
          </cell>
        </row>
        <row r="2228">
          <cell r="S2228" t="str">
            <v>ADMINISTRATIVA INDENIZAÇÃO 40% FGTS - POP E AVISO PRÉVIO</v>
          </cell>
        </row>
        <row r="2229">
          <cell r="S2229" t="str">
            <v>ADMINISTRATIVA INDENIZAÇÃO 40% FGTS - POP E AVISO PRÉVIO</v>
          </cell>
        </row>
        <row r="2230">
          <cell r="S2230" t="str">
            <v>ADMINISTRATIVA INDENIZAÇÃO 40% FGTS - POP E AVISO PRÉVIO</v>
          </cell>
        </row>
        <row r="2231">
          <cell r="S2231" t="str">
            <v>ADMINISTRATIVA INDENIZAÇÃO 40% FGTS - POP E AVISO PRÉVIO</v>
          </cell>
        </row>
        <row r="2232">
          <cell r="S2232" t="str">
            <v>ADMINISTRATIVA INDENIZAÇÃO 40% FGTS - POP E AVISO PRÉVIO</v>
          </cell>
        </row>
        <row r="2233">
          <cell r="S2233" t="str">
            <v>ADMINISTRATIVA INDENIZAÇÃO 40% FGTS - POP E AVISO PRÉVIO</v>
          </cell>
        </row>
        <row r="2234">
          <cell r="S2234" t="str">
            <v>ADMINISTRATIVA INDENIZAÇÃO 40% FGTS - POP E AVISO PRÉVIO</v>
          </cell>
        </row>
        <row r="2235">
          <cell r="S2235" t="str">
            <v>ADMINISTRATIVA INDENIZAÇÃO 40% FGTS - POP E AVISO PRÉVIO</v>
          </cell>
        </row>
        <row r="2236">
          <cell r="S2236" t="str">
            <v>CASOS ESPECIAIS INDENIZAÇÃO 40% FGTS - POP E AVISO PRÉVIO</v>
          </cell>
        </row>
        <row r="2237">
          <cell r="S2237" t="str">
            <v>CASOS ESPECIAIS INDENIZAÇÃO 40% FGTS - POP E AVISO PRÉVIO</v>
          </cell>
        </row>
        <row r="2238">
          <cell r="S2238" t="str">
            <v>ADMINISTRATIVA REMUNERAÇÃO BASE</v>
          </cell>
        </row>
        <row r="2239">
          <cell r="S2239" t="str">
            <v>PRESIDÊNCIA (-) RECUP. DESPESAS TELEFONE</v>
          </cell>
        </row>
        <row r="2240">
          <cell r="S2240" t="str">
            <v>PRESIDÊNCIA (-) RECUP. DESPESAS TELEFONE</v>
          </cell>
        </row>
        <row r="2241">
          <cell r="S2241" t="str">
            <v>PRESIDÊNCIA (-) RECUP. DESPESAS TELEFONE</v>
          </cell>
        </row>
        <row r="2242">
          <cell r="S2242" t="str">
            <v>PRESIDÊNCIA (-) RECUP. DESPESAS TELEFONE</v>
          </cell>
        </row>
        <row r="2243">
          <cell r="S2243" t="str">
            <v>FINANCEIRA (-) RECUP. DESPESAS TELEFONE</v>
          </cell>
        </row>
        <row r="2244">
          <cell r="S2244" t="str">
            <v>FINANCEIRA (-) RECUP. DESPESAS TELEFONE</v>
          </cell>
        </row>
        <row r="2245">
          <cell r="S2245" t="str">
            <v>FINANCEIRA (-) RECUP. DESPESAS TELEFONE</v>
          </cell>
        </row>
        <row r="2246">
          <cell r="S2246" t="str">
            <v>ADMINISTRATIVA (-) RECUP. DESPESAS TELEFONE</v>
          </cell>
        </row>
        <row r="2247">
          <cell r="S2247" t="str">
            <v>ADMINISTRATIVA (-) RECUP. DESPESAS TELEFONE</v>
          </cell>
        </row>
        <row r="2248">
          <cell r="S2248" t="str">
            <v>ADMINISTRATIVA (-) RECUP. DESPESAS TELEFONE</v>
          </cell>
        </row>
        <row r="2249">
          <cell r="S2249" t="str">
            <v>ADMINISTRATIVA (-) RECUP. DESPESAS TELEFONE</v>
          </cell>
        </row>
        <row r="2250">
          <cell r="S2250" t="str">
            <v>PRESIDÊNCIA AUXÍLIO ALIMENTAÇÃO E LANCHE MATINAL</v>
          </cell>
        </row>
        <row r="2251">
          <cell r="S2251" t="str">
            <v>PRESIDÊNCIA CESTA BÁSICA</v>
          </cell>
        </row>
        <row r="2252">
          <cell r="S2252" t="str">
            <v>PRESIDÊNCIA VALE TRANSPORTE</v>
          </cell>
        </row>
        <row r="2253">
          <cell r="S2253" t="str">
            <v>ADMINISTRATIVA REMUNERAÇÃO BASE</v>
          </cell>
        </row>
        <row r="2254">
          <cell r="S2254" t="str">
            <v>ADMINISTRATIVA REMUNERAÇÃO BASE</v>
          </cell>
        </row>
        <row r="2255">
          <cell r="S2255" t="str">
            <v>FINANCEIRA PROVISÃO PSAP - EXCESSO BSPS</v>
          </cell>
        </row>
        <row r="2256">
          <cell r="S2256" t="str">
            <v>FINANCEIRA PARTICIPAÇÃO LUCROS E RESULTADOS - PLR</v>
          </cell>
        </row>
        <row r="2257">
          <cell r="S2257" t="str">
            <v>FINANCEIRA PARTICIPAÇÃO LUCROS E RESULTADOS - PLR</v>
          </cell>
        </row>
        <row r="2258">
          <cell r="S2258" t="str">
            <v>FINANCEIRA PARTICIPAÇÃO LUCROS E RESULTADOS - PLR</v>
          </cell>
        </row>
        <row r="2259">
          <cell r="S2259" t="str">
            <v>FINANCEIRA (-) REVERSÃO PLANO DEMISSÃO VOLUNTÁRIA</v>
          </cell>
        </row>
        <row r="2260">
          <cell r="S2260" t="str">
            <v>FINANCEIRA (-) REVERSAO AVISO PREV/REQ PROFISSIONAL</v>
          </cell>
        </row>
        <row r="2261">
          <cell r="S2261" t="str">
            <v>FINANCEIRA (-) REVERSÃO INDENIZAÇÃO 40% FGTS SAIDA INCENTIVADA</v>
          </cell>
        </row>
        <row r="2262">
          <cell r="S2262" t="str">
            <v>FINANCEIRA (-) REVERSAO AMH - PDV 2006</v>
          </cell>
        </row>
        <row r="2263">
          <cell r="S2263" t="str">
            <v>FINANCEIRA PROVISÃO PSAP - EXCESSO BSPS</v>
          </cell>
        </row>
        <row r="2264">
          <cell r="S2264" t="str">
            <v>OPERAÇÕES APROPRIAÇÃO MÃO-DE-OBRA</v>
          </cell>
        </row>
        <row r="2265">
          <cell r="S2265" t="str">
            <v>OPERAÇÕES APROPRIAÇÃO MÃO-DE-OBRA</v>
          </cell>
        </row>
        <row r="2266">
          <cell r="S2266" t="str">
            <v>OPERAÇÕES APROPRIAÇÃO MÃO-DE-OBRA</v>
          </cell>
        </row>
        <row r="2267">
          <cell r="S2267" t="str">
            <v>OPERAÇÕES APROPRIAÇÃO MÃO-DE-OBRA</v>
          </cell>
        </row>
        <row r="2268">
          <cell r="S2268" t="str">
            <v>OPERAÇÕES APROPRIAÇÃO MÃO-DE-OBRA</v>
          </cell>
        </row>
        <row r="2269">
          <cell r="S2269" t="str">
            <v>OPERAÇÕES APROPRIAÇÃO MÃO-DE-OBRA</v>
          </cell>
        </row>
        <row r="2270">
          <cell r="S2270" t="str">
            <v>OPERAÇÕES APROPRIAÇÃO MÃO-DE-OBRA</v>
          </cell>
        </row>
        <row r="2271">
          <cell r="S2271" t="str">
            <v>OPERAÇÕES APROPRIAÇÃO MÃO-DE-OBRA</v>
          </cell>
        </row>
        <row r="2272">
          <cell r="S2272" t="str">
            <v>OPERAÇÕES APROPRIAÇÃO MÃO-DE-OBRA</v>
          </cell>
        </row>
        <row r="2273">
          <cell r="S2273" t="str">
            <v>OPERAÇÕES APROPRIAÇÃO MÃO-DE-OBRA</v>
          </cell>
        </row>
        <row r="2274">
          <cell r="S2274" t="str">
            <v>OPERAÇÕES APROPRIAÇÃO MÃO-DE-OBRA</v>
          </cell>
        </row>
        <row r="2275">
          <cell r="S2275" t="str">
            <v>OPERAÇÕES APROPRIAÇÃO MÃO-DE-OBRA</v>
          </cell>
        </row>
        <row r="2276">
          <cell r="S2276" t="str">
            <v>OPERAÇÕES APROPRIAÇÃO MÃO-DE-OBRA</v>
          </cell>
        </row>
        <row r="2277">
          <cell r="S2277" t="str">
            <v>OPERAÇÕES APROPRIAÇÃO MÃO-DE-OBRA</v>
          </cell>
        </row>
        <row r="2278">
          <cell r="S2278" t="str">
            <v>OPERAÇÕES APROPRIAÇÃO MÃO-DE-OBRA</v>
          </cell>
        </row>
        <row r="2279">
          <cell r="S2279" t="str">
            <v>OPERAÇÕES APROPRIAÇÃO MÃO-DE-OBRA</v>
          </cell>
        </row>
        <row r="2280">
          <cell r="S2280" t="str">
            <v>OPERAÇÕES APROPRIAÇÃO MÃO-DE-OBRA</v>
          </cell>
        </row>
        <row r="2281">
          <cell r="S2281" t="str">
            <v>OPERAÇÕES APROPRIAÇÃO MÃO-DE-OBRA</v>
          </cell>
        </row>
        <row r="2282">
          <cell r="S2282" t="str">
            <v>OPERAÇÕES APROPRIAÇÃO MÃO-DE-OBRA</v>
          </cell>
        </row>
        <row r="2283">
          <cell r="S2283" t="str">
            <v>OPERAÇÕES APROPRIAÇÃO MÃO-DE-OBRA</v>
          </cell>
        </row>
        <row r="2284">
          <cell r="S2284" t="str">
            <v>OPERAÇÕES APROPRIAÇÃO MÃO-DE-OBRA</v>
          </cell>
        </row>
        <row r="2285">
          <cell r="S2285" t="str">
            <v>OPERAÇÕES APROPRIAÇÃO MÃO-DE-OBRA</v>
          </cell>
        </row>
        <row r="2286">
          <cell r="S2286" t="str">
            <v>OPERAÇÕES APROPRIAÇÃO MÃO-DE-OBRA</v>
          </cell>
        </row>
        <row r="2287">
          <cell r="S2287" t="str">
            <v>OPERAÇÕES APROPRIAÇÃO MÃO-DE-OBRA</v>
          </cell>
        </row>
        <row r="2288">
          <cell r="S2288" t="str">
            <v>OPERAÇÕES APROPRIAÇÃO MÃO-DE-OBRA</v>
          </cell>
        </row>
        <row r="2289">
          <cell r="S2289" t="str">
            <v>OPERAÇÕES APROPRIAÇÃO MÃO-DE-OBRA</v>
          </cell>
        </row>
        <row r="2290">
          <cell r="S2290" t="str">
            <v>OPERAÇÕES APROPRIAÇÃO MÃO-DE-OBRA</v>
          </cell>
        </row>
        <row r="2291">
          <cell r="S2291" t="str">
            <v>OPERAÇÕES APROPRIAÇÃO MÃO-DE-OBRA</v>
          </cell>
        </row>
        <row r="2292">
          <cell r="S2292" t="str">
            <v>OPERAÇÕES APROPRIAÇÃO MÃO-DE-OBRA</v>
          </cell>
        </row>
        <row r="2293">
          <cell r="S2293" t="str">
            <v>OPERAÇÕES APROPRIAÇÃO MÃO-DE-OBRA</v>
          </cell>
        </row>
        <row r="2294">
          <cell r="S2294" t="str">
            <v>OPERAÇÕES APROPRIAÇÃO MÃO-DE-OBRA</v>
          </cell>
        </row>
        <row r="2295">
          <cell r="S2295" t="str">
            <v>OPERAÇÕES APROPRIAÇÃO MÃO-DE-OBRA</v>
          </cell>
        </row>
        <row r="2296">
          <cell r="S2296" t="str">
            <v>OPERAÇÕES APROPRIAÇÃO MÃO-DE-OBRA</v>
          </cell>
        </row>
        <row r="2297">
          <cell r="S2297" t="str">
            <v>OPERAÇÕES APROPRIAÇÃO MÃO-DE-OBRA</v>
          </cell>
        </row>
        <row r="2298">
          <cell r="S2298" t="str">
            <v>OPERAÇÕES APROPRIAÇÃO MÃO-DE-OBRA</v>
          </cell>
        </row>
        <row r="2299">
          <cell r="S2299" t="str">
            <v>OPERAÇÕES APROPRIAÇÃO MÃO-DE-OBRA</v>
          </cell>
        </row>
        <row r="2300">
          <cell r="S2300" t="str">
            <v>OPERAÇÕES APROPRIAÇÃO MÃO-DE-OBRA</v>
          </cell>
        </row>
        <row r="2301">
          <cell r="S2301" t="str">
            <v>OPERAÇÕES APROPRIAÇÃO MÃO-DE-OBRA</v>
          </cell>
        </row>
        <row r="2302">
          <cell r="S2302" t="str">
            <v>OPERAÇÕES APROPRIAÇÃO MÃO-DE-OBRA</v>
          </cell>
        </row>
        <row r="2303">
          <cell r="S2303" t="str">
            <v>OPERAÇÕES APROPRIAÇÃO MÃO-DE-OBRA</v>
          </cell>
        </row>
        <row r="2304">
          <cell r="S2304" t="str">
            <v>OPERAÇÕES APROPRIAÇÃO MÃO-DE-OBRA</v>
          </cell>
        </row>
        <row r="2305">
          <cell r="S2305" t="str">
            <v>OPERAÇÕES APROPRIAÇÃO MÃO-DE-OBRA</v>
          </cell>
        </row>
        <row r="2306">
          <cell r="S2306" t="str">
            <v>OPERAÇÕES APROPRIAÇÃO MÃO-DE-OBRA</v>
          </cell>
        </row>
        <row r="2307">
          <cell r="S2307" t="str">
            <v>OPERAÇÕES APROPRIAÇÃO MÃO-DE-OBRA</v>
          </cell>
        </row>
        <row r="2308">
          <cell r="S2308" t="str">
            <v>OPERAÇÕES APROPRIAÇÃO MÃO-DE-OBRA</v>
          </cell>
        </row>
        <row r="2309">
          <cell r="S2309" t="str">
            <v>OPERAÇÕES APROPRIAÇÃO MÃO-DE-OBRA</v>
          </cell>
        </row>
        <row r="2310">
          <cell r="S2310" t="str">
            <v>OPERAÇÕES APROPRIAÇÃO MÃO-DE-OBRA</v>
          </cell>
        </row>
        <row r="2311">
          <cell r="S2311" t="str">
            <v>OPERAÇÕES APROPRIAÇÃO MÃO-DE-OBRA</v>
          </cell>
        </row>
        <row r="2312">
          <cell r="S2312" t="str">
            <v>OPERAÇÕES APROPRIAÇÃO MÃO-DE-OBRA</v>
          </cell>
        </row>
        <row r="2313">
          <cell r="S2313" t="str">
            <v>OPERAÇÕES APROPRIAÇÃO MÃO-DE-OBRA</v>
          </cell>
        </row>
        <row r="2314">
          <cell r="S2314" t="str">
            <v>OPERAÇÕES APROPRIAÇÃO MÃO-DE-OBRA</v>
          </cell>
        </row>
        <row r="2315">
          <cell r="S2315" t="str">
            <v>OPERAÇÕES APROPRIAÇÃO MÃO-DE-OBRA</v>
          </cell>
        </row>
        <row r="2316">
          <cell r="S2316" t="str">
            <v>OPERAÇÕES APROPRIAÇÃO MÃO-DE-OBRA</v>
          </cell>
        </row>
        <row r="2317">
          <cell r="S2317" t="str">
            <v>OPERAÇÕES APROPRIAÇÃO MÃO-DE-OBRA</v>
          </cell>
        </row>
        <row r="2318">
          <cell r="S2318" t="str">
            <v>OPERAÇÕES APROPRIAÇÃO MÃO-DE-OBRA</v>
          </cell>
        </row>
        <row r="2319">
          <cell r="S2319" t="str">
            <v>OPERAÇÕES APROPRIAÇÃO MÃO-DE-OBRA</v>
          </cell>
        </row>
        <row r="2320">
          <cell r="S2320" t="str">
            <v>OPERAÇÕES APROPRIAÇÃO MÃO-DE-OBRA</v>
          </cell>
        </row>
        <row r="2321">
          <cell r="S2321" t="str">
            <v>OPERAÇÕES APROPRIAÇÃO MÃO-DE-OBRA</v>
          </cell>
        </row>
        <row r="2322">
          <cell r="S2322" t="str">
            <v>OPERAÇÕES APROPRIAÇÃO MÃO-DE-OBRA</v>
          </cell>
        </row>
        <row r="2323">
          <cell r="S2323" t="str">
            <v>OPERAÇÕES APROPRIAÇÃO MÃO-DE-OBRA</v>
          </cell>
        </row>
        <row r="2324">
          <cell r="S2324" t="str">
            <v>OPERAÇÕES APROPRIAÇÃO MÃO-DE-OBRA</v>
          </cell>
        </row>
        <row r="2325">
          <cell r="S2325" t="str">
            <v>OPERAÇÕES APROPRIAÇÃO MÃO-DE-OBRA</v>
          </cell>
        </row>
        <row r="2326">
          <cell r="S2326" t="str">
            <v>OPERAÇÕES APROPRIAÇÃO MÃO-DE-OBRA</v>
          </cell>
        </row>
        <row r="2327">
          <cell r="S2327" t="str">
            <v>OPERAÇÕES APROPRIAÇÃO MÃO-DE-OBRA</v>
          </cell>
        </row>
        <row r="2328">
          <cell r="S2328" t="str">
            <v>OPERAÇÕES APROPRIAÇÃO MÃO-DE-OBRA</v>
          </cell>
        </row>
        <row r="2329">
          <cell r="S2329" t="str">
            <v>OPERAÇÕES APROPRIAÇÃO MÃO-DE-OBRA</v>
          </cell>
        </row>
        <row r="2330">
          <cell r="S2330" t="str">
            <v>OPERAÇÕES APROPRIAÇÃO MÃO-DE-OBRA</v>
          </cell>
        </row>
        <row r="2331">
          <cell r="S2331" t="str">
            <v>OPERAÇÕES APROPRIAÇÃO MÃO-DE-OBRA</v>
          </cell>
        </row>
        <row r="2332">
          <cell r="S2332" t="str">
            <v>OPERAÇÕES APROPRIAÇÃO MÃO-DE-OBRA</v>
          </cell>
        </row>
        <row r="2333">
          <cell r="S2333" t="str">
            <v>OPERAÇÕES APROPRIAÇÃO MÃO-DE-OBRA</v>
          </cell>
        </row>
        <row r="2334">
          <cell r="S2334" t="str">
            <v>OPERAÇÕES APROPRIAÇÃO MÃO-DE-OBRA</v>
          </cell>
        </row>
        <row r="2335">
          <cell r="S2335" t="str">
            <v>OPERAÇÕES APROPRIAÇÃO MÃO-DE-OBRA</v>
          </cell>
        </row>
        <row r="2336">
          <cell r="S2336" t="str">
            <v>OPERAÇÕES APROPRIAÇÃO MÃO-DE-OBRA</v>
          </cell>
        </row>
        <row r="2337">
          <cell r="S2337" t="str">
            <v>OPERAÇÕES APROPRIAÇÃO MÃO-DE-OBRA</v>
          </cell>
        </row>
        <row r="2338">
          <cell r="S2338" t="str">
            <v>OPERAÇÕES APROPRIAÇÃO MÃO-DE-OBRA</v>
          </cell>
        </row>
        <row r="2339">
          <cell r="S2339" t="str">
            <v>OPERAÇÕES APROPRIAÇÃO MÃO-DE-OBRA</v>
          </cell>
        </row>
        <row r="2340">
          <cell r="S2340" t="str">
            <v>OPERAÇÕES APROPRIAÇÃO MÃO-DE-OBRA</v>
          </cell>
        </row>
        <row r="2341">
          <cell r="S2341" t="str">
            <v>OPERAÇÕES APROPRIAÇÃO MÃO-DE-OBRA</v>
          </cell>
        </row>
        <row r="2342">
          <cell r="S2342" t="str">
            <v>OPERAÇÕES APROPRIAÇÃO MÃO-DE-OBRA</v>
          </cell>
        </row>
        <row r="2343">
          <cell r="S2343" t="str">
            <v>OPERAÇÕES APROPRIAÇÃO MÃO-DE-OBRA</v>
          </cell>
        </row>
        <row r="2344">
          <cell r="S2344" t="str">
            <v>OPERAÇÕES APROPRIAÇÃO MÃO-DE-OBRA</v>
          </cell>
        </row>
        <row r="2345">
          <cell r="S2345" t="str">
            <v>OPERAÇÕES APROPRIAÇÃO MÃO-DE-OBRA</v>
          </cell>
        </row>
        <row r="2346">
          <cell r="S2346" t="str">
            <v>OPERAÇÕES APROPRIAÇÃO MÃO-DE-OBRA</v>
          </cell>
        </row>
        <row r="2347">
          <cell r="S2347" t="str">
            <v>OPERAÇÕES APROPRIAÇÃO MÃO-DE-OBRA</v>
          </cell>
        </row>
        <row r="2348">
          <cell r="S2348" t="str">
            <v>OPERAÇÕES APROPRIAÇÃO MÃO-DE-OBRA</v>
          </cell>
        </row>
        <row r="2349">
          <cell r="S2349" t="str">
            <v>OPERAÇÕES APROPRIAÇÃO MÃO-DE-OBRA</v>
          </cell>
        </row>
        <row r="2350">
          <cell r="S2350" t="str">
            <v>OPERAÇÕES APROPRIAÇÃO MÃO-DE-OBRA</v>
          </cell>
        </row>
        <row r="2351">
          <cell r="S2351" t="str">
            <v>OPERAÇÕES APROPRIAÇÃO MÃO-DE-OBRA</v>
          </cell>
        </row>
        <row r="2352">
          <cell r="S2352" t="str">
            <v>OPERAÇÕES APROPRIAÇÃO MÃO-DE-OBRA</v>
          </cell>
        </row>
        <row r="2353">
          <cell r="S2353" t="str">
            <v>OPERAÇÕES APROPRIAÇÃO MÃO-DE-OBRA</v>
          </cell>
        </row>
        <row r="2354">
          <cell r="S2354" t="str">
            <v>OPERAÇÕES APROPRIAÇÃO MÃO-DE-OBRA</v>
          </cell>
        </row>
        <row r="2355">
          <cell r="S2355" t="str">
            <v>OPERAÇÕES APROPRIAÇÃO MÃO-DE-OBRA</v>
          </cell>
        </row>
        <row r="2356">
          <cell r="S2356" t="str">
            <v>OPERAÇÕES APROPRIAÇÃO MÃO-DE-OBRA</v>
          </cell>
        </row>
        <row r="2357">
          <cell r="S2357" t="str">
            <v>OPERAÇÕES APROPRIAÇÃO MÃO-DE-OBRA</v>
          </cell>
        </row>
        <row r="2358">
          <cell r="S2358" t="str">
            <v>OPERAÇÕES APROPRIAÇÃO MÃO-DE-OBRA</v>
          </cell>
        </row>
        <row r="2359">
          <cell r="S2359" t="str">
            <v>OPERAÇÕES APROPRIAÇÃO MÃO-DE-OBRA</v>
          </cell>
        </row>
        <row r="2360">
          <cell r="S2360" t="str">
            <v>OPERAÇÕES APROPRIAÇÃO MÃO-DE-OBRA</v>
          </cell>
        </row>
        <row r="2361">
          <cell r="S2361" t="str">
            <v>OPERAÇÕES APROPRIAÇÃO MÃO-DE-OBRA</v>
          </cell>
        </row>
        <row r="2362">
          <cell r="S2362" t="str">
            <v>OPERAÇÕES APROPRIAÇÃO MÃO-DE-OBRA</v>
          </cell>
        </row>
        <row r="2363">
          <cell r="S2363" t="str">
            <v>OPERAÇÕES APROPRIAÇÃO MÃO-DE-OBRA</v>
          </cell>
        </row>
        <row r="2364">
          <cell r="S2364" t="str">
            <v>OPERAÇÕES APROPRIAÇÃO MÃO-DE-OBRA</v>
          </cell>
        </row>
        <row r="2365">
          <cell r="S2365" t="str">
            <v>OPERAÇÕES APROPRIAÇÃO MÃO-DE-OBRA</v>
          </cell>
        </row>
        <row r="2366">
          <cell r="S2366" t="str">
            <v>OPERAÇÕES APROPRIAÇÃO MÃO-DE-OBRA</v>
          </cell>
        </row>
        <row r="2367">
          <cell r="S2367" t="str">
            <v>OPERAÇÕES APROPRIAÇÃO MÃO-DE-OBRA</v>
          </cell>
        </row>
        <row r="2368">
          <cell r="S2368" t="str">
            <v>OPERAÇÕES APROPRIAÇÃO MÃO-DE-OBRA</v>
          </cell>
        </row>
        <row r="2369">
          <cell r="S2369" t="str">
            <v>OPERAÇÕES APROPRIAÇÃO MÃO-DE-OBRA</v>
          </cell>
        </row>
        <row r="2370">
          <cell r="S2370" t="str">
            <v>OPERAÇÕES APROPRIAÇÃO MÃO-DE-OBRA</v>
          </cell>
        </row>
        <row r="2371">
          <cell r="S2371" t="str">
            <v>OPERAÇÕES APROPRIAÇÃO MÃO-DE-OBRA</v>
          </cell>
        </row>
        <row r="2372">
          <cell r="S2372" t="str">
            <v>OPERAÇÕES APROPRIAÇÃO MÃO-DE-OBRA</v>
          </cell>
        </row>
        <row r="2373">
          <cell r="S2373" t="str">
            <v>OPERAÇÕES APROPRIAÇÃO MÃO-DE-OBRA</v>
          </cell>
        </row>
        <row r="2374">
          <cell r="S2374" t="str">
            <v>OPERAÇÕES APROPRIAÇÃO MÃO-DE-OBRA</v>
          </cell>
        </row>
        <row r="2375">
          <cell r="S2375" t="str">
            <v>OPERAÇÕES APROPRIAÇÃO MÃO-DE-OBRA</v>
          </cell>
        </row>
        <row r="2376">
          <cell r="S2376" t="str">
            <v>OPERAÇÕES APROPRIAÇÃO MÃO-DE-OBRA</v>
          </cell>
        </row>
        <row r="2377">
          <cell r="S2377" t="str">
            <v>OPERAÇÕES APROPRIAÇÃO MÃO-DE-OBRA</v>
          </cell>
        </row>
        <row r="2378">
          <cell r="S2378" t="str">
            <v>OPERAÇÕES APROPRIAÇÃO MÃO-DE-OBRA</v>
          </cell>
        </row>
        <row r="2379">
          <cell r="S2379" t="str">
            <v>OPERAÇÕES APROPRIAÇÃO MÃO-DE-OBRA</v>
          </cell>
        </row>
        <row r="2380">
          <cell r="S2380" t="str">
            <v>OPERAÇÕES APROPRIAÇÃO MÃO-DE-OBRA</v>
          </cell>
        </row>
        <row r="2381">
          <cell r="S2381" t="str">
            <v>OPERAÇÕES APROPRIAÇÃO MÃO-DE-OBRA</v>
          </cell>
        </row>
        <row r="2382">
          <cell r="S2382" t="str">
            <v>OPERAÇÕES APROPRIAÇÃO MÃO-DE-OBRA</v>
          </cell>
        </row>
        <row r="2383">
          <cell r="S2383" t="str">
            <v>OPERAÇÕES APROPRIAÇÃO MÃO-DE-OBRA</v>
          </cell>
        </row>
        <row r="2384">
          <cell r="S2384" t="str">
            <v>OPERAÇÕES APROPRIAÇÃO MÃO-DE-OBRA</v>
          </cell>
        </row>
        <row r="2385">
          <cell r="S2385" t="str">
            <v>OPERAÇÕES APROPRIAÇÃO MÃO-DE-OBRA</v>
          </cell>
        </row>
        <row r="2386">
          <cell r="S2386" t="str">
            <v>OPERAÇÕES APROPRIAÇÃO MÃO-DE-OBRA</v>
          </cell>
        </row>
        <row r="2387">
          <cell r="S2387" t="str">
            <v>OPERAÇÕES APROPRIAÇÃO MÃO-DE-OBRA</v>
          </cell>
        </row>
        <row r="2388">
          <cell r="S2388" t="str">
            <v>OPERAÇÕES APROPRIAÇÃO MÃO-DE-OBRA</v>
          </cell>
        </row>
        <row r="2389">
          <cell r="S2389" t="str">
            <v>OPERAÇÕES APROPRIAÇÃO MÃO-DE-OBRA</v>
          </cell>
        </row>
        <row r="2390">
          <cell r="S2390" t="str">
            <v>OPERAÇÕES APROPRIAÇÃO MÃO-DE-OBRA</v>
          </cell>
        </row>
        <row r="2391">
          <cell r="S2391" t="str">
            <v>OPERAÇÕES APROPRIAÇÃO MÃO-DE-OBRA</v>
          </cell>
        </row>
        <row r="2392">
          <cell r="S2392" t="str">
            <v>OPERAÇÕES APROPRIAÇÃO MÃO-DE-OBRA</v>
          </cell>
        </row>
        <row r="2393">
          <cell r="S2393" t="str">
            <v>OPERAÇÕES APROPRIAÇÃO MÃO-DE-OBRA</v>
          </cell>
        </row>
        <row r="2394">
          <cell r="S2394" t="str">
            <v>OPERAÇÕES APROPRIAÇÃO MÃO-DE-OBRA</v>
          </cell>
        </row>
        <row r="2395">
          <cell r="S2395" t="str">
            <v>OPERAÇÕES APROPRIAÇÃO MÃO-DE-OBRA</v>
          </cell>
        </row>
        <row r="2396">
          <cell r="S2396" t="str">
            <v>OPERAÇÕES APROPRIAÇÃO MÃO-DE-OBRA</v>
          </cell>
        </row>
        <row r="2397">
          <cell r="S2397" t="str">
            <v>OPERAÇÕES APROPRIAÇÃO MÃO-DE-OBRA</v>
          </cell>
        </row>
        <row r="2398">
          <cell r="S2398" t="str">
            <v>OPERAÇÕES APROPRIAÇÃO MÃO-DE-OBRA</v>
          </cell>
        </row>
        <row r="2399">
          <cell r="S2399" t="str">
            <v>OPERAÇÕES APROPRIAÇÃO MÃO-DE-OBRA</v>
          </cell>
        </row>
        <row r="2400">
          <cell r="S2400" t="str">
            <v>OPERAÇÕES APROPRIAÇÃO MÃO-DE-OBRA</v>
          </cell>
        </row>
        <row r="2401">
          <cell r="S2401" t="str">
            <v>OPERAÇÕES APROPRIAÇÃO MÃO-DE-OBRA</v>
          </cell>
        </row>
        <row r="2402">
          <cell r="S2402" t="str">
            <v>OPERAÇÕES APROPRIAÇÃO MÃO-DE-OBRA</v>
          </cell>
        </row>
        <row r="2403">
          <cell r="S2403" t="str">
            <v>OPERAÇÕES APROPRIAÇÃO MÃO-DE-OBRA</v>
          </cell>
        </row>
        <row r="2404">
          <cell r="S2404" t="str">
            <v>OPERAÇÕES APROPRIAÇÃO MÃO-DE-OBRA</v>
          </cell>
        </row>
        <row r="2405">
          <cell r="S2405" t="str">
            <v>OPERAÇÕES APROPRIAÇÃO MÃO-DE-OBRA</v>
          </cell>
        </row>
        <row r="2406">
          <cell r="S2406" t="str">
            <v>OPERAÇÕES APROPRIAÇÃO MÃO-DE-OBRA</v>
          </cell>
        </row>
        <row r="2407">
          <cell r="S2407" t="str">
            <v>OPERAÇÕES APROPRIAÇÃO MÃO-DE-OBRA</v>
          </cell>
        </row>
        <row r="2408">
          <cell r="S2408" t="str">
            <v>OPERAÇÕES APROPRIAÇÃO MÃO-DE-OBRA</v>
          </cell>
        </row>
        <row r="2409">
          <cell r="S2409" t="str">
            <v>OPERAÇÕES APROPRIAÇÃO MÃO-DE-OBRA</v>
          </cell>
        </row>
        <row r="2410">
          <cell r="S2410" t="str">
            <v>OPERAÇÕES APROPRIAÇÃO MÃO-DE-OBRA</v>
          </cell>
        </row>
        <row r="2411">
          <cell r="S2411" t="str">
            <v>OPERAÇÕES APROPRIAÇÃO MÃO-DE-OBRA</v>
          </cell>
        </row>
        <row r="2412">
          <cell r="S2412" t="str">
            <v>OPERAÇÕES APROPRIAÇÃO MÃO-DE-OBRA</v>
          </cell>
        </row>
        <row r="2413">
          <cell r="S2413" t="str">
            <v>OPERAÇÕES APROPRIAÇÃO MÃO-DE-OBRA</v>
          </cell>
        </row>
        <row r="2414">
          <cell r="S2414" t="str">
            <v>OPERAÇÕES APROPRIAÇÃO MÃO-DE-OBRA</v>
          </cell>
        </row>
        <row r="2415">
          <cell r="S2415" t="str">
            <v>OPERAÇÕES APROPRIAÇÃO MÃO-DE-OBRA</v>
          </cell>
        </row>
        <row r="2416">
          <cell r="S2416" t="str">
            <v>OPERAÇÕES APROPRIAÇÃO MÃO-DE-OBRA</v>
          </cell>
        </row>
        <row r="2417">
          <cell r="S2417" t="str">
            <v>OPERAÇÕES APROPRIAÇÃO MÃO-DE-OBRA</v>
          </cell>
        </row>
        <row r="2418">
          <cell r="S2418" t="str">
            <v>OPERAÇÕES APROPRIAÇÃO MÃO-DE-OBRA</v>
          </cell>
        </row>
        <row r="2419">
          <cell r="S2419" t="str">
            <v>OPERAÇÕES APROPRIAÇÃO MÃO-DE-OBRA</v>
          </cell>
        </row>
        <row r="2420">
          <cell r="S2420" t="str">
            <v>OPERAÇÕES APROPRIAÇÃO MÃO-DE-OBRA</v>
          </cell>
        </row>
        <row r="2421">
          <cell r="S2421" t="str">
            <v>OPERAÇÕES APROPRIAÇÃO MÃO-DE-OBRA</v>
          </cell>
        </row>
        <row r="2422">
          <cell r="S2422" t="str">
            <v>OPERAÇÕES APROPRIAÇÃO MÃO-DE-OBRA</v>
          </cell>
        </row>
        <row r="2423">
          <cell r="S2423" t="str">
            <v>OPERAÇÕES APROPRIAÇÃO MÃO-DE-OBRA</v>
          </cell>
        </row>
        <row r="2424">
          <cell r="S2424" t="str">
            <v>OPERAÇÕES APROPRIAÇÃO MÃO-DE-OBRA</v>
          </cell>
        </row>
        <row r="2425">
          <cell r="S2425" t="str">
            <v>OPERAÇÕES APROPRIAÇÃO MÃO-DE-OBRA</v>
          </cell>
        </row>
        <row r="2426">
          <cell r="S2426" t="str">
            <v>OPERAÇÕES APROPRIAÇÃO MÃO-DE-OBRA</v>
          </cell>
        </row>
        <row r="2427">
          <cell r="S2427" t="str">
            <v>OPERAÇÕES APROPRIAÇÃO MÃO-DE-OBRA</v>
          </cell>
        </row>
        <row r="2428">
          <cell r="S2428" t="str">
            <v>OPERAÇÕES APROPRIAÇÃO MÃO-DE-OBRA</v>
          </cell>
        </row>
        <row r="2429">
          <cell r="S2429" t="str">
            <v>OPERAÇÕES APROPRIAÇÃO MÃO-DE-OBRA</v>
          </cell>
        </row>
        <row r="2430">
          <cell r="S2430" t="str">
            <v>OPERAÇÕES APROPRIAÇÃO MÃO-DE-OBRA</v>
          </cell>
        </row>
        <row r="2431">
          <cell r="S2431" t="str">
            <v>OPERAÇÕES APROPRIAÇÃO MÃO-DE-OBRA</v>
          </cell>
        </row>
        <row r="2432">
          <cell r="S2432" t="str">
            <v>OPERAÇÕES APROPRIAÇÃO MÃO-DE-OBRA</v>
          </cell>
        </row>
        <row r="2433">
          <cell r="S2433" t="str">
            <v>OPERAÇÕES APROPRIAÇÃO MÃO-DE-OBRA</v>
          </cell>
        </row>
        <row r="2434">
          <cell r="S2434" t="str">
            <v>OPERAÇÕES APROPRIAÇÃO MÃO-DE-OBRA</v>
          </cell>
        </row>
        <row r="2435">
          <cell r="S2435" t="str">
            <v>OPERAÇÕES APROPRIAÇÃO MÃO-DE-OBRA</v>
          </cell>
        </row>
        <row r="2436">
          <cell r="S2436" t="str">
            <v>OPERAÇÕES APROPRIAÇÃO MÃO-DE-OBRA</v>
          </cell>
        </row>
        <row r="2437">
          <cell r="S2437" t="str">
            <v>OPERAÇÕES APROPRIAÇÃO MÃO-DE-OBRA</v>
          </cell>
        </row>
        <row r="2438">
          <cell r="S2438" t="str">
            <v>OPERAÇÕES APROPRIAÇÃO MÃO-DE-OBRA</v>
          </cell>
        </row>
        <row r="2439">
          <cell r="S2439" t="str">
            <v>OPERAÇÕES APROPRIAÇÃO MÃO-DE-OBRA</v>
          </cell>
        </row>
        <row r="2440">
          <cell r="S2440" t="str">
            <v>OPERAÇÕES APROPRIAÇÃO MÃO-DE-OBRA</v>
          </cell>
        </row>
        <row r="2441">
          <cell r="S2441" t="str">
            <v>OPERAÇÕES APROPRIAÇÃO MÃO-DE-OBRA</v>
          </cell>
        </row>
        <row r="2442">
          <cell r="S2442" t="str">
            <v>OPERAÇÕES APROPRIAÇÃO MÃO-DE-OBRA</v>
          </cell>
        </row>
        <row r="2443">
          <cell r="S2443" t="str">
            <v>OPERAÇÕES APROPRIAÇÃO MÃO-DE-OBRA</v>
          </cell>
        </row>
        <row r="2444">
          <cell r="S2444" t="str">
            <v>OPERAÇÕES APROPRIAÇÃO MÃO-DE-OBRA</v>
          </cell>
        </row>
        <row r="2445">
          <cell r="S2445" t="str">
            <v>OPERAÇÕES APROPRIAÇÃO MÃO-DE-OBRA</v>
          </cell>
        </row>
        <row r="2446">
          <cell r="S2446" t="str">
            <v>OPERAÇÕES APROPRIAÇÃO MÃO-DE-OBRA</v>
          </cell>
        </row>
        <row r="2447">
          <cell r="S2447" t="str">
            <v>OPERAÇÕES APROPRIAÇÃO MÃO-DE-OBRA</v>
          </cell>
        </row>
        <row r="2448">
          <cell r="S2448" t="str">
            <v>OPERAÇÕES APROPRIAÇÃO MÃO-DE-OBRA</v>
          </cell>
        </row>
        <row r="2449">
          <cell r="S2449" t="str">
            <v>OPERAÇÕES APROPRIAÇÃO MÃO-DE-OBRA</v>
          </cell>
        </row>
        <row r="2450">
          <cell r="S2450" t="str">
            <v>OPERAÇÕES APROPRIAÇÃO MÃO-DE-OBRA</v>
          </cell>
        </row>
        <row r="2451">
          <cell r="S2451" t="str">
            <v>OPERAÇÕES APROPRIAÇÃO MÃO-DE-OBRA</v>
          </cell>
        </row>
        <row r="2452">
          <cell r="S2452" t="str">
            <v>OPERAÇÕES APROPRIAÇÃO MÃO-DE-OBRA</v>
          </cell>
        </row>
        <row r="2453">
          <cell r="S2453" t="str">
            <v>OPERAÇÕES APROPRIAÇÃO MÃO-DE-OBRA</v>
          </cell>
        </row>
        <row r="2454">
          <cell r="S2454" t="str">
            <v>OPERAÇÕES APROPRIAÇÃO MÃO-DE-OBRA</v>
          </cell>
        </row>
        <row r="2455">
          <cell r="S2455" t="str">
            <v>OPERAÇÕES APROPRIAÇÃO MÃO-DE-OBRA</v>
          </cell>
        </row>
        <row r="2456">
          <cell r="S2456" t="str">
            <v>OPERAÇÕES APROPRIAÇÃO MÃO-DE-OBRA</v>
          </cell>
        </row>
        <row r="2457">
          <cell r="S2457" t="str">
            <v>OPERAÇÕES APROPRIAÇÃO MÃO-DE-OBRA</v>
          </cell>
        </row>
        <row r="2458">
          <cell r="S2458" t="str">
            <v>OPERAÇÕES APROPRIAÇÃO MÃO-DE-OBRA</v>
          </cell>
        </row>
        <row r="2459">
          <cell r="S2459" t="str">
            <v>OPERAÇÕES APROPRIAÇÃO MÃO-DE-OBRA</v>
          </cell>
        </row>
        <row r="2460">
          <cell r="S2460" t="str">
            <v>OPERAÇÕES APROPRIAÇÃO MÃO-DE-OBRA</v>
          </cell>
        </row>
        <row r="2461">
          <cell r="S2461" t="str">
            <v>OPERAÇÕES APROPRIAÇÃO MÃO-DE-OBRA</v>
          </cell>
        </row>
        <row r="2462">
          <cell r="S2462" t="str">
            <v>OPERAÇÕES APROPRIAÇÃO MÃO-DE-OBRA</v>
          </cell>
        </row>
        <row r="2463">
          <cell r="S2463" t="str">
            <v>OPERAÇÕES APROPRIAÇÃO MÃO-DE-OBRA</v>
          </cell>
        </row>
        <row r="2464">
          <cell r="S2464" t="str">
            <v>OPERAÇÕES APROPRIAÇÃO MÃO-DE-OBRA</v>
          </cell>
        </row>
        <row r="2465">
          <cell r="S2465" t="str">
            <v>OPERAÇÕES APROPRIAÇÃO MÃO-DE-OBRA</v>
          </cell>
        </row>
        <row r="2466">
          <cell r="S2466" t="str">
            <v>OPERAÇÕES APROPRIAÇÃO MÃO-DE-OBRA</v>
          </cell>
        </row>
        <row r="2467">
          <cell r="S2467" t="str">
            <v>OPERAÇÕES APROPRIAÇÃO MÃO-DE-OBRA</v>
          </cell>
        </row>
        <row r="2468">
          <cell r="S2468" t="str">
            <v>OPERAÇÕES APROPRIAÇÃO MÃO-DE-OBRA</v>
          </cell>
        </row>
        <row r="2469">
          <cell r="S2469" t="str">
            <v>OPERAÇÕES APROPRIAÇÃO MÃO-DE-OBRA</v>
          </cell>
        </row>
        <row r="2470">
          <cell r="S2470" t="str">
            <v>OPERAÇÕES APROPRIAÇÃO MÃO-DE-OBRA</v>
          </cell>
        </row>
        <row r="2471">
          <cell r="S2471" t="str">
            <v>OPERAÇÕES APROPRIAÇÃO MÃO-DE-OBRA</v>
          </cell>
        </row>
        <row r="2472">
          <cell r="S2472" t="str">
            <v>OPERAÇÕES APROPRIAÇÃO MÃO-DE-OBRA</v>
          </cell>
        </row>
        <row r="2473">
          <cell r="S2473" t="str">
            <v>OPERAÇÕES APROPRIAÇÃO MÃO-DE-OBRA</v>
          </cell>
        </row>
        <row r="2474">
          <cell r="S2474" t="str">
            <v>OPERAÇÕES APROPRIAÇÃO MÃO-DE-OBRA</v>
          </cell>
        </row>
        <row r="2475">
          <cell r="S2475" t="str">
            <v>OPERAÇÕES APROPRIAÇÃO MÃO-DE-OBRA</v>
          </cell>
        </row>
        <row r="2476">
          <cell r="S2476" t="str">
            <v>OPERAÇÕES APROPRIAÇÃO MÃO-DE-OBRA</v>
          </cell>
        </row>
        <row r="2477">
          <cell r="S2477" t="str">
            <v>OPERAÇÕES APROPRIAÇÃO MÃO-DE-OBRA</v>
          </cell>
        </row>
        <row r="2478">
          <cell r="S2478" t="str">
            <v>OPERAÇÕES APROPRIAÇÃO MÃO-DE-OBRA</v>
          </cell>
        </row>
        <row r="2479">
          <cell r="S2479" t="str">
            <v>OPERAÇÕES APROPRIAÇÃO MÃO-DE-OBRA</v>
          </cell>
        </row>
        <row r="2480">
          <cell r="S2480" t="str">
            <v>OPERAÇÕES APROPRIAÇÃO MÃO-DE-OBRA</v>
          </cell>
        </row>
        <row r="2481">
          <cell r="S2481" t="str">
            <v>OPERAÇÕES APROPRIAÇÃO MÃO-DE-OBRA</v>
          </cell>
        </row>
        <row r="2482">
          <cell r="S2482" t="str">
            <v>OPERAÇÕES APROPRIAÇÃO MÃO-DE-OBRA</v>
          </cell>
        </row>
        <row r="2483">
          <cell r="S2483" t="str">
            <v>OPERAÇÕES APROPRIAÇÃO MÃO-DE-OBRA</v>
          </cell>
        </row>
        <row r="2484">
          <cell r="S2484" t="str">
            <v>OPERAÇÕES APROPRIAÇÃO MÃO-DE-OBRA</v>
          </cell>
        </row>
        <row r="2485">
          <cell r="S2485" t="str">
            <v>OPERAÇÕES APROPRIAÇÃO MÃO-DE-OBRA</v>
          </cell>
        </row>
        <row r="2486">
          <cell r="S2486" t="str">
            <v>OPERAÇÕES APROPRIAÇÃO MÃO-DE-OBRA</v>
          </cell>
        </row>
        <row r="2487">
          <cell r="S2487" t="str">
            <v>OPERAÇÕES APROPRIAÇÃO MÃO-DE-OBRA</v>
          </cell>
        </row>
        <row r="2488">
          <cell r="S2488" t="str">
            <v>OPERAÇÕES APROPRIAÇÃO MÃO-DE-OBRA</v>
          </cell>
        </row>
        <row r="2489">
          <cell r="S2489" t="str">
            <v>OPERAÇÕES APROPRIAÇÃO MÃO-DE-OBRA</v>
          </cell>
        </row>
        <row r="2490">
          <cell r="S2490" t="str">
            <v>OPERAÇÕES APROPRIAÇÃO MÃO-DE-OBRA</v>
          </cell>
        </row>
        <row r="2491">
          <cell r="S2491" t="str">
            <v>OPERAÇÕES APROPRIAÇÃO MÃO-DE-OBRA</v>
          </cell>
        </row>
        <row r="2492">
          <cell r="S2492" t="str">
            <v>OPERAÇÕES APROPRIAÇÃO MÃO-DE-OBRA</v>
          </cell>
        </row>
        <row r="2493">
          <cell r="S2493" t="str">
            <v>OPERAÇÕES APROPRIAÇÃO MÃO-DE-OBRA</v>
          </cell>
        </row>
        <row r="2494">
          <cell r="S2494" t="str">
            <v>OPERAÇÕES APROPRIAÇÃO MÃO-DE-OBRA</v>
          </cell>
        </row>
        <row r="2495">
          <cell r="S2495" t="str">
            <v>OPERAÇÕES APROPRIAÇÃO MÃO-DE-OBRA</v>
          </cell>
        </row>
        <row r="2496">
          <cell r="S2496" t="str">
            <v>OPERAÇÕES APROPRIAÇÃO MÃO-DE-OBRA</v>
          </cell>
        </row>
        <row r="2497">
          <cell r="S2497" t="str">
            <v>OPERAÇÕES APROPRIAÇÃO MÃO-DE-OBRA</v>
          </cell>
        </row>
        <row r="2498">
          <cell r="S2498" t="str">
            <v>OPERAÇÕES APROPRIAÇÃO MÃO-DE-OBRA</v>
          </cell>
        </row>
        <row r="2499">
          <cell r="S2499" t="str">
            <v>OPERAÇÕES APROPRIAÇÃO MÃO-DE-OBRA</v>
          </cell>
        </row>
        <row r="2500">
          <cell r="S2500" t="str">
            <v>OPERAÇÕES APROPRIAÇÃO MÃO-DE-OBRA</v>
          </cell>
        </row>
        <row r="2501">
          <cell r="S2501" t="str">
            <v>OPERAÇÕES APROPRIAÇÃO MÃO-DE-OBRA</v>
          </cell>
        </row>
        <row r="2502">
          <cell r="S2502" t="str">
            <v>OPERAÇÕES APROPRIAÇÃO MÃO-DE-OBRA</v>
          </cell>
        </row>
        <row r="2503">
          <cell r="S2503" t="str">
            <v>OPERAÇÕES APROPRIAÇÃO MÃO-DE-OBRA</v>
          </cell>
        </row>
        <row r="2504">
          <cell r="S2504" t="str">
            <v>OPERAÇÕES APROPRIAÇÃO MÃO-DE-OBRA</v>
          </cell>
        </row>
        <row r="2505">
          <cell r="S2505" t="str">
            <v>OPERAÇÕES APROPRIAÇÃO MÃO-DE-OBRA</v>
          </cell>
        </row>
        <row r="2506">
          <cell r="S2506" t="str">
            <v>OPERAÇÕES APROPRIAÇÃO MÃO-DE-OBRA</v>
          </cell>
        </row>
        <row r="2507">
          <cell r="S2507" t="str">
            <v>OPERAÇÕES APROPRIAÇÃO MÃO-DE-OBRA</v>
          </cell>
        </row>
        <row r="2508">
          <cell r="S2508" t="str">
            <v>OPERAÇÕES APROPRIAÇÃO MÃO-DE-OBRA</v>
          </cell>
        </row>
        <row r="2509">
          <cell r="S2509" t="str">
            <v>OPERAÇÕES APROPRIAÇÃO MÃO-DE-OBRA</v>
          </cell>
        </row>
        <row r="2510">
          <cell r="S2510" t="str">
            <v>OPERAÇÕES APROPRIAÇÃO MÃO-DE-OBRA</v>
          </cell>
        </row>
        <row r="2511">
          <cell r="S2511" t="str">
            <v>OPERAÇÕES APROPRIAÇÃO MÃO-DE-OBRA</v>
          </cell>
        </row>
        <row r="2512">
          <cell r="S2512" t="str">
            <v>OPERAÇÕES APROPRIAÇÃO MÃO-DE-OBRA</v>
          </cell>
        </row>
        <row r="2513">
          <cell r="S2513" t="str">
            <v>OPERAÇÕES APROPRIAÇÃO MÃO-DE-OBRA</v>
          </cell>
        </row>
        <row r="2514">
          <cell r="S2514" t="str">
            <v>OPERAÇÕES APROPRIAÇÃO MÃO-DE-OBRA</v>
          </cell>
        </row>
        <row r="2515">
          <cell r="S2515" t="str">
            <v>OPERAÇÕES APROPRIAÇÃO MÃO-DE-OBRA</v>
          </cell>
        </row>
        <row r="2516">
          <cell r="S2516" t="str">
            <v>OPERAÇÕES APROPRIAÇÃO MÃO-DE-OBRA</v>
          </cell>
        </row>
        <row r="2517">
          <cell r="S2517" t="str">
            <v>OPERAÇÕES APROPRIAÇÃO MÃO-DE-OBRA</v>
          </cell>
        </row>
        <row r="2518">
          <cell r="S2518" t="str">
            <v>OPERAÇÕES APROPRIAÇÃO MÃO-DE-OBRA</v>
          </cell>
        </row>
        <row r="2519">
          <cell r="S2519" t="str">
            <v>OPERAÇÕES APROPRIAÇÃO MÃO-DE-OBRA</v>
          </cell>
        </row>
        <row r="2520">
          <cell r="S2520" t="str">
            <v>OPERAÇÕES APROPRIAÇÃO MÃO-DE-OBRA</v>
          </cell>
        </row>
        <row r="2521">
          <cell r="S2521" t="str">
            <v>OPERAÇÕES APROPRIAÇÃO MÃO-DE-OBRA</v>
          </cell>
        </row>
        <row r="2522">
          <cell r="S2522" t="str">
            <v>OPERAÇÕES APROPRIAÇÃO MÃO-DE-OBRA</v>
          </cell>
        </row>
        <row r="2523">
          <cell r="S2523" t="str">
            <v>OPERAÇÕES APROPRIAÇÃO MÃO-DE-OBRA</v>
          </cell>
        </row>
        <row r="2524">
          <cell r="S2524" t="str">
            <v>OPERAÇÕES APROPRIAÇÃO MÃO-DE-OBRA</v>
          </cell>
        </row>
        <row r="2525">
          <cell r="S2525" t="str">
            <v>OPERAÇÕES APROPRIAÇÃO MÃO-DE-OBRA</v>
          </cell>
        </row>
        <row r="2526">
          <cell r="S2526" t="str">
            <v>OPERAÇÕES APROPRIAÇÃO MÃO-DE-OBRA</v>
          </cell>
        </row>
        <row r="2527">
          <cell r="S2527" t="str">
            <v>OPERAÇÕES APROPRIAÇÃO MÃO-DE-OBRA</v>
          </cell>
        </row>
        <row r="2528">
          <cell r="S2528" t="str">
            <v>OPERAÇÕES APROPRIAÇÃO MÃO-DE-OBRA</v>
          </cell>
        </row>
        <row r="2529">
          <cell r="S2529" t="str">
            <v>OPERAÇÕES APROPRIAÇÃO MÃO-DE-OBRA</v>
          </cell>
        </row>
        <row r="2530">
          <cell r="S2530" t="str">
            <v>OPERAÇÕES APROPRIAÇÃO MÃO-DE-OBRA</v>
          </cell>
        </row>
        <row r="2531">
          <cell r="S2531" t="str">
            <v>OPERAÇÕES APROPRIAÇÃO MÃO-DE-OBRA</v>
          </cell>
        </row>
        <row r="2532">
          <cell r="S2532" t="str">
            <v>OPERAÇÕES APROPRIAÇÃO MÃO-DE-OBRA</v>
          </cell>
        </row>
        <row r="2533">
          <cell r="S2533" t="str">
            <v>OPERAÇÕES APROPRIAÇÃO MÃO-DE-OBRA</v>
          </cell>
        </row>
        <row r="2534">
          <cell r="S2534" t="str">
            <v>OPERAÇÕES APROPRIAÇÃO MÃO-DE-OBRA</v>
          </cell>
        </row>
        <row r="2535">
          <cell r="S2535" t="str">
            <v>OPERAÇÕES APROPRIAÇÃO MÃO-DE-OBRA</v>
          </cell>
        </row>
        <row r="2536">
          <cell r="S2536" t="str">
            <v>OPERAÇÕES APROPRIAÇÃO MÃO-DE-OBRA</v>
          </cell>
        </row>
        <row r="2537">
          <cell r="S2537" t="str">
            <v>OPERAÇÕES APROPRIAÇÃO MÃO-DE-OBRA</v>
          </cell>
        </row>
        <row r="2538">
          <cell r="S2538" t="str">
            <v>OPERAÇÕES APROPRIAÇÃO MÃO-DE-OBRA</v>
          </cell>
        </row>
        <row r="2539">
          <cell r="S2539" t="str">
            <v>OPERAÇÕES APROPRIAÇÃO MÃO-DE-OBRA</v>
          </cell>
        </row>
        <row r="2540">
          <cell r="S2540" t="str">
            <v>OPERAÇÕES APROPRIAÇÃO MÃO-DE-OBRA</v>
          </cell>
        </row>
        <row r="2541">
          <cell r="S2541" t="str">
            <v>OPERAÇÕES APROPRIAÇÃO MÃO-DE-OBRA</v>
          </cell>
        </row>
        <row r="2542">
          <cell r="S2542" t="str">
            <v>OPERAÇÕES APROPRIAÇÃO MÃO-DE-OBRA</v>
          </cell>
        </row>
        <row r="2543">
          <cell r="S2543" t="str">
            <v>OPERAÇÕES APROPRIAÇÃO MÃO-DE-OBRA</v>
          </cell>
        </row>
        <row r="2544">
          <cell r="S2544" t="str">
            <v>OPERAÇÕES APROPRIAÇÃO MÃO-DE-OBRA</v>
          </cell>
        </row>
        <row r="2545">
          <cell r="S2545" t="str">
            <v>OPERAÇÕES APROPRIAÇÃO MÃO-DE-OBRA</v>
          </cell>
        </row>
        <row r="2546">
          <cell r="S2546" t="str">
            <v>OPERAÇÕES APROPRIAÇÃO MÃO-DE-OBRA</v>
          </cell>
        </row>
        <row r="2547">
          <cell r="S2547" t="str">
            <v>OPERAÇÕES APROPRIAÇÃO MÃO-DE-OBRA</v>
          </cell>
        </row>
        <row r="2548">
          <cell r="S2548" t="str">
            <v>OPERAÇÕES APROPRIAÇÃO MÃO-DE-OBRA</v>
          </cell>
        </row>
        <row r="2549">
          <cell r="S2549" t="str">
            <v>OPERAÇÕES APROPRIAÇÃO MÃO-DE-OBRA</v>
          </cell>
        </row>
        <row r="2550">
          <cell r="S2550" t="str">
            <v>OPERAÇÕES APROPRIAÇÃO MÃO-DE-OBRA</v>
          </cell>
        </row>
        <row r="2551">
          <cell r="S2551" t="str">
            <v>OPERAÇÕES APROPRIAÇÃO MÃO-DE-OBRA</v>
          </cell>
        </row>
        <row r="2552">
          <cell r="S2552" t="str">
            <v>OPERAÇÕES APROPRIAÇÃO MÃO-DE-OBRA</v>
          </cell>
        </row>
        <row r="2553">
          <cell r="S2553" t="str">
            <v>OPERAÇÕES APROPRIAÇÃO MÃO-DE-OBRA</v>
          </cell>
        </row>
        <row r="2554">
          <cell r="S2554" t="str">
            <v>OPERAÇÕES APROPRIAÇÃO MÃO-DE-OBRA</v>
          </cell>
        </row>
        <row r="2555">
          <cell r="S2555" t="str">
            <v>OPERAÇÕES APROPRIAÇÃO MÃO-DE-OBRA</v>
          </cell>
        </row>
        <row r="2556">
          <cell r="S2556" t="str">
            <v>OPERAÇÕES APROPRIAÇÃO MÃO-DE-OBRA</v>
          </cell>
        </row>
        <row r="2557">
          <cell r="S2557" t="str">
            <v>OPERAÇÕES APROPRIAÇÃO MÃO-DE-OBRA</v>
          </cell>
        </row>
        <row r="2558">
          <cell r="S2558" t="str">
            <v>OPERAÇÕES APROPRIAÇÃO MÃO-DE-OBRA</v>
          </cell>
        </row>
        <row r="2559">
          <cell r="S2559" t="str">
            <v>OPERAÇÕES APROPRIAÇÃO MÃO-DE-OBRA</v>
          </cell>
        </row>
        <row r="2560">
          <cell r="S2560" t="str">
            <v>OPERAÇÕES APROPRIAÇÃO MÃO-DE-OBRA</v>
          </cell>
        </row>
        <row r="2561">
          <cell r="S2561" t="str">
            <v>OPERAÇÕES APROPRIAÇÃO MÃO-DE-OBRA</v>
          </cell>
        </row>
        <row r="2562">
          <cell r="S2562" t="str">
            <v>OPERAÇÕES APROPRIAÇÃO MÃO-DE-OBRA</v>
          </cell>
        </row>
        <row r="2563">
          <cell r="S2563" t="str">
            <v>OPERAÇÕES APROPRIAÇÃO MÃO-DE-OBRA</v>
          </cell>
        </row>
        <row r="2564">
          <cell r="S2564" t="str">
            <v>OPERAÇÕES APROPRIAÇÃO MÃO-DE-OBRA</v>
          </cell>
        </row>
        <row r="2565">
          <cell r="S2565" t="str">
            <v>OPERAÇÕES APROPRIAÇÃO MÃO-DE-OBRA</v>
          </cell>
        </row>
        <row r="2566">
          <cell r="S2566" t="str">
            <v>OPERAÇÕES APROPRIAÇÃO MÃO-DE-OBRA</v>
          </cell>
        </row>
        <row r="2567">
          <cell r="S2567" t="str">
            <v>OPERAÇÕES APROPRIAÇÃO MÃO-DE-OBRA</v>
          </cell>
        </row>
        <row r="2568">
          <cell r="S2568" t="str">
            <v>OPERAÇÕES APROPRIAÇÃO MÃO-DE-OBRA</v>
          </cell>
        </row>
        <row r="2569">
          <cell r="S2569" t="str">
            <v>OPERAÇÕES APROPRIAÇÃO MÃO-DE-OBRA</v>
          </cell>
        </row>
        <row r="2570">
          <cell r="S2570" t="str">
            <v>OPERAÇÕES APROPRIAÇÃO MÃO-DE-OBRA</v>
          </cell>
        </row>
        <row r="2571">
          <cell r="S2571" t="str">
            <v>OPERAÇÕES APROPRIAÇÃO MÃO-DE-OBRA</v>
          </cell>
        </row>
        <row r="2572">
          <cell r="S2572" t="str">
            <v>OPERAÇÕES APROPRIAÇÃO MÃO-DE-OBRA</v>
          </cell>
        </row>
        <row r="2573">
          <cell r="S2573" t="str">
            <v>OPERAÇÕES APROPRIAÇÃO MÃO-DE-OBRA</v>
          </cell>
        </row>
        <row r="2574">
          <cell r="S2574" t="str">
            <v>OPERAÇÕES APROPRIAÇÃO MÃO-DE-OBRA</v>
          </cell>
        </row>
        <row r="2575">
          <cell r="S2575" t="str">
            <v>OPERAÇÕES APROPRIAÇÃO MÃO-DE-OBRA</v>
          </cell>
        </row>
        <row r="2576">
          <cell r="S2576" t="str">
            <v>OPERAÇÕES APROPRIAÇÃO MÃO-DE-OBRA</v>
          </cell>
        </row>
        <row r="2577">
          <cell r="S2577" t="str">
            <v>OPERAÇÕES APROPRIAÇÃO MÃO-DE-OBRA</v>
          </cell>
        </row>
        <row r="2578">
          <cell r="S2578" t="str">
            <v>OPERAÇÕES APROPRIAÇÃO MÃO-DE-OBRA</v>
          </cell>
        </row>
        <row r="2579">
          <cell r="S2579" t="str">
            <v>OPERAÇÕES APROPRIAÇÃO MÃO-DE-OBRA</v>
          </cell>
        </row>
        <row r="2580">
          <cell r="S2580" t="str">
            <v>OPERAÇÕES APROPRIAÇÃO MÃO-DE-OBRA</v>
          </cell>
        </row>
        <row r="2581">
          <cell r="S2581" t="str">
            <v>OPERAÇÕES APROPRIAÇÃO MÃO-DE-OBRA</v>
          </cell>
        </row>
        <row r="2582">
          <cell r="S2582" t="str">
            <v>OPERAÇÕES APROPRIAÇÃO MÃO-DE-OBRA</v>
          </cell>
        </row>
        <row r="2583">
          <cell r="S2583" t="str">
            <v>OPERAÇÕES APROPRIAÇÃO MÃO-DE-OBRA</v>
          </cell>
        </row>
        <row r="2584">
          <cell r="S2584" t="str">
            <v>OPERAÇÕES APROPRIAÇÃO MÃO-DE-OBRA</v>
          </cell>
        </row>
        <row r="2585">
          <cell r="S2585" t="str">
            <v>OPERAÇÕES APROPRIAÇÃO MÃO-DE-OBRA</v>
          </cell>
        </row>
        <row r="2586">
          <cell r="S2586" t="str">
            <v>OPERAÇÕES APROPRIAÇÃO MÃO-DE-OBRA</v>
          </cell>
        </row>
        <row r="2587">
          <cell r="S2587" t="str">
            <v>OPERAÇÕES APROPRIAÇÃO MÃO-DE-OBRA</v>
          </cell>
        </row>
        <row r="2588">
          <cell r="S2588" t="str">
            <v>OPERAÇÕES APROPRIAÇÃO MÃO-DE-OBRA</v>
          </cell>
        </row>
        <row r="2589">
          <cell r="S2589" t="str">
            <v>OPERAÇÕES APROPRIAÇÃO MÃO-DE-OBRA</v>
          </cell>
        </row>
        <row r="2590">
          <cell r="S2590" t="str">
            <v>OPERAÇÕES APROPRIAÇÃO MÃO-DE-OBRA</v>
          </cell>
        </row>
        <row r="2591">
          <cell r="S2591" t="str">
            <v>OPERAÇÕES APROPRIAÇÃO MÃO-DE-OBRA</v>
          </cell>
        </row>
        <row r="2592">
          <cell r="S2592" t="str">
            <v>OPERAÇÕES APROPRIAÇÃO MÃO-DE-OBRA</v>
          </cell>
        </row>
        <row r="2593">
          <cell r="S2593" t="str">
            <v>OPERAÇÕES APROPRIAÇÃO MÃO-DE-OBRA</v>
          </cell>
        </row>
        <row r="2594">
          <cell r="S2594" t="str">
            <v>OPERAÇÕES APROPRIAÇÃO MÃO-DE-OBRA</v>
          </cell>
        </row>
        <row r="2595">
          <cell r="S2595" t="str">
            <v>OPERAÇÕES APROPRIAÇÃO MÃO-DE-OBRA</v>
          </cell>
        </row>
        <row r="2596">
          <cell r="S2596" t="str">
            <v>OPERAÇÕES APROPRIAÇÃO MÃO-DE-OBRA</v>
          </cell>
        </row>
        <row r="2597">
          <cell r="S2597" t="str">
            <v>OPERAÇÕES APROPRIAÇÃO MÃO-DE-OBRA</v>
          </cell>
        </row>
        <row r="2598">
          <cell r="S2598" t="str">
            <v>OPERAÇÕES APROPRIAÇÃO MÃO-DE-OBRA</v>
          </cell>
        </row>
        <row r="2599">
          <cell r="S2599" t="str">
            <v>OPERAÇÕES APROPRIAÇÃO MÃO-DE-OBRA</v>
          </cell>
        </row>
        <row r="2600">
          <cell r="S2600" t="str">
            <v>OPERAÇÕES APROPRIAÇÃO MÃO-DE-OBRA</v>
          </cell>
        </row>
        <row r="2601">
          <cell r="S2601" t="str">
            <v>OPERAÇÕES APROPRIAÇÃO MÃO-DE-OBRA</v>
          </cell>
        </row>
        <row r="2602">
          <cell r="S2602" t="str">
            <v>OPERAÇÕES APROPRIAÇÃO MÃO-DE-OBRA</v>
          </cell>
        </row>
        <row r="2603">
          <cell r="S2603" t="str">
            <v>OPERAÇÕES APROPRIAÇÃO MÃO-DE-OBRA</v>
          </cell>
        </row>
        <row r="2604">
          <cell r="S2604" t="str">
            <v>OPERAÇÕES APROPRIAÇÃO MÃO-DE-OBRA</v>
          </cell>
        </row>
        <row r="2605">
          <cell r="S2605" t="str">
            <v>OPERAÇÕES APROPRIAÇÃO MÃO-DE-OBRA</v>
          </cell>
        </row>
        <row r="2606">
          <cell r="S2606" t="str">
            <v>OPERAÇÕES APROPRIAÇÃO MÃO-DE-OBRA</v>
          </cell>
        </row>
        <row r="2607">
          <cell r="S2607" t="str">
            <v>OPERAÇÕES APROPRIAÇÃO MÃO-DE-OBRA</v>
          </cell>
        </row>
        <row r="2608">
          <cell r="S2608" t="str">
            <v>OPERAÇÕES APROPRIAÇÃO MÃO-DE-OBRA</v>
          </cell>
        </row>
        <row r="2609">
          <cell r="S2609" t="str">
            <v>OPERAÇÕES APROPRIAÇÃO MÃO-DE-OBRA</v>
          </cell>
        </row>
        <row r="2610">
          <cell r="S2610" t="str">
            <v>OPERAÇÕES APROPRIAÇÃO MÃO-DE-OBRA</v>
          </cell>
        </row>
        <row r="2611">
          <cell r="S2611" t="str">
            <v>OPERAÇÕES APROPRIAÇÃO MÃO-DE-OBRA</v>
          </cell>
        </row>
        <row r="2612">
          <cell r="S2612" t="str">
            <v>OPERAÇÕES APROPRIAÇÃO MÃO-DE-OBRA</v>
          </cell>
        </row>
        <row r="2613">
          <cell r="S2613" t="str">
            <v>OPERAÇÕES APROPRIAÇÃO MÃO-DE-OBRA</v>
          </cell>
        </row>
        <row r="2614">
          <cell r="S2614" t="str">
            <v>OPERAÇÕES APROPRIAÇÃO MÃO-DE-OBRA</v>
          </cell>
        </row>
        <row r="2615">
          <cell r="S2615" t="str">
            <v>OPERAÇÕES APROPRIAÇÃO MÃO-DE-OBRA</v>
          </cell>
        </row>
        <row r="2616">
          <cell r="S2616" t="str">
            <v>OPERAÇÕES APROPRIAÇÃO MÃO-DE-OBRA</v>
          </cell>
        </row>
        <row r="2617">
          <cell r="S2617" t="str">
            <v>OPERAÇÕES APROPRIAÇÃO MÃO-DE-OBRA</v>
          </cell>
        </row>
        <row r="2618">
          <cell r="S2618" t="str">
            <v>OPERAÇÕES APROPRIAÇÃO MÃO-DE-OBRA</v>
          </cell>
        </row>
        <row r="2619">
          <cell r="S2619" t="str">
            <v>OPERAÇÕES APROPRIAÇÃO MÃO-DE-OBRA</v>
          </cell>
        </row>
        <row r="2620">
          <cell r="S2620" t="str">
            <v>OPERAÇÕES APROPRIAÇÃO MÃO-DE-OBRA</v>
          </cell>
        </row>
        <row r="2621">
          <cell r="S2621" t="str">
            <v>OPERAÇÕES APROPRIAÇÃO MÃO-DE-OBRA</v>
          </cell>
        </row>
        <row r="2622">
          <cell r="S2622" t="str">
            <v>OPERAÇÕES APROPRIAÇÃO MÃO-DE-OBRA</v>
          </cell>
        </row>
        <row r="2623">
          <cell r="S2623" t="str">
            <v>OPERAÇÕES APROPRIAÇÃO MÃO-DE-OBRA</v>
          </cell>
        </row>
        <row r="2624">
          <cell r="S2624" t="str">
            <v>OPERAÇÕES APROPRIAÇÃO MÃO-DE-OBRA</v>
          </cell>
        </row>
        <row r="2625">
          <cell r="S2625" t="str">
            <v>OPERAÇÕES APROPRIAÇÃO MÃO-DE-OBRA</v>
          </cell>
        </row>
        <row r="2626">
          <cell r="S2626" t="str">
            <v>OPERAÇÕES APROPRIAÇÃO MÃO-DE-OBRA</v>
          </cell>
        </row>
        <row r="2627">
          <cell r="S2627" t="str">
            <v>OPERAÇÕES APROPRIAÇÃO MÃO-DE-OBRA</v>
          </cell>
        </row>
        <row r="2628">
          <cell r="S2628" t="str">
            <v>OPERAÇÕES APROPRIAÇÃO MÃO-DE-OBRA</v>
          </cell>
        </row>
        <row r="2629">
          <cell r="S2629" t="str">
            <v>OPERAÇÕES APROPRIAÇÃO MÃO-DE-OBRA</v>
          </cell>
        </row>
        <row r="2630">
          <cell r="S2630" t="str">
            <v>OPERAÇÕES APROPRIAÇÃO MÃO-DE-OBRA</v>
          </cell>
        </row>
        <row r="2631">
          <cell r="S2631" t="str">
            <v>OPERAÇÕES APROPRIAÇÃO MÃO-DE-OBRA</v>
          </cell>
        </row>
        <row r="2632">
          <cell r="S2632" t="str">
            <v>OPERAÇÕES APROPRIAÇÃO MÃO-DE-OBRA</v>
          </cell>
        </row>
        <row r="2633">
          <cell r="S2633" t="str">
            <v>OPERAÇÕES APROPRIAÇÃO MÃO-DE-OBRA</v>
          </cell>
        </row>
        <row r="2634">
          <cell r="S2634" t="str">
            <v>OPERAÇÕES APROPRIAÇÃO MÃO-DE-OBRA</v>
          </cell>
        </row>
        <row r="2635">
          <cell r="S2635" t="str">
            <v>OPERAÇÕES APROPRIAÇÃO MÃO-DE-OBRA</v>
          </cell>
        </row>
        <row r="2636">
          <cell r="S2636" t="str">
            <v>OPERAÇÕES APROPRIAÇÃO MÃO-DE-OBRA</v>
          </cell>
        </row>
        <row r="2637">
          <cell r="S2637" t="str">
            <v>OPERAÇÕES APROPRIAÇÃO MÃO-DE-OBRA</v>
          </cell>
        </row>
        <row r="2638">
          <cell r="S2638" t="str">
            <v>OPERAÇÕES APROPRIAÇÃO MÃO-DE-OBRA</v>
          </cell>
        </row>
        <row r="2639">
          <cell r="S2639" t="str">
            <v>OPERAÇÕES APROPRIAÇÃO MÃO-DE-OBRA</v>
          </cell>
        </row>
        <row r="2640">
          <cell r="S2640" t="str">
            <v>OPERAÇÕES APROPRIAÇÃO MÃO-DE-OBRA</v>
          </cell>
        </row>
        <row r="2641">
          <cell r="S2641" t="str">
            <v>OPERAÇÕES APROPRIAÇÃO MÃO-DE-OBRA</v>
          </cell>
        </row>
        <row r="2642">
          <cell r="S2642" t="str">
            <v>OPERAÇÕES APROPRIAÇÃO MÃO-DE-OBRA</v>
          </cell>
        </row>
        <row r="2643">
          <cell r="S2643" t="str">
            <v>OPERAÇÕES APROPRIAÇÃO MÃO-DE-OBRA</v>
          </cell>
        </row>
        <row r="2644">
          <cell r="S2644" t="str">
            <v>OPERAÇÕES APROPRIAÇÃO MÃO-DE-OBRA</v>
          </cell>
        </row>
        <row r="2645">
          <cell r="S2645" t="str">
            <v>OPERAÇÕES APROPRIAÇÃO MÃO-DE-OBRA</v>
          </cell>
        </row>
        <row r="2646">
          <cell r="S2646" t="str">
            <v>OPERAÇÕES APROPRIAÇÃO MÃO-DE-OBRA</v>
          </cell>
        </row>
        <row r="2647">
          <cell r="S2647" t="str">
            <v>OPERAÇÕES APROPRIAÇÃO MÃO-DE-OBRA</v>
          </cell>
        </row>
        <row r="2648">
          <cell r="S2648" t="str">
            <v>OPERAÇÕES APROPRIAÇÃO MÃO-DE-OBRA</v>
          </cell>
        </row>
        <row r="2649">
          <cell r="S2649" t="str">
            <v>OPERAÇÕES APROPRIAÇÃO MÃO-DE-OBRA</v>
          </cell>
        </row>
        <row r="2650">
          <cell r="S2650" t="str">
            <v>OPERAÇÕES APROPRIAÇÃO MÃO-DE-OBRA</v>
          </cell>
        </row>
        <row r="2651">
          <cell r="S2651" t="str">
            <v>OPERAÇÕES APROPRIAÇÃO MÃO-DE-OBRA</v>
          </cell>
        </row>
        <row r="2652">
          <cell r="S2652" t="str">
            <v>OPERAÇÕES APROPRIAÇÃO MÃO-DE-OBRA</v>
          </cell>
        </row>
        <row r="2653">
          <cell r="S2653" t="str">
            <v>OPERAÇÕES APROPRIAÇÃO MÃO-DE-OBRA</v>
          </cell>
        </row>
        <row r="2654">
          <cell r="S2654" t="str">
            <v>OPERAÇÕES APROPRIAÇÃO MÃO-DE-OBRA</v>
          </cell>
        </row>
        <row r="2655">
          <cell r="S2655" t="str">
            <v>OPERAÇÕES APROPRIAÇÃO MÃO-DE-OBRA</v>
          </cell>
        </row>
        <row r="2656">
          <cell r="S2656" t="str">
            <v>OPERAÇÕES APROPRIAÇÃO MÃO-DE-OBRA</v>
          </cell>
        </row>
        <row r="2657">
          <cell r="S2657" t="str">
            <v>OPERAÇÕES APROPRIAÇÃO MÃO-DE-OBRA</v>
          </cell>
        </row>
        <row r="2658">
          <cell r="S2658" t="str">
            <v>OPERAÇÕES APROPRIAÇÃO MÃO-DE-OBRA</v>
          </cell>
        </row>
        <row r="2659">
          <cell r="S2659" t="str">
            <v>OPERAÇÕES APROPRIAÇÃO MÃO-DE-OBRA</v>
          </cell>
        </row>
        <row r="2660">
          <cell r="S2660" t="str">
            <v>OPERAÇÕES APROPRIAÇÃO MÃO-DE-OBRA</v>
          </cell>
        </row>
        <row r="2661">
          <cell r="S2661" t="str">
            <v>OPERAÇÕES APROPRIAÇÃO MÃO-DE-OBRA</v>
          </cell>
        </row>
        <row r="2662">
          <cell r="S2662" t="str">
            <v>OPERAÇÕES APROPRIAÇÃO MÃO-DE-OBRA</v>
          </cell>
        </row>
        <row r="2663">
          <cell r="S2663" t="str">
            <v>OPERAÇÕES APROPRIAÇÃO MÃO-DE-OBRA</v>
          </cell>
        </row>
        <row r="2664">
          <cell r="S2664" t="str">
            <v>OPERAÇÕES APROPRIAÇÃO MÃO-DE-OBRA</v>
          </cell>
        </row>
        <row r="2665">
          <cell r="S2665" t="str">
            <v>OPERAÇÕES APROPRIAÇÃO MÃO-DE-OBRA</v>
          </cell>
        </row>
        <row r="2666">
          <cell r="S2666" t="str">
            <v>OPERAÇÕES APROPRIAÇÃO MÃO-DE-OBRA</v>
          </cell>
        </row>
        <row r="2667">
          <cell r="S2667" t="str">
            <v>OPERAÇÕES APROPRIAÇÃO MÃO-DE-OBRA</v>
          </cell>
        </row>
        <row r="2668">
          <cell r="S2668" t="str">
            <v>OPERAÇÕES APROPRIAÇÃO MÃO-DE-OBRA</v>
          </cell>
        </row>
        <row r="2669">
          <cell r="S2669" t="str">
            <v>OPERAÇÕES APROPRIAÇÃO MÃO-DE-OBRA</v>
          </cell>
        </row>
        <row r="2670">
          <cell r="S2670" t="str">
            <v>OPERAÇÕES APROPRIAÇÃO MÃO-DE-OBRA</v>
          </cell>
        </row>
        <row r="2671">
          <cell r="S2671" t="str">
            <v>OPERAÇÕES APROPRIAÇÃO MÃO-DE-OBRA</v>
          </cell>
        </row>
        <row r="2672">
          <cell r="S2672" t="str">
            <v>OPERAÇÕES APROPRIAÇÃO MÃO-DE-OBRA</v>
          </cell>
        </row>
        <row r="2673">
          <cell r="S2673" t="str">
            <v>OPERAÇÕES APROPRIAÇÃO MÃO-DE-OBRA</v>
          </cell>
        </row>
        <row r="2674">
          <cell r="S2674" t="str">
            <v>OPERAÇÕES APROPRIAÇÃO MÃO-DE-OBRA</v>
          </cell>
        </row>
        <row r="2675">
          <cell r="S2675" t="str">
            <v>OPERAÇÕES APROPRIAÇÃO MÃO-DE-OBRA</v>
          </cell>
        </row>
        <row r="2676">
          <cell r="S2676" t="str">
            <v>OPERAÇÕES APROPRIAÇÃO MÃO-DE-OBRA</v>
          </cell>
        </row>
        <row r="2677">
          <cell r="S2677" t="str">
            <v>OPERAÇÕES APROPRIAÇÃO MÃO-DE-OBRA</v>
          </cell>
        </row>
        <row r="2678">
          <cell r="S2678" t="str">
            <v>OPERAÇÕES APROPRIAÇÃO MÃO-DE-OBRA</v>
          </cell>
        </row>
        <row r="2679">
          <cell r="S2679" t="str">
            <v>OPERAÇÕES APROPRIAÇÃO MÃO-DE-OBRA</v>
          </cell>
        </row>
        <row r="2680">
          <cell r="S2680" t="str">
            <v>OPERAÇÕES APROPRIAÇÃO MÃO-DE-OBRA</v>
          </cell>
        </row>
        <row r="2681">
          <cell r="S2681" t="str">
            <v>OPERAÇÕES APROPRIAÇÃO MÃO-DE-OBRA</v>
          </cell>
        </row>
        <row r="2682">
          <cell r="S2682" t="str">
            <v>OPERAÇÕES APROPRIAÇÃO MÃO-DE-OBRA</v>
          </cell>
        </row>
        <row r="2683">
          <cell r="S2683" t="str">
            <v>OPERAÇÕES APROPRIAÇÃO MÃO-DE-OBRA</v>
          </cell>
        </row>
        <row r="2684">
          <cell r="S2684" t="str">
            <v>OPERAÇÕES APROPRIAÇÃO MÃO-DE-OBRA</v>
          </cell>
        </row>
        <row r="2685">
          <cell r="S2685" t="str">
            <v>OPERAÇÕES APROPRIAÇÃO MÃO-DE-OBRA</v>
          </cell>
        </row>
        <row r="2686">
          <cell r="S2686" t="str">
            <v>OPERAÇÕES APROPRIAÇÃO MÃO-DE-OBRA</v>
          </cell>
        </row>
        <row r="2687">
          <cell r="S2687" t="str">
            <v>OPERAÇÕES APROPRIAÇÃO MÃO-DE-OBRA</v>
          </cell>
        </row>
        <row r="2688">
          <cell r="S2688" t="str">
            <v>OPERAÇÕES APROPRIAÇÃO MÃO-DE-OBRA</v>
          </cell>
        </row>
        <row r="2689">
          <cell r="S2689" t="str">
            <v>OPERAÇÕES APROPRIAÇÃO MÃO-DE-OBRA</v>
          </cell>
        </row>
        <row r="2690">
          <cell r="S2690" t="str">
            <v>OPERAÇÕES APROPRIAÇÃO MÃO-DE-OBRA</v>
          </cell>
        </row>
        <row r="2691">
          <cell r="S2691" t="str">
            <v>OPERAÇÕES APROPRIAÇÃO MÃO-DE-OBRA</v>
          </cell>
        </row>
        <row r="2692">
          <cell r="S2692" t="str">
            <v>OPERAÇÕES APROPRIAÇÃO MÃO-DE-OBRA</v>
          </cell>
        </row>
        <row r="2693">
          <cell r="S2693" t="str">
            <v>OPERAÇÕES APROPRIAÇÃO MÃO-DE-OBRA</v>
          </cell>
        </row>
        <row r="2694">
          <cell r="S2694" t="str">
            <v>OPERAÇÕES APROPRIAÇÃO MÃO-DE-OBRA</v>
          </cell>
        </row>
        <row r="2695">
          <cell r="S2695" t="str">
            <v>OPERAÇÕES APROPRIAÇÃO MÃO-DE-OBRA</v>
          </cell>
        </row>
        <row r="2696">
          <cell r="S2696" t="str">
            <v>OPERAÇÕES APROPRIAÇÃO MÃO-DE-OBRA</v>
          </cell>
        </row>
        <row r="2697">
          <cell r="S2697" t="str">
            <v>OPERAÇÕES APROPRIAÇÃO MÃO-DE-OBRA</v>
          </cell>
        </row>
        <row r="2698">
          <cell r="S2698" t="str">
            <v>OPERAÇÕES APROPRIAÇÃO MÃO-DE-OBRA</v>
          </cell>
        </row>
        <row r="2699">
          <cell r="S2699" t="str">
            <v>OPERAÇÕES APROPRIAÇÃO MÃO-DE-OBRA</v>
          </cell>
        </row>
        <row r="2700">
          <cell r="S2700" t="str">
            <v>OPERAÇÕES APROPRIAÇÃO MÃO-DE-OBRA</v>
          </cell>
        </row>
        <row r="2701">
          <cell r="S2701" t="str">
            <v>OPERAÇÕES APROPRIAÇÃO MÃO-DE-OBRA</v>
          </cell>
        </row>
        <row r="2702">
          <cell r="S2702" t="str">
            <v>OPERAÇÕES APROPRIAÇÃO MÃO-DE-OBRA</v>
          </cell>
        </row>
        <row r="2703">
          <cell r="S2703" t="str">
            <v>OPERAÇÕES APROPRIAÇÃO MÃO-DE-OBRA</v>
          </cell>
        </row>
        <row r="2704">
          <cell r="S2704" t="str">
            <v>OPERAÇÕES APROPRIAÇÃO MÃO-DE-OBRA</v>
          </cell>
        </row>
        <row r="2705">
          <cell r="S2705" t="str">
            <v>OPERAÇÕES APROPRIAÇÃO MÃO-DE-OBRA</v>
          </cell>
        </row>
        <row r="2706">
          <cell r="S2706" t="str">
            <v>OPERAÇÕES APROPRIAÇÃO MÃO-DE-OBRA</v>
          </cell>
        </row>
        <row r="2707">
          <cell r="S2707" t="str">
            <v>OPERAÇÕES APROPRIAÇÃO MÃO-DE-OBRA</v>
          </cell>
        </row>
        <row r="2708">
          <cell r="S2708" t="str">
            <v>OPERAÇÕES APROPRIAÇÃO MÃO-DE-OBRA</v>
          </cell>
        </row>
        <row r="2709">
          <cell r="S2709" t="str">
            <v>OPERAÇÕES APROPRIAÇÃO MÃO-DE-OBRA</v>
          </cell>
        </row>
        <row r="2710">
          <cell r="S2710" t="str">
            <v>OPERAÇÕES APROPRIAÇÃO MÃO-DE-OBRA</v>
          </cell>
        </row>
        <row r="2711">
          <cell r="S2711" t="str">
            <v>OPERAÇÕES APROPRIAÇÃO MÃO-DE-OBRA</v>
          </cell>
        </row>
        <row r="2712">
          <cell r="S2712" t="str">
            <v>OPERAÇÕES APROPRIAÇÃO MÃO-DE-OBRA</v>
          </cell>
        </row>
        <row r="2713">
          <cell r="S2713" t="str">
            <v>OPERAÇÕES APROPRIAÇÃO MÃO-DE-OBRA</v>
          </cell>
        </row>
        <row r="2714">
          <cell r="S2714" t="str">
            <v>OPERAÇÕES APROPRIAÇÃO MÃO-DE-OBRA</v>
          </cell>
        </row>
        <row r="2715">
          <cell r="S2715" t="str">
            <v>OPERAÇÕES APROPRIAÇÃO MÃO-DE-OBRA</v>
          </cell>
        </row>
        <row r="2716">
          <cell r="S2716" t="str">
            <v>OPERAÇÕES APROPRIAÇÃO MÃO-DE-OBRA</v>
          </cell>
        </row>
        <row r="2717">
          <cell r="S2717" t="str">
            <v>OPERAÇÕES APROPRIAÇÃO MÃO-DE-OBRA</v>
          </cell>
        </row>
        <row r="2718">
          <cell r="S2718" t="str">
            <v>OPERAÇÕES APROPRIAÇÃO MÃO-DE-OBRA</v>
          </cell>
        </row>
        <row r="2719">
          <cell r="S2719" t="str">
            <v>OPERAÇÕES APROPRIAÇÃO MÃO-DE-OBRA</v>
          </cell>
        </row>
        <row r="2720">
          <cell r="S2720" t="str">
            <v>OPERAÇÕES APROPRIAÇÃO MÃO-DE-OBRA</v>
          </cell>
        </row>
        <row r="2721">
          <cell r="S2721" t="str">
            <v>OPERAÇÕES APROPRIAÇÃO MÃO-DE-OBRA</v>
          </cell>
        </row>
        <row r="2722">
          <cell r="S2722" t="str">
            <v>OPERAÇÕES APROPRIAÇÃO MÃO-DE-OBRA</v>
          </cell>
        </row>
        <row r="2723">
          <cell r="S2723" t="str">
            <v>OPERAÇÕES APROPRIAÇÃO MÃO-DE-OBRA</v>
          </cell>
        </row>
        <row r="2724">
          <cell r="S2724" t="str">
            <v>OPERAÇÕES APROPRIAÇÃO MÃO-DE-OBRA</v>
          </cell>
        </row>
        <row r="2725">
          <cell r="S2725" t="str">
            <v>OPERAÇÕES APROPRIAÇÃO MÃO-DE-OBRA</v>
          </cell>
        </row>
        <row r="2726">
          <cell r="S2726" t="str">
            <v>OPERAÇÕES APROPRIAÇÃO MÃO-DE-OBRA</v>
          </cell>
        </row>
        <row r="2727">
          <cell r="S2727" t="str">
            <v>OPERAÇÕES APROPRIAÇÃO MÃO-DE-OBRA</v>
          </cell>
        </row>
        <row r="2728">
          <cell r="S2728" t="str">
            <v>OPERAÇÕES APROPRIAÇÃO MÃO-DE-OBRA</v>
          </cell>
        </row>
        <row r="2729">
          <cell r="S2729" t="str">
            <v>OPERAÇÕES APROPRIAÇÃO MÃO-DE-OBRA</v>
          </cell>
        </row>
        <row r="2730">
          <cell r="S2730" t="str">
            <v>OPERAÇÕES APROPRIAÇÃO MÃO-DE-OBRA</v>
          </cell>
        </row>
        <row r="2731">
          <cell r="S2731" t="str">
            <v>OPERAÇÕES APROPRIAÇÃO MÃO-DE-OBRA</v>
          </cell>
        </row>
        <row r="2732">
          <cell r="S2732" t="str">
            <v>OPERAÇÕES APROPRIAÇÃO MÃO-DE-OBRA</v>
          </cell>
        </row>
        <row r="2733">
          <cell r="S2733" t="str">
            <v>OPERAÇÕES APROPRIAÇÃO MÃO-DE-OBRA</v>
          </cell>
        </row>
        <row r="2734">
          <cell r="S2734" t="str">
            <v>OPERAÇÕES APROPRIAÇÃO MÃO-DE-OBRA</v>
          </cell>
        </row>
        <row r="2735">
          <cell r="S2735" t="str">
            <v>OPERAÇÕES APROPRIAÇÃO MÃO-DE-OBRA</v>
          </cell>
        </row>
        <row r="2736">
          <cell r="S2736" t="str">
            <v>OPERAÇÕES APROPRIAÇÃO MÃO-DE-OBRA</v>
          </cell>
        </row>
        <row r="2737">
          <cell r="S2737" t="str">
            <v>OPERAÇÕES APROPRIAÇÃO MÃO-DE-OBRA</v>
          </cell>
        </row>
        <row r="2738">
          <cell r="S2738" t="str">
            <v>OPERAÇÕES APROPRIAÇÃO MÃO-DE-OBRA</v>
          </cell>
        </row>
        <row r="2739">
          <cell r="S2739" t="str">
            <v>OPERAÇÕES APROPRIAÇÃO MÃO-DE-OBRA</v>
          </cell>
        </row>
        <row r="2740">
          <cell r="S2740" t="str">
            <v>OPERAÇÕES APROPRIAÇÃO MÃO-DE-OBRA</v>
          </cell>
        </row>
        <row r="2741">
          <cell r="S2741" t="str">
            <v>OPERAÇÕES APROPRIAÇÃO MÃO-DE-OBRA</v>
          </cell>
        </row>
        <row r="2742">
          <cell r="S2742" t="str">
            <v>OPERAÇÕES APROPRIAÇÃO MÃO-DE-OBRA</v>
          </cell>
        </row>
        <row r="2743">
          <cell r="S2743" t="str">
            <v>OPERAÇÕES APROPRIAÇÃO MÃO-DE-OBRA</v>
          </cell>
        </row>
        <row r="2744">
          <cell r="S2744" t="str">
            <v>OPERAÇÕES APROPRIAÇÃO MÃO-DE-OBRA</v>
          </cell>
        </row>
        <row r="2745">
          <cell r="S2745" t="str">
            <v>OPERAÇÕES APROPRIAÇÃO MÃO-DE-OBRA</v>
          </cell>
        </row>
        <row r="2746">
          <cell r="S2746" t="str">
            <v>OPERAÇÕES APROPRIAÇÃO MÃO-DE-OBRA</v>
          </cell>
        </row>
        <row r="2747">
          <cell r="S2747" t="str">
            <v>OPERAÇÕES APROPRIAÇÃO MÃO-DE-OBRA</v>
          </cell>
        </row>
        <row r="2748">
          <cell r="S2748" t="str">
            <v>OPERAÇÕES APROPRIAÇÃO MÃO-DE-OBRA</v>
          </cell>
        </row>
        <row r="2749">
          <cell r="S2749" t="str">
            <v>OPERAÇÕES APROPRIAÇÃO MÃO-DE-OBRA</v>
          </cell>
        </row>
        <row r="2750">
          <cell r="S2750" t="str">
            <v>OPERAÇÕES APROPRIAÇÃO MÃO-DE-OBRA</v>
          </cell>
        </row>
        <row r="2751">
          <cell r="S2751" t="str">
            <v>OPERAÇÕES APROPRIAÇÃO MÃO-DE-OBRA</v>
          </cell>
        </row>
        <row r="2752">
          <cell r="S2752" t="str">
            <v>OPERAÇÕES APROPRIAÇÃO MÃO-DE-OBRA</v>
          </cell>
        </row>
        <row r="2753">
          <cell r="S2753" t="str">
            <v>OPERAÇÕES APROPRIAÇÃO MÃO-DE-OBRA</v>
          </cell>
        </row>
        <row r="2754">
          <cell r="S2754" t="str">
            <v>OPERAÇÕES APROPRIAÇÃO MÃO-DE-OBRA</v>
          </cell>
        </row>
        <row r="2755">
          <cell r="S2755" t="str">
            <v>OPERAÇÕES APROPRIAÇÃO MÃO-DE-OBRA</v>
          </cell>
        </row>
        <row r="2756">
          <cell r="S2756" t="str">
            <v>OPERAÇÕES APROPRIAÇÃO MÃO-DE-OBRA</v>
          </cell>
        </row>
        <row r="2757">
          <cell r="S2757" t="str">
            <v>OPERAÇÕES APROPRIAÇÃO MÃO-DE-OBRA</v>
          </cell>
        </row>
        <row r="2758">
          <cell r="S2758" t="str">
            <v>OPERAÇÕES APROPRIAÇÃO MÃO-DE-OBRA</v>
          </cell>
        </row>
        <row r="2759">
          <cell r="S2759" t="str">
            <v>OPERAÇÕES APROPRIAÇÃO MÃO-DE-OBRA</v>
          </cell>
        </row>
        <row r="2760">
          <cell r="S2760" t="str">
            <v>OPERAÇÕES APROPRIAÇÃO MÃO-DE-OBRA</v>
          </cell>
        </row>
        <row r="2761">
          <cell r="S2761" t="str">
            <v>OPERAÇÕES APROPRIAÇÃO MÃO-DE-OBRA</v>
          </cell>
        </row>
        <row r="2762">
          <cell r="S2762" t="str">
            <v>OPERAÇÕES APROPRIAÇÃO MÃO-DE-OBRA</v>
          </cell>
        </row>
        <row r="2763">
          <cell r="S2763" t="str">
            <v>OPERAÇÕES APROPRIAÇÃO MÃO-DE-OBRA</v>
          </cell>
        </row>
        <row r="2764">
          <cell r="S2764" t="str">
            <v>OPERAÇÕES APROPRIAÇÃO MÃO-DE-OBRA</v>
          </cell>
        </row>
        <row r="2765">
          <cell r="S2765" t="str">
            <v>OPERAÇÕES APROPRIAÇÃO MÃO-DE-OBRA</v>
          </cell>
        </row>
        <row r="2766">
          <cell r="S2766" t="str">
            <v>OPERAÇÕES APROPRIAÇÃO MÃO-DE-OBRA</v>
          </cell>
        </row>
        <row r="2767">
          <cell r="S2767" t="str">
            <v>OPERAÇÕES APROPRIAÇÃO MÃO-DE-OBRA</v>
          </cell>
        </row>
        <row r="2768">
          <cell r="S2768" t="str">
            <v>OPERAÇÕES APROPRIAÇÃO MÃO-DE-OBRA</v>
          </cell>
        </row>
        <row r="2769">
          <cell r="S2769" t="str">
            <v>OPERAÇÕES APROPRIAÇÃO MÃO-DE-OBRA</v>
          </cell>
        </row>
        <row r="2770">
          <cell r="S2770" t="str">
            <v>OPERAÇÕES APROPRIAÇÃO MÃO-DE-OBRA</v>
          </cell>
        </row>
        <row r="2771">
          <cell r="S2771" t="str">
            <v>OPERAÇÕES APROPRIAÇÃO MÃO-DE-OBRA</v>
          </cell>
        </row>
        <row r="2772">
          <cell r="S2772" t="str">
            <v>OPERAÇÕES APROPRIAÇÃO MÃO-DE-OBRA</v>
          </cell>
        </row>
        <row r="2773">
          <cell r="S2773" t="str">
            <v>OPERAÇÕES APROPRIAÇÃO MÃO-DE-OBRA</v>
          </cell>
        </row>
        <row r="2774">
          <cell r="S2774" t="str">
            <v>OPERAÇÕES APROPRIAÇÃO MÃO-DE-OBRA</v>
          </cell>
        </row>
        <row r="2775">
          <cell r="S2775" t="str">
            <v>OPERAÇÕES APROPRIAÇÃO MÃO-DE-OBRA</v>
          </cell>
        </row>
        <row r="2776">
          <cell r="S2776" t="str">
            <v>OPERAÇÕES APROPRIAÇÃO MÃO-DE-OBRA</v>
          </cell>
        </row>
        <row r="2777">
          <cell r="S2777" t="str">
            <v>OPERAÇÕES APROPRIAÇÃO MÃO-DE-OBRA</v>
          </cell>
        </row>
        <row r="2778">
          <cell r="S2778" t="str">
            <v>OPERAÇÕES APROPRIAÇÃO MÃO-DE-OBRA</v>
          </cell>
        </row>
        <row r="2779">
          <cell r="S2779" t="str">
            <v>OPERAÇÕES APROPRIAÇÃO MÃO-DE-OBRA</v>
          </cell>
        </row>
        <row r="2780">
          <cell r="S2780" t="str">
            <v>OPERAÇÕES APROPRIAÇÃO MÃO-DE-OBRA</v>
          </cell>
        </row>
        <row r="2781">
          <cell r="S2781" t="str">
            <v>OPERAÇÕES APROPRIAÇÃO MÃO-DE-OBRA</v>
          </cell>
        </row>
        <row r="2782">
          <cell r="S2782" t="str">
            <v>OPERAÇÕES APROPRIAÇÃO MÃO-DE-OBRA</v>
          </cell>
        </row>
        <row r="2783">
          <cell r="S2783" t="str">
            <v>OPERAÇÕES APROPRIAÇÃO MÃO-DE-OBRA</v>
          </cell>
        </row>
        <row r="2784">
          <cell r="S2784" t="str">
            <v>OPERAÇÕES APROPRIAÇÃO MÃO-DE-OBRA</v>
          </cell>
        </row>
        <row r="2785">
          <cell r="S2785" t="str">
            <v>OPERAÇÕES APROPRIAÇÃO MÃO-DE-OBRA</v>
          </cell>
        </row>
        <row r="2786">
          <cell r="S2786" t="str">
            <v>OPERAÇÕES APROPRIAÇÃO MÃO-DE-OBRA</v>
          </cell>
        </row>
        <row r="2787">
          <cell r="S2787" t="str">
            <v>OPERAÇÕES APROPRIAÇÃO MÃO-DE-OBRA</v>
          </cell>
        </row>
        <row r="2788">
          <cell r="S2788" t="str">
            <v>OPERAÇÕES APROPRIAÇÃO MÃO-DE-OBRA</v>
          </cell>
        </row>
        <row r="2789">
          <cell r="S2789" t="str">
            <v>OPERAÇÕES APROPRIAÇÃO MÃO-DE-OBRA</v>
          </cell>
        </row>
        <row r="2790">
          <cell r="S2790" t="str">
            <v>OPERAÇÕES APROPRIAÇÃO MÃO-DE-OBRA</v>
          </cell>
        </row>
        <row r="2791">
          <cell r="S2791" t="str">
            <v>OPERAÇÕES APROPRIAÇÃO MÃO-DE-OBRA</v>
          </cell>
        </row>
        <row r="2792">
          <cell r="S2792" t="str">
            <v>OPERAÇÕES APROPRIAÇÃO MÃO-DE-OBRA</v>
          </cell>
        </row>
        <row r="2793">
          <cell r="S2793" t="str">
            <v>OPERAÇÕES APROPRIAÇÃO MÃO-DE-OBRA</v>
          </cell>
        </row>
        <row r="2794">
          <cell r="S2794" t="str">
            <v>OPERAÇÕES APROPRIAÇÃO MÃO-DE-OBRA</v>
          </cell>
        </row>
        <row r="2795">
          <cell r="S2795" t="str">
            <v>OPERAÇÕES APROPRIAÇÃO MÃO-DE-OBRA</v>
          </cell>
        </row>
        <row r="2796">
          <cell r="S2796" t="str">
            <v>OPERAÇÕES APROPRIAÇÃO MÃO-DE-OBRA</v>
          </cell>
        </row>
        <row r="2797">
          <cell r="S2797" t="str">
            <v>OPERAÇÕES APROPRIAÇÃO MÃO-DE-OBRA</v>
          </cell>
        </row>
        <row r="2798">
          <cell r="S2798" t="str">
            <v>OPERAÇÕES APROPRIAÇÃO MÃO-DE-OBRA</v>
          </cell>
        </row>
        <row r="2799">
          <cell r="S2799" t="str">
            <v>OPERAÇÕES APROPRIAÇÃO MÃO-DE-OBRA</v>
          </cell>
        </row>
        <row r="2800">
          <cell r="S2800" t="str">
            <v>OPERAÇÕES APROPRIAÇÃO MÃO-DE-OBRA</v>
          </cell>
        </row>
        <row r="2801">
          <cell r="S2801" t="str">
            <v>OPERAÇÕES APROPRIAÇÃO MÃO-DE-OBRA</v>
          </cell>
        </row>
        <row r="2802">
          <cell r="S2802" t="str">
            <v>OPERAÇÕES APROPRIAÇÃO MÃO-DE-OBRA</v>
          </cell>
        </row>
        <row r="2803">
          <cell r="S2803" t="str">
            <v>OPERAÇÕES APROPRIAÇÃO MÃO-DE-OBRA</v>
          </cell>
        </row>
        <row r="2804">
          <cell r="S2804" t="str">
            <v>OPERAÇÕES APROPRIAÇÃO MÃO-DE-OBRA</v>
          </cell>
        </row>
        <row r="2805">
          <cell r="S2805" t="str">
            <v>OPERAÇÕES APROPRIAÇÃO MÃO-DE-OBRA</v>
          </cell>
        </row>
        <row r="2806">
          <cell r="S2806" t="str">
            <v>OPERAÇÕES APROPRIAÇÃO MÃO-DE-OBRA</v>
          </cell>
        </row>
        <row r="2807">
          <cell r="S2807" t="str">
            <v>OPERAÇÕES APROPRIAÇÃO MÃO-DE-OBRA</v>
          </cell>
        </row>
        <row r="2808">
          <cell r="S2808" t="str">
            <v>OPERAÇÕES APROPRIAÇÃO MÃO-DE-OBRA</v>
          </cell>
        </row>
        <row r="2809">
          <cell r="S2809" t="str">
            <v>OPERAÇÕES APROPRIAÇÃO MÃO-DE-OBRA</v>
          </cell>
        </row>
        <row r="2810">
          <cell r="S2810" t="str">
            <v>OPERAÇÕES APROPRIAÇÃO MÃO-DE-OBRA</v>
          </cell>
        </row>
        <row r="2811">
          <cell r="S2811" t="str">
            <v>OPERAÇÕES APROPRIAÇÃO MÃO-DE-OBRA</v>
          </cell>
        </row>
        <row r="2812">
          <cell r="S2812" t="str">
            <v>OPERAÇÕES APROPRIAÇÃO MÃO-DE-OBRA</v>
          </cell>
        </row>
        <row r="2813">
          <cell r="S2813" t="str">
            <v>OPERAÇÕES APROPRIAÇÃO MÃO-DE-OBRA</v>
          </cell>
        </row>
        <row r="2814">
          <cell r="S2814" t="str">
            <v>OPERAÇÕES APROPRIAÇÃO MÃO-DE-OBRA</v>
          </cell>
        </row>
        <row r="2815">
          <cell r="S2815" t="str">
            <v>OPERAÇÕES APROPRIAÇÃO MÃO-DE-OBRA</v>
          </cell>
        </row>
        <row r="2816">
          <cell r="S2816" t="str">
            <v>OPERAÇÕES APROPRIAÇÃO MÃO-DE-OBRA</v>
          </cell>
        </row>
        <row r="2817">
          <cell r="S2817" t="str">
            <v>OPERAÇÕES APROPRIAÇÃO MÃO-DE-OBRA</v>
          </cell>
        </row>
        <row r="2818">
          <cell r="S2818" t="str">
            <v>OPERAÇÕES APROPRIAÇÃO MÃO-DE-OBRA</v>
          </cell>
        </row>
        <row r="2819">
          <cell r="S2819" t="str">
            <v>OPERAÇÕES APROPRIAÇÃO MÃO-DE-OBRA</v>
          </cell>
        </row>
        <row r="2820">
          <cell r="S2820" t="str">
            <v>OPERAÇÕES APROPRIAÇÃO MÃO-DE-OBRA</v>
          </cell>
        </row>
        <row r="2821">
          <cell r="S2821" t="str">
            <v>OPERAÇÕES APROPRIAÇÃO MÃO-DE-OBRA</v>
          </cell>
        </row>
        <row r="2822">
          <cell r="S2822" t="str">
            <v>OPERAÇÕES APROPRIAÇÃO MÃO-DE-OBRA</v>
          </cell>
        </row>
        <row r="2823">
          <cell r="S2823" t="str">
            <v>OPERAÇÕES APROPRIAÇÃO MÃO-DE-OBRA</v>
          </cell>
        </row>
        <row r="2824">
          <cell r="S2824" t="str">
            <v>OPERAÇÕES APROPRIAÇÃO MÃO-DE-OBRA</v>
          </cell>
        </row>
        <row r="2825">
          <cell r="S2825" t="str">
            <v>OPERAÇÕES APROPRIAÇÃO MÃO-DE-OBRA</v>
          </cell>
        </row>
        <row r="2826">
          <cell r="S2826" t="str">
            <v>OPERAÇÕES APROPRIAÇÃO MÃO-DE-OBRA</v>
          </cell>
        </row>
        <row r="2827">
          <cell r="S2827" t="str">
            <v>OPERAÇÕES APROPRIAÇÃO MÃO-DE-OBRA</v>
          </cell>
        </row>
        <row r="2828">
          <cell r="S2828" t="str">
            <v>OPERAÇÕES APROPRIAÇÃO MÃO-DE-OBRA</v>
          </cell>
        </row>
        <row r="2829">
          <cell r="S2829" t="str">
            <v>OPERAÇÕES APROPRIAÇÃO MÃO-DE-OBRA</v>
          </cell>
        </row>
        <row r="2830">
          <cell r="S2830" t="str">
            <v>OPERAÇÕES APROPRIAÇÃO MÃO-DE-OBRA</v>
          </cell>
        </row>
        <row r="2831">
          <cell r="S2831" t="str">
            <v>OPERAÇÕES APROPRIAÇÃO MÃO-DE-OBRA</v>
          </cell>
        </row>
        <row r="2832">
          <cell r="S2832" t="str">
            <v>OPERAÇÕES APROPRIAÇÃO MÃO-DE-OBRA</v>
          </cell>
        </row>
        <row r="2833">
          <cell r="S2833" t="str">
            <v>OPERAÇÕES APROPRIAÇÃO MÃO-DE-OBRA</v>
          </cell>
        </row>
        <row r="2834">
          <cell r="S2834" t="str">
            <v>OPERAÇÕES APROPRIAÇÃO MÃO-DE-OBRA</v>
          </cell>
        </row>
        <row r="2835">
          <cell r="S2835" t="str">
            <v>OPERAÇÕES APROPRIAÇÃO MÃO-DE-OBRA</v>
          </cell>
        </row>
        <row r="2836">
          <cell r="S2836" t="str">
            <v>OPERAÇÕES APROPRIAÇÃO MÃO-DE-OBRA</v>
          </cell>
        </row>
        <row r="2837">
          <cell r="S2837" t="str">
            <v>OPERAÇÕES APROPRIAÇÃO MÃO-DE-OBRA</v>
          </cell>
        </row>
        <row r="2838">
          <cell r="S2838" t="str">
            <v>OPERAÇÕES APROPRIAÇÃO MÃO-DE-OBRA</v>
          </cell>
        </row>
        <row r="2839">
          <cell r="S2839" t="str">
            <v>OPERAÇÕES APROPRIAÇÃO MÃO-DE-OBRA</v>
          </cell>
        </row>
        <row r="2840">
          <cell r="S2840" t="str">
            <v>OPERAÇÕES APROPRIAÇÃO MÃO-DE-OBRA</v>
          </cell>
        </row>
        <row r="2841">
          <cell r="S2841" t="str">
            <v>OPERAÇÕES APROPRIAÇÃO MÃO-DE-OBRA</v>
          </cell>
        </row>
        <row r="2842">
          <cell r="S2842" t="str">
            <v>OPERAÇÕES APROPRIAÇÃO MÃO-DE-OBRA</v>
          </cell>
        </row>
        <row r="2843">
          <cell r="S2843" t="str">
            <v>OPERAÇÕES APROPRIAÇÃO MÃO-DE-OBRA</v>
          </cell>
        </row>
        <row r="2844">
          <cell r="S2844" t="str">
            <v>OPERAÇÕES APROPRIAÇÃO MÃO-DE-OBRA</v>
          </cell>
        </row>
        <row r="2845">
          <cell r="S2845" t="str">
            <v>OPERAÇÕES APROPRIAÇÃO MÃO-DE-OBRA</v>
          </cell>
        </row>
        <row r="2846">
          <cell r="S2846" t="str">
            <v>OPERAÇÕES APROPRIAÇÃO MÃO-DE-OBRA</v>
          </cell>
        </row>
        <row r="2847">
          <cell r="S2847" t="str">
            <v>OPERAÇÕES APROPRIAÇÃO MÃO-DE-OBRA</v>
          </cell>
        </row>
        <row r="2848">
          <cell r="S2848" t="str">
            <v>OPERAÇÕES APROPRIAÇÃO MÃO-DE-OBRA</v>
          </cell>
        </row>
        <row r="2849">
          <cell r="S2849" t="str">
            <v>OPERAÇÕES APROPRIAÇÃO MÃO-DE-OBRA</v>
          </cell>
        </row>
        <row r="2850">
          <cell r="S2850" t="str">
            <v>OPERAÇÕES APROPRIAÇÃO MÃO-DE-OBRA</v>
          </cell>
        </row>
        <row r="2851">
          <cell r="S2851" t="str">
            <v>OPERAÇÕES APROPRIAÇÃO MÃO-DE-OBRA</v>
          </cell>
        </row>
        <row r="2852">
          <cell r="S2852" t="str">
            <v>OPERAÇÕES APROPRIAÇÃO MÃO-DE-OBRA</v>
          </cell>
        </row>
        <row r="2853">
          <cell r="S2853" t="str">
            <v>OPERAÇÕES APROPRIAÇÃO MÃO-DE-OBRA</v>
          </cell>
        </row>
        <row r="2854">
          <cell r="S2854" t="str">
            <v>OPERAÇÕES APROPRIAÇÃO MÃO-DE-OBRA</v>
          </cell>
        </row>
        <row r="2855">
          <cell r="S2855" t="str">
            <v>OPERAÇÕES APROPRIAÇÃO MÃO-DE-OBRA</v>
          </cell>
        </row>
        <row r="2856">
          <cell r="S2856" t="str">
            <v>OPERAÇÕES APROPRIAÇÃO MÃO-DE-OBRA</v>
          </cell>
        </row>
        <row r="2857">
          <cell r="S2857" t="str">
            <v>OPERAÇÕES APROPRIAÇÃO MÃO-DE-OBRA</v>
          </cell>
        </row>
        <row r="2858">
          <cell r="S2858" t="str">
            <v>OPERAÇÕES APROPRIAÇÃO MÃO-DE-OBRA</v>
          </cell>
        </row>
        <row r="2859">
          <cell r="S2859" t="str">
            <v>OPERAÇÕES APROPRIAÇÃO MÃO-DE-OBRA</v>
          </cell>
        </row>
        <row r="2860">
          <cell r="S2860" t="str">
            <v>OPERAÇÕES APROPRIAÇÃO MÃO-DE-OBRA</v>
          </cell>
        </row>
        <row r="2861">
          <cell r="S2861" t="str">
            <v>OPERAÇÕES APROPRIAÇÃO MÃO-DE-OBRA</v>
          </cell>
        </row>
        <row r="2862">
          <cell r="S2862" t="str">
            <v>OPERAÇÕES APROPRIAÇÃO MÃO-DE-OBRA</v>
          </cell>
        </row>
        <row r="2863">
          <cell r="S2863" t="str">
            <v>OPERAÇÕES APROPRIAÇÃO MÃO-DE-OBRA</v>
          </cell>
        </row>
        <row r="2864">
          <cell r="S2864" t="str">
            <v>OPERAÇÕES APROPRIAÇÃO MÃO-DE-OBRA</v>
          </cell>
        </row>
        <row r="2865">
          <cell r="S2865" t="str">
            <v>OPERAÇÕES APROPRIAÇÃO MÃO-DE-OBRA</v>
          </cell>
        </row>
        <row r="2866">
          <cell r="S2866" t="str">
            <v>OPERAÇÕES APROPRIAÇÃO MÃO-DE-OBRA</v>
          </cell>
        </row>
        <row r="2867">
          <cell r="S2867" t="str">
            <v>OPERAÇÕES APROPRIAÇÃO MÃO-DE-OBRA</v>
          </cell>
        </row>
        <row r="2868">
          <cell r="S2868" t="str">
            <v>OPERAÇÕES APROPRIAÇÃO MÃO-DE-OBRA</v>
          </cell>
        </row>
        <row r="2869">
          <cell r="S2869" t="str">
            <v>OPERAÇÕES APROPRIAÇÃO MÃO-DE-OBRA</v>
          </cell>
        </row>
        <row r="2870">
          <cell r="S2870" t="str">
            <v>OPERAÇÕES APROPRIAÇÃO MÃO-DE-OBRA</v>
          </cell>
        </row>
        <row r="2871">
          <cell r="S2871" t="str">
            <v>OPERAÇÕES APROPRIAÇÃO MÃO-DE-OBRA</v>
          </cell>
        </row>
        <row r="2872">
          <cell r="S2872" t="str">
            <v>OPERAÇÕES APROPRIAÇÃO MÃO-DE-OBRA</v>
          </cell>
        </row>
        <row r="2873">
          <cell r="S2873" t="str">
            <v>OPERAÇÕES APROPRIAÇÃO MÃO-DE-OBRA</v>
          </cell>
        </row>
        <row r="2874">
          <cell r="S2874" t="str">
            <v>OPERAÇÕES APROPRIAÇÃO MÃO-DE-OBRA</v>
          </cell>
        </row>
        <row r="2875">
          <cell r="S2875" t="str">
            <v>OPERAÇÕES APROPRIAÇÃO MÃO-DE-OBRA</v>
          </cell>
        </row>
        <row r="2876">
          <cell r="S2876" t="str">
            <v>OPERAÇÕES APROPRIAÇÃO MÃO-DE-OBRA</v>
          </cell>
        </row>
        <row r="2877">
          <cell r="S2877" t="str">
            <v>OPERAÇÕES APROPRIAÇÃO MÃO-DE-OBRA</v>
          </cell>
        </row>
        <row r="2878">
          <cell r="S2878" t="str">
            <v>OPERAÇÕES APROPRIAÇÃO MÃO-DE-OBRA</v>
          </cell>
        </row>
        <row r="2879">
          <cell r="S2879" t="str">
            <v>OPERAÇÕES APROPRIAÇÃO MÃO-DE-OBRA</v>
          </cell>
        </row>
        <row r="2880">
          <cell r="S2880" t="str">
            <v>OPERAÇÕES APROPRIAÇÃO MÃO-DE-OBRA</v>
          </cell>
        </row>
        <row r="2881">
          <cell r="S2881" t="str">
            <v>OPERAÇÕES APROPRIAÇÃO MÃO-DE-OBRA</v>
          </cell>
        </row>
        <row r="2882">
          <cell r="S2882" t="str">
            <v>OPERAÇÕES APROPRIAÇÃO MÃO-DE-OBRA</v>
          </cell>
        </row>
        <row r="2883">
          <cell r="S2883" t="str">
            <v>OPERAÇÕES APROPRIAÇÃO MÃO-DE-OBRA</v>
          </cell>
        </row>
        <row r="2884">
          <cell r="S2884" t="str">
            <v>OPERAÇÕES APROPRIAÇÃO MÃO-DE-OBRA</v>
          </cell>
        </row>
        <row r="2885">
          <cell r="S2885" t="str">
            <v>OPERAÇÕES APROPRIAÇÃO MÃO-DE-OBRA</v>
          </cell>
        </row>
        <row r="2886">
          <cell r="S2886" t="str">
            <v>OPERAÇÕES APROPRIAÇÃO MÃO-DE-OBRA</v>
          </cell>
        </row>
        <row r="2887">
          <cell r="S2887" t="str">
            <v>OPERAÇÕES APROPRIAÇÃO MÃO-DE-OBRA</v>
          </cell>
        </row>
        <row r="2888">
          <cell r="S2888" t="str">
            <v>OPERAÇÕES APROPRIAÇÃO MÃO-DE-OBRA</v>
          </cell>
        </row>
        <row r="2889">
          <cell r="S2889" t="str">
            <v>OPERAÇÕES APROPRIAÇÃO MÃO-DE-OBRA</v>
          </cell>
        </row>
        <row r="2890">
          <cell r="S2890" t="str">
            <v>OPERAÇÕES APROPRIAÇÃO MÃO-DE-OBRA</v>
          </cell>
        </row>
        <row r="2891">
          <cell r="S2891" t="str">
            <v>OPERAÇÕES APROPRIAÇÃO MÃO-DE-OBRA</v>
          </cell>
        </row>
        <row r="2892">
          <cell r="S2892" t="str">
            <v>OPERAÇÕES APROPRIAÇÃO MÃO-DE-OBRA</v>
          </cell>
        </row>
        <row r="2893">
          <cell r="S2893" t="str">
            <v>OPERAÇÕES APROPRIAÇÃO MÃO-DE-OBRA</v>
          </cell>
        </row>
        <row r="2894">
          <cell r="S2894" t="str">
            <v>OPERAÇÕES APROPRIAÇÃO MÃO-DE-OBRA</v>
          </cell>
        </row>
        <row r="2895">
          <cell r="S2895" t="str">
            <v>OPERAÇÕES APROPRIAÇÃO MÃO-DE-OBRA</v>
          </cell>
        </row>
        <row r="2896">
          <cell r="S2896" t="str">
            <v>OPERAÇÕES APROPRIAÇÃO MÃO-DE-OBRA</v>
          </cell>
        </row>
        <row r="2897">
          <cell r="S2897" t="str">
            <v>OPERAÇÕES APROPRIAÇÃO MÃO-DE-OBRA</v>
          </cell>
        </row>
        <row r="2898">
          <cell r="S2898" t="str">
            <v>OPERAÇÕES APROPRIAÇÃO MÃO-DE-OBRA</v>
          </cell>
        </row>
        <row r="2899">
          <cell r="S2899" t="str">
            <v>OPERAÇÕES APROPRIAÇÃO MÃO-DE-OBRA</v>
          </cell>
        </row>
        <row r="2900">
          <cell r="S2900" t="str">
            <v>OPERAÇÕES APROPRIAÇÃO MÃO-DE-OBRA</v>
          </cell>
        </row>
        <row r="2901">
          <cell r="S2901" t="str">
            <v>OPERAÇÕES APROPRIAÇÃO MÃO-DE-OBRA</v>
          </cell>
        </row>
        <row r="2902">
          <cell r="S2902" t="str">
            <v>OPERAÇÕES APROPRIAÇÃO MÃO-DE-OBRA</v>
          </cell>
        </row>
        <row r="2903">
          <cell r="S2903" t="str">
            <v>OPERAÇÕES APROPRIAÇÃO MÃO-DE-OBRA</v>
          </cell>
        </row>
        <row r="2904">
          <cell r="S2904" t="str">
            <v>OPERAÇÕES APROPRIAÇÃO MÃO-DE-OBRA</v>
          </cell>
        </row>
        <row r="2905">
          <cell r="S2905" t="str">
            <v>OPERAÇÕES APROPRIAÇÃO MÃO-DE-OBRA</v>
          </cell>
        </row>
        <row r="2906">
          <cell r="S2906" t="str">
            <v>OPERAÇÕES APROPRIAÇÃO MÃO-DE-OBRA</v>
          </cell>
        </row>
        <row r="2907">
          <cell r="S2907" t="str">
            <v>OPERAÇÕES APROPRIAÇÃO MÃO-DE-OBRA</v>
          </cell>
        </row>
        <row r="2908">
          <cell r="S2908" t="str">
            <v>OPERAÇÕES APROPRIAÇÃO MÃO-DE-OBRA</v>
          </cell>
        </row>
        <row r="2909">
          <cell r="S2909" t="str">
            <v>OPERAÇÕES APROPRIAÇÃO MÃO-DE-OBRA</v>
          </cell>
        </row>
        <row r="2910">
          <cell r="S2910" t="str">
            <v>OPERAÇÕES APROPRIAÇÃO MÃO-DE-OBRA</v>
          </cell>
        </row>
        <row r="2911">
          <cell r="S2911" t="str">
            <v>OPERAÇÕES APROPRIAÇÃO MÃO-DE-OBRA</v>
          </cell>
        </row>
        <row r="2912">
          <cell r="S2912" t="str">
            <v>OPERAÇÕES APROPRIAÇÃO MÃO-DE-OBRA</v>
          </cell>
        </row>
        <row r="2913">
          <cell r="S2913" t="str">
            <v>OPERAÇÕES APROPRIAÇÃO MÃO-DE-OBRA</v>
          </cell>
        </row>
        <row r="2914">
          <cell r="S2914" t="str">
            <v>OPERAÇÕES APROPRIAÇÃO MÃO-DE-OBRA</v>
          </cell>
        </row>
        <row r="2915">
          <cell r="S2915" t="str">
            <v>OPERAÇÕES APROPRIAÇÃO MÃO-DE-OBRA</v>
          </cell>
        </row>
        <row r="2916">
          <cell r="S2916" t="str">
            <v>OPERAÇÕES APROPRIAÇÃO MÃO-DE-OBRA</v>
          </cell>
        </row>
        <row r="2917">
          <cell r="S2917" t="str">
            <v>OPERAÇÕES APROPRIAÇÃO MÃO-DE-OBRA</v>
          </cell>
        </row>
        <row r="2918">
          <cell r="S2918" t="str">
            <v>OPERAÇÕES APROPRIAÇÃO MÃO-DE-OBRA</v>
          </cell>
        </row>
        <row r="2919">
          <cell r="S2919" t="str">
            <v>OPERAÇÕES APROPRIAÇÃO MÃO-DE-OBRA</v>
          </cell>
        </row>
        <row r="2920">
          <cell r="S2920" t="str">
            <v>OPERAÇÕES APROPRIAÇÃO MÃO-DE-OBRA</v>
          </cell>
        </row>
        <row r="2921">
          <cell r="S2921" t="str">
            <v>OPERAÇÕES APROPRIAÇÃO MÃO-DE-OBRA</v>
          </cell>
        </row>
        <row r="2922">
          <cell r="S2922" t="str">
            <v>OPERAÇÕES APROPRIAÇÃO MÃO-DE-OBRA</v>
          </cell>
        </row>
        <row r="2923">
          <cell r="S2923" t="str">
            <v>OPERAÇÕES APROPRIAÇÃO MÃO-DE-OBRA</v>
          </cell>
        </row>
        <row r="2924">
          <cell r="S2924" t="str">
            <v>OPERAÇÕES APROPRIAÇÃO MÃO-DE-OBRA</v>
          </cell>
        </row>
        <row r="2925">
          <cell r="S2925" t="str">
            <v>OPERAÇÕES APROPRIAÇÃO MÃO-DE-OBRA</v>
          </cell>
        </row>
        <row r="2926">
          <cell r="S2926" t="str">
            <v>OPERAÇÕES APROPRIAÇÃO MÃO-DE-OBRA</v>
          </cell>
        </row>
        <row r="2927">
          <cell r="S2927" t="str">
            <v>OPERAÇÕES APROPRIAÇÃO MÃO-DE-OBRA</v>
          </cell>
        </row>
        <row r="2928">
          <cell r="S2928" t="str">
            <v>OPERAÇÕES APROPRIAÇÃO MÃO-DE-OBRA</v>
          </cell>
        </row>
        <row r="2929">
          <cell r="S2929" t="str">
            <v>OPERAÇÕES APROPRIAÇÃO MÃO-DE-OBRA</v>
          </cell>
        </row>
        <row r="2930">
          <cell r="S2930" t="str">
            <v>OPERAÇÕES APROPRIAÇÃO MÃO-DE-OBRA</v>
          </cell>
        </row>
        <row r="2931">
          <cell r="S2931" t="str">
            <v>OPERAÇÕES APROPRIAÇÃO MÃO-DE-OBRA</v>
          </cell>
        </row>
        <row r="2932">
          <cell r="S2932" t="str">
            <v>OPERAÇÕES APROPRIAÇÃO MÃO-DE-OBRA</v>
          </cell>
        </row>
        <row r="2933">
          <cell r="S2933" t="str">
            <v>OPERAÇÕES APROPRIAÇÃO MÃO-DE-OBRA</v>
          </cell>
        </row>
        <row r="2934">
          <cell r="S2934" t="str">
            <v>OPERAÇÕES APROPRIAÇÃO MÃO-DE-OBRA</v>
          </cell>
        </row>
        <row r="2935">
          <cell r="S2935" t="str">
            <v>OPERAÇÕES APROPRIAÇÃO MÃO-DE-OBRA</v>
          </cell>
        </row>
        <row r="2936">
          <cell r="S2936" t="str">
            <v>OPERAÇÕES APROPRIAÇÃO MÃO-DE-OBRA</v>
          </cell>
        </row>
        <row r="2937">
          <cell r="S2937" t="str">
            <v>OPERAÇÕES APROPRIAÇÃO MÃO-DE-OBRA</v>
          </cell>
        </row>
        <row r="2938">
          <cell r="S2938" t="str">
            <v>OPERAÇÕES APROPRIAÇÃO MÃO-DE-OBRA</v>
          </cell>
        </row>
        <row r="2939">
          <cell r="S2939" t="str">
            <v>OPERAÇÕES APROPRIAÇÃO MÃO-DE-OBRA</v>
          </cell>
        </row>
        <row r="2940">
          <cell r="S2940" t="str">
            <v>OPERAÇÕES APROPRIAÇÃO MÃO-DE-OBRA</v>
          </cell>
        </row>
        <row r="2941">
          <cell r="S2941" t="str">
            <v>OPERAÇÕES APROPRIAÇÃO MÃO-DE-OBRA</v>
          </cell>
        </row>
        <row r="2942">
          <cell r="S2942" t="str">
            <v>OPERAÇÕES APROPRIAÇÃO MÃO-DE-OBRA</v>
          </cell>
        </row>
        <row r="2943">
          <cell r="S2943" t="str">
            <v>OPERAÇÕES APROPRIAÇÃO MÃO-DE-OBRA</v>
          </cell>
        </row>
        <row r="2944">
          <cell r="S2944" t="str">
            <v>OPERAÇÕES APROPRIAÇÃO MÃO-DE-OBRA</v>
          </cell>
        </row>
        <row r="2945">
          <cell r="S2945" t="str">
            <v>OPERAÇÕES APROPRIAÇÃO MÃO-DE-OBRA</v>
          </cell>
        </row>
        <row r="2946">
          <cell r="S2946" t="str">
            <v>OPERAÇÕES APROPRIAÇÃO MÃO-DE-OBRA</v>
          </cell>
        </row>
        <row r="2947">
          <cell r="S2947" t="str">
            <v>OPERAÇÕES APROPRIAÇÃO MÃO-DE-OBRA</v>
          </cell>
        </row>
        <row r="2948">
          <cell r="S2948" t="str">
            <v>OPERAÇÕES APROPRIAÇÃO MÃO-DE-OBRA</v>
          </cell>
        </row>
        <row r="2949">
          <cell r="S2949" t="str">
            <v>OPERAÇÕES APROPRIAÇÃO MÃO-DE-OBRA</v>
          </cell>
        </row>
        <row r="2950">
          <cell r="S2950" t="str">
            <v>OPERAÇÕES APROPRIAÇÃO MÃO-DE-OBRA</v>
          </cell>
        </row>
        <row r="2951">
          <cell r="S2951" t="str">
            <v>OPERAÇÕES APROPRIAÇÃO MÃO-DE-OBRA</v>
          </cell>
        </row>
        <row r="2952">
          <cell r="S2952" t="str">
            <v>OPERAÇÕES APROPRIAÇÃO MÃO-DE-OBRA</v>
          </cell>
        </row>
        <row r="2953">
          <cell r="S2953" t="str">
            <v>OPERAÇÕES APROPRIAÇÃO MÃO-DE-OBRA</v>
          </cell>
        </row>
        <row r="2954">
          <cell r="S2954" t="str">
            <v>OPERAÇÕES APROPRIAÇÃO MÃO-DE-OBRA</v>
          </cell>
        </row>
        <row r="2955">
          <cell r="S2955" t="str">
            <v>OPERAÇÕES APROPRIAÇÃO MÃO-DE-OBRA</v>
          </cell>
        </row>
        <row r="2956">
          <cell r="S2956" t="str">
            <v>OPERAÇÕES APROPRIAÇÃO MÃO-DE-OBRA</v>
          </cell>
        </row>
        <row r="2957">
          <cell r="S2957" t="str">
            <v>OPERAÇÕES APROPRIAÇÃO MÃO-DE-OBRA</v>
          </cell>
        </row>
        <row r="2958">
          <cell r="S2958" t="str">
            <v>OPERAÇÕES APROPRIAÇÃO MÃO-DE-OBRA</v>
          </cell>
        </row>
        <row r="2959">
          <cell r="S2959" t="str">
            <v>OPERAÇÕES APROPRIAÇÃO MÃO-DE-OBRA</v>
          </cell>
        </row>
        <row r="2960">
          <cell r="S2960" t="str">
            <v>OPERAÇÕES APROPRIAÇÃO MÃO-DE-OBRA</v>
          </cell>
        </row>
        <row r="2961">
          <cell r="S2961" t="str">
            <v>OPERAÇÕES APROPRIAÇÃO MÃO-DE-OBRA</v>
          </cell>
        </row>
        <row r="2962">
          <cell r="S2962" t="str">
            <v>OPERAÇÕES APROPRIAÇÃO MÃO-DE-OBRA</v>
          </cell>
        </row>
        <row r="2963">
          <cell r="S2963" t="str">
            <v>OPERAÇÕES APROPRIAÇÃO MÃO-DE-OBRA</v>
          </cell>
        </row>
        <row r="2964">
          <cell r="S2964" t="str">
            <v>OPERAÇÕES APROPRIAÇÃO MÃO-DE-OBRA</v>
          </cell>
        </row>
        <row r="2965">
          <cell r="S2965" t="str">
            <v>OPERAÇÕES APROPRIAÇÃO MÃO-DE-OBRA</v>
          </cell>
        </row>
        <row r="2966">
          <cell r="S2966" t="str">
            <v>OPERAÇÕES APROPRIAÇÃO MÃO-DE-OBRA</v>
          </cell>
        </row>
        <row r="2967">
          <cell r="S2967" t="str">
            <v>OPERAÇÕES APROPRIAÇÃO MÃO-DE-OBRA</v>
          </cell>
        </row>
        <row r="2968">
          <cell r="S2968" t="str">
            <v>OPERAÇÕES APROPRIAÇÃO MÃO-DE-OBRA</v>
          </cell>
        </row>
        <row r="2969">
          <cell r="S2969" t="str">
            <v>OPERAÇÕES APROPRIAÇÃO MÃO-DE-OBRA</v>
          </cell>
        </row>
        <row r="2970">
          <cell r="S2970" t="str">
            <v>OPERAÇÕES APROPRIAÇÃO MÃO-DE-OBRA</v>
          </cell>
        </row>
        <row r="2971">
          <cell r="S2971" t="str">
            <v>OPERAÇÕES APROPRIAÇÃO MÃO-DE-OBRA</v>
          </cell>
        </row>
        <row r="2972">
          <cell r="S2972" t="str">
            <v>OPERAÇÕES APROPRIAÇÃO MÃO-DE-OBRA</v>
          </cell>
        </row>
        <row r="2973">
          <cell r="S2973" t="str">
            <v>OPERAÇÕES APROPRIAÇÃO MÃO-DE-OBRA</v>
          </cell>
        </row>
        <row r="2974">
          <cell r="S2974" t="str">
            <v>OPERAÇÕES APROPRIAÇÃO MÃO-DE-OBRA</v>
          </cell>
        </row>
        <row r="2975">
          <cell r="S2975" t="str">
            <v>OPERAÇÕES APROPRIAÇÃO MÃO-DE-OBRA</v>
          </cell>
        </row>
        <row r="2976">
          <cell r="S2976" t="str">
            <v>OPERAÇÕES APROPRIAÇÃO MÃO-DE-OBRA</v>
          </cell>
        </row>
        <row r="2977">
          <cell r="S2977" t="str">
            <v>OPERAÇÕES APROPRIAÇÃO MÃO-DE-OBRA</v>
          </cell>
        </row>
        <row r="2978">
          <cell r="S2978" t="str">
            <v>OPERAÇÕES APROPRIAÇÃO MÃO-DE-OBRA</v>
          </cell>
        </row>
        <row r="2979">
          <cell r="S2979" t="str">
            <v>OPERAÇÕES APROPRIAÇÃO MÃO-DE-OBRA</v>
          </cell>
        </row>
        <row r="2980">
          <cell r="S2980" t="str">
            <v>OPERAÇÕES APROPRIAÇÃO MÃO-DE-OBRA</v>
          </cell>
        </row>
        <row r="2981">
          <cell r="S2981" t="str">
            <v>OPERAÇÕES APROPRIAÇÃO MÃO-DE-OBRA</v>
          </cell>
        </row>
        <row r="2982">
          <cell r="S2982" t="str">
            <v>OPERAÇÕES APROPRIAÇÃO MÃO-DE-OBRA</v>
          </cell>
        </row>
        <row r="2983">
          <cell r="S2983" t="str">
            <v>OPERAÇÕES APROPRIAÇÃO MÃO-DE-OBRA</v>
          </cell>
        </row>
        <row r="2984">
          <cell r="S2984" t="str">
            <v>OPERAÇÕES APROPRIAÇÃO MÃO-DE-OBRA</v>
          </cell>
        </row>
        <row r="2985">
          <cell r="S2985" t="str">
            <v>OPERAÇÕES APROPRIAÇÃO MÃO-DE-OBRA</v>
          </cell>
        </row>
        <row r="2986">
          <cell r="S2986" t="str">
            <v>OPERAÇÕES APROPRIAÇÃO MÃO-DE-OBRA</v>
          </cell>
        </row>
        <row r="2987">
          <cell r="S2987" t="str">
            <v>OPERAÇÕES APROPRIAÇÃO MÃO-DE-OBRA</v>
          </cell>
        </row>
        <row r="2988">
          <cell r="S2988" t="str">
            <v>OPERAÇÕES APROPRIAÇÃO MÃO-DE-OBRA</v>
          </cell>
        </row>
        <row r="2989">
          <cell r="S2989" t="str">
            <v>OPERAÇÕES APROPRIAÇÃO MÃO-DE-OBRA</v>
          </cell>
        </row>
        <row r="2990">
          <cell r="S2990" t="str">
            <v>OPERAÇÕES APROPRIAÇÃO MÃO-DE-OBRA</v>
          </cell>
        </row>
        <row r="2991">
          <cell r="S2991" t="str">
            <v>OPERAÇÕES APROPRIAÇÃO MÃO-DE-OBRA</v>
          </cell>
        </row>
        <row r="2992">
          <cell r="S2992" t="str">
            <v>OPERAÇÕES APROPRIAÇÃO MÃO-DE-OBRA</v>
          </cell>
        </row>
        <row r="2993">
          <cell r="S2993" t="str">
            <v>OPERAÇÕES APROPRIAÇÃO MÃO-DE-OBRA</v>
          </cell>
        </row>
        <row r="2994">
          <cell r="S2994" t="str">
            <v>OPERAÇÕES APROPRIAÇÃO MÃO-DE-OBRA</v>
          </cell>
        </row>
        <row r="2995">
          <cell r="S2995" t="str">
            <v>OPERAÇÕES APROPRIAÇÃO MÃO-DE-OBRA</v>
          </cell>
        </row>
        <row r="2996">
          <cell r="S2996" t="str">
            <v>OPERAÇÕES APROPRIAÇÃO MÃO-DE-OBRA</v>
          </cell>
        </row>
        <row r="2997">
          <cell r="S2997" t="str">
            <v>OPERAÇÕES APROPRIAÇÃO MÃO-DE-OBRA</v>
          </cell>
        </row>
        <row r="2998">
          <cell r="S2998" t="str">
            <v>OPERAÇÕES APROPRIAÇÃO MÃO-DE-OBRA</v>
          </cell>
        </row>
        <row r="2999">
          <cell r="S2999" t="str">
            <v>OPERAÇÕES APROPRIAÇÃO MÃO-DE-OBRA</v>
          </cell>
        </row>
        <row r="3000">
          <cell r="S3000" t="str">
            <v>OPERAÇÕES APROPRIAÇÃO MÃO-DE-OBRA</v>
          </cell>
        </row>
        <row r="3001">
          <cell r="S3001" t="str">
            <v>OPERAÇÕES APROPRIAÇÃO MÃO-DE-OBRA</v>
          </cell>
        </row>
        <row r="3002">
          <cell r="S3002" t="str">
            <v>OPERAÇÕES APROPRIAÇÃO MÃO-DE-OBRA</v>
          </cell>
        </row>
        <row r="3003">
          <cell r="S3003" t="str">
            <v>OPERAÇÕES APROPRIAÇÃO MÃO-DE-OBRA</v>
          </cell>
        </row>
        <row r="3004">
          <cell r="S3004" t="str">
            <v>OPERAÇÕES APROPRIAÇÃO MÃO-DE-OBRA</v>
          </cell>
        </row>
        <row r="3005">
          <cell r="S3005" t="str">
            <v>OPERAÇÕES APROPRIAÇÃO MÃO-DE-OBRA</v>
          </cell>
        </row>
        <row r="3006">
          <cell r="S3006" t="str">
            <v>OPERAÇÕES APROPRIAÇÃO MÃO-DE-OBRA</v>
          </cell>
        </row>
        <row r="3007">
          <cell r="S3007" t="str">
            <v>OPERAÇÕES APROPRIAÇÃO MÃO-DE-OBRA</v>
          </cell>
        </row>
        <row r="3008">
          <cell r="S3008" t="str">
            <v>OPERAÇÕES APROPRIAÇÃO MÃO-DE-OBRA</v>
          </cell>
        </row>
        <row r="3009">
          <cell r="S3009" t="str">
            <v>OPERAÇÕES APROPRIAÇÃO MÃO-DE-OBRA</v>
          </cell>
        </row>
        <row r="3010">
          <cell r="S3010" t="str">
            <v>OPERAÇÕES APROPRIAÇÃO MÃO-DE-OBRA</v>
          </cell>
        </row>
        <row r="3011">
          <cell r="S3011" t="str">
            <v>OPERAÇÕES APROPRIAÇÃO MÃO-DE-OBRA</v>
          </cell>
        </row>
        <row r="3012">
          <cell r="S3012" t="str">
            <v>OPERAÇÕES APROPRIAÇÃO MÃO-DE-OBRA</v>
          </cell>
        </row>
        <row r="3013">
          <cell r="S3013" t="str">
            <v>OPERAÇÕES APROPRIAÇÃO MÃO-DE-OBRA</v>
          </cell>
        </row>
        <row r="3014">
          <cell r="S3014" t="str">
            <v>OPERAÇÕES APROPRIAÇÃO MÃO-DE-OBRA</v>
          </cell>
        </row>
        <row r="3015">
          <cell r="S3015" t="str">
            <v>OPERAÇÕES APROPRIAÇÃO MÃO-DE-OBRA</v>
          </cell>
        </row>
        <row r="3016">
          <cell r="S3016" t="str">
            <v>OPERAÇÕES APROPRIAÇÃO MÃO-DE-OBRA</v>
          </cell>
        </row>
        <row r="3017">
          <cell r="S3017" t="str">
            <v>OPERAÇÕES APROPRIAÇÃO MÃO-DE-OBRA</v>
          </cell>
        </row>
        <row r="3018">
          <cell r="S3018" t="str">
            <v>OPERAÇÕES APROPRIAÇÃO MÃO-DE-OBRA</v>
          </cell>
        </row>
        <row r="3019">
          <cell r="S3019" t="str">
            <v>OPERAÇÕES APROPRIAÇÃO MÃO-DE-OBRA</v>
          </cell>
        </row>
        <row r="3020">
          <cell r="S3020" t="str">
            <v>OPERAÇÕES APROPRIAÇÃO MÃO-DE-OBRA</v>
          </cell>
        </row>
        <row r="3021">
          <cell r="S3021" t="str">
            <v>OPERAÇÕES APROPRIAÇÃO MÃO-DE-OBRA</v>
          </cell>
        </row>
        <row r="3022">
          <cell r="S3022" t="str">
            <v>OPERAÇÕES APROPRIAÇÃO MÃO-DE-OBRA</v>
          </cell>
        </row>
        <row r="3023">
          <cell r="S3023" t="str">
            <v>OPERAÇÕES APROPRIAÇÃO MÃO-DE-OBRA</v>
          </cell>
        </row>
        <row r="3024">
          <cell r="S3024" t="str">
            <v>OPERAÇÕES APROPRIAÇÃO MÃO-DE-OBRA</v>
          </cell>
        </row>
        <row r="3025">
          <cell r="S3025" t="str">
            <v>OPERAÇÕES APROPRIAÇÃO MÃO-DE-OBRA</v>
          </cell>
        </row>
        <row r="3026">
          <cell r="S3026" t="str">
            <v>OPERAÇÕES APROPRIAÇÃO MÃO-DE-OBRA</v>
          </cell>
        </row>
        <row r="3027">
          <cell r="S3027" t="str">
            <v>OPERAÇÕES APROPRIAÇÃO MÃO-DE-OBRA</v>
          </cell>
        </row>
        <row r="3028">
          <cell r="S3028" t="str">
            <v>OPERAÇÕES APROPRIAÇÃO MÃO-DE-OBRA</v>
          </cell>
        </row>
        <row r="3029">
          <cell r="S3029" t="str">
            <v>OPERAÇÕES APROPRIAÇÃO MÃO-DE-OBRA</v>
          </cell>
        </row>
        <row r="3030">
          <cell r="S3030" t="str">
            <v>OPERAÇÕES APROPRIAÇÃO MÃO-DE-OBRA</v>
          </cell>
        </row>
        <row r="3031">
          <cell r="S3031" t="str">
            <v>OPERAÇÕES APROPRIAÇÃO MÃO-DE-OBRA</v>
          </cell>
        </row>
        <row r="3032">
          <cell r="S3032" t="str">
            <v>OPERAÇÕES APROPRIAÇÃO MÃO-DE-OBRA</v>
          </cell>
        </row>
        <row r="3033">
          <cell r="S3033" t="str">
            <v>OPERAÇÕES APROPRIAÇÃO MÃO-DE-OBRA</v>
          </cell>
        </row>
        <row r="3034">
          <cell r="S3034" t="str">
            <v>OPERAÇÕES APROPRIAÇÃO MÃO-DE-OBRA</v>
          </cell>
        </row>
        <row r="3035">
          <cell r="S3035" t="str">
            <v>OPERAÇÕES APROPRIAÇÃO MÃO-DE-OBRA</v>
          </cell>
        </row>
        <row r="3036">
          <cell r="S3036" t="str">
            <v>OPERAÇÕES APROPRIAÇÃO MÃO-DE-OBRA</v>
          </cell>
        </row>
        <row r="3037">
          <cell r="S3037" t="str">
            <v>OPERAÇÕES APROPRIAÇÃO MÃO-DE-OBRA</v>
          </cell>
        </row>
        <row r="3038">
          <cell r="S3038" t="str">
            <v>OPERAÇÕES APROPRIAÇÃO MÃO-DE-OBRA</v>
          </cell>
        </row>
        <row r="3039">
          <cell r="S3039" t="str">
            <v>OPERAÇÕES APROPRIAÇÃO MÃO-DE-OBRA</v>
          </cell>
        </row>
        <row r="3040">
          <cell r="S3040" t="str">
            <v>OPERAÇÕES APROPRIAÇÃO MÃO-DE-OBRA</v>
          </cell>
        </row>
        <row r="3041">
          <cell r="S3041" t="str">
            <v>OPERAÇÕES APROPRIAÇÃO MÃO-DE-OBRA</v>
          </cell>
        </row>
        <row r="3042">
          <cell r="S3042" t="str">
            <v>OPERAÇÕES APROPRIAÇÃO MÃO-DE-OBRA</v>
          </cell>
        </row>
        <row r="3043">
          <cell r="S3043" t="str">
            <v>OPERAÇÕES APROPRIAÇÃO MÃO-DE-OBRA</v>
          </cell>
        </row>
        <row r="3044">
          <cell r="S3044" t="str">
            <v>OPERAÇÕES APROPRIAÇÃO MÃO-DE-OBRA</v>
          </cell>
        </row>
        <row r="3045">
          <cell r="S3045" t="str">
            <v>OPERAÇÕES APROPRIAÇÃO MÃO-DE-OBRA</v>
          </cell>
        </row>
        <row r="3046">
          <cell r="S3046" t="str">
            <v>OPERAÇÕES APROPRIAÇÃO MÃO-DE-OBRA</v>
          </cell>
        </row>
        <row r="3047">
          <cell r="S3047" t="str">
            <v>OPERAÇÕES APROPRIAÇÃO MÃO-DE-OBRA</v>
          </cell>
        </row>
        <row r="3048">
          <cell r="S3048" t="str">
            <v>OPERAÇÕES APROPRIAÇÃO MÃO-DE-OBRA</v>
          </cell>
        </row>
        <row r="3049">
          <cell r="S3049" t="str">
            <v>OPERAÇÕES APROPRIAÇÃO MÃO-DE-OBRA</v>
          </cell>
        </row>
        <row r="3050">
          <cell r="S3050" t="str">
            <v>OPERAÇÕES APROPRIAÇÃO MÃO-DE-OBRA</v>
          </cell>
        </row>
        <row r="3051">
          <cell r="S3051" t="str">
            <v>OPERAÇÕES APROPRIAÇÃO MÃO-DE-OBRA</v>
          </cell>
        </row>
        <row r="3052">
          <cell r="S3052" t="str">
            <v>OPERAÇÕES APROPRIAÇÃO MÃO-DE-OBRA</v>
          </cell>
        </row>
        <row r="3053">
          <cell r="S3053" t="str">
            <v>OPERAÇÕES APROPRIAÇÃO MÃO-DE-OBRA</v>
          </cell>
        </row>
        <row r="3054">
          <cell r="S3054" t="str">
            <v>OPERAÇÕES APROPRIAÇÃO MÃO-DE-OBRA</v>
          </cell>
        </row>
        <row r="3055">
          <cell r="S3055" t="str">
            <v>OPERAÇÕES APROPRIAÇÃO MÃO-DE-OBRA</v>
          </cell>
        </row>
        <row r="3056">
          <cell r="S3056" t="str">
            <v>OPERAÇÕES APROPRIAÇÃO MÃO-DE-OBRA</v>
          </cell>
        </row>
        <row r="3057">
          <cell r="S3057" t="str">
            <v>OPERAÇÕES APROPRIAÇÃO MÃO-DE-OBRA</v>
          </cell>
        </row>
        <row r="3058">
          <cell r="S3058" t="str">
            <v>OPERAÇÕES APROPRIAÇÃO MÃO-DE-OBRA</v>
          </cell>
        </row>
        <row r="3059">
          <cell r="S3059" t="str">
            <v>OPERAÇÕES APROPRIAÇÃO MÃO-DE-OBRA</v>
          </cell>
        </row>
        <row r="3060">
          <cell r="S3060" t="str">
            <v>OPERAÇÕES APROPRIAÇÃO MÃO-DE-OBRA</v>
          </cell>
        </row>
        <row r="3061">
          <cell r="S3061" t="str">
            <v>OPERAÇÕES APROPRIAÇÃO MÃO-DE-OBRA</v>
          </cell>
        </row>
        <row r="3062">
          <cell r="S3062" t="str">
            <v>OPERAÇÕES APROPRIAÇÃO MÃO-DE-OBRA</v>
          </cell>
        </row>
        <row r="3063">
          <cell r="S3063" t="str">
            <v>OPERAÇÕES APROPRIAÇÃO MÃO-DE-OBRA</v>
          </cell>
        </row>
        <row r="3064">
          <cell r="S3064" t="str">
            <v>OPERAÇÕES APROPRIAÇÃO MÃO-DE-OBRA</v>
          </cell>
        </row>
        <row r="3065">
          <cell r="S3065" t="str">
            <v>OPERAÇÕES APROPRIAÇÃO MÃO-DE-OBRA</v>
          </cell>
        </row>
        <row r="3066">
          <cell r="S3066" t="str">
            <v>OPERAÇÕES APROPRIAÇÃO MÃO-DE-OBRA</v>
          </cell>
        </row>
        <row r="3067">
          <cell r="S3067" t="str">
            <v>OPERAÇÕES APROPRIAÇÃO MÃO-DE-OBRA</v>
          </cell>
        </row>
        <row r="3068">
          <cell r="S3068" t="str">
            <v>OPERAÇÕES APROPRIAÇÃO MÃO-DE-OBRA</v>
          </cell>
        </row>
        <row r="3069">
          <cell r="S3069" t="str">
            <v>OPERAÇÕES APROPRIAÇÃO MÃO-DE-OBRA</v>
          </cell>
        </row>
        <row r="3070">
          <cell r="S3070" t="str">
            <v>OPERAÇÕES APROPRIAÇÃO MÃO-DE-OBRA</v>
          </cell>
        </row>
        <row r="3071">
          <cell r="S3071" t="str">
            <v>OPERAÇÕES APROPRIAÇÃO MÃO-DE-OBRA</v>
          </cell>
        </row>
        <row r="3072">
          <cell r="S3072" t="str">
            <v>OPERAÇÕES APROPRIAÇÃO MÃO-DE-OBRA</v>
          </cell>
        </row>
        <row r="3073">
          <cell r="S3073" t="str">
            <v>OPERAÇÕES APROPRIAÇÃO MÃO-DE-OBRA</v>
          </cell>
        </row>
        <row r="3074">
          <cell r="S3074" t="str">
            <v>OPERAÇÕES APROPRIAÇÃO MÃO-DE-OBRA</v>
          </cell>
        </row>
        <row r="3075">
          <cell r="S3075" t="str">
            <v>OPERAÇÕES APROPRIAÇÃO MÃO-DE-OBRA</v>
          </cell>
        </row>
        <row r="3076">
          <cell r="S3076" t="str">
            <v>OPERAÇÕES APROPRIAÇÃO MÃO-DE-OBRA</v>
          </cell>
        </row>
        <row r="3077">
          <cell r="S3077" t="str">
            <v>OPERAÇÕES APROPRIAÇÃO MÃO-DE-OBRA</v>
          </cell>
        </row>
        <row r="3078">
          <cell r="S3078" t="str">
            <v>OPERAÇÕES APROPRIAÇÃO MÃO-DE-OBRA</v>
          </cell>
        </row>
        <row r="3079">
          <cell r="S3079" t="str">
            <v>OPERAÇÕES APROPRIAÇÃO MÃO-DE-OBRA</v>
          </cell>
        </row>
        <row r="3080">
          <cell r="S3080" t="str">
            <v>OPERAÇÕES APROPRIAÇÃO MÃO-DE-OBRA</v>
          </cell>
        </row>
        <row r="3081">
          <cell r="S3081" t="str">
            <v>OPERAÇÕES APROPRIAÇÃO MÃO-DE-OBRA</v>
          </cell>
        </row>
        <row r="3082">
          <cell r="S3082" t="str">
            <v>OPERAÇÕES APROPRIAÇÃO MÃO-DE-OBRA</v>
          </cell>
        </row>
        <row r="3083">
          <cell r="S3083" t="str">
            <v>OPERAÇÕES APROPRIAÇÃO MÃO-DE-OBRA</v>
          </cell>
        </row>
        <row r="3084">
          <cell r="S3084" t="str">
            <v>OPERAÇÕES APROPRIAÇÃO MÃO-DE-OBRA</v>
          </cell>
        </row>
        <row r="3085">
          <cell r="S3085" t="str">
            <v>OPERAÇÕES APROPRIAÇÃO MÃO-DE-OBRA</v>
          </cell>
        </row>
        <row r="3086">
          <cell r="S3086" t="str">
            <v>OPERAÇÕES APROPRIAÇÃO MÃO-DE-OBRA</v>
          </cell>
        </row>
        <row r="3087">
          <cell r="S3087" t="str">
            <v>OPERAÇÕES APROPRIAÇÃO MÃO-DE-OBRA</v>
          </cell>
        </row>
        <row r="3088">
          <cell r="S3088" t="str">
            <v>OPERAÇÕES APROPRIAÇÃO MÃO-DE-OBRA</v>
          </cell>
        </row>
        <row r="3089">
          <cell r="S3089" t="str">
            <v>OPERAÇÕES APROPRIAÇÃO MÃO-DE-OBRA</v>
          </cell>
        </row>
        <row r="3090">
          <cell r="S3090" t="str">
            <v>OPERAÇÕES APROPRIAÇÃO MÃO-DE-OBRA</v>
          </cell>
        </row>
        <row r="3091">
          <cell r="S3091" t="str">
            <v>OPERAÇÕES APROPRIAÇÃO MÃO-DE-OBRA</v>
          </cell>
        </row>
        <row r="3092">
          <cell r="S3092" t="str">
            <v>OPERAÇÕES APROPRIAÇÃO MÃO-DE-OBRA</v>
          </cell>
        </row>
        <row r="3093">
          <cell r="S3093" t="str">
            <v>OPERAÇÕES APROPRIAÇÃO MÃO-DE-OBRA</v>
          </cell>
        </row>
        <row r="3094">
          <cell r="S3094" t="str">
            <v>OPERAÇÕES APROPRIAÇÃO MÃO-DE-OBRA</v>
          </cell>
        </row>
        <row r="3095">
          <cell r="S3095" t="str">
            <v>OPERAÇÕES APROPRIAÇÃO MÃO-DE-OBRA</v>
          </cell>
        </row>
        <row r="3096">
          <cell r="S3096" t="str">
            <v>OPERAÇÕES APROPRIAÇÃO MÃO-DE-OBRA</v>
          </cell>
        </row>
        <row r="3097">
          <cell r="S3097" t="str">
            <v>OPERAÇÕES APROPRIAÇÃO MÃO-DE-OBRA</v>
          </cell>
        </row>
        <row r="3098">
          <cell r="S3098" t="str">
            <v>OPERAÇÕES APROPRIAÇÃO MÃO-DE-OBRA</v>
          </cell>
        </row>
        <row r="3099">
          <cell r="S3099" t="str">
            <v>OPERAÇÕES APROPRIAÇÃO MÃO-DE-OBRA</v>
          </cell>
        </row>
        <row r="3100">
          <cell r="S3100" t="str">
            <v>OPERAÇÕES APROPRIAÇÃO MÃO-DE-OBRA</v>
          </cell>
        </row>
        <row r="3101">
          <cell r="S3101" t="str">
            <v>OPERAÇÕES APROPRIAÇÃO MÃO-DE-OBRA</v>
          </cell>
        </row>
        <row r="3102">
          <cell r="S3102" t="str">
            <v>OPERAÇÕES APROPRIAÇÃO MÃO-DE-OBRA</v>
          </cell>
        </row>
        <row r="3103">
          <cell r="S3103" t="str">
            <v>OPERAÇÕES APROPRIAÇÃO MÃO-DE-OBRA</v>
          </cell>
        </row>
        <row r="3104">
          <cell r="S3104" t="str">
            <v>OPERAÇÕES APROPRIAÇÃO MÃO-DE-OBRA</v>
          </cell>
        </row>
        <row r="3105">
          <cell r="S3105" t="str">
            <v>OPERAÇÕES APROPRIAÇÃO MÃO-DE-OBRA</v>
          </cell>
        </row>
        <row r="3106">
          <cell r="S3106" t="str">
            <v>OPERAÇÕES APROPRIAÇÃO MÃO-DE-OBRA</v>
          </cell>
        </row>
        <row r="3107">
          <cell r="S3107" t="str">
            <v>OPERAÇÕES APROPRIAÇÃO MÃO-DE-OBRA</v>
          </cell>
        </row>
        <row r="3108">
          <cell r="S3108" t="str">
            <v>OPERAÇÕES APROPRIAÇÃO MÃO-DE-OBRA</v>
          </cell>
        </row>
        <row r="3109">
          <cell r="S3109" t="str">
            <v>OPERAÇÕES APROPRIAÇÃO MÃO-DE-OBRA</v>
          </cell>
        </row>
        <row r="3110">
          <cell r="S3110" t="str">
            <v>OPERAÇÕES APROPRIAÇÃO MÃO-DE-OBRA</v>
          </cell>
        </row>
        <row r="3111">
          <cell r="S3111" t="str">
            <v>OPERAÇÕES APROPRIAÇÃO MÃO-DE-OBRA</v>
          </cell>
        </row>
        <row r="3112">
          <cell r="S3112" t="str">
            <v>OPERAÇÕES APROPRIAÇÃO MÃO-DE-OBRA</v>
          </cell>
        </row>
        <row r="3113">
          <cell r="S3113" t="str">
            <v>OPERAÇÕES APROPRIAÇÃO MÃO-DE-OBRA</v>
          </cell>
        </row>
        <row r="3114">
          <cell r="S3114" t="str">
            <v>OPERAÇÕES APROPRIAÇÃO MÃO-DE-OBRA</v>
          </cell>
        </row>
        <row r="3115">
          <cell r="S3115" t="str">
            <v>OPERAÇÕES APROPRIAÇÃO MÃO-DE-OBRA</v>
          </cell>
        </row>
        <row r="3116">
          <cell r="S3116" t="str">
            <v>OPERAÇÕES APROPRIAÇÃO MÃO-DE-OBRA</v>
          </cell>
        </row>
        <row r="3117">
          <cell r="S3117" t="str">
            <v>OPERAÇÕES APROPRIAÇÃO MÃO-DE-OBRA</v>
          </cell>
        </row>
        <row r="3118">
          <cell r="S3118" t="str">
            <v>OPERAÇÕES APROPRIAÇÃO MÃO-DE-OBRA</v>
          </cell>
        </row>
        <row r="3119">
          <cell r="S3119" t="str">
            <v>OPERAÇÕES APROPRIAÇÃO MÃO-DE-OBRA</v>
          </cell>
        </row>
        <row r="3120">
          <cell r="S3120" t="str">
            <v>OPERAÇÕES APROPRIAÇÃO MÃO-DE-OBRA</v>
          </cell>
        </row>
        <row r="3121">
          <cell r="S3121" t="str">
            <v>OPERAÇÕES APROPRIAÇÃO MÃO-DE-OBRA</v>
          </cell>
        </row>
        <row r="3122">
          <cell r="S3122" t="str">
            <v>OPERAÇÕES APROPRIAÇÃO MÃO-DE-OBRA</v>
          </cell>
        </row>
        <row r="3123">
          <cell r="S3123" t="str">
            <v>OPERAÇÕES APROPRIAÇÃO MÃO-DE-OBRA</v>
          </cell>
        </row>
        <row r="3124">
          <cell r="S3124" t="str">
            <v>OPERAÇÕES APROPRIAÇÃO MÃO-DE-OBRA</v>
          </cell>
        </row>
        <row r="3125">
          <cell r="S3125" t="str">
            <v>OPERAÇÕES APROPRIAÇÃO MÃO-DE-OBRA</v>
          </cell>
        </row>
        <row r="3126">
          <cell r="S3126" t="str">
            <v>OPERAÇÕES APROPRIAÇÃO MÃO-DE-OBRA</v>
          </cell>
        </row>
        <row r="3127">
          <cell r="S3127" t="str">
            <v>OPERAÇÕES APROPRIAÇÃO MÃO-DE-OBRA</v>
          </cell>
        </row>
        <row r="3128">
          <cell r="S3128" t="str">
            <v>OPERAÇÕES APROPRIAÇÃO MÃO-DE-OBRA</v>
          </cell>
        </row>
        <row r="3129">
          <cell r="S3129" t="str">
            <v>OPERAÇÕES APROPRIAÇÃO MÃO-DE-OBRA</v>
          </cell>
        </row>
        <row r="3130">
          <cell r="S3130" t="str">
            <v>OPERAÇÕES APROPRIAÇÃO MÃO-DE-OBRA</v>
          </cell>
        </row>
        <row r="3131">
          <cell r="S3131" t="str">
            <v>OPERAÇÕES APROPRIAÇÃO MÃO-DE-OBRA</v>
          </cell>
        </row>
        <row r="3132">
          <cell r="S3132" t="str">
            <v>OPERAÇÕES APROPRIAÇÃO MÃO-DE-OBRA</v>
          </cell>
        </row>
        <row r="3133">
          <cell r="S3133" t="str">
            <v>OPERAÇÕES APROPRIAÇÃO MÃO-DE-OBRA</v>
          </cell>
        </row>
        <row r="3134">
          <cell r="S3134" t="str">
            <v>OPERAÇÕES APROPRIAÇÃO MÃO-DE-OBRA</v>
          </cell>
        </row>
        <row r="3135">
          <cell r="S3135" t="str">
            <v>OPERAÇÕES APROPRIAÇÃO MÃO-DE-OBRA</v>
          </cell>
        </row>
        <row r="3136">
          <cell r="S3136" t="str">
            <v>OPERAÇÕES APROPRIAÇÃO MÃO-DE-OBRA</v>
          </cell>
        </row>
        <row r="3137">
          <cell r="S3137" t="str">
            <v>OPERAÇÕES APROPRIAÇÃO MÃO-DE-OBRA</v>
          </cell>
        </row>
        <row r="3138">
          <cell r="S3138" t="str">
            <v>OPERAÇÕES APROPRIAÇÃO MÃO-DE-OBRA</v>
          </cell>
        </row>
        <row r="3139">
          <cell r="S3139" t="str">
            <v>OPERAÇÕES APROPRIAÇÃO MÃO-DE-OBRA</v>
          </cell>
        </row>
        <row r="3140">
          <cell r="S3140" t="str">
            <v>OPERAÇÕES APROPRIAÇÃO MÃO-DE-OBRA</v>
          </cell>
        </row>
        <row r="3141">
          <cell r="S3141" t="str">
            <v>OPERAÇÕES APROPRIAÇÃO MÃO-DE-OBRA</v>
          </cell>
        </row>
        <row r="3142">
          <cell r="S3142" t="str">
            <v>OPERAÇÕES APROPRIAÇÃO MÃO-DE-OBRA</v>
          </cell>
        </row>
        <row r="3143">
          <cell r="S3143" t="str">
            <v>OPERAÇÕES APROPRIAÇÃO MÃO-DE-OBRA</v>
          </cell>
        </row>
        <row r="3144">
          <cell r="S3144" t="str">
            <v>OPERAÇÕES APROPRIAÇÃO MÃO-DE-OBRA</v>
          </cell>
        </row>
        <row r="3145">
          <cell r="S3145" t="str">
            <v>OPERAÇÕES APROPRIAÇÃO MÃO-DE-OBRA</v>
          </cell>
        </row>
        <row r="3146">
          <cell r="S3146" t="str">
            <v>OPERAÇÕES APROPRIAÇÃO MÃO-DE-OBRA</v>
          </cell>
        </row>
        <row r="3147">
          <cell r="S3147" t="str">
            <v>OPERAÇÕES APROPRIAÇÃO MÃO-DE-OBRA</v>
          </cell>
        </row>
        <row r="3148">
          <cell r="S3148" t="str">
            <v>OPERAÇÕES APROPRIAÇÃO MÃO-DE-OBRA</v>
          </cell>
        </row>
        <row r="3149">
          <cell r="S3149" t="str">
            <v>OPERAÇÕES APROPRIAÇÃO MÃO-DE-OBRA</v>
          </cell>
        </row>
        <row r="3150">
          <cell r="S3150" t="str">
            <v>OPERAÇÕES APROPRIAÇÃO MÃO-DE-OBRA</v>
          </cell>
        </row>
        <row r="3151">
          <cell r="S3151" t="str">
            <v>OPERAÇÕES APROPRIAÇÃO MÃO-DE-OBRA</v>
          </cell>
        </row>
        <row r="3152">
          <cell r="S3152" t="str">
            <v>OPERAÇÕES APROPRIAÇÃO MÃO-DE-OBRA</v>
          </cell>
        </row>
        <row r="3153">
          <cell r="S3153" t="str">
            <v>OPERAÇÕES APROPRIAÇÃO MÃO-DE-OBRA</v>
          </cell>
        </row>
        <row r="3154">
          <cell r="S3154" t="str">
            <v>OPERAÇÕES APROPRIAÇÃO MÃO-DE-OBRA</v>
          </cell>
        </row>
        <row r="3155">
          <cell r="S3155" t="str">
            <v>OPERAÇÕES APROPRIAÇÃO MÃO-DE-OBRA</v>
          </cell>
        </row>
        <row r="3156">
          <cell r="S3156" t="str">
            <v>OPERAÇÕES APROPRIAÇÃO MÃO-DE-OBRA</v>
          </cell>
        </row>
        <row r="3157">
          <cell r="S3157" t="str">
            <v>OPERAÇÕES APROPRIAÇÃO MÃO-DE-OBRA</v>
          </cell>
        </row>
        <row r="3158">
          <cell r="S3158" t="str">
            <v>OPERAÇÕES APROPRIAÇÃO MÃO-DE-OBRA</v>
          </cell>
        </row>
        <row r="3159">
          <cell r="S3159" t="str">
            <v>OPERAÇÕES APROPRIAÇÃO MÃO-DE-OBRA</v>
          </cell>
        </row>
        <row r="3160">
          <cell r="S3160" t="str">
            <v>OPERAÇÕES APROPRIAÇÃO MÃO-DE-OBRA</v>
          </cell>
        </row>
        <row r="3161">
          <cell r="S3161" t="str">
            <v>OPERAÇÕES APROPRIAÇÃO MÃO-DE-OBRA</v>
          </cell>
        </row>
        <row r="3162">
          <cell r="S3162" t="str">
            <v>OPERAÇÕES APROPRIAÇÃO MÃO-DE-OBRA</v>
          </cell>
        </row>
        <row r="3163">
          <cell r="S3163" t="str">
            <v>OPERAÇÕES APROPRIAÇÃO MÃO-DE-OBRA</v>
          </cell>
        </row>
        <row r="3164">
          <cell r="S3164" t="str">
            <v>OPERAÇÕES APROPRIAÇÃO MÃO-DE-OBRA</v>
          </cell>
        </row>
        <row r="3165">
          <cell r="S3165" t="str">
            <v>OPERAÇÕES APROPRIAÇÃO MÃO-DE-OBRA</v>
          </cell>
        </row>
        <row r="3166">
          <cell r="S3166" t="str">
            <v>OPERAÇÕES APROPRIAÇÃO MÃO-DE-OBRA</v>
          </cell>
        </row>
        <row r="3167">
          <cell r="S3167" t="str">
            <v>OPERAÇÕES APROPRIAÇÃO MÃO-DE-OBRA</v>
          </cell>
        </row>
        <row r="3168">
          <cell r="S3168" t="str">
            <v>OPERAÇÕES APROPRIAÇÃO MÃO-DE-OBRA</v>
          </cell>
        </row>
        <row r="3169">
          <cell r="S3169" t="str">
            <v>OPERAÇÕES APROPRIAÇÃO MÃO-DE-OBRA</v>
          </cell>
        </row>
        <row r="3170">
          <cell r="S3170" t="str">
            <v>OPERAÇÕES APROPRIAÇÃO MÃO-DE-OBRA</v>
          </cell>
        </row>
        <row r="3171">
          <cell r="S3171" t="str">
            <v>OPERAÇÕES APROPRIAÇÃO MÃO-DE-OBRA</v>
          </cell>
        </row>
        <row r="3172">
          <cell r="S3172" t="str">
            <v>OPERAÇÕES APROPRIAÇÃO MÃO-DE-OBRA</v>
          </cell>
        </row>
        <row r="3173">
          <cell r="S3173" t="str">
            <v>OPERAÇÕES APROPRIAÇÃO MÃO-DE-OBRA</v>
          </cell>
        </row>
        <row r="3174">
          <cell r="S3174" t="str">
            <v>OPERAÇÕES APROPRIAÇÃO MÃO-DE-OBRA</v>
          </cell>
        </row>
        <row r="3175">
          <cell r="S3175" t="str">
            <v>OPERAÇÕES APROPRIAÇÃO MÃO-DE-OBRA</v>
          </cell>
        </row>
        <row r="3176">
          <cell r="S3176" t="str">
            <v>OPERAÇÕES APROPRIAÇÃO MÃO-DE-OBRA</v>
          </cell>
        </row>
        <row r="3177">
          <cell r="S3177" t="str">
            <v>OPERAÇÕES APROPRIAÇÃO MÃO-DE-OBRA</v>
          </cell>
        </row>
        <row r="3178">
          <cell r="S3178" t="str">
            <v>OPERAÇÕES APROPRIAÇÃO MÃO-DE-OBRA</v>
          </cell>
        </row>
        <row r="3179">
          <cell r="S3179" t="str">
            <v>OPERAÇÕES APROPRIAÇÃO MÃO-DE-OBRA</v>
          </cell>
        </row>
        <row r="3180">
          <cell r="S3180" t="str">
            <v>OPERAÇÕES APROPRIAÇÃO MÃO-DE-OBRA</v>
          </cell>
        </row>
        <row r="3181">
          <cell r="S3181" t="str">
            <v>OPERAÇÕES APROPRIAÇÃO MÃO-DE-OBRA</v>
          </cell>
        </row>
        <row r="3182">
          <cell r="S3182" t="str">
            <v>OPERAÇÕES APROPRIAÇÃO MÃO-DE-OBRA</v>
          </cell>
        </row>
        <row r="3183">
          <cell r="S3183" t="str">
            <v>OPERAÇÕES APROPRIAÇÃO MÃO-DE-OBRA</v>
          </cell>
        </row>
        <row r="3184">
          <cell r="S3184" t="str">
            <v>OPERAÇÕES APROPRIAÇÃO MÃO-DE-OBRA</v>
          </cell>
        </row>
        <row r="3185">
          <cell r="S3185" t="str">
            <v>OPERAÇÕES APROPRIAÇÃO MÃO-DE-OBRA</v>
          </cell>
        </row>
        <row r="3186">
          <cell r="S3186" t="str">
            <v>OPERAÇÕES APROPRIAÇÃO MÃO-DE-OBRA</v>
          </cell>
        </row>
        <row r="3187">
          <cell r="S3187" t="str">
            <v>OPERAÇÕES APROPRIAÇÃO MÃO-DE-OBRA</v>
          </cell>
        </row>
        <row r="3188">
          <cell r="S3188" t="str">
            <v>OPERAÇÕES APROPRIAÇÃO MÃO-DE-OBRA</v>
          </cell>
        </row>
        <row r="3189">
          <cell r="S3189" t="str">
            <v>OPERAÇÕES APROPRIAÇÃO MÃO-DE-OBRA</v>
          </cell>
        </row>
        <row r="3190">
          <cell r="S3190" t="str">
            <v>OPERAÇÕES APROPRIAÇÃO MÃO-DE-OBRA</v>
          </cell>
        </row>
        <row r="3191">
          <cell r="S3191" t="str">
            <v>OPERAÇÕES APROPRIAÇÃO MÃO-DE-OBRA</v>
          </cell>
        </row>
        <row r="3192">
          <cell r="S3192" t="str">
            <v>OPERAÇÕES APROPRIAÇÃO MÃO-DE-OBRA</v>
          </cell>
        </row>
        <row r="3193">
          <cell r="S3193" t="str">
            <v>OPERAÇÕES APROPRIAÇÃO MÃO-DE-OBRA</v>
          </cell>
        </row>
        <row r="3194">
          <cell r="S3194" t="str">
            <v>OPERAÇÕES APROPRIAÇÃO MÃO-DE-OBRA</v>
          </cell>
        </row>
        <row r="3195">
          <cell r="S3195" t="str">
            <v>OPERAÇÕES APROPRIAÇÃO MÃO-DE-OBRA</v>
          </cell>
        </row>
        <row r="3196">
          <cell r="S3196" t="str">
            <v>OPERAÇÕES APROPRIAÇÃO MÃO-DE-OBRA</v>
          </cell>
        </row>
        <row r="3197">
          <cell r="S3197" t="str">
            <v>OPERAÇÕES APROPRIAÇÃO MÃO-DE-OBRA</v>
          </cell>
        </row>
        <row r="3198">
          <cell r="S3198" t="str">
            <v>OPERAÇÕES APROPRIAÇÃO MÃO-DE-OBRA</v>
          </cell>
        </row>
        <row r="3199">
          <cell r="S3199" t="str">
            <v>OPERAÇÕES APROPRIAÇÃO MÃO-DE-OBRA</v>
          </cell>
        </row>
        <row r="3200">
          <cell r="S3200" t="str">
            <v>OPERAÇÕES APROPRIAÇÃO MÃO-DE-OBRA</v>
          </cell>
        </row>
        <row r="3201">
          <cell r="S3201" t="str">
            <v>OPERAÇÕES APROPRIAÇÃO MÃO-DE-OBRA</v>
          </cell>
        </row>
        <row r="3202">
          <cell r="S3202" t="str">
            <v>OPERAÇÕES APROPRIAÇÃO MÃO-DE-OBRA</v>
          </cell>
        </row>
        <row r="3203">
          <cell r="S3203" t="str">
            <v>OPERAÇÕES APROPRIAÇÃO MÃO-DE-OBRA</v>
          </cell>
        </row>
        <row r="3204">
          <cell r="S3204" t="str">
            <v>OPERAÇÕES APROPRIAÇÃO MÃO-DE-OBRA</v>
          </cell>
        </row>
        <row r="3205">
          <cell r="S3205" t="str">
            <v>OPERAÇÕES APROPRIAÇÃO MÃO-DE-OBRA</v>
          </cell>
        </row>
        <row r="3206">
          <cell r="S3206" t="str">
            <v>OPERAÇÕES APROPRIAÇÃO MÃO-DE-OBRA</v>
          </cell>
        </row>
        <row r="3207">
          <cell r="S3207" t="str">
            <v>OPERAÇÕES APROPRIAÇÃO MÃO-DE-OBRA</v>
          </cell>
        </row>
        <row r="3208">
          <cell r="S3208" t="str">
            <v>OPERAÇÕES APROPRIAÇÃO MÃO-DE-OBRA</v>
          </cell>
        </row>
        <row r="3209">
          <cell r="S3209" t="str">
            <v>OPERAÇÕES APROPRIAÇÃO MÃO-DE-OBRA</v>
          </cell>
        </row>
        <row r="3210">
          <cell r="S3210" t="str">
            <v>OPERAÇÕES APROPRIAÇÃO MÃO-DE-OBRA</v>
          </cell>
        </row>
        <row r="3211">
          <cell r="S3211" t="str">
            <v>OPERAÇÕES APROPRIAÇÃO MÃO-DE-OBRA</v>
          </cell>
        </row>
        <row r="3212">
          <cell r="S3212" t="str">
            <v>OPERAÇÕES APROPRIAÇÃO MÃO-DE-OBRA</v>
          </cell>
        </row>
        <row r="3213">
          <cell r="S3213" t="str">
            <v>OPERAÇÕES APROPRIAÇÃO MÃO-DE-OBRA</v>
          </cell>
        </row>
        <row r="3214">
          <cell r="S3214" t="str">
            <v>OPERAÇÕES APROPRIAÇÃO MÃO-DE-OBRA</v>
          </cell>
        </row>
        <row r="3215">
          <cell r="S3215" t="str">
            <v>OPERAÇÕES APROPRIAÇÃO MÃO-DE-OBRA</v>
          </cell>
        </row>
        <row r="3216">
          <cell r="S3216" t="str">
            <v>OPERAÇÕES APROPRIAÇÃO MÃO-DE-OBRA</v>
          </cell>
        </row>
        <row r="3217">
          <cell r="S3217" t="str">
            <v>OPERAÇÕES APROPRIAÇÃO MÃO-DE-OBRA</v>
          </cell>
        </row>
        <row r="3218">
          <cell r="S3218" t="str">
            <v>OPERAÇÕES APROPRIAÇÃO MÃO-DE-OBRA</v>
          </cell>
        </row>
        <row r="3219">
          <cell r="S3219" t="str">
            <v>OPERAÇÕES APROPRIAÇÃO MÃO-DE-OBRA</v>
          </cell>
        </row>
        <row r="3220">
          <cell r="S3220" t="str">
            <v>OPERAÇÕES APROPRIAÇÃO MÃO-DE-OBRA</v>
          </cell>
        </row>
        <row r="3221">
          <cell r="S3221" t="str">
            <v>OPERAÇÕES APROPRIAÇÃO MÃO-DE-OBRA</v>
          </cell>
        </row>
        <row r="3222">
          <cell r="S3222" t="str">
            <v>OPERAÇÕES APROPRIAÇÃO MÃO-DE-OBRA</v>
          </cell>
        </row>
        <row r="3223">
          <cell r="S3223" t="str">
            <v>OPERAÇÕES APROPRIAÇÃO MÃO-DE-OBRA</v>
          </cell>
        </row>
        <row r="3224">
          <cell r="S3224" t="str">
            <v>OPERAÇÕES APROPRIAÇÃO MÃO-DE-OBRA</v>
          </cell>
        </row>
        <row r="3225">
          <cell r="S3225" t="str">
            <v>OPERAÇÕES APROPRIAÇÃO MÃO-DE-OBRA</v>
          </cell>
        </row>
        <row r="3226">
          <cell r="S3226" t="str">
            <v>OPERAÇÕES APROPRIAÇÃO MÃO-DE-OBRA</v>
          </cell>
        </row>
        <row r="3227">
          <cell r="S3227" t="str">
            <v>OPERAÇÕES APROPRIAÇÃO MÃO-DE-OBRA</v>
          </cell>
        </row>
        <row r="3228">
          <cell r="S3228" t="str">
            <v>OPERAÇÕES APROPRIAÇÃO MÃO-DE-OBRA</v>
          </cell>
        </row>
        <row r="3229">
          <cell r="S3229" t="str">
            <v>OPERAÇÕES APROPRIAÇÃO MÃO-DE-OBRA</v>
          </cell>
        </row>
        <row r="3230">
          <cell r="S3230" t="str">
            <v>OPERAÇÕES APROPRIAÇÃO MÃO-DE-OBRA</v>
          </cell>
        </row>
        <row r="3231">
          <cell r="S3231" t="str">
            <v>OPERAÇÕES APROPRIAÇÃO MÃO-DE-OBRA</v>
          </cell>
        </row>
        <row r="3232">
          <cell r="S3232" t="str">
            <v>OPERAÇÕES APROPRIAÇÃO MÃO-DE-OBRA</v>
          </cell>
        </row>
        <row r="3233">
          <cell r="S3233" t="str">
            <v>OPERAÇÕES APROPRIAÇÃO MÃO-DE-OBRA</v>
          </cell>
        </row>
        <row r="3234">
          <cell r="S3234" t="str">
            <v>OPERAÇÕES APROPRIAÇÃO MÃO-DE-OBRA</v>
          </cell>
        </row>
        <row r="3235">
          <cell r="S3235" t="str">
            <v>OPERAÇÕES APROPRIAÇÃO MÃO-DE-OBRA</v>
          </cell>
        </row>
        <row r="3236">
          <cell r="S3236" t="str">
            <v>OPERAÇÕES APROPRIAÇÃO MÃO-DE-OBRA</v>
          </cell>
        </row>
        <row r="3237">
          <cell r="S3237" t="str">
            <v>OPERAÇÕES APROPRIAÇÃO MÃO-DE-OBRA</v>
          </cell>
        </row>
        <row r="3238">
          <cell r="S3238" t="str">
            <v>OPERAÇÕES APROPRIAÇÃO MÃO-DE-OBRA</v>
          </cell>
        </row>
        <row r="3239">
          <cell r="S3239" t="str">
            <v>OPERAÇÕES APROPRIAÇÃO MÃO-DE-OBRA</v>
          </cell>
        </row>
        <row r="3240">
          <cell r="S3240" t="str">
            <v>OPERAÇÕES APROPRIAÇÃO MÃO-DE-OBRA</v>
          </cell>
        </row>
        <row r="3241">
          <cell r="S3241" t="str">
            <v>OPERAÇÕES APROPRIAÇÃO MÃO-DE-OBRA</v>
          </cell>
        </row>
        <row r="3242">
          <cell r="S3242" t="str">
            <v>OPERAÇÕES APROPRIAÇÃO MÃO-DE-OBRA</v>
          </cell>
        </row>
        <row r="3243">
          <cell r="S3243" t="str">
            <v>OPERAÇÕES APROPRIAÇÃO MÃO-DE-OBRA</v>
          </cell>
        </row>
        <row r="3244">
          <cell r="S3244" t="str">
            <v>OPERAÇÕES APROPRIAÇÃO MÃO-DE-OBRA</v>
          </cell>
        </row>
        <row r="3245">
          <cell r="S3245" t="str">
            <v>OPERAÇÕES APROPRIAÇÃO MÃO-DE-OBRA</v>
          </cell>
        </row>
        <row r="3246">
          <cell r="S3246" t="str">
            <v>OPERAÇÕES APROPRIAÇÃO MÃO-DE-OBRA</v>
          </cell>
        </row>
        <row r="3247">
          <cell r="S3247" t="str">
            <v>OPERAÇÕES APROPRIAÇÃO MÃO-DE-OBRA</v>
          </cell>
        </row>
        <row r="3248">
          <cell r="S3248" t="str">
            <v>OPERAÇÕES APROPRIAÇÃO MÃO-DE-OBRA</v>
          </cell>
        </row>
        <row r="3249">
          <cell r="S3249" t="str">
            <v>OPERAÇÕES APROPRIAÇÃO MÃO-DE-OBRA</v>
          </cell>
        </row>
        <row r="3250">
          <cell r="S3250" t="str">
            <v>OPERAÇÕES APROPRIAÇÃO MÃO-DE-OBRA</v>
          </cell>
        </row>
        <row r="3251">
          <cell r="S3251" t="str">
            <v>OPERAÇÕES APROPRIAÇÃO MÃO-DE-OBRA</v>
          </cell>
        </row>
        <row r="3252">
          <cell r="S3252" t="str">
            <v>OPERAÇÕES APROPRIAÇÃO MÃO-DE-OBRA</v>
          </cell>
        </row>
        <row r="3253">
          <cell r="S3253" t="str">
            <v>OPERAÇÕES APROPRIAÇÃO MÃO-DE-OBRA</v>
          </cell>
        </row>
        <row r="3254">
          <cell r="S3254" t="str">
            <v>OPERAÇÕES APROPRIAÇÃO MÃO-DE-OBRA</v>
          </cell>
        </row>
        <row r="3255">
          <cell r="S3255" t="str">
            <v>OPERAÇÕES APROPRIAÇÃO MÃO-DE-OBRA</v>
          </cell>
        </row>
        <row r="3256">
          <cell r="S3256" t="str">
            <v>OPERAÇÕES APROPRIAÇÃO MÃO-DE-OBRA</v>
          </cell>
        </row>
        <row r="3257">
          <cell r="S3257" t="str">
            <v>OPERAÇÕES APROPRIAÇÃO MÃO-DE-OBRA</v>
          </cell>
        </row>
        <row r="3258">
          <cell r="S3258" t="str">
            <v>OPERAÇÕES APROPRIAÇÃO MÃO-DE-OBRA</v>
          </cell>
        </row>
        <row r="3259">
          <cell r="S3259" t="str">
            <v>OPERAÇÕES APROPRIAÇÃO MÃO-DE-OBRA</v>
          </cell>
        </row>
        <row r="3260">
          <cell r="S3260" t="str">
            <v>OPERAÇÕES APROPRIAÇÃO MÃO-DE-OBRA</v>
          </cell>
        </row>
        <row r="3261">
          <cell r="S3261" t="str">
            <v>OPERAÇÕES APROPRIAÇÃO MÃO-DE-OBRA</v>
          </cell>
        </row>
        <row r="3262">
          <cell r="S3262" t="str">
            <v>OPERAÇÕES APROPRIAÇÃO MÃO-DE-OBRA</v>
          </cell>
        </row>
        <row r="3263">
          <cell r="S3263" t="str">
            <v>OPERAÇÕES APROPRIAÇÃO MÃO-DE-OBRA</v>
          </cell>
        </row>
        <row r="3264">
          <cell r="S3264" t="str">
            <v>OPERAÇÕES APROPRIAÇÃO MÃO-DE-OBRA</v>
          </cell>
        </row>
        <row r="3265">
          <cell r="S3265" t="str">
            <v>OPERAÇÕES APROPRIAÇÃO MÃO-DE-OBRA</v>
          </cell>
        </row>
        <row r="3266">
          <cell r="S3266" t="str">
            <v>OPERAÇÕES APROPRIAÇÃO MÃO-DE-OBRA</v>
          </cell>
        </row>
        <row r="3267">
          <cell r="S3267" t="str">
            <v>OPERAÇÕES APROPRIAÇÃO MÃO-DE-OBRA</v>
          </cell>
        </row>
        <row r="3268">
          <cell r="S3268" t="str">
            <v>OPERAÇÕES APROPRIAÇÃO MÃO-DE-OBRA</v>
          </cell>
        </row>
        <row r="3269">
          <cell r="S3269" t="str">
            <v>OPERAÇÕES APROPRIAÇÃO MÃO-DE-OBRA</v>
          </cell>
        </row>
        <row r="3270">
          <cell r="S3270" t="str">
            <v>OPERAÇÕES APROPRIAÇÃO MÃO-DE-OBRA</v>
          </cell>
        </row>
        <row r="3271">
          <cell r="S3271" t="str">
            <v>OPERAÇÕES APROPRIAÇÃO MÃO-DE-OBRA</v>
          </cell>
        </row>
        <row r="3272">
          <cell r="S3272" t="str">
            <v>OPERAÇÕES APROPRIAÇÃO MÃO-DE-OBRA</v>
          </cell>
        </row>
        <row r="3273">
          <cell r="S3273" t="str">
            <v>OPERAÇÕES APROPRIAÇÃO MÃO-DE-OBRA</v>
          </cell>
        </row>
        <row r="3274">
          <cell r="S3274" t="str">
            <v>OPERAÇÕES APROPRIAÇÃO MÃO-DE-OBRA</v>
          </cell>
        </row>
        <row r="3275">
          <cell r="S3275" t="str">
            <v>OPERAÇÕES APROPRIAÇÃO MÃO-DE-OBRA</v>
          </cell>
        </row>
        <row r="3276">
          <cell r="S3276" t="str">
            <v>OPERAÇÕES APROPRIAÇÃO MÃO-DE-OBRA</v>
          </cell>
        </row>
        <row r="3277">
          <cell r="S3277" t="str">
            <v>OPERAÇÕES APROPRIAÇÃO MÃO-DE-OBRA</v>
          </cell>
        </row>
        <row r="3278">
          <cell r="S3278" t="str">
            <v>OPERAÇÕES APROPRIAÇÃO MÃO-DE-OBRA</v>
          </cell>
        </row>
        <row r="3279">
          <cell r="S3279" t="str">
            <v>OPERAÇÕES APROPRIAÇÃO MÃO-DE-OBRA</v>
          </cell>
        </row>
        <row r="3280">
          <cell r="S3280" t="str">
            <v>OPERAÇÕES APROPRIAÇÃO MÃO-DE-OBRA</v>
          </cell>
        </row>
        <row r="3281">
          <cell r="S3281" t="str">
            <v>OPERAÇÕES APROPRIAÇÃO MÃO-DE-OBRA</v>
          </cell>
        </row>
        <row r="3282">
          <cell r="S3282" t="str">
            <v>OPERAÇÕES APROPRIAÇÃO MÃO-DE-OBRA</v>
          </cell>
        </row>
        <row r="3283">
          <cell r="S3283" t="str">
            <v>OPERAÇÕES APROPRIAÇÃO MÃO-DE-OBRA</v>
          </cell>
        </row>
        <row r="3284">
          <cell r="S3284" t="str">
            <v>OPERAÇÕES APROPRIAÇÃO MÃO-DE-OBRA</v>
          </cell>
        </row>
        <row r="3285">
          <cell r="S3285" t="str">
            <v>OPERAÇÕES APROPRIAÇÃO MÃO-DE-OBRA</v>
          </cell>
        </row>
        <row r="3286">
          <cell r="S3286" t="str">
            <v>OPERAÇÕES APROPRIAÇÃO MÃO-DE-OBRA</v>
          </cell>
        </row>
        <row r="3287">
          <cell r="S3287" t="str">
            <v>OPERAÇÕES APROPRIAÇÃO MÃO-DE-OBRA</v>
          </cell>
        </row>
        <row r="3288">
          <cell r="S3288" t="str">
            <v>OPERAÇÕES APROPRIAÇÃO MÃO-DE-OBRA</v>
          </cell>
        </row>
        <row r="3289">
          <cell r="S3289" t="str">
            <v>OPERAÇÕES APROPRIAÇÃO MÃO-DE-OBRA</v>
          </cell>
        </row>
        <row r="3290">
          <cell r="S3290" t="str">
            <v>OPERAÇÕES APROPRIAÇÃO MÃO-DE-OBRA</v>
          </cell>
        </row>
        <row r="3291">
          <cell r="S3291" t="str">
            <v>OPERAÇÕES APROPRIAÇÃO MÃO-DE-OBRA</v>
          </cell>
        </row>
        <row r="3292">
          <cell r="S3292" t="str">
            <v>OPERAÇÕES APROPRIAÇÃO MÃO-DE-OBRA</v>
          </cell>
        </row>
        <row r="3293">
          <cell r="S3293" t="str">
            <v>OPERAÇÕES APROPRIAÇÃO MÃO-DE-OBRA</v>
          </cell>
        </row>
        <row r="3294">
          <cell r="S3294" t="str">
            <v>OPERAÇÕES APROPRIAÇÃO MÃO-DE-OBRA</v>
          </cell>
        </row>
        <row r="3295">
          <cell r="S3295" t="str">
            <v>OPERAÇÕES APROPRIAÇÃO MÃO-DE-OBRA</v>
          </cell>
        </row>
        <row r="3296">
          <cell r="S3296" t="str">
            <v>OPERAÇÕES APROPRIAÇÃO MÃO-DE-OBRA</v>
          </cell>
        </row>
        <row r="3297">
          <cell r="S3297" t="str">
            <v>OPERAÇÕES APROPRIAÇÃO MÃO-DE-OBRA</v>
          </cell>
        </row>
        <row r="3298">
          <cell r="S3298" t="str">
            <v>OPERAÇÕES APROPRIAÇÃO MÃO-DE-OBRA</v>
          </cell>
        </row>
        <row r="3299">
          <cell r="S3299" t="str">
            <v>OPERAÇÕES APROPRIAÇÃO MÃO-DE-OBRA</v>
          </cell>
        </row>
        <row r="3300">
          <cell r="S3300" t="str">
            <v>OPERAÇÕES APROPRIAÇÃO MÃO-DE-OBRA</v>
          </cell>
        </row>
        <row r="3301">
          <cell r="S3301" t="str">
            <v>OPERAÇÕES APROPRIAÇÃO MÃO-DE-OBRA</v>
          </cell>
        </row>
        <row r="3302">
          <cell r="S3302" t="str">
            <v>OPERAÇÕES APROPRIAÇÃO MÃO-DE-OBRA</v>
          </cell>
        </row>
        <row r="3303">
          <cell r="S3303" t="str">
            <v>OPERAÇÕES APROPRIAÇÃO MÃO-DE-OBRA</v>
          </cell>
        </row>
        <row r="3304">
          <cell r="S3304" t="str">
            <v>OPERAÇÕES APROPRIAÇÃO MÃO-DE-OBRA</v>
          </cell>
        </row>
        <row r="3305">
          <cell r="S3305" t="str">
            <v>OPERAÇÕES APROPRIAÇÃO MÃO-DE-OBRA</v>
          </cell>
        </row>
        <row r="3306">
          <cell r="S3306" t="str">
            <v>OPERAÇÕES APROPRIAÇÃO MÃO-DE-OBRA</v>
          </cell>
        </row>
        <row r="3307">
          <cell r="S3307" t="str">
            <v>OPERAÇÕES APROPRIAÇÃO MÃO-DE-OBRA</v>
          </cell>
        </row>
        <row r="3308">
          <cell r="S3308" t="str">
            <v>OPERAÇÕES APROPRIAÇÃO MÃO-DE-OBRA</v>
          </cell>
        </row>
        <row r="3309">
          <cell r="S3309" t="str">
            <v>OPERAÇÕES APROPRIAÇÃO MÃO-DE-OBRA</v>
          </cell>
        </row>
        <row r="3310">
          <cell r="S3310" t="str">
            <v>OPERAÇÕES APROPRIAÇÃO MÃO-DE-OBRA</v>
          </cell>
        </row>
        <row r="3311">
          <cell r="S3311" t="str">
            <v>OPERAÇÕES APROPRIAÇÃO MÃO-DE-OBRA</v>
          </cell>
        </row>
        <row r="3312">
          <cell r="S3312" t="str">
            <v>OPERAÇÕES APROPRIAÇÃO MÃO-DE-OBRA</v>
          </cell>
        </row>
        <row r="3313">
          <cell r="S3313" t="str">
            <v>OPERAÇÕES APROPRIAÇÃO MÃO-DE-OBRA</v>
          </cell>
        </row>
        <row r="3314">
          <cell r="S3314" t="str">
            <v>OPERAÇÕES APROPRIAÇÃO MÃO-DE-OBRA</v>
          </cell>
        </row>
        <row r="3315">
          <cell r="S3315" t="str">
            <v>OPERAÇÕES APROPRIAÇÃO MÃO-DE-OBRA</v>
          </cell>
        </row>
        <row r="3316">
          <cell r="S3316" t="str">
            <v>OPERAÇÕES APROPRIAÇÃO MÃO-DE-OBRA</v>
          </cell>
        </row>
        <row r="3317">
          <cell r="S3317" t="str">
            <v>OPERAÇÕES APROPRIAÇÃO MÃO-DE-OBRA</v>
          </cell>
        </row>
        <row r="3318">
          <cell r="S3318" t="str">
            <v>OPERAÇÕES APROPRIAÇÃO MÃO-DE-OBRA</v>
          </cell>
        </row>
        <row r="3319">
          <cell r="S3319" t="str">
            <v>OPERAÇÕES APROPRIAÇÃO MÃO-DE-OBRA</v>
          </cell>
        </row>
        <row r="3320">
          <cell r="S3320" t="str">
            <v>OPERAÇÕES APROPRIAÇÃO MÃO-DE-OBRA</v>
          </cell>
        </row>
        <row r="3321">
          <cell r="S3321" t="str">
            <v>OPERAÇÕES APROPRIAÇÃO MÃO-DE-OBRA</v>
          </cell>
        </row>
        <row r="3322">
          <cell r="S3322" t="str">
            <v>OPERAÇÕES APROPRIAÇÃO MÃO-DE-OBRA</v>
          </cell>
        </row>
        <row r="3323">
          <cell r="S3323" t="str">
            <v>OPERAÇÕES APROPRIAÇÃO MÃO-DE-OBRA</v>
          </cell>
        </row>
        <row r="3324">
          <cell r="S3324" t="str">
            <v>OPERAÇÕES APROPRIAÇÃO MÃO-DE-OBRA</v>
          </cell>
        </row>
        <row r="3325">
          <cell r="S3325" t="str">
            <v>OPERAÇÕES APROPRIAÇÃO MÃO-DE-OBRA</v>
          </cell>
        </row>
        <row r="3326">
          <cell r="S3326" t="str">
            <v>OPERAÇÕES APROPRIAÇÃO MÃO-DE-OBRA</v>
          </cell>
        </row>
        <row r="3327">
          <cell r="S3327" t="str">
            <v>OPERAÇÕES APROPRIAÇÃO MÃO-DE-OBRA</v>
          </cell>
        </row>
        <row r="3328">
          <cell r="S3328" t="str">
            <v>OPERAÇÕES APROPRIAÇÃO MÃO-DE-OBRA</v>
          </cell>
        </row>
        <row r="3329">
          <cell r="S3329" t="str">
            <v>OPERAÇÕES APROPRIAÇÃO MÃO-DE-OBRA</v>
          </cell>
        </row>
        <row r="3330">
          <cell r="S3330" t="str">
            <v>OPERAÇÕES APROPRIAÇÃO MÃO-DE-OBRA</v>
          </cell>
        </row>
        <row r="3331">
          <cell r="S3331" t="str">
            <v>OPERAÇÕES APROPRIAÇÃO MÃO-DE-OBRA</v>
          </cell>
        </row>
        <row r="3332">
          <cell r="S3332" t="str">
            <v>OPERAÇÕES APROPRIAÇÃO MÃO-DE-OBRA</v>
          </cell>
        </row>
        <row r="3333">
          <cell r="S3333" t="str">
            <v>OPERAÇÕES APROPRIAÇÃO MÃO-DE-OBRA</v>
          </cell>
        </row>
        <row r="3334">
          <cell r="S3334" t="str">
            <v>OPERAÇÕES APROPRIAÇÃO MÃO-DE-OBRA</v>
          </cell>
        </row>
        <row r="3335">
          <cell r="S3335" t="str">
            <v>OPERAÇÕES APROPRIAÇÃO MÃO-DE-OBRA</v>
          </cell>
        </row>
        <row r="3336">
          <cell r="S3336" t="str">
            <v>OPERAÇÕES APROPRIAÇÃO MÃO-DE-OBRA</v>
          </cell>
        </row>
        <row r="3337">
          <cell r="S3337" t="str">
            <v>OPERAÇÕES APROPRIAÇÃO MÃO-DE-OBRA</v>
          </cell>
        </row>
        <row r="3338">
          <cell r="S3338" t="str">
            <v>OPERAÇÕES APROPRIAÇÃO MÃO-DE-OBRA</v>
          </cell>
        </row>
        <row r="3339">
          <cell r="S3339" t="str">
            <v>OPERAÇÕES APROPRIAÇÃO MÃO-DE-OBRA</v>
          </cell>
        </row>
        <row r="3340">
          <cell r="S3340" t="str">
            <v>OPERAÇÕES APROPRIAÇÃO MÃO-DE-OBRA</v>
          </cell>
        </row>
        <row r="3341">
          <cell r="S3341" t="str">
            <v>OPERAÇÕES APROPRIAÇÃO MÃO-DE-OBRA</v>
          </cell>
        </row>
        <row r="3342">
          <cell r="S3342" t="str">
            <v>OPERAÇÕES APROPRIAÇÃO MÃO-DE-OBRA</v>
          </cell>
        </row>
        <row r="3343">
          <cell r="S3343" t="str">
            <v>OPERAÇÕES APROPRIAÇÃO MÃO-DE-OBRA</v>
          </cell>
        </row>
        <row r="3344">
          <cell r="S3344" t="str">
            <v>OPERAÇÕES APROPRIAÇÃO MÃO-DE-OBRA</v>
          </cell>
        </row>
        <row r="3345">
          <cell r="S3345" t="str">
            <v>OPERAÇÕES APROPRIAÇÃO MÃO-DE-OBRA</v>
          </cell>
        </row>
        <row r="3346">
          <cell r="S3346" t="str">
            <v>OPERAÇÕES APROPRIAÇÃO MÃO-DE-OBRA</v>
          </cell>
        </row>
        <row r="3347">
          <cell r="S3347" t="str">
            <v>OPERAÇÕES APROPRIAÇÃO MÃO-DE-OBRA</v>
          </cell>
        </row>
        <row r="3348">
          <cell r="S3348" t="str">
            <v>OPERAÇÕES APROPRIAÇÃO MÃO-DE-OBRA</v>
          </cell>
        </row>
        <row r="3349">
          <cell r="S3349" t="str">
            <v>OPERAÇÕES APROPRIAÇÃO MÃO-DE-OBRA</v>
          </cell>
        </row>
        <row r="3350">
          <cell r="S3350" t="str">
            <v>OPERAÇÕES APROPRIAÇÃO MÃO-DE-OBRA</v>
          </cell>
        </row>
        <row r="3351">
          <cell r="S3351" t="str">
            <v>OPERAÇÕES APROPRIAÇÃO MÃO-DE-OBRA</v>
          </cell>
        </row>
        <row r="3352">
          <cell r="S3352" t="str">
            <v>OPERAÇÕES APROPRIAÇÃO MÃO-DE-OBRA</v>
          </cell>
        </row>
        <row r="3353">
          <cell r="S3353" t="str">
            <v>OPERAÇÕES APROPRIAÇÃO MÃO-DE-OBRA</v>
          </cell>
        </row>
        <row r="3354">
          <cell r="S3354" t="str">
            <v>OPERAÇÕES APROPRIAÇÃO MÃO-DE-OBRA</v>
          </cell>
        </row>
        <row r="3355">
          <cell r="S3355" t="str">
            <v>OPERAÇÕES APROPRIAÇÃO MÃO-DE-OBRA</v>
          </cell>
        </row>
        <row r="3356">
          <cell r="S3356" t="str">
            <v>OPERAÇÕES APROPRIAÇÃO MÃO-DE-OBRA</v>
          </cell>
        </row>
        <row r="3357">
          <cell r="S3357" t="str">
            <v>OPERAÇÕES APROPRIAÇÃO MÃO-DE-OBRA</v>
          </cell>
        </row>
        <row r="3358">
          <cell r="S3358" t="str">
            <v>OPERAÇÕES APROPRIAÇÃO MÃO-DE-OBRA</v>
          </cell>
        </row>
        <row r="3359">
          <cell r="S3359" t="str">
            <v>OPERAÇÕES APROPRIAÇÃO MÃO-DE-OBRA</v>
          </cell>
        </row>
        <row r="3360">
          <cell r="S3360" t="str">
            <v>OPERAÇÕES APROPRIAÇÃO MÃO-DE-OBRA</v>
          </cell>
        </row>
        <row r="3361">
          <cell r="S3361" t="str">
            <v>OPERAÇÕES APROPRIAÇÃO MÃO-DE-OBRA</v>
          </cell>
        </row>
        <row r="3362">
          <cell r="S3362" t="str">
            <v>OPERAÇÕES APROPRIAÇÃO MÃO-DE-OBRA</v>
          </cell>
        </row>
        <row r="3363">
          <cell r="S3363" t="str">
            <v>OPERAÇÕES APROPRIAÇÃO MÃO-DE-OBRA</v>
          </cell>
        </row>
        <row r="3364">
          <cell r="S3364" t="str">
            <v>OPERAÇÕES APROPRIAÇÃO MÃO-DE-OBRA</v>
          </cell>
        </row>
        <row r="3365">
          <cell r="S3365" t="str">
            <v>OPERAÇÕES APROPRIAÇÃO MÃO-DE-OBRA</v>
          </cell>
        </row>
        <row r="3366">
          <cell r="S3366" t="str">
            <v>OPERAÇÕES APROPRIAÇÃO MÃO-DE-OBRA</v>
          </cell>
        </row>
        <row r="3367">
          <cell r="S3367" t="str">
            <v>OPERAÇÕES APROPRIAÇÃO MÃO-DE-OBRA</v>
          </cell>
        </row>
        <row r="3368">
          <cell r="S3368" t="str">
            <v>OPERAÇÕES APROPRIAÇÃO MÃO-DE-OBRA</v>
          </cell>
        </row>
        <row r="3369">
          <cell r="S3369" t="str">
            <v>OPERAÇÕES APROPRIAÇÃO MÃO-DE-OBRA</v>
          </cell>
        </row>
        <row r="3370">
          <cell r="S3370" t="str">
            <v>OPERAÇÕES APROPRIAÇÃO MÃO-DE-OBRA</v>
          </cell>
        </row>
        <row r="3371">
          <cell r="S3371" t="str">
            <v>OPERAÇÕES APROPRIAÇÃO MÃO-DE-OBRA</v>
          </cell>
        </row>
        <row r="3372">
          <cell r="S3372" t="str">
            <v>OPERAÇÕES APROPRIAÇÃO MÃO-DE-OBRA</v>
          </cell>
        </row>
        <row r="3373">
          <cell r="S3373" t="str">
            <v>OPERAÇÕES APROPRIAÇÃO MÃO-DE-OBRA</v>
          </cell>
        </row>
        <row r="3374">
          <cell r="S3374" t="str">
            <v>OPERAÇÕES APROPRIAÇÃO MÃO-DE-OBRA</v>
          </cell>
        </row>
        <row r="3375">
          <cell r="S3375" t="str">
            <v>OPERAÇÕES APROPRIAÇÃO MÃO-DE-OBRA</v>
          </cell>
        </row>
        <row r="3376">
          <cell r="S3376" t="str">
            <v>OPERAÇÕES APROPRIAÇÃO MÃO-DE-OBRA</v>
          </cell>
        </row>
        <row r="3377">
          <cell r="S3377" t="str">
            <v>OPERAÇÕES APROPRIAÇÃO MÃO-DE-OBRA</v>
          </cell>
        </row>
        <row r="3378">
          <cell r="S3378" t="str">
            <v>OPERAÇÕES APROPRIAÇÃO MÃO-DE-OBRA</v>
          </cell>
        </row>
        <row r="3379">
          <cell r="S3379" t="str">
            <v>OPERAÇÕES APROPRIAÇÃO MÃO-DE-OBRA</v>
          </cell>
        </row>
        <row r="3380">
          <cell r="S3380" t="str">
            <v>OPERAÇÕES APROPRIAÇÃO MÃO-DE-OBRA</v>
          </cell>
        </row>
        <row r="3381">
          <cell r="S3381" t="str">
            <v>OPERAÇÕES APROPRIAÇÃO MÃO-DE-OBRA</v>
          </cell>
        </row>
        <row r="3382">
          <cell r="S3382" t="str">
            <v>OPERAÇÕES APROPRIAÇÃO MÃO-DE-OBRA</v>
          </cell>
        </row>
        <row r="3383">
          <cell r="S3383" t="str">
            <v>OPERAÇÕES APROPRIAÇÃO MÃO-DE-OBRA</v>
          </cell>
        </row>
        <row r="3384">
          <cell r="S3384" t="str">
            <v>OPERAÇÕES APROPRIAÇÃO MÃO-DE-OBRA</v>
          </cell>
        </row>
        <row r="3385">
          <cell r="S3385" t="str">
            <v>OPERAÇÕES APROPRIAÇÃO MÃO-DE-OBRA</v>
          </cell>
        </row>
        <row r="3386">
          <cell r="S3386" t="str">
            <v>OPERAÇÕES APROPRIAÇÃO MÃO-DE-OBRA</v>
          </cell>
        </row>
        <row r="3387">
          <cell r="S3387" t="str">
            <v>OPERAÇÕES APROPRIAÇÃO MÃO-DE-OBRA</v>
          </cell>
        </row>
        <row r="3388">
          <cell r="S3388" t="str">
            <v>OPERAÇÕES APROPRIAÇÃO MÃO-DE-OBRA</v>
          </cell>
        </row>
        <row r="3389">
          <cell r="S3389" t="str">
            <v>OPERAÇÕES APROPRIAÇÃO MÃO-DE-OBRA</v>
          </cell>
        </row>
        <row r="3390">
          <cell r="S3390" t="str">
            <v>OPERAÇÕES APROPRIAÇÃO MÃO-DE-OBRA</v>
          </cell>
        </row>
        <row r="3391">
          <cell r="S3391" t="str">
            <v>OPERAÇÕES APROPRIAÇÃO MÃO-DE-OBRA</v>
          </cell>
        </row>
        <row r="3392">
          <cell r="S3392" t="str">
            <v>OPERAÇÕES APROPRIAÇÃO MÃO-DE-OBRA</v>
          </cell>
        </row>
        <row r="3393">
          <cell r="S3393" t="str">
            <v>OPERAÇÕES APROPRIAÇÃO MÃO-DE-OBRA</v>
          </cell>
        </row>
        <row r="3394">
          <cell r="S3394" t="str">
            <v>OPERAÇÕES APROPRIAÇÃO MÃO-DE-OBRA</v>
          </cell>
        </row>
        <row r="3395">
          <cell r="S3395" t="str">
            <v>OPERAÇÕES APROPRIAÇÃO MÃO-DE-OBRA</v>
          </cell>
        </row>
        <row r="3396">
          <cell r="S3396" t="str">
            <v>OPERAÇÕES APROPRIAÇÃO MÃO-DE-OBRA</v>
          </cell>
        </row>
        <row r="3397">
          <cell r="S3397" t="str">
            <v>OPERAÇÕES APROPRIAÇÃO MÃO-DE-OBRA</v>
          </cell>
        </row>
        <row r="3398">
          <cell r="S3398" t="str">
            <v>OPERAÇÕES APROPRIAÇÃO MÃO-DE-OBRA</v>
          </cell>
        </row>
        <row r="3399">
          <cell r="S3399" t="str">
            <v>OPERAÇÕES APROPRIAÇÃO MÃO-DE-OBRA</v>
          </cell>
        </row>
        <row r="3400">
          <cell r="S3400" t="str">
            <v>OPERAÇÕES APROPRIAÇÃO MÃO-DE-OBRA</v>
          </cell>
        </row>
        <row r="3401">
          <cell r="S3401" t="str">
            <v>OPERAÇÕES APROPRIAÇÃO MÃO-DE-OBRA</v>
          </cell>
        </row>
        <row r="3402">
          <cell r="S3402" t="str">
            <v>OPERAÇÕES APROPRIAÇÃO MÃO-DE-OBRA</v>
          </cell>
        </row>
        <row r="3403">
          <cell r="S3403" t="str">
            <v>OPERAÇÕES APROPRIAÇÃO MÃO-DE-OBRA</v>
          </cell>
        </row>
        <row r="3404">
          <cell r="S3404" t="str">
            <v>OPERAÇÕES APROPRIAÇÃO MÃO-DE-OBRA</v>
          </cell>
        </row>
        <row r="3405">
          <cell r="S3405" t="str">
            <v>OPERAÇÕES APROPRIAÇÃO MÃO-DE-OBRA</v>
          </cell>
        </row>
        <row r="3406">
          <cell r="S3406" t="str">
            <v>OPERAÇÕES APROPRIAÇÃO MÃO-DE-OBRA</v>
          </cell>
        </row>
        <row r="3407">
          <cell r="S3407" t="str">
            <v>OPERAÇÕES APROPRIAÇÃO MÃO-DE-OBRA</v>
          </cell>
        </row>
        <row r="3408">
          <cell r="S3408" t="str">
            <v>OPERAÇÕES APROPRIAÇÃO MÃO-DE-OBRA</v>
          </cell>
        </row>
        <row r="3409">
          <cell r="S3409" t="str">
            <v>OPERAÇÕES APROPRIAÇÃO MÃO-DE-OBRA</v>
          </cell>
        </row>
        <row r="3410">
          <cell r="S3410" t="str">
            <v>OPERAÇÕES APROPRIAÇÃO MÃO-DE-OBRA</v>
          </cell>
        </row>
        <row r="3411">
          <cell r="S3411" t="str">
            <v>OPERAÇÕES APROPRIAÇÃO MÃO-DE-OBRA</v>
          </cell>
        </row>
        <row r="3412">
          <cell r="S3412" t="str">
            <v>OPERAÇÕES APROPRIAÇÃO MÃO-DE-OBRA</v>
          </cell>
        </row>
        <row r="3413">
          <cell r="S3413" t="str">
            <v>OPERAÇÕES APROPRIAÇÃO MÃO-DE-OBRA</v>
          </cell>
        </row>
        <row r="3414">
          <cell r="S3414" t="str">
            <v>OPERAÇÕES APROPRIAÇÃO MÃO-DE-OBRA</v>
          </cell>
        </row>
        <row r="3415">
          <cell r="S3415" t="str">
            <v>OPERAÇÕES APROPRIAÇÃO MÃO-DE-OBRA</v>
          </cell>
        </row>
        <row r="3416">
          <cell r="S3416" t="str">
            <v>OPERAÇÕES APROPRIAÇÃO MÃO-DE-OBRA</v>
          </cell>
        </row>
        <row r="3417">
          <cell r="S3417" t="str">
            <v>OPERAÇÕES APROPRIAÇÃO MÃO-DE-OBRA</v>
          </cell>
        </row>
        <row r="3418">
          <cell r="S3418" t="str">
            <v>OPERAÇÕES APROPRIAÇÃO MÃO-DE-OBRA</v>
          </cell>
        </row>
        <row r="3419">
          <cell r="S3419" t="str">
            <v>OPERAÇÕES APROPRIAÇÃO MÃO-DE-OBRA</v>
          </cell>
        </row>
        <row r="3420">
          <cell r="S3420" t="str">
            <v>OPERAÇÕES APROPRIAÇÃO MÃO-DE-OBRA</v>
          </cell>
        </row>
        <row r="3421">
          <cell r="S3421" t="str">
            <v>OPERAÇÕES APROPRIAÇÃO MÃO-DE-OBRA</v>
          </cell>
        </row>
        <row r="3422">
          <cell r="S3422" t="str">
            <v>OPERAÇÕES APROPRIAÇÃO MÃO-DE-OBRA</v>
          </cell>
        </row>
        <row r="3423">
          <cell r="S3423" t="str">
            <v>OPERAÇÕES APROPRIAÇÃO MÃO-DE-OBRA</v>
          </cell>
        </row>
        <row r="3424">
          <cell r="S3424" t="str">
            <v>OPERAÇÕES APROPRIAÇÃO MÃO-DE-OBRA</v>
          </cell>
        </row>
        <row r="3425">
          <cell r="S3425" t="str">
            <v>OPERAÇÕES APROPRIAÇÃO MÃO-DE-OBRA</v>
          </cell>
        </row>
        <row r="3426">
          <cell r="S3426" t="str">
            <v>OPERAÇÕES APROPRIAÇÃO MÃO-DE-OBRA</v>
          </cell>
        </row>
        <row r="3427">
          <cell r="S3427" t="str">
            <v>OPERAÇÕES APROPRIAÇÃO MÃO-DE-OBRA</v>
          </cell>
        </row>
        <row r="3428">
          <cell r="S3428" t="str">
            <v>OPERAÇÕES APROPRIAÇÃO MÃO-DE-OBRA</v>
          </cell>
        </row>
        <row r="3429">
          <cell r="S3429" t="str">
            <v>OPERAÇÕES APROPRIAÇÃO MÃO-DE-OBRA</v>
          </cell>
        </row>
        <row r="3430">
          <cell r="S3430" t="str">
            <v>OPERAÇÕES APROPRIAÇÃO MÃO-DE-OBRA</v>
          </cell>
        </row>
        <row r="3431">
          <cell r="S3431" t="str">
            <v>OPERAÇÕES APROPRIAÇÃO MÃO-DE-OBRA</v>
          </cell>
        </row>
        <row r="3432">
          <cell r="S3432" t="str">
            <v>OPERAÇÕES APROPRIAÇÃO MÃO-DE-OBRA</v>
          </cell>
        </row>
        <row r="3433">
          <cell r="S3433" t="str">
            <v>OPERAÇÕES APROPRIAÇÃO MÃO-DE-OBRA</v>
          </cell>
        </row>
        <row r="3434">
          <cell r="S3434" t="str">
            <v>OPERAÇÕES APROPRIAÇÃO MÃO-DE-OBRA</v>
          </cell>
        </row>
        <row r="3435">
          <cell r="S3435" t="str">
            <v>OPERAÇÕES APROPRIAÇÃO MÃO-DE-OBRA</v>
          </cell>
        </row>
        <row r="3436">
          <cell r="S3436" t="str">
            <v>OPERAÇÕES APROPRIAÇÃO MÃO-DE-OBRA</v>
          </cell>
        </row>
        <row r="3437">
          <cell r="S3437" t="str">
            <v>OPERAÇÕES APROPRIAÇÃO MÃO-DE-OBRA</v>
          </cell>
        </row>
        <row r="3438">
          <cell r="S3438" t="str">
            <v>OPERAÇÕES APROPRIAÇÃO MÃO-DE-OBRA</v>
          </cell>
        </row>
        <row r="3439">
          <cell r="S3439" t="str">
            <v>OPERAÇÕES APROPRIAÇÃO MÃO-DE-OBRA</v>
          </cell>
        </row>
        <row r="3440">
          <cell r="S3440" t="str">
            <v>OPERAÇÕES APROPRIAÇÃO MÃO-DE-OBRA</v>
          </cell>
        </row>
        <row r="3441">
          <cell r="S3441" t="str">
            <v>OPERAÇÕES APROPRIAÇÃO MÃO-DE-OBRA</v>
          </cell>
        </row>
        <row r="3442">
          <cell r="S3442" t="str">
            <v>OPERAÇÕES APROPRIAÇÃO MÃO-DE-OBRA</v>
          </cell>
        </row>
        <row r="3443">
          <cell r="S3443" t="str">
            <v>OPERAÇÕES APROPRIAÇÃO MÃO-DE-OBRA</v>
          </cell>
        </row>
        <row r="3444">
          <cell r="S3444" t="str">
            <v>OPERAÇÕES APROPRIAÇÃO MÃO-DE-OBRA</v>
          </cell>
        </row>
        <row r="3445">
          <cell r="S3445" t="str">
            <v>OPERAÇÕES APROPRIAÇÃO MÃO-DE-OBRA</v>
          </cell>
        </row>
        <row r="3446">
          <cell r="S3446" t="str">
            <v>OPERAÇÕES APROPRIAÇÃO MÃO-DE-OBRA</v>
          </cell>
        </row>
        <row r="3447">
          <cell r="S3447" t="str">
            <v>OPERAÇÕES APROPRIAÇÃO MÃO-DE-OBRA</v>
          </cell>
        </row>
        <row r="3448">
          <cell r="S3448" t="str">
            <v>OPERAÇÕES APROPRIAÇÃO MÃO-DE-OBRA</v>
          </cell>
        </row>
        <row r="3449">
          <cell r="S3449" t="str">
            <v>OPERAÇÕES APROPRIAÇÃO MÃO-DE-OBRA</v>
          </cell>
        </row>
        <row r="3450">
          <cell r="S3450" t="str">
            <v>OPERAÇÕES APROPRIAÇÃO MÃO-DE-OBRA</v>
          </cell>
        </row>
        <row r="3451">
          <cell r="S3451" t="str">
            <v>OPERAÇÕES APROPRIAÇÃO MÃO-DE-OBRA</v>
          </cell>
        </row>
        <row r="3452">
          <cell r="S3452" t="str">
            <v>OPERAÇÕES APROPRIAÇÃO MÃO-DE-OBRA</v>
          </cell>
        </row>
        <row r="3453">
          <cell r="S3453" t="str">
            <v>OPERAÇÕES APROPRIAÇÃO MÃO-DE-OBRA</v>
          </cell>
        </row>
        <row r="3454">
          <cell r="S3454" t="str">
            <v>OPERAÇÕES APROPRIAÇÃO MÃO-DE-OBRA</v>
          </cell>
        </row>
        <row r="3455">
          <cell r="S3455" t="str">
            <v>OPERAÇÕES APROPRIAÇÃO MÃO-DE-OBRA</v>
          </cell>
        </row>
        <row r="3456">
          <cell r="S3456" t="str">
            <v>OPERAÇÕES APROPRIAÇÃO MÃO-DE-OBRA</v>
          </cell>
        </row>
        <row r="3457">
          <cell r="S3457" t="str">
            <v>OPERAÇÕES APROPRIAÇÃO MÃO-DE-OBRA</v>
          </cell>
        </row>
        <row r="3458">
          <cell r="S3458" t="str">
            <v>OPERAÇÕES APROPRIAÇÃO MÃO-DE-OBRA</v>
          </cell>
        </row>
        <row r="3459">
          <cell r="S3459" t="str">
            <v>OPERAÇÕES APROPRIAÇÃO MÃO-DE-OBRA</v>
          </cell>
        </row>
        <row r="3460">
          <cell r="S3460" t="str">
            <v>OPERAÇÕES APROPRIAÇÃO MÃO-DE-OBRA</v>
          </cell>
        </row>
        <row r="3461">
          <cell r="S3461" t="str">
            <v>OPERAÇÕES APROPRIAÇÃO MÃO-DE-OBRA</v>
          </cell>
        </row>
        <row r="3462">
          <cell r="S3462" t="str">
            <v>OPERAÇÕES APROPRIAÇÃO MÃO-DE-OBRA</v>
          </cell>
        </row>
        <row r="3463">
          <cell r="S3463" t="str">
            <v>OPERAÇÕES APROPRIAÇÃO MÃO-DE-OBRA</v>
          </cell>
        </row>
        <row r="3464">
          <cell r="S3464" t="str">
            <v>OPERAÇÕES APROPRIAÇÃO MÃO-DE-OBRA</v>
          </cell>
        </row>
        <row r="3465">
          <cell r="S3465" t="str">
            <v>OPERAÇÕES APROPRIAÇÃO MÃO-DE-OBRA</v>
          </cell>
        </row>
        <row r="3466">
          <cell r="S3466" t="str">
            <v>OPERAÇÕES APROPRIAÇÃO MÃO-DE-OBRA</v>
          </cell>
        </row>
        <row r="3467">
          <cell r="S3467" t="str">
            <v>OPERAÇÕES APROPRIAÇÃO MÃO-DE-OBRA</v>
          </cell>
        </row>
        <row r="3468">
          <cell r="S3468" t="str">
            <v>OPERAÇÕES APROPRIAÇÃO MÃO-DE-OBRA</v>
          </cell>
        </row>
        <row r="3469">
          <cell r="S3469" t="str">
            <v>OPERAÇÕES APROPRIAÇÃO MÃO-DE-OBRA</v>
          </cell>
        </row>
        <row r="3470">
          <cell r="S3470" t="str">
            <v>OPERAÇÕES APROPRIAÇÃO MÃO-DE-OBRA</v>
          </cell>
        </row>
        <row r="3471">
          <cell r="S3471" t="str">
            <v>OPERAÇÕES APROPRIAÇÃO MÃO-DE-OBRA</v>
          </cell>
        </row>
        <row r="3472">
          <cell r="S3472" t="str">
            <v>OPERAÇÕES APROPRIAÇÃO MÃO-DE-OBRA</v>
          </cell>
        </row>
        <row r="3473">
          <cell r="S3473" t="str">
            <v>OPERAÇÕES APROPRIAÇÃO MÃO-DE-OBRA</v>
          </cell>
        </row>
        <row r="3474">
          <cell r="S3474" t="str">
            <v>OPERAÇÕES APROPRIAÇÃO MÃO-DE-OBRA</v>
          </cell>
        </row>
        <row r="3475">
          <cell r="S3475" t="str">
            <v>OPERAÇÕES APROPRIAÇÃO MÃO-DE-OBRA</v>
          </cell>
        </row>
        <row r="3476">
          <cell r="S3476" t="str">
            <v>OPERAÇÕES APROPRIAÇÃO MÃO-DE-OBRA</v>
          </cell>
        </row>
        <row r="3477">
          <cell r="S3477" t="str">
            <v>OPERAÇÕES APROPRIAÇÃO MÃO-DE-OBRA</v>
          </cell>
        </row>
        <row r="3478">
          <cell r="S3478" t="str">
            <v>OPERAÇÕES APROPRIAÇÃO MÃO-DE-OBRA</v>
          </cell>
        </row>
        <row r="3479">
          <cell r="S3479" t="str">
            <v>OPERAÇÕES APROPRIAÇÃO MÃO-DE-OBRA</v>
          </cell>
        </row>
        <row r="3480">
          <cell r="S3480" t="str">
            <v>OPERAÇÕES APROPRIAÇÃO MÃO-DE-OBRA</v>
          </cell>
        </row>
        <row r="3481">
          <cell r="S3481" t="str">
            <v>OPERAÇÕES APROPRIAÇÃO MÃO-DE-OBRA</v>
          </cell>
        </row>
        <row r="3482">
          <cell r="S3482" t="str">
            <v>OPERAÇÕES APROPRIAÇÃO MÃO-DE-OBRA</v>
          </cell>
        </row>
        <row r="3483">
          <cell r="S3483" t="str">
            <v>OPERAÇÕES APROPRIAÇÃO MÃO-DE-OBRA</v>
          </cell>
        </row>
        <row r="3484">
          <cell r="S3484" t="str">
            <v>OPERAÇÕES APROPRIAÇÃO MÃO-DE-OBRA</v>
          </cell>
        </row>
        <row r="3485">
          <cell r="S3485" t="str">
            <v>OPERAÇÕES APROPRIAÇÃO MÃO-DE-OBRA</v>
          </cell>
        </row>
        <row r="3486">
          <cell r="S3486" t="str">
            <v>OPERAÇÕES APROPRIAÇÃO MÃO-DE-OBRA</v>
          </cell>
        </row>
        <row r="3487">
          <cell r="S3487" t="str">
            <v>OPERAÇÕES APROPRIAÇÃO MÃO-DE-OBRA</v>
          </cell>
        </row>
        <row r="3488">
          <cell r="S3488" t="str">
            <v>OPERAÇÕES APROPRIAÇÃO MÃO-DE-OBRA</v>
          </cell>
        </row>
        <row r="3489">
          <cell r="S3489" t="str">
            <v>OPERAÇÕES APROPRIAÇÃO MÃO-DE-OBRA</v>
          </cell>
        </row>
        <row r="3490">
          <cell r="S3490" t="str">
            <v>OPERAÇÕES APROPRIAÇÃO MÃO-DE-OBRA</v>
          </cell>
        </row>
        <row r="3491">
          <cell r="S3491" t="str">
            <v>OPERAÇÕES APROPRIAÇÃO MÃO-DE-OBRA</v>
          </cell>
        </row>
        <row r="3492">
          <cell r="S3492" t="str">
            <v>OPERAÇÕES APROPRIAÇÃO MÃO-DE-OBRA</v>
          </cell>
        </row>
        <row r="3493">
          <cell r="S3493" t="str">
            <v>OPERAÇÕES APROPRIAÇÃO MÃO-DE-OBRA</v>
          </cell>
        </row>
        <row r="3494">
          <cell r="S3494" t="str">
            <v>OPERAÇÕES APROPRIAÇÃO MÃO-DE-OBRA</v>
          </cell>
        </row>
        <row r="3495">
          <cell r="S3495" t="str">
            <v>OPERAÇÕES APROPRIAÇÃO MÃO-DE-OBRA</v>
          </cell>
        </row>
        <row r="3496">
          <cell r="S3496" t="str">
            <v>OPERAÇÕES APROPRIAÇÃO MÃO-DE-OBRA</v>
          </cell>
        </row>
        <row r="3497">
          <cell r="S3497" t="str">
            <v>OPERAÇÕES APROPRIAÇÃO MÃO-DE-OBRA</v>
          </cell>
        </row>
        <row r="3498">
          <cell r="S3498" t="str">
            <v>OPERAÇÕES APROPRIAÇÃO MÃO-DE-OBRA</v>
          </cell>
        </row>
        <row r="3499">
          <cell r="S3499" t="str">
            <v>OPERAÇÕES APROPRIAÇÃO MÃO-DE-OBRA</v>
          </cell>
        </row>
        <row r="3500">
          <cell r="S3500" t="str">
            <v>OPERAÇÕES APROPRIAÇÃO MÃO-DE-OBRA</v>
          </cell>
        </row>
        <row r="3501">
          <cell r="S3501" t="str">
            <v>OPERAÇÕES APROPRIAÇÃO MÃO-DE-OBRA</v>
          </cell>
        </row>
        <row r="3502">
          <cell r="S3502" t="str">
            <v>OPERAÇÕES APROPRIAÇÃO MÃO-DE-OBRA</v>
          </cell>
        </row>
        <row r="3503">
          <cell r="S3503" t="str">
            <v>OPERAÇÕES APROPRIAÇÃO MÃO-DE-OBRA</v>
          </cell>
        </row>
        <row r="3504">
          <cell r="S3504" t="str">
            <v>OPERAÇÕES APROPRIAÇÃO MÃO-DE-OBRA</v>
          </cell>
        </row>
        <row r="3505">
          <cell r="S3505" t="str">
            <v>OPERAÇÕES APROPRIAÇÃO MÃO-DE-OBRA</v>
          </cell>
        </row>
        <row r="3506">
          <cell r="S3506" t="str">
            <v>OPERAÇÕES APROPRIAÇÃO MÃO-DE-OBRA</v>
          </cell>
        </row>
        <row r="3507">
          <cell r="S3507" t="str">
            <v>OPERAÇÕES APROPRIAÇÃO MÃO-DE-OBRA</v>
          </cell>
        </row>
        <row r="3508">
          <cell r="S3508" t="str">
            <v>OPERAÇÕES APROPRIAÇÃO MÃO-DE-OBRA</v>
          </cell>
        </row>
        <row r="3509">
          <cell r="S3509" t="str">
            <v>OPERAÇÕES APROPRIAÇÃO MÃO-DE-OBRA</v>
          </cell>
        </row>
        <row r="3510">
          <cell r="S3510" t="str">
            <v>OPERAÇÕES APROPRIAÇÃO MÃO-DE-OBRA</v>
          </cell>
        </row>
        <row r="3511">
          <cell r="S3511" t="str">
            <v>OPERAÇÕES APROPRIAÇÃO MÃO-DE-OBRA</v>
          </cell>
        </row>
        <row r="3512">
          <cell r="S3512" t="str">
            <v>OPERAÇÕES APROPRIAÇÃO MÃO-DE-OBRA</v>
          </cell>
        </row>
        <row r="3513">
          <cell r="S3513" t="str">
            <v>OPERAÇÕES APROPRIAÇÃO MÃO-DE-OBRA</v>
          </cell>
        </row>
        <row r="3514">
          <cell r="S3514" t="str">
            <v>OPERAÇÕES APROPRIAÇÃO MÃO-DE-OBRA</v>
          </cell>
        </row>
        <row r="3515">
          <cell r="S3515" t="str">
            <v>OPERAÇÕES APROPRIAÇÃO MÃO-DE-OBRA</v>
          </cell>
        </row>
        <row r="3516">
          <cell r="S3516" t="str">
            <v>OPERAÇÕES APROPRIAÇÃO MÃO-DE-OBRA</v>
          </cell>
        </row>
        <row r="3517">
          <cell r="S3517" t="str">
            <v>OPERAÇÕES APROPRIAÇÃO MÃO-DE-OBRA</v>
          </cell>
        </row>
        <row r="3518">
          <cell r="S3518" t="str">
            <v>OPERAÇÕES APROPRIAÇÃO MÃO-DE-OBRA</v>
          </cell>
        </row>
        <row r="3519">
          <cell r="S3519" t="str">
            <v>OPERAÇÕES APROPRIAÇÃO MÃO-DE-OBRA</v>
          </cell>
        </row>
        <row r="3520">
          <cell r="S3520" t="str">
            <v>OPERAÇÕES APROPRIAÇÃO MÃO-DE-OBRA</v>
          </cell>
        </row>
        <row r="3521">
          <cell r="S3521" t="str">
            <v>OPERAÇÕES APROPRIAÇÃO MÃO-DE-OBRA</v>
          </cell>
        </row>
        <row r="3522">
          <cell r="S3522" t="str">
            <v>OPERAÇÕES APROPRIAÇÃO MÃO-DE-OBRA</v>
          </cell>
        </row>
        <row r="3523">
          <cell r="S3523" t="str">
            <v>OPERAÇÕES APROPRIAÇÃO MÃO-DE-OBRA</v>
          </cell>
        </row>
        <row r="3524">
          <cell r="S3524" t="str">
            <v>OPERAÇÕES APROPRIAÇÃO MÃO-DE-OBRA</v>
          </cell>
        </row>
        <row r="3525">
          <cell r="S3525" t="str">
            <v>OPERAÇÕES APROPRIAÇÃO MÃO-DE-OBRA</v>
          </cell>
        </row>
        <row r="3526">
          <cell r="S3526" t="str">
            <v>OPERAÇÕES APROPRIAÇÃO MÃO-DE-OBRA</v>
          </cell>
        </row>
        <row r="3527">
          <cell r="S3527" t="str">
            <v>OPERAÇÕES APROPRIAÇÃO MÃO-DE-OBRA</v>
          </cell>
        </row>
        <row r="3528">
          <cell r="S3528" t="str">
            <v>OPERAÇÕES APROPRIAÇÃO MÃO-DE-OBRA</v>
          </cell>
        </row>
        <row r="3529">
          <cell r="S3529" t="str">
            <v>OPERAÇÕES APROPRIAÇÃO MÃO-DE-OBRA</v>
          </cell>
        </row>
        <row r="3530">
          <cell r="S3530" t="str">
            <v>OPERAÇÕES APROPRIAÇÃO MÃO-DE-OBRA</v>
          </cell>
        </row>
        <row r="3531">
          <cell r="S3531" t="str">
            <v>OPERAÇÕES APROPRIAÇÃO MÃO-DE-OBRA</v>
          </cell>
        </row>
        <row r="3532">
          <cell r="S3532" t="str">
            <v>OPERAÇÕES APROPRIAÇÃO MÃO-DE-OBRA</v>
          </cell>
        </row>
        <row r="3533">
          <cell r="S3533" t="str">
            <v>OPERAÇÕES APROPRIAÇÃO MÃO-DE-OBRA</v>
          </cell>
        </row>
        <row r="3534">
          <cell r="S3534" t="str">
            <v>OPERAÇÕES APROPRIAÇÃO MÃO-DE-OBRA</v>
          </cell>
        </row>
        <row r="3535">
          <cell r="S3535" t="str">
            <v>OPERAÇÕES APROPRIAÇÃO MÃO-DE-OBRA</v>
          </cell>
        </row>
        <row r="3536">
          <cell r="S3536" t="str">
            <v>OPERAÇÕES APROPRIAÇÃO MÃO-DE-OBRA</v>
          </cell>
        </row>
        <row r="3537">
          <cell r="S3537" t="str">
            <v>OPERAÇÕES APROPRIAÇÃO MÃO-DE-OBRA</v>
          </cell>
        </row>
        <row r="3538">
          <cell r="S3538" t="str">
            <v>OPERAÇÕES APROPRIAÇÃO MÃO-DE-OBRA</v>
          </cell>
        </row>
        <row r="3539">
          <cell r="S3539" t="str">
            <v>OPERAÇÕES APROPRIAÇÃO MÃO-DE-OBRA</v>
          </cell>
        </row>
        <row r="3540">
          <cell r="S3540" t="str">
            <v>OPERAÇÕES APROPRIAÇÃO MÃO-DE-OBRA</v>
          </cell>
        </row>
        <row r="3541">
          <cell r="S3541" t="str">
            <v>OPERAÇÕES APROPRIAÇÃO MÃO-DE-OBRA</v>
          </cell>
        </row>
        <row r="3542">
          <cell r="S3542" t="str">
            <v>OPERAÇÕES APROPRIAÇÃO MÃO-DE-OBRA</v>
          </cell>
        </row>
        <row r="3543">
          <cell r="S3543" t="str">
            <v>OPERAÇÕES APROPRIAÇÃO MÃO-DE-OBRA</v>
          </cell>
        </row>
        <row r="3544">
          <cell r="S3544" t="str">
            <v>OPERAÇÕES APROPRIAÇÃO MÃO-DE-OBRA</v>
          </cell>
        </row>
        <row r="3545">
          <cell r="S3545" t="str">
            <v>OPERAÇÕES APROPRIAÇÃO MÃO-DE-OBRA</v>
          </cell>
        </row>
        <row r="3546">
          <cell r="S3546" t="str">
            <v>OPERAÇÕES APROPRIAÇÃO MÃO-DE-OBRA</v>
          </cell>
        </row>
        <row r="3547">
          <cell r="S3547" t="str">
            <v>OPERAÇÕES APROPRIAÇÃO MÃO-DE-OBRA</v>
          </cell>
        </row>
        <row r="3548">
          <cell r="S3548" t="str">
            <v>OPERAÇÕES APROPRIAÇÃO MÃO-DE-OBRA</v>
          </cell>
        </row>
        <row r="3549">
          <cell r="S3549" t="str">
            <v>OPERAÇÕES APROPRIAÇÃO MÃO-DE-OBRA</v>
          </cell>
        </row>
        <row r="3550">
          <cell r="S3550" t="str">
            <v>OPERAÇÕES APROPRIAÇÃO MÃO-DE-OBRA</v>
          </cell>
        </row>
        <row r="3551">
          <cell r="S3551" t="str">
            <v>OPERAÇÕES APROPRIAÇÃO MÃO-DE-OBRA</v>
          </cell>
        </row>
        <row r="3552">
          <cell r="S3552" t="str">
            <v>OPERAÇÕES APROPRIAÇÃO MÃO-DE-OBRA</v>
          </cell>
        </row>
        <row r="3553">
          <cell r="S3553" t="str">
            <v>OPERAÇÕES APROPRIAÇÃO MÃO-DE-OBRA</v>
          </cell>
        </row>
        <row r="3554">
          <cell r="S3554" t="str">
            <v>OPERAÇÕES APROPRIAÇÃO MÃO-DE-OBRA</v>
          </cell>
        </row>
        <row r="3555">
          <cell r="S3555" t="str">
            <v>OPERAÇÕES APROPRIAÇÃO MÃO-DE-OBRA</v>
          </cell>
        </row>
        <row r="3556">
          <cell r="S3556" t="str">
            <v>OPERAÇÕES APROPRIAÇÃO MÃO-DE-OBRA</v>
          </cell>
        </row>
        <row r="3557">
          <cell r="S3557" t="str">
            <v>OPERAÇÕES APROPRIAÇÃO MÃO-DE-OBRA</v>
          </cell>
        </row>
        <row r="3558">
          <cell r="S3558" t="str">
            <v>OPERAÇÕES APROPRIAÇÃO MÃO-DE-OBRA</v>
          </cell>
        </row>
        <row r="3559">
          <cell r="S3559" t="str">
            <v>OPERAÇÕES APROPRIAÇÃO MÃO-DE-OBRA</v>
          </cell>
        </row>
        <row r="3560">
          <cell r="S3560" t="str">
            <v>OPERAÇÕES APROPRIAÇÃO MÃO-DE-OBRA</v>
          </cell>
        </row>
        <row r="3561">
          <cell r="S3561" t="str">
            <v>OPERAÇÕES APROPRIAÇÃO MÃO-DE-OBRA</v>
          </cell>
        </row>
        <row r="3562">
          <cell r="S3562" t="str">
            <v>OPERAÇÕES APROPRIAÇÃO MÃO-DE-OBRA</v>
          </cell>
        </row>
        <row r="3563">
          <cell r="S3563" t="str">
            <v>OPERAÇÕES APROPRIAÇÃO MÃO-DE-OBRA</v>
          </cell>
        </row>
        <row r="3564">
          <cell r="S3564" t="str">
            <v>OPERAÇÕES APROPRIAÇÃO MÃO-DE-OBRA</v>
          </cell>
        </row>
        <row r="3565">
          <cell r="S3565" t="str">
            <v>OPERAÇÕES APROPRIAÇÃO MÃO-DE-OBRA</v>
          </cell>
        </row>
        <row r="3566">
          <cell r="S3566" t="str">
            <v>OPERAÇÕES APROPRIAÇÃO MÃO-DE-OBRA</v>
          </cell>
        </row>
        <row r="3567">
          <cell r="S3567" t="str">
            <v>OPERAÇÕES APROPRIAÇÃO MÃO-DE-OBRA</v>
          </cell>
        </row>
        <row r="3568">
          <cell r="S3568" t="str">
            <v>OPERAÇÕES APROPRIAÇÃO MÃO-DE-OBRA</v>
          </cell>
        </row>
        <row r="3569">
          <cell r="S3569" t="str">
            <v>OPERAÇÕES APROPRIAÇÃO MÃO-DE-OBRA</v>
          </cell>
        </row>
        <row r="3570">
          <cell r="S3570" t="str">
            <v>OPERAÇÕES APROPRIAÇÃO MÃO-DE-OBRA</v>
          </cell>
        </row>
        <row r="3571">
          <cell r="S3571" t="str">
            <v>OPERAÇÕES APROPRIAÇÃO MÃO-DE-OBRA</v>
          </cell>
        </row>
        <row r="3572">
          <cell r="S3572" t="str">
            <v>OPERAÇÕES APROPRIAÇÃO MÃO-DE-OBRA</v>
          </cell>
        </row>
        <row r="3573">
          <cell r="S3573" t="str">
            <v>OPERAÇÕES APROPRIAÇÃO MÃO-DE-OBRA</v>
          </cell>
        </row>
        <row r="3574">
          <cell r="S3574" t="str">
            <v>OPERAÇÕES APROPRIAÇÃO MÃO-DE-OBRA</v>
          </cell>
        </row>
        <row r="3575">
          <cell r="S3575" t="str">
            <v>OPERAÇÕES APROPRIAÇÃO MÃO-DE-OBRA</v>
          </cell>
        </row>
        <row r="3576">
          <cell r="S3576" t="str">
            <v>OPERAÇÕES APROPRIAÇÃO MÃO-DE-OBRA</v>
          </cell>
        </row>
        <row r="3577">
          <cell r="S3577" t="str">
            <v>OPERAÇÕES APROPRIAÇÃO MÃO-DE-OBRA</v>
          </cell>
        </row>
        <row r="3578">
          <cell r="S3578" t="str">
            <v>OPERAÇÕES APROPRIAÇÃO MÃO-DE-OBRA</v>
          </cell>
        </row>
        <row r="3579">
          <cell r="S3579" t="str">
            <v>OPERAÇÕES APROPRIAÇÃO MÃO-DE-OBRA</v>
          </cell>
        </row>
        <row r="3580">
          <cell r="S3580" t="str">
            <v>OPERAÇÕES APROPRIAÇÃO MÃO-DE-OBRA</v>
          </cell>
        </row>
        <row r="3581">
          <cell r="S3581" t="str">
            <v>OPERAÇÕES APROPRIAÇÃO MÃO-DE-OBRA</v>
          </cell>
        </row>
        <row r="3582">
          <cell r="S3582" t="str">
            <v>OPERAÇÕES APROPRIAÇÃO MÃO-DE-OBRA</v>
          </cell>
        </row>
        <row r="3583">
          <cell r="S3583" t="str">
            <v>OPERAÇÕES APROPRIAÇÃO MÃO-DE-OBRA</v>
          </cell>
        </row>
        <row r="3584">
          <cell r="S3584" t="str">
            <v>OPERAÇÕES APROPRIAÇÃO MÃO-DE-OBRA</v>
          </cell>
        </row>
        <row r="3585">
          <cell r="S3585" t="str">
            <v>OPERAÇÕES APROPRIAÇÃO MÃO-DE-OBRA</v>
          </cell>
        </row>
        <row r="3586">
          <cell r="S3586" t="str">
            <v>OPERAÇÕES APROPRIAÇÃO MÃO-DE-OBRA</v>
          </cell>
        </row>
        <row r="3587">
          <cell r="S3587" t="str">
            <v>OPERAÇÕES APROPRIAÇÃO MÃO-DE-OBRA</v>
          </cell>
        </row>
        <row r="3588">
          <cell r="S3588" t="str">
            <v>OPERAÇÕES APROPRIAÇÃO MÃO-DE-OBRA</v>
          </cell>
        </row>
        <row r="3589">
          <cell r="S3589" t="str">
            <v>OPERAÇÕES APROPRIAÇÃO MÃO-DE-OBRA</v>
          </cell>
        </row>
        <row r="3590">
          <cell r="S3590" t="str">
            <v>OPERAÇÕES APROPRIAÇÃO MÃO-DE-OBRA</v>
          </cell>
        </row>
        <row r="3591">
          <cell r="S3591" t="str">
            <v>OPERAÇÕES APROPRIAÇÃO MÃO-DE-OBRA</v>
          </cell>
        </row>
        <row r="3592">
          <cell r="S3592" t="str">
            <v>OPERAÇÕES APROPRIAÇÃO MÃO-DE-OBRA</v>
          </cell>
        </row>
        <row r="3593">
          <cell r="S3593" t="str">
            <v>OPERAÇÕES APROPRIAÇÃO MÃO-DE-OBRA</v>
          </cell>
        </row>
        <row r="3594">
          <cell r="S3594" t="str">
            <v>OPERAÇÕES APROPRIAÇÃO MÃO-DE-OBRA</v>
          </cell>
        </row>
        <row r="3595">
          <cell r="S3595" t="str">
            <v>OPERAÇÕES APROPRIAÇÃO MÃO-DE-OBRA</v>
          </cell>
        </row>
        <row r="3596">
          <cell r="S3596" t="str">
            <v>OPERAÇÕES APROPRIAÇÃO MÃO-DE-OBRA</v>
          </cell>
        </row>
        <row r="3597">
          <cell r="S3597" t="str">
            <v>OPERAÇÕES APROPRIAÇÃO MÃO-DE-OBRA</v>
          </cell>
        </row>
        <row r="3598">
          <cell r="S3598" t="str">
            <v>OPERAÇÕES APROPRIAÇÃO MÃO-DE-OBRA</v>
          </cell>
        </row>
        <row r="3599">
          <cell r="S3599" t="str">
            <v>OPERAÇÕES APROPRIAÇÃO MÃO-DE-OBRA</v>
          </cell>
        </row>
        <row r="3600">
          <cell r="S3600" t="str">
            <v>OPERAÇÕES APROPRIAÇÃO MÃO-DE-OBRA</v>
          </cell>
        </row>
        <row r="3601">
          <cell r="S3601" t="str">
            <v>OPERAÇÕES APROPRIAÇÃO MÃO-DE-OBRA</v>
          </cell>
        </row>
        <row r="3602">
          <cell r="S3602" t="str">
            <v>OPERAÇÕES APROPRIAÇÃO MÃO-DE-OBRA</v>
          </cell>
        </row>
        <row r="3603">
          <cell r="S3603" t="str">
            <v>OPERAÇÕES APROPRIAÇÃO MÃO-DE-OBRA</v>
          </cell>
        </row>
        <row r="3604">
          <cell r="S3604" t="str">
            <v>OPERAÇÕES APROPRIAÇÃO MÃO-DE-OBRA</v>
          </cell>
        </row>
        <row r="3605">
          <cell r="S3605" t="str">
            <v>OPERAÇÕES APROPRIAÇÃO MÃO-DE-OBRA</v>
          </cell>
        </row>
        <row r="3606">
          <cell r="S3606" t="str">
            <v>OPERAÇÕES APROPRIAÇÃO MÃO-DE-OBRA</v>
          </cell>
        </row>
        <row r="3607">
          <cell r="S3607" t="str">
            <v>OPERAÇÕES APROPRIAÇÃO MÃO-DE-OBRA</v>
          </cell>
        </row>
        <row r="3608">
          <cell r="S3608" t="str">
            <v>OPERAÇÕES APROPRIAÇÃO MÃO-DE-OBRA</v>
          </cell>
        </row>
        <row r="3609">
          <cell r="S3609" t="str">
            <v>OPERAÇÕES APROPRIAÇÃO MÃO-DE-OBRA</v>
          </cell>
        </row>
        <row r="3610">
          <cell r="S3610" t="str">
            <v>OPERAÇÕES APROPRIAÇÃO MÃO-DE-OBRA</v>
          </cell>
        </row>
        <row r="3611">
          <cell r="S3611" t="str">
            <v>OPERAÇÕES APROPRIAÇÃO MÃO-DE-OBRA</v>
          </cell>
        </row>
        <row r="3612">
          <cell r="S3612" t="str">
            <v>OPERAÇÕES APROPRIAÇÃO MÃO-DE-OBRA</v>
          </cell>
        </row>
        <row r="3613">
          <cell r="S3613" t="str">
            <v>OPERAÇÕES APROPRIAÇÃO MÃO-DE-OBRA</v>
          </cell>
        </row>
        <row r="3614">
          <cell r="S3614" t="str">
            <v>OPERAÇÕES APROPRIAÇÃO MÃO-DE-OBRA</v>
          </cell>
        </row>
        <row r="3615">
          <cell r="S3615" t="str">
            <v>OPERAÇÕES APROPRIAÇÃO MÃO-DE-OBRA</v>
          </cell>
        </row>
        <row r="3616">
          <cell r="S3616" t="str">
            <v>OPERAÇÕES APROPRIAÇÃO MÃO-DE-OBRA</v>
          </cell>
        </row>
        <row r="3617">
          <cell r="S3617" t="str">
            <v>OPERAÇÕES APROPRIAÇÃO MÃO-DE-OBRA</v>
          </cell>
        </row>
        <row r="3618">
          <cell r="S3618" t="str">
            <v>OPERAÇÕES APROPRIAÇÃO MÃO-DE-OBRA</v>
          </cell>
        </row>
        <row r="3619">
          <cell r="S3619" t="str">
            <v>OPERAÇÕES APROPRIAÇÃO MÃO-DE-OBRA</v>
          </cell>
        </row>
        <row r="3620">
          <cell r="S3620" t="str">
            <v>OPERAÇÕES APROPRIAÇÃO MÃO-DE-OBRA</v>
          </cell>
        </row>
        <row r="3621">
          <cell r="S3621" t="str">
            <v>OPERAÇÕES APROPRIAÇÃO MÃO-DE-OBRA</v>
          </cell>
        </row>
        <row r="3622">
          <cell r="S3622" t="str">
            <v>OPERAÇÕES APROPRIAÇÃO MÃO-DE-OBRA</v>
          </cell>
        </row>
        <row r="3623">
          <cell r="S3623" t="str">
            <v>OPERAÇÕES APROPRIAÇÃO MÃO-DE-OBRA</v>
          </cell>
        </row>
        <row r="3624">
          <cell r="S3624" t="str">
            <v>OPERAÇÕES APROPRIAÇÃO MÃO-DE-OBRA</v>
          </cell>
        </row>
        <row r="3625">
          <cell r="S3625" t="str">
            <v>OPERAÇÕES APROPRIAÇÃO MÃO-DE-OBRA</v>
          </cell>
        </row>
        <row r="3626">
          <cell r="S3626" t="str">
            <v>OPERAÇÕES APROPRIAÇÃO MÃO-DE-OBRA</v>
          </cell>
        </row>
        <row r="3627">
          <cell r="S3627" t="str">
            <v>OPERAÇÕES APROPRIAÇÃO MÃO-DE-OBRA</v>
          </cell>
        </row>
        <row r="3628">
          <cell r="S3628" t="str">
            <v>OPERAÇÕES APROPRIAÇÃO MÃO-DE-OBRA</v>
          </cell>
        </row>
        <row r="3629">
          <cell r="S3629" t="str">
            <v>OPERAÇÕES APROPRIAÇÃO MÃO-DE-OBRA</v>
          </cell>
        </row>
        <row r="3630">
          <cell r="S3630" t="str">
            <v>OPERAÇÕES APROPRIAÇÃO MÃO-DE-OBRA</v>
          </cell>
        </row>
        <row r="3631">
          <cell r="S3631" t="str">
            <v>OPERAÇÕES APROPRIAÇÃO MÃO-DE-OBRA</v>
          </cell>
        </row>
        <row r="3632">
          <cell r="S3632" t="str">
            <v>OPERAÇÕES APROPRIAÇÃO MÃO-DE-OBRA</v>
          </cell>
        </row>
        <row r="3633">
          <cell r="S3633" t="str">
            <v>OPERAÇÕES APROPRIAÇÃO MÃO-DE-OBRA</v>
          </cell>
        </row>
        <row r="3634">
          <cell r="S3634" t="str">
            <v>OPERAÇÕES APROPRIAÇÃO MÃO-DE-OBRA</v>
          </cell>
        </row>
        <row r="3635">
          <cell r="S3635" t="str">
            <v>OPERAÇÕES APROPRIAÇÃO MÃO-DE-OBRA</v>
          </cell>
        </row>
        <row r="3636">
          <cell r="S3636" t="str">
            <v>OPERAÇÕES APROPRIAÇÃO MÃO-DE-OBRA</v>
          </cell>
        </row>
        <row r="3637">
          <cell r="S3637" t="str">
            <v>OPERAÇÕES APROPRIAÇÃO MÃO-DE-OBRA</v>
          </cell>
        </row>
        <row r="3638">
          <cell r="S3638" t="str">
            <v>OPERAÇÕES APROPRIAÇÃO MÃO-DE-OBRA</v>
          </cell>
        </row>
        <row r="3639">
          <cell r="S3639" t="str">
            <v>OPERAÇÕES APROPRIAÇÃO MÃO-DE-OBRA</v>
          </cell>
        </row>
        <row r="3640">
          <cell r="S3640" t="str">
            <v>OPERAÇÕES APROPRIAÇÃO MÃO-DE-OBRA</v>
          </cell>
        </row>
        <row r="3641">
          <cell r="S3641" t="str">
            <v>OPERAÇÕES APROPRIAÇÃO MÃO-DE-OBRA</v>
          </cell>
        </row>
        <row r="3642">
          <cell r="S3642" t="str">
            <v>OPERAÇÕES APROPRIAÇÃO MÃO-DE-OBRA</v>
          </cell>
        </row>
        <row r="3643">
          <cell r="S3643" t="str">
            <v>OPERAÇÕES APROPRIAÇÃO MÃO-DE-OBRA</v>
          </cell>
        </row>
        <row r="3644">
          <cell r="S3644" t="str">
            <v>OPERAÇÕES APROPRIAÇÃO MÃO-DE-OBRA</v>
          </cell>
        </row>
        <row r="3645">
          <cell r="S3645" t="str">
            <v>OPERAÇÕES APROPRIAÇÃO MÃO-DE-OBRA</v>
          </cell>
        </row>
        <row r="3646">
          <cell r="S3646" t="str">
            <v>OPERAÇÕES APROPRIAÇÃO MÃO-DE-OBRA</v>
          </cell>
        </row>
        <row r="3647">
          <cell r="S3647" t="str">
            <v>OPERAÇÕES APROPRIAÇÃO MÃO-DE-OBRA</v>
          </cell>
        </row>
        <row r="3648">
          <cell r="S3648" t="str">
            <v>OPERAÇÕES APROPRIAÇÃO MÃO-DE-OBRA</v>
          </cell>
        </row>
        <row r="3649">
          <cell r="S3649" t="str">
            <v>OPERAÇÕES APROPRIAÇÃO MÃO-DE-OBRA</v>
          </cell>
        </row>
        <row r="3650">
          <cell r="S3650" t="str">
            <v>OPERAÇÕES APROPRIAÇÃO MÃO-DE-OBRA</v>
          </cell>
        </row>
        <row r="3651">
          <cell r="S3651" t="str">
            <v>OPERAÇÕES APROPRIAÇÃO MÃO-DE-OBRA</v>
          </cell>
        </row>
        <row r="3652">
          <cell r="S3652" t="str">
            <v>OPERAÇÕES APROPRIAÇÃO MÃO-DE-OBRA</v>
          </cell>
        </row>
        <row r="3653">
          <cell r="S3653" t="str">
            <v>OPERAÇÕES APROPRIAÇÃO MÃO-DE-OBRA</v>
          </cell>
        </row>
        <row r="3654">
          <cell r="S3654" t="str">
            <v>OPERAÇÕES APROPRIAÇÃO MÃO-DE-OBRA</v>
          </cell>
        </row>
        <row r="3655">
          <cell r="S3655" t="str">
            <v>OPERAÇÕES APROPRIAÇÃO MÃO-DE-OBRA</v>
          </cell>
        </row>
        <row r="3656">
          <cell r="S3656" t="str">
            <v>OPERAÇÕES APROPRIAÇÃO MÃO-DE-OBRA</v>
          </cell>
        </row>
        <row r="3657">
          <cell r="S3657" t="str">
            <v>OPERAÇÕES APROPRIAÇÃO MÃO-DE-OBRA</v>
          </cell>
        </row>
        <row r="3658">
          <cell r="S3658" t="str">
            <v>OPERAÇÕES APROPRIAÇÃO MÃO-DE-OBRA</v>
          </cell>
        </row>
        <row r="3659">
          <cell r="S3659" t="str">
            <v>OPERAÇÕES APROPRIAÇÃO MÃO-DE-OBRA</v>
          </cell>
        </row>
        <row r="3660">
          <cell r="S3660" t="str">
            <v>OPERAÇÕES APROPRIAÇÃO MÃO-DE-OBRA</v>
          </cell>
        </row>
        <row r="3661">
          <cell r="S3661" t="str">
            <v>OPERAÇÕES APROPRIAÇÃO MÃO-DE-OBRA</v>
          </cell>
        </row>
        <row r="3662">
          <cell r="S3662" t="str">
            <v>OPERAÇÕES APROPRIAÇÃO MÃO-DE-OBRA</v>
          </cell>
        </row>
        <row r="3663">
          <cell r="S3663" t="str">
            <v>OPERAÇÕES APROPRIAÇÃO MÃO-DE-OBRA</v>
          </cell>
        </row>
        <row r="3664">
          <cell r="S3664" t="str">
            <v>OPERAÇÕES APROPRIAÇÃO MÃO-DE-OBRA</v>
          </cell>
        </row>
        <row r="3665">
          <cell r="S3665" t="str">
            <v>OPERAÇÕES APROPRIAÇÃO MÃO-DE-OBRA</v>
          </cell>
        </row>
        <row r="3666">
          <cell r="S3666" t="str">
            <v>OPERAÇÕES APROPRIAÇÃO MÃO-DE-OBRA</v>
          </cell>
        </row>
        <row r="3667">
          <cell r="S3667" t="str">
            <v>OPERAÇÕES APROPRIAÇÃO MÃO-DE-OBRA</v>
          </cell>
        </row>
        <row r="3668">
          <cell r="S3668" t="str">
            <v>OPERAÇÕES APROPRIAÇÃO MÃO-DE-OBRA</v>
          </cell>
        </row>
        <row r="3669">
          <cell r="S3669" t="str">
            <v>OPERAÇÕES APROPRIAÇÃO MÃO-DE-OBRA</v>
          </cell>
        </row>
        <row r="3670">
          <cell r="S3670" t="str">
            <v>OPERAÇÕES APROPRIAÇÃO MÃO-DE-OBRA</v>
          </cell>
        </row>
        <row r="3671">
          <cell r="S3671" t="str">
            <v>OPERAÇÕES APROPRIAÇÃO MÃO-DE-OBRA</v>
          </cell>
        </row>
        <row r="3672">
          <cell r="S3672" t="str">
            <v>OPERAÇÕES APROPRIAÇÃO MÃO-DE-OBRA</v>
          </cell>
        </row>
        <row r="3673">
          <cell r="S3673" t="str">
            <v>OPERAÇÕES APROPRIAÇÃO MÃO-DE-OBRA</v>
          </cell>
        </row>
        <row r="3674">
          <cell r="S3674" t="str">
            <v>OPERAÇÕES APROPRIAÇÃO MÃO-DE-OBRA</v>
          </cell>
        </row>
        <row r="3675">
          <cell r="S3675" t="str">
            <v>OPERAÇÕES APROPRIAÇÃO MÃO-DE-OBRA</v>
          </cell>
        </row>
        <row r="3676">
          <cell r="S3676" t="str">
            <v>OPERAÇÕES APROPRIAÇÃO MÃO-DE-OBRA</v>
          </cell>
        </row>
        <row r="3677">
          <cell r="S3677" t="str">
            <v>OPERAÇÕES APROPRIAÇÃO MÃO-DE-OBRA</v>
          </cell>
        </row>
        <row r="3678">
          <cell r="S3678" t="str">
            <v>OPERAÇÕES APROPRIAÇÃO MÃO-DE-OBRA</v>
          </cell>
        </row>
        <row r="3679">
          <cell r="S3679" t="str">
            <v>OPERAÇÕES APROPRIAÇÃO MÃO-DE-OBRA</v>
          </cell>
        </row>
        <row r="3680">
          <cell r="S3680" t="str">
            <v>OPERAÇÕES APROPRIAÇÃO MÃO-DE-OBRA</v>
          </cell>
        </row>
        <row r="3681">
          <cell r="S3681" t="str">
            <v>OPERAÇÕES APROPRIAÇÃO MÃO-DE-OBRA</v>
          </cell>
        </row>
        <row r="3682">
          <cell r="S3682" t="str">
            <v>OPERAÇÕES APROPRIAÇÃO MÃO-DE-OBRA</v>
          </cell>
        </row>
        <row r="3683">
          <cell r="S3683" t="str">
            <v>OPERAÇÕES APROPRIAÇÃO MÃO-DE-OBRA</v>
          </cell>
        </row>
        <row r="3684">
          <cell r="S3684" t="str">
            <v>OPERAÇÕES APROPRIAÇÃO MÃO-DE-OBRA</v>
          </cell>
        </row>
        <row r="3685">
          <cell r="S3685" t="str">
            <v>OPERAÇÕES APROPRIAÇÃO MÃO-DE-OBRA</v>
          </cell>
        </row>
        <row r="3686">
          <cell r="S3686" t="str">
            <v>OPERAÇÕES APROPRIAÇÃO MÃO-DE-OBRA</v>
          </cell>
        </row>
        <row r="3687">
          <cell r="S3687" t="str">
            <v>OPERAÇÕES APROPRIAÇÃO MÃO-DE-OBRA</v>
          </cell>
        </row>
        <row r="3688">
          <cell r="S3688" t="str">
            <v>OPERAÇÕES APROPRIAÇÃO MÃO-DE-OBRA</v>
          </cell>
        </row>
        <row r="3689">
          <cell r="S3689" t="str">
            <v>OPERAÇÕES APROPRIAÇÃO MÃO-DE-OBRA</v>
          </cell>
        </row>
        <row r="3690">
          <cell r="S3690" t="str">
            <v>OPERAÇÕES APROPRIAÇÃO MÃO-DE-OBRA</v>
          </cell>
        </row>
        <row r="3691">
          <cell r="S3691" t="str">
            <v>OPERAÇÕES APROPRIAÇÃO MÃO-DE-OBRA</v>
          </cell>
        </row>
        <row r="3692">
          <cell r="S3692" t="str">
            <v>OPERAÇÕES APROPRIAÇÃO MÃO-DE-OBRA</v>
          </cell>
        </row>
        <row r="3693">
          <cell r="S3693" t="str">
            <v>OPERAÇÕES APROPRIAÇÃO MÃO-DE-OBRA</v>
          </cell>
        </row>
        <row r="3694">
          <cell r="S3694" t="str">
            <v>OPERAÇÕES APROPRIAÇÃO MÃO-DE-OBRA</v>
          </cell>
        </row>
        <row r="3695">
          <cell r="S3695" t="str">
            <v>OPERAÇÕES APROPRIAÇÃO MÃO-DE-OBRA</v>
          </cell>
        </row>
        <row r="3696">
          <cell r="S3696" t="str">
            <v>OPERAÇÕES APROPRIAÇÃO MÃO-DE-OBRA</v>
          </cell>
        </row>
        <row r="3697">
          <cell r="S3697" t="str">
            <v>OPERAÇÕES APROPRIAÇÃO MÃO-DE-OBRA</v>
          </cell>
        </row>
        <row r="3698">
          <cell r="S3698" t="str">
            <v>OPERAÇÕES APROPRIAÇÃO MÃO-DE-OBRA</v>
          </cell>
        </row>
        <row r="3699">
          <cell r="S3699" t="str">
            <v>OPERAÇÕES APROPRIAÇÃO MÃO-DE-OBRA</v>
          </cell>
        </row>
        <row r="3700">
          <cell r="S3700" t="str">
            <v>OPERAÇÕES APROPRIAÇÃO MÃO-DE-OBRA</v>
          </cell>
        </row>
        <row r="3701">
          <cell r="S3701" t="str">
            <v>OPERAÇÕES APROPRIAÇÃO MÃO-DE-OBRA</v>
          </cell>
        </row>
        <row r="3702">
          <cell r="S3702" t="str">
            <v>OPERAÇÕES APROPRIAÇÃO MÃO-DE-OBRA</v>
          </cell>
        </row>
        <row r="3703">
          <cell r="S3703" t="str">
            <v>OPERAÇÕES APROPRIAÇÃO MÃO-DE-OBRA</v>
          </cell>
        </row>
        <row r="3704">
          <cell r="S3704" t="str">
            <v>OPERAÇÕES APROPRIAÇÃO MÃO-DE-OBRA</v>
          </cell>
        </row>
        <row r="3705">
          <cell r="S3705" t="str">
            <v>OPERAÇÕES APROPRIAÇÃO MÃO-DE-OBRA</v>
          </cell>
        </row>
        <row r="3706">
          <cell r="S3706" t="str">
            <v>OPERAÇÕES APROPRIAÇÃO MÃO-DE-OBRA</v>
          </cell>
        </row>
        <row r="3707">
          <cell r="S3707" t="str">
            <v>OPERAÇÕES APROPRIAÇÃO MÃO-DE-OBRA</v>
          </cell>
        </row>
        <row r="3708">
          <cell r="S3708" t="str">
            <v>OPERAÇÕES APROPRIAÇÃO MÃO-DE-OBRA</v>
          </cell>
        </row>
        <row r="3709">
          <cell r="S3709" t="str">
            <v>OPERAÇÕES APROPRIAÇÃO MÃO-DE-OBRA</v>
          </cell>
        </row>
        <row r="3710">
          <cell r="S3710" t="str">
            <v>OPERAÇÕES APROPRIAÇÃO MÃO-DE-OBRA</v>
          </cell>
        </row>
        <row r="3711">
          <cell r="S3711" t="str">
            <v>OPERAÇÕES APROPRIAÇÃO MÃO-DE-OBRA</v>
          </cell>
        </row>
        <row r="3712">
          <cell r="S3712" t="str">
            <v>OPERAÇÕES APROPRIAÇÃO MÃO-DE-OBRA</v>
          </cell>
        </row>
        <row r="3713">
          <cell r="S3713" t="str">
            <v>OPERAÇÕES APROPRIAÇÃO MÃO-DE-OBRA</v>
          </cell>
        </row>
        <row r="3714">
          <cell r="S3714" t="str">
            <v>OPERAÇÕES APROPRIAÇÃO MÃO-DE-OBRA</v>
          </cell>
        </row>
        <row r="3715">
          <cell r="S3715" t="str">
            <v>OPERAÇÕES APROPRIAÇÃO MÃO-DE-OBRA</v>
          </cell>
        </row>
        <row r="3716">
          <cell r="S3716" t="str">
            <v>OPERAÇÕES APROPRIAÇÃO MÃO-DE-OBRA</v>
          </cell>
        </row>
        <row r="3717">
          <cell r="S3717" t="str">
            <v>OPERAÇÕES APROPRIAÇÃO MÃO-DE-OBRA</v>
          </cell>
        </row>
        <row r="3718">
          <cell r="S3718" t="str">
            <v>OPERAÇÕES APROPRIAÇÃO MÃO-DE-OBRA</v>
          </cell>
        </row>
        <row r="3719">
          <cell r="S3719" t="str">
            <v>OPERAÇÕES APROPRIAÇÃO MÃO-DE-OBRA</v>
          </cell>
        </row>
        <row r="3720">
          <cell r="S3720" t="str">
            <v>OPERAÇÕES APROPRIAÇÃO MÃO-DE-OBRA</v>
          </cell>
        </row>
        <row r="3721">
          <cell r="S3721" t="str">
            <v>OPERAÇÕES APROPRIAÇÃO MÃO-DE-OBRA</v>
          </cell>
        </row>
        <row r="3722">
          <cell r="S3722" t="str">
            <v>OPERAÇÕES APROPRIAÇÃO MÃO-DE-OBRA</v>
          </cell>
        </row>
        <row r="3723">
          <cell r="S3723" t="str">
            <v>OPERAÇÕES APROPRIAÇÃO MÃO-DE-OBRA</v>
          </cell>
        </row>
        <row r="3724">
          <cell r="S3724" t="str">
            <v>OPERAÇÕES APROPRIAÇÃO MÃO-DE-OBRA</v>
          </cell>
        </row>
        <row r="3725">
          <cell r="S3725" t="str">
            <v>OPERAÇÕES APROPRIAÇÃO MÃO-DE-OBRA</v>
          </cell>
        </row>
        <row r="3726">
          <cell r="S3726" t="str">
            <v>OPERAÇÕES APROPRIAÇÃO MÃO-DE-OBRA</v>
          </cell>
        </row>
        <row r="3727">
          <cell r="S3727" t="str">
            <v>OPERAÇÕES APROPRIAÇÃO MÃO-DE-OBRA</v>
          </cell>
        </row>
        <row r="3728">
          <cell r="S3728" t="str">
            <v>OPERAÇÕES APROPRIAÇÃO MÃO-DE-OBRA</v>
          </cell>
        </row>
        <row r="3729">
          <cell r="S3729" t="str">
            <v>OPERAÇÕES APROPRIAÇÃO MÃO-DE-OBRA</v>
          </cell>
        </row>
        <row r="3730">
          <cell r="S3730" t="str">
            <v>OPERAÇÕES APROPRIAÇÃO MÃO-DE-OBRA</v>
          </cell>
        </row>
        <row r="3731">
          <cell r="S3731" t="str">
            <v>OPERAÇÕES APROPRIAÇÃO MÃO-DE-OBRA</v>
          </cell>
        </row>
        <row r="3732">
          <cell r="S3732" t="str">
            <v>OPERAÇÕES APROPRIAÇÃO MÃO-DE-OBRA</v>
          </cell>
        </row>
        <row r="3733">
          <cell r="S3733" t="str">
            <v>OPERAÇÕES APROPRIAÇÃO MÃO-DE-OBRA</v>
          </cell>
        </row>
        <row r="3734">
          <cell r="S3734" t="str">
            <v>OPERAÇÕES APROPRIAÇÃO MÃO-DE-OBRA</v>
          </cell>
        </row>
        <row r="3735">
          <cell r="S3735" t="str">
            <v>OPERAÇÕES APROPRIAÇÃO MÃO-DE-OBRA</v>
          </cell>
        </row>
        <row r="3736">
          <cell r="S3736" t="str">
            <v>OPERAÇÕES APROPRIAÇÃO MÃO-DE-OBRA</v>
          </cell>
        </row>
        <row r="3737">
          <cell r="S3737" t="str">
            <v>OPERAÇÕES APROPRIAÇÃO MÃO-DE-OBRA</v>
          </cell>
        </row>
        <row r="3738">
          <cell r="S3738" t="str">
            <v>OPERAÇÕES APROPRIAÇÃO MÃO-DE-OBRA</v>
          </cell>
        </row>
        <row r="3739">
          <cell r="S3739" t="str">
            <v>OPERAÇÕES APROPRIAÇÃO MÃO-DE-OBRA</v>
          </cell>
        </row>
        <row r="3740">
          <cell r="S3740" t="str">
            <v>OPERAÇÕES APROPRIAÇÃO MÃO-DE-OBRA</v>
          </cell>
        </row>
        <row r="3741">
          <cell r="S3741" t="str">
            <v>OPERAÇÕES APROPRIAÇÃO MÃO-DE-OBRA</v>
          </cell>
        </row>
        <row r="3742">
          <cell r="S3742" t="str">
            <v>OPERAÇÕES APROPRIAÇÃO MÃO-DE-OBRA</v>
          </cell>
        </row>
        <row r="3743">
          <cell r="S3743" t="str">
            <v>OPERAÇÕES APROPRIAÇÃO MÃO-DE-OBRA</v>
          </cell>
        </row>
        <row r="3744">
          <cell r="S3744" t="str">
            <v>OPERAÇÕES APROPRIAÇÃO MÃO-DE-OBRA</v>
          </cell>
        </row>
        <row r="3745">
          <cell r="S3745" t="str">
            <v>OPERAÇÕES APROPRIAÇÃO MÃO-DE-OBRA</v>
          </cell>
        </row>
        <row r="3746">
          <cell r="S3746" t="str">
            <v>OPERAÇÕES APROPRIAÇÃO MÃO-DE-OBRA</v>
          </cell>
        </row>
        <row r="3747">
          <cell r="S3747" t="str">
            <v>OPERAÇÕES APROPRIAÇÃO MÃO-DE-OBRA</v>
          </cell>
        </row>
        <row r="3748">
          <cell r="S3748" t="str">
            <v>OPERAÇÕES APROPRIAÇÃO MÃO-DE-OBRA</v>
          </cell>
        </row>
        <row r="3749">
          <cell r="S3749" t="str">
            <v>OPERAÇÕES APROPRIAÇÃO MÃO-DE-OBRA</v>
          </cell>
        </row>
        <row r="3750">
          <cell r="S3750" t="str">
            <v>OPERAÇÕES APROPRIAÇÃO MÃO-DE-OBRA</v>
          </cell>
        </row>
        <row r="3751">
          <cell r="S3751" t="str">
            <v>OPERAÇÕES APROPRIAÇÃO MÃO-DE-OBRA</v>
          </cell>
        </row>
        <row r="3752">
          <cell r="S3752" t="str">
            <v>OPERAÇÕES APROPRIAÇÃO MÃO-DE-OBRA</v>
          </cell>
        </row>
        <row r="3753">
          <cell r="S3753" t="str">
            <v>OPERAÇÕES APROPRIAÇÃO MÃO-DE-OBRA</v>
          </cell>
        </row>
        <row r="3754">
          <cell r="S3754" t="str">
            <v>OPERAÇÕES APROPRIAÇÃO MÃO-DE-OBRA</v>
          </cell>
        </row>
        <row r="3755">
          <cell r="S3755" t="str">
            <v>OPERAÇÕES APROPRIAÇÃO MÃO-DE-OBRA</v>
          </cell>
        </row>
        <row r="3756">
          <cell r="S3756" t="str">
            <v>OPERAÇÕES APROPRIAÇÃO MÃO-DE-OBRA</v>
          </cell>
        </row>
        <row r="3757">
          <cell r="S3757" t="str">
            <v>OPERAÇÕES APROPRIAÇÃO MÃO-DE-OBRA</v>
          </cell>
        </row>
        <row r="3758">
          <cell r="S3758" t="str">
            <v>OPERAÇÕES APROPRIAÇÃO MÃO-DE-OBRA</v>
          </cell>
        </row>
        <row r="3759">
          <cell r="S3759" t="str">
            <v>OPERAÇÕES APROPRIAÇÃO MÃO-DE-OBRA</v>
          </cell>
        </row>
        <row r="3760">
          <cell r="S3760" t="str">
            <v>OPERAÇÕES APROPRIAÇÃO MÃO-DE-OBRA</v>
          </cell>
        </row>
        <row r="3761">
          <cell r="S3761" t="str">
            <v>OPERAÇÕES APROPRIAÇÃO MÃO-DE-OBRA</v>
          </cell>
        </row>
        <row r="3762">
          <cell r="S3762" t="str">
            <v>OPERAÇÕES APROPRIAÇÃO MÃO-DE-OBRA</v>
          </cell>
        </row>
        <row r="3763">
          <cell r="S3763" t="str">
            <v>OPERAÇÕES APROPRIAÇÃO MÃO-DE-OBRA</v>
          </cell>
        </row>
        <row r="3764">
          <cell r="S3764" t="str">
            <v>OPERAÇÕES APROPRIAÇÃO MÃO-DE-OBRA</v>
          </cell>
        </row>
        <row r="3765">
          <cell r="S3765" t="str">
            <v>OPERAÇÕES APROPRIAÇÃO MÃO-DE-OBRA</v>
          </cell>
        </row>
        <row r="3766">
          <cell r="S3766" t="str">
            <v>OPERAÇÕES APROPRIAÇÃO MÃO-DE-OBRA</v>
          </cell>
        </row>
        <row r="3767">
          <cell r="S3767" t="str">
            <v>OPERAÇÕES APROPRIAÇÃO MÃO-DE-OBRA</v>
          </cell>
        </row>
        <row r="3768">
          <cell r="S3768" t="str">
            <v>OPERAÇÕES APROPRIAÇÃO MÃO-DE-OBRA</v>
          </cell>
        </row>
        <row r="3769">
          <cell r="S3769" t="str">
            <v>OPERAÇÕES APROPRIAÇÃO MÃO-DE-OBRA</v>
          </cell>
        </row>
        <row r="3770">
          <cell r="S3770" t="str">
            <v>OPERAÇÕES APROPRIAÇÃO MÃO-DE-OBRA</v>
          </cell>
        </row>
        <row r="3771">
          <cell r="S3771" t="str">
            <v>OPERAÇÕES APROPRIAÇÃO MÃO-DE-OBRA</v>
          </cell>
        </row>
        <row r="3772">
          <cell r="S3772" t="str">
            <v>OPERAÇÕES APROPRIAÇÃO MÃO-DE-OBRA</v>
          </cell>
        </row>
        <row r="3773">
          <cell r="S3773" t="str">
            <v>OPERAÇÕES APROPRIAÇÃO MÃO-DE-OBRA</v>
          </cell>
        </row>
        <row r="3774">
          <cell r="S3774" t="str">
            <v>OPERAÇÕES APROPRIAÇÃO MÃO-DE-OBRA</v>
          </cell>
        </row>
        <row r="3775">
          <cell r="S3775" t="str">
            <v>OPERAÇÕES APROPRIAÇÃO MÃO-DE-OBRA</v>
          </cell>
        </row>
        <row r="3776">
          <cell r="S3776" t="str">
            <v>OPERAÇÕES APROPRIAÇÃO MÃO-DE-OBRA</v>
          </cell>
        </row>
        <row r="3777">
          <cell r="S3777" t="str">
            <v>OPERAÇÕES APROPRIAÇÃO MÃO-DE-OBRA</v>
          </cell>
        </row>
        <row r="3778">
          <cell r="S3778" t="str">
            <v>OPERAÇÕES APROPRIAÇÃO MÃO-DE-OBRA</v>
          </cell>
        </row>
        <row r="3779">
          <cell r="S3779" t="str">
            <v>OPERAÇÕES APROPRIAÇÃO MÃO-DE-OBRA</v>
          </cell>
        </row>
        <row r="3780">
          <cell r="S3780" t="str">
            <v>OPERAÇÕES APROPRIAÇÃO MÃO-DE-OBRA</v>
          </cell>
        </row>
        <row r="3781">
          <cell r="S3781" t="str">
            <v>OPERAÇÕES APROPRIAÇÃO MÃO-DE-OBRA</v>
          </cell>
        </row>
        <row r="3782">
          <cell r="S3782" t="str">
            <v>OPERAÇÕES APROPRIAÇÃO MÃO-DE-OBRA</v>
          </cell>
        </row>
        <row r="3783">
          <cell r="S3783" t="str">
            <v>OPERAÇÕES APROPRIAÇÃO MÃO-DE-OBRA</v>
          </cell>
        </row>
        <row r="3784">
          <cell r="S3784" t="str">
            <v>OPERAÇÕES APROPRIAÇÃO MÃO-DE-OBRA</v>
          </cell>
        </row>
        <row r="3785">
          <cell r="S3785" t="str">
            <v>OPERAÇÕES APROPRIAÇÃO MÃO-DE-OBRA</v>
          </cell>
        </row>
        <row r="3786">
          <cell r="S3786" t="str">
            <v>OPERAÇÕES APROPRIAÇÃO MÃO-DE-OBRA</v>
          </cell>
        </row>
        <row r="3787">
          <cell r="S3787" t="str">
            <v>OPERAÇÕES APROPRIAÇÃO MÃO-DE-OBRA</v>
          </cell>
        </row>
        <row r="3788">
          <cell r="S3788" t="str">
            <v>OPERAÇÕES APROPRIAÇÃO MÃO-DE-OBRA</v>
          </cell>
        </row>
        <row r="3789">
          <cell r="S3789" t="str">
            <v>OPERAÇÕES APROPRIAÇÃO MÃO-DE-OBRA</v>
          </cell>
        </row>
        <row r="3790">
          <cell r="S3790" t="str">
            <v>OPERAÇÕES APROPRIAÇÃO MÃO-DE-OBRA</v>
          </cell>
        </row>
        <row r="3791">
          <cell r="S3791" t="str">
            <v>OPERAÇÕES APROPRIAÇÃO MÃO-DE-OBRA</v>
          </cell>
        </row>
        <row r="3792">
          <cell r="S3792" t="str">
            <v>OPERAÇÕES APROPRIAÇÃO MÃO-DE-OBRA</v>
          </cell>
        </row>
        <row r="3793">
          <cell r="S3793" t="str">
            <v>OPERAÇÕES APROPRIAÇÃO MÃO-DE-OBRA</v>
          </cell>
        </row>
        <row r="3794">
          <cell r="S3794" t="str">
            <v>OPERAÇÕES APROPRIAÇÃO MÃO-DE-OBRA</v>
          </cell>
        </row>
        <row r="3795">
          <cell r="S3795" t="str">
            <v>OPERAÇÕES APROPRIAÇÃO MÃO-DE-OBRA</v>
          </cell>
        </row>
        <row r="3796">
          <cell r="S3796" t="str">
            <v>OPERAÇÕES APROPRIAÇÃO MÃO-DE-OBRA</v>
          </cell>
        </row>
        <row r="3797">
          <cell r="S3797" t="str">
            <v>OPERAÇÕES APROPRIAÇÃO MÃO-DE-OBRA</v>
          </cell>
        </row>
        <row r="3798">
          <cell r="S3798" t="str">
            <v>OPERAÇÕES APROPRIAÇÃO MÃO-DE-OBRA</v>
          </cell>
        </row>
        <row r="3799">
          <cell r="S3799" t="str">
            <v>OPERAÇÕES APROPRIAÇÃO MÃO-DE-OBRA</v>
          </cell>
        </row>
        <row r="3800">
          <cell r="S3800" t="str">
            <v>OPERAÇÕES APROPRIAÇÃO MÃO-DE-OBRA</v>
          </cell>
        </row>
        <row r="3801">
          <cell r="S3801" t="str">
            <v>OPERAÇÕES APROPRIAÇÃO MÃO-DE-OBRA</v>
          </cell>
        </row>
        <row r="3802">
          <cell r="S3802" t="str">
            <v>OPERAÇÕES APROPRIAÇÃO MÃO-DE-OBRA</v>
          </cell>
        </row>
        <row r="3803">
          <cell r="S3803" t="str">
            <v>OPERAÇÕES APROPRIAÇÃO MÃO-DE-OBRA</v>
          </cell>
        </row>
        <row r="3804">
          <cell r="S3804" t="str">
            <v>OPERAÇÕES APROPRIAÇÃO MÃO-DE-OBRA</v>
          </cell>
        </row>
        <row r="3805">
          <cell r="S3805" t="str">
            <v>OPERAÇÕES APROPRIAÇÃO MÃO-DE-OBRA</v>
          </cell>
        </row>
        <row r="3806">
          <cell r="S3806" t="str">
            <v>OPERAÇÕES APROPRIAÇÃO MÃO-DE-OBRA</v>
          </cell>
        </row>
        <row r="3807">
          <cell r="S3807" t="str">
            <v>OPERAÇÕES APROPRIAÇÃO MÃO-DE-OBRA</v>
          </cell>
        </row>
        <row r="3808">
          <cell r="S3808" t="str">
            <v>OPERAÇÕES APROPRIAÇÃO MÃO-DE-OBRA</v>
          </cell>
        </row>
        <row r="3809">
          <cell r="S3809" t="str">
            <v>OPERAÇÕES APROPRIAÇÃO MÃO-DE-OBRA</v>
          </cell>
        </row>
        <row r="3810">
          <cell r="S3810" t="str">
            <v>OPERAÇÕES APROPRIAÇÃO MÃO-DE-OBRA</v>
          </cell>
        </row>
        <row r="3811">
          <cell r="S3811" t="str">
            <v>OPERAÇÕES APROPRIAÇÃO MÃO-DE-OBRA</v>
          </cell>
        </row>
        <row r="3812">
          <cell r="S3812" t="str">
            <v>OPERAÇÕES APROPRIAÇÃO MÃO-DE-OBRA</v>
          </cell>
        </row>
        <row r="3813">
          <cell r="S3813" t="str">
            <v>OPERAÇÕES APROPRIAÇÃO MÃO-DE-OBRA</v>
          </cell>
        </row>
        <row r="3814">
          <cell r="S3814" t="str">
            <v>OPERAÇÕES APROPRIAÇÃO MÃO-DE-OBRA</v>
          </cell>
        </row>
        <row r="3815">
          <cell r="S3815" t="str">
            <v>OPERAÇÕES APROPRIAÇÃO MÃO-DE-OBRA</v>
          </cell>
        </row>
        <row r="3816">
          <cell r="S3816" t="str">
            <v>OPERAÇÕES APROPRIAÇÃO MÃO-DE-OBRA</v>
          </cell>
        </row>
        <row r="3817">
          <cell r="S3817" t="str">
            <v>OPERAÇÕES APROPRIAÇÃO MÃO-DE-OBRA</v>
          </cell>
        </row>
        <row r="3818">
          <cell r="S3818" t="str">
            <v>OPERAÇÕES APROPRIAÇÃO MÃO-DE-OBRA</v>
          </cell>
        </row>
        <row r="3819">
          <cell r="S3819" t="str">
            <v>OPERAÇÕES APROPRIAÇÃO MÃO-DE-OBRA</v>
          </cell>
        </row>
        <row r="3820">
          <cell r="S3820" t="str">
            <v>OPERAÇÕES APROPRIAÇÃO MÃO-DE-OBRA</v>
          </cell>
        </row>
        <row r="3821">
          <cell r="S3821" t="str">
            <v>OPERAÇÕES APROPRIAÇÃO MÃO-DE-OBRA</v>
          </cell>
        </row>
        <row r="3822">
          <cell r="S3822" t="str">
            <v>OPERAÇÕES APROPRIAÇÃO MÃO-DE-OBRA</v>
          </cell>
        </row>
        <row r="3823">
          <cell r="S3823" t="str">
            <v>OPERAÇÕES APROPRIAÇÃO MÃO-DE-OBRA</v>
          </cell>
        </row>
        <row r="3824">
          <cell r="S3824" t="str">
            <v>OPERAÇÕES APROPRIAÇÃO MÃO-DE-OBRA</v>
          </cell>
        </row>
        <row r="3825">
          <cell r="S3825" t="str">
            <v>OPERAÇÕES APROPRIAÇÃO MÃO-DE-OBRA</v>
          </cell>
        </row>
        <row r="3826">
          <cell r="S3826" t="str">
            <v>OPERAÇÕES APROPRIAÇÃO MÃO-DE-OBRA</v>
          </cell>
        </row>
        <row r="3827">
          <cell r="S3827" t="str">
            <v>OPERAÇÕES APROPRIAÇÃO MÃO-DE-OBRA</v>
          </cell>
        </row>
        <row r="3828">
          <cell r="S3828" t="str">
            <v>OPERAÇÕES APROPRIAÇÃO MÃO-DE-OBRA</v>
          </cell>
        </row>
        <row r="3829">
          <cell r="S3829" t="str">
            <v>OPERAÇÕES APROPRIAÇÃO MÃO-DE-OBRA</v>
          </cell>
        </row>
        <row r="3830">
          <cell r="S3830" t="str">
            <v>OPERAÇÕES APROPRIAÇÃO MÃO-DE-OBRA</v>
          </cell>
        </row>
        <row r="3831">
          <cell r="S3831" t="str">
            <v>OPERAÇÕES APROPRIAÇÃO MÃO-DE-OBRA</v>
          </cell>
        </row>
        <row r="3832">
          <cell r="S3832" t="str">
            <v>OPERAÇÕES APROPRIAÇÃO MÃO-DE-OBRA</v>
          </cell>
        </row>
        <row r="3833">
          <cell r="S3833" t="str">
            <v>OPERAÇÕES APROPRIAÇÃO MÃO-DE-OBRA</v>
          </cell>
        </row>
        <row r="3834">
          <cell r="S3834" t="str">
            <v>OPERAÇÕES APROPRIAÇÃO MÃO-DE-OBRA</v>
          </cell>
        </row>
        <row r="3835">
          <cell r="S3835" t="str">
            <v>OPERAÇÕES APROPRIAÇÃO MÃO-DE-OBRA</v>
          </cell>
        </row>
        <row r="3836">
          <cell r="S3836" t="str">
            <v>OPERAÇÕES APROPRIAÇÃO MÃO-DE-OBRA</v>
          </cell>
        </row>
        <row r="3837">
          <cell r="S3837" t="str">
            <v>OPERAÇÕES APROPRIAÇÃO MÃO-DE-OBRA</v>
          </cell>
        </row>
        <row r="3838">
          <cell r="S3838" t="str">
            <v>OPERAÇÕES APROPRIAÇÃO MÃO-DE-OBRA</v>
          </cell>
        </row>
        <row r="3839">
          <cell r="S3839" t="str">
            <v>OPERAÇÕES APROPRIAÇÃO MÃO-DE-OBRA</v>
          </cell>
        </row>
        <row r="3840">
          <cell r="S3840" t="str">
            <v>OPERAÇÕES APROPRIAÇÃO MÃO-DE-OBRA</v>
          </cell>
        </row>
        <row r="3841">
          <cell r="S3841" t="str">
            <v>OPERAÇÕES APROPRIAÇÃO MÃO-DE-OBRA</v>
          </cell>
        </row>
        <row r="3842">
          <cell r="S3842" t="str">
            <v>OPERAÇÕES APROPRIAÇÃO MÃO-DE-OBRA</v>
          </cell>
        </row>
        <row r="3843">
          <cell r="S3843" t="str">
            <v>OPERAÇÕES APROPRIAÇÃO MÃO-DE-OBRA</v>
          </cell>
        </row>
        <row r="3844">
          <cell r="S3844" t="str">
            <v>OPERAÇÕES APROPRIAÇÃO MÃO-DE-OBRA</v>
          </cell>
        </row>
        <row r="3845">
          <cell r="S3845" t="str">
            <v>OPERAÇÕES APROPRIAÇÃO MÃO-DE-OBRA</v>
          </cell>
        </row>
        <row r="3846">
          <cell r="S3846" t="str">
            <v>OPERAÇÕES APROPRIAÇÃO MÃO-DE-OBRA</v>
          </cell>
        </row>
        <row r="3847">
          <cell r="S3847" t="str">
            <v>OPERAÇÕES APROPRIAÇÃO MÃO-DE-OBRA</v>
          </cell>
        </row>
        <row r="3848">
          <cell r="S3848" t="str">
            <v>OPERAÇÕES APROPRIAÇÃO MÃO-DE-OBRA</v>
          </cell>
        </row>
        <row r="3849">
          <cell r="S3849" t="str">
            <v>OPERAÇÕES APROPRIAÇÃO MÃO-DE-OBRA</v>
          </cell>
        </row>
        <row r="3850">
          <cell r="S3850" t="str">
            <v>OPERAÇÕES APROPRIAÇÃO MÃO-DE-OBRA</v>
          </cell>
        </row>
        <row r="3851">
          <cell r="S3851" t="str">
            <v>OPERAÇÕES APROPRIAÇÃO MÃO-DE-OBRA</v>
          </cell>
        </row>
        <row r="3852">
          <cell r="S3852" t="str">
            <v>OPERAÇÕES APROPRIAÇÃO MÃO-DE-OBRA</v>
          </cell>
        </row>
        <row r="3853">
          <cell r="S3853" t="str">
            <v>OPERAÇÕES APROPRIAÇÃO MÃO-DE-OBRA</v>
          </cell>
        </row>
        <row r="3854">
          <cell r="S3854" t="str">
            <v>OPERAÇÕES APROPRIAÇÃO MÃO-DE-OBRA</v>
          </cell>
        </row>
        <row r="3855">
          <cell r="S3855" t="str">
            <v>OPERAÇÕES APROPRIAÇÃO MÃO-DE-OBRA</v>
          </cell>
        </row>
        <row r="3856">
          <cell r="S3856" t="str">
            <v>OPERAÇÕES APROPRIAÇÃO MÃO-DE-OBRA</v>
          </cell>
        </row>
        <row r="3857">
          <cell r="S3857" t="str">
            <v>OPERAÇÕES APROPRIAÇÃO MÃO-DE-OBRA</v>
          </cell>
        </row>
        <row r="3858">
          <cell r="S3858" t="str">
            <v>OPERAÇÕES APROPRIAÇÃO MÃO-DE-OBRA</v>
          </cell>
        </row>
        <row r="3859">
          <cell r="S3859" t="str">
            <v>OPERAÇÕES APROPRIAÇÃO MÃO-DE-OBRA</v>
          </cell>
        </row>
        <row r="3860">
          <cell r="S3860" t="str">
            <v>OPERAÇÕES APROPRIAÇÃO MÃO-DE-OBRA</v>
          </cell>
        </row>
        <row r="3861">
          <cell r="S3861" t="str">
            <v>OPERAÇÕES APROPRIAÇÃO MÃO-DE-OBRA</v>
          </cell>
        </row>
        <row r="3862">
          <cell r="S3862" t="str">
            <v>OPERAÇÕES APROPRIAÇÃO MÃO-DE-OBRA</v>
          </cell>
        </row>
        <row r="3863">
          <cell r="S3863" t="str">
            <v>OPERAÇÕES APROPRIAÇÃO MÃO-DE-OBRA</v>
          </cell>
        </row>
        <row r="3864">
          <cell r="S3864" t="str">
            <v>OPERAÇÕES APROPRIAÇÃO MÃO-DE-OBRA</v>
          </cell>
        </row>
        <row r="3865">
          <cell r="S3865" t="str">
            <v>OPERAÇÕES APROPRIAÇÃO MÃO-DE-OBRA</v>
          </cell>
        </row>
        <row r="3866">
          <cell r="S3866" t="str">
            <v>OPERAÇÕES APROPRIAÇÃO MÃO-DE-OBRA</v>
          </cell>
        </row>
        <row r="3867">
          <cell r="S3867" t="str">
            <v>OPERAÇÕES APROPRIAÇÃO MÃO-DE-OBRA</v>
          </cell>
        </row>
        <row r="3868">
          <cell r="S3868" t="str">
            <v>OPERAÇÕES APROPRIAÇÃO MÃO-DE-OBRA</v>
          </cell>
        </row>
        <row r="3869">
          <cell r="S3869" t="str">
            <v>OPERAÇÕES APROPRIAÇÃO MÃO-DE-OBRA</v>
          </cell>
        </row>
        <row r="3870">
          <cell r="S3870" t="str">
            <v>OPERAÇÕES APROPRIAÇÃO MÃO-DE-OBRA</v>
          </cell>
        </row>
        <row r="3871">
          <cell r="S3871" t="str">
            <v>OPERAÇÕES APROPRIAÇÃO MÃO-DE-OBRA</v>
          </cell>
        </row>
        <row r="3872">
          <cell r="S3872" t="str">
            <v>OPERAÇÕES APROPRIAÇÃO MÃO-DE-OBRA</v>
          </cell>
        </row>
        <row r="3873">
          <cell r="S3873" t="str">
            <v>OPERAÇÕES APROPRIAÇÃO MÃO-DE-OBRA</v>
          </cell>
        </row>
        <row r="3874">
          <cell r="S3874" t="str">
            <v>OPERAÇÕES APROPRIAÇÃO MÃO-DE-OBRA</v>
          </cell>
        </row>
        <row r="3875">
          <cell r="S3875" t="str">
            <v>OPERAÇÕES APROPRIAÇÃO MÃO-DE-OBRA</v>
          </cell>
        </row>
        <row r="3876">
          <cell r="S3876" t="str">
            <v>OPERAÇÕES APROPRIAÇÃO MÃO-DE-OBRA</v>
          </cell>
        </row>
        <row r="3877">
          <cell r="S3877" t="str">
            <v>OPERAÇÕES APROPRIAÇÃO MÃO-DE-OBRA</v>
          </cell>
        </row>
        <row r="3878">
          <cell r="S3878" t="str">
            <v>OPERAÇÕES APROPRIAÇÃO MÃO-DE-OBRA</v>
          </cell>
        </row>
        <row r="3879">
          <cell r="S3879" t="str">
            <v>OPERAÇÕES APROPRIAÇÃO MÃO-DE-OBRA</v>
          </cell>
        </row>
        <row r="3880">
          <cell r="S3880" t="str">
            <v>OPERAÇÕES APROPRIAÇÃO MÃO-DE-OBRA</v>
          </cell>
        </row>
        <row r="3881">
          <cell r="S3881" t="str">
            <v>OPERAÇÕES APROPRIAÇÃO MÃO-DE-OBRA</v>
          </cell>
        </row>
        <row r="3882">
          <cell r="S3882" t="str">
            <v>OPERAÇÕES APROPRIAÇÃO MÃO-DE-OBRA</v>
          </cell>
        </row>
        <row r="3883">
          <cell r="S3883" t="str">
            <v>OPERAÇÕES APROPRIAÇÃO MÃO-DE-OBRA</v>
          </cell>
        </row>
        <row r="3884">
          <cell r="S3884" t="str">
            <v>OPERAÇÕES APROPRIAÇÃO MÃO-DE-OBRA</v>
          </cell>
        </row>
        <row r="3885">
          <cell r="S3885" t="str">
            <v>OPERAÇÕES APROPRIAÇÃO MÃO-DE-OBRA</v>
          </cell>
        </row>
        <row r="3886">
          <cell r="S3886" t="str">
            <v>OPERAÇÕES APROPRIAÇÃO MÃO-DE-OBRA</v>
          </cell>
        </row>
        <row r="3887">
          <cell r="S3887" t="str">
            <v>OPERAÇÕES APROPRIAÇÃO MÃO-DE-OBRA</v>
          </cell>
        </row>
        <row r="3888">
          <cell r="S3888" t="str">
            <v>OPERAÇÕES APROPRIAÇÃO MÃO-DE-OBRA</v>
          </cell>
        </row>
        <row r="3889">
          <cell r="S3889" t="str">
            <v>OPERAÇÕES APROPRIAÇÃO MÃO-DE-OBRA</v>
          </cell>
        </row>
        <row r="3890">
          <cell r="S3890" t="str">
            <v>OPERAÇÕES APROPRIAÇÃO MÃO-DE-OBRA</v>
          </cell>
        </row>
        <row r="3891">
          <cell r="S3891" t="str">
            <v>OPERAÇÕES APROPRIAÇÃO MÃO-DE-OBRA</v>
          </cell>
        </row>
        <row r="3892">
          <cell r="S3892" t="str">
            <v>OPERAÇÕES APROPRIAÇÃO MÃO-DE-OBRA</v>
          </cell>
        </row>
        <row r="3893">
          <cell r="S3893" t="str">
            <v>OPERAÇÕES APROPRIAÇÃO MÃO-DE-OBRA</v>
          </cell>
        </row>
        <row r="3894">
          <cell r="S3894" t="str">
            <v>OPERAÇÕES APROPRIAÇÃO MÃO-DE-OBRA</v>
          </cell>
        </row>
        <row r="3895">
          <cell r="S3895" t="str">
            <v>OPERAÇÕES APROPRIAÇÃO MÃO-DE-OBRA</v>
          </cell>
        </row>
        <row r="3896">
          <cell r="S3896" t="str">
            <v>OPERAÇÕES APROPRIAÇÃO MÃO-DE-OBRA</v>
          </cell>
        </row>
        <row r="3897">
          <cell r="S3897" t="str">
            <v>OPERAÇÕES APROPRIAÇÃO MÃO-DE-OBRA</v>
          </cell>
        </row>
        <row r="3898">
          <cell r="S3898" t="str">
            <v>OPERAÇÕES APROPRIAÇÃO MÃO-DE-OBRA</v>
          </cell>
        </row>
        <row r="3899">
          <cell r="S3899" t="str">
            <v>OPERAÇÕES APROPRIAÇÃO MÃO-DE-OBRA</v>
          </cell>
        </row>
        <row r="3900">
          <cell r="S3900" t="str">
            <v>OPERAÇÕES APROPRIAÇÃO MÃO-DE-OBRA</v>
          </cell>
        </row>
        <row r="3901">
          <cell r="S3901" t="str">
            <v>OPERAÇÕES APROPRIAÇÃO MÃO-DE-OBRA</v>
          </cell>
        </row>
        <row r="3902">
          <cell r="S3902" t="str">
            <v>OPERAÇÕES APROPRIAÇÃO MÃO-DE-OBRA</v>
          </cell>
        </row>
        <row r="3903">
          <cell r="S3903" t="str">
            <v>OPERAÇÕES APROPRIAÇÃO MÃO-DE-OBRA</v>
          </cell>
        </row>
        <row r="3904">
          <cell r="S3904" t="str">
            <v>OPERAÇÕES APROPRIAÇÃO MÃO-DE-OBRA</v>
          </cell>
        </row>
        <row r="3905">
          <cell r="S3905" t="str">
            <v>OPERAÇÕES APROPRIAÇÃO MÃO-DE-OBRA</v>
          </cell>
        </row>
        <row r="3906">
          <cell r="S3906" t="str">
            <v>OPERAÇÕES APROPRIAÇÃO MÃO-DE-OBRA</v>
          </cell>
        </row>
        <row r="3907">
          <cell r="S3907" t="str">
            <v>OPERAÇÕES APROPRIAÇÃO MÃO-DE-OBRA</v>
          </cell>
        </row>
        <row r="3908">
          <cell r="S3908" t="str">
            <v>OPERAÇÕES APROPRIAÇÃO MÃO-DE-OBRA</v>
          </cell>
        </row>
        <row r="3909">
          <cell r="S3909" t="str">
            <v>OPERAÇÕES APROPRIAÇÃO MÃO-DE-OBRA</v>
          </cell>
        </row>
        <row r="3910">
          <cell r="S3910" t="str">
            <v>OPERAÇÕES APROPRIAÇÃO MÃO-DE-OBRA</v>
          </cell>
        </row>
        <row r="3911">
          <cell r="S3911" t="str">
            <v>OPERAÇÕES APROPRIAÇÃO MÃO-DE-OBRA</v>
          </cell>
        </row>
        <row r="3912">
          <cell r="S3912" t="str">
            <v>OPERAÇÕES APROPRIAÇÃO MÃO-DE-OBRA</v>
          </cell>
        </row>
        <row r="3913">
          <cell r="S3913" t="str">
            <v>OPERAÇÕES APROPRIAÇÃO MÃO-DE-OBRA</v>
          </cell>
        </row>
        <row r="3914">
          <cell r="S3914" t="str">
            <v>OPERAÇÕES APROPRIAÇÃO MÃO-DE-OBRA</v>
          </cell>
        </row>
        <row r="3915">
          <cell r="S3915" t="str">
            <v>OPERAÇÕES APROPRIAÇÃO MÃO-DE-OBRA</v>
          </cell>
        </row>
        <row r="3916">
          <cell r="S3916" t="str">
            <v>OPERAÇÕES APROPRIAÇÃO MÃO-DE-OBRA</v>
          </cell>
        </row>
        <row r="3917">
          <cell r="S3917" t="str">
            <v>OPERAÇÕES APROPRIAÇÃO MÃO-DE-OBRA</v>
          </cell>
        </row>
        <row r="3918">
          <cell r="S3918" t="str">
            <v>OPERAÇÕES APROPRIAÇÃO MÃO-DE-OBRA</v>
          </cell>
        </row>
        <row r="3919">
          <cell r="S3919" t="str">
            <v>OPERAÇÕES APROPRIAÇÃO MÃO-DE-OBRA</v>
          </cell>
        </row>
        <row r="3920">
          <cell r="S3920" t="str">
            <v>OPERAÇÕES APROPRIAÇÃO MÃO-DE-OBRA</v>
          </cell>
        </row>
        <row r="3921">
          <cell r="S3921" t="str">
            <v>OPERAÇÕES APROPRIAÇÃO MÃO-DE-OBRA</v>
          </cell>
        </row>
        <row r="3922">
          <cell r="S3922" t="str">
            <v>OPERAÇÕES APROPRIAÇÃO MÃO-DE-OBRA</v>
          </cell>
        </row>
        <row r="3923">
          <cell r="S3923" t="str">
            <v>OPERAÇÕES APROPRIAÇÃO MÃO-DE-OBRA</v>
          </cell>
        </row>
        <row r="3924">
          <cell r="S3924" t="str">
            <v>OPERAÇÕES APROPRIAÇÃO MÃO-DE-OBRA</v>
          </cell>
        </row>
        <row r="3925">
          <cell r="S3925" t="str">
            <v>OPERAÇÕES APROPRIAÇÃO MÃO-DE-OBRA</v>
          </cell>
        </row>
        <row r="3926">
          <cell r="S3926" t="str">
            <v>OPERAÇÕES APROPRIAÇÃO MÃO-DE-OBRA</v>
          </cell>
        </row>
        <row r="3927">
          <cell r="S3927" t="str">
            <v>OPERAÇÕES APROPRIAÇÃO MÃO-DE-OBRA</v>
          </cell>
        </row>
        <row r="3928">
          <cell r="S3928" t="str">
            <v>OPERAÇÕES APROPRIAÇÃO MÃO-DE-OBRA</v>
          </cell>
        </row>
        <row r="3929">
          <cell r="S3929" t="str">
            <v>OPERAÇÕES APROPRIAÇÃO MÃO-DE-OBRA</v>
          </cell>
        </row>
        <row r="3930">
          <cell r="S3930" t="str">
            <v>OPERAÇÕES APROPRIAÇÃO MÃO-DE-OBRA</v>
          </cell>
        </row>
        <row r="3931">
          <cell r="S3931" t="str">
            <v>OPERAÇÕES APROPRIAÇÃO MÃO-DE-OBRA</v>
          </cell>
        </row>
        <row r="3932">
          <cell r="S3932" t="str">
            <v>OPERAÇÕES APROPRIAÇÃO MÃO-DE-OBRA</v>
          </cell>
        </row>
        <row r="3933">
          <cell r="S3933" t="str">
            <v>OPERAÇÕES APROPRIAÇÃO MÃO-DE-OBRA</v>
          </cell>
        </row>
        <row r="3934">
          <cell r="S3934" t="str">
            <v>OPERAÇÕES APROPRIAÇÃO MÃO-DE-OBRA</v>
          </cell>
        </row>
        <row r="3935">
          <cell r="S3935" t="str">
            <v>OPERAÇÕES APROPRIAÇÃO MÃO-DE-OBRA</v>
          </cell>
        </row>
        <row r="3936">
          <cell r="S3936" t="str">
            <v>OPERAÇÕES APROPRIAÇÃO MÃO-DE-OBRA</v>
          </cell>
        </row>
        <row r="3937">
          <cell r="S3937" t="str">
            <v>OPERAÇÕES APROPRIAÇÃO MÃO-DE-OBRA</v>
          </cell>
        </row>
        <row r="3938">
          <cell r="S3938" t="str">
            <v>OPERAÇÕES APROPRIAÇÃO MÃO-DE-OBRA</v>
          </cell>
        </row>
        <row r="3939">
          <cell r="S3939" t="str">
            <v>OPERAÇÕES APROPRIAÇÃO MÃO-DE-OBRA</v>
          </cell>
        </row>
        <row r="3940">
          <cell r="S3940" t="str">
            <v>OPERAÇÕES APROPRIAÇÃO MÃO-DE-OBRA</v>
          </cell>
        </row>
        <row r="3941">
          <cell r="S3941" t="str">
            <v>OPERAÇÕES APROPRIAÇÃO MÃO-DE-OBRA</v>
          </cell>
        </row>
        <row r="3942">
          <cell r="S3942" t="str">
            <v>OPERAÇÕES APROPRIAÇÃO MÃO-DE-OBRA</v>
          </cell>
        </row>
        <row r="3943">
          <cell r="S3943" t="str">
            <v>OPERAÇÕES APROPRIAÇÃO MÃO-DE-OBRA</v>
          </cell>
        </row>
        <row r="3944">
          <cell r="S3944" t="str">
            <v>OPERAÇÕES APROPRIAÇÃO MÃO-DE-OBRA</v>
          </cell>
        </row>
        <row r="3945">
          <cell r="S3945" t="str">
            <v>OPERAÇÕES APROPRIAÇÃO MÃO-DE-OBRA</v>
          </cell>
        </row>
        <row r="3946">
          <cell r="S3946" t="str">
            <v>OPERAÇÕES APROPRIAÇÃO MÃO-DE-OBRA</v>
          </cell>
        </row>
        <row r="3947">
          <cell r="S3947" t="str">
            <v>OPERAÇÕES APROPRIAÇÃO MÃO-DE-OBRA</v>
          </cell>
        </row>
        <row r="3948">
          <cell r="S3948" t="str">
            <v>OPERAÇÕES APROPRIAÇÃO MÃO-DE-OBRA</v>
          </cell>
        </row>
        <row r="3949">
          <cell r="S3949" t="str">
            <v>OPERAÇÕES APROPRIAÇÃO MÃO-DE-OBRA</v>
          </cell>
        </row>
        <row r="3950">
          <cell r="S3950" t="str">
            <v>OPERAÇÕES APROPRIAÇÃO MÃO-DE-OBRA</v>
          </cell>
        </row>
        <row r="3951">
          <cell r="S3951" t="str">
            <v>OPERAÇÕES APROPRIAÇÃO MÃO-DE-OBRA</v>
          </cell>
        </row>
        <row r="3952">
          <cell r="S3952" t="str">
            <v>OPERAÇÕES APROPRIAÇÃO MÃO-DE-OBRA</v>
          </cell>
        </row>
        <row r="3953">
          <cell r="S3953" t="str">
            <v>OPERAÇÕES APROPRIAÇÃO MÃO-DE-OBRA</v>
          </cell>
        </row>
        <row r="3954">
          <cell r="S3954" t="str">
            <v>OPERAÇÕES APROPRIAÇÃO MÃO-DE-OBRA</v>
          </cell>
        </row>
        <row r="3955">
          <cell r="S3955" t="str">
            <v>OPERAÇÕES APROPRIAÇÃO MÃO-DE-OBRA</v>
          </cell>
        </row>
        <row r="3956">
          <cell r="S3956" t="str">
            <v>OPERAÇÕES APROPRIAÇÃO MÃO-DE-OBRA</v>
          </cell>
        </row>
        <row r="3957">
          <cell r="S3957" t="str">
            <v>OPERAÇÕES APROPRIAÇÃO MÃO-DE-OBRA</v>
          </cell>
        </row>
        <row r="3958">
          <cell r="S3958" t="str">
            <v>OPERAÇÕES APROPRIAÇÃO MÃO-DE-OBRA</v>
          </cell>
        </row>
        <row r="3959">
          <cell r="S3959" t="str">
            <v>OPERAÇÕES APROPRIAÇÃO MÃO-DE-OBRA</v>
          </cell>
        </row>
        <row r="3960">
          <cell r="S3960" t="str">
            <v>OPERAÇÕES APROPRIAÇÃO MÃO-DE-OBRA</v>
          </cell>
        </row>
        <row r="3961">
          <cell r="S3961" t="str">
            <v>OPERAÇÕES APROPRIAÇÃO MÃO-DE-OBRA</v>
          </cell>
        </row>
        <row r="3962">
          <cell r="S3962" t="str">
            <v>OPERAÇÕES APROPRIAÇÃO MÃO-DE-OBRA</v>
          </cell>
        </row>
        <row r="3963">
          <cell r="S3963" t="str">
            <v>OPERAÇÕES APROPRIAÇÃO MÃO-DE-OBRA</v>
          </cell>
        </row>
        <row r="3964">
          <cell r="S3964" t="str">
            <v>OPERAÇÕES APROPRIAÇÃO MÃO-DE-OBRA</v>
          </cell>
        </row>
        <row r="3965">
          <cell r="S3965" t="str">
            <v>OPERAÇÕES APROPRIAÇÃO MÃO-DE-OBRA</v>
          </cell>
        </row>
        <row r="3966">
          <cell r="S3966" t="str">
            <v>OPERAÇÕES APROPRIAÇÃO MÃO-DE-OBRA</v>
          </cell>
        </row>
        <row r="3967">
          <cell r="S3967" t="str">
            <v>OPERAÇÕES APROPRIAÇÃO MÃO-DE-OBRA</v>
          </cell>
        </row>
        <row r="3968">
          <cell r="S3968" t="str">
            <v>OPERAÇÕES APROPRIAÇÃO MÃO-DE-OBRA</v>
          </cell>
        </row>
        <row r="3969">
          <cell r="S3969" t="str">
            <v>OPERAÇÕES APROPRIAÇÃO MÃO-DE-OBRA</v>
          </cell>
        </row>
        <row r="3970">
          <cell r="S3970" t="str">
            <v>OPERAÇÕES APROPRIAÇÃO MÃO-DE-OBRA</v>
          </cell>
        </row>
        <row r="3971">
          <cell r="S3971" t="str">
            <v>OPERAÇÕES APROPRIAÇÃO MÃO-DE-OBRA</v>
          </cell>
        </row>
        <row r="3972">
          <cell r="S3972" t="str">
            <v>OPERAÇÕES APROPRIAÇÃO MÃO-DE-OBRA</v>
          </cell>
        </row>
        <row r="3973">
          <cell r="S3973" t="str">
            <v>OPERAÇÕES APROPRIAÇÃO MÃO-DE-OBRA</v>
          </cell>
        </row>
        <row r="3974">
          <cell r="S3974" t="str">
            <v>OPERAÇÕES APROPRIAÇÃO MÃO-DE-OBRA</v>
          </cell>
        </row>
        <row r="3975">
          <cell r="S3975" t="str">
            <v>OPERAÇÕES APROPRIAÇÃO MÃO-DE-OBRA</v>
          </cell>
        </row>
        <row r="3976">
          <cell r="S3976" t="str">
            <v>OPERAÇÕES APROPRIAÇÃO MÃO-DE-OBRA</v>
          </cell>
        </row>
        <row r="3977">
          <cell r="S3977" t="str">
            <v>OPERAÇÕES APROPRIAÇÃO MÃO-DE-OBRA</v>
          </cell>
        </row>
        <row r="3978">
          <cell r="S3978" t="str">
            <v>OPERAÇÕES APROPRIAÇÃO MÃO-DE-OBRA</v>
          </cell>
        </row>
        <row r="3979">
          <cell r="S3979" t="str">
            <v>OPERAÇÕES APROPRIAÇÃO MÃO-DE-OBRA</v>
          </cell>
        </row>
        <row r="3980">
          <cell r="S3980" t="str">
            <v>OPERAÇÕES APROPRIAÇÃO MÃO-DE-OBRA</v>
          </cell>
        </row>
        <row r="3981">
          <cell r="S3981" t="str">
            <v>OPERAÇÕES APROPRIAÇÃO MÃO-DE-OBRA</v>
          </cell>
        </row>
        <row r="3982">
          <cell r="S3982" t="str">
            <v>OPERAÇÕES APROPRIAÇÃO MÃO-DE-OBRA</v>
          </cell>
        </row>
        <row r="3983">
          <cell r="S3983" t="str">
            <v>OPERAÇÕES APROPRIAÇÃO MÃO-DE-OBRA</v>
          </cell>
        </row>
        <row r="3984">
          <cell r="S3984" t="str">
            <v>OPERAÇÕES APROPRIAÇÃO MÃO-DE-OBRA</v>
          </cell>
        </row>
        <row r="3985">
          <cell r="S3985" t="str">
            <v>OPERAÇÕES APROPRIAÇÃO MÃO-DE-OBRA</v>
          </cell>
        </row>
        <row r="3986">
          <cell r="S3986" t="str">
            <v>OPERAÇÕES APROPRIAÇÃO MÃO-DE-OBRA</v>
          </cell>
        </row>
        <row r="3987">
          <cell r="S3987" t="str">
            <v>OPERAÇÕES APROPRIAÇÃO MÃO-DE-OBRA</v>
          </cell>
        </row>
        <row r="3988">
          <cell r="S3988" t="str">
            <v>OPERAÇÕES APROPRIAÇÃO MÃO-DE-OBRA</v>
          </cell>
        </row>
        <row r="3989">
          <cell r="S3989" t="str">
            <v>OPERAÇÕES APROPRIAÇÃO MÃO-DE-OBRA</v>
          </cell>
        </row>
        <row r="3990">
          <cell r="S3990" t="str">
            <v>OPERAÇÕES APROPRIAÇÃO MÃO-DE-OBRA</v>
          </cell>
        </row>
        <row r="3991">
          <cell r="S3991" t="str">
            <v>OPERAÇÕES APROPRIAÇÃO MÃO-DE-OBRA</v>
          </cell>
        </row>
        <row r="3992">
          <cell r="S3992" t="str">
            <v>OPERAÇÕES APROPRIAÇÃO MÃO-DE-OBRA</v>
          </cell>
        </row>
        <row r="3993">
          <cell r="S3993" t="str">
            <v>OPERAÇÕES APROPRIAÇÃO MÃO-DE-OBRA</v>
          </cell>
        </row>
        <row r="3994">
          <cell r="S3994" t="str">
            <v>OPERAÇÕES APROPRIAÇÃO MÃO-DE-OBRA</v>
          </cell>
        </row>
        <row r="3995">
          <cell r="S3995" t="str">
            <v>OPERAÇÕES APROPRIAÇÃO MÃO-DE-OBRA</v>
          </cell>
        </row>
        <row r="3996">
          <cell r="S3996" t="str">
            <v>OPERAÇÕES APROPRIAÇÃO MÃO-DE-OBRA</v>
          </cell>
        </row>
        <row r="3997">
          <cell r="S3997" t="str">
            <v>OPERAÇÕES APROPRIAÇÃO MÃO-DE-OBRA</v>
          </cell>
        </row>
        <row r="3998">
          <cell r="S3998" t="str">
            <v>OPERAÇÕES APROPRIAÇÃO MÃO-DE-OBRA</v>
          </cell>
        </row>
        <row r="3999">
          <cell r="S3999" t="str">
            <v>OPERAÇÕES APROPRIAÇÃO MÃO-DE-OBRA</v>
          </cell>
        </row>
        <row r="4000">
          <cell r="S4000" t="str">
            <v>OPERAÇÕES APROPRIAÇÃO MÃO-DE-OBRA</v>
          </cell>
        </row>
        <row r="4001">
          <cell r="S4001" t="str">
            <v>OPERAÇÕES APROPRIAÇÃO MÃO-DE-OBRA</v>
          </cell>
        </row>
        <row r="4002">
          <cell r="S4002" t="str">
            <v>OPERAÇÕES APROPRIAÇÃO MÃO-DE-OBRA</v>
          </cell>
        </row>
        <row r="4003">
          <cell r="S4003" t="str">
            <v>OPERAÇÕES APROPRIAÇÃO MÃO-DE-OBRA</v>
          </cell>
        </row>
        <row r="4004">
          <cell r="S4004" t="str">
            <v>OPERAÇÕES APROPRIAÇÃO MÃO-DE-OBRA</v>
          </cell>
        </row>
        <row r="4005">
          <cell r="S4005" t="str">
            <v>OPERAÇÕES APROPRIAÇÃO MÃO-DE-OBRA</v>
          </cell>
        </row>
        <row r="4006">
          <cell r="S4006" t="str">
            <v>OPERAÇÕES APROPRIAÇÃO MÃO-DE-OBRA</v>
          </cell>
        </row>
        <row r="4007">
          <cell r="S4007" t="str">
            <v>OPERAÇÕES APROPRIAÇÃO MÃO-DE-OBRA</v>
          </cell>
        </row>
        <row r="4008">
          <cell r="S4008" t="str">
            <v>OPERAÇÕES APROPRIAÇÃO MÃO-DE-OBRA</v>
          </cell>
        </row>
        <row r="4009">
          <cell r="S4009" t="str">
            <v>OPERAÇÕES APROPRIAÇÃO MÃO-DE-OBRA</v>
          </cell>
        </row>
        <row r="4010">
          <cell r="S4010" t="str">
            <v>OPERAÇÕES APROPRIAÇÃO MÃO-DE-OBRA</v>
          </cell>
        </row>
        <row r="4011">
          <cell r="S4011" t="str">
            <v>OPERAÇÕES APROPRIAÇÃO MÃO-DE-OBRA</v>
          </cell>
        </row>
        <row r="4012">
          <cell r="S4012" t="str">
            <v>OPERAÇÕES APROPRIAÇÃO MÃO-DE-OBRA</v>
          </cell>
        </row>
        <row r="4013">
          <cell r="S4013" t="str">
            <v>OPERAÇÕES APROPRIAÇÃO MÃO-DE-OBRA</v>
          </cell>
        </row>
        <row r="4014">
          <cell r="S4014" t="str">
            <v>OPERAÇÕES APROPRIAÇÃO MÃO-DE-OBRA</v>
          </cell>
        </row>
        <row r="4015">
          <cell r="S4015" t="str">
            <v>OPERAÇÕES APROPRIAÇÃO MÃO-DE-OBRA</v>
          </cell>
        </row>
        <row r="4016">
          <cell r="S4016" t="str">
            <v>OPERAÇÕES APROPRIAÇÃO MÃO-DE-OBRA</v>
          </cell>
        </row>
        <row r="4017">
          <cell r="S4017" t="str">
            <v>OPERAÇÕES APROPRIAÇÃO MÃO-DE-OBRA</v>
          </cell>
        </row>
        <row r="4018">
          <cell r="S4018" t="str">
            <v>OPERAÇÕES APROPRIAÇÃO MÃO-DE-OBRA</v>
          </cell>
        </row>
        <row r="4019">
          <cell r="S4019" t="str">
            <v>OPERAÇÕES APROPRIAÇÃO MÃO-DE-OBRA</v>
          </cell>
        </row>
        <row r="4020">
          <cell r="S4020" t="str">
            <v>OPERAÇÕES APROPRIAÇÃO MÃO-DE-OBRA</v>
          </cell>
        </row>
        <row r="4021">
          <cell r="S4021" t="str">
            <v>OPERAÇÕES APROPRIAÇÃO MÃO-DE-OBRA</v>
          </cell>
        </row>
        <row r="4022">
          <cell r="S4022" t="str">
            <v>OPERAÇÕES APROPRIAÇÃO MÃO-DE-OBRA</v>
          </cell>
        </row>
        <row r="4023">
          <cell r="S4023" t="str">
            <v>OPERAÇÕES APROPRIAÇÃO MÃO-DE-OBRA</v>
          </cell>
        </row>
        <row r="4024">
          <cell r="S4024" t="str">
            <v>OPERAÇÕES APROPRIAÇÃO MÃO-DE-OBRA</v>
          </cell>
        </row>
        <row r="4025">
          <cell r="S4025" t="str">
            <v>OPERAÇÕES APROPRIAÇÃO MÃO-DE-OBRA</v>
          </cell>
        </row>
        <row r="4026">
          <cell r="S4026" t="str">
            <v>OPERAÇÕES APROPRIAÇÃO MÃO-DE-OBRA</v>
          </cell>
        </row>
        <row r="4027">
          <cell r="S4027" t="str">
            <v>OPERAÇÕES APROPRIAÇÃO MÃO-DE-OBRA</v>
          </cell>
        </row>
        <row r="4028">
          <cell r="S4028" t="str">
            <v>OPERAÇÕES APROPRIAÇÃO MÃO-DE-OBRA</v>
          </cell>
        </row>
        <row r="4029">
          <cell r="S4029" t="str">
            <v>OPERAÇÕES APROPRIAÇÃO MÃO-DE-OBRA</v>
          </cell>
        </row>
        <row r="4030">
          <cell r="S4030" t="str">
            <v>OPERAÇÕES APROPRIAÇÃO MÃO-DE-OBRA</v>
          </cell>
        </row>
        <row r="4031">
          <cell r="S4031" t="str">
            <v>OPERAÇÕES APROPRIAÇÃO MÃO-DE-OBRA</v>
          </cell>
        </row>
        <row r="4032">
          <cell r="S4032" t="str">
            <v>OPERAÇÕES APROPRIAÇÃO MÃO-DE-OBRA</v>
          </cell>
        </row>
        <row r="4033">
          <cell r="S4033" t="str">
            <v>OPERAÇÕES APROPRIAÇÃO MÃO-DE-OBRA</v>
          </cell>
        </row>
        <row r="4034">
          <cell r="S4034" t="str">
            <v>OPERAÇÕES APROPRIAÇÃO MÃO-DE-OBRA</v>
          </cell>
        </row>
        <row r="4035">
          <cell r="S4035" t="str">
            <v>OPERAÇÕES APROPRIAÇÃO MÃO-DE-OBRA</v>
          </cell>
        </row>
        <row r="4036">
          <cell r="S4036" t="str">
            <v>OPERAÇÕES APROPRIAÇÃO MÃO-DE-OBRA</v>
          </cell>
        </row>
        <row r="4037">
          <cell r="S4037" t="str">
            <v>OPERAÇÕES APROPRIAÇÃO MÃO-DE-OBRA</v>
          </cell>
        </row>
        <row r="4038">
          <cell r="S4038" t="str">
            <v>OPERAÇÕES APROPRIAÇÃO MÃO-DE-OBRA</v>
          </cell>
        </row>
        <row r="4039">
          <cell r="S4039" t="str">
            <v>OPERAÇÕES APROPRIAÇÃO MÃO-DE-OBRA</v>
          </cell>
        </row>
        <row r="4040">
          <cell r="S4040" t="str">
            <v>OPERAÇÕES APROPRIAÇÃO MÃO-DE-OBRA</v>
          </cell>
        </row>
        <row r="4041">
          <cell r="S4041" t="str">
            <v>OPERAÇÕES APROPRIAÇÃO MÃO-DE-OBRA</v>
          </cell>
        </row>
        <row r="4042">
          <cell r="S4042" t="str">
            <v>OPERAÇÕES APROPRIAÇÃO MÃO-DE-OBRA</v>
          </cell>
        </row>
        <row r="4043">
          <cell r="S4043" t="str">
            <v>OPERAÇÕES APROPRIAÇÃO MÃO-DE-OBRA</v>
          </cell>
        </row>
        <row r="4044">
          <cell r="S4044" t="str">
            <v>OPERAÇÕES APROPRIAÇÃO MÃO-DE-OBRA</v>
          </cell>
        </row>
        <row r="4045">
          <cell r="S4045" t="str">
            <v>OPERAÇÕES APROPRIAÇÃO MÃO-DE-OBRA</v>
          </cell>
        </row>
        <row r="4046">
          <cell r="S4046" t="str">
            <v>OPERAÇÕES APROPRIAÇÃO MÃO-DE-OBRA</v>
          </cell>
        </row>
        <row r="4047">
          <cell r="S4047" t="str">
            <v>OPERAÇÕES APROPRIAÇÃO MÃO-DE-OBRA</v>
          </cell>
        </row>
        <row r="4048">
          <cell r="S4048" t="str">
            <v>OPERAÇÕES APROPRIAÇÃO MÃO-DE-OBRA</v>
          </cell>
        </row>
        <row r="4049">
          <cell r="S4049" t="str">
            <v>OPERAÇÕES APROPRIAÇÃO MÃO-DE-OBRA</v>
          </cell>
        </row>
        <row r="4050">
          <cell r="S4050" t="str">
            <v>OPERAÇÕES APROPRIAÇÃO MÃO-DE-OBRA</v>
          </cell>
        </row>
        <row r="4051">
          <cell r="S4051" t="str">
            <v>OPERAÇÕES APROPRIAÇÃO MÃO-DE-OBRA</v>
          </cell>
        </row>
        <row r="4052">
          <cell r="S4052" t="str">
            <v>OPERAÇÕES APROPRIAÇÃO MÃO-DE-OBRA</v>
          </cell>
        </row>
        <row r="4053">
          <cell r="S4053" t="str">
            <v>OPERAÇÕES APROPRIAÇÃO MÃO-DE-OBRA</v>
          </cell>
        </row>
        <row r="4054">
          <cell r="S4054" t="str">
            <v>OPERAÇÕES APROPRIAÇÃO MÃO-DE-OBRA</v>
          </cell>
        </row>
        <row r="4055">
          <cell r="S4055" t="str">
            <v>OPERAÇÕES APROPRIAÇÃO MÃO-DE-OBRA</v>
          </cell>
        </row>
        <row r="4056">
          <cell r="S4056" t="str">
            <v>OPERAÇÕES APROPRIAÇÃO MÃO-DE-OBRA</v>
          </cell>
        </row>
        <row r="4057">
          <cell r="S4057" t="str">
            <v>OPERAÇÕES APROPRIAÇÃO MÃO-DE-OBRA</v>
          </cell>
        </row>
        <row r="4058">
          <cell r="S4058" t="str">
            <v>OPERAÇÕES APROPRIAÇÃO MÃO-DE-OBRA</v>
          </cell>
        </row>
        <row r="4059">
          <cell r="S4059" t="str">
            <v>OPERAÇÕES APROPRIAÇÃO MÃO-DE-OBRA</v>
          </cell>
        </row>
        <row r="4060">
          <cell r="S4060" t="str">
            <v>OPERAÇÕES APROPRIAÇÃO MÃO-DE-OBRA</v>
          </cell>
        </row>
        <row r="4061">
          <cell r="S4061" t="str">
            <v>OPERAÇÕES APROPRIAÇÃO MÃO-DE-OBRA</v>
          </cell>
        </row>
        <row r="4062">
          <cell r="S4062" t="str">
            <v>OPERAÇÕES APROPRIAÇÃO MÃO-DE-OBRA</v>
          </cell>
        </row>
        <row r="4063">
          <cell r="S4063" t="str">
            <v>OPERAÇÕES APROPRIAÇÃO MÃO-DE-OBRA</v>
          </cell>
        </row>
        <row r="4064">
          <cell r="S4064" t="str">
            <v>OPERAÇÕES APROPRIAÇÃO MÃO-DE-OBRA</v>
          </cell>
        </row>
        <row r="4065">
          <cell r="S4065" t="str">
            <v>OPERAÇÕES APROPRIAÇÃO MÃO-DE-OBRA</v>
          </cell>
        </row>
        <row r="4066">
          <cell r="S4066" t="str">
            <v>OPERAÇÕES APROPRIAÇÃO MÃO-DE-OBRA</v>
          </cell>
        </row>
        <row r="4067">
          <cell r="S4067" t="str">
            <v>OPERAÇÕES APROPRIAÇÃO MÃO-DE-OBRA</v>
          </cell>
        </row>
        <row r="4068">
          <cell r="S4068" t="str">
            <v>OPERAÇÕES APROPRIAÇÃO MÃO-DE-OBRA</v>
          </cell>
        </row>
        <row r="4069">
          <cell r="S4069" t="str">
            <v>OPERAÇÕES APROPRIAÇÃO MÃO-DE-OBRA</v>
          </cell>
        </row>
        <row r="4070">
          <cell r="S4070" t="str">
            <v>OPERAÇÕES APROPRIAÇÃO MÃO-DE-OBRA</v>
          </cell>
        </row>
        <row r="4071">
          <cell r="S4071" t="str">
            <v>OPERAÇÕES APROPRIAÇÃO MÃO-DE-OBRA</v>
          </cell>
        </row>
        <row r="4072">
          <cell r="S4072" t="str">
            <v>OPERAÇÕES APROPRIAÇÃO MÃO-DE-OBRA</v>
          </cell>
        </row>
        <row r="4073">
          <cell r="S4073" t="str">
            <v>OPERAÇÕES APROPRIAÇÃO MÃO-DE-OBRA</v>
          </cell>
        </row>
        <row r="4074">
          <cell r="S4074" t="str">
            <v>OPERAÇÕES APROPRIAÇÃO MÃO-DE-OBRA</v>
          </cell>
        </row>
        <row r="4075">
          <cell r="S4075" t="str">
            <v>OPERAÇÕES APROPRIAÇÃO MÃO-DE-OBRA</v>
          </cell>
        </row>
        <row r="4076">
          <cell r="S4076" t="str">
            <v>OPERAÇÕES APROPRIAÇÃO MÃO-DE-OBRA</v>
          </cell>
        </row>
        <row r="4077">
          <cell r="S4077" t="str">
            <v>OPERAÇÕES APROPRIAÇÃO MÃO-DE-OBRA</v>
          </cell>
        </row>
        <row r="4078">
          <cell r="S4078" t="str">
            <v>OPERAÇÕES APROPRIAÇÃO MÃO-DE-OBRA</v>
          </cell>
        </row>
        <row r="4079">
          <cell r="S4079" t="str">
            <v>OPERAÇÕES APROPRIAÇÃO MÃO-DE-OBRA</v>
          </cell>
        </row>
        <row r="4080">
          <cell r="S4080" t="str">
            <v>OPERAÇÕES APROPRIAÇÃO MÃO-DE-OBRA</v>
          </cell>
        </row>
        <row r="4081">
          <cell r="S4081" t="str">
            <v>OPERAÇÕES APROPRIAÇÃO MÃO-DE-OBRA</v>
          </cell>
        </row>
        <row r="4082">
          <cell r="S4082" t="str">
            <v>OPERAÇÕES APROPRIAÇÃO MÃO-DE-OBRA</v>
          </cell>
        </row>
        <row r="4083">
          <cell r="S4083" t="str">
            <v>OPERAÇÕES APROPRIAÇÃO MÃO-DE-OBRA</v>
          </cell>
        </row>
        <row r="4084">
          <cell r="S4084" t="str">
            <v>OPERAÇÕES APROPRIAÇÃO MÃO-DE-OBRA</v>
          </cell>
        </row>
        <row r="4085">
          <cell r="S4085" t="str">
            <v>OPERAÇÕES APROPRIAÇÃO MÃO-DE-OBRA</v>
          </cell>
        </row>
        <row r="4086">
          <cell r="S4086" t="str">
            <v>OPERAÇÕES APROPRIAÇÃO MÃO-DE-OBRA</v>
          </cell>
        </row>
        <row r="4087">
          <cell r="S4087" t="str">
            <v>OPERAÇÕES APROPRIAÇÃO MÃO-DE-OBRA</v>
          </cell>
        </row>
        <row r="4088">
          <cell r="S4088" t="str">
            <v>OPERAÇÕES APROPRIAÇÃO MÃO-DE-OBRA</v>
          </cell>
        </row>
        <row r="4089">
          <cell r="S4089" t="str">
            <v>OPERAÇÕES APROPRIAÇÃO MÃO-DE-OBRA</v>
          </cell>
        </row>
        <row r="4090">
          <cell r="S4090" t="str">
            <v>OPERAÇÕES APROPRIAÇÃO MÃO-DE-OBRA</v>
          </cell>
        </row>
        <row r="4091">
          <cell r="S4091" t="str">
            <v>OPERAÇÕES APROPRIAÇÃO MÃO-DE-OBRA</v>
          </cell>
        </row>
        <row r="4092">
          <cell r="S4092" t="str">
            <v>OPERAÇÕES APROPRIAÇÃO MÃO-DE-OBRA</v>
          </cell>
        </row>
        <row r="4093">
          <cell r="S4093" t="str">
            <v>OPERAÇÕES APROPRIAÇÃO MÃO-DE-OBRA</v>
          </cell>
        </row>
        <row r="4094">
          <cell r="S4094" t="str">
            <v>OPERAÇÕES APROPRIAÇÃO MÃO-DE-OBRA</v>
          </cell>
        </row>
        <row r="4095">
          <cell r="S4095" t="str">
            <v>OPERAÇÕES APROPRIAÇÃO MÃO-DE-OBRA</v>
          </cell>
        </row>
        <row r="4096">
          <cell r="S4096" t="str">
            <v>OPERAÇÕES APROPRIAÇÃO MÃO-DE-OBRA</v>
          </cell>
        </row>
        <row r="4097">
          <cell r="S4097" t="str">
            <v>OPERAÇÕES APROPRIAÇÃO MÃO-DE-OBRA</v>
          </cell>
        </row>
        <row r="4098">
          <cell r="S4098" t="str">
            <v>OPERAÇÕES APROPRIAÇÃO MÃO-DE-OBRA</v>
          </cell>
        </row>
        <row r="4099">
          <cell r="S4099" t="str">
            <v>OPERAÇÕES APROPRIAÇÃO MÃO-DE-OBRA</v>
          </cell>
        </row>
        <row r="4100">
          <cell r="S4100" t="str">
            <v>OPERAÇÕES APROPRIAÇÃO MÃO-DE-OBRA</v>
          </cell>
        </row>
        <row r="4101">
          <cell r="S4101" t="str">
            <v>OPERAÇÕES APROPRIAÇÃO MÃO-DE-OBRA</v>
          </cell>
        </row>
        <row r="4102">
          <cell r="S4102" t="str">
            <v>OPERAÇÕES APROPRIAÇÃO MÃO-DE-OBRA</v>
          </cell>
        </row>
        <row r="4103">
          <cell r="S4103" t="str">
            <v>OPERAÇÕES APROPRIAÇÃO MÃO-DE-OBRA</v>
          </cell>
        </row>
        <row r="4104">
          <cell r="S4104" t="str">
            <v>OPERAÇÕES APROPRIAÇÃO MÃO-DE-OBRA</v>
          </cell>
        </row>
        <row r="4105">
          <cell r="S4105" t="str">
            <v>OPERAÇÕES APROPRIAÇÃO MÃO-DE-OBRA</v>
          </cell>
        </row>
        <row r="4106">
          <cell r="S4106" t="str">
            <v>OPERAÇÕES APROPRIAÇÃO MÃO-DE-OBRA</v>
          </cell>
        </row>
        <row r="4107">
          <cell r="S4107" t="str">
            <v>OPERAÇÕES APROPRIAÇÃO MÃO-DE-OBRA</v>
          </cell>
        </row>
        <row r="4108">
          <cell r="S4108" t="str">
            <v>OPERAÇÕES APROPRIAÇÃO MÃO-DE-OBRA</v>
          </cell>
        </row>
        <row r="4109">
          <cell r="S4109" t="str">
            <v>OPERAÇÕES APROPRIAÇÃO MÃO-DE-OBRA</v>
          </cell>
        </row>
        <row r="4110">
          <cell r="S4110" t="str">
            <v>OPERAÇÕES APROPRIAÇÃO MÃO-DE-OBRA</v>
          </cell>
        </row>
        <row r="4111">
          <cell r="S4111" t="str">
            <v>OPERAÇÕES APROPRIAÇÃO MÃO-DE-OBRA</v>
          </cell>
        </row>
        <row r="4112">
          <cell r="S4112" t="str">
            <v>OPERAÇÕES APROPRIAÇÃO MÃO-DE-OBRA</v>
          </cell>
        </row>
        <row r="4113">
          <cell r="S4113" t="str">
            <v>OPERAÇÕES APROPRIAÇÃO MÃO-DE-OBRA</v>
          </cell>
        </row>
        <row r="4114">
          <cell r="S4114" t="str">
            <v>OPERAÇÕES APROPRIAÇÃO MÃO-DE-OBRA</v>
          </cell>
        </row>
        <row r="4115">
          <cell r="S4115" t="str">
            <v>OPERAÇÕES APROPRIAÇÃO MÃO-DE-OBRA</v>
          </cell>
        </row>
        <row r="4116">
          <cell r="S4116" t="str">
            <v>OPERAÇÕES APROPRIAÇÃO MÃO-DE-OBRA</v>
          </cell>
        </row>
        <row r="4117">
          <cell r="S4117" t="str">
            <v>OPERAÇÕES APROPRIAÇÃO MÃO-DE-OBRA</v>
          </cell>
        </row>
        <row r="4118">
          <cell r="S4118" t="str">
            <v>OPERAÇÕES APROPRIAÇÃO MÃO-DE-OBRA</v>
          </cell>
        </row>
        <row r="4119">
          <cell r="S4119" t="str">
            <v>OPERAÇÕES APROPRIAÇÃO MÃO-DE-OBRA</v>
          </cell>
        </row>
        <row r="4120">
          <cell r="S4120" t="str">
            <v>OPERAÇÕES APROPRIAÇÃO MÃO-DE-OBRA</v>
          </cell>
        </row>
        <row r="4121">
          <cell r="S4121" t="str">
            <v>OPERAÇÕES APROPRIAÇÃO MÃO-DE-OBRA</v>
          </cell>
        </row>
        <row r="4122">
          <cell r="S4122" t="str">
            <v>OPERAÇÕES APROPRIAÇÃO MÃO-DE-OBRA</v>
          </cell>
        </row>
        <row r="4123">
          <cell r="S4123" t="str">
            <v>OPERAÇÕES APROPRIAÇÃO MÃO-DE-OBRA</v>
          </cell>
        </row>
        <row r="4124">
          <cell r="S4124" t="str">
            <v>OPERAÇÕES APROPRIAÇÃO MÃO-DE-OBRA</v>
          </cell>
        </row>
        <row r="4125">
          <cell r="S4125" t="str">
            <v>OPERAÇÕES APROPRIAÇÃO MÃO-DE-OBRA</v>
          </cell>
        </row>
        <row r="4126">
          <cell r="S4126" t="str">
            <v>OPERAÇÕES APROPRIAÇÃO MÃO-DE-OBRA</v>
          </cell>
        </row>
        <row r="4127">
          <cell r="S4127" t="str">
            <v>OPERAÇÕES APROPRIAÇÃO MÃO-DE-OBRA</v>
          </cell>
        </row>
        <row r="4128">
          <cell r="S4128" t="str">
            <v>OPERAÇÕES APROPRIAÇÃO MÃO-DE-OBRA</v>
          </cell>
        </row>
        <row r="4129">
          <cell r="S4129" t="str">
            <v>OPERAÇÕES APROPRIAÇÃO MÃO-DE-OBRA</v>
          </cell>
        </row>
        <row r="4130">
          <cell r="S4130" t="str">
            <v>OPERAÇÕES APROPRIAÇÃO MÃO-DE-OBRA</v>
          </cell>
        </row>
        <row r="4131">
          <cell r="S4131" t="str">
            <v>OPERAÇÕES APROPRIAÇÃO MÃO-DE-OBRA</v>
          </cell>
        </row>
        <row r="4132">
          <cell r="S4132" t="str">
            <v>OPERAÇÕES APROPRIAÇÃO MÃO-DE-OBRA</v>
          </cell>
        </row>
        <row r="4133">
          <cell r="S4133" t="str">
            <v>OPERAÇÕES APROPRIAÇÃO MÃO-DE-OBRA</v>
          </cell>
        </row>
        <row r="4134">
          <cell r="S4134" t="str">
            <v>OPERAÇÕES APROPRIAÇÃO MÃO-DE-OBRA</v>
          </cell>
        </row>
        <row r="4135">
          <cell r="S4135" t="str">
            <v>OPERAÇÕES APROPRIAÇÃO MÃO-DE-OBRA</v>
          </cell>
        </row>
        <row r="4136">
          <cell r="S4136" t="str">
            <v>OPERAÇÕES APROPRIAÇÃO MÃO-DE-OBRA</v>
          </cell>
        </row>
        <row r="4137">
          <cell r="S4137" t="str">
            <v>OPERAÇÕES APROPRIAÇÃO MÃO-DE-OBRA</v>
          </cell>
        </row>
        <row r="4138">
          <cell r="S4138" t="str">
            <v>OPERAÇÕES APROPRIAÇÃO MÃO-DE-OBRA</v>
          </cell>
        </row>
        <row r="4139">
          <cell r="S4139" t="str">
            <v>OPERAÇÕES APROPRIAÇÃO MÃO-DE-OBRA</v>
          </cell>
        </row>
        <row r="4140">
          <cell r="S4140" t="str">
            <v>OPERAÇÕES APROPRIAÇÃO MÃO-DE-OBRA</v>
          </cell>
        </row>
        <row r="4141">
          <cell r="S4141" t="str">
            <v>OPERAÇÕES APROPRIAÇÃO MÃO-DE-OBRA</v>
          </cell>
        </row>
        <row r="4142">
          <cell r="S4142" t="str">
            <v>OPERAÇÕES APROPRIAÇÃO MÃO-DE-OBRA</v>
          </cell>
        </row>
        <row r="4143">
          <cell r="S4143" t="str">
            <v>OPERAÇÕES APROPRIAÇÃO MÃO-DE-OBRA</v>
          </cell>
        </row>
        <row r="4144">
          <cell r="S4144" t="str">
            <v>OPERAÇÕES APROPRIAÇÃO MÃO-DE-OBRA</v>
          </cell>
        </row>
        <row r="4145">
          <cell r="S4145" t="str">
            <v>OPERAÇÕES APROPRIAÇÃO MÃO-DE-OBRA</v>
          </cell>
        </row>
        <row r="4146">
          <cell r="S4146" t="str">
            <v>OPERAÇÕES APROPRIAÇÃO MÃO-DE-OBRA</v>
          </cell>
        </row>
        <row r="4147">
          <cell r="S4147" t="str">
            <v>OPERAÇÕES APROPRIAÇÃO MÃO-DE-OBRA</v>
          </cell>
        </row>
        <row r="4148">
          <cell r="S4148" t="str">
            <v>OPERAÇÕES APROPRIAÇÃO MÃO-DE-OBRA</v>
          </cell>
        </row>
        <row r="4149">
          <cell r="S4149" t="str">
            <v>OPERAÇÕES APROPRIAÇÃO MÃO-DE-OBRA</v>
          </cell>
        </row>
        <row r="4150">
          <cell r="S4150" t="str">
            <v>OPERAÇÕES APROPRIAÇÃO MÃO-DE-OBRA</v>
          </cell>
        </row>
        <row r="4151">
          <cell r="S4151" t="str">
            <v>OPERAÇÕES APROPRIAÇÃO MÃO-DE-OBRA</v>
          </cell>
        </row>
        <row r="4152">
          <cell r="S4152" t="str">
            <v>OPERAÇÕES APROPRIAÇÃO MÃO-DE-OBRA</v>
          </cell>
        </row>
        <row r="4153">
          <cell r="S4153" t="str">
            <v>OPERAÇÕES APROPRIAÇÃO MÃO-DE-OBRA</v>
          </cell>
        </row>
        <row r="4154">
          <cell r="S4154" t="str">
            <v>OPERAÇÕES APROPRIAÇÃO MÃO-DE-OBRA</v>
          </cell>
        </row>
        <row r="4155">
          <cell r="S4155" t="str">
            <v>OPERAÇÕES APROPRIAÇÃO MÃO-DE-OBRA</v>
          </cell>
        </row>
        <row r="4156">
          <cell r="S4156" t="str">
            <v>OPERAÇÕES APROPRIAÇÃO MÃO-DE-OBRA</v>
          </cell>
        </row>
        <row r="4157">
          <cell r="S4157" t="str">
            <v>OPERAÇÕES APROPRIAÇÃO MÃO-DE-OBRA</v>
          </cell>
        </row>
        <row r="4158">
          <cell r="S4158" t="str">
            <v>OPERAÇÕES APROPRIAÇÃO MÃO-DE-OBRA</v>
          </cell>
        </row>
        <row r="4159">
          <cell r="S4159" t="str">
            <v>OPERAÇÕES APROPRIAÇÃO MÃO-DE-OBRA</v>
          </cell>
        </row>
        <row r="4160">
          <cell r="S4160" t="str">
            <v>OPERAÇÕES APROPRIAÇÃO MÃO-DE-OBRA</v>
          </cell>
        </row>
        <row r="4161">
          <cell r="S4161" t="str">
            <v>OPERAÇÕES APROPRIAÇÃO MÃO-DE-OBRA</v>
          </cell>
        </row>
        <row r="4162">
          <cell r="S4162" t="str">
            <v>OPERAÇÕES APROPRIAÇÃO MÃO-DE-OBRA</v>
          </cell>
        </row>
        <row r="4163">
          <cell r="S4163" t="str">
            <v>OPERAÇÕES APROPRIAÇÃO MÃO-DE-OBRA</v>
          </cell>
        </row>
        <row r="4164">
          <cell r="S4164" t="str">
            <v>OPERAÇÕES APROPRIAÇÃO MÃO-DE-OBRA</v>
          </cell>
        </row>
        <row r="4165">
          <cell r="S4165" t="str">
            <v>OPERAÇÕES APROPRIAÇÃO MÃO-DE-OBRA</v>
          </cell>
        </row>
        <row r="4166">
          <cell r="S4166" t="str">
            <v>OPERAÇÕES APROPRIAÇÃO MÃO-DE-OBRA</v>
          </cell>
        </row>
        <row r="4167">
          <cell r="S4167" t="str">
            <v>OPERAÇÕES APROPRIAÇÃO MÃO-DE-OBRA</v>
          </cell>
        </row>
        <row r="4168">
          <cell r="S4168" t="str">
            <v>OPERAÇÕES APROPRIAÇÃO MÃO-DE-OBRA</v>
          </cell>
        </row>
        <row r="4169">
          <cell r="S4169" t="str">
            <v>OPERAÇÕES APROPRIAÇÃO MÃO-DE-OBRA</v>
          </cell>
        </row>
        <row r="4170">
          <cell r="S4170" t="str">
            <v>OPERAÇÕES APROPRIAÇÃO MÃO-DE-OBRA</v>
          </cell>
        </row>
        <row r="4171">
          <cell r="S4171" t="str">
            <v>OPERAÇÕES APROPRIAÇÃO MÃO-DE-OBRA</v>
          </cell>
        </row>
        <row r="4172">
          <cell r="S4172" t="str">
            <v>OPERAÇÕES APROPRIAÇÃO MÃO-DE-OBRA</v>
          </cell>
        </row>
        <row r="4173">
          <cell r="S4173" t="str">
            <v>OPERAÇÕES APROPRIAÇÃO MÃO-DE-OBRA</v>
          </cell>
        </row>
        <row r="4174">
          <cell r="S4174" t="str">
            <v>OPERAÇÕES APROPRIAÇÃO MÃO-DE-OBRA</v>
          </cell>
        </row>
        <row r="4175">
          <cell r="S4175" t="str">
            <v>OPERAÇÕES APROPRIAÇÃO MÃO-DE-OBRA</v>
          </cell>
        </row>
        <row r="4176">
          <cell r="S4176" t="str">
            <v>OPERAÇÕES APROPRIAÇÃO MÃO-DE-OBRA</v>
          </cell>
        </row>
        <row r="4177">
          <cell r="S4177" t="str">
            <v>OPERAÇÕES APROPRIAÇÃO MÃO-DE-OBRA</v>
          </cell>
        </row>
        <row r="4178">
          <cell r="S4178" t="str">
            <v>OPERAÇÕES APROPRIAÇÃO MÃO-DE-OBRA</v>
          </cell>
        </row>
        <row r="4179">
          <cell r="S4179" t="str">
            <v>OPERAÇÕES APROPRIAÇÃO MÃO-DE-OBRA</v>
          </cell>
        </row>
        <row r="4180">
          <cell r="S4180" t="str">
            <v>OPERAÇÕES APROPRIAÇÃO MÃO-DE-OBRA</v>
          </cell>
        </row>
        <row r="4181">
          <cell r="S4181" t="str">
            <v>OPERAÇÕES APROPRIAÇÃO MÃO-DE-OBRA</v>
          </cell>
        </row>
        <row r="4182">
          <cell r="S4182" t="str">
            <v>OPERAÇÕES APROPRIAÇÃO MÃO-DE-OBRA</v>
          </cell>
        </row>
        <row r="4183">
          <cell r="S4183" t="str">
            <v>OPERAÇÕES APROPRIAÇÃO MÃO-DE-OBRA</v>
          </cell>
        </row>
        <row r="4184">
          <cell r="S4184" t="str">
            <v>OPERAÇÕES APROPRIAÇÃO MÃO-DE-OBRA</v>
          </cell>
        </row>
        <row r="4185">
          <cell r="S4185" t="str">
            <v>OPERAÇÕES APROPRIAÇÃO MÃO-DE-OBRA</v>
          </cell>
        </row>
        <row r="4186">
          <cell r="S4186" t="str">
            <v>OPERAÇÕES APROPRIAÇÃO MÃO-DE-OBRA</v>
          </cell>
        </row>
        <row r="4187">
          <cell r="S4187" t="str">
            <v>OPERAÇÕES APROPRIAÇÃO MÃO-DE-OBRA</v>
          </cell>
        </row>
        <row r="4188">
          <cell r="S4188" t="str">
            <v>OPERAÇÕES APROPRIAÇÃO MÃO-DE-OBRA</v>
          </cell>
        </row>
        <row r="4189">
          <cell r="S4189" t="str">
            <v>OPERAÇÕES APROPRIAÇÃO MÃO-DE-OBRA</v>
          </cell>
        </row>
        <row r="4190">
          <cell r="S4190" t="str">
            <v>OPERAÇÕES APROPRIAÇÃO MÃO-DE-OBRA</v>
          </cell>
        </row>
        <row r="4191">
          <cell r="S4191" t="str">
            <v>OPERAÇÕES APROPRIAÇÃO MÃO-DE-OBRA</v>
          </cell>
        </row>
        <row r="4192">
          <cell r="S4192" t="str">
            <v>OPERAÇÕES APROPRIAÇÃO MÃO-DE-OBRA</v>
          </cell>
        </row>
        <row r="4193">
          <cell r="S4193" t="str">
            <v>OPERAÇÕES APROPRIAÇÃO MÃO-DE-OBRA</v>
          </cell>
        </row>
        <row r="4194">
          <cell r="S4194" t="str">
            <v>OPERAÇÕES APROPRIAÇÃO MÃO-DE-OBRA</v>
          </cell>
        </row>
        <row r="4195">
          <cell r="S4195" t="str">
            <v>OPERAÇÕES APROPRIAÇÃO MÃO-DE-OBRA</v>
          </cell>
        </row>
        <row r="4196">
          <cell r="S4196" t="str">
            <v>OPERAÇÕES APROPRIAÇÃO MÃO-DE-OBRA</v>
          </cell>
        </row>
        <row r="4197">
          <cell r="S4197" t="str">
            <v>OPERAÇÕES APROPRIAÇÃO MÃO-DE-OBRA</v>
          </cell>
        </row>
        <row r="4198">
          <cell r="S4198" t="str">
            <v>OPERAÇÕES APROPRIAÇÃO MÃO-DE-OBRA</v>
          </cell>
        </row>
        <row r="4199">
          <cell r="S4199" t="str">
            <v>OPERAÇÕES APROPRIAÇÃO MÃO-DE-OBRA</v>
          </cell>
        </row>
        <row r="4200">
          <cell r="S4200" t="str">
            <v>OPERAÇÕES APROPRIAÇÃO MÃO-DE-OBRA</v>
          </cell>
        </row>
        <row r="4201">
          <cell r="S4201" t="str">
            <v>OPERAÇÕES APROPRIAÇÃO MÃO-DE-OBRA</v>
          </cell>
        </row>
        <row r="4202">
          <cell r="S4202" t="str">
            <v>OPERAÇÕES APROPRIAÇÃO MÃO-DE-OBRA</v>
          </cell>
        </row>
        <row r="4203">
          <cell r="S4203" t="str">
            <v>OPERAÇÕES APROPRIAÇÃO MÃO-DE-OBRA</v>
          </cell>
        </row>
        <row r="4204">
          <cell r="S4204" t="str">
            <v>OPERAÇÕES APROPRIAÇÃO MÃO-DE-OBRA</v>
          </cell>
        </row>
        <row r="4205">
          <cell r="S4205" t="str">
            <v>OPERAÇÕES APROPRIAÇÃO MÃO-DE-OBRA</v>
          </cell>
        </row>
        <row r="4206">
          <cell r="S4206" t="str">
            <v>OPERAÇÕES APROPRIAÇÃO MÃO-DE-OBRA</v>
          </cell>
        </row>
        <row r="4207">
          <cell r="S4207" t="str">
            <v>OPERAÇÕES APROPRIAÇÃO MÃO-DE-OBRA</v>
          </cell>
        </row>
        <row r="4208">
          <cell r="S4208" t="str">
            <v>OPERAÇÕES APROPRIAÇÃO MÃO-DE-OBRA</v>
          </cell>
        </row>
        <row r="4209">
          <cell r="S4209" t="str">
            <v>OPERAÇÕES APROPRIAÇÃO MÃO-DE-OBRA</v>
          </cell>
        </row>
        <row r="4210">
          <cell r="S4210" t="str">
            <v>OPERAÇÕES APROPRIAÇÃO MÃO-DE-OBRA</v>
          </cell>
        </row>
        <row r="4211">
          <cell r="S4211" t="str">
            <v>OPERAÇÕES APROPRIAÇÃO MÃO-DE-OBRA</v>
          </cell>
        </row>
        <row r="4212">
          <cell r="S4212" t="str">
            <v>OPERAÇÕES APROPRIAÇÃO MÃO-DE-OBRA</v>
          </cell>
        </row>
        <row r="4213">
          <cell r="S4213" t="str">
            <v>OPERAÇÕES APROPRIAÇÃO MÃO-DE-OBRA</v>
          </cell>
        </row>
        <row r="4214">
          <cell r="S4214" t="str">
            <v>OPERAÇÕES APROPRIAÇÃO MÃO-DE-OBRA</v>
          </cell>
        </row>
        <row r="4215">
          <cell r="S4215" t="str">
            <v>OPERAÇÕES APROPRIAÇÃO MÃO-DE-OBRA</v>
          </cell>
        </row>
        <row r="4216">
          <cell r="S4216" t="str">
            <v>OPERAÇÕES APROPRIAÇÃO MÃO-DE-OBRA</v>
          </cell>
        </row>
        <row r="4217">
          <cell r="S4217" t="str">
            <v>OPERAÇÕES APROPRIAÇÃO MÃO-DE-OBRA</v>
          </cell>
        </row>
        <row r="4218">
          <cell r="S4218" t="str">
            <v>OPERAÇÕES APROPRIAÇÃO MÃO-DE-OBRA</v>
          </cell>
        </row>
        <row r="4219">
          <cell r="S4219" t="str">
            <v>OPERAÇÕES APROPRIAÇÃO MÃO-DE-OBRA</v>
          </cell>
        </row>
        <row r="4220">
          <cell r="S4220" t="str">
            <v>OPERAÇÕES APROPRIAÇÃO MÃO-DE-OBRA</v>
          </cell>
        </row>
        <row r="4221">
          <cell r="S4221" t="str">
            <v>OPERAÇÕES APROPRIAÇÃO MÃO-DE-OBRA</v>
          </cell>
        </row>
        <row r="4222">
          <cell r="S4222" t="str">
            <v>OPERAÇÕES APROPRIAÇÃO MÃO-DE-OBRA</v>
          </cell>
        </row>
        <row r="4223">
          <cell r="S4223" t="str">
            <v>OPERAÇÕES APROPRIAÇÃO MÃO-DE-OBRA</v>
          </cell>
        </row>
        <row r="4224">
          <cell r="S4224" t="str">
            <v>OPERAÇÕES APROPRIAÇÃO MÃO-DE-OBRA</v>
          </cell>
        </row>
        <row r="4225">
          <cell r="S4225" t="str">
            <v>OPERAÇÕES APROPRIAÇÃO MÃO-DE-OBRA</v>
          </cell>
        </row>
        <row r="4226">
          <cell r="S4226" t="str">
            <v>OPERAÇÕES APROPRIAÇÃO MÃO-DE-OBRA</v>
          </cell>
        </row>
        <row r="4227">
          <cell r="S4227" t="str">
            <v>OPERAÇÕES APROPRIAÇÃO MÃO-DE-OBRA</v>
          </cell>
        </row>
        <row r="4228">
          <cell r="S4228" t="str">
            <v>OPERAÇÕES APROPRIAÇÃO MÃO-DE-OBRA</v>
          </cell>
        </row>
        <row r="4229">
          <cell r="S4229" t="str">
            <v>OPERAÇÕES APROPRIAÇÃO MÃO-DE-OBRA</v>
          </cell>
        </row>
        <row r="4230">
          <cell r="S4230" t="str">
            <v>OPERAÇÕES APROPRIAÇÃO MÃO-DE-OBRA</v>
          </cell>
        </row>
        <row r="4231">
          <cell r="S4231" t="str">
            <v>OPERAÇÕES APROPRIAÇÃO MÃO-DE-OBRA</v>
          </cell>
        </row>
        <row r="4232">
          <cell r="S4232" t="str">
            <v>OPERAÇÕES APROPRIAÇÃO MÃO-DE-OBRA</v>
          </cell>
        </row>
        <row r="4233">
          <cell r="S4233" t="str">
            <v>OPERAÇÕES APROPRIAÇÃO MÃO-DE-OBRA</v>
          </cell>
        </row>
        <row r="4234">
          <cell r="S4234" t="str">
            <v>OPERAÇÕES APROPRIAÇÃO MÃO-DE-OBRA</v>
          </cell>
        </row>
        <row r="4235">
          <cell r="S4235" t="str">
            <v>OPERAÇÕES APROPRIAÇÃO MÃO-DE-OBRA</v>
          </cell>
        </row>
        <row r="4236">
          <cell r="S4236" t="str">
            <v>OPERAÇÕES APROPRIAÇÃO MÃO-DE-OBRA</v>
          </cell>
        </row>
        <row r="4237">
          <cell r="S4237" t="str">
            <v>OPERAÇÕES APROPRIAÇÃO MÃO-DE-OBRA</v>
          </cell>
        </row>
        <row r="4238">
          <cell r="S4238" t="str">
            <v>OPERAÇÕES APROPRIAÇÃO MÃO-DE-OBRA</v>
          </cell>
        </row>
        <row r="4239">
          <cell r="S4239" t="str">
            <v>OPERAÇÕES APROPRIAÇÃO MÃO-DE-OBRA</v>
          </cell>
        </row>
        <row r="4240">
          <cell r="S4240" t="str">
            <v>OPERAÇÕES APROPRIAÇÃO MÃO-DE-OBRA</v>
          </cell>
        </row>
        <row r="4241">
          <cell r="S4241" t="str">
            <v>OPERAÇÕES APROPRIAÇÃO MÃO-DE-OBRA</v>
          </cell>
        </row>
        <row r="4242">
          <cell r="S4242" t="str">
            <v>OPERAÇÕES APROPRIAÇÃO MÃO-DE-OBRA</v>
          </cell>
        </row>
        <row r="4243">
          <cell r="S4243" t="str">
            <v>OPERAÇÕES APROPRIAÇÃO MÃO-DE-OBRA</v>
          </cell>
        </row>
        <row r="4244">
          <cell r="S4244" t="str">
            <v>OPERAÇÕES APROPRIAÇÃO MÃO-DE-OBRA</v>
          </cell>
        </row>
        <row r="4245">
          <cell r="S4245" t="str">
            <v>OPERAÇÕES APROPRIAÇÃO MÃO-DE-OBRA</v>
          </cell>
        </row>
        <row r="4246">
          <cell r="S4246" t="str">
            <v>OPERAÇÕES APROPRIAÇÃO MÃO-DE-OBRA</v>
          </cell>
        </row>
        <row r="4247">
          <cell r="S4247" t="str">
            <v>OPERAÇÕES APROPRIAÇÃO MÃO-DE-OBRA</v>
          </cell>
        </row>
        <row r="4248">
          <cell r="S4248" t="str">
            <v>OPERAÇÕES APROPRIAÇÃO MÃO-DE-OBRA</v>
          </cell>
        </row>
        <row r="4249">
          <cell r="S4249" t="str">
            <v>OPERAÇÕES APROPRIAÇÃO MÃO-DE-OBRA</v>
          </cell>
        </row>
        <row r="4250">
          <cell r="S4250" t="str">
            <v>OPERAÇÕES APROPRIAÇÃO MÃO-DE-OBRA</v>
          </cell>
        </row>
        <row r="4251">
          <cell r="S4251" t="str">
            <v>OPERAÇÕES APROPRIAÇÃO MÃO-DE-OBRA</v>
          </cell>
        </row>
        <row r="4252">
          <cell r="S4252" t="str">
            <v>OPERAÇÕES APROPRIAÇÃO MÃO-DE-OBRA</v>
          </cell>
        </row>
        <row r="4253">
          <cell r="S4253" t="str">
            <v>OPERAÇÕES APROPRIAÇÃO MÃO-DE-OBRA</v>
          </cell>
        </row>
        <row r="4254">
          <cell r="S4254" t="str">
            <v>OPERAÇÕES APROPRIAÇÃO MÃO-DE-OBRA</v>
          </cell>
        </row>
        <row r="4255">
          <cell r="S4255" t="str">
            <v>OPERAÇÕES APROPRIAÇÃO MÃO-DE-OBRA</v>
          </cell>
        </row>
        <row r="4256">
          <cell r="S4256" t="str">
            <v>OPERAÇÕES APROPRIAÇÃO MÃO-DE-OBRA</v>
          </cell>
        </row>
        <row r="4257">
          <cell r="S4257" t="str">
            <v>OPERAÇÕES APROPRIAÇÃO MÃO-DE-OBRA</v>
          </cell>
        </row>
        <row r="4258">
          <cell r="S4258" t="str">
            <v>OPERAÇÕES APROPRIAÇÃO MÃO-DE-OBRA</v>
          </cell>
        </row>
        <row r="4259">
          <cell r="S4259" t="str">
            <v>OPERAÇÕES APROPRIAÇÃO MÃO-DE-OBRA</v>
          </cell>
        </row>
        <row r="4260">
          <cell r="S4260" t="str">
            <v>OPERAÇÕES APROPRIAÇÃO MÃO-DE-OBRA</v>
          </cell>
        </row>
        <row r="4261">
          <cell r="S4261" t="str">
            <v>OPERAÇÕES APROPRIAÇÃO MÃO-DE-OBRA</v>
          </cell>
        </row>
        <row r="4262">
          <cell r="S4262" t="str">
            <v>OPERAÇÕES APROPRIAÇÃO MÃO-DE-OBRA</v>
          </cell>
        </row>
        <row r="4263">
          <cell r="S4263" t="str">
            <v>OPERAÇÕES APROPRIAÇÃO MÃO-DE-OBRA</v>
          </cell>
        </row>
        <row r="4264">
          <cell r="S4264" t="str">
            <v>OPERAÇÕES APROPRIAÇÃO MÃO-DE-OBRA</v>
          </cell>
        </row>
        <row r="4265">
          <cell r="S4265" t="str">
            <v>OPERAÇÕES APROPRIAÇÃO MÃO-DE-OBRA</v>
          </cell>
        </row>
        <row r="4266">
          <cell r="S4266" t="str">
            <v>OPERAÇÕES APROPRIAÇÃO MÃO-DE-OBRA</v>
          </cell>
        </row>
        <row r="4267">
          <cell r="S4267" t="str">
            <v>OPERAÇÕES APROPRIAÇÃO MÃO-DE-OBRA</v>
          </cell>
        </row>
        <row r="4268">
          <cell r="S4268" t="str">
            <v>OPERAÇÕES APROPRIAÇÃO MÃO-DE-OBRA</v>
          </cell>
        </row>
        <row r="4269">
          <cell r="S4269" t="str">
            <v>OPERAÇÕES APROPRIAÇÃO MÃO-DE-OBRA</v>
          </cell>
        </row>
        <row r="4270">
          <cell r="S4270" t="str">
            <v>OPERAÇÕES APROPRIAÇÃO MÃO-DE-OBRA</v>
          </cell>
        </row>
        <row r="4271">
          <cell r="S4271" t="str">
            <v>OPERAÇÕES APROPRIAÇÃO MÃO-DE-OBRA</v>
          </cell>
        </row>
        <row r="4272">
          <cell r="S4272" t="str">
            <v>OPERAÇÕES APROPRIAÇÃO MÃO-DE-OBRA</v>
          </cell>
        </row>
        <row r="4273">
          <cell r="S4273" t="str">
            <v>OPERAÇÕES APROPRIAÇÃO MÃO-DE-OBRA</v>
          </cell>
        </row>
        <row r="4274">
          <cell r="S4274" t="str">
            <v>OPERAÇÕES APROPRIAÇÃO MÃO-DE-OBRA</v>
          </cell>
        </row>
        <row r="4275">
          <cell r="S4275" t="str">
            <v>OPERAÇÕES APROPRIAÇÃO MÃO-DE-OBRA</v>
          </cell>
        </row>
        <row r="4276">
          <cell r="S4276" t="str">
            <v>OPERAÇÕES APROPRIAÇÃO MÃO-DE-OBRA</v>
          </cell>
        </row>
        <row r="4277">
          <cell r="S4277" t="str">
            <v>OPERAÇÕES APROPRIAÇÃO MÃO-DE-OBRA</v>
          </cell>
        </row>
        <row r="4278">
          <cell r="S4278" t="str">
            <v>OPERAÇÕES APROPRIAÇÃO MÃO-DE-OBRA</v>
          </cell>
        </row>
        <row r="4279">
          <cell r="S4279" t="str">
            <v>OPERAÇÕES APROPRIAÇÃO MÃO-DE-OBRA</v>
          </cell>
        </row>
        <row r="4280">
          <cell r="S4280" t="str">
            <v>OPERAÇÕES APROPRIAÇÃO MÃO-DE-OBRA</v>
          </cell>
        </row>
        <row r="4281">
          <cell r="S4281" t="str">
            <v>OPERAÇÕES APROPRIAÇÃO MÃO-DE-OBRA</v>
          </cell>
        </row>
        <row r="4282">
          <cell r="S4282" t="str">
            <v>OPERAÇÕES APROPRIAÇÃO MÃO-DE-OBRA</v>
          </cell>
        </row>
        <row r="4283">
          <cell r="S4283" t="str">
            <v>OPERAÇÕES APROPRIAÇÃO MÃO-DE-OBRA</v>
          </cell>
        </row>
        <row r="4284">
          <cell r="S4284" t="str">
            <v>OPERAÇÕES APROPRIAÇÃO MÃO-DE-OBRA</v>
          </cell>
        </row>
        <row r="4285">
          <cell r="S4285" t="str">
            <v>OPERAÇÕES APROPRIAÇÃO MÃO-DE-OBRA</v>
          </cell>
        </row>
        <row r="4286">
          <cell r="S4286" t="str">
            <v>OPERAÇÕES APROPRIAÇÃO MÃO-DE-OBRA</v>
          </cell>
        </row>
        <row r="4287">
          <cell r="S4287" t="str">
            <v>OPERAÇÕES APROPRIAÇÃO MÃO-DE-OBRA</v>
          </cell>
        </row>
        <row r="4288">
          <cell r="S4288" t="str">
            <v>OPERAÇÕES APROPRIAÇÃO MÃO-DE-OBRA</v>
          </cell>
        </row>
        <row r="4289">
          <cell r="S4289" t="str">
            <v>OPERAÇÕES APROPRIAÇÃO MÃO-DE-OBRA</v>
          </cell>
        </row>
        <row r="4290">
          <cell r="S4290" t="str">
            <v>OPERAÇÕES APROPRIAÇÃO MÃO-DE-OBRA</v>
          </cell>
        </row>
        <row r="4291">
          <cell r="S4291" t="str">
            <v>OPERAÇÕES APROPRIAÇÃO MÃO-DE-OBRA</v>
          </cell>
        </row>
        <row r="4292">
          <cell r="S4292" t="str">
            <v>OPERAÇÕES APROPRIAÇÃO MÃO-DE-OBRA</v>
          </cell>
        </row>
        <row r="4293">
          <cell r="S4293" t="str">
            <v>OPERAÇÕES APROPRIAÇÃO MÃO-DE-OBRA</v>
          </cell>
        </row>
        <row r="4294">
          <cell r="S4294" t="str">
            <v>OPERAÇÕES APROPRIAÇÃO MÃO-DE-OBRA</v>
          </cell>
        </row>
        <row r="4295">
          <cell r="S4295" t="str">
            <v>OPERAÇÕES APROPRIAÇÃO MÃO-DE-OBRA</v>
          </cell>
        </row>
        <row r="4296">
          <cell r="S4296" t="str">
            <v>OPERAÇÕES APROPRIAÇÃO MÃO-DE-OBRA</v>
          </cell>
        </row>
        <row r="4297">
          <cell r="S4297" t="str">
            <v>OPERAÇÕES APROPRIAÇÃO MÃO-DE-OBRA</v>
          </cell>
        </row>
        <row r="4298">
          <cell r="S4298" t="str">
            <v>OPERAÇÕES APROPRIAÇÃO MÃO-DE-OBRA</v>
          </cell>
        </row>
        <row r="4299">
          <cell r="S4299" t="str">
            <v>OPERAÇÕES APROPRIAÇÃO MÃO-DE-OBRA</v>
          </cell>
        </row>
        <row r="4300">
          <cell r="S4300" t="str">
            <v>OPERAÇÕES APROPRIAÇÃO MÃO-DE-OBRA</v>
          </cell>
        </row>
        <row r="4301">
          <cell r="S4301" t="str">
            <v>OPERAÇÕES APROPRIAÇÃO MÃO-DE-OBRA</v>
          </cell>
        </row>
        <row r="4302">
          <cell r="S4302" t="str">
            <v>OPERAÇÕES APROPRIAÇÃO MÃO-DE-OBRA</v>
          </cell>
        </row>
        <row r="4303">
          <cell r="S4303" t="str">
            <v>OPERAÇÕES APROPRIAÇÃO MÃO-DE-OBRA</v>
          </cell>
        </row>
        <row r="4304">
          <cell r="S4304" t="str">
            <v>OPERAÇÕES APROPRIAÇÃO MÃO-DE-OBRA</v>
          </cell>
        </row>
        <row r="4305">
          <cell r="S4305" t="str">
            <v>OPERAÇÕES APROPRIAÇÃO MÃO-DE-OBRA</v>
          </cell>
        </row>
        <row r="4306">
          <cell r="S4306" t="str">
            <v>OPERAÇÕES APROPRIAÇÃO MÃO-DE-OBRA</v>
          </cell>
        </row>
        <row r="4307">
          <cell r="S4307" t="str">
            <v>OPERAÇÕES APROPRIAÇÃO MÃO-DE-OBRA</v>
          </cell>
        </row>
        <row r="4308">
          <cell r="S4308" t="str">
            <v>OPERAÇÕES APROPRIAÇÃO MÃO-DE-OBRA</v>
          </cell>
        </row>
        <row r="4309">
          <cell r="S4309" t="str">
            <v>OPERAÇÕES APROPRIAÇÃO MÃO-DE-OBRA</v>
          </cell>
        </row>
        <row r="4310">
          <cell r="S4310" t="str">
            <v>OPERAÇÕES APROPRIAÇÃO MÃO-DE-OBRA</v>
          </cell>
        </row>
        <row r="4311">
          <cell r="S4311" t="str">
            <v>OPERAÇÕES APROPRIAÇÃO MÃO-DE-OBRA</v>
          </cell>
        </row>
        <row r="4312">
          <cell r="S4312" t="str">
            <v>OPERAÇÕES APROPRIAÇÃO MÃO-DE-OBRA</v>
          </cell>
        </row>
        <row r="4313">
          <cell r="S4313" t="str">
            <v>OPERAÇÕES APROPRIAÇÃO MÃO-DE-OBRA</v>
          </cell>
        </row>
        <row r="4314">
          <cell r="S4314" t="str">
            <v>OPERAÇÕES APROPRIAÇÃO MÃO-DE-OBRA</v>
          </cell>
        </row>
        <row r="4315">
          <cell r="S4315" t="str">
            <v>OPERAÇÕES APROPRIAÇÃO MÃO-DE-OBRA</v>
          </cell>
        </row>
        <row r="4316">
          <cell r="S4316" t="str">
            <v>OPERAÇÕES APROPRIAÇÃO MÃO-DE-OBRA</v>
          </cell>
        </row>
        <row r="4317">
          <cell r="S4317" t="str">
            <v>OPERAÇÕES APROPRIAÇÃO MÃO-DE-OBRA</v>
          </cell>
        </row>
        <row r="4318">
          <cell r="S4318" t="str">
            <v>OPERAÇÕES APROPRIAÇÃO MÃO-DE-OBRA</v>
          </cell>
        </row>
        <row r="4319">
          <cell r="S4319" t="str">
            <v>OPERAÇÕES APROPRIAÇÃO MÃO-DE-OBRA</v>
          </cell>
        </row>
        <row r="4320">
          <cell r="S4320" t="str">
            <v>OPERAÇÕES APROPRIAÇÃO MÃO-DE-OBRA</v>
          </cell>
        </row>
        <row r="4321">
          <cell r="S4321" t="str">
            <v>OPERAÇÕES APROPRIAÇÃO MÃO-DE-OBRA</v>
          </cell>
        </row>
        <row r="4322">
          <cell r="S4322" t="str">
            <v>OPERAÇÕES APROPRIAÇÃO MÃO-DE-OBRA</v>
          </cell>
        </row>
        <row r="4323">
          <cell r="S4323" t="str">
            <v>OPERAÇÕES APROPRIAÇÃO MÃO-DE-OBRA</v>
          </cell>
        </row>
        <row r="4324">
          <cell r="S4324" t="str">
            <v>OPERAÇÕES APROPRIAÇÃO MÃO-DE-OBRA</v>
          </cell>
        </row>
        <row r="4325">
          <cell r="S4325" t="str">
            <v>OPERAÇÕES APROPRIAÇÃO MÃO-DE-OBRA</v>
          </cell>
        </row>
        <row r="4326">
          <cell r="S4326" t="str">
            <v>OPERAÇÕES APROPRIAÇÃO MÃO-DE-OBRA</v>
          </cell>
        </row>
        <row r="4327">
          <cell r="S4327" t="str">
            <v>OPERAÇÕES APROPRIAÇÃO MÃO-DE-OBRA</v>
          </cell>
        </row>
        <row r="4328">
          <cell r="S4328" t="str">
            <v>OPERAÇÕES APROPRIAÇÃO MÃO-DE-OBRA</v>
          </cell>
        </row>
        <row r="4329">
          <cell r="S4329" t="str">
            <v>OPERAÇÕES APROPRIAÇÃO MÃO-DE-OBRA</v>
          </cell>
        </row>
        <row r="4330">
          <cell r="S4330" t="str">
            <v>OPERAÇÕES APROPRIAÇÃO MÃO-DE-OBRA</v>
          </cell>
        </row>
        <row r="4331">
          <cell r="S4331" t="str">
            <v>OPERAÇÕES APROPRIAÇÃO MÃO-DE-OBRA</v>
          </cell>
        </row>
        <row r="4332">
          <cell r="S4332" t="str">
            <v>OPERAÇÕES APROPRIAÇÃO MÃO-DE-OBRA</v>
          </cell>
        </row>
        <row r="4333">
          <cell r="S4333" t="str">
            <v>OPERAÇÕES APROPRIAÇÃO MÃO-DE-OBRA</v>
          </cell>
        </row>
        <row r="4334">
          <cell r="S4334" t="str">
            <v>OPERAÇÕES APROPRIAÇÃO MÃO-DE-OBRA</v>
          </cell>
        </row>
        <row r="4335">
          <cell r="S4335" t="str">
            <v>OPERAÇÕES APROPRIAÇÃO MÃO-DE-OBRA</v>
          </cell>
        </row>
        <row r="4336">
          <cell r="S4336" t="str">
            <v>OPERAÇÕES APROPRIAÇÃO MÃO-DE-OBRA</v>
          </cell>
        </row>
        <row r="4337">
          <cell r="S4337" t="str">
            <v>OPERAÇÕES APROPRIAÇÃO MÃO-DE-OBRA</v>
          </cell>
        </row>
        <row r="4338">
          <cell r="S4338" t="str">
            <v>OPERAÇÕES APROPRIAÇÃO MÃO-DE-OBRA</v>
          </cell>
        </row>
        <row r="4339">
          <cell r="S4339" t="str">
            <v>OPERAÇÕES APROPRIAÇÃO MÃO-DE-OBRA</v>
          </cell>
        </row>
        <row r="4340">
          <cell r="S4340" t="str">
            <v>OPERAÇÕES APROPRIAÇÃO MÃO-DE-OBRA</v>
          </cell>
        </row>
        <row r="4341">
          <cell r="S4341" t="str">
            <v>OPERAÇÕES APROPRIAÇÃO MÃO-DE-OBRA</v>
          </cell>
        </row>
        <row r="4342">
          <cell r="S4342" t="str">
            <v>OPERAÇÕES APROPRIAÇÃO MÃO-DE-OBRA</v>
          </cell>
        </row>
        <row r="4343">
          <cell r="S4343" t="str">
            <v>OPERAÇÕES APROPRIAÇÃO MÃO-DE-OBRA</v>
          </cell>
        </row>
        <row r="4344">
          <cell r="S4344" t="str">
            <v>OPERAÇÕES APROPRIAÇÃO MÃO-DE-OBRA</v>
          </cell>
        </row>
        <row r="4345">
          <cell r="S4345" t="str">
            <v>OPERAÇÕES APROPRIAÇÃO MÃO-DE-OBRA</v>
          </cell>
        </row>
        <row r="4346">
          <cell r="S4346" t="str">
            <v>OPERAÇÕES APROPRIAÇÃO MÃO-DE-OBRA</v>
          </cell>
        </row>
        <row r="4347">
          <cell r="S4347" t="str">
            <v>OPERAÇÕES APROPRIAÇÃO MÃO-DE-OBRA</v>
          </cell>
        </row>
        <row r="4348">
          <cell r="S4348" t="str">
            <v>OPERAÇÕES APROPRIAÇÃO MÃO-DE-OBRA</v>
          </cell>
        </row>
        <row r="4349">
          <cell r="S4349" t="str">
            <v>OPERAÇÕES APROPRIAÇÃO MÃO-DE-OBRA</v>
          </cell>
        </row>
        <row r="4350">
          <cell r="S4350" t="str">
            <v>OPERAÇÕES APROPRIAÇÃO MÃO-DE-OBRA</v>
          </cell>
        </row>
        <row r="4351">
          <cell r="S4351" t="str">
            <v>OPERAÇÕES APROPRIAÇÃO MÃO-DE-OBRA</v>
          </cell>
        </row>
        <row r="4352">
          <cell r="S4352" t="str">
            <v>OPERAÇÕES APROPRIAÇÃO MÃO-DE-OBRA</v>
          </cell>
        </row>
        <row r="4353">
          <cell r="S4353" t="str">
            <v>OPERAÇÕES APROPRIAÇÃO MÃO-DE-OBRA</v>
          </cell>
        </row>
        <row r="4354">
          <cell r="S4354" t="str">
            <v>OPERAÇÕES APROPRIAÇÃO MÃO-DE-OBRA</v>
          </cell>
        </row>
        <row r="4355">
          <cell r="S4355" t="str">
            <v>OPERAÇÕES APROPRIAÇÃO MÃO-DE-OBRA</v>
          </cell>
        </row>
        <row r="4356">
          <cell r="S4356" t="str">
            <v>OPERAÇÕES APROPRIAÇÃO MÃO-DE-OBRA</v>
          </cell>
        </row>
        <row r="4357">
          <cell r="S4357" t="str">
            <v>OPERAÇÕES APROPRIAÇÃO MÃO-DE-OBRA</v>
          </cell>
        </row>
        <row r="4358">
          <cell r="S4358" t="str">
            <v>OPERAÇÕES APROPRIAÇÃO MÃO-DE-OBRA</v>
          </cell>
        </row>
        <row r="4359">
          <cell r="S4359" t="str">
            <v>OPERAÇÕES APROPRIAÇÃO MÃO-DE-OBRA</v>
          </cell>
        </row>
        <row r="4360">
          <cell r="S4360" t="str">
            <v>OPERAÇÕES APROPRIAÇÃO MÃO-DE-OBRA</v>
          </cell>
        </row>
        <row r="4361">
          <cell r="S4361" t="str">
            <v>OPERAÇÕES APROPRIAÇÃO MÃO-DE-OBRA</v>
          </cell>
        </row>
        <row r="4362">
          <cell r="S4362" t="str">
            <v>OPERAÇÕES APROPRIAÇÃO MÃO-DE-OBRA</v>
          </cell>
        </row>
        <row r="4363">
          <cell r="S4363" t="str">
            <v>OPERAÇÕES APROPRIAÇÃO MÃO-DE-OBRA</v>
          </cell>
        </row>
        <row r="4364">
          <cell r="S4364" t="str">
            <v>OPERAÇÕES APROPRIAÇÃO MÃO-DE-OBRA</v>
          </cell>
        </row>
        <row r="4365">
          <cell r="S4365" t="str">
            <v>OPERAÇÕES APROPRIAÇÃO MÃO-DE-OBRA</v>
          </cell>
        </row>
        <row r="4366">
          <cell r="S4366" t="str">
            <v>OPERAÇÕES APROPRIAÇÃO MÃO-DE-OBRA</v>
          </cell>
        </row>
        <row r="4367">
          <cell r="S4367" t="str">
            <v>OPERAÇÕES APROPRIAÇÃO MÃO-DE-OBRA</v>
          </cell>
        </row>
        <row r="4368">
          <cell r="S4368" t="str">
            <v>OPERAÇÕES APROPRIAÇÃO MÃO-DE-OBRA</v>
          </cell>
        </row>
        <row r="4369">
          <cell r="S4369" t="str">
            <v>OPERAÇÕES APROPRIAÇÃO MÃO-DE-OBRA</v>
          </cell>
        </row>
        <row r="4370">
          <cell r="S4370" t="str">
            <v>OPERAÇÕES APROPRIAÇÃO MÃO-DE-OBRA</v>
          </cell>
        </row>
        <row r="4371">
          <cell r="S4371" t="str">
            <v>OPERAÇÕES APROPRIAÇÃO MÃO-DE-OBRA</v>
          </cell>
        </row>
        <row r="4372">
          <cell r="S4372" t="str">
            <v>OPERAÇÕES APROPRIAÇÃO MÃO-DE-OBRA</v>
          </cell>
        </row>
        <row r="4373">
          <cell r="S4373" t="str">
            <v>OPERAÇÕES APROPRIAÇÃO MÃO-DE-OBRA</v>
          </cell>
        </row>
        <row r="4374">
          <cell r="S4374" t="str">
            <v>OPERAÇÕES APROPRIAÇÃO MÃO-DE-OBRA</v>
          </cell>
        </row>
        <row r="4375">
          <cell r="S4375" t="str">
            <v>OPERAÇÕES APROPRIAÇÃO MÃO-DE-OBRA</v>
          </cell>
        </row>
        <row r="4376">
          <cell r="S4376" t="str">
            <v>OPERAÇÕES APROPRIAÇÃO MÃO-DE-OBRA</v>
          </cell>
        </row>
        <row r="4377">
          <cell r="S4377" t="str">
            <v>OPERAÇÕES APROPRIAÇÃO MÃO-DE-OBRA</v>
          </cell>
        </row>
        <row r="4378">
          <cell r="S4378" t="str">
            <v>OPERAÇÕES APROPRIAÇÃO MÃO-DE-OBRA</v>
          </cell>
        </row>
        <row r="4379">
          <cell r="S4379" t="str">
            <v>OPERAÇÕES APROPRIAÇÃO MÃO-DE-OBRA</v>
          </cell>
        </row>
        <row r="4380">
          <cell r="S4380" t="str">
            <v>OPERAÇÕES APROPRIAÇÃO MÃO-DE-OBRA</v>
          </cell>
        </row>
        <row r="4381">
          <cell r="S4381" t="str">
            <v>OPERAÇÕES APROPRIAÇÃO MÃO-DE-OBRA</v>
          </cell>
        </row>
        <row r="4382">
          <cell r="S4382" t="str">
            <v>OPERAÇÕES APROPRIAÇÃO MÃO-DE-OBRA</v>
          </cell>
        </row>
        <row r="4383">
          <cell r="S4383" t="str">
            <v>OPERAÇÕES APROPRIAÇÃO MÃO-DE-OBRA</v>
          </cell>
        </row>
        <row r="4384">
          <cell r="S4384" t="str">
            <v>OPERAÇÕES APROPRIAÇÃO MÃO-DE-OBRA</v>
          </cell>
        </row>
        <row r="4385">
          <cell r="S4385" t="str">
            <v>OPERAÇÕES APROPRIAÇÃO MÃO-DE-OBRA</v>
          </cell>
        </row>
        <row r="4386">
          <cell r="S4386" t="str">
            <v>OPERAÇÕES APROPRIAÇÃO MÃO-DE-OBRA</v>
          </cell>
        </row>
        <row r="4387">
          <cell r="S4387" t="str">
            <v>OPERAÇÕES APROPRIAÇÃO MÃO-DE-OBRA</v>
          </cell>
        </row>
        <row r="4388">
          <cell r="S4388" t="str">
            <v>OPERAÇÕES APROPRIAÇÃO MÃO-DE-OBRA</v>
          </cell>
        </row>
        <row r="4389">
          <cell r="S4389" t="str">
            <v>OPERAÇÕES APROPRIAÇÃO MÃO-DE-OBRA</v>
          </cell>
        </row>
        <row r="4390">
          <cell r="S4390" t="str">
            <v>OPERAÇÕES APROPRIAÇÃO MÃO-DE-OBRA</v>
          </cell>
        </row>
        <row r="4391">
          <cell r="S4391" t="str">
            <v>OPERAÇÕES APROPRIAÇÃO MÃO-DE-OBRA</v>
          </cell>
        </row>
        <row r="4392">
          <cell r="S4392" t="str">
            <v>OPERAÇÕES APROPRIAÇÃO MÃO-DE-OBRA</v>
          </cell>
        </row>
        <row r="4393">
          <cell r="S4393" t="str">
            <v>OPERAÇÕES APROPRIAÇÃO MÃO-DE-OBRA</v>
          </cell>
        </row>
        <row r="4394">
          <cell r="S4394" t="str">
            <v>OPERAÇÕES APROPRIAÇÃO MÃO-DE-OBRA</v>
          </cell>
        </row>
        <row r="4395">
          <cell r="S4395" t="str">
            <v>OPERAÇÕES APROPRIAÇÃO MÃO-DE-OBRA</v>
          </cell>
        </row>
        <row r="4396">
          <cell r="S4396" t="str">
            <v>OPERAÇÕES APROPRIAÇÃO MÃO-DE-OBRA</v>
          </cell>
        </row>
        <row r="4397">
          <cell r="S4397" t="str">
            <v>OPERAÇÕES APROPRIAÇÃO MÃO-DE-OBRA</v>
          </cell>
        </row>
        <row r="4398">
          <cell r="S4398" t="str">
            <v>OPERAÇÕES APROPRIAÇÃO MÃO-DE-OBRA</v>
          </cell>
        </row>
        <row r="4399">
          <cell r="S4399" t="str">
            <v>OPERAÇÕES APROPRIAÇÃO MÃO-DE-OBRA</v>
          </cell>
        </row>
        <row r="4400">
          <cell r="S4400" t="str">
            <v>OPERAÇÕES APROPRIAÇÃO MÃO-DE-OBRA</v>
          </cell>
        </row>
        <row r="4401">
          <cell r="S4401" t="str">
            <v>OPERAÇÕES APROPRIAÇÃO MÃO-DE-OBRA</v>
          </cell>
        </row>
        <row r="4402">
          <cell r="S4402" t="str">
            <v>OPERAÇÕES APROPRIAÇÃO MÃO-DE-OBRA</v>
          </cell>
        </row>
        <row r="4403">
          <cell r="S4403" t="str">
            <v>OPERAÇÕES APROPRIAÇÃO MÃO-DE-OBRA</v>
          </cell>
        </row>
        <row r="4404">
          <cell r="S4404" t="str">
            <v>OPERAÇÕES APROPRIAÇÃO MÃO-DE-OBRA</v>
          </cell>
        </row>
        <row r="4405">
          <cell r="S4405" t="str">
            <v>OPERAÇÕES APROPRIAÇÃO MÃO-DE-OBRA</v>
          </cell>
        </row>
        <row r="4406">
          <cell r="S4406" t="str">
            <v>OPERAÇÕES APROPRIAÇÃO MÃO-DE-OBRA</v>
          </cell>
        </row>
        <row r="4407">
          <cell r="S4407" t="str">
            <v>OPERAÇÕES APROPRIAÇÃO MÃO-DE-OBRA</v>
          </cell>
        </row>
        <row r="4408">
          <cell r="S4408" t="str">
            <v>OPERAÇÕES APROPRIAÇÃO MÃO-DE-OBRA</v>
          </cell>
        </row>
        <row r="4409">
          <cell r="S4409" t="str">
            <v>OPERAÇÕES APROPRIAÇÃO MÃO-DE-OBRA</v>
          </cell>
        </row>
        <row r="4410">
          <cell r="S4410" t="str">
            <v>OPERAÇÕES APROPRIAÇÃO MÃO-DE-OBRA</v>
          </cell>
        </row>
        <row r="4411">
          <cell r="S4411" t="str">
            <v>OPERAÇÕES APROPRIAÇÃO MÃO-DE-OBRA</v>
          </cell>
        </row>
        <row r="4412">
          <cell r="S4412" t="str">
            <v>OPERAÇÕES APROPRIAÇÃO MÃO-DE-OBRA</v>
          </cell>
        </row>
        <row r="4413">
          <cell r="S4413" t="str">
            <v>OPERAÇÕES APROPRIAÇÃO MÃO-DE-OBRA</v>
          </cell>
        </row>
        <row r="4414">
          <cell r="S4414" t="str">
            <v>OPERAÇÕES APROPRIAÇÃO MÃO-DE-OBRA</v>
          </cell>
        </row>
        <row r="4415">
          <cell r="S4415" t="str">
            <v>OPERAÇÕES APROPRIAÇÃO MÃO-DE-OBRA</v>
          </cell>
        </row>
        <row r="4416">
          <cell r="S4416" t="str">
            <v>OPERAÇÕES APROPRIAÇÃO MÃO-DE-OBRA</v>
          </cell>
        </row>
        <row r="4417">
          <cell r="S4417" t="str">
            <v>OPERAÇÕES APROPRIAÇÃO MÃO-DE-OBRA</v>
          </cell>
        </row>
        <row r="4418">
          <cell r="S4418" t="str">
            <v>OPERAÇÕES APROPRIAÇÃO MÃO-DE-OBRA</v>
          </cell>
        </row>
        <row r="4419">
          <cell r="S4419" t="str">
            <v>OPERAÇÕES APROPRIAÇÃO MÃO-DE-OBRA</v>
          </cell>
        </row>
        <row r="4420">
          <cell r="S4420" t="str">
            <v>OPERAÇÕES APROPRIAÇÃO MÃO-DE-OBRA</v>
          </cell>
        </row>
        <row r="4421">
          <cell r="S4421" t="str">
            <v>OPERAÇÕES APROPRIAÇÃO MÃO-DE-OBRA</v>
          </cell>
        </row>
        <row r="4422">
          <cell r="S4422" t="str">
            <v>OPERAÇÕES APROPRIAÇÃO MÃO-DE-OBRA</v>
          </cell>
        </row>
        <row r="4423">
          <cell r="S4423" t="str">
            <v>OPERAÇÕES APROPRIAÇÃO MÃO-DE-OBRA</v>
          </cell>
        </row>
        <row r="4424">
          <cell r="S4424" t="str">
            <v>OPERAÇÕES APROPRIAÇÃO MÃO-DE-OBRA</v>
          </cell>
        </row>
        <row r="4425">
          <cell r="S4425" t="str">
            <v>OPERAÇÕES APROPRIAÇÃO MÃO-DE-OBRA</v>
          </cell>
        </row>
        <row r="4426">
          <cell r="S4426" t="str">
            <v>OPERAÇÕES APROPRIAÇÃO MÃO-DE-OBRA</v>
          </cell>
        </row>
        <row r="4427">
          <cell r="S4427" t="str">
            <v>OPERAÇÕES APROPRIAÇÃO MÃO-DE-OBRA</v>
          </cell>
        </row>
        <row r="4428">
          <cell r="S4428" t="str">
            <v>OPERAÇÕES APROPRIAÇÃO MÃO-DE-OBRA</v>
          </cell>
        </row>
        <row r="4429">
          <cell r="S4429" t="str">
            <v>OPERAÇÕES APROPRIAÇÃO MÃO-DE-OBRA</v>
          </cell>
        </row>
        <row r="4430">
          <cell r="S4430" t="str">
            <v>OPERAÇÕES APROPRIAÇÃO MÃO-DE-OBRA</v>
          </cell>
        </row>
        <row r="4431">
          <cell r="S4431" t="str">
            <v>OPERAÇÕES APROPRIAÇÃO MÃO-DE-OBRA</v>
          </cell>
        </row>
        <row r="4432">
          <cell r="S4432" t="str">
            <v>OPERAÇÕES APROPRIAÇÃO MÃO-DE-OBRA</v>
          </cell>
        </row>
        <row r="4433">
          <cell r="S4433" t="str">
            <v>OPERAÇÕES APROPRIAÇÃO MÃO-DE-OBRA</v>
          </cell>
        </row>
        <row r="4434">
          <cell r="S4434" t="str">
            <v>OPERAÇÕES APROPRIAÇÃO MÃO-DE-OBRA</v>
          </cell>
        </row>
        <row r="4435">
          <cell r="S4435" t="str">
            <v>OPERAÇÕES APROPRIAÇÃO MÃO-DE-OBRA</v>
          </cell>
        </row>
        <row r="4436">
          <cell r="S4436" t="str">
            <v>OPERAÇÕES APROPRIAÇÃO MÃO-DE-OBRA</v>
          </cell>
        </row>
        <row r="4437">
          <cell r="S4437" t="str">
            <v>OPERAÇÕES APROPRIAÇÃO MÃO-DE-OBRA</v>
          </cell>
        </row>
        <row r="4438">
          <cell r="S4438" t="str">
            <v>OPERAÇÕES APROPRIAÇÃO MÃO-DE-OBRA</v>
          </cell>
        </row>
        <row r="4439">
          <cell r="S4439" t="str">
            <v>OPERAÇÕES APROPRIAÇÃO MÃO-DE-OBRA</v>
          </cell>
        </row>
        <row r="4440">
          <cell r="S4440" t="str">
            <v>OPERAÇÕES APROPRIAÇÃO MÃO-DE-OBRA</v>
          </cell>
        </row>
        <row r="4441">
          <cell r="S4441" t="str">
            <v>OPERAÇÕES APROPRIAÇÃO MÃO-DE-OBRA</v>
          </cell>
        </row>
        <row r="4442">
          <cell r="S4442" t="str">
            <v>OPERAÇÕES APROPRIAÇÃO MÃO-DE-OBRA</v>
          </cell>
        </row>
        <row r="4443">
          <cell r="S4443" t="str">
            <v>OPERAÇÕES APROPRIAÇÃO MÃO-DE-OBRA</v>
          </cell>
        </row>
        <row r="4444">
          <cell r="S4444" t="str">
            <v>OPERAÇÕES APROPRIAÇÃO MÃO-DE-OBRA</v>
          </cell>
        </row>
        <row r="4445">
          <cell r="S4445" t="str">
            <v>OPERAÇÕES APROPRIAÇÃO MÃO-DE-OBRA</v>
          </cell>
        </row>
        <row r="4446">
          <cell r="S4446" t="str">
            <v>OPERAÇÕES APROPRIAÇÃO MÃO-DE-OBRA</v>
          </cell>
        </row>
        <row r="4447">
          <cell r="S4447" t="str">
            <v>OPERAÇÕES APROPRIAÇÃO MÃO-DE-OBRA</v>
          </cell>
        </row>
        <row r="4448">
          <cell r="S4448" t="str">
            <v>OPERAÇÕES APROPRIAÇÃO MÃO-DE-OBRA</v>
          </cell>
        </row>
        <row r="4449">
          <cell r="S4449" t="str">
            <v>OPERAÇÕES APROPRIAÇÃO MÃO-DE-OBRA</v>
          </cell>
        </row>
        <row r="4450">
          <cell r="S4450" t="str">
            <v>OPERAÇÕES APROPRIAÇÃO MÃO-DE-OBRA</v>
          </cell>
        </row>
        <row r="4451">
          <cell r="S4451" t="str">
            <v>OPERAÇÕES APROPRIAÇÃO MÃO-DE-OBRA</v>
          </cell>
        </row>
        <row r="4452">
          <cell r="S4452" t="str">
            <v>OPERAÇÕES APROPRIAÇÃO MÃO-DE-OBRA</v>
          </cell>
        </row>
        <row r="4453">
          <cell r="S4453" t="str">
            <v>OPERAÇÕES APROPRIAÇÃO MÃO-DE-OBRA</v>
          </cell>
        </row>
        <row r="4454">
          <cell r="S4454" t="str">
            <v>OPERAÇÕES APROPRIAÇÃO MÃO-DE-OBRA</v>
          </cell>
        </row>
        <row r="4455">
          <cell r="S4455" t="str">
            <v>OPERAÇÕES APROPRIAÇÃO MÃO-DE-OBRA</v>
          </cell>
        </row>
        <row r="4456">
          <cell r="S4456" t="str">
            <v>OPERAÇÕES APROPRIAÇÃO MÃO-DE-OBRA</v>
          </cell>
        </row>
        <row r="4457">
          <cell r="S4457" t="str">
            <v>OPERAÇÕES APROPRIAÇÃO MÃO-DE-OBRA</v>
          </cell>
        </row>
        <row r="4458">
          <cell r="S4458" t="str">
            <v>OPERAÇÕES APROPRIAÇÃO MÃO-DE-OBRA</v>
          </cell>
        </row>
        <row r="4459">
          <cell r="S4459" t="str">
            <v>OPERAÇÕES APROPRIAÇÃO MÃO-DE-OBRA</v>
          </cell>
        </row>
        <row r="4460">
          <cell r="S4460" t="str">
            <v>OPERAÇÕES APROPRIAÇÃO MÃO-DE-OBRA</v>
          </cell>
        </row>
        <row r="4461">
          <cell r="S4461" t="str">
            <v>OPERAÇÕES APROPRIAÇÃO MÃO-DE-OBRA</v>
          </cell>
        </row>
        <row r="4462">
          <cell r="S4462" t="str">
            <v>OPERAÇÕES APROPRIAÇÃO MÃO-DE-OBRA</v>
          </cell>
        </row>
        <row r="4463">
          <cell r="S4463" t="str">
            <v>OPERAÇÕES APROPRIAÇÃO MÃO-DE-OBRA</v>
          </cell>
        </row>
        <row r="4464">
          <cell r="S4464" t="str">
            <v>OPERAÇÕES APROPRIAÇÃO MÃO-DE-OBRA</v>
          </cell>
        </row>
        <row r="4465">
          <cell r="S4465" t="str">
            <v>OPERAÇÕES APROPRIAÇÃO MÃO-DE-OBRA</v>
          </cell>
        </row>
        <row r="4466">
          <cell r="S4466" t="str">
            <v>OPERAÇÕES APROPRIAÇÃO MÃO-DE-OBRA</v>
          </cell>
        </row>
        <row r="4467">
          <cell r="S4467" t="str">
            <v>OPERAÇÕES APROPRIAÇÃO MÃO-DE-OBRA</v>
          </cell>
        </row>
        <row r="4468">
          <cell r="S4468" t="str">
            <v>OPERAÇÕES APROPRIAÇÃO MÃO-DE-OBRA</v>
          </cell>
        </row>
        <row r="4469">
          <cell r="S4469" t="str">
            <v>OPERAÇÕES APROPRIAÇÃO MÃO-DE-OBRA</v>
          </cell>
        </row>
        <row r="4470">
          <cell r="S4470" t="str">
            <v>OPERAÇÕES APROPRIAÇÃO MÃO-DE-OBRA</v>
          </cell>
        </row>
        <row r="4471">
          <cell r="S4471" t="str">
            <v>OPERAÇÕES APROPRIAÇÃO MÃO-DE-OBRA</v>
          </cell>
        </row>
        <row r="4472">
          <cell r="S4472" t="str">
            <v>OPERAÇÕES APROPRIAÇÃO MÃO-DE-OBRA</v>
          </cell>
        </row>
        <row r="4473">
          <cell r="S4473" t="str">
            <v>OPERAÇÕES APROPRIAÇÃO MÃO-DE-OBRA</v>
          </cell>
        </row>
        <row r="4474">
          <cell r="S4474" t="str">
            <v>OPERAÇÕES APROPRIAÇÃO MÃO-DE-OBRA</v>
          </cell>
        </row>
        <row r="4475">
          <cell r="S4475" t="str">
            <v>OPERAÇÕES APROPRIAÇÃO MÃO-DE-OBRA</v>
          </cell>
        </row>
        <row r="4476">
          <cell r="S4476" t="str">
            <v>OPERAÇÕES APROPRIAÇÃO MÃO-DE-OBRA</v>
          </cell>
        </row>
        <row r="4477">
          <cell r="S4477" t="str">
            <v>OPERAÇÕES APROPRIAÇÃO MÃO-DE-OBRA</v>
          </cell>
        </row>
        <row r="4478">
          <cell r="S4478" t="str">
            <v>OPERAÇÕES APROPRIAÇÃO MÃO-DE-OBRA</v>
          </cell>
        </row>
        <row r="4479">
          <cell r="S4479" t="str">
            <v>OPERAÇÕES APROPRIAÇÃO MÃO-DE-OBRA</v>
          </cell>
        </row>
        <row r="4480">
          <cell r="S4480" t="str">
            <v>OPERAÇÕES APROPRIAÇÃO MÃO-DE-OBRA</v>
          </cell>
        </row>
        <row r="4481">
          <cell r="S4481" t="str">
            <v>OPERAÇÕES APROPRIAÇÃO MÃO-DE-OBRA</v>
          </cell>
        </row>
        <row r="4482">
          <cell r="S4482" t="str">
            <v>OPERAÇÕES APROPRIAÇÃO MÃO-DE-OBRA</v>
          </cell>
        </row>
        <row r="4483">
          <cell r="S4483" t="str">
            <v>OPERAÇÕES APROPRIAÇÃO MÃO-DE-OBRA</v>
          </cell>
        </row>
        <row r="4484">
          <cell r="S4484" t="str">
            <v>OPERAÇÕES APROPRIAÇÃO MÃO-DE-OBRA</v>
          </cell>
        </row>
        <row r="4485">
          <cell r="S4485" t="str">
            <v>OPERAÇÕES APROPRIAÇÃO MÃO-DE-OBRA</v>
          </cell>
        </row>
        <row r="4486">
          <cell r="S4486" t="str">
            <v>OPERAÇÕES APROPRIAÇÃO MÃO-DE-OBRA</v>
          </cell>
        </row>
        <row r="4487">
          <cell r="S4487" t="str">
            <v>OPERAÇÕES APROPRIAÇÃO MÃO-DE-OBRA</v>
          </cell>
        </row>
        <row r="4488">
          <cell r="S4488" t="str">
            <v>OPERAÇÕES APROPRIAÇÃO MÃO-DE-OBRA</v>
          </cell>
        </row>
        <row r="4489">
          <cell r="S4489" t="str">
            <v>OPERAÇÕES APROPRIAÇÃO MÃO-DE-OBRA</v>
          </cell>
        </row>
        <row r="4490">
          <cell r="S4490" t="str">
            <v>OPERAÇÕES APROPRIAÇÃO MÃO-DE-OBRA</v>
          </cell>
        </row>
        <row r="4491">
          <cell r="S4491" t="str">
            <v>OPERAÇÕES APROPRIAÇÃO MÃO-DE-OBRA</v>
          </cell>
        </row>
        <row r="4492">
          <cell r="S4492" t="str">
            <v>OPERAÇÕES APROPRIAÇÃO MÃO-DE-OBRA</v>
          </cell>
        </row>
        <row r="4493">
          <cell r="S4493" t="str">
            <v>OPERAÇÕES APROPRIAÇÃO MÃO-DE-OBRA</v>
          </cell>
        </row>
        <row r="4494">
          <cell r="S4494" t="str">
            <v>OPERAÇÕES APROPRIAÇÃO MÃO-DE-OBRA</v>
          </cell>
        </row>
        <row r="4495">
          <cell r="S4495" t="str">
            <v>OPERAÇÕES APROPRIAÇÃO MÃO-DE-OBRA</v>
          </cell>
        </row>
        <row r="4496">
          <cell r="S4496" t="str">
            <v>OPERAÇÕES APROPRIAÇÃO MÃO-DE-OBRA</v>
          </cell>
        </row>
        <row r="4497">
          <cell r="S4497" t="str">
            <v>OPERAÇÕES APROPRIAÇÃO MÃO-DE-OBRA</v>
          </cell>
        </row>
        <row r="4498">
          <cell r="S4498" t="str">
            <v>OPERAÇÕES APROPRIAÇÃO MÃO-DE-OBRA</v>
          </cell>
        </row>
        <row r="4499">
          <cell r="S4499" t="str">
            <v>OPERAÇÕES APROPRIAÇÃO MÃO-DE-OBRA</v>
          </cell>
        </row>
        <row r="4500">
          <cell r="S4500" t="str">
            <v>OPERAÇÕES APROPRIAÇÃO MÃO-DE-OBRA</v>
          </cell>
        </row>
        <row r="4501">
          <cell r="S4501" t="str">
            <v>OPERAÇÕES APROPRIAÇÃO MÃO-DE-OBRA</v>
          </cell>
        </row>
        <row r="4502">
          <cell r="S4502" t="str">
            <v>OPERAÇÕES APROPRIAÇÃO MÃO-DE-OBRA</v>
          </cell>
        </row>
        <row r="4503">
          <cell r="S4503" t="str">
            <v>OPERAÇÕES APROPRIAÇÃO MÃO-DE-OBRA</v>
          </cell>
        </row>
        <row r="4504">
          <cell r="S4504" t="str">
            <v>OPERAÇÕES APROPRIAÇÃO MÃO-DE-OBRA</v>
          </cell>
        </row>
        <row r="4505">
          <cell r="S4505" t="str">
            <v>OPERAÇÕES APROPRIAÇÃO MÃO-DE-OBRA</v>
          </cell>
        </row>
        <row r="4506">
          <cell r="S4506" t="str">
            <v>OPERAÇÕES APROPRIAÇÃO MÃO-DE-OBRA</v>
          </cell>
        </row>
        <row r="4507">
          <cell r="S4507" t="str">
            <v>OPERAÇÕES APROPRIAÇÃO MÃO-DE-OBRA</v>
          </cell>
        </row>
        <row r="4508">
          <cell r="S4508" t="str">
            <v>OPERAÇÕES APROPRIAÇÃO MÃO-DE-OBRA</v>
          </cell>
        </row>
        <row r="4509">
          <cell r="S4509" t="str">
            <v>OPERAÇÕES APROPRIAÇÃO MÃO-DE-OBRA</v>
          </cell>
        </row>
        <row r="4510">
          <cell r="S4510" t="str">
            <v>OPERAÇÕES APROPRIAÇÃO MÃO-DE-OBRA</v>
          </cell>
        </row>
        <row r="4511">
          <cell r="S4511" t="str">
            <v>OPERAÇÕES APROPRIAÇÃO MÃO-DE-OBRA</v>
          </cell>
        </row>
        <row r="4512">
          <cell r="S4512" t="str">
            <v>OPERAÇÕES APROPRIAÇÃO MÃO-DE-OBRA</v>
          </cell>
        </row>
        <row r="4513">
          <cell r="S4513" t="str">
            <v>OPERAÇÕES APROPRIAÇÃO MÃO-DE-OBRA</v>
          </cell>
        </row>
        <row r="4514">
          <cell r="S4514" t="str">
            <v>OPERAÇÕES APROPRIAÇÃO MÃO-DE-OBRA</v>
          </cell>
        </row>
        <row r="4515">
          <cell r="S4515" t="str">
            <v>OPERAÇÕES APROPRIAÇÃO MÃO-DE-OBRA</v>
          </cell>
        </row>
        <row r="4516">
          <cell r="S4516" t="str">
            <v>OPERAÇÕES APROPRIAÇÃO MÃO-DE-OBRA</v>
          </cell>
        </row>
        <row r="4517">
          <cell r="S4517" t="str">
            <v>OPERAÇÕES APROPRIAÇÃO MÃO-DE-OBRA</v>
          </cell>
        </row>
        <row r="4518">
          <cell r="S4518" t="str">
            <v>OPERAÇÕES APROPRIAÇÃO MÃO-DE-OBRA</v>
          </cell>
        </row>
        <row r="4519">
          <cell r="S4519" t="str">
            <v>OPERAÇÕES APROPRIAÇÃO MÃO-DE-OBRA</v>
          </cell>
        </row>
        <row r="4520">
          <cell r="S4520" t="str">
            <v>OPERAÇÕES APROPRIAÇÃO MÃO-DE-OBRA</v>
          </cell>
        </row>
        <row r="4521">
          <cell r="S4521" t="str">
            <v>OPERAÇÕES APROPRIAÇÃO MÃO-DE-OBRA</v>
          </cell>
        </row>
        <row r="4522">
          <cell r="S4522" t="str">
            <v>OPERAÇÕES APROPRIAÇÃO MÃO-DE-OBRA</v>
          </cell>
        </row>
        <row r="4523">
          <cell r="S4523" t="str">
            <v>OPERAÇÕES APROPRIAÇÃO MÃO-DE-OBRA</v>
          </cell>
        </row>
        <row r="4524">
          <cell r="S4524" t="str">
            <v>OPERAÇÕES APROPRIAÇÃO MÃO-DE-OBRA</v>
          </cell>
        </row>
        <row r="4525">
          <cell r="S4525" t="str">
            <v>OPERAÇÕES APROPRIAÇÃO MÃO-DE-OBRA</v>
          </cell>
        </row>
        <row r="4526">
          <cell r="S4526" t="str">
            <v>OPERAÇÕES APROPRIAÇÃO MÃO-DE-OBRA</v>
          </cell>
        </row>
        <row r="4527">
          <cell r="S4527" t="str">
            <v>OPERAÇÕES APROPRIAÇÃO MÃO-DE-OBRA</v>
          </cell>
        </row>
        <row r="4528">
          <cell r="S4528" t="str">
            <v>OPERAÇÕES APROPRIAÇÃO MÃO-DE-OBRA</v>
          </cell>
        </row>
        <row r="4529">
          <cell r="S4529" t="str">
            <v>OPERAÇÕES APROPRIAÇÃO MÃO-DE-OBRA</v>
          </cell>
        </row>
        <row r="4530">
          <cell r="S4530" t="str">
            <v>OPERAÇÕES APROPRIAÇÃO MÃO-DE-OBRA</v>
          </cell>
        </row>
        <row r="4531">
          <cell r="S4531" t="str">
            <v>OPERAÇÕES APROPRIAÇÃO MÃO-DE-OBRA</v>
          </cell>
        </row>
        <row r="4532">
          <cell r="S4532" t="str">
            <v>OPERAÇÕES APROPRIAÇÃO MÃO-DE-OBRA</v>
          </cell>
        </row>
        <row r="4533">
          <cell r="S4533" t="str">
            <v>OPERAÇÕES APROPRIAÇÃO MÃO-DE-OBRA</v>
          </cell>
        </row>
        <row r="4534">
          <cell r="S4534" t="str">
            <v>OPERAÇÕES APROPRIAÇÃO MÃO-DE-OBRA</v>
          </cell>
        </row>
        <row r="4535">
          <cell r="S4535" t="str">
            <v>OPERAÇÕES APROPRIAÇÃO MÃO-DE-OBRA</v>
          </cell>
        </row>
        <row r="4536">
          <cell r="S4536" t="str">
            <v>OPERAÇÕES APROPRIAÇÃO MÃO-DE-OBRA</v>
          </cell>
        </row>
        <row r="4537">
          <cell r="S4537" t="str">
            <v>OPERAÇÕES APROPRIAÇÃO MÃO-DE-OBRA</v>
          </cell>
        </row>
        <row r="4538">
          <cell r="S4538" t="str">
            <v>OPERAÇÕES APROPRIAÇÃO MÃO-DE-OBRA</v>
          </cell>
        </row>
        <row r="4539">
          <cell r="S4539" t="str">
            <v>OPERAÇÕES APROPRIAÇÃO MÃO-DE-OBRA</v>
          </cell>
        </row>
        <row r="4540">
          <cell r="S4540" t="str">
            <v>OPERAÇÕES APROPRIAÇÃO MÃO-DE-OBRA</v>
          </cell>
        </row>
        <row r="4541">
          <cell r="S4541" t="str">
            <v>OPERAÇÕES APROPRIAÇÃO MÃO-DE-OBRA</v>
          </cell>
        </row>
        <row r="4542">
          <cell r="S4542" t="str">
            <v>OPERAÇÕES APROPRIAÇÃO MÃO-DE-OBRA</v>
          </cell>
        </row>
        <row r="4543">
          <cell r="S4543" t="str">
            <v>OPERAÇÕES APROPRIAÇÃO MÃO-DE-OBRA</v>
          </cell>
        </row>
        <row r="4544">
          <cell r="S4544" t="str">
            <v>OPERAÇÕES APROPRIAÇÃO MÃO-DE-OBRA</v>
          </cell>
        </row>
        <row r="4545">
          <cell r="S4545" t="str">
            <v>OPERAÇÕES APROPRIAÇÃO MÃO-DE-OBRA</v>
          </cell>
        </row>
        <row r="4546">
          <cell r="S4546" t="str">
            <v>OPERAÇÕES APROPRIAÇÃO MÃO-DE-OBRA</v>
          </cell>
        </row>
        <row r="4547">
          <cell r="S4547" t="str">
            <v>OPERAÇÕES APROPRIAÇÃO MÃO-DE-OBRA</v>
          </cell>
        </row>
        <row r="4548">
          <cell r="S4548" t="str">
            <v>OPERAÇÕES APROPRIAÇÃO MÃO-DE-OBRA</v>
          </cell>
        </row>
        <row r="4549">
          <cell r="S4549" t="str">
            <v>OPERAÇÕES APROPRIAÇÃO MÃO-DE-OBRA</v>
          </cell>
        </row>
        <row r="4550">
          <cell r="S4550" t="str">
            <v>OPERAÇÕES APROPRIAÇÃO MÃO-DE-OBRA</v>
          </cell>
        </row>
        <row r="4551">
          <cell r="S4551" t="str">
            <v>OPERAÇÕES APROPRIAÇÃO MÃO-DE-OBRA</v>
          </cell>
        </row>
        <row r="4552">
          <cell r="S4552" t="str">
            <v>OPERAÇÕES APROPRIAÇÃO MÃO-DE-OBRA</v>
          </cell>
        </row>
        <row r="4553">
          <cell r="S4553" t="str">
            <v>OPERAÇÕES APROPRIAÇÃO MÃO-DE-OBRA</v>
          </cell>
        </row>
        <row r="4554">
          <cell r="S4554" t="str">
            <v>OPERAÇÕES APROPRIAÇÃO MÃO-DE-OBRA</v>
          </cell>
        </row>
        <row r="4555">
          <cell r="S4555" t="str">
            <v>OPERAÇÕES APROPRIAÇÃO MÃO-DE-OBRA</v>
          </cell>
        </row>
        <row r="4556">
          <cell r="S4556" t="str">
            <v>OPERAÇÕES APROPRIAÇÃO MÃO-DE-OBRA</v>
          </cell>
        </row>
        <row r="4557">
          <cell r="S4557" t="str">
            <v>OPERAÇÕES APROPRIAÇÃO MÃO-DE-OBRA</v>
          </cell>
        </row>
        <row r="4558">
          <cell r="S4558" t="str">
            <v>OPERAÇÕES APROPRIAÇÃO MÃO-DE-OBRA</v>
          </cell>
        </row>
        <row r="4559">
          <cell r="S4559" t="str">
            <v>OPERAÇÕES APROPRIAÇÃO MÃO-DE-OBRA</v>
          </cell>
        </row>
        <row r="4560">
          <cell r="S4560" t="str">
            <v>OPERAÇÕES APROPRIAÇÃO MÃO-DE-OBRA</v>
          </cell>
        </row>
        <row r="4561">
          <cell r="S4561" t="str">
            <v>OPERAÇÕES APROPRIAÇÃO MÃO-DE-OBRA</v>
          </cell>
        </row>
        <row r="4562">
          <cell r="S4562" t="str">
            <v>OPERAÇÕES APROPRIAÇÃO MÃO-DE-OBRA</v>
          </cell>
        </row>
        <row r="4563">
          <cell r="S4563" t="str">
            <v>OPERAÇÕES APROPRIAÇÃO MÃO-DE-OBRA</v>
          </cell>
        </row>
        <row r="4564">
          <cell r="S4564" t="str">
            <v>OPERAÇÕES APROPRIAÇÃO MÃO-DE-OBRA</v>
          </cell>
        </row>
        <row r="4565">
          <cell r="S4565" t="str">
            <v>OPERAÇÕES APROPRIAÇÃO MÃO-DE-OBRA</v>
          </cell>
        </row>
        <row r="4566">
          <cell r="S4566" t="str">
            <v>OPERAÇÕES APROPRIAÇÃO MÃO-DE-OBRA</v>
          </cell>
        </row>
        <row r="4567">
          <cell r="S4567" t="str">
            <v>OPERAÇÕES APROPRIAÇÃO MÃO-DE-OBRA</v>
          </cell>
        </row>
        <row r="4568">
          <cell r="S4568" t="str">
            <v>OPERAÇÕES APROPRIAÇÃO MÃO-DE-OBRA</v>
          </cell>
        </row>
        <row r="4569">
          <cell r="S4569" t="str">
            <v>OPERAÇÕES APROPRIAÇÃO MÃO-DE-OBRA</v>
          </cell>
        </row>
        <row r="4570">
          <cell r="S4570" t="str">
            <v>OPERAÇÕES APROPRIAÇÃO MÃO-DE-OBRA</v>
          </cell>
        </row>
        <row r="4571">
          <cell r="S4571" t="str">
            <v>OPERAÇÕES APROPRIAÇÃO MÃO-DE-OBRA</v>
          </cell>
        </row>
        <row r="4572">
          <cell r="S4572" t="str">
            <v>OPERAÇÕES APROPRIAÇÃO MÃO-DE-OBRA</v>
          </cell>
        </row>
        <row r="4573">
          <cell r="S4573" t="str">
            <v>OPERAÇÕES APROPRIAÇÃO MÃO-DE-OBRA</v>
          </cell>
        </row>
        <row r="4574">
          <cell r="S4574" t="str">
            <v>OPERAÇÕES APROPRIAÇÃO MÃO-DE-OBRA</v>
          </cell>
        </row>
        <row r="4575">
          <cell r="S4575" t="str">
            <v>OPERAÇÕES APROPRIAÇÃO MÃO-DE-OBRA</v>
          </cell>
        </row>
        <row r="4576">
          <cell r="S4576" t="str">
            <v>OPERAÇÕES APROPRIAÇÃO MÃO-DE-OBRA</v>
          </cell>
        </row>
        <row r="4577">
          <cell r="S4577" t="str">
            <v>OPERAÇÕES APROPRIAÇÃO MÃO-DE-OBRA</v>
          </cell>
        </row>
        <row r="4578">
          <cell r="S4578" t="str">
            <v>OPERAÇÕES APROPRIAÇÃO MÃO-DE-OBRA</v>
          </cell>
        </row>
        <row r="4579">
          <cell r="S4579" t="str">
            <v>OPERAÇÕES APROPRIAÇÃO MÃO-DE-OBRA</v>
          </cell>
        </row>
        <row r="4580">
          <cell r="S4580" t="str">
            <v>OPERAÇÕES APROPRIAÇÃO MÃO-DE-OBRA</v>
          </cell>
        </row>
        <row r="4581">
          <cell r="S4581" t="str">
            <v>OPERAÇÕES APROPRIAÇÃO MÃO-DE-OBRA</v>
          </cell>
        </row>
        <row r="4582">
          <cell r="S4582" t="str">
            <v>OPERAÇÕES APROPRIAÇÃO MÃO-DE-OBRA</v>
          </cell>
        </row>
        <row r="4583">
          <cell r="S4583" t="str">
            <v>OPERAÇÕES APROPRIAÇÃO MÃO-DE-OBRA</v>
          </cell>
        </row>
        <row r="4584">
          <cell r="S4584" t="str">
            <v>OPERAÇÕES APROPRIAÇÃO MÃO-DE-OBRA</v>
          </cell>
        </row>
        <row r="4585">
          <cell r="S4585" t="str">
            <v>OPERAÇÕES APROPRIAÇÃO MÃO-DE-OBRA</v>
          </cell>
        </row>
        <row r="4586">
          <cell r="S4586" t="str">
            <v>OPERAÇÕES APROPRIAÇÃO MÃO-DE-OBRA</v>
          </cell>
        </row>
        <row r="4587">
          <cell r="S4587" t="str">
            <v>OPERAÇÕES APROPRIAÇÃO MÃO-DE-OBRA</v>
          </cell>
        </row>
        <row r="4588">
          <cell r="S4588" t="str">
            <v>OPERAÇÕES APROPRIAÇÃO MÃO-DE-OBRA</v>
          </cell>
        </row>
        <row r="4589">
          <cell r="S4589" t="str">
            <v>OPERAÇÕES APROPRIAÇÃO MÃO-DE-OBRA</v>
          </cell>
        </row>
        <row r="4590">
          <cell r="S4590" t="str">
            <v>OPERAÇÕES APROPRIAÇÃO MÃO-DE-OBRA</v>
          </cell>
        </row>
        <row r="4591">
          <cell r="S4591" t="str">
            <v>OPERAÇÕES APROPRIAÇÃO MÃO-DE-OBRA</v>
          </cell>
        </row>
        <row r="4592">
          <cell r="S4592" t="str">
            <v>OPERAÇÕES APROPRIAÇÃO MÃO-DE-OBRA</v>
          </cell>
        </row>
        <row r="4593">
          <cell r="S4593" t="str">
            <v>OPERAÇÕES APROPRIAÇÃO MÃO-DE-OBRA</v>
          </cell>
        </row>
        <row r="4594">
          <cell r="S4594" t="str">
            <v>OPERAÇÕES APROPRIAÇÃO MÃO-DE-OBRA</v>
          </cell>
        </row>
        <row r="4595">
          <cell r="S4595" t="str">
            <v>OPERAÇÕES APROPRIAÇÃO MÃO-DE-OBRA</v>
          </cell>
        </row>
        <row r="4596">
          <cell r="S4596" t="str">
            <v>OPERAÇÕES APROPRIAÇÃO MÃO-DE-OBRA</v>
          </cell>
        </row>
        <row r="4597">
          <cell r="S4597" t="str">
            <v>OPERAÇÕES APROPRIAÇÃO MÃO-DE-OBRA</v>
          </cell>
        </row>
        <row r="4598">
          <cell r="S4598" t="str">
            <v>OPERAÇÕES APROPRIAÇÃO MÃO-DE-OBRA</v>
          </cell>
        </row>
        <row r="4599">
          <cell r="S4599" t="str">
            <v>OPERAÇÕES APROPRIAÇÃO MÃO-DE-OBRA</v>
          </cell>
        </row>
        <row r="4600">
          <cell r="S4600" t="str">
            <v>OPERAÇÕES APROPRIAÇÃO MÃO-DE-OBRA</v>
          </cell>
        </row>
        <row r="4601">
          <cell r="S4601" t="str">
            <v>OPERAÇÕES APROPRIAÇÃO MÃO-DE-OBRA</v>
          </cell>
        </row>
        <row r="4602">
          <cell r="S4602" t="str">
            <v>OPERAÇÕES APROPRIAÇÃO MÃO-DE-OBRA</v>
          </cell>
        </row>
        <row r="4603">
          <cell r="S4603" t="str">
            <v>OPERAÇÕES APROPRIAÇÃO MÃO-DE-OBRA</v>
          </cell>
        </row>
        <row r="4604">
          <cell r="S4604" t="str">
            <v>OPERAÇÕES APROPRIAÇÃO MÃO-DE-OBRA</v>
          </cell>
        </row>
        <row r="4605">
          <cell r="S4605" t="str">
            <v>OPERAÇÕES APROPRIAÇÃO MÃO-DE-OBRA</v>
          </cell>
        </row>
        <row r="4606">
          <cell r="S4606" t="str">
            <v>OPERAÇÕES APROPRIAÇÃO MÃO-DE-OBRA</v>
          </cell>
        </row>
        <row r="4607">
          <cell r="S4607" t="str">
            <v>OPERAÇÕES APROPRIAÇÃO MÃO-DE-OBRA</v>
          </cell>
        </row>
        <row r="4608">
          <cell r="S4608" t="str">
            <v>OPERAÇÕES APROPRIAÇÃO MÃO-DE-OBRA</v>
          </cell>
        </row>
        <row r="4609">
          <cell r="S4609" t="str">
            <v>OPERAÇÕES APROPRIAÇÃO MÃO-DE-OBRA</v>
          </cell>
        </row>
        <row r="4610">
          <cell r="S4610" t="str">
            <v>OPERAÇÕES APROPRIAÇÃO MÃO-DE-OBRA</v>
          </cell>
        </row>
        <row r="4611">
          <cell r="S4611" t="str">
            <v>OPERAÇÕES APROPRIAÇÃO MÃO-DE-OBRA</v>
          </cell>
        </row>
        <row r="4612">
          <cell r="S4612" t="str">
            <v>OPERAÇÕES APROPRIAÇÃO MÃO-DE-OBRA</v>
          </cell>
        </row>
        <row r="4613">
          <cell r="S4613" t="str">
            <v>OPERAÇÕES APROPRIAÇÃO MÃO-DE-OBRA</v>
          </cell>
        </row>
        <row r="4614">
          <cell r="S4614" t="str">
            <v>OPERAÇÕES APROPRIAÇÃO MÃO-DE-OBRA</v>
          </cell>
        </row>
        <row r="4615">
          <cell r="S4615" t="str">
            <v>OPERAÇÕES APROPRIAÇÃO MÃO-DE-OBRA</v>
          </cell>
        </row>
        <row r="4616">
          <cell r="S4616" t="str">
            <v>OPERAÇÕES APROPRIAÇÃO MÃO-DE-OBRA</v>
          </cell>
        </row>
        <row r="4617">
          <cell r="S4617" t="str">
            <v>OPERAÇÕES APROPRIAÇÃO MÃO-DE-OBRA</v>
          </cell>
        </row>
        <row r="4618">
          <cell r="S4618" t="str">
            <v>OPERAÇÕES APROPRIAÇÃO MÃO-DE-OBRA</v>
          </cell>
        </row>
        <row r="4619">
          <cell r="S4619" t="str">
            <v>OPERAÇÕES APROPRIAÇÃO MÃO-DE-OBRA</v>
          </cell>
        </row>
        <row r="4620">
          <cell r="S4620" t="str">
            <v>OPERAÇÕES APROPRIAÇÃO MÃO-DE-OBRA</v>
          </cell>
        </row>
        <row r="4621">
          <cell r="S4621" t="str">
            <v>OPERAÇÕES APROPRIAÇÃO MÃO-DE-OBRA</v>
          </cell>
        </row>
        <row r="4622">
          <cell r="S4622" t="str">
            <v>OPERAÇÕES APROPRIAÇÃO MÃO-DE-OBRA</v>
          </cell>
        </row>
        <row r="4623">
          <cell r="S4623" t="str">
            <v>OPERAÇÕES APROPRIAÇÃO MÃO-DE-OBRA</v>
          </cell>
        </row>
        <row r="4624">
          <cell r="S4624" t="str">
            <v>OPERAÇÕES APROPRIAÇÃO MÃO-DE-OBRA</v>
          </cell>
        </row>
        <row r="4625">
          <cell r="S4625" t="str">
            <v>OPERAÇÕES APROPRIAÇÃO MÃO-DE-OBRA</v>
          </cell>
        </row>
        <row r="4626">
          <cell r="S4626" t="str">
            <v>OPERAÇÕES APROPRIAÇÃO MÃO-DE-OBRA</v>
          </cell>
        </row>
        <row r="4627">
          <cell r="S4627" t="str">
            <v>OPERAÇÕES APROPRIAÇÃO MÃO-DE-OBRA</v>
          </cell>
        </row>
        <row r="4628">
          <cell r="S4628" t="str">
            <v>OPERAÇÕES APROPRIAÇÃO MÃO-DE-OBRA</v>
          </cell>
        </row>
        <row r="4629">
          <cell r="S4629" t="str">
            <v>OPERAÇÕES APROPRIAÇÃO MÃO-DE-OBRA</v>
          </cell>
        </row>
        <row r="4630">
          <cell r="S4630" t="str">
            <v>OPERAÇÕES APROPRIAÇÃO MÃO-DE-OBRA</v>
          </cell>
        </row>
        <row r="4631">
          <cell r="S4631" t="str">
            <v>OPERAÇÕES APROPRIAÇÃO MÃO-DE-OBRA</v>
          </cell>
        </row>
        <row r="4632">
          <cell r="S4632" t="str">
            <v>OPERAÇÕES APROPRIAÇÃO MÃO-DE-OBRA</v>
          </cell>
        </row>
        <row r="4633">
          <cell r="S4633" t="str">
            <v>OPERAÇÕES APROPRIAÇÃO MÃO-DE-OBRA</v>
          </cell>
        </row>
        <row r="4634">
          <cell r="S4634" t="str">
            <v>OPERAÇÕES APROPRIAÇÃO MÃO-DE-OBRA</v>
          </cell>
        </row>
        <row r="4635">
          <cell r="S4635" t="str">
            <v>OPERAÇÕES APROPRIAÇÃO MÃO-DE-OBRA</v>
          </cell>
        </row>
        <row r="4636">
          <cell r="S4636" t="str">
            <v>OPERAÇÕES APROPRIAÇÃO MÃO-DE-OBRA</v>
          </cell>
        </row>
        <row r="4637">
          <cell r="S4637" t="str">
            <v>OPERAÇÕES APROPRIAÇÃO MÃO-DE-OBRA</v>
          </cell>
        </row>
        <row r="4638">
          <cell r="S4638" t="str">
            <v>OPERAÇÕES APROPRIAÇÃO MÃO-DE-OBRA</v>
          </cell>
        </row>
        <row r="4639">
          <cell r="S4639" t="str">
            <v>OPERAÇÕES APROPRIAÇÃO MÃO-DE-OBRA</v>
          </cell>
        </row>
        <row r="4640">
          <cell r="S4640" t="str">
            <v>OPERAÇÕES APROPRIAÇÃO MÃO-DE-OBRA</v>
          </cell>
        </row>
        <row r="4641">
          <cell r="S4641" t="str">
            <v>OPERAÇÕES APROPRIAÇÃO MÃO-DE-OBRA</v>
          </cell>
        </row>
        <row r="4642">
          <cell r="S4642" t="str">
            <v>OPERAÇÕES APROPRIAÇÃO MÃO-DE-OBRA</v>
          </cell>
        </row>
        <row r="4643">
          <cell r="S4643" t="str">
            <v>OPERAÇÕES APROPRIAÇÃO MÃO-DE-OBRA</v>
          </cell>
        </row>
        <row r="4644">
          <cell r="S4644" t="str">
            <v>OPERAÇÕES APROPRIAÇÃO MÃO-DE-OBRA</v>
          </cell>
        </row>
        <row r="4645">
          <cell r="S4645" t="str">
            <v>OPERAÇÕES APROPRIAÇÃO MÃO-DE-OBRA</v>
          </cell>
        </row>
        <row r="4646">
          <cell r="S4646" t="str">
            <v>OPERAÇÕES APROPRIAÇÃO MÃO-DE-OBRA</v>
          </cell>
        </row>
        <row r="4647">
          <cell r="S4647" t="str">
            <v>OPERAÇÕES APROPRIAÇÃO MÃO-DE-OBRA</v>
          </cell>
        </row>
        <row r="4648">
          <cell r="S4648" t="str">
            <v>OPERAÇÕES APROPRIAÇÃO MÃO-DE-OBRA</v>
          </cell>
        </row>
        <row r="4649">
          <cell r="S4649" t="str">
            <v>OPERAÇÕES APROPRIAÇÃO MÃO-DE-OBRA</v>
          </cell>
        </row>
        <row r="4650">
          <cell r="S4650" t="str">
            <v>OPERAÇÕES APROPRIAÇÃO MÃO-DE-OBRA</v>
          </cell>
        </row>
        <row r="4651">
          <cell r="S4651" t="str">
            <v>OPERAÇÕES APROPRIAÇÃO MÃO-DE-OBRA</v>
          </cell>
        </row>
        <row r="4652">
          <cell r="S4652" t="str">
            <v>OPERAÇÕES APROPRIAÇÃO MÃO-DE-OBRA</v>
          </cell>
        </row>
        <row r="4653">
          <cell r="S4653" t="str">
            <v>OPERAÇÕES APROPRIAÇÃO MÃO-DE-OBRA</v>
          </cell>
        </row>
        <row r="4654">
          <cell r="S4654" t="str">
            <v>OPERAÇÕES APROPRIAÇÃO MÃO-DE-OBRA</v>
          </cell>
        </row>
        <row r="4655">
          <cell r="S4655" t="str">
            <v>OPERAÇÕES APROPRIAÇÃO MÃO-DE-OBRA</v>
          </cell>
        </row>
        <row r="4656">
          <cell r="S4656" t="str">
            <v>OPERAÇÕES APROPRIAÇÃO MÃO-DE-OBRA</v>
          </cell>
        </row>
        <row r="4657">
          <cell r="S4657" t="str">
            <v>OPERAÇÕES APROPRIAÇÃO MÃO-DE-OBRA</v>
          </cell>
        </row>
        <row r="4658">
          <cell r="S4658" t="str">
            <v>OPERAÇÕES APROPRIAÇÃO MÃO-DE-OBRA</v>
          </cell>
        </row>
        <row r="4659">
          <cell r="S4659" t="str">
            <v>OPERAÇÕES APROPRIAÇÃO MÃO-DE-OBRA</v>
          </cell>
        </row>
        <row r="4660">
          <cell r="S4660" t="str">
            <v>OPERAÇÕES APROPRIAÇÃO MÃO-DE-OBRA</v>
          </cell>
        </row>
        <row r="4661">
          <cell r="S4661" t="str">
            <v>OPERAÇÕES APROPRIAÇÃO MÃO-DE-OBRA</v>
          </cell>
        </row>
        <row r="4662">
          <cell r="S4662" t="str">
            <v>OPERAÇÕES APROPRIAÇÃO MÃO-DE-OBRA</v>
          </cell>
        </row>
        <row r="4663">
          <cell r="S4663" t="str">
            <v>OPERAÇÕES APROPRIAÇÃO MÃO-DE-OBRA</v>
          </cell>
        </row>
        <row r="4664">
          <cell r="S4664" t="str">
            <v>OPERAÇÕES APROPRIAÇÃO MÃO-DE-OBRA</v>
          </cell>
        </row>
        <row r="4665">
          <cell r="S4665" t="str">
            <v>OPERAÇÕES APROPRIAÇÃO MÃO-DE-OBRA</v>
          </cell>
        </row>
        <row r="4666">
          <cell r="S4666" t="str">
            <v>OPERAÇÕES APROPRIAÇÃO MÃO-DE-OBRA</v>
          </cell>
        </row>
        <row r="4667">
          <cell r="S4667" t="str">
            <v>OPERAÇÕES APROPRIAÇÃO MÃO-DE-OBRA</v>
          </cell>
        </row>
        <row r="4668">
          <cell r="S4668" t="str">
            <v>OPERAÇÕES APROPRIAÇÃO MÃO-DE-OBRA</v>
          </cell>
        </row>
        <row r="4669">
          <cell r="S4669" t="str">
            <v>OPERAÇÕES APROPRIAÇÃO MÃO-DE-OBRA</v>
          </cell>
        </row>
        <row r="4670">
          <cell r="S4670" t="str">
            <v>OPERAÇÕES APROPRIAÇÃO MÃO-DE-OBRA</v>
          </cell>
        </row>
        <row r="4671">
          <cell r="S4671" t="str">
            <v>OPERAÇÕES APROPRIAÇÃO MÃO-DE-OBRA</v>
          </cell>
        </row>
        <row r="4672">
          <cell r="S4672" t="str">
            <v>OPERAÇÕES APROPRIAÇÃO MÃO-DE-OBRA</v>
          </cell>
        </row>
        <row r="4673">
          <cell r="S4673" t="str">
            <v>OPERAÇÕES APROPRIAÇÃO MÃO-DE-OBRA</v>
          </cell>
        </row>
        <row r="4674">
          <cell r="S4674" t="str">
            <v>OPERAÇÕES APROPRIAÇÃO MÃO-DE-OBRA</v>
          </cell>
        </row>
        <row r="4675">
          <cell r="S4675" t="str">
            <v>OPERAÇÕES APROPRIAÇÃO MÃO-DE-OBRA</v>
          </cell>
        </row>
        <row r="4676">
          <cell r="S4676" t="str">
            <v>OPERAÇÕES APROPRIAÇÃO MÃO-DE-OBRA</v>
          </cell>
        </row>
        <row r="4677">
          <cell r="S4677" t="str">
            <v>OPERAÇÕES APROPRIAÇÃO MÃO-DE-OBRA</v>
          </cell>
        </row>
        <row r="4678">
          <cell r="S4678" t="str">
            <v>OPERAÇÕES APROPRIAÇÃO MÃO-DE-OBRA</v>
          </cell>
        </row>
        <row r="4679">
          <cell r="S4679" t="str">
            <v>OPERAÇÕES APROPRIAÇÃO MÃO-DE-OBRA</v>
          </cell>
        </row>
        <row r="4680">
          <cell r="S4680" t="str">
            <v>OPERAÇÕES APROPRIAÇÃO MÃO-DE-OBRA</v>
          </cell>
        </row>
        <row r="4681">
          <cell r="S4681" t="str">
            <v>OPERAÇÕES APROPRIAÇÃO MÃO-DE-OBRA</v>
          </cell>
        </row>
        <row r="4682">
          <cell r="S4682" t="str">
            <v>OPERAÇÕES APROPRIAÇÃO MÃO-DE-OBRA</v>
          </cell>
        </row>
        <row r="4683">
          <cell r="S4683" t="str">
            <v>OPERAÇÕES APROPRIAÇÃO MÃO-DE-OBRA</v>
          </cell>
        </row>
        <row r="4684">
          <cell r="S4684" t="str">
            <v>OPERAÇÕES APROPRIAÇÃO MÃO-DE-OBRA</v>
          </cell>
        </row>
        <row r="4685">
          <cell r="S4685" t="str">
            <v>OPERAÇÕES APROPRIAÇÃO MÃO-DE-OBRA</v>
          </cell>
        </row>
        <row r="4686">
          <cell r="S4686" t="str">
            <v>OPERAÇÕES APROPRIAÇÃO MÃO-DE-OBRA</v>
          </cell>
        </row>
        <row r="4687">
          <cell r="S4687" t="str">
            <v>OPERAÇÕES APROPRIAÇÃO MÃO-DE-OBRA</v>
          </cell>
        </row>
        <row r="4688">
          <cell r="S4688" t="str">
            <v>OPERAÇÕES APROPRIAÇÃO MÃO-DE-OBRA</v>
          </cell>
        </row>
        <row r="4689">
          <cell r="S4689" t="str">
            <v>OPERAÇÕES APROPRIAÇÃO MÃO-DE-OBRA</v>
          </cell>
        </row>
        <row r="4690">
          <cell r="S4690" t="str">
            <v>OPERAÇÕES APROPRIAÇÃO MÃO-DE-OBRA</v>
          </cell>
        </row>
        <row r="4691">
          <cell r="S4691" t="str">
            <v>OPERAÇÕES APROPRIAÇÃO MÃO-DE-OBRA</v>
          </cell>
        </row>
        <row r="4692">
          <cell r="S4692" t="str">
            <v>OPERAÇÕES APROPRIAÇÃO MÃO-DE-OBRA</v>
          </cell>
        </row>
        <row r="4693">
          <cell r="S4693" t="str">
            <v>OPERAÇÕES APROPRIAÇÃO MÃO-DE-OBRA</v>
          </cell>
        </row>
        <row r="4694">
          <cell r="S4694" t="str">
            <v>OPERAÇÕES APROPRIAÇÃO MÃO-DE-OBRA</v>
          </cell>
        </row>
        <row r="4695">
          <cell r="S4695" t="str">
            <v>OPERAÇÕES APROPRIAÇÃO MÃO-DE-OBRA</v>
          </cell>
        </row>
        <row r="4696">
          <cell r="S4696" t="str">
            <v>OPERAÇÕES APROPRIAÇÃO MÃO-DE-OBRA</v>
          </cell>
        </row>
        <row r="4697">
          <cell r="S4697" t="str">
            <v>OPERAÇÕES APROPRIAÇÃO MÃO-DE-OBRA</v>
          </cell>
        </row>
        <row r="4698">
          <cell r="S4698" t="str">
            <v>OPERAÇÕES APROPRIAÇÃO MÃO-DE-OBRA</v>
          </cell>
        </row>
        <row r="4699">
          <cell r="S4699" t="str">
            <v>OPERAÇÕES APROPRIAÇÃO MÃO-DE-OBRA</v>
          </cell>
        </row>
        <row r="4700">
          <cell r="S4700" t="str">
            <v>OPERAÇÕES APROPRIAÇÃO MÃO-DE-OBRA</v>
          </cell>
        </row>
        <row r="4701">
          <cell r="S4701" t="str">
            <v>OPERAÇÕES APROPRIAÇÃO MÃO-DE-OBRA</v>
          </cell>
        </row>
        <row r="4702">
          <cell r="S4702" t="str">
            <v>OPERAÇÕES APROPRIAÇÃO MÃO-DE-OBRA</v>
          </cell>
        </row>
        <row r="4703">
          <cell r="S4703" t="str">
            <v>OPERAÇÕES APROPRIAÇÃO MÃO-DE-OBRA</v>
          </cell>
        </row>
        <row r="4704">
          <cell r="S4704" t="str">
            <v>OPERAÇÕES APROPRIAÇÃO MÃO-DE-OBRA</v>
          </cell>
        </row>
        <row r="4705">
          <cell r="S4705" t="str">
            <v>OPERAÇÕES APROPRIAÇÃO MÃO-DE-OBRA</v>
          </cell>
        </row>
        <row r="4706">
          <cell r="S4706" t="str">
            <v>OPERAÇÕES APROPRIAÇÃO MÃO-DE-OBRA</v>
          </cell>
        </row>
        <row r="4707">
          <cell r="S4707" t="str">
            <v>OPERAÇÕES APROPRIAÇÃO MÃO-DE-OBRA</v>
          </cell>
        </row>
        <row r="4708">
          <cell r="S4708" t="str">
            <v>OPERAÇÕES APROPRIAÇÃO MÃO-DE-OBRA</v>
          </cell>
        </row>
        <row r="4709">
          <cell r="S4709" t="str">
            <v>OPERAÇÕES APROPRIAÇÃO MÃO-DE-OBRA</v>
          </cell>
        </row>
        <row r="4710">
          <cell r="S4710" t="str">
            <v>OPERAÇÕES APROPRIAÇÃO MÃO-DE-OBRA</v>
          </cell>
        </row>
        <row r="4711">
          <cell r="S4711" t="str">
            <v>OPERAÇÕES APROPRIAÇÃO MÃO-DE-OBRA</v>
          </cell>
        </row>
        <row r="4712">
          <cell r="S4712" t="str">
            <v>OPERAÇÕES APROPRIAÇÃO MÃO-DE-OBRA</v>
          </cell>
        </row>
        <row r="4713">
          <cell r="S4713" t="str">
            <v>EMPREENDIMENTOS APROPRIAÇÃO MÃO-DE-OBRA</v>
          </cell>
        </row>
        <row r="4714">
          <cell r="S4714" t="str">
            <v>EMPREENDIMENTOS APROPRIAÇÃO MÃO-DE-OBRA</v>
          </cell>
        </row>
        <row r="4715">
          <cell r="S4715" t="str">
            <v>OPERAÇÕES APROPRIAÇÃO MÃO-DE-OBRA</v>
          </cell>
        </row>
        <row r="4716">
          <cell r="S4716" t="str">
            <v>OPERAÇÕES APROPRIAÇÃO MÃO-DE-OBRA</v>
          </cell>
        </row>
        <row r="4717">
          <cell r="S4717" t="str">
            <v>OPERAÇÕES APROPRIAÇÃO MÃO-DE-OBRA</v>
          </cell>
        </row>
        <row r="4718">
          <cell r="S4718" t="str">
            <v>OPERAÇÕES APROPRIAÇÃO MÃO-DE-OBRA</v>
          </cell>
        </row>
        <row r="4719">
          <cell r="S4719" t="str">
            <v>OPERAÇÕES APROPRIAÇÃO MÃO-DE-OBRA</v>
          </cell>
        </row>
        <row r="4720">
          <cell r="S4720" t="str">
            <v>OPERAÇÕES APROPRIAÇÃO MÃO-DE-OBRA</v>
          </cell>
        </row>
        <row r="4721">
          <cell r="S4721" t="str">
            <v>OPERAÇÕES APROPRIAÇÃO MÃO-DE-OBRA</v>
          </cell>
        </row>
        <row r="4722">
          <cell r="S4722" t="str">
            <v>OPERAÇÕES APROPRIAÇÃO MÃO-DE-OBRA</v>
          </cell>
        </row>
        <row r="4723">
          <cell r="S4723" t="str">
            <v>ADMINISTRATIVA APROPRIAÇÃO MÃO-DE-OBRA</v>
          </cell>
        </row>
        <row r="4724">
          <cell r="S4724" t="str">
            <v>CASOS ESPECIAIS APROPRIAÇÃO MÃO-DE-OBRA</v>
          </cell>
        </row>
        <row r="4725">
          <cell r="S4725" t="str">
            <v>ADMINISTRATIVA RECUPERAÇÃO DESPESAS</v>
          </cell>
        </row>
        <row r="4726">
          <cell r="S4726" t="str">
            <v>ADMINISTRATIVA RECUPERAÇÃO DESPESAS</v>
          </cell>
        </row>
        <row r="4727">
          <cell r="S4727" t="str">
            <v>CASOS ESPECIAIS RECUPERAÇÃO DESPESAS</v>
          </cell>
        </row>
        <row r="4728">
          <cell r="S4728" t="str">
            <v>OPERAÇÕES RATEIOS</v>
          </cell>
        </row>
        <row r="4729">
          <cell r="S4729" t="str">
            <v>OPERAÇÕES RATEIOS</v>
          </cell>
        </row>
        <row r="4730">
          <cell r="S4730" t="str">
            <v>OPERAÇÕES RATEIOS</v>
          </cell>
        </row>
        <row r="4731">
          <cell r="S4731" t="str">
            <v>OPERAÇÕES RATEIOS</v>
          </cell>
        </row>
        <row r="4732">
          <cell r="S4732" t="str">
            <v>OPERAÇÕES RATEIOS</v>
          </cell>
        </row>
        <row r="4733">
          <cell r="S4733" t="str">
            <v>OPERAÇÕES RATEIOS</v>
          </cell>
        </row>
        <row r="4734">
          <cell r="S4734" t="str">
            <v>OPERAÇÕES RATEIOS</v>
          </cell>
        </row>
        <row r="4735">
          <cell r="S4735" t="str">
            <v>OPERAÇÕES RATEIOS</v>
          </cell>
        </row>
        <row r="4736">
          <cell r="S4736" t="str">
            <v>OPERAÇÕES RATEIOS</v>
          </cell>
        </row>
        <row r="4737">
          <cell r="S4737" t="str">
            <v>OPERAÇÕES RATEIOS</v>
          </cell>
        </row>
        <row r="4738">
          <cell r="S4738" t="str">
            <v>OPERAÇÕES RATEIOS</v>
          </cell>
        </row>
        <row r="4739">
          <cell r="S4739" t="str">
            <v>OPERAÇÕES RATEIOS</v>
          </cell>
        </row>
        <row r="4740">
          <cell r="S4740" t="str">
            <v>OPERAÇÕES RATEIOS</v>
          </cell>
        </row>
        <row r="4741">
          <cell r="S4741" t="str">
            <v>OPERAÇÕES RATEIOS</v>
          </cell>
        </row>
        <row r="4742">
          <cell r="S4742" t="str">
            <v>OPERAÇÕES RATEIOS</v>
          </cell>
        </row>
        <row r="4743">
          <cell r="S4743" t="str">
            <v>OPERAÇÕES RATEIOS</v>
          </cell>
        </row>
        <row r="4744">
          <cell r="S4744" t="str">
            <v>OPERAÇÕES RATEIOS</v>
          </cell>
        </row>
        <row r="4745">
          <cell r="S4745" t="str">
            <v>OPERAÇÕES RATEIOS</v>
          </cell>
        </row>
        <row r="4746">
          <cell r="S4746" t="str">
            <v>OPERAÇÕES RATEIOS</v>
          </cell>
        </row>
        <row r="4747">
          <cell r="S4747" t="str">
            <v>OPERAÇÕES RATEIOS</v>
          </cell>
        </row>
        <row r="4748">
          <cell r="S4748" t="str">
            <v>OPERAÇÕES RATEIOS</v>
          </cell>
        </row>
        <row r="4749">
          <cell r="S4749" t="str">
            <v>OPERAÇÕES RATEIOS</v>
          </cell>
        </row>
        <row r="4750">
          <cell r="S4750" t="str">
            <v>OPERAÇÕES RATEIOS</v>
          </cell>
        </row>
        <row r="4751">
          <cell r="S4751" t="str">
            <v>OPERAÇÕES RATEIOS</v>
          </cell>
        </row>
        <row r="4752">
          <cell r="S4752" t="str">
            <v>OPERAÇÕES RATEIOS</v>
          </cell>
        </row>
        <row r="4753">
          <cell r="S4753" t="str">
            <v>OPERAÇÕES RATEIOS</v>
          </cell>
        </row>
        <row r="4754">
          <cell r="S4754" t="str">
            <v>OPERAÇÕES RATEIOS</v>
          </cell>
        </row>
        <row r="4755">
          <cell r="S4755" t="str">
            <v>OPERAÇÕES RATEIOS</v>
          </cell>
        </row>
        <row r="4756">
          <cell r="S4756" t="str">
            <v>OPERAÇÕES RATEIOS</v>
          </cell>
        </row>
        <row r="4757">
          <cell r="S4757" t="str">
            <v>OPERAÇÕES RATEIOS</v>
          </cell>
        </row>
        <row r="4758">
          <cell r="S4758" t="str">
            <v>OPERAÇÕES RATEIOS</v>
          </cell>
        </row>
        <row r="4759">
          <cell r="S4759" t="str">
            <v>OPERAÇÕES RATEIOS</v>
          </cell>
        </row>
        <row r="4760">
          <cell r="S4760" t="str">
            <v>OPERAÇÕES RATEIOS</v>
          </cell>
        </row>
        <row r="4761">
          <cell r="S4761" t="str">
            <v>OPERAÇÕES RATEIOS</v>
          </cell>
        </row>
        <row r="4762">
          <cell r="S4762" t="str">
            <v>OPERAÇÕES RATEIOS</v>
          </cell>
        </row>
        <row r="4763">
          <cell r="S4763" t="str">
            <v>OPERAÇÕES RATEIOS</v>
          </cell>
        </row>
        <row r="4764">
          <cell r="S4764" t="str">
            <v>OPERAÇÕES RATEIOS</v>
          </cell>
        </row>
        <row r="4765">
          <cell r="S4765" t="str">
            <v>OPERAÇÕES RATEIOS</v>
          </cell>
        </row>
        <row r="4766">
          <cell r="S4766" t="str">
            <v>OPERAÇÕES RATEIOS</v>
          </cell>
        </row>
        <row r="4767">
          <cell r="S4767" t="str">
            <v>OPERAÇÕES RATEIOS</v>
          </cell>
        </row>
        <row r="4768">
          <cell r="S4768" t="str">
            <v>OPERAÇÕES RATEIOS</v>
          </cell>
        </row>
        <row r="4769">
          <cell r="S4769" t="str">
            <v>OPERAÇÕES RATEIOS</v>
          </cell>
        </row>
        <row r="4770">
          <cell r="S4770" t="str">
            <v>OPERAÇÕES RATEIOS</v>
          </cell>
        </row>
        <row r="4771">
          <cell r="S4771" t="str">
            <v>OPERAÇÕES RATEIOS</v>
          </cell>
        </row>
        <row r="4772">
          <cell r="S4772" t="str">
            <v>OPERAÇÕES RATEIOS</v>
          </cell>
        </row>
        <row r="4773">
          <cell r="S4773" t="str">
            <v>OPERAÇÕES RATEIOS</v>
          </cell>
        </row>
        <row r="4774">
          <cell r="S4774" t="str">
            <v>OPERAÇÕES RATEIOS</v>
          </cell>
        </row>
        <row r="4775">
          <cell r="S4775" t="str">
            <v>OPERAÇÕES RATEIOS</v>
          </cell>
        </row>
        <row r="4776">
          <cell r="S4776" t="str">
            <v>OPERAÇÕES RATEIOS</v>
          </cell>
        </row>
        <row r="4777">
          <cell r="S4777" t="str">
            <v>OPERAÇÕES RATEIOS</v>
          </cell>
        </row>
        <row r="4778">
          <cell r="S4778" t="str">
            <v>OPERAÇÕES RATEIOS</v>
          </cell>
        </row>
        <row r="4779">
          <cell r="S4779" t="str">
            <v>OPERAÇÕES RATEIOS</v>
          </cell>
        </row>
        <row r="4780">
          <cell r="S4780" t="str">
            <v>OPERAÇÕES RATEIOS</v>
          </cell>
        </row>
        <row r="4781">
          <cell r="S4781" t="str">
            <v>OPERAÇÕES RATEIOS</v>
          </cell>
        </row>
        <row r="4782">
          <cell r="S4782" t="str">
            <v>OPERAÇÕES RATEIOS</v>
          </cell>
        </row>
        <row r="4783">
          <cell r="S4783" t="str">
            <v>OPERAÇÕES RATEIOS</v>
          </cell>
        </row>
        <row r="4784">
          <cell r="S4784" t="str">
            <v>OPERAÇÕES RATEIOS</v>
          </cell>
        </row>
        <row r="4785">
          <cell r="S4785" t="str">
            <v>OPERAÇÕES RATEIOS</v>
          </cell>
        </row>
        <row r="4786">
          <cell r="S4786" t="str">
            <v>OPERAÇÕES RATEIOS</v>
          </cell>
        </row>
        <row r="4787">
          <cell r="S4787" t="str">
            <v>OPERAÇÕES RATEIOS</v>
          </cell>
        </row>
        <row r="4788">
          <cell r="S4788" t="str">
            <v>OPERAÇÕES RATEIOS</v>
          </cell>
        </row>
        <row r="4789">
          <cell r="S4789" t="str">
            <v>OPERAÇÕES RATEIOS</v>
          </cell>
        </row>
        <row r="4790">
          <cell r="S4790" t="str">
            <v>OPERAÇÕES RATEIOS</v>
          </cell>
        </row>
        <row r="4791">
          <cell r="S4791" t="str">
            <v>OPERAÇÕES RATEIOS</v>
          </cell>
        </row>
        <row r="4792">
          <cell r="S4792" t="str">
            <v>OPERAÇÕES RATEIOS</v>
          </cell>
        </row>
        <row r="4793">
          <cell r="S4793" t="str">
            <v>OPERAÇÕES RATEIOS</v>
          </cell>
        </row>
        <row r="4794">
          <cell r="S4794" t="str">
            <v>OPERAÇÕES RATEIOS</v>
          </cell>
        </row>
        <row r="4795">
          <cell r="S4795" t="str">
            <v>OPERAÇÕES RATEIOS</v>
          </cell>
        </row>
        <row r="4796">
          <cell r="S4796" t="str">
            <v>OPERAÇÕES RATEIOS</v>
          </cell>
        </row>
        <row r="4797">
          <cell r="S4797" t="str">
            <v>OPERAÇÕES RATEIOS</v>
          </cell>
        </row>
        <row r="4798">
          <cell r="S4798" t="str">
            <v>OPERAÇÕES RATEIOS</v>
          </cell>
        </row>
        <row r="4799">
          <cell r="S4799" t="str">
            <v>OPERAÇÕES RATEIOS</v>
          </cell>
        </row>
        <row r="4800">
          <cell r="S4800" t="str">
            <v>OPERAÇÕES RATEIOS</v>
          </cell>
        </row>
        <row r="4801">
          <cell r="S4801" t="str">
            <v>OPERAÇÕES RATEIOS</v>
          </cell>
        </row>
        <row r="4802">
          <cell r="S4802" t="str">
            <v>OPERAÇÕES RATEIOS</v>
          </cell>
        </row>
        <row r="4803">
          <cell r="S4803" t="str">
            <v>OPERAÇÕES RATEIOS</v>
          </cell>
        </row>
        <row r="4804">
          <cell r="S4804" t="str">
            <v>OPERAÇÕES RATEIOS</v>
          </cell>
        </row>
        <row r="4805">
          <cell r="S4805" t="str">
            <v>OPERAÇÕES RATEIOS</v>
          </cell>
        </row>
        <row r="4806">
          <cell r="S4806" t="str">
            <v>OPERAÇÕES RATEIOS</v>
          </cell>
        </row>
        <row r="4807">
          <cell r="S4807" t="str">
            <v>OPERAÇÕES RATEIOS</v>
          </cell>
        </row>
        <row r="4808">
          <cell r="S4808" t="str">
            <v>OPERAÇÕES RATEIOS</v>
          </cell>
        </row>
        <row r="4809">
          <cell r="S4809" t="str">
            <v>OPERAÇÕES RATEIOS</v>
          </cell>
        </row>
        <row r="4810">
          <cell r="S4810" t="str">
            <v>OPERAÇÕES RATEIOS</v>
          </cell>
        </row>
        <row r="4811">
          <cell r="S4811" t="str">
            <v>OPERAÇÕES RATEIOS</v>
          </cell>
        </row>
        <row r="4812">
          <cell r="S4812" t="str">
            <v>OPERAÇÕES RATEIOS</v>
          </cell>
        </row>
        <row r="4813">
          <cell r="S4813" t="str">
            <v>OPERAÇÕES RATEIOS</v>
          </cell>
        </row>
        <row r="4814">
          <cell r="S4814" t="str">
            <v>OPERAÇÕES RATEIOS</v>
          </cell>
        </row>
        <row r="4815">
          <cell r="S4815" t="str">
            <v>OPERAÇÕES RATEIOS</v>
          </cell>
        </row>
        <row r="4816">
          <cell r="S4816" t="str">
            <v>OPERAÇÕES RATEIOS</v>
          </cell>
        </row>
        <row r="4817">
          <cell r="S4817" t="str">
            <v>OPERAÇÕES RATEIOS</v>
          </cell>
        </row>
        <row r="4818">
          <cell r="S4818" t="str">
            <v>OPERAÇÕES RATEIOS</v>
          </cell>
        </row>
        <row r="4819">
          <cell r="S4819" t="str">
            <v>OPERAÇÕES RATEIOS</v>
          </cell>
        </row>
        <row r="4820">
          <cell r="S4820" t="str">
            <v>OPERAÇÕES RATEIOS</v>
          </cell>
        </row>
        <row r="4821">
          <cell r="S4821" t="str">
            <v>OPERAÇÕES RATEIOS</v>
          </cell>
        </row>
        <row r="4822">
          <cell r="S4822" t="str">
            <v>OPERAÇÕES RATEIOS</v>
          </cell>
        </row>
        <row r="4823">
          <cell r="S4823" t="str">
            <v>OPERAÇÕES RATEIOS</v>
          </cell>
        </row>
        <row r="4824">
          <cell r="S4824" t="str">
            <v>OPERAÇÕES RATEIOS</v>
          </cell>
        </row>
        <row r="4825">
          <cell r="S4825" t="str">
            <v>OPERAÇÕES RATEIOS</v>
          </cell>
        </row>
        <row r="4826">
          <cell r="S4826" t="str">
            <v>OPERAÇÕES RATEIOS</v>
          </cell>
        </row>
        <row r="4827">
          <cell r="S4827" t="str">
            <v>OPERAÇÕES RATEIOS</v>
          </cell>
        </row>
        <row r="4828">
          <cell r="S4828" t="str">
            <v>OPERAÇÕES RATEIOS</v>
          </cell>
        </row>
        <row r="4829">
          <cell r="S4829" t="str">
            <v>OPERAÇÕES RATEIOS</v>
          </cell>
        </row>
        <row r="4830">
          <cell r="S4830" t="str">
            <v>OPERAÇÕES RATEIOS</v>
          </cell>
        </row>
        <row r="4831">
          <cell r="S4831" t="str">
            <v>OPERAÇÕES RATEIOS</v>
          </cell>
        </row>
        <row r="4832">
          <cell r="S4832" t="str">
            <v>OPERAÇÕES RATEIOS</v>
          </cell>
        </row>
        <row r="4833">
          <cell r="S4833" t="str">
            <v>OPERAÇÕES RATEIOS</v>
          </cell>
        </row>
        <row r="4834">
          <cell r="S4834" t="str">
            <v>OPERAÇÕES RATEIOS</v>
          </cell>
        </row>
        <row r="4835">
          <cell r="S4835" t="str">
            <v>OPERAÇÕES RATEIOS</v>
          </cell>
        </row>
        <row r="4836">
          <cell r="S4836" t="str">
            <v>OPERAÇÕES RATEIOS</v>
          </cell>
        </row>
        <row r="4837">
          <cell r="S4837" t="str">
            <v>OPERAÇÕES RATEIOS</v>
          </cell>
        </row>
        <row r="4838">
          <cell r="S4838" t="str">
            <v>OPERAÇÕES RATEIOS</v>
          </cell>
        </row>
        <row r="4839">
          <cell r="S4839" t="str">
            <v>OPERAÇÕES RATEIOS</v>
          </cell>
        </row>
        <row r="4840">
          <cell r="S4840" t="str">
            <v>OPERAÇÕES RATEIOS</v>
          </cell>
        </row>
        <row r="4841">
          <cell r="S4841" t="str">
            <v>OPERAÇÕES RATEIOS</v>
          </cell>
        </row>
        <row r="4842">
          <cell r="S4842" t="str">
            <v>OPERAÇÕES RATEIOS</v>
          </cell>
        </row>
        <row r="4843">
          <cell r="S4843" t="str">
            <v>OPERAÇÕES RATEIOS</v>
          </cell>
        </row>
        <row r="4844">
          <cell r="S4844" t="str">
            <v>OPERAÇÕES RATEIOS</v>
          </cell>
        </row>
        <row r="4845">
          <cell r="S4845" t="str">
            <v>OPERAÇÕES RATEIOS</v>
          </cell>
        </row>
        <row r="4846">
          <cell r="S4846" t="str">
            <v>OPERAÇÕES RATEIOS</v>
          </cell>
        </row>
        <row r="4847">
          <cell r="S4847" t="str">
            <v>OPERAÇÕES RATEIOS</v>
          </cell>
        </row>
        <row r="4848">
          <cell r="S4848" t="str">
            <v>OPERAÇÕES RATEIOS</v>
          </cell>
        </row>
        <row r="4849">
          <cell r="S4849" t="str">
            <v>OPERAÇÕES RATEIOS</v>
          </cell>
        </row>
        <row r="4850">
          <cell r="S4850" t="str">
            <v>OPERAÇÕES RATEIOS</v>
          </cell>
        </row>
        <row r="4851">
          <cell r="S4851" t="str">
            <v>OPERAÇÕES RATEIOS</v>
          </cell>
        </row>
        <row r="4852">
          <cell r="S4852" t="str">
            <v>OPERAÇÕES RATEIOS</v>
          </cell>
        </row>
        <row r="4853">
          <cell r="S4853" t="str">
            <v>OPERAÇÕES RATEIOS</v>
          </cell>
        </row>
        <row r="4854">
          <cell r="S4854" t="str">
            <v>OPERAÇÕES RATEIOS</v>
          </cell>
        </row>
        <row r="4855">
          <cell r="S4855" t="str">
            <v>OPERAÇÕES RATEIOS</v>
          </cell>
        </row>
        <row r="4856">
          <cell r="S4856" t="str">
            <v>OPERAÇÕES RATEIOS</v>
          </cell>
        </row>
        <row r="4857">
          <cell r="S4857" t="str">
            <v>OPERAÇÕES RATEIOS</v>
          </cell>
        </row>
        <row r="4858">
          <cell r="S4858" t="str">
            <v>OPERAÇÕES RATEIOS</v>
          </cell>
        </row>
        <row r="4859">
          <cell r="S4859" t="str">
            <v>OPERAÇÕES RATEIOS</v>
          </cell>
        </row>
        <row r="4860">
          <cell r="S4860" t="str">
            <v>OPERAÇÕES RATEIOS</v>
          </cell>
        </row>
        <row r="4861">
          <cell r="S4861" t="str">
            <v>OPERAÇÕES RATEIOS</v>
          </cell>
        </row>
        <row r="4862">
          <cell r="S4862" t="str">
            <v>OPERAÇÕES RATEIOS</v>
          </cell>
        </row>
        <row r="4863">
          <cell r="S4863" t="str">
            <v>OPERAÇÕES RATEIOS</v>
          </cell>
        </row>
        <row r="4864">
          <cell r="S4864" t="str">
            <v>OPERAÇÕES RATEIOS</v>
          </cell>
        </row>
        <row r="4865">
          <cell r="S4865" t="str">
            <v>OPERAÇÕES RATEIOS</v>
          </cell>
        </row>
        <row r="4866">
          <cell r="S4866" t="str">
            <v>OPERAÇÕES RATEIOS</v>
          </cell>
        </row>
        <row r="4867">
          <cell r="S4867" t="str">
            <v>OPERAÇÕES RATEIOS</v>
          </cell>
        </row>
        <row r="4868">
          <cell r="S4868" t="str">
            <v>OPERAÇÕES RATEIOS</v>
          </cell>
        </row>
        <row r="4869">
          <cell r="S4869" t="str">
            <v>OPERAÇÕES RATEIOS</v>
          </cell>
        </row>
        <row r="4870">
          <cell r="S4870" t="str">
            <v>OPERAÇÕES RATEIOS</v>
          </cell>
        </row>
        <row r="4871">
          <cell r="S4871" t="str">
            <v>OPERAÇÕES RATEIOS</v>
          </cell>
        </row>
        <row r="4872">
          <cell r="S4872" t="str">
            <v>OPERAÇÕES RATEIOS</v>
          </cell>
        </row>
        <row r="4873">
          <cell r="S4873" t="str">
            <v>OPERAÇÕES RATEIOS</v>
          </cell>
        </row>
        <row r="4874">
          <cell r="S4874" t="str">
            <v>OPERAÇÕES RATEIOS</v>
          </cell>
        </row>
        <row r="4875">
          <cell r="S4875" t="str">
            <v>OPERAÇÕES RATEIOS</v>
          </cell>
        </row>
        <row r="4876">
          <cell r="S4876" t="str">
            <v>OPERAÇÕES RATEIOS</v>
          </cell>
        </row>
        <row r="4877">
          <cell r="S4877" t="str">
            <v>OPERAÇÕES RATEIOS</v>
          </cell>
        </row>
        <row r="4878">
          <cell r="S4878" t="str">
            <v>OPERAÇÕES RATEIOS</v>
          </cell>
        </row>
        <row r="4879">
          <cell r="S4879" t="str">
            <v>OPERAÇÕES RATEIOS</v>
          </cell>
        </row>
        <row r="4880">
          <cell r="S4880" t="str">
            <v>OPERAÇÕES RATEIOS</v>
          </cell>
        </row>
        <row r="4881">
          <cell r="S4881" t="str">
            <v>OPERAÇÕES RATEIOS</v>
          </cell>
        </row>
        <row r="4882">
          <cell r="S4882" t="str">
            <v>OPERAÇÕES RATEIOS</v>
          </cell>
        </row>
        <row r="4883">
          <cell r="S4883" t="str">
            <v>OPERAÇÕES RATEIOS</v>
          </cell>
        </row>
        <row r="4884">
          <cell r="S4884" t="str">
            <v>OPERAÇÕES RATEIOS</v>
          </cell>
        </row>
        <row r="4885">
          <cell r="S4885" t="str">
            <v>OPERAÇÕES RATEIOS</v>
          </cell>
        </row>
        <row r="4886">
          <cell r="S4886" t="str">
            <v>OPERAÇÕES RATEIOS</v>
          </cell>
        </row>
        <row r="4887">
          <cell r="S4887" t="str">
            <v>OPERAÇÕES RATEIOS</v>
          </cell>
        </row>
        <row r="4888">
          <cell r="S4888" t="str">
            <v>OPERAÇÕES RATEIOS</v>
          </cell>
        </row>
        <row r="4889">
          <cell r="S4889" t="str">
            <v>OPERAÇÕES RATEIOS</v>
          </cell>
        </row>
        <row r="4890">
          <cell r="S4890" t="str">
            <v>OPERAÇÕES RATEIOS</v>
          </cell>
        </row>
        <row r="4891">
          <cell r="S4891" t="str">
            <v>OPERAÇÕES RATEIOS</v>
          </cell>
        </row>
        <row r="4892">
          <cell r="S4892" t="str">
            <v>OPERAÇÕES RATEIOS</v>
          </cell>
        </row>
        <row r="4893">
          <cell r="S4893" t="str">
            <v>OPERAÇÕES RATEIOS</v>
          </cell>
        </row>
        <row r="4894">
          <cell r="S4894" t="str">
            <v>OPERAÇÕES RATEIOS</v>
          </cell>
        </row>
        <row r="4895">
          <cell r="S4895" t="str">
            <v>OPERAÇÕES RATEIOS</v>
          </cell>
        </row>
        <row r="4896">
          <cell r="S4896" t="str">
            <v>OPERAÇÕES RATEIOS</v>
          </cell>
        </row>
        <row r="4897">
          <cell r="S4897" t="str">
            <v>OPERAÇÕES RATEIOS</v>
          </cell>
        </row>
        <row r="4898">
          <cell r="S4898" t="str">
            <v>OPERAÇÕES RATEIOS</v>
          </cell>
        </row>
        <row r="4899">
          <cell r="S4899" t="str">
            <v>OPERAÇÕES RATEIOS</v>
          </cell>
        </row>
        <row r="4900">
          <cell r="S4900" t="str">
            <v>OPERAÇÕES RATEIOS</v>
          </cell>
        </row>
        <row r="4901">
          <cell r="S4901" t="str">
            <v>OPERAÇÕES RATEIOS</v>
          </cell>
        </row>
        <row r="4902">
          <cell r="S4902" t="str">
            <v>OPERAÇÕES RATEIOS</v>
          </cell>
        </row>
        <row r="4903">
          <cell r="S4903" t="str">
            <v>OPERAÇÕES RATEIOS</v>
          </cell>
        </row>
        <row r="4904">
          <cell r="S4904" t="str">
            <v>OPERAÇÕES RATEIOS</v>
          </cell>
        </row>
        <row r="4905">
          <cell r="S4905" t="str">
            <v>OPERAÇÕES RATEIOS</v>
          </cell>
        </row>
        <row r="4906">
          <cell r="S4906" t="str">
            <v>OPERAÇÕES RATEIOS</v>
          </cell>
        </row>
        <row r="4907">
          <cell r="S4907" t="str">
            <v>OPERAÇÕES RATEIOS</v>
          </cell>
        </row>
        <row r="4908">
          <cell r="S4908" t="str">
            <v>OPERAÇÕES RATEIOS</v>
          </cell>
        </row>
        <row r="4909">
          <cell r="S4909" t="str">
            <v>OPERAÇÕES RATEIOS</v>
          </cell>
        </row>
        <row r="4910">
          <cell r="S4910" t="str">
            <v>OPERAÇÕES RATEIOS</v>
          </cell>
        </row>
        <row r="4911">
          <cell r="S4911" t="str">
            <v>OPERAÇÕES RATEIOS</v>
          </cell>
        </row>
        <row r="4912">
          <cell r="S4912" t="str">
            <v>OPERAÇÕES RATEIOS</v>
          </cell>
        </row>
        <row r="4913">
          <cell r="S4913" t="str">
            <v>OPERAÇÕES RATEIOS</v>
          </cell>
        </row>
        <row r="4914">
          <cell r="S4914" t="str">
            <v>OPERAÇÕES RATEIOS</v>
          </cell>
        </row>
        <row r="4915">
          <cell r="S4915" t="str">
            <v>OPERAÇÕES RATEIOS</v>
          </cell>
        </row>
        <row r="4916">
          <cell r="S4916" t="str">
            <v>OPERAÇÕES RATEIOS</v>
          </cell>
        </row>
        <row r="4917">
          <cell r="S4917" t="str">
            <v>OPERAÇÕES RATEIOS</v>
          </cell>
        </row>
        <row r="4918">
          <cell r="S4918" t="str">
            <v>OPERAÇÕES RATEIOS</v>
          </cell>
        </row>
        <row r="4919">
          <cell r="S4919" t="str">
            <v>OPERAÇÕES RATEIOS</v>
          </cell>
        </row>
        <row r="4920">
          <cell r="S4920" t="str">
            <v>OPERAÇÕES RATEIOS</v>
          </cell>
        </row>
        <row r="4921">
          <cell r="S4921" t="str">
            <v>OPERAÇÕES RATEIOS</v>
          </cell>
        </row>
        <row r="4922">
          <cell r="S4922" t="str">
            <v>OPERAÇÕES RATEIOS</v>
          </cell>
        </row>
        <row r="4923">
          <cell r="S4923" t="str">
            <v>OPERAÇÕES RATEIOS</v>
          </cell>
        </row>
        <row r="4924">
          <cell r="S4924" t="str">
            <v>OPERAÇÕES RATEIOS</v>
          </cell>
        </row>
        <row r="4925">
          <cell r="S4925" t="str">
            <v>OPERAÇÕES RATEIOS</v>
          </cell>
        </row>
        <row r="4926">
          <cell r="S4926" t="str">
            <v>OPERAÇÕES RATEIOS</v>
          </cell>
        </row>
        <row r="4927">
          <cell r="S4927" t="str">
            <v>OPERAÇÕES RATEIOS</v>
          </cell>
        </row>
        <row r="4928">
          <cell r="S4928" t="str">
            <v>OPERAÇÕES RATEIOS</v>
          </cell>
        </row>
        <row r="4929">
          <cell r="S4929" t="str">
            <v>OPERAÇÕES RATEIOS</v>
          </cell>
        </row>
        <row r="4930">
          <cell r="S4930" t="str">
            <v>OPERAÇÕES RATEIOS</v>
          </cell>
        </row>
        <row r="4931">
          <cell r="S4931" t="str">
            <v>OPERAÇÕES RATEIOS</v>
          </cell>
        </row>
        <row r="4932">
          <cell r="S4932" t="str">
            <v>OPERAÇÕES RATEIOS</v>
          </cell>
        </row>
        <row r="4933">
          <cell r="S4933" t="str">
            <v>OPERAÇÕES RATEIOS</v>
          </cell>
        </row>
        <row r="4934">
          <cell r="S4934" t="str">
            <v>OPERAÇÕES RATEIOS</v>
          </cell>
        </row>
        <row r="4935">
          <cell r="S4935" t="str">
            <v>OPERAÇÕES RATEIOS</v>
          </cell>
        </row>
        <row r="4936">
          <cell r="S4936" t="str">
            <v>OPERAÇÕES RATEIOS</v>
          </cell>
        </row>
        <row r="4937">
          <cell r="S4937" t="str">
            <v>OPERAÇÕES RATEIOS</v>
          </cell>
        </row>
        <row r="4938">
          <cell r="S4938" t="str">
            <v>OPERAÇÕES RATEIOS</v>
          </cell>
        </row>
        <row r="4939">
          <cell r="S4939" t="str">
            <v>OPERAÇÕES RATEIOS</v>
          </cell>
        </row>
        <row r="4940">
          <cell r="S4940" t="str">
            <v>OPERAÇÕES RATEIOS</v>
          </cell>
        </row>
        <row r="4941">
          <cell r="S4941" t="str">
            <v>OPERAÇÕES RATEIOS</v>
          </cell>
        </row>
        <row r="4942">
          <cell r="S4942" t="str">
            <v>OPERAÇÕES RATEIOS</v>
          </cell>
        </row>
        <row r="4943">
          <cell r="S4943" t="str">
            <v>OPERAÇÕES RATEIOS</v>
          </cell>
        </row>
        <row r="4944">
          <cell r="S4944" t="str">
            <v>OPERAÇÕES RATEIOS</v>
          </cell>
        </row>
        <row r="4945">
          <cell r="S4945" t="str">
            <v>OPERAÇÕES RATEIOS</v>
          </cell>
        </row>
        <row r="4946">
          <cell r="S4946" t="str">
            <v>OPERAÇÕES RATEIOS</v>
          </cell>
        </row>
        <row r="4947">
          <cell r="S4947" t="str">
            <v>OPERAÇÕES RATEIOS</v>
          </cell>
        </row>
        <row r="4948">
          <cell r="S4948" t="str">
            <v>OPERAÇÕES RATEIOS</v>
          </cell>
        </row>
        <row r="4949">
          <cell r="S4949" t="str">
            <v>OPERAÇÕES RATEIOS</v>
          </cell>
        </row>
        <row r="4950">
          <cell r="S4950" t="str">
            <v>OPERAÇÕES RATEIOS</v>
          </cell>
        </row>
        <row r="4951">
          <cell r="S4951" t="str">
            <v>OPERAÇÕES RATEIOS</v>
          </cell>
        </row>
        <row r="4952">
          <cell r="S4952" t="str">
            <v>OPERAÇÕES RATEIOS</v>
          </cell>
        </row>
        <row r="4953">
          <cell r="S4953" t="str">
            <v>OPERAÇÕES RATEIOS</v>
          </cell>
        </row>
        <row r="4954">
          <cell r="S4954" t="str">
            <v>OPERAÇÕES RATEIOS</v>
          </cell>
        </row>
        <row r="4955">
          <cell r="S4955" t="str">
            <v>OPERAÇÕES RATEIOS</v>
          </cell>
        </row>
        <row r="4956">
          <cell r="S4956" t="str">
            <v>OPERAÇÕES RATEIOS</v>
          </cell>
        </row>
        <row r="4957">
          <cell r="S4957" t="str">
            <v>OPERAÇÕES RATEIOS</v>
          </cell>
        </row>
        <row r="4958">
          <cell r="S4958" t="str">
            <v>OPERAÇÕES RATEIOS</v>
          </cell>
        </row>
        <row r="4959">
          <cell r="S4959" t="str">
            <v>OPERAÇÕES RATEIOS</v>
          </cell>
        </row>
        <row r="4960">
          <cell r="S4960" t="str">
            <v>OPERAÇÕES RATEIOS</v>
          </cell>
        </row>
        <row r="4961">
          <cell r="S4961" t="str">
            <v>OPERAÇÕES RATEIOS</v>
          </cell>
        </row>
        <row r="4962">
          <cell r="S4962" t="str">
            <v>OPERAÇÕES RATEIOS</v>
          </cell>
        </row>
        <row r="4963">
          <cell r="S4963" t="str">
            <v>OPERAÇÕES RATEIOS</v>
          </cell>
        </row>
        <row r="4964">
          <cell r="S4964" t="str">
            <v>OPERAÇÕES RATEIOS</v>
          </cell>
        </row>
        <row r="4965">
          <cell r="S4965" t="str">
            <v>OPERAÇÕES RATEIOS</v>
          </cell>
        </row>
        <row r="4966">
          <cell r="S4966" t="str">
            <v>OPERAÇÕES RATEIOS</v>
          </cell>
        </row>
        <row r="4967">
          <cell r="S4967" t="str">
            <v>OPERAÇÕES RATEIOS</v>
          </cell>
        </row>
        <row r="4968">
          <cell r="S4968" t="str">
            <v>OPERAÇÕES RATEIOS</v>
          </cell>
        </row>
        <row r="4969">
          <cell r="S4969" t="str">
            <v>OPERAÇÕES RATEIOS</v>
          </cell>
        </row>
        <row r="4970">
          <cell r="S4970" t="str">
            <v>OPERAÇÕES RATEIOS</v>
          </cell>
        </row>
        <row r="4971">
          <cell r="S4971" t="str">
            <v>OPERAÇÕES RATEIOS</v>
          </cell>
        </row>
        <row r="4972">
          <cell r="S4972" t="str">
            <v>OPERAÇÕES RATEIOS</v>
          </cell>
        </row>
        <row r="4973">
          <cell r="S4973" t="str">
            <v>OPERAÇÕES RATEIOS</v>
          </cell>
        </row>
        <row r="4974">
          <cell r="S4974" t="str">
            <v>OPERAÇÕES RATEIOS</v>
          </cell>
        </row>
        <row r="4975">
          <cell r="S4975" t="str">
            <v>OPERAÇÕES RATEIOS</v>
          </cell>
        </row>
        <row r="4976">
          <cell r="S4976" t="str">
            <v>OPERAÇÕES RATEIOS</v>
          </cell>
        </row>
        <row r="4977">
          <cell r="S4977" t="str">
            <v>OPERAÇÕES RATEIOS</v>
          </cell>
        </row>
        <row r="4978">
          <cell r="S4978" t="str">
            <v>OPERAÇÕES RATEIOS</v>
          </cell>
        </row>
        <row r="4979">
          <cell r="S4979" t="str">
            <v>OPERAÇÕES RATEIOS</v>
          </cell>
        </row>
        <row r="4980">
          <cell r="S4980" t="str">
            <v>OPERAÇÕES RATEIOS</v>
          </cell>
        </row>
        <row r="4981">
          <cell r="S4981" t="str">
            <v>OPERAÇÕES RATEIOS</v>
          </cell>
        </row>
        <row r="4982">
          <cell r="S4982" t="str">
            <v>OPERAÇÕES RATEIOS</v>
          </cell>
        </row>
        <row r="4983">
          <cell r="S4983" t="str">
            <v>OPERAÇÕES RATEIOS</v>
          </cell>
        </row>
        <row r="4984">
          <cell r="S4984" t="str">
            <v>OPERAÇÕES RATEIOS</v>
          </cell>
        </row>
        <row r="4985">
          <cell r="S4985" t="str">
            <v>OPERAÇÕES RATEIOS</v>
          </cell>
        </row>
        <row r="4986">
          <cell r="S4986" t="str">
            <v>OPERAÇÕES RATEIOS</v>
          </cell>
        </row>
        <row r="4987">
          <cell r="S4987" t="str">
            <v>OPERAÇÕES RATEIOS</v>
          </cell>
        </row>
        <row r="4988">
          <cell r="S4988" t="str">
            <v>OPERAÇÕES RATEIOS</v>
          </cell>
        </row>
        <row r="4989">
          <cell r="S4989" t="str">
            <v>OPERAÇÕES RATEIOS</v>
          </cell>
        </row>
        <row r="4990">
          <cell r="S4990" t="str">
            <v>OPERAÇÕES RATEIOS</v>
          </cell>
        </row>
        <row r="4991">
          <cell r="S4991" t="str">
            <v>OPERAÇÕES RATEIOS</v>
          </cell>
        </row>
        <row r="4992">
          <cell r="S4992" t="str">
            <v>OPERAÇÕES RATEIOS</v>
          </cell>
        </row>
        <row r="4993">
          <cell r="S4993" t="str">
            <v>OPERAÇÕES RATEIOS</v>
          </cell>
        </row>
        <row r="4994">
          <cell r="S4994" t="str">
            <v>OPERAÇÕES RATEIOS</v>
          </cell>
        </row>
        <row r="4995">
          <cell r="S4995" t="str">
            <v>OPERAÇÕES RATEIOS</v>
          </cell>
        </row>
        <row r="4996">
          <cell r="S4996" t="str">
            <v>OPERAÇÕES RATEIOS</v>
          </cell>
        </row>
        <row r="4997">
          <cell r="S4997" t="str">
            <v>OPERAÇÕES RATEIOS</v>
          </cell>
        </row>
        <row r="4998">
          <cell r="S4998" t="str">
            <v>OPERAÇÕES RATEIOS</v>
          </cell>
        </row>
        <row r="4999">
          <cell r="S4999" t="str">
            <v>OPERAÇÕES RATEIOS</v>
          </cell>
        </row>
        <row r="5000">
          <cell r="S5000" t="str">
            <v>OPERAÇÕES RATEIOS</v>
          </cell>
        </row>
        <row r="5001">
          <cell r="S5001" t="str">
            <v>OPERAÇÕES RATEIOS</v>
          </cell>
        </row>
        <row r="5002">
          <cell r="S5002" t="str">
            <v>OPERAÇÕES RATEIOS</v>
          </cell>
        </row>
        <row r="5003">
          <cell r="S5003" t="str">
            <v>OPERAÇÕES RATEIOS</v>
          </cell>
        </row>
        <row r="5004">
          <cell r="S5004" t="str">
            <v>OPERAÇÕES RATEIOS</v>
          </cell>
        </row>
        <row r="5005">
          <cell r="S5005" t="str">
            <v>OPERAÇÕES RATEIOS</v>
          </cell>
        </row>
        <row r="5006">
          <cell r="S5006" t="str">
            <v>OPERAÇÕES RATEIOS</v>
          </cell>
        </row>
        <row r="5007">
          <cell r="S5007" t="str">
            <v>OPERAÇÕES RATEIOS</v>
          </cell>
        </row>
        <row r="5008">
          <cell r="S5008" t="str">
            <v>OPERAÇÕES RATEIOS</v>
          </cell>
        </row>
        <row r="5009">
          <cell r="S5009" t="str">
            <v>OPERAÇÕES RATEIOS</v>
          </cell>
        </row>
        <row r="5010">
          <cell r="S5010" t="str">
            <v>OPERAÇÕES RATEIOS</v>
          </cell>
        </row>
        <row r="5011">
          <cell r="S5011" t="str">
            <v>OPERAÇÕES RATEIOS</v>
          </cell>
        </row>
        <row r="5012">
          <cell r="S5012" t="str">
            <v>OPERAÇÕES RATEIOS</v>
          </cell>
        </row>
        <row r="5013">
          <cell r="S5013" t="str">
            <v>OPERAÇÕES RATEIOS</v>
          </cell>
        </row>
        <row r="5014">
          <cell r="S5014" t="str">
            <v>OPERAÇÕES RATEIOS</v>
          </cell>
        </row>
        <row r="5015">
          <cell r="S5015" t="str">
            <v>OPERAÇÕES RATEIOS</v>
          </cell>
        </row>
        <row r="5016">
          <cell r="S5016" t="str">
            <v>OPERAÇÕES RATEIOS</v>
          </cell>
        </row>
        <row r="5017">
          <cell r="S5017" t="str">
            <v>OPERAÇÕES RATEIOS</v>
          </cell>
        </row>
        <row r="5018">
          <cell r="S5018" t="str">
            <v>OPERAÇÕES RATEIOS</v>
          </cell>
        </row>
        <row r="5019">
          <cell r="S5019" t="str">
            <v>OPERAÇÕES RATEIOS</v>
          </cell>
        </row>
        <row r="5020">
          <cell r="S5020" t="str">
            <v>OPERAÇÕES RATEIOS</v>
          </cell>
        </row>
        <row r="5021">
          <cell r="S5021" t="str">
            <v>OPERAÇÕES RATEIOS</v>
          </cell>
        </row>
        <row r="5022">
          <cell r="S5022" t="str">
            <v>OPERAÇÕES RATEIOS</v>
          </cell>
        </row>
        <row r="5023">
          <cell r="S5023" t="str">
            <v>OPERAÇÕES RATEIOS</v>
          </cell>
        </row>
        <row r="5024">
          <cell r="S5024" t="str">
            <v>OPERAÇÕES RATEIOS</v>
          </cell>
        </row>
        <row r="5025">
          <cell r="S5025" t="str">
            <v>OPERAÇÕES RATEIOS</v>
          </cell>
        </row>
        <row r="5026">
          <cell r="S5026" t="str">
            <v>OPERAÇÕES RATEIOS</v>
          </cell>
        </row>
        <row r="5027">
          <cell r="S5027" t="str">
            <v>OPERAÇÕES RATEIOS</v>
          </cell>
        </row>
        <row r="5028">
          <cell r="S5028" t="str">
            <v>OPERAÇÕES RATEIOS</v>
          </cell>
        </row>
        <row r="5029">
          <cell r="S5029" t="str">
            <v>OPERAÇÕES RATEIOS</v>
          </cell>
        </row>
        <row r="5030">
          <cell r="S5030" t="str">
            <v>OPERAÇÕES RATEIOS</v>
          </cell>
        </row>
        <row r="5031">
          <cell r="S5031" t="str">
            <v>OPERAÇÕES RATEIOS</v>
          </cell>
        </row>
        <row r="5032">
          <cell r="S5032" t="str">
            <v>OPERAÇÕES RATEIOS</v>
          </cell>
        </row>
        <row r="5033">
          <cell r="S5033" t="str">
            <v>OPERAÇÕES RATEIOS</v>
          </cell>
        </row>
        <row r="5034">
          <cell r="S5034" t="str">
            <v>OPERAÇÕES RATEIOS</v>
          </cell>
        </row>
        <row r="5035">
          <cell r="S5035" t="str">
            <v>OPERAÇÕES RATEIOS</v>
          </cell>
        </row>
        <row r="5036">
          <cell r="S5036" t="str">
            <v>OPERAÇÕES RATEIOS</v>
          </cell>
        </row>
        <row r="5037">
          <cell r="S5037" t="str">
            <v>OPERAÇÕES RATEIOS</v>
          </cell>
        </row>
        <row r="5038">
          <cell r="S5038" t="str">
            <v>OPERAÇÕES RATEIOS</v>
          </cell>
        </row>
        <row r="5039">
          <cell r="S5039" t="str">
            <v>OPERAÇÕES RATEIOS</v>
          </cell>
        </row>
        <row r="5040">
          <cell r="S5040" t="str">
            <v>OPERAÇÕES RATEIOS</v>
          </cell>
        </row>
        <row r="5041">
          <cell r="S5041" t="str">
            <v>OPERAÇÕES RATEIOS</v>
          </cell>
        </row>
        <row r="5042">
          <cell r="S5042" t="str">
            <v>OPERAÇÕES RATEIOS</v>
          </cell>
        </row>
        <row r="5043">
          <cell r="S5043" t="str">
            <v>OPERAÇÕES RATEIOS</v>
          </cell>
        </row>
        <row r="5044">
          <cell r="S5044" t="str">
            <v>OPERAÇÕES RATEIOS</v>
          </cell>
        </row>
        <row r="5045">
          <cell r="S5045" t="str">
            <v>OPERAÇÕES RATEIOS</v>
          </cell>
        </row>
        <row r="5046">
          <cell r="S5046" t="str">
            <v>OPERAÇÕES RATEIOS</v>
          </cell>
        </row>
        <row r="5047">
          <cell r="S5047" t="str">
            <v>OPERAÇÕES RATEIOS</v>
          </cell>
        </row>
        <row r="5048">
          <cell r="S5048" t="str">
            <v>OPERAÇÕES RATEIOS</v>
          </cell>
        </row>
        <row r="5049">
          <cell r="S5049" t="str">
            <v>OPERAÇÕES RATEIOS</v>
          </cell>
        </row>
        <row r="5050">
          <cell r="S5050" t="str">
            <v>OPERAÇÕES RATEIOS</v>
          </cell>
        </row>
        <row r="5051">
          <cell r="S5051" t="str">
            <v>OPERAÇÕES RATEIOS</v>
          </cell>
        </row>
        <row r="5052">
          <cell r="S5052" t="str">
            <v>OPERAÇÕES RATEIOS</v>
          </cell>
        </row>
        <row r="5053">
          <cell r="S5053" t="str">
            <v>OPERAÇÕES RATEIOS</v>
          </cell>
        </row>
        <row r="5054">
          <cell r="S5054" t="str">
            <v>OPERAÇÕES RATEIOS</v>
          </cell>
        </row>
        <row r="5055">
          <cell r="S5055" t="str">
            <v>OPERAÇÕES RATEIOS</v>
          </cell>
        </row>
        <row r="5056">
          <cell r="S5056" t="str">
            <v>OPERAÇÕES RATEIOS</v>
          </cell>
        </row>
        <row r="5057">
          <cell r="S5057" t="str">
            <v>OPERAÇÕES RATEIOS</v>
          </cell>
        </row>
        <row r="5058">
          <cell r="S5058" t="str">
            <v>OPERAÇÕES RATEIOS</v>
          </cell>
        </row>
        <row r="5059">
          <cell r="S5059" t="str">
            <v>OPERAÇÕES RATEIOS</v>
          </cell>
        </row>
        <row r="5060">
          <cell r="S5060" t="str">
            <v>OPERAÇÕES RATEIOS</v>
          </cell>
        </row>
        <row r="5061">
          <cell r="S5061" t="str">
            <v>OPERAÇÕES RATEIOS</v>
          </cell>
        </row>
        <row r="5062">
          <cell r="S5062" t="str">
            <v>OPERAÇÕES RATEIOS</v>
          </cell>
        </row>
        <row r="5063">
          <cell r="S5063" t="str">
            <v>OPERAÇÕES RATEIOS</v>
          </cell>
        </row>
        <row r="5064">
          <cell r="S5064" t="str">
            <v>OPERAÇÕES RATEIOS</v>
          </cell>
        </row>
        <row r="5065">
          <cell r="S5065" t="str">
            <v>OPERAÇÕES RATEIOS</v>
          </cell>
        </row>
        <row r="5066">
          <cell r="S5066" t="str">
            <v>OPERAÇÕES RATEIOS</v>
          </cell>
        </row>
        <row r="5067">
          <cell r="S5067" t="str">
            <v>OPERAÇÕES RATEIOS</v>
          </cell>
        </row>
        <row r="5068">
          <cell r="S5068" t="str">
            <v>OPERAÇÕES RATEIOS</v>
          </cell>
        </row>
        <row r="5069">
          <cell r="S5069" t="str">
            <v>OPERAÇÕES RATEIOS</v>
          </cell>
        </row>
        <row r="5070">
          <cell r="S5070" t="str">
            <v>OPERAÇÕES RATEIOS</v>
          </cell>
        </row>
        <row r="5071">
          <cell r="S5071" t="str">
            <v>OPERAÇÕES RATEIOS</v>
          </cell>
        </row>
        <row r="5072">
          <cell r="S5072" t="str">
            <v>OPERAÇÕES RATEIOS</v>
          </cell>
        </row>
        <row r="5073">
          <cell r="S5073" t="str">
            <v>OPERAÇÕES RATEIOS</v>
          </cell>
        </row>
        <row r="5074">
          <cell r="S5074" t="str">
            <v>OPERAÇÕES RATEIOS</v>
          </cell>
        </row>
        <row r="5075">
          <cell r="S5075" t="str">
            <v>OPERAÇÕES RATEIOS</v>
          </cell>
        </row>
        <row r="5076">
          <cell r="S5076" t="str">
            <v>OPERAÇÕES RATEIOS</v>
          </cell>
        </row>
        <row r="5077">
          <cell r="S5077" t="str">
            <v>OPERAÇÕES RATEIOS</v>
          </cell>
        </row>
        <row r="5078">
          <cell r="S5078" t="str">
            <v>OPERAÇÕES RATEIOS</v>
          </cell>
        </row>
        <row r="5079">
          <cell r="S5079" t="str">
            <v>OPERAÇÕES RATEIOS</v>
          </cell>
        </row>
        <row r="5080">
          <cell r="S5080" t="str">
            <v>OPERAÇÕES RATEIOS</v>
          </cell>
        </row>
        <row r="5081">
          <cell r="S5081" t="str">
            <v>OPERAÇÕES RATEIOS</v>
          </cell>
        </row>
        <row r="5082">
          <cell r="S5082" t="str">
            <v>OPERAÇÕES RATEIOS</v>
          </cell>
        </row>
        <row r="5083">
          <cell r="S5083" t="str">
            <v>OPERAÇÕES RATEIOS</v>
          </cell>
        </row>
        <row r="5084">
          <cell r="S5084" t="str">
            <v>OPERAÇÕES RATEIOS</v>
          </cell>
        </row>
        <row r="5085">
          <cell r="S5085" t="str">
            <v>OPERAÇÕES RATEIOS</v>
          </cell>
        </row>
        <row r="5086">
          <cell r="S5086" t="str">
            <v>OPERAÇÕES RATEIOS</v>
          </cell>
        </row>
        <row r="5087">
          <cell r="S5087" t="str">
            <v>OPERAÇÕES RATEIOS</v>
          </cell>
        </row>
        <row r="5088">
          <cell r="S5088" t="str">
            <v>OPERAÇÕES RATEIOS</v>
          </cell>
        </row>
        <row r="5089">
          <cell r="S5089" t="str">
            <v>OPERAÇÕES RATEIOS</v>
          </cell>
        </row>
        <row r="5090">
          <cell r="S5090" t="str">
            <v>OPERAÇÕES RATEIOS</v>
          </cell>
        </row>
        <row r="5091">
          <cell r="S5091" t="str">
            <v>OPERAÇÕES RATEIOS</v>
          </cell>
        </row>
        <row r="5092">
          <cell r="S5092" t="str">
            <v>OPERAÇÕES RATEIOS</v>
          </cell>
        </row>
        <row r="5093">
          <cell r="S5093" t="str">
            <v>OPERAÇÕES RATEIOS</v>
          </cell>
        </row>
        <row r="5094">
          <cell r="S5094" t="str">
            <v>OPERAÇÕES RATEIOS</v>
          </cell>
        </row>
        <row r="5095">
          <cell r="S5095" t="str">
            <v>OPERAÇÕES RATEIOS</v>
          </cell>
        </row>
        <row r="5096">
          <cell r="S5096" t="str">
            <v>OPERAÇÕES RATEIOS</v>
          </cell>
        </row>
        <row r="5097">
          <cell r="S5097" t="str">
            <v>OPERAÇÕES RATEIOS</v>
          </cell>
        </row>
        <row r="5098">
          <cell r="S5098" t="str">
            <v>OPERAÇÕES RATEIOS</v>
          </cell>
        </row>
        <row r="5099">
          <cell r="S5099" t="str">
            <v>OPERAÇÕES RATEIOS</v>
          </cell>
        </row>
        <row r="5100">
          <cell r="S5100" t="str">
            <v>OPERAÇÕES RATEIOS</v>
          </cell>
        </row>
        <row r="5101">
          <cell r="S5101" t="str">
            <v>OPERAÇÕES RATEIOS</v>
          </cell>
        </row>
        <row r="5102">
          <cell r="S5102" t="str">
            <v>OPERAÇÕES RATEIOS</v>
          </cell>
        </row>
        <row r="5103">
          <cell r="S5103" t="str">
            <v>OPERAÇÕES RATEIOS</v>
          </cell>
        </row>
        <row r="5104">
          <cell r="S5104" t="str">
            <v>OPERAÇÕES RATEIOS</v>
          </cell>
        </row>
        <row r="5105">
          <cell r="S5105" t="str">
            <v>OPERAÇÕES RATEIOS</v>
          </cell>
        </row>
        <row r="5106">
          <cell r="S5106" t="str">
            <v>OPERAÇÕES RATEIOS</v>
          </cell>
        </row>
        <row r="5107">
          <cell r="S5107" t="str">
            <v>OPERAÇÕES RATEIOS</v>
          </cell>
        </row>
        <row r="5108">
          <cell r="S5108" t="str">
            <v>OPERAÇÕES RATEIOS</v>
          </cell>
        </row>
        <row r="5109">
          <cell r="S5109" t="str">
            <v>OPERAÇÕES RATEIOS</v>
          </cell>
        </row>
        <row r="5110">
          <cell r="S5110" t="str">
            <v>OPERAÇÕES RATEIOS</v>
          </cell>
        </row>
        <row r="5111">
          <cell r="S5111" t="str">
            <v>OPERAÇÕES RATEIOS</v>
          </cell>
        </row>
        <row r="5112">
          <cell r="S5112" t="str">
            <v>OPERAÇÕES RATEIOS</v>
          </cell>
        </row>
        <row r="5113">
          <cell r="S5113" t="str">
            <v>OPERAÇÕES RATEIOS</v>
          </cell>
        </row>
        <row r="5114">
          <cell r="S5114" t="str">
            <v>OPERAÇÕES RATEIOS</v>
          </cell>
        </row>
        <row r="5115">
          <cell r="S5115" t="str">
            <v>OPERAÇÕES RATEIOS</v>
          </cell>
        </row>
        <row r="5116">
          <cell r="S5116" t="str">
            <v>OPERAÇÕES RATEIOS</v>
          </cell>
        </row>
        <row r="5117">
          <cell r="S5117" t="str">
            <v>OPERAÇÕES RATEIOS</v>
          </cell>
        </row>
        <row r="5118">
          <cell r="S5118" t="str">
            <v>OPERAÇÕES RATEIOS</v>
          </cell>
        </row>
        <row r="5119">
          <cell r="S5119" t="str">
            <v>OPERAÇÕES RATEIOS</v>
          </cell>
        </row>
        <row r="5120">
          <cell r="S5120" t="str">
            <v>OPERAÇÕES RATEIOS</v>
          </cell>
        </row>
        <row r="5121">
          <cell r="S5121" t="str">
            <v>OPERAÇÕES RATEIOS</v>
          </cell>
        </row>
        <row r="5122">
          <cell r="S5122" t="str">
            <v>OPERAÇÕES RATEIOS</v>
          </cell>
        </row>
        <row r="5123">
          <cell r="S5123" t="str">
            <v>OPERAÇÕES RATEIOS</v>
          </cell>
        </row>
        <row r="5124">
          <cell r="S5124" t="str">
            <v>OPERAÇÕES RATEIOS</v>
          </cell>
        </row>
        <row r="5125">
          <cell r="S5125" t="str">
            <v>OPERAÇÕES RATEIOS</v>
          </cell>
        </row>
        <row r="5126">
          <cell r="S5126" t="str">
            <v>OPERAÇÕES RATEIOS</v>
          </cell>
        </row>
        <row r="5127">
          <cell r="S5127" t="str">
            <v>OPERAÇÕES RATEIOS</v>
          </cell>
        </row>
        <row r="5128">
          <cell r="S5128" t="str">
            <v>OPERAÇÕES RATEIOS</v>
          </cell>
        </row>
        <row r="5129">
          <cell r="S5129" t="str">
            <v>OPERAÇÕES RATEIOS</v>
          </cell>
        </row>
        <row r="5130">
          <cell r="S5130" t="str">
            <v>OPERAÇÕES RATEIOS</v>
          </cell>
        </row>
        <row r="5131">
          <cell r="S5131" t="str">
            <v>OPERAÇÕES RATEIOS</v>
          </cell>
        </row>
        <row r="5132">
          <cell r="S5132" t="str">
            <v>OPERAÇÕES RATEIOS</v>
          </cell>
        </row>
        <row r="5133">
          <cell r="S5133" t="str">
            <v>OPERAÇÕES RATEIOS</v>
          </cell>
        </row>
        <row r="5134">
          <cell r="S5134" t="str">
            <v>OPERAÇÕES RATEIOS</v>
          </cell>
        </row>
        <row r="5135">
          <cell r="S5135" t="str">
            <v>OPERAÇÕES RATEIOS</v>
          </cell>
        </row>
        <row r="5136">
          <cell r="S5136" t="str">
            <v>OPERAÇÕES RATEIOS</v>
          </cell>
        </row>
        <row r="5137">
          <cell r="S5137" t="str">
            <v>OPERAÇÕES RATEIOS</v>
          </cell>
        </row>
        <row r="5138">
          <cell r="S5138" t="str">
            <v>OPERAÇÕES RATEIOS</v>
          </cell>
        </row>
        <row r="5139">
          <cell r="S5139" t="str">
            <v>OPERAÇÕES RATEIOS</v>
          </cell>
        </row>
        <row r="5140">
          <cell r="S5140" t="str">
            <v>OPERAÇÕES RATEIOS</v>
          </cell>
        </row>
        <row r="5141">
          <cell r="S5141" t="str">
            <v>OPERAÇÕES RATEIOS</v>
          </cell>
        </row>
        <row r="5142">
          <cell r="S5142" t="str">
            <v>OPERAÇÕES RATEIOS</v>
          </cell>
        </row>
        <row r="5143">
          <cell r="S5143" t="str">
            <v>OPERAÇÕES RATEIOS</v>
          </cell>
        </row>
        <row r="5144">
          <cell r="S5144" t="str">
            <v>OPERAÇÕES RATEIOS</v>
          </cell>
        </row>
        <row r="5145">
          <cell r="S5145" t="str">
            <v>OPERAÇÕES RATEIOS</v>
          </cell>
        </row>
        <row r="5146">
          <cell r="S5146" t="str">
            <v>OPERAÇÕES RATEIOS</v>
          </cell>
        </row>
        <row r="5147">
          <cell r="S5147" t="str">
            <v>OPERAÇÕES RATEIOS</v>
          </cell>
        </row>
        <row r="5148">
          <cell r="S5148" t="str">
            <v>OPERAÇÕES RATEIOS</v>
          </cell>
        </row>
        <row r="5149">
          <cell r="S5149" t="str">
            <v>OPERAÇÕES RATEIOS</v>
          </cell>
        </row>
        <row r="5150">
          <cell r="S5150" t="str">
            <v>OPERAÇÕES RATEIOS</v>
          </cell>
        </row>
        <row r="5151">
          <cell r="S5151" t="str">
            <v>OPERAÇÕES RATEIOS</v>
          </cell>
        </row>
        <row r="5152">
          <cell r="S5152" t="str">
            <v>OPERAÇÕES RATEIOS</v>
          </cell>
        </row>
        <row r="5153">
          <cell r="S5153" t="str">
            <v>OPERAÇÕES RATEIOS</v>
          </cell>
        </row>
        <row r="5154">
          <cell r="S5154" t="str">
            <v>OPERAÇÕES RATEIOS</v>
          </cell>
        </row>
        <row r="5155">
          <cell r="S5155" t="str">
            <v>OPERAÇÕES RATEIOS</v>
          </cell>
        </row>
        <row r="5156">
          <cell r="S5156" t="str">
            <v>OPERAÇÕES RATEIOS</v>
          </cell>
        </row>
        <row r="5157">
          <cell r="S5157" t="str">
            <v>OPERAÇÕES RATEIOS</v>
          </cell>
        </row>
        <row r="5158">
          <cell r="S5158" t="str">
            <v>OPERAÇÕES RATEIOS</v>
          </cell>
        </row>
        <row r="5159">
          <cell r="S5159" t="str">
            <v>OPERAÇÕES RATEIOS</v>
          </cell>
        </row>
        <row r="5160">
          <cell r="S5160" t="str">
            <v>OPERAÇÕES RATEIOS</v>
          </cell>
        </row>
        <row r="5161">
          <cell r="S5161" t="str">
            <v>OPERAÇÕES RATEIOS</v>
          </cell>
        </row>
        <row r="5162">
          <cell r="S5162" t="str">
            <v>OPERAÇÕES RATEIOS</v>
          </cell>
        </row>
        <row r="5163">
          <cell r="S5163" t="str">
            <v>OPERAÇÕES RATEIOS</v>
          </cell>
        </row>
        <row r="5164">
          <cell r="S5164" t="str">
            <v>OPERAÇÕES RATEIOS</v>
          </cell>
        </row>
        <row r="5165">
          <cell r="S5165" t="str">
            <v>OPERAÇÕES RATEIOS</v>
          </cell>
        </row>
        <row r="5166">
          <cell r="S5166" t="str">
            <v>OPERAÇÕES RATEIOS</v>
          </cell>
        </row>
        <row r="5167">
          <cell r="S5167" t="str">
            <v>OPERAÇÕES RATEIOS</v>
          </cell>
        </row>
        <row r="5168">
          <cell r="S5168" t="str">
            <v>OPERAÇÕES RATEIOS</v>
          </cell>
        </row>
        <row r="5169">
          <cell r="S5169" t="str">
            <v>OPERAÇÕES RATEIOS</v>
          </cell>
        </row>
        <row r="5170">
          <cell r="S5170" t="str">
            <v>OPERAÇÕES RATEIOS</v>
          </cell>
        </row>
        <row r="5171">
          <cell r="S5171" t="str">
            <v>OPERAÇÕES RATEIOS</v>
          </cell>
        </row>
        <row r="5172">
          <cell r="S5172" t="str">
            <v>OPERAÇÕES RATEIOS</v>
          </cell>
        </row>
        <row r="5173">
          <cell r="S5173" t="str">
            <v>OPERAÇÕES RATEIOS</v>
          </cell>
        </row>
        <row r="5174">
          <cell r="S5174" t="str">
            <v>OPERAÇÕES RATEIOS</v>
          </cell>
        </row>
        <row r="5175">
          <cell r="S5175" t="str">
            <v>OPERAÇÕES RATEIOS</v>
          </cell>
        </row>
        <row r="5176">
          <cell r="S5176" t="str">
            <v>OPERAÇÕES RATEIOS</v>
          </cell>
        </row>
        <row r="5177">
          <cell r="S5177" t="str">
            <v>OPERAÇÕES RATEIOS</v>
          </cell>
        </row>
        <row r="5178">
          <cell r="S5178" t="str">
            <v>OPERAÇÕES RATEIOS</v>
          </cell>
        </row>
        <row r="5179">
          <cell r="S5179" t="str">
            <v>OPERAÇÕES RATEIOS</v>
          </cell>
        </row>
        <row r="5180">
          <cell r="S5180" t="str">
            <v>OPERAÇÕES RATEIOS</v>
          </cell>
        </row>
        <row r="5181">
          <cell r="S5181" t="str">
            <v>OPERAÇÕES RATEIOS</v>
          </cell>
        </row>
        <row r="5182">
          <cell r="S5182" t="str">
            <v>OPERAÇÕES RATEIOS</v>
          </cell>
        </row>
        <row r="5183">
          <cell r="S5183" t="str">
            <v>OPERAÇÕES RATEIOS</v>
          </cell>
        </row>
        <row r="5184">
          <cell r="S5184" t="str">
            <v>OPERAÇÕES RATEIOS</v>
          </cell>
        </row>
        <row r="5185">
          <cell r="S5185" t="str">
            <v>OPERAÇÕES RATEIOS</v>
          </cell>
        </row>
        <row r="5186">
          <cell r="S5186" t="str">
            <v>OPERAÇÕES RATEIOS</v>
          </cell>
        </row>
        <row r="5187">
          <cell r="S5187" t="str">
            <v>OPERAÇÕES RATEIOS</v>
          </cell>
        </row>
        <row r="5188">
          <cell r="S5188" t="str">
            <v>OPERAÇÕES RATEIOS</v>
          </cell>
        </row>
        <row r="5189">
          <cell r="S5189" t="str">
            <v>OPERAÇÕES RATEIOS</v>
          </cell>
        </row>
        <row r="5190">
          <cell r="S5190" t="str">
            <v>OPERAÇÕES RATEIOS</v>
          </cell>
        </row>
        <row r="5191">
          <cell r="S5191" t="str">
            <v>OPERAÇÕES RATEIOS</v>
          </cell>
        </row>
        <row r="5192">
          <cell r="S5192" t="str">
            <v>OPERAÇÕES RATEIOS</v>
          </cell>
        </row>
        <row r="5193">
          <cell r="S5193" t="str">
            <v>OPERAÇÕES RATEIOS</v>
          </cell>
        </row>
        <row r="5194">
          <cell r="S5194" t="str">
            <v>OPERAÇÕES RATEIOS</v>
          </cell>
        </row>
        <row r="5195">
          <cell r="S5195" t="str">
            <v>OPERAÇÕES RATEIOS</v>
          </cell>
        </row>
        <row r="5196">
          <cell r="S5196" t="str">
            <v>OPERAÇÕES RATEIOS</v>
          </cell>
        </row>
        <row r="5197">
          <cell r="S5197" t="str">
            <v>OPERAÇÕES RATEIOS</v>
          </cell>
        </row>
        <row r="5198">
          <cell r="S5198" t="str">
            <v>OPERAÇÕES RATEIOS</v>
          </cell>
        </row>
        <row r="5199">
          <cell r="S5199" t="str">
            <v>OPERAÇÕES RATEIOS</v>
          </cell>
        </row>
        <row r="5200">
          <cell r="S5200" t="str">
            <v>OPERAÇÕES RATEIOS</v>
          </cell>
        </row>
        <row r="5201">
          <cell r="S5201" t="str">
            <v>OPERAÇÕES RATEIOS</v>
          </cell>
        </row>
        <row r="5202">
          <cell r="S5202" t="str">
            <v>OPERAÇÕES RATEIOS</v>
          </cell>
        </row>
        <row r="5203">
          <cell r="S5203" t="str">
            <v>OPERAÇÕES RATEIOS</v>
          </cell>
        </row>
        <row r="5204">
          <cell r="S5204" t="str">
            <v>OPERAÇÕES RATEIOS</v>
          </cell>
        </row>
        <row r="5205">
          <cell r="S5205" t="str">
            <v>OPERAÇÕES RATEIOS</v>
          </cell>
        </row>
        <row r="5206">
          <cell r="S5206" t="str">
            <v>OPERAÇÕES RATEIOS</v>
          </cell>
        </row>
        <row r="5207">
          <cell r="S5207" t="str">
            <v>OPERAÇÕES RATEIOS</v>
          </cell>
        </row>
        <row r="5208">
          <cell r="S5208" t="str">
            <v>OPERAÇÕES RATEIOS</v>
          </cell>
        </row>
        <row r="5209">
          <cell r="S5209" t="str">
            <v>OPERAÇÕES RATEIOS</v>
          </cell>
        </row>
        <row r="5210">
          <cell r="S5210" t="str">
            <v>OPERAÇÕES RATEIOS</v>
          </cell>
        </row>
        <row r="5211">
          <cell r="S5211" t="str">
            <v>OPERAÇÕES RATEIOS</v>
          </cell>
        </row>
        <row r="5212">
          <cell r="S5212" t="str">
            <v>OPERAÇÕES RATEIOS</v>
          </cell>
        </row>
        <row r="5213">
          <cell r="S5213" t="str">
            <v>OPERAÇÕES RATEIOS</v>
          </cell>
        </row>
        <row r="5214">
          <cell r="S5214" t="str">
            <v>OPERAÇÕES RATEIOS</v>
          </cell>
        </row>
        <row r="5215">
          <cell r="S5215" t="str">
            <v>OPERAÇÕES RATEIOS</v>
          </cell>
        </row>
        <row r="5216">
          <cell r="S5216" t="str">
            <v>OPERAÇÕES RATEIOS</v>
          </cell>
        </row>
        <row r="5217">
          <cell r="S5217" t="str">
            <v>OPERAÇÕES RATEIOS</v>
          </cell>
        </row>
        <row r="5218">
          <cell r="S5218" t="str">
            <v>OPERAÇÕES RATEIOS</v>
          </cell>
        </row>
        <row r="5219">
          <cell r="S5219" t="str">
            <v>OPERAÇÕES RATEIOS</v>
          </cell>
        </row>
        <row r="5220">
          <cell r="S5220" t="str">
            <v>OPERAÇÕES RATEIOS</v>
          </cell>
        </row>
        <row r="5221">
          <cell r="S5221" t="str">
            <v>OPERAÇÕES RATEIOS</v>
          </cell>
        </row>
        <row r="5222">
          <cell r="S5222" t="str">
            <v>OPERAÇÕES RATEIOS</v>
          </cell>
        </row>
        <row r="5223">
          <cell r="S5223" t="str">
            <v>OPERAÇÕES RATEIOS</v>
          </cell>
        </row>
        <row r="5224">
          <cell r="S5224" t="str">
            <v>OPERAÇÕES RATEIOS</v>
          </cell>
        </row>
        <row r="5225">
          <cell r="S5225" t="str">
            <v>OPERAÇÕES RATEIOS</v>
          </cell>
        </row>
        <row r="5226">
          <cell r="S5226" t="str">
            <v>OPERAÇÕES RATEIOS</v>
          </cell>
        </row>
        <row r="5227">
          <cell r="S5227" t="str">
            <v>OPERAÇÕES RATEIOS</v>
          </cell>
        </row>
        <row r="5228">
          <cell r="S5228" t="str">
            <v>OPERAÇÕES RATEIOS</v>
          </cell>
        </row>
        <row r="5229">
          <cell r="S5229" t="str">
            <v>OPERAÇÕES RATEIOS</v>
          </cell>
        </row>
        <row r="5230">
          <cell r="S5230" t="str">
            <v>OPERAÇÕES RATEIOS</v>
          </cell>
        </row>
        <row r="5231">
          <cell r="S5231" t="str">
            <v>OPERAÇÕES RATEIOS</v>
          </cell>
        </row>
        <row r="5232">
          <cell r="S5232" t="str">
            <v>OPERAÇÕES RATEIOS</v>
          </cell>
        </row>
        <row r="5233">
          <cell r="S5233" t="str">
            <v>OPERAÇÕES RATEIOS</v>
          </cell>
        </row>
        <row r="5234">
          <cell r="S5234" t="str">
            <v>OPERAÇÕES RATEIOS</v>
          </cell>
        </row>
        <row r="5235">
          <cell r="S5235" t="str">
            <v>OPERAÇÕES RATEIOS</v>
          </cell>
        </row>
        <row r="5236">
          <cell r="S5236" t="str">
            <v>OPERAÇÕES RATEIOS</v>
          </cell>
        </row>
        <row r="5237">
          <cell r="S5237" t="str">
            <v>OPERAÇÕES RATEIOS</v>
          </cell>
        </row>
        <row r="5238">
          <cell r="S5238" t="str">
            <v>OPERAÇÕES RATEIOS</v>
          </cell>
        </row>
        <row r="5239">
          <cell r="S5239" t="str">
            <v>OPERAÇÕES RATEIOS</v>
          </cell>
        </row>
        <row r="5240">
          <cell r="S5240" t="str">
            <v>OPERAÇÕES RATEIOS</v>
          </cell>
        </row>
        <row r="5241">
          <cell r="S5241" t="str">
            <v>OPERAÇÕES RATEIOS</v>
          </cell>
        </row>
        <row r="5242">
          <cell r="S5242" t="str">
            <v>OPERAÇÕES RATEIOS</v>
          </cell>
        </row>
        <row r="5243">
          <cell r="S5243" t="str">
            <v>OPERAÇÕES RATEIOS</v>
          </cell>
        </row>
        <row r="5244">
          <cell r="S5244" t="str">
            <v>OPERAÇÕES RATEIOS</v>
          </cell>
        </row>
        <row r="5245">
          <cell r="S5245" t="str">
            <v>OPERAÇÕES RATEIOS</v>
          </cell>
        </row>
        <row r="5246">
          <cell r="S5246" t="str">
            <v>OPERAÇÕES RATEIOS</v>
          </cell>
        </row>
        <row r="5247">
          <cell r="S5247" t="str">
            <v>OPERAÇÕES RATEIOS</v>
          </cell>
        </row>
        <row r="5248">
          <cell r="S5248" t="str">
            <v>OPERAÇÕES RATEIOS</v>
          </cell>
        </row>
        <row r="5249">
          <cell r="S5249" t="str">
            <v>OPERAÇÕES RATEIOS</v>
          </cell>
        </row>
        <row r="5250">
          <cell r="S5250" t="str">
            <v>OPERAÇÕES RATEIOS</v>
          </cell>
        </row>
        <row r="5251">
          <cell r="S5251" t="str">
            <v>OPERAÇÕES RATEIOS</v>
          </cell>
        </row>
        <row r="5252">
          <cell r="S5252" t="str">
            <v>OPERAÇÕES RATEIOS</v>
          </cell>
        </row>
        <row r="5253">
          <cell r="S5253" t="str">
            <v>OPERAÇÕES RATEIOS</v>
          </cell>
        </row>
        <row r="5254">
          <cell r="S5254" t="str">
            <v>OPERAÇÕES RATEIOS</v>
          </cell>
        </row>
        <row r="5255">
          <cell r="S5255" t="str">
            <v>OPERAÇÕES RATEIOS</v>
          </cell>
        </row>
        <row r="5256">
          <cell r="S5256" t="str">
            <v>OPERAÇÕES RATEIOS</v>
          </cell>
        </row>
        <row r="5257">
          <cell r="S5257" t="str">
            <v>OPERAÇÕES RATEIOS</v>
          </cell>
        </row>
        <row r="5258">
          <cell r="S5258" t="str">
            <v>OPERAÇÕES RATEIOS</v>
          </cell>
        </row>
        <row r="5259">
          <cell r="S5259" t="str">
            <v>OPERAÇÕES RATEIOS</v>
          </cell>
        </row>
        <row r="5260">
          <cell r="S5260" t="str">
            <v>OPERAÇÕES RATEIOS</v>
          </cell>
        </row>
        <row r="5261">
          <cell r="S5261" t="str">
            <v>OPERAÇÕES RATEIOS</v>
          </cell>
        </row>
        <row r="5262">
          <cell r="S5262" t="str">
            <v>OPERAÇÕES RATEIOS</v>
          </cell>
        </row>
        <row r="5263">
          <cell r="S5263" t="str">
            <v>OPERAÇÕES RATEIOS</v>
          </cell>
        </row>
        <row r="5264">
          <cell r="S5264" t="str">
            <v>OPERAÇÕES RATEIOS</v>
          </cell>
        </row>
        <row r="5265">
          <cell r="S5265" t="str">
            <v>OPERAÇÕES RATEIOS</v>
          </cell>
        </row>
        <row r="5266">
          <cell r="S5266" t="str">
            <v>OPERAÇÕES RATEIOS</v>
          </cell>
        </row>
        <row r="5267">
          <cell r="S5267" t="str">
            <v>OPERAÇÕES RATEIOS</v>
          </cell>
        </row>
        <row r="5268">
          <cell r="S5268" t="str">
            <v>OPERAÇÕES RATEIOS</v>
          </cell>
        </row>
        <row r="5269">
          <cell r="S5269" t="str">
            <v>OPERAÇÕES RATEIOS</v>
          </cell>
        </row>
        <row r="5270">
          <cell r="S5270" t="str">
            <v>OPERAÇÕES RATEIOS</v>
          </cell>
        </row>
        <row r="5271">
          <cell r="S5271" t="str">
            <v>OPERAÇÕES RATEIOS</v>
          </cell>
        </row>
        <row r="5272">
          <cell r="S5272" t="str">
            <v>OPERAÇÕES RATEIOS</v>
          </cell>
        </row>
        <row r="5273">
          <cell r="S5273" t="str">
            <v>OPERAÇÕES RATEIOS</v>
          </cell>
        </row>
        <row r="5274">
          <cell r="S5274" t="str">
            <v>OPERAÇÕES RATEIOS</v>
          </cell>
        </row>
        <row r="5275">
          <cell r="S5275" t="str">
            <v>OPERAÇÕES RATEIOS</v>
          </cell>
        </row>
        <row r="5276">
          <cell r="S5276" t="str">
            <v>OPERAÇÕES RATEIOS</v>
          </cell>
        </row>
        <row r="5277">
          <cell r="S5277" t="str">
            <v>OPERAÇÕES RATEIOS</v>
          </cell>
        </row>
        <row r="5278">
          <cell r="S5278" t="str">
            <v>OPERAÇÕES RATEIOS</v>
          </cell>
        </row>
        <row r="5279">
          <cell r="S5279" t="str">
            <v>OPERAÇÕES RATEIOS</v>
          </cell>
        </row>
        <row r="5280">
          <cell r="S5280" t="str">
            <v>OPERAÇÕES RATEIOS</v>
          </cell>
        </row>
        <row r="5281">
          <cell r="S5281" t="str">
            <v>OPERAÇÕES RATEIOS</v>
          </cell>
        </row>
        <row r="5282">
          <cell r="S5282" t="str">
            <v>OPERAÇÕES RATEIOS</v>
          </cell>
        </row>
        <row r="5283">
          <cell r="S5283" t="str">
            <v>OPERAÇÕES RATEIOS</v>
          </cell>
        </row>
        <row r="5284">
          <cell r="S5284" t="str">
            <v>OPERAÇÕES RATEIOS</v>
          </cell>
        </row>
        <row r="5285">
          <cell r="S5285" t="str">
            <v>OPERAÇÕES RATEIOS</v>
          </cell>
        </row>
        <row r="5286">
          <cell r="S5286" t="str">
            <v>OPERAÇÕES RATEIOS</v>
          </cell>
        </row>
        <row r="5287">
          <cell r="S5287" t="str">
            <v>OPERAÇÕES RATEIOS</v>
          </cell>
        </row>
        <row r="5288">
          <cell r="S5288" t="str">
            <v>OPERAÇÕES RATEIOS</v>
          </cell>
        </row>
        <row r="5289">
          <cell r="S5289" t="str">
            <v>OPERAÇÕES RATEIOS</v>
          </cell>
        </row>
        <row r="5290">
          <cell r="S5290" t="str">
            <v>OPERAÇÕES RATEIOS</v>
          </cell>
        </row>
        <row r="5291">
          <cell r="S5291" t="str">
            <v>OPERAÇÕES RATEIOS</v>
          </cell>
        </row>
        <row r="5292">
          <cell r="S5292" t="str">
            <v>OPERAÇÕES RATEIOS</v>
          </cell>
        </row>
        <row r="5293">
          <cell r="S5293" t="str">
            <v>OPERAÇÕES RATEIOS</v>
          </cell>
        </row>
        <row r="5294">
          <cell r="S5294" t="str">
            <v>OPERAÇÕES RATEIOS</v>
          </cell>
        </row>
        <row r="5295">
          <cell r="S5295" t="str">
            <v>OPERAÇÕES RATEIOS</v>
          </cell>
        </row>
        <row r="5296">
          <cell r="S5296" t="str">
            <v>OPERAÇÕES RATEIOS</v>
          </cell>
        </row>
        <row r="5297">
          <cell r="S5297" t="str">
            <v>OPERAÇÕES RATEIOS</v>
          </cell>
        </row>
        <row r="5298">
          <cell r="S5298" t="str">
            <v>OPERAÇÕES RATEIOS</v>
          </cell>
        </row>
        <row r="5299">
          <cell r="S5299" t="str">
            <v>OPERAÇÕES RATEIOS</v>
          </cell>
        </row>
        <row r="5300">
          <cell r="S5300" t="str">
            <v>OPERAÇÕES RATEIOS</v>
          </cell>
        </row>
        <row r="5301">
          <cell r="S5301" t="str">
            <v>OPERAÇÕES RATEIOS</v>
          </cell>
        </row>
        <row r="5302">
          <cell r="S5302" t="str">
            <v>OPERAÇÕES RATEIOS</v>
          </cell>
        </row>
        <row r="5303">
          <cell r="S5303" t="str">
            <v>OPERAÇÕES RATEIOS</v>
          </cell>
        </row>
        <row r="5304">
          <cell r="S5304" t="str">
            <v>OPERAÇÕES RATEIOS</v>
          </cell>
        </row>
        <row r="5305">
          <cell r="S5305" t="str">
            <v>OPERAÇÕES RATEIOS</v>
          </cell>
        </row>
        <row r="5306">
          <cell r="S5306" t="str">
            <v>OPERAÇÕES RATEIOS</v>
          </cell>
        </row>
        <row r="5307">
          <cell r="S5307" t="str">
            <v>OPERAÇÕES RATEIOS</v>
          </cell>
        </row>
        <row r="5308">
          <cell r="S5308" t="str">
            <v>OPERAÇÕES RATEIOS</v>
          </cell>
        </row>
        <row r="5309">
          <cell r="S5309" t="str">
            <v>OPERAÇÕES RATEIOS</v>
          </cell>
        </row>
        <row r="5310">
          <cell r="S5310" t="str">
            <v>OPERAÇÕES RATEIOS</v>
          </cell>
        </row>
        <row r="5311">
          <cell r="S5311" t="str">
            <v>OPERAÇÕES RATEIOS</v>
          </cell>
        </row>
        <row r="5312">
          <cell r="S5312" t="str">
            <v>OPERAÇÕES RATEIOS</v>
          </cell>
        </row>
        <row r="5313">
          <cell r="S5313" t="str">
            <v>OPERAÇÕES RATEIOS</v>
          </cell>
        </row>
        <row r="5314">
          <cell r="S5314" t="str">
            <v>OPERAÇÕES RATEIOS</v>
          </cell>
        </row>
        <row r="5315">
          <cell r="S5315" t="str">
            <v>OPERAÇÕES RATEIOS</v>
          </cell>
        </row>
        <row r="5316">
          <cell r="S5316" t="str">
            <v>OPERAÇÕES RATEIOS</v>
          </cell>
        </row>
        <row r="5317">
          <cell r="S5317" t="str">
            <v>OPERAÇÕES RATEIOS</v>
          </cell>
        </row>
        <row r="5318">
          <cell r="S5318" t="str">
            <v>OPERAÇÕES RATEIOS</v>
          </cell>
        </row>
        <row r="5319">
          <cell r="S5319" t="str">
            <v>OPERAÇÕES RATEIOS</v>
          </cell>
        </row>
        <row r="5320">
          <cell r="S5320" t="str">
            <v>OPERAÇÕES RATEIOS</v>
          </cell>
        </row>
        <row r="5321">
          <cell r="S5321" t="str">
            <v>OPERAÇÕES RATEIOS</v>
          </cell>
        </row>
        <row r="5322">
          <cell r="S5322" t="str">
            <v>OPERAÇÕES RATEIOS</v>
          </cell>
        </row>
        <row r="5323">
          <cell r="S5323" t="str">
            <v>OPERAÇÕES RATEIOS</v>
          </cell>
        </row>
        <row r="5324">
          <cell r="S5324" t="str">
            <v>OPERAÇÕES RATEIOS</v>
          </cell>
        </row>
        <row r="5325">
          <cell r="S5325" t="str">
            <v>OPERAÇÕES RATEIOS</v>
          </cell>
        </row>
        <row r="5326">
          <cell r="S5326" t="str">
            <v>OPERAÇÕES RATEIOS</v>
          </cell>
        </row>
        <row r="5327">
          <cell r="S5327" t="str">
            <v>OPERAÇÕES RATEIOS</v>
          </cell>
        </row>
        <row r="5328">
          <cell r="S5328" t="str">
            <v>OPERAÇÕES RATEIOS</v>
          </cell>
        </row>
        <row r="5329">
          <cell r="S5329" t="str">
            <v>OPERAÇÕES RATEIOS</v>
          </cell>
        </row>
        <row r="5330">
          <cell r="S5330" t="str">
            <v>OPERAÇÕES RATEIOS</v>
          </cell>
        </row>
        <row r="5331">
          <cell r="S5331" t="str">
            <v>OPERAÇÕES RATEIOS</v>
          </cell>
        </row>
        <row r="5332">
          <cell r="S5332" t="str">
            <v>OPERAÇÕES RATEIOS</v>
          </cell>
        </row>
        <row r="5333">
          <cell r="S5333" t="str">
            <v>OPERAÇÕES RATEIOS</v>
          </cell>
        </row>
        <row r="5334">
          <cell r="S5334" t="str">
            <v>OPERAÇÕES RATEIOS</v>
          </cell>
        </row>
        <row r="5335">
          <cell r="S5335" t="str">
            <v>OPERAÇÕES RATEIOS</v>
          </cell>
        </row>
        <row r="5336">
          <cell r="S5336" t="str">
            <v>OPERAÇÕES RATEIOS</v>
          </cell>
        </row>
        <row r="5337">
          <cell r="S5337" t="str">
            <v>OPERAÇÕES RATEIOS</v>
          </cell>
        </row>
        <row r="5338">
          <cell r="S5338" t="str">
            <v>OPERAÇÕES RATEIOS</v>
          </cell>
        </row>
        <row r="5339">
          <cell r="S5339" t="str">
            <v>OPERAÇÕES RATEIOS</v>
          </cell>
        </row>
        <row r="5340">
          <cell r="S5340" t="str">
            <v>OPERAÇÕES RATEIOS</v>
          </cell>
        </row>
        <row r="5341">
          <cell r="S5341" t="str">
            <v>OPERAÇÕES RATEIOS</v>
          </cell>
        </row>
        <row r="5342">
          <cell r="S5342" t="str">
            <v>OPERAÇÕES RATEIOS</v>
          </cell>
        </row>
        <row r="5343">
          <cell r="S5343" t="str">
            <v>OPERAÇÕES RATEIOS</v>
          </cell>
        </row>
        <row r="5344">
          <cell r="S5344" t="str">
            <v>OPERAÇÕES RATEIOS</v>
          </cell>
        </row>
        <row r="5345">
          <cell r="S5345" t="str">
            <v>OPERAÇÕES RATEIOS</v>
          </cell>
        </row>
        <row r="5346">
          <cell r="S5346" t="str">
            <v>OPERAÇÕES RATEIOS</v>
          </cell>
        </row>
        <row r="5347">
          <cell r="S5347" t="str">
            <v>OPERAÇÕES RATEIOS</v>
          </cell>
        </row>
        <row r="5348">
          <cell r="S5348" t="str">
            <v>OPERAÇÕES RATEIOS</v>
          </cell>
        </row>
        <row r="5349">
          <cell r="S5349" t="str">
            <v>OPERAÇÕES RATEIOS</v>
          </cell>
        </row>
        <row r="5350">
          <cell r="S5350" t="str">
            <v>OPERAÇÕES RATEIOS</v>
          </cell>
        </row>
        <row r="5351">
          <cell r="S5351" t="str">
            <v>OPERAÇÕES RATEIOS</v>
          </cell>
        </row>
        <row r="5352">
          <cell r="S5352" t="str">
            <v>OPERAÇÕES RATEIOS</v>
          </cell>
        </row>
        <row r="5353">
          <cell r="S5353" t="str">
            <v>OPERAÇÕES RATEIOS</v>
          </cell>
        </row>
        <row r="5354">
          <cell r="S5354" t="str">
            <v>OPERAÇÕES RATEIOS</v>
          </cell>
        </row>
        <row r="5355">
          <cell r="S5355" t="str">
            <v>OPERAÇÕES RATEIOS</v>
          </cell>
        </row>
        <row r="5356">
          <cell r="S5356" t="str">
            <v>OPERAÇÕES RATEIOS</v>
          </cell>
        </row>
        <row r="5357">
          <cell r="S5357" t="str">
            <v>OPERAÇÕES RATEIOS</v>
          </cell>
        </row>
        <row r="5358">
          <cell r="S5358" t="str">
            <v>OPERAÇÕES RATEIOS</v>
          </cell>
        </row>
        <row r="5359">
          <cell r="S5359" t="str">
            <v>OPERAÇÕES RATEIOS</v>
          </cell>
        </row>
        <row r="5360">
          <cell r="S5360" t="str">
            <v>OPERAÇÕES RATEIOS</v>
          </cell>
        </row>
        <row r="5361">
          <cell r="S5361" t="str">
            <v>OPERAÇÕES RATEIOS</v>
          </cell>
        </row>
        <row r="5362">
          <cell r="S5362" t="str">
            <v>OPERAÇÕES RATEIOS</v>
          </cell>
        </row>
        <row r="5363">
          <cell r="S5363" t="str">
            <v>OPERAÇÕES RATEIOS</v>
          </cell>
        </row>
        <row r="5364">
          <cell r="S5364" t="str">
            <v>OPERAÇÕES RATEIOS</v>
          </cell>
        </row>
        <row r="5365">
          <cell r="S5365" t="str">
            <v>OPERAÇÕES RATEIOS</v>
          </cell>
        </row>
        <row r="5366">
          <cell r="S5366" t="str">
            <v>OPERAÇÕES RATEIOS</v>
          </cell>
        </row>
        <row r="5367">
          <cell r="S5367" t="str">
            <v>OPERAÇÕES RATEIOS</v>
          </cell>
        </row>
        <row r="5368">
          <cell r="S5368" t="str">
            <v>OPERAÇÕES RATEIOS</v>
          </cell>
        </row>
        <row r="5369">
          <cell r="S5369" t="str">
            <v>OPERAÇÕES RATEIOS</v>
          </cell>
        </row>
        <row r="5370">
          <cell r="S5370" t="str">
            <v>OPERAÇÕES RATEIOS</v>
          </cell>
        </row>
        <row r="5371">
          <cell r="S5371" t="str">
            <v>OPERAÇÕES RATEIOS</v>
          </cell>
        </row>
        <row r="5372">
          <cell r="S5372" t="str">
            <v>OPERAÇÕES RATEIOS</v>
          </cell>
        </row>
        <row r="5373">
          <cell r="S5373" t="str">
            <v>OPERAÇÕES RATEIOS</v>
          </cell>
        </row>
        <row r="5374">
          <cell r="S5374" t="str">
            <v>OPERAÇÕES RATEIOS</v>
          </cell>
        </row>
        <row r="5375">
          <cell r="S5375" t="str">
            <v>OPERAÇÕES RATEIOS</v>
          </cell>
        </row>
        <row r="5376">
          <cell r="S5376" t="str">
            <v>OPERAÇÕES RATEIOS</v>
          </cell>
        </row>
        <row r="5377">
          <cell r="S5377" t="str">
            <v>OPERAÇÕES RATEIOS</v>
          </cell>
        </row>
        <row r="5378">
          <cell r="S5378" t="str">
            <v>OPERAÇÕES RATEIOS</v>
          </cell>
        </row>
        <row r="5379">
          <cell r="S5379" t="str">
            <v>OPERAÇÕES RATEIOS</v>
          </cell>
        </row>
        <row r="5380">
          <cell r="S5380" t="str">
            <v>OPERAÇÕES RATEIOS</v>
          </cell>
        </row>
        <row r="5381">
          <cell r="S5381" t="str">
            <v>OPERAÇÕES RATEIOS</v>
          </cell>
        </row>
        <row r="5382">
          <cell r="S5382" t="str">
            <v>OPERAÇÕES RATEIOS</v>
          </cell>
        </row>
        <row r="5383">
          <cell r="S5383" t="str">
            <v>OPERAÇÕES RATEIOS</v>
          </cell>
        </row>
        <row r="5384">
          <cell r="S5384" t="str">
            <v>OPERAÇÕES RATEIOS</v>
          </cell>
        </row>
        <row r="5385">
          <cell r="S5385" t="str">
            <v>OPERAÇÕES RATEIOS</v>
          </cell>
        </row>
        <row r="5386">
          <cell r="S5386" t="str">
            <v>OPERAÇÕES RATEIOS</v>
          </cell>
        </row>
        <row r="5387">
          <cell r="S5387" t="str">
            <v>OPERAÇÕES RATEIOS</v>
          </cell>
        </row>
        <row r="5388">
          <cell r="S5388" t="str">
            <v>OPERAÇÕES RATEIOS</v>
          </cell>
        </row>
        <row r="5389">
          <cell r="S5389" t="str">
            <v>OPERAÇÕES RATEIOS</v>
          </cell>
        </row>
        <row r="5390">
          <cell r="S5390" t="str">
            <v>OPERAÇÕES RATEIOS</v>
          </cell>
        </row>
        <row r="5391">
          <cell r="S5391" t="str">
            <v>OPERAÇÕES RATEIOS</v>
          </cell>
        </row>
        <row r="5392">
          <cell r="S5392" t="str">
            <v>OPERAÇÕES RATEIOS</v>
          </cell>
        </row>
        <row r="5393">
          <cell r="S5393" t="str">
            <v>OPERAÇÕES RATEIOS</v>
          </cell>
        </row>
        <row r="5394">
          <cell r="S5394" t="str">
            <v>OPERAÇÕES RATEIOS</v>
          </cell>
        </row>
        <row r="5395">
          <cell r="S5395" t="str">
            <v>OPERAÇÕES RATEIOS</v>
          </cell>
        </row>
        <row r="5396">
          <cell r="S5396" t="str">
            <v>OPERAÇÕES RATEIOS</v>
          </cell>
        </row>
        <row r="5397">
          <cell r="S5397" t="str">
            <v>OPERAÇÕES RATEIOS</v>
          </cell>
        </row>
        <row r="5398">
          <cell r="S5398" t="str">
            <v>OPERAÇÕES RATEIOS</v>
          </cell>
        </row>
        <row r="5399">
          <cell r="S5399" t="str">
            <v>OPERAÇÕES RATEIOS</v>
          </cell>
        </row>
        <row r="5400">
          <cell r="S5400" t="str">
            <v>OPERAÇÕES RATEIOS</v>
          </cell>
        </row>
        <row r="5401">
          <cell r="S5401" t="str">
            <v>OPERAÇÕES RATEIOS</v>
          </cell>
        </row>
        <row r="5402">
          <cell r="S5402" t="str">
            <v>OPERAÇÕES RATEIOS</v>
          </cell>
        </row>
        <row r="5403">
          <cell r="S5403" t="str">
            <v>OPERAÇÕES RATEIOS</v>
          </cell>
        </row>
        <row r="5404">
          <cell r="S5404" t="str">
            <v>OPERAÇÕES RATEIOS</v>
          </cell>
        </row>
        <row r="5405">
          <cell r="S5405" t="str">
            <v>OPERAÇÕES RATEIOS</v>
          </cell>
        </row>
        <row r="5406">
          <cell r="S5406" t="str">
            <v>OPERAÇÕES RATEIOS</v>
          </cell>
        </row>
        <row r="5407">
          <cell r="S5407" t="str">
            <v>OPERAÇÕES RATEIOS</v>
          </cell>
        </row>
        <row r="5408">
          <cell r="S5408" t="str">
            <v>OPERAÇÕES RATEIOS</v>
          </cell>
        </row>
        <row r="5409">
          <cell r="S5409" t="str">
            <v>OPERAÇÕES RATEIOS</v>
          </cell>
        </row>
        <row r="5410">
          <cell r="S5410" t="str">
            <v>OPERAÇÕES RATEIOS</v>
          </cell>
        </row>
        <row r="5411">
          <cell r="S5411" t="str">
            <v>OPERAÇÕES RATEIOS</v>
          </cell>
        </row>
        <row r="5412">
          <cell r="S5412" t="str">
            <v>OPERAÇÕES RATEIOS</v>
          </cell>
        </row>
        <row r="5413">
          <cell r="S5413" t="str">
            <v>OPERAÇÕES RATEIOS</v>
          </cell>
        </row>
        <row r="5414">
          <cell r="S5414" t="str">
            <v>OPERAÇÕES RATEIOS</v>
          </cell>
        </row>
        <row r="5415">
          <cell r="S5415" t="str">
            <v>OPERAÇÕES RATEIOS</v>
          </cell>
        </row>
        <row r="5416">
          <cell r="S5416" t="str">
            <v>OPERAÇÕES RATEIOS</v>
          </cell>
        </row>
        <row r="5417">
          <cell r="S5417" t="str">
            <v>OPERAÇÕES RATEIOS</v>
          </cell>
        </row>
        <row r="5418">
          <cell r="S5418" t="str">
            <v>OPERAÇÕES RATEIOS</v>
          </cell>
        </row>
        <row r="5419">
          <cell r="S5419" t="str">
            <v>OPERAÇÕES RATEIOS</v>
          </cell>
        </row>
        <row r="5420">
          <cell r="S5420" t="str">
            <v>OPERAÇÕES RATEIOS</v>
          </cell>
        </row>
        <row r="5421">
          <cell r="S5421" t="str">
            <v>OPERAÇÕES RATEIOS</v>
          </cell>
        </row>
        <row r="5422">
          <cell r="S5422" t="str">
            <v>OPERAÇÕES RATEIOS</v>
          </cell>
        </row>
        <row r="5423">
          <cell r="S5423" t="str">
            <v>OPERAÇÕES RATEIOS</v>
          </cell>
        </row>
        <row r="5424">
          <cell r="S5424" t="str">
            <v>OPERAÇÕES RATEIOS</v>
          </cell>
        </row>
        <row r="5425">
          <cell r="S5425" t="str">
            <v>OPERAÇÕES RATEIOS</v>
          </cell>
        </row>
        <row r="5426">
          <cell r="S5426" t="str">
            <v>OPERAÇÕES RATEIOS</v>
          </cell>
        </row>
        <row r="5427">
          <cell r="S5427" t="str">
            <v>OPERAÇÕES RATEIOS</v>
          </cell>
        </row>
        <row r="5428">
          <cell r="S5428" t="str">
            <v>OPERAÇÕES RATEIOS</v>
          </cell>
        </row>
        <row r="5429">
          <cell r="S5429" t="str">
            <v>OPERAÇÕES RATEIOS</v>
          </cell>
        </row>
        <row r="5430">
          <cell r="S5430" t="str">
            <v>OPERAÇÕES RATEIOS</v>
          </cell>
        </row>
        <row r="5431">
          <cell r="S5431" t="str">
            <v>OPERAÇÕES RATEIOS</v>
          </cell>
        </row>
        <row r="5432">
          <cell r="S5432" t="str">
            <v>OPERAÇÕES RATEIOS</v>
          </cell>
        </row>
        <row r="5433">
          <cell r="S5433" t="str">
            <v>OPERAÇÕES RATEIOS</v>
          </cell>
        </row>
        <row r="5434">
          <cell r="S5434" t="str">
            <v>OPERAÇÕES RATEIOS</v>
          </cell>
        </row>
        <row r="5435">
          <cell r="S5435" t="str">
            <v>OPERAÇÕES RATEIOS</v>
          </cell>
        </row>
        <row r="5436">
          <cell r="S5436" t="str">
            <v>OPERAÇÕES RATEIOS</v>
          </cell>
        </row>
        <row r="5437">
          <cell r="S5437" t="str">
            <v>OPERAÇÕES RATEIOS</v>
          </cell>
        </row>
        <row r="5438">
          <cell r="S5438" t="str">
            <v>OPERAÇÕES RATEIOS</v>
          </cell>
        </row>
        <row r="5439">
          <cell r="S5439" t="str">
            <v>OPERAÇÕES RATEIOS</v>
          </cell>
        </row>
        <row r="5440">
          <cell r="S5440" t="str">
            <v>OPERAÇÕES RATEIOS</v>
          </cell>
        </row>
        <row r="5441">
          <cell r="S5441" t="str">
            <v>OPERAÇÕES RATEIOS</v>
          </cell>
        </row>
        <row r="5442">
          <cell r="S5442" t="str">
            <v>OPERAÇÕES RATEIOS</v>
          </cell>
        </row>
        <row r="5443">
          <cell r="S5443" t="str">
            <v>OPERAÇÕES RATEIOS</v>
          </cell>
        </row>
        <row r="5444">
          <cell r="S5444" t="str">
            <v>OPERAÇÕES RATEIOS</v>
          </cell>
        </row>
        <row r="5445">
          <cell r="S5445" t="str">
            <v>OPERAÇÕES RATEIOS</v>
          </cell>
        </row>
        <row r="5446">
          <cell r="S5446" t="str">
            <v>OPERAÇÕES RATEIOS</v>
          </cell>
        </row>
        <row r="5447">
          <cell r="S5447" t="str">
            <v>OPERAÇÕES RATEIOS</v>
          </cell>
        </row>
        <row r="5448">
          <cell r="S5448" t="str">
            <v>OPERAÇÕES RATEIOS</v>
          </cell>
        </row>
        <row r="5449">
          <cell r="S5449" t="str">
            <v>OPERAÇÕES RATEIOS</v>
          </cell>
        </row>
        <row r="5450">
          <cell r="S5450" t="str">
            <v>OPERAÇÕES RATEIOS</v>
          </cell>
        </row>
        <row r="5451">
          <cell r="S5451" t="str">
            <v>OPERAÇÕES RATEIOS</v>
          </cell>
        </row>
        <row r="5452">
          <cell r="S5452" t="str">
            <v>OPERAÇÕES RATEIOS</v>
          </cell>
        </row>
        <row r="5453">
          <cell r="S5453" t="str">
            <v>OPERAÇÕES RATEIOS</v>
          </cell>
        </row>
        <row r="5454">
          <cell r="S5454" t="str">
            <v>OPERAÇÕES RATEIOS</v>
          </cell>
        </row>
        <row r="5455">
          <cell r="S5455" t="str">
            <v>OPERAÇÕES RATEIOS</v>
          </cell>
        </row>
        <row r="5456">
          <cell r="S5456" t="str">
            <v>OPERAÇÕES RATEIOS</v>
          </cell>
        </row>
        <row r="5457">
          <cell r="S5457" t="str">
            <v>OPERAÇÕES RATEIOS</v>
          </cell>
        </row>
        <row r="5458">
          <cell r="S5458" t="str">
            <v>OPERAÇÕES RATEIOS</v>
          </cell>
        </row>
        <row r="5459">
          <cell r="S5459" t="str">
            <v>OPERAÇÕES RATEIOS</v>
          </cell>
        </row>
        <row r="5460">
          <cell r="S5460" t="str">
            <v>OPERAÇÕES RATEIOS</v>
          </cell>
        </row>
        <row r="5461">
          <cell r="S5461" t="str">
            <v>OPERAÇÕES RATEIOS</v>
          </cell>
        </row>
        <row r="5462">
          <cell r="S5462" t="str">
            <v>OPERAÇÕES RATEIOS</v>
          </cell>
        </row>
        <row r="5463">
          <cell r="S5463" t="str">
            <v>OPERAÇÕES RATEIOS</v>
          </cell>
        </row>
        <row r="5464">
          <cell r="S5464" t="str">
            <v>OPERAÇÕES RATEIOS</v>
          </cell>
        </row>
        <row r="5465">
          <cell r="S5465" t="str">
            <v>OPERAÇÕES RATEIOS</v>
          </cell>
        </row>
        <row r="5466">
          <cell r="S5466" t="str">
            <v>OPERAÇÕES RATEIOS</v>
          </cell>
        </row>
        <row r="5467">
          <cell r="S5467" t="str">
            <v>OPERAÇÕES RATEIOS</v>
          </cell>
        </row>
        <row r="5468">
          <cell r="S5468" t="str">
            <v>OPERAÇÕES RATEIOS</v>
          </cell>
        </row>
        <row r="5469">
          <cell r="S5469" t="str">
            <v>OPERAÇÕES RATEIOS</v>
          </cell>
        </row>
        <row r="5470">
          <cell r="S5470" t="str">
            <v>OPERAÇÕES RATEIOS</v>
          </cell>
        </row>
        <row r="5471">
          <cell r="S5471" t="str">
            <v>OPERAÇÕES RATEIOS</v>
          </cell>
        </row>
        <row r="5472">
          <cell r="S5472" t="str">
            <v>OPERAÇÕES RATEIOS</v>
          </cell>
        </row>
        <row r="5473">
          <cell r="S5473" t="str">
            <v>OPERAÇÕES RATEIOS</v>
          </cell>
        </row>
        <row r="5474">
          <cell r="S5474" t="str">
            <v>OPERAÇÕES RATEIOS</v>
          </cell>
        </row>
        <row r="5475">
          <cell r="S5475" t="str">
            <v>OPERAÇÕES RATEIOS</v>
          </cell>
        </row>
        <row r="5476">
          <cell r="S5476" t="str">
            <v>OPERAÇÕES RATEIOS</v>
          </cell>
        </row>
        <row r="5477">
          <cell r="S5477" t="str">
            <v>OPERAÇÕES RATEIOS</v>
          </cell>
        </row>
        <row r="5478">
          <cell r="S5478" t="str">
            <v>OPERAÇÕES RATEIOS</v>
          </cell>
        </row>
        <row r="5479">
          <cell r="S5479" t="str">
            <v>OPERAÇÕES RATEIOS</v>
          </cell>
        </row>
        <row r="5480">
          <cell r="S5480" t="str">
            <v>OPERAÇÕES RATEIOS</v>
          </cell>
        </row>
        <row r="5481">
          <cell r="S5481" t="str">
            <v>OPERAÇÕES RATEIOS</v>
          </cell>
        </row>
        <row r="5482">
          <cell r="S5482" t="str">
            <v>OPERAÇÕES RATEIOS</v>
          </cell>
        </row>
        <row r="5483">
          <cell r="S5483" t="str">
            <v>OPERAÇÕES RATEIOS</v>
          </cell>
        </row>
        <row r="5484">
          <cell r="S5484" t="str">
            <v>OPERAÇÕES RATEIOS</v>
          </cell>
        </row>
        <row r="5485">
          <cell r="S5485" t="str">
            <v>OPERAÇÕES RATEIOS</v>
          </cell>
        </row>
        <row r="5486">
          <cell r="S5486" t="str">
            <v>OPERAÇÕES RATEIOS</v>
          </cell>
        </row>
        <row r="5487">
          <cell r="S5487" t="str">
            <v>OPERAÇÕES RATEIOS</v>
          </cell>
        </row>
        <row r="5488">
          <cell r="S5488" t="str">
            <v>OPERAÇÕES RATEIOS</v>
          </cell>
        </row>
        <row r="5489">
          <cell r="S5489" t="str">
            <v>OPERAÇÕES RATEIOS</v>
          </cell>
        </row>
        <row r="5490">
          <cell r="S5490" t="str">
            <v>OPERAÇÕES RATEIOS</v>
          </cell>
        </row>
        <row r="5491">
          <cell r="S5491" t="str">
            <v>OPERAÇÕES RATEIOS</v>
          </cell>
        </row>
        <row r="5492">
          <cell r="S5492" t="str">
            <v>OPERAÇÕES RATEIOS</v>
          </cell>
        </row>
        <row r="5493">
          <cell r="S5493" t="str">
            <v>OPERAÇÕES RATEIOS</v>
          </cell>
        </row>
        <row r="5494">
          <cell r="S5494" t="str">
            <v>OPERAÇÕES RATEIOS</v>
          </cell>
        </row>
        <row r="5495">
          <cell r="S5495" t="str">
            <v>OPERAÇÕES RATEIOS</v>
          </cell>
        </row>
        <row r="5496">
          <cell r="S5496" t="str">
            <v>OPERAÇÕES RATEIOS</v>
          </cell>
        </row>
        <row r="5497">
          <cell r="S5497" t="str">
            <v>OPERAÇÕES RATEIOS</v>
          </cell>
        </row>
        <row r="5498">
          <cell r="S5498" t="str">
            <v>OPERAÇÕES RATEIOS</v>
          </cell>
        </row>
        <row r="5499">
          <cell r="S5499" t="str">
            <v>OPERAÇÕES RATEIOS</v>
          </cell>
        </row>
        <row r="5500">
          <cell r="S5500" t="str">
            <v>OPERAÇÕES RATEIOS</v>
          </cell>
        </row>
        <row r="5501">
          <cell r="S5501" t="str">
            <v>OPERAÇÕES RATEIOS</v>
          </cell>
        </row>
        <row r="5502">
          <cell r="S5502" t="str">
            <v>OPERAÇÕES RATEIOS</v>
          </cell>
        </row>
        <row r="5503">
          <cell r="S5503" t="str">
            <v>OPERAÇÕES RATEIOS</v>
          </cell>
        </row>
        <row r="5504">
          <cell r="S5504" t="str">
            <v>OPERAÇÕES RATEIOS</v>
          </cell>
        </row>
        <row r="5505">
          <cell r="S5505" t="str">
            <v>OPERAÇÕES RATEIOS</v>
          </cell>
        </row>
        <row r="5506">
          <cell r="S5506" t="str">
            <v>OPERAÇÕES RATEIOS</v>
          </cell>
        </row>
        <row r="5507">
          <cell r="S5507" t="str">
            <v>OPERAÇÕES RATEIOS</v>
          </cell>
        </row>
        <row r="5508">
          <cell r="S5508" t="str">
            <v>OPERAÇÕES RATEIOS</v>
          </cell>
        </row>
        <row r="5509">
          <cell r="S5509" t="str">
            <v>OPERAÇÕES RATEIOS</v>
          </cell>
        </row>
        <row r="5510">
          <cell r="S5510" t="str">
            <v>OPERAÇÕES RATEIOS</v>
          </cell>
        </row>
        <row r="5511">
          <cell r="S5511" t="str">
            <v>OPERAÇÕES RATEIOS</v>
          </cell>
        </row>
        <row r="5512">
          <cell r="S5512" t="str">
            <v>OPERAÇÕES RATEIOS</v>
          </cell>
        </row>
        <row r="5513">
          <cell r="S5513" t="str">
            <v>OPERAÇÕES RATEIOS</v>
          </cell>
        </row>
        <row r="5514">
          <cell r="S5514" t="str">
            <v>OPERAÇÕES RATEIOS</v>
          </cell>
        </row>
        <row r="5515">
          <cell r="S5515" t="str">
            <v>OPERAÇÕES RATEIOS</v>
          </cell>
        </row>
        <row r="5516">
          <cell r="S5516" t="str">
            <v>OPERAÇÕES RATEIOS</v>
          </cell>
        </row>
        <row r="5517">
          <cell r="S5517" t="str">
            <v>OPERAÇÕES RATEIOS</v>
          </cell>
        </row>
        <row r="5518">
          <cell r="S5518" t="str">
            <v>OPERAÇÕES RATEIOS</v>
          </cell>
        </row>
        <row r="5519">
          <cell r="S5519" t="str">
            <v>OPERAÇÕES RATEIOS</v>
          </cell>
        </row>
        <row r="5520">
          <cell r="S5520" t="str">
            <v>OPERAÇÕES RATEIOS</v>
          </cell>
        </row>
        <row r="5521">
          <cell r="S5521" t="str">
            <v>OPERAÇÕES RATEIOS</v>
          </cell>
        </row>
        <row r="5522">
          <cell r="S5522" t="str">
            <v>OPERAÇÕES RATEIOS</v>
          </cell>
        </row>
        <row r="5523">
          <cell r="S5523" t="str">
            <v>OPERAÇÕES RATEIOS</v>
          </cell>
        </row>
        <row r="5524">
          <cell r="S5524" t="str">
            <v>OPERAÇÕES RATEIOS</v>
          </cell>
        </row>
        <row r="5525">
          <cell r="S5525" t="str">
            <v>OPERAÇÕES RATEIOS</v>
          </cell>
        </row>
        <row r="5526">
          <cell r="S5526" t="str">
            <v>OPERAÇÕES RATEIOS</v>
          </cell>
        </row>
        <row r="5527">
          <cell r="S5527" t="str">
            <v>OPERAÇÕES RATEIOS</v>
          </cell>
        </row>
        <row r="5528">
          <cell r="S5528" t="str">
            <v>OPERAÇÕES RATEIOS</v>
          </cell>
        </row>
        <row r="5529">
          <cell r="S5529" t="str">
            <v>OPERAÇÕES RATEIOS</v>
          </cell>
        </row>
        <row r="5530">
          <cell r="S5530" t="str">
            <v>OPERAÇÕES RATEIOS</v>
          </cell>
        </row>
        <row r="5531">
          <cell r="S5531" t="str">
            <v>OPERAÇÕES RATEIOS</v>
          </cell>
        </row>
        <row r="5532">
          <cell r="S5532" t="str">
            <v>OPERAÇÕES RATEIOS</v>
          </cell>
        </row>
        <row r="5533">
          <cell r="S5533" t="str">
            <v>OPERAÇÕES RATEIOS</v>
          </cell>
        </row>
        <row r="5534">
          <cell r="S5534" t="str">
            <v>OPERAÇÕES RATEIOS</v>
          </cell>
        </row>
        <row r="5535">
          <cell r="S5535" t="str">
            <v>OPERAÇÕES RATEIOS</v>
          </cell>
        </row>
        <row r="5536">
          <cell r="S5536" t="str">
            <v>OPERAÇÕES RATEIOS</v>
          </cell>
        </row>
        <row r="5537">
          <cell r="S5537" t="str">
            <v>OPERAÇÕES RATEIOS</v>
          </cell>
        </row>
        <row r="5538">
          <cell r="S5538" t="str">
            <v>OPERAÇÕES RATEIOS</v>
          </cell>
        </row>
        <row r="5539">
          <cell r="S5539" t="str">
            <v>OPERAÇÕES RATEIOS</v>
          </cell>
        </row>
        <row r="5540">
          <cell r="S5540" t="str">
            <v>OPERAÇÕES RATEIOS</v>
          </cell>
        </row>
        <row r="5541">
          <cell r="S5541" t="str">
            <v>OPERAÇÕES RATEIOS</v>
          </cell>
        </row>
        <row r="5542">
          <cell r="S5542" t="str">
            <v>OPERAÇÕES RATEIOS</v>
          </cell>
        </row>
        <row r="5543">
          <cell r="S5543" t="str">
            <v>OPERAÇÕES RATEIOS</v>
          </cell>
        </row>
        <row r="5544">
          <cell r="S5544" t="str">
            <v>OPERAÇÕES RATEIOS</v>
          </cell>
        </row>
        <row r="5545">
          <cell r="S5545" t="str">
            <v>OPERAÇÕES RATEIOS</v>
          </cell>
        </row>
        <row r="5546">
          <cell r="S5546" t="str">
            <v>OPERAÇÕES RATEIOS</v>
          </cell>
        </row>
        <row r="5547">
          <cell r="S5547" t="str">
            <v>OPERAÇÕES RATEIOS</v>
          </cell>
        </row>
        <row r="5548">
          <cell r="S5548" t="str">
            <v>OPERAÇÕES RATEIOS</v>
          </cell>
        </row>
        <row r="5549">
          <cell r="S5549" t="str">
            <v>OPERAÇÕES RATEIOS</v>
          </cell>
        </row>
        <row r="5550">
          <cell r="S5550" t="str">
            <v>OPERAÇÕES RATEIOS</v>
          </cell>
        </row>
        <row r="5551">
          <cell r="S5551" t="str">
            <v>OPERAÇÕES RATEIOS</v>
          </cell>
        </row>
        <row r="5552">
          <cell r="S5552" t="str">
            <v>OPERAÇÕES RATEIOS</v>
          </cell>
        </row>
        <row r="5553">
          <cell r="S5553" t="str">
            <v>OPERAÇÕES RATEIOS</v>
          </cell>
        </row>
        <row r="5554">
          <cell r="S5554" t="str">
            <v>OPERAÇÕES RATEIOS</v>
          </cell>
        </row>
        <row r="5555">
          <cell r="S5555" t="str">
            <v>OPERAÇÕES RATEIOS</v>
          </cell>
        </row>
        <row r="5556">
          <cell r="S5556" t="str">
            <v>OPERAÇÕES RATEIOS</v>
          </cell>
        </row>
        <row r="5557">
          <cell r="S5557" t="str">
            <v>OPERAÇÕES RATEIOS</v>
          </cell>
        </row>
        <row r="5558">
          <cell r="S5558" t="str">
            <v>OPERAÇÕES RATEIOS</v>
          </cell>
        </row>
        <row r="5559">
          <cell r="S5559" t="str">
            <v>OPERAÇÕES RATEIOS</v>
          </cell>
        </row>
        <row r="5560">
          <cell r="S5560" t="str">
            <v>OPERAÇÕES RATEIOS</v>
          </cell>
        </row>
        <row r="5561">
          <cell r="S5561" t="str">
            <v>OPERAÇÕES RATEIOS</v>
          </cell>
        </row>
        <row r="5562">
          <cell r="S5562" t="str">
            <v>OPERAÇÕES RATEIOS</v>
          </cell>
        </row>
        <row r="5563">
          <cell r="S5563" t="str">
            <v>OPERAÇÕES RATEIOS</v>
          </cell>
        </row>
        <row r="5564">
          <cell r="S5564" t="str">
            <v>OPERAÇÕES RATEIOS</v>
          </cell>
        </row>
        <row r="5565">
          <cell r="S5565" t="str">
            <v>OPERAÇÕES RATEIOS</v>
          </cell>
        </row>
        <row r="5566">
          <cell r="S5566" t="str">
            <v>OPERAÇÕES RATEIOS</v>
          </cell>
        </row>
        <row r="5567">
          <cell r="S5567" t="str">
            <v>OPERAÇÕES RATEIOS</v>
          </cell>
        </row>
        <row r="5568">
          <cell r="S5568" t="str">
            <v>OPERAÇÕES RATEIOS</v>
          </cell>
        </row>
        <row r="5569">
          <cell r="S5569" t="str">
            <v>OPERAÇÕES RATEIOS</v>
          </cell>
        </row>
        <row r="5570">
          <cell r="S5570" t="str">
            <v>OPERAÇÕES RATEIOS</v>
          </cell>
        </row>
        <row r="5571">
          <cell r="S5571" t="str">
            <v>OPERAÇÕES RATEIOS</v>
          </cell>
        </row>
        <row r="5572">
          <cell r="S5572" t="str">
            <v>OPERAÇÕES RATEIOS</v>
          </cell>
        </row>
        <row r="5573">
          <cell r="S5573" t="str">
            <v>OPERAÇÕES RATEIOS</v>
          </cell>
        </row>
        <row r="5574">
          <cell r="S5574" t="str">
            <v>OPERAÇÕES RATEIOS</v>
          </cell>
        </row>
        <row r="5575">
          <cell r="S5575" t="str">
            <v>OPERAÇÕES RATEIOS</v>
          </cell>
        </row>
        <row r="5576">
          <cell r="S5576" t="str">
            <v>OPERAÇÕES RATEIOS</v>
          </cell>
        </row>
        <row r="5577">
          <cell r="S5577" t="str">
            <v>OPERAÇÕES RATEIOS</v>
          </cell>
        </row>
        <row r="5578">
          <cell r="S5578" t="str">
            <v>OPERAÇÕES RATEIOS</v>
          </cell>
        </row>
        <row r="5579">
          <cell r="S5579" t="str">
            <v>OPERAÇÕES RATEIOS</v>
          </cell>
        </row>
        <row r="5580">
          <cell r="S5580" t="str">
            <v>OPERAÇÕES RATEIOS</v>
          </cell>
        </row>
        <row r="5581">
          <cell r="S5581" t="str">
            <v>OPERAÇÕES RATEIOS</v>
          </cell>
        </row>
        <row r="5582">
          <cell r="S5582" t="str">
            <v>OPERAÇÕES RATEIOS</v>
          </cell>
        </row>
        <row r="5583">
          <cell r="S5583" t="str">
            <v>OPERAÇÕES RATEIOS</v>
          </cell>
        </row>
        <row r="5584">
          <cell r="S5584" t="str">
            <v>OPERAÇÕES RATEIOS</v>
          </cell>
        </row>
        <row r="5585">
          <cell r="S5585" t="str">
            <v>OPERAÇÕES RATEIOS</v>
          </cell>
        </row>
        <row r="5586">
          <cell r="S5586" t="str">
            <v>OPERAÇÕES RATEIOS</v>
          </cell>
        </row>
        <row r="5587">
          <cell r="S5587" t="str">
            <v>OPERAÇÕES RATEIOS</v>
          </cell>
        </row>
        <row r="5588">
          <cell r="S5588" t="str">
            <v>OPERAÇÕES RATEIOS</v>
          </cell>
        </row>
        <row r="5589">
          <cell r="S5589" t="str">
            <v>OPERAÇÕES RATEIOS</v>
          </cell>
        </row>
        <row r="5590">
          <cell r="S5590" t="str">
            <v>OPERAÇÕES RATEIOS</v>
          </cell>
        </row>
        <row r="5591">
          <cell r="S5591" t="str">
            <v>OPERAÇÕES RATEIOS</v>
          </cell>
        </row>
        <row r="5592">
          <cell r="S5592" t="str">
            <v>OPERAÇÕES RATEIOS</v>
          </cell>
        </row>
        <row r="5593">
          <cell r="S5593" t="str">
            <v>OPERAÇÕES RATEIOS</v>
          </cell>
        </row>
        <row r="5594">
          <cell r="S5594" t="str">
            <v>OPERAÇÕES RATEIOS</v>
          </cell>
        </row>
        <row r="5595">
          <cell r="S5595" t="str">
            <v>OPERAÇÕES RATEIOS</v>
          </cell>
        </row>
        <row r="5596">
          <cell r="S5596" t="str">
            <v>OPERAÇÕES RATEIOS</v>
          </cell>
        </row>
        <row r="5597">
          <cell r="S5597" t="str">
            <v>OPERAÇÕES RATEIOS</v>
          </cell>
        </row>
        <row r="5598">
          <cell r="S5598" t="str">
            <v>OPERAÇÕES RATEIOS</v>
          </cell>
        </row>
        <row r="5599">
          <cell r="S5599" t="str">
            <v>OPERAÇÕES RATEIOS</v>
          </cell>
        </row>
        <row r="5600">
          <cell r="S5600" t="str">
            <v>OPERAÇÕES RATEIOS</v>
          </cell>
        </row>
        <row r="5601">
          <cell r="S5601" t="str">
            <v>OPERAÇÕES RATEIOS</v>
          </cell>
        </row>
        <row r="5602">
          <cell r="S5602" t="str">
            <v>OPERAÇÕES RATEIOS</v>
          </cell>
        </row>
        <row r="5603">
          <cell r="S5603" t="str">
            <v>OPERAÇÕES RATEIOS</v>
          </cell>
        </row>
        <row r="5604">
          <cell r="S5604" t="str">
            <v>OPERAÇÕES RATEIOS</v>
          </cell>
        </row>
        <row r="5605">
          <cell r="S5605" t="str">
            <v>OPERAÇÕES RATEIOS</v>
          </cell>
        </row>
        <row r="5606">
          <cell r="S5606" t="str">
            <v>OPERAÇÕES RATEIOS</v>
          </cell>
        </row>
        <row r="5607">
          <cell r="S5607" t="str">
            <v>OPERAÇÕES RATEIOS</v>
          </cell>
        </row>
        <row r="5608">
          <cell r="S5608" t="str">
            <v>OPERAÇÕES RATEIOS</v>
          </cell>
        </row>
        <row r="5609">
          <cell r="S5609" t="str">
            <v>OPERAÇÕES RATEIOS</v>
          </cell>
        </row>
        <row r="5610">
          <cell r="S5610" t="str">
            <v>OPERAÇÕES RATEIOS</v>
          </cell>
        </row>
        <row r="5611">
          <cell r="S5611" t="str">
            <v>OPERAÇÕES RATEIOS</v>
          </cell>
        </row>
        <row r="5612">
          <cell r="S5612" t="str">
            <v>OPERAÇÕES RATEIOS</v>
          </cell>
        </row>
        <row r="5613">
          <cell r="S5613" t="str">
            <v>OPERAÇÕES RATEIOS</v>
          </cell>
        </row>
        <row r="5614">
          <cell r="S5614" t="str">
            <v>OPERAÇÕES RATEIOS</v>
          </cell>
        </row>
        <row r="5615">
          <cell r="S5615" t="str">
            <v>OPERAÇÕES RATEIOS</v>
          </cell>
        </row>
        <row r="5616">
          <cell r="S5616" t="str">
            <v>OPERAÇÕES RATEIOS</v>
          </cell>
        </row>
        <row r="5617">
          <cell r="S5617" t="str">
            <v>OPERAÇÕES RATEIOS</v>
          </cell>
        </row>
        <row r="5618">
          <cell r="S5618" t="str">
            <v>OPERAÇÕES RATEIOS</v>
          </cell>
        </row>
        <row r="5619">
          <cell r="S5619" t="str">
            <v>OPERAÇÕES RATEIOS</v>
          </cell>
        </row>
        <row r="5620">
          <cell r="S5620" t="str">
            <v>OPERAÇÕES RATEIOS</v>
          </cell>
        </row>
        <row r="5621">
          <cell r="S5621" t="str">
            <v>OPERAÇÕES RATEIOS</v>
          </cell>
        </row>
        <row r="5622">
          <cell r="S5622" t="str">
            <v>OPERAÇÕES RATEIOS</v>
          </cell>
        </row>
        <row r="5623">
          <cell r="S5623" t="str">
            <v>OPERAÇÕES RATEIOS</v>
          </cell>
        </row>
        <row r="5624">
          <cell r="S5624" t="str">
            <v>OPERAÇÕES RATEIOS</v>
          </cell>
        </row>
        <row r="5625">
          <cell r="S5625" t="str">
            <v>OPERAÇÕES RATEIOS</v>
          </cell>
        </row>
        <row r="5626">
          <cell r="S5626" t="str">
            <v>OPERAÇÕES RATEIOS</v>
          </cell>
        </row>
        <row r="5627">
          <cell r="S5627" t="str">
            <v>OPERAÇÕES RATEIOS</v>
          </cell>
        </row>
        <row r="5628">
          <cell r="S5628" t="str">
            <v>OPERAÇÕES RATEIOS</v>
          </cell>
        </row>
        <row r="5629">
          <cell r="S5629" t="str">
            <v>OPERAÇÕES RATEIOS</v>
          </cell>
        </row>
        <row r="5630">
          <cell r="S5630" t="str">
            <v>OPERAÇÕES RATEIOS</v>
          </cell>
        </row>
        <row r="5631">
          <cell r="S5631" t="str">
            <v>OPERAÇÕES RATEIOS</v>
          </cell>
        </row>
        <row r="5632">
          <cell r="S5632" t="str">
            <v>OPERAÇÕES RATEIOS</v>
          </cell>
        </row>
        <row r="5633">
          <cell r="S5633" t="str">
            <v>OPERAÇÕES RATEIOS</v>
          </cell>
        </row>
        <row r="5634">
          <cell r="S5634" t="str">
            <v>OPERAÇÕES RATEIOS</v>
          </cell>
        </row>
        <row r="5635">
          <cell r="S5635" t="str">
            <v>OPERAÇÕES RATEIOS</v>
          </cell>
        </row>
        <row r="5636">
          <cell r="S5636" t="str">
            <v>OPERAÇÕES RATEIOS</v>
          </cell>
        </row>
        <row r="5637">
          <cell r="S5637" t="str">
            <v>OPERAÇÕES RATEIOS</v>
          </cell>
        </row>
        <row r="5638">
          <cell r="S5638" t="str">
            <v>OPERAÇÕES RATEIOS</v>
          </cell>
        </row>
        <row r="5639">
          <cell r="S5639" t="str">
            <v>OPERAÇÕES RATEIOS</v>
          </cell>
        </row>
        <row r="5640">
          <cell r="S5640" t="str">
            <v>OPERAÇÕES RATEIOS</v>
          </cell>
        </row>
        <row r="5641">
          <cell r="S5641" t="str">
            <v>OPERAÇÕES RATEIOS</v>
          </cell>
        </row>
        <row r="5642">
          <cell r="S5642" t="str">
            <v>OPERAÇÕES RATEIOS</v>
          </cell>
        </row>
        <row r="5643">
          <cell r="S5643" t="str">
            <v>OPERAÇÕES RATEIOS</v>
          </cell>
        </row>
        <row r="5644">
          <cell r="S5644" t="str">
            <v>OPERAÇÕES RATEIOS</v>
          </cell>
        </row>
        <row r="5645">
          <cell r="S5645" t="str">
            <v>OPERAÇÕES RATEIOS</v>
          </cell>
        </row>
        <row r="5646">
          <cell r="S5646" t="str">
            <v>OPERAÇÕES RATEIOS</v>
          </cell>
        </row>
        <row r="5647">
          <cell r="S5647" t="str">
            <v>OPERAÇÕES RATEIOS</v>
          </cell>
        </row>
        <row r="5648">
          <cell r="S5648" t="str">
            <v>OPERAÇÕES RATEIOS</v>
          </cell>
        </row>
        <row r="5649">
          <cell r="S5649" t="str">
            <v>OPERAÇÕES RATEIOS</v>
          </cell>
        </row>
        <row r="5650">
          <cell r="S5650" t="str">
            <v>OPERAÇÕES RATEIOS</v>
          </cell>
        </row>
        <row r="5651">
          <cell r="S5651" t="str">
            <v>OPERAÇÕES RATEIOS</v>
          </cell>
        </row>
        <row r="5652">
          <cell r="S5652" t="str">
            <v>OPERAÇÕES RATEIOS</v>
          </cell>
        </row>
        <row r="5653">
          <cell r="S5653" t="str">
            <v>OPERAÇÕES RATEIOS</v>
          </cell>
        </row>
        <row r="5654">
          <cell r="S5654" t="str">
            <v>OPERAÇÕES RATEIOS</v>
          </cell>
        </row>
        <row r="5655">
          <cell r="S5655" t="str">
            <v>OPERAÇÕES RATEIOS</v>
          </cell>
        </row>
        <row r="5656">
          <cell r="S5656" t="str">
            <v>OPERAÇÕES RATEIOS</v>
          </cell>
        </row>
        <row r="5657">
          <cell r="S5657" t="str">
            <v>OPERAÇÕES RATEIOS</v>
          </cell>
        </row>
        <row r="5658">
          <cell r="S5658" t="str">
            <v>OPERAÇÕES RATEIOS</v>
          </cell>
        </row>
        <row r="5659">
          <cell r="S5659" t="str">
            <v>OPERAÇÕES RATEIOS</v>
          </cell>
        </row>
        <row r="5660">
          <cell r="S5660" t="str">
            <v>OPERAÇÕES RATEIOS</v>
          </cell>
        </row>
        <row r="5661">
          <cell r="S5661" t="str">
            <v>OPERAÇÕES RATEIOS</v>
          </cell>
        </row>
        <row r="5662">
          <cell r="S5662" t="str">
            <v>OPERAÇÕES RATEIOS</v>
          </cell>
        </row>
        <row r="5663">
          <cell r="S5663" t="str">
            <v>OPERAÇÕES RATEIOS</v>
          </cell>
        </row>
        <row r="5664">
          <cell r="S5664" t="str">
            <v>OPERAÇÕES RATEIOS</v>
          </cell>
        </row>
        <row r="5665">
          <cell r="S5665" t="str">
            <v>OPERAÇÕES RATEIOS</v>
          </cell>
        </row>
        <row r="5666">
          <cell r="S5666" t="str">
            <v>OPERAÇÕES RATEIOS</v>
          </cell>
        </row>
        <row r="5667">
          <cell r="S5667" t="str">
            <v>OPERAÇÕES RATEIOS</v>
          </cell>
        </row>
        <row r="5668">
          <cell r="S5668" t="str">
            <v>OPERAÇÕES RATEIOS</v>
          </cell>
        </row>
        <row r="5669">
          <cell r="S5669" t="str">
            <v>OPERAÇÕES RATEIOS</v>
          </cell>
        </row>
        <row r="5670">
          <cell r="S5670" t="str">
            <v>OPERAÇÕES RATEIOS</v>
          </cell>
        </row>
        <row r="5671">
          <cell r="S5671" t="str">
            <v>OPERAÇÕES RATEIOS</v>
          </cell>
        </row>
        <row r="5672">
          <cell r="S5672" t="str">
            <v>OPERAÇÕES RATEIOS</v>
          </cell>
        </row>
        <row r="5673">
          <cell r="S5673" t="str">
            <v>OPERAÇÕES RATEIOS</v>
          </cell>
        </row>
        <row r="5674">
          <cell r="S5674" t="str">
            <v>OPERAÇÕES RATEIOS</v>
          </cell>
        </row>
        <row r="5675">
          <cell r="S5675" t="str">
            <v>OPERAÇÕES RATEIOS</v>
          </cell>
        </row>
        <row r="5676">
          <cell r="S5676" t="str">
            <v>OPERAÇÕES RATEIOS</v>
          </cell>
        </row>
        <row r="5677">
          <cell r="S5677" t="str">
            <v>OPERAÇÕES RATEIOS</v>
          </cell>
        </row>
        <row r="5678">
          <cell r="S5678" t="str">
            <v>OPERAÇÕES RATEIOS</v>
          </cell>
        </row>
        <row r="5679">
          <cell r="S5679" t="str">
            <v>OPERAÇÕES RATEIOS</v>
          </cell>
        </row>
        <row r="5680">
          <cell r="S5680" t="str">
            <v>OPERAÇÕES RATEIOS</v>
          </cell>
        </row>
        <row r="5681">
          <cell r="S5681" t="str">
            <v>OPERAÇÕES RATEIOS</v>
          </cell>
        </row>
        <row r="5682">
          <cell r="S5682" t="str">
            <v>OPERAÇÕES RATEIOS</v>
          </cell>
        </row>
        <row r="5683">
          <cell r="S5683" t="str">
            <v>OPERAÇÕES RATEIOS</v>
          </cell>
        </row>
        <row r="5684">
          <cell r="S5684" t="str">
            <v>OPERAÇÕES RATEIOS</v>
          </cell>
        </row>
        <row r="5685">
          <cell r="S5685" t="str">
            <v>OPERAÇÕES RATEIOS</v>
          </cell>
        </row>
        <row r="5686">
          <cell r="S5686" t="str">
            <v>OPERAÇÕES RATEIOS</v>
          </cell>
        </row>
        <row r="5687">
          <cell r="S5687" t="str">
            <v>OPERAÇÕES RATEIOS</v>
          </cell>
        </row>
        <row r="5688">
          <cell r="S5688" t="str">
            <v>OPERAÇÕES RATEIOS</v>
          </cell>
        </row>
        <row r="5689">
          <cell r="S5689" t="str">
            <v>OPERAÇÕES RATEIOS</v>
          </cell>
        </row>
        <row r="5690">
          <cell r="S5690" t="str">
            <v>OPERAÇÕES RATEIOS</v>
          </cell>
        </row>
        <row r="5691">
          <cell r="S5691" t="str">
            <v>OPERAÇÕES RATEIOS</v>
          </cell>
        </row>
        <row r="5692">
          <cell r="S5692" t="str">
            <v>OPERAÇÕES RATEIOS</v>
          </cell>
        </row>
        <row r="5693">
          <cell r="S5693" t="str">
            <v>OPERAÇÕES RATEIOS</v>
          </cell>
        </row>
        <row r="5694">
          <cell r="S5694" t="str">
            <v>OPERAÇÕES RATEIOS</v>
          </cell>
        </row>
        <row r="5695">
          <cell r="S5695" t="str">
            <v>OPERAÇÕES RATEIOS</v>
          </cell>
        </row>
        <row r="5696">
          <cell r="S5696" t="str">
            <v>OPERAÇÕES RATEIOS</v>
          </cell>
        </row>
        <row r="5697">
          <cell r="S5697" t="str">
            <v>OPERAÇÕES RATEIOS</v>
          </cell>
        </row>
        <row r="5698">
          <cell r="S5698" t="str">
            <v>OPERAÇÕES RATEIOS</v>
          </cell>
        </row>
        <row r="5699">
          <cell r="S5699" t="str">
            <v>OPERAÇÕES RATEIOS</v>
          </cell>
        </row>
        <row r="5700">
          <cell r="S5700" t="str">
            <v>OPERAÇÕES RATEIOS</v>
          </cell>
        </row>
        <row r="5701">
          <cell r="S5701" t="str">
            <v>OPERAÇÕES RATEIOS</v>
          </cell>
        </row>
        <row r="5702">
          <cell r="S5702" t="str">
            <v>OPERAÇÕES RATEIOS</v>
          </cell>
        </row>
        <row r="5703">
          <cell r="S5703" t="str">
            <v>OPERAÇÕES RATEIOS</v>
          </cell>
        </row>
        <row r="5704">
          <cell r="S5704" t="str">
            <v>OPERAÇÕES RATEIOS</v>
          </cell>
        </row>
        <row r="5705">
          <cell r="S5705" t="str">
            <v>OPERAÇÕES RATEIOS</v>
          </cell>
        </row>
        <row r="5706">
          <cell r="S5706" t="str">
            <v>OPERAÇÕES RATEIOS</v>
          </cell>
        </row>
        <row r="5707">
          <cell r="S5707" t="str">
            <v>OPERAÇÕES RATEIOS</v>
          </cell>
        </row>
        <row r="5708">
          <cell r="S5708" t="str">
            <v>OPERAÇÕES RATEIOS</v>
          </cell>
        </row>
        <row r="5709">
          <cell r="S5709" t="str">
            <v>OPERAÇÕES RATEIOS</v>
          </cell>
        </row>
        <row r="5710">
          <cell r="S5710" t="str">
            <v>OPERAÇÕES RATEIOS</v>
          </cell>
        </row>
        <row r="5711">
          <cell r="S5711" t="str">
            <v>OPERAÇÕES RATEIOS</v>
          </cell>
        </row>
        <row r="5712">
          <cell r="S5712" t="str">
            <v>OPERAÇÕES RATEIOS</v>
          </cell>
        </row>
        <row r="5713">
          <cell r="S5713" t="str">
            <v>OPERAÇÕES RATEIOS</v>
          </cell>
        </row>
        <row r="5714">
          <cell r="S5714" t="str">
            <v>OPERAÇÕES RATEIOS</v>
          </cell>
        </row>
        <row r="5715">
          <cell r="S5715" t="str">
            <v>OPERAÇÕES RATEIOS</v>
          </cell>
        </row>
        <row r="5716">
          <cell r="S5716" t="str">
            <v>OPERAÇÕES RATEIOS</v>
          </cell>
        </row>
        <row r="5717">
          <cell r="S5717" t="str">
            <v>OPERAÇÕES RATEIOS</v>
          </cell>
        </row>
        <row r="5718">
          <cell r="S5718" t="str">
            <v>OPERAÇÕES RATEIOS</v>
          </cell>
        </row>
        <row r="5719">
          <cell r="S5719" t="str">
            <v>OPERAÇÕES RATEIOS</v>
          </cell>
        </row>
        <row r="5720">
          <cell r="S5720" t="str">
            <v>OPERAÇÕES RATEIOS</v>
          </cell>
        </row>
        <row r="5721">
          <cell r="S5721" t="str">
            <v>OPERAÇÕES RATEIOS</v>
          </cell>
        </row>
        <row r="5722">
          <cell r="S5722" t="str">
            <v>OPERAÇÕES RATEIOS</v>
          </cell>
        </row>
        <row r="5723">
          <cell r="S5723" t="str">
            <v>OPERAÇÕES RATEIOS</v>
          </cell>
        </row>
        <row r="5724">
          <cell r="S5724" t="str">
            <v>OPERAÇÕES RATEIOS</v>
          </cell>
        </row>
        <row r="5725">
          <cell r="S5725" t="str">
            <v>OPERAÇÕES RATEIOS</v>
          </cell>
        </row>
        <row r="5726">
          <cell r="S5726" t="str">
            <v>OPERAÇÕES RATEIOS</v>
          </cell>
        </row>
        <row r="5727">
          <cell r="S5727" t="str">
            <v>OPERAÇÕES RATEIOS</v>
          </cell>
        </row>
        <row r="5728">
          <cell r="S5728" t="str">
            <v>OPERAÇÕES RATEIOS</v>
          </cell>
        </row>
        <row r="5729">
          <cell r="S5729" t="str">
            <v>OPERAÇÕES RATEIOS</v>
          </cell>
        </row>
        <row r="5730">
          <cell r="S5730" t="str">
            <v>OPERAÇÕES RATEIOS</v>
          </cell>
        </row>
        <row r="5731">
          <cell r="S5731" t="str">
            <v>OPERAÇÕES RATEIOS</v>
          </cell>
        </row>
        <row r="5732">
          <cell r="S5732" t="str">
            <v>OPERAÇÕES RATEIOS</v>
          </cell>
        </row>
        <row r="5733">
          <cell r="S5733" t="str">
            <v>OPERAÇÕES RATEIOS</v>
          </cell>
        </row>
        <row r="5734">
          <cell r="S5734" t="str">
            <v>OPERAÇÕES RATEIOS</v>
          </cell>
        </row>
        <row r="5735">
          <cell r="S5735" t="str">
            <v>OPERAÇÕES RATEIOS</v>
          </cell>
        </row>
        <row r="5736">
          <cell r="S5736" t="str">
            <v>OPERAÇÕES RATEIOS</v>
          </cell>
        </row>
        <row r="5737">
          <cell r="S5737" t="str">
            <v>OPERAÇÕES RATEIOS</v>
          </cell>
        </row>
        <row r="5738">
          <cell r="S5738" t="str">
            <v>OPERAÇÕES RATEIOS</v>
          </cell>
        </row>
        <row r="5739">
          <cell r="S5739" t="str">
            <v>OPERAÇÕES RATEIOS</v>
          </cell>
        </row>
        <row r="5740">
          <cell r="S5740" t="str">
            <v>OPERAÇÕES RATEIOS</v>
          </cell>
        </row>
        <row r="5741">
          <cell r="S5741" t="str">
            <v>OPERAÇÕES RATEIOS</v>
          </cell>
        </row>
        <row r="5742">
          <cell r="S5742" t="str">
            <v>OPERAÇÕES RATEIOS</v>
          </cell>
        </row>
        <row r="5743">
          <cell r="S5743" t="str">
            <v>OPERAÇÕES RATEIOS</v>
          </cell>
        </row>
        <row r="5744">
          <cell r="S5744" t="str">
            <v>OPERAÇÕES RATEIOS</v>
          </cell>
        </row>
        <row r="5745">
          <cell r="S5745" t="str">
            <v>OPERAÇÕES RATEIOS</v>
          </cell>
        </row>
        <row r="5746">
          <cell r="S5746" t="str">
            <v>OPERAÇÕES RATEIOS</v>
          </cell>
        </row>
        <row r="5747">
          <cell r="S5747" t="str">
            <v>OPERAÇÕES RATEIOS</v>
          </cell>
        </row>
        <row r="5748">
          <cell r="S5748" t="str">
            <v>OPERAÇÕES RATEIOS</v>
          </cell>
        </row>
        <row r="5749">
          <cell r="S5749" t="str">
            <v>OPERAÇÕES RATEIOS</v>
          </cell>
        </row>
        <row r="5750">
          <cell r="S5750" t="str">
            <v>OPERAÇÕES RATEIOS</v>
          </cell>
        </row>
        <row r="5751">
          <cell r="S5751" t="str">
            <v>OPERAÇÕES RATEIOS</v>
          </cell>
        </row>
        <row r="5752">
          <cell r="S5752" t="str">
            <v>OPERAÇÕES RATEIOS</v>
          </cell>
        </row>
        <row r="5753">
          <cell r="S5753" t="str">
            <v>OPERAÇÕES RATEIOS</v>
          </cell>
        </row>
        <row r="5754">
          <cell r="S5754" t="str">
            <v>OPERAÇÕES RATEIOS</v>
          </cell>
        </row>
        <row r="5755">
          <cell r="S5755" t="str">
            <v>OPERAÇÕES RATEIOS</v>
          </cell>
        </row>
        <row r="5756">
          <cell r="S5756" t="str">
            <v>OPERAÇÕES RATEIOS</v>
          </cell>
        </row>
        <row r="5757">
          <cell r="S5757" t="str">
            <v>OPERAÇÕES RATEIOS</v>
          </cell>
        </row>
        <row r="5758">
          <cell r="S5758" t="str">
            <v>OPERAÇÕES RATEIOS</v>
          </cell>
        </row>
        <row r="5759">
          <cell r="S5759" t="str">
            <v>OPERAÇÕES RATEIOS</v>
          </cell>
        </row>
        <row r="5760">
          <cell r="S5760" t="str">
            <v>OPERAÇÕES RATEIOS</v>
          </cell>
        </row>
        <row r="5761">
          <cell r="S5761" t="str">
            <v>OPERAÇÕES RATEIOS</v>
          </cell>
        </row>
        <row r="5762">
          <cell r="S5762" t="str">
            <v>OPERAÇÕES RATEIOS</v>
          </cell>
        </row>
        <row r="5763">
          <cell r="S5763" t="str">
            <v>OPERAÇÕES RATEIOS</v>
          </cell>
        </row>
        <row r="5764">
          <cell r="S5764" t="str">
            <v>OPERAÇÕES RATEIOS</v>
          </cell>
        </row>
        <row r="5765">
          <cell r="S5765" t="str">
            <v>OPERAÇÕES RATEIOS</v>
          </cell>
        </row>
        <row r="5766">
          <cell r="S5766" t="str">
            <v>OPERAÇÕES RATEIOS</v>
          </cell>
        </row>
        <row r="5767">
          <cell r="S5767" t="str">
            <v>OPERAÇÕES RATEIOS</v>
          </cell>
        </row>
        <row r="5768">
          <cell r="S5768" t="str">
            <v>OPERAÇÕES RATEIOS</v>
          </cell>
        </row>
        <row r="5769">
          <cell r="S5769" t="str">
            <v>OPERAÇÕES RATEIOS</v>
          </cell>
        </row>
        <row r="5770">
          <cell r="S5770" t="str">
            <v>OPERAÇÕES RATEIOS</v>
          </cell>
        </row>
        <row r="5771">
          <cell r="S5771" t="str">
            <v>OPERAÇÕES RATEIOS</v>
          </cell>
        </row>
        <row r="5772">
          <cell r="S5772" t="str">
            <v>OPERAÇÕES RATEIOS</v>
          </cell>
        </row>
        <row r="5773">
          <cell r="S5773" t="str">
            <v>OPERAÇÕES RATEIOS</v>
          </cell>
        </row>
        <row r="5774">
          <cell r="S5774" t="str">
            <v>OPERAÇÕES RATEIOS</v>
          </cell>
        </row>
        <row r="5775">
          <cell r="S5775" t="str">
            <v>OPERAÇÕES RATEIOS</v>
          </cell>
        </row>
        <row r="5776">
          <cell r="S5776" t="str">
            <v>OPERAÇÕES RATEIOS</v>
          </cell>
        </row>
        <row r="5777">
          <cell r="S5777" t="str">
            <v>OPERAÇÕES RATEIOS</v>
          </cell>
        </row>
        <row r="5778">
          <cell r="S5778" t="str">
            <v>OPERAÇÕES RATEIOS</v>
          </cell>
        </row>
        <row r="5779">
          <cell r="S5779" t="str">
            <v>OPERAÇÕES RATEIOS</v>
          </cell>
        </row>
        <row r="5780">
          <cell r="S5780" t="str">
            <v>OPERAÇÕES RATEIOS</v>
          </cell>
        </row>
        <row r="5781">
          <cell r="S5781" t="str">
            <v>OPERAÇÕES RATEIOS</v>
          </cell>
        </row>
        <row r="5782">
          <cell r="S5782" t="str">
            <v>OPERAÇÕES RATEIOS</v>
          </cell>
        </row>
        <row r="5783">
          <cell r="S5783" t="str">
            <v>OPERAÇÕES RATEIOS</v>
          </cell>
        </row>
        <row r="5784">
          <cell r="S5784" t="str">
            <v>OPERAÇÕES RATEIOS</v>
          </cell>
        </row>
        <row r="5785">
          <cell r="S5785" t="str">
            <v>OPERAÇÕES RATEIOS</v>
          </cell>
        </row>
        <row r="5786">
          <cell r="S5786" t="str">
            <v>OPERAÇÕES RATEIOS</v>
          </cell>
        </row>
        <row r="5787">
          <cell r="S5787" t="str">
            <v>OPERAÇÕES RATEIOS</v>
          </cell>
        </row>
        <row r="5788">
          <cell r="S5788" t="str">
            <v>OPERAÇÕES RATEIOS</v>
          </cell>
        </row>
        <row r="5789">
          <cell r="S5789" t="str">
            <v>OPERAÇÕES RATEIOS</v>
          </cell>
        </row>
        <row r="5790">
          <cell r="S5790" t="str">
            <v>OPERAÇÕES RATEIOS</v>
          </cell>
        </row>
        <row r="5791">
          <cell r="S5791" t="str">
            <v>OPERAÇÕES RATEIOS</v>
          </cell>
        </row>
        <row r="5792">
          <cell r="S5792" t="str">
            <v>OPERAÇÕES RATEIOS</v>
          </cell>
        </row>
        <row r="5793">
          <cell r="S5793" t="str">
            <v>OPERAÇÕES RATEIOS</v>
          </cell>
        </row>
        <row r="5794">
          <cell r="S5794" t="str">
            <v>OPERAÇÕES RATEIOS</v>
          </cell>
        </row>
        <row r="5795">
          <cell r="S5795" t="str">
            <v>OPERAÇÕES RATEIOS</v>
          </cell>
        </row>
        <row r="5796">
          <cell r="S5796" t="str">
            <v>OPERAÇÕES RATEIOS</v>
          </cell>
        </row>
        <row r="5797">
          <cell r="S5797" t="str">
            <v>OPERAÇÕES RATEIOS</v>
          </cell>
        </row>
        <row r="5798">
          <cell r="S5798" t="str">
            <v>OPERAÇÕES RATEIOS</v>
          </cell>
        </row>
        <row r="5799">
          <cell r="S5799" t="str">
            <v>OPERAÇÕES RATEIOS</v>
          </cell>
        </row>
        <row r="5800">
          <cell r="S5800" t="str">
            <v>OPERAÇÕES RATEIOS</v>
          </cell>
        </row>
        <row r="5801">
          <cell r="S5801" t="str">
            <v>OPERAÇÕES RATEIOS</v>
          </cell>
        </row>
        <row r="5802">
          <cell r="S5802" t="str">
            <v>OPERAÇÕES RATEIOS</v>
          </cell>
        </row>
        <row r="5803">
          <cell r="S5803" t="str">
            <v>OPERAÇÕES RATEIOS</v>
          </cell>
        </row>
        <row r="5804">
          <cell r="S5804" t="str">
            <v>OPERAÇÕES RATEIOS</v>
          </cell>
        </row>
        <row r="5805">
          <cell r="S5805" t="str">
            <v>OPERAÇÕES RATEIOS</v>
          </cell>
        </row>
        <row r="5806">
          <cell r="S5806" t="str">
            <v>OPERAÇÕES RATEIOS</v>
          </cell>
        </row>
        <row r="5807">
          <cell r="S5807" t="str">
            <v>OPERAÇÕES RATEIOS</v>
          </cell>
        </row>
        <row r="5808">
          <cell r="S5808" t="str">
            <v>OPERAÇÕES RATEIOS</v>
          </cell>
        </row>
        <row r="5809">
          <cell r="S5809" t="str">
            <v>OPERAÇÕES RATEIOS</v>
          </cell>
        </row>
        <row r="5810">
          <cell r="S5810" t="str">
            <v>OPERAÇÕES RATEIOS</v>
          </cell>
        </row>
        <row r="5811">
          <cell r="S5811" t="str">
            <v>OPERAÇÕES RATEIOS</v>
          </cell>
        </row>
        <row r="5812">
          <cell r="S5812" t="str">
            <v>OPERAÇÕES RATEIOS</v>
          </cell>
        </row>
        <row r="5813">
          <cell r="S5813" t="str">
            <v>OPERAÇÕES RATEIOS</v>
          </cell>
        </row>
        <row r="5814">
          <cell r="S5814" t="str">
            <v>OPERAÇÕES RATEIOS</v>
          </cell>
        </row>
        <row r="5815">
          <cell r="S5815" t="str">
            <v>OPERAÇÕES RATEIOS</v>
          </cell>
        </row>
        <row r="5816">
          <cell r="S5816" t="str">
            <v>OPERAÇÕES RATEIOS</v>
          </cell>
        </row>
        <row r="5817">
          <cell r="S5817" t="str">
            <v>OPERAÇÕES RATEIOS</v>
          </cell>
        </row>
        <row r="5818">
          <cell r="S5818" t="str">
            <v>OPERAÇÕES RATEIOS</v>
          </cell>
        </row>
        <row r="5819">
          <cell r="S5819" t="str">
            <v>OPERAÇÕES RATEIOS</v>
          </cell>
        </row>
        <row r="5820">
          <cell r="S5820" t="str">
            <v>OPERAÇÕES RATEIOS</v>
          </cell>
        </row>
        <row r="5821">
          <cell r="S5821" t="str">
            <v>OPERAÇÕES RATEIOS</v>
          </cell>
        </row>
        <row r="5822">
          <cell r="S5822" t="str">
            <v>OPERAÇÕES RATEIOS</v>
          </cell>
        </row>
        <row r="5823">
          <cell r="S5823" t="str">
            <v>OPERAÇÕES RATEIOS</v>
          </cell>
        </row>
        <row r="5824">
          <cell r="S5824" t="str">
            <v>OPERAÇÕES RATEIOS</v>
          </cell>
        </row>
        <row r="5825">
          <cell r="S5825" t="str">
            <v>OPERAÇÕES RATEIOS</v>
          </cell>
        </row>
        <row r="5826">
          <cell r="S5826" t="str">
            <v>OPERAÇÕES RATEIOS</v>
          </cell>
        </row>
        <row r="5827">
          <cell r="S5827" t="str">
            <v>OPERAÇÕES RATEIOS</v>
          </cell>
        </row>
        <row r="5828">
          <cell r="S5828" t="str">
            <v>OPERAÇÕES RATEIOS</v>
          </cell>
        </row>
        <row r="5829">
          <cell r="S5829" t="str">
            <v>OPERAÇÕES RATEIOS</v>
          </cell>
        </row>
        <row r="5830">
          <cell r="S5830" t="str">
            <v>OPERAÇÕES RATEIOS</v>
          </cell>
        </row>
        <row r="5831">
          <cell r="S5831" t="str">
            <v>OPERAÇÕES RATEIOS</v>
          </cell>
        </row>
        <row r="5832">
          <cell r="S5832" t="str">
            <v>OPERAÇÕES RATEIOS</v>
          </cell>
        </row>
        <row r="5833">
          <cell r="S5833" t="str">
            <v>OPERAÇÕES RATEIOS</v>
          </cell>
        </row>
        <row r="5834">
          <cell r="S5834" t="str">
            <v>OPERAÇÕES RATEIOS</v>
          </cell>
        </row>
        <row r="5835">
          <cell r="S5835" t="str">
            <v>OPERAÇÕES RATEIOS</v>
          </cell>
        </row>
        <row r="5836">
          <cell r="S5836" t="str">
            <v>OPERAÇÕES RATEIOS</v>
          </cell>
        </row>
        <row r="5837">
          <cell r="S5837" t="str">
            <v>OPERAÇÕES RATEIOS</v>
          </cell>
        </row>
        <row r="5838">
          <cell r="S5838" t="str">
            <v>OPERAÇÕES RATEIOS</v>
          </cell>
        </row>
        <row r="5839">
          <cell r="S5839" t="str">
            <v>OPERAÇÕES RATEIOS</v>
          </cell>
        </row>
        <row r="5840">
          <cell r="S5840" t="str">
            <v>OPERAÇÕES RATEIOS</v>
          </cell>
        </row>
        <row r="5841">
          <cell r="S5841" t="str">
            <v>OPERAÇÕES RATEIOS</v>
          </cell>
        </row>
        <row r="5842">
          <cell r="S5842" t="str">
            <v>OPERAÇÕES RATEIOS</v>
          </cell>
        </row>
        <row r="5843">
          <cell r="S5843" t="str">
            <v>OPERAÇÕES RATEIOS</v>
          </cell>
        </row>
        <row r="5844">
          <cell r="S5844" t="str">
            <v>OPERAÇÕES RATEIOS</v>
          </cell>
        </row>
        <row r="5845">
          <cell r="S5845" t="str">
            <v>OPERAÇÕES RATEIOS</v>
          </cell>
        </row>
        <row r="5846">
          <cell r="S5846" t="str">
            <v>OPERAÇÕES RATEIOS</v>
          </cell>
        </row>
        <row r="5847">
          <cell r="S5847" t="str">
            <v>OPERAÇÕES RATEIOS</v>
          </cell>
        </row>
        <row r="5848">
          <cell r="S5848" t="str">
            <v>OPERAÇÕES RATEIOS</v>
          </cell>
        </row>
        <row r="5849">
          <cell r="S5849" t="str">
            <v>OPERAÇÕES RATEIOS</v>
          </cell>
        </row>
        <row r="5850">
          <cell r="S5850" t="str">
            <v>OPERAÇÕES RATEIOS</v>
          </cell>
        </row>
        <row r="5851">
          <cell r="S5851" t="str">
            <v>OPERAÇÕES RATEIOS</v>
          </cell>
        </row>
        <row r="5852">
          <cell r="S5852" t="str">
            <v>OPERAÇÕES RATEIOS</v>
          </cell>
        </row>
        <row r="5853">
          <cell r="S5853" t="str">
            <v>OPERAÇÕES RATEIOS</v>
          </cell>
        </row>
        <row r="5854">
          <cell r="S5854" t="str">
            <v>OPERAÇÕES RATEIOS</v>
          </cell>
        </row>
        <row r="5855">
          <cell r="S5855" t="str">
            <v>OPERAÇÕES RATEIOS</v>
          </cell>
        </row>
        <row r="5856">
          <cell r="S5856" t="str">
            <v>OPERAÇÕES RATEIOS</v>
          </cell>
        </row>
        <row r="5857">
          <cell r="S5857" t="str">
            <v>OPERAÇÕES RATEIOS</v>
          </cell>
        </row>
        <row r="5858">
          <cell r="S5858" t="str">
            <v>OPERAÇÕES RATEIOS</v>
          </cell>
        </row>
        <row r="5859">
          <cell r="S5859" t="str">
            <v>OPERAÇÕES RATEIOS</v>
          </cell>
        </row>
        <row r="5860">
          <cell r="S5860" t="str">
            <v>OPERAÇÕES RATEIOS</v>
          </cell>
        </row>
        <row r="5861">
          <cell r="S5861" t="str">
            <v>OPERAÇÕES RATEIOS</v>
          </cell>
        </row>
        <row r="5862">
          <cell r="S5862" t="str">
            <v>OPERAÇÕES RATEIOS</v>
          </cell>
        </row>
        <row r="5863">
          <cell r="S5863" t="str">
            <v>OPERAÇÕES RATEIOS</v>
          </cell>
        </row>
        <row r="5864">
          <cell r="S5864" t="str">
            <v>OPERAÇÕES RATEIOS</v>
          </cell>
        </row>
        <row r="5865">
          <cell r="S5865" t="str">
            <v>OPERAÇÕES RATEIOS</v>
          </cell>
        </row>
        <row r="5866">
          <cell r="S5866" t="str">
            <v>OPERAÇÕES RATEIOS</v>
          </cell>
        </row>
        <row r="5867">
          <cell r="S5867" t="str">
            <v>OPERAÇÕES RATEIOS</v>
          </cell>
        </row>
        <row r="5868">
          <cell r="S5868" t="str">
            <v>OPERAÇÕES RATEIOS</v>
          </cell>
        </row>
        <row r="5869">
          <cell r="S5869" t="str">
            <v>OPERAÇÕES RATEIOS</v>
          </cell>
        </row>
        <row r="5870">
          <cell r="S5870" t="str">
            <v>OPERAÇÕES RATEIOS</v>
          </cell>
        </row>
        <row r="5871">
          <cell r="S5871" t="str">
            <v>OPERAÇÕES RATEIOS</v>
          </cell>
        </row>
        <row r="5872">
          <cell r="S5872" t="str">
            <v>OPERAÇÕES RATEIOS</v>
          </cell>
        </row>
        <row r="5873">
          <cell r="S5873" t="str">
            <v>OPERAÇÕES RATEIOS</v>
          </cell>
        </row>
        <row r="5874">
          <cell r="S5874" t="str">
            <v>OPERAÇÕES RATEIOS</v>
          </cell>
        </row>
        <row r="5875">
          <cell r="S5875" t="str">
            <v>OPERAÇÕES RATEIOS</v>
          </cell>
        </row>
        <row r="5876">
          <cell r="S5876" t="str">
            <v>OPERAÇÕES RATEIOS</v>
          </cell>
        </row>
        <row r="5877">
          <cell r="S5877" t="str">
            <v>OPERAÇÕES RATEIOS</v>
          </cell>
        </row>
        <row r="5878">
          <cell r="S5878" t="str">
            <v>OPERAÇÕES RATEIOS</v>
          </cell>
        </row>
        <row r="5879">
          <cell r="S5879" t="str">
            <v>OPERAÇÕES RATEIOS</v>
          </cell>
        </row>
        <row r="5880">
          <cell r="S5880" t="str">
            <v>OPERAÇÕES RATEIOS</v>
          </cell>
        </row>
        <row r="5881">
          <cell r="S5881" t="str">
            <v>OPERAÇÕES RATEIOS</v>
          </cell>
        </row>
        <row r="5882">
          <cell r="S5882" t="str">
            <v>OPERAÇÕES RATEIOS</v>
          </cell>
        </row>
        <row r="5883">
          <cell r="S5883" t="str">
            <v>OPERAÇÕES RATEIOS</v>
          </cell>
        </row>
        <row r="5884">
          <cell r="S5884" t="str">
            <v>OPERAÇÕES RATEIOS</v>
          </cell>
        </row>
        <row r="5885">
          <cell r="S5885" t="str">
            <v>OPERAÇÕES RATEIOS</v>
          </cell>
        </row>
        <row r="5886">
          <cell r="S5886" t="str">
            <v>OPERAÇÕES RATEIOS</v>
          </cell>
        </row>
        <row r="5887">
          <cell r="S5887" t="str">
            <v>OPERAÇÕES RATEIOS</v>
          </cell>
        </row>
        <row r="5888">
          <cell r="S5888" t="str">
            <v>OPERAÇÕES RATEIOS</v>
          </cell>
        </row>
        <row r="5889">
          <cell r="S5889" t="str">
            <v>OPERAÇÕES RATEIOS</v>
          </cell>
        </row>
        <row r="5890">
          <cell r="S5890" t="str">
            <v>OPERAÇÕES RATEIOS</v>
          </cell>
        </row>
        <row r="5891">
          <cell r="S5891" t="str">
            <v>OPERAÇÕES RATEIOS</v>
          </cell>
        </row>
        <row r="5892">
          <cell r="S5892" t="str">
            <v>OPERAÇÕES RATEIOS</v>
          </cell>
        </row>
        <row r="5893">
          <cell r="S5893" t="str">
            <v>OPERAÇÕES RATEIOS</v>
          </cell>
        </row>
        <row r="5894">
          <cell r="S5894" t="str">
            <v>OPERAÇÕES RATEIOS</v>
          </cell>
        </row>
        <row r="5895">
          <cell r="S5895" t="str">
            <v>OPERAÇÕES RATEIOS</v>
          </cell>
        </row>
        <row r="5896">
          <cell r="S5896" t="str">
            <v>OPERAÇÕES RATEIOS</v>
          </cell>
        </row>
        <row r="5897">
          <cell r="S5897" t="str">
            <v>OPERAÇÕES RATEIOS</v>
          </cell>
        </row>
        <row r="5898">
          <cell r="S5898" t="str">
            <v>OPERAÇÕES RATEIOS</v>
          </cell>
        </row>
        <row r="5899">
          <cell r="S5899" t="str">
            <v>OPERAÇÕES RATEIOS</v>
          </cell>
        </row>
        <row r="5900">
          <cell r="S5900" t="str">
            <v>OPERAÇÕES RATEIOS</v>
          </cell>
        </row>
        <row r="5901">
          <cell r="S5901" t="str">
            <v>OPERAÇÕES RATEIOS</v>
          </cell>
        </row>
        <row r="5902">
          <cell r="S5902" t="str">
            <v>OPERAÇÕES RATEIOS</v>
          </cell>
        </row>
        <row r="5903">
          <cell r="S5903" t="str">
            <v>OPERAÇÕES RATEIOS</v>
          </cell>
        </row>
        <row r="5904">
          <cell r="S5904" t="str">
            <v>OPERAÇÕES RATEIOS</v>
          </cell>
        </row>
        <row r="5905">
          <cell r="S5905" t="str">
            <v>OPERAÇÕES RATEIOS</v>
          </cell>
        </row>
        <row r="5906">
          <cell r="S5906" t="str">
            <v>OPERAÇÕES RATEIOS</v>
          </cell>
        </row>
        <row r="5907">
          <cell r="S5907" t="str">
            <v>OPERAÇÕES RATEIOS</v>
          </cell>
        </row>
        <row r="5908">
          <cell r="S5908" t="str">
            <v>OPERAÇÕES RATEIOS</v>
          </cell>
        </row>
        <row r="5909">
          <cell r="S5909" t="str">
            <v>OPERAÇÕES RATEIOS</v>
          </cell>
        </row>
        <row r="5910">
          <cell r="S5910" t="str">
            <v>OPERAÇÕES RATEIOS</v>
          </cell>
        </row>
        <row r="5911">
          <cell r="S5911" t="str">
            <v>OPERAÇÕES RATEIOS</v>
          </cell>
        </row>
        <row r="5912">
          <cell r="S5912" t="str">
            <v>OPERAÇÕES RATEIOS</v>
          </cell>
        </row>
        <row r="5913">
          <cell r="S5913" t="str">
            <v>OPERAÇÕES RATEIOS</v>
          </cell>
        </row>
        <row r="5914">
          <cell r="S5914" t="str">
            <v>OPERAÇÕES RATEIOS</v>
          </cell>
        </row>
        <row r="5915">
          <cell r="S5915" t="str">
            <v>OPERAÇÕES RATEIOS</v>
          </cell>
        </row>
        <row r="5916">
          <cell r="S5916" t="str">
            <v>OPERAÇÕES RATEIOS</v>
          </cell>
        </row>
        <row r="5917">
          <cell r="S5917" t="str">
            <v>OPERAÇÕES RATEIOS</v>
          </cell>
        </row>
        <row r="5918">
          <cell r="S5918" t="str">
            <v>OPERAÇÕES RATEIOS</v>
          </cell>
        </row>
        <row r="5919">
          <cell r="S5919" t="str">
            <v>OPERAÇÕES RATEIOS</v>
          </cell>
        </row>
        <row r="5920">
          <cell r="S5920" t="str">
            <v>OPERAÇÕES RATEIOS</v>
          </cell>
        </row>
        <row r="5921">
          <cell r="S5921" t="str">
            <v>OPERAÇÕES RATEIOS</v>
          </cell>
        </row>
        <row r="5922">
          <cell r="S5922" t="str">
            <v>OPERAÇÕES RATEIOS</v>
          </cell>
        </row>
        <row r="5923">
          <cell r="S5923" t="str">
            <v>OPERAÇÕES RATEIOS</v>
          </cell>
        </row>
        <row r="5924">
          <cell r="S5924" t="str">
            <v>OPERAÇÕES RATEIOS</v>
          </cell>
        </row>
        <row r="5925">
          <cell r="S5925" t="str">
            <v>OPERAÇÕES RATEIOS</v>
          </cell>
        </row>
        <row r="5926">
          <cell r="S5926" t="str">
            <v>OPERAÇÕES RATEIOS</v>
          </cell>
        </row>
        <row r="5927">
          <cell r="S5927" t="str">
            <v>OPERAÇÕES RATEIOS</v>
          </cell>
        </row>
        <row r="5928">
          <cell r="S5928" t="str">
            <v>OPERAÇÕES RATEIOS</v>
          </cell>
        </row>
        <row r="5929">
          <cell r="S5929" t="str">
            <v>OPERAÇÕES RATEIOS</v>
          </cell>
        </row>
        <row r="5930">
          <cell r="S5930" t="str">
            <v>OPERAÇÕES RATEIOS</v>
          </cell>
        </row>
        <row r="5931">
          <cell r="S5931" t="str">
            <v>OPERAÇÕES RATEIOS</v>
          </cell>
        </row>
        <row r="5932">
          <cell r="S5932" t="str">
            <v>OPERAÇÕES RATEIOS</v>
          </cell>
        </row>
        <row r="5933">
          <cell r="S5933" t="str">
            <v>OPERAÇÕES RATEIOS</v>
          </cell>
        </row>
        <row r="5934">
          <cell r="S5934" t="str">
            <v>OPERAÇÕES RATEIOS</v>
          </cell>
        </row>
        <row r="5935">
          <cell r="S5935" t="str">
            <v>OPERAÇÕES RATEIOS</v>
          </cell>
        </row>
        <row r="5936">
          <cell r="S5936" t="str">
            <v>OPERAÇÕES RATEIOS</v>
          </cell>
        </row>
        <row r="5937">
          <cell r="S5937" t="str">
            <v>OPERAÇÕES RATEIOS</v>
          </cell>
        </row>
        <row r="5938">
          <cell r="S5938" t="str">
            <v>OPERAÇÕES RATEIOS</v>
          </cell>
        </row>
        <row r="5939">
          <cell r="S5939" t="str">
            <v>OPERAÇÕES RATEIOS</v>
          </cell>
        </row>
        <row r="5940">
          <cell r="S5940" t="str">
            <v>OPERAÇÕES RATEIOS</v>
          </cell>
        </row>
        <row r="5941">
          <cell r="S5941" t="str">
            <v>OPERAÇÕES RATEIOS</v>
          </cell>
        </row>
        <row r="5942">
          <cell r="S5942" t="str">
            <v>OPERAÇÕES RATEIOS</v>
          </cell>
        </row>
        <row r="5943">
          <cell r="S5943" t="str">
            <v>OPERAÇÕES RATEIOS</v>
          </cell>
        </row>
        <row r="5944">
          <cell r="S5944" t="str">
            <v>OPERAÇÕES RATEIOS</v>
          </cell>
        </row>
        <row r="5945">
          <cell r="S5945" t="str">
            <v>OPERAÇÕES RATEIOS</v>
          </cell>
        </row>
        <row r="5946">
          <cell r="S5946" t="str">
            <v>OPERAÇÕES RATEIOS</v>
          </cell>
        </row>
        <row r="5947">
          <cell r="S5947" t="str">
            <v>OPERAÇÕES RATEIOS</v>
          </cell>
        </row>
        <row r="5948">
          <cell r="S5948" t="str">
            <v>OPERAÇÕES RATEIOS</v>
          </cell>
        </row>
        <row r="5949">
          <cell r="S5949" t="str">
            <v>OPERAÇÕES RATEIOS</v>
          </cell>
        </row>
        <row r="5950">
          <cell r="S5950" t="str">
            <v>OPERAÇÕES RATEIOS</v>
          </cell>
        </row>
        <row r="5951">
          <cell r="S5951" t="str">
            <v>OPERAÇÕES RATEIOS</v>
          </cell>
        </row>
        <row r="5952">
          <cell r="S5952" t="str">
            <v>OPERAÇÕES RATEIOS</v>
          </cell>
        </row>
        <row r="5953">
          <cell r="S5953" t="str">
            <v>OPERAÇÕES RATEIOS</v>
          </cell>
        </row>
        <row r="5954">
          <cell r="S5954" t="str">
            <v>OPERAÇÕES RATEIOS</v>
          </cell>
        </row>
        <row r="5955">
          <cell r="S5955" t="str">
            <v>OPERAÇÕES RATEIOS</v>
          </cell>
        </row>
        <row r="5956">
          <cell r="S5956" t="str">
            <v>OPERAÇÕES RATEIOS</v>
          </cell>
        </row>
        <row r="5957">
          <cell r="S5957" t="str">
            <v>OPERAÇÕES RATEIOS</v>
          </cell>
        </row>
        <row r="5958">
          <cell r="S5958" t="str">
            <v>OPERAÇÕES RATEIOS</v>
          </cell>
        </row>
        <row r="5959">
          <cell r="S5959" t="str">
            <v>OPERAÇÕES RATEIOS</v>
          </cell>
        </row>
        <row r="5960">
          <cell r="S5960" t="str">
            <v>OPERAÇÕES RATEIOS</v>
          </cell>
        </row>
        <row r="5961">
          <cell r="S5961" t="str">
            <v>OPERAÇÕES RATEIOS</v>
          </cell>
        </row>
        <row r="5962">
          <cell r="S5962" t="str">
            <v>OPERAÇÕES RATEIOS</v>
          </cell>
        </row>
        <row r="5963">
          <cell r="S5963" t="str">
            <v>OPERAÇÕES RATEIOS</v>
          </cell>
        </row>
        <row r="5964">
          <cell r="S5964" t="str">
            <v>OPERAÇÕES RATEIOS</v>
          </cell>
        </row>
        <row r="5965">
          <cell r="S5965" t="str">
            <v>OPERAÇÕES RATEIOS</v>
          </cell>
        </row>
        <row r="5966">
          <cell r="S5966" t="str">
            <v>OPERAÇÕES RATEIOS</v>
          </cell>
        </row>
        <row r="5967">
          <cell r="S5967" t="str">
            <v>OPERAÇÕES RATEIOS</v>
          </cell>
        </row>
        <row r="5968">
          <cell r="S5968" t="str">
            <v>OPERAÇÕES RATEIOS</v>
          </cell>
        </row>
        <row r="5969">
          <cell r="S5969" t="str">
            <v>OPERAÇÕES RATEIOS</v>
          </cell>
        </row>
        <row r="5970">
          <cell r="S5970" t="str">
            <v>OPERAÇÕES RATEIOS</v>
          </cell>
        </row>
        <row r="5971">
          <cell r="S5971" t="str">
            <v>OPERAÇÕES RATEIOS</v>
          </cell>
        </row>
        <row r="5972">
          <cell r="S5972" t="str">
            <v>OPERAÇÕES RATEIOS</v>
          </cell>
        </row>
        <row r="5973">
          <cell r="S5973" t="str">
            <v>OPERAÇÕES RATEIOS</v>
          </cell>
        </row>
        <row r="5974">
          <cell r="S5974" t="str">
            <v>OPERAÇÕES RATEIOS</v>
          </cell>
        </row>
        <row r="5975">
          <cell r="S5975" t="str">
            <v>OPERAÇÕES RATEIOS</v>
          </cell>
        </row>
        <row r="5976">
          <cell r="S5976" t="str">
            <v>OPERAÇÕES RATEIOS</v>
          </cell>
        </row>
        <row r="5977">
          <cell r="S5977" t="str">
            <v>OPERAÇÕES RATEIOS</v>
          </cell>
        </row>
        <row r="5978">
          <cell r="S5978" t="str">
            <v>OPERAÇÕES RATEIOS</v>
          </cell>
        </row>
        <row r="5979">
          <cell r="S5979" t="str">
            <v>OPERAÇÕES RATEIOS</v>
          </cell>
        </row>
        <row r="5980">
          <cell r="S5980" t="str">
            <v>OPERAÇÕES RATEIOS</v>
          </cell>
        </row>
        <row r="5981">
          <cell r="S5981" t="str">
            <v>OPERAÇÕES RATEIOS</v>
          </cell>
        </row>
        <row r="5982">
          <cell r="S5982" t="str">
            <v>OPERAÇÕES RATEIOS</v>
          </cell>
        </row>
        <row r="5983">
          <cell r="S5983" t="str">
            <v>OPERAÇÕES RATEIOS</v>
          </cell>
        </row>
        <row r="5984">
          <cell r="S5984" t="str">
            <v>OPERAÇÕES RATEIOS</v>
          </cell>
        </row>
        <row r="5985">
          <cell r="S5985" t="str">
            <v>OPERAÇÕES RATEIOS</v>
          </cell>
        </row>
        <row r="5986">
          <cell r="S5986" t="str">
            <v>OPERAÇÕES RATEIOS</v>
          </cell>
        </row>
        <row r="5987">
          <cell r="S5987" t="str">
            <v>OPERAÇÕES RATEIOS</v>
          </cell>
        </row>
        <row r="5988">
          <cell r="S5988" t="str">
            <v>OPERAÇÕES RATEIOS</v>
          </cell>
        </row>
        <row r="5989">
          <cell r="S5989" t="str">
            <v>OPERAÇÕES RATEIOS</v>
          </cell>
        </row>
        <row r="5990">
          <cell r="S5990" t="str">
            <v>OPERAÇÕES RATEIOS</v>
          </cell>
        </row>
        <row r="5991">
          <cell r="S5991" t="str">
            <v>OPERAÇÕES RATEIOS</v>
          </cell>
        </row>
        <row r="5992">
          <cell r="S5992" t="str">
            <v>OPERAÇÕES RATEIOS</v>
          </cell>
        </row>
        <row r="5993">
          <cell r="S5993" t="str">
            <v>OPERAÇÕES RATEIOS</v>
          </cell>
        </row>
        <row r="5994">
          <cell r="S5994" t="str">
            <v>OPERAÇÕES RATEIOS</v>
          </cell>
        </row>
        <row r="5995">
          <cell r="S5995" t="str">
            <v>OPERAÇÕES RATEIOS</v>
          </cell>
        </row>
        <row r="5996">
          <cell r="S5996" t="str">
            <v>OPERAÇÕES RATEIOS</v>
          </cell>
        </row>
        <row r="5997">
          <cell r="S5997" t="str">
            <v>OPERAÇÕES RATEIOS</v>
          </cell>
        </row>
        <row r="5998">
          <cell r="S5998" t="str">
            <v>OPERAÇÕES RATEIOS</v>
          </cell>
        </row>
        <row r="5999">
          <cell r="S5999" t="str">
            <v>OPERAÇÕES RATEIOS</v>
          </cell>
        </row>
        <row r="6000">
          <cell r="S6000" t="str">
            <v>OPERAÇÕES RATEIOS</v>
          </cell>
        </row>
        <row r="6001">
          <cell r="S6001" t="str">
            <v>OPERAÇÕES RATEIOS</v>
          </cell>
        </row>
        <row r="6002">
          <cell r="S6002" t="str">
            <v>OPERAÇÕES RATEIOS</v>
          </cell>
        </row>
        <row r="6003">
          <cell r="S6003" t="str">
            <v>OPERAÇÕES RATEIOS</v>
          </cell>
        </row>
        <row r="6004">
          <cell r="S6004" t="str">
            <v>OPERAÇÕES RATEIOS</v>
          </cell>
        </row>
        <row r="6005">
          <cell r="S6005" t="str">
            <v>OPERAÇÕES RATEIOS</v>
          </cell>
        </row>
        <row r="6006">
          <cell r="S6006" t="str">
            <v>OPERAÇÕES RATEIOS</v>
          </cell>
        </row>
        <row r="6007">
          <cell r="S6007" t="str">
            <v>OPERAÇÕES RATEIOS</v>
          </cell>
        </row>
        <row r="6008">
          <cell r="S6008" t="str">
            <v>OPERAÇÕES RATEIOS</v>
          </cell>
        </row>
        <row r="6009">
          <cell r="S6009" t="str">
            <v>OPERAÇÕES RATEIOS</v>
          </cell>
        </row>
        <row r="6010">
          <cell r="S6010" t="str">
            <v>OPERAÇÕES RATEIOS</v>
          </cell>
        </row>
        <row r="6011">
          <cell r="S6011" t="str">
            <v>OPERAÇÕES RATEIOS</v>
          </cell>
        </row>
        <row r="6012">
          <cell r="S6012" t="str">
            <v>OPERAÇÕES RATEIOS</v>
          </cell>
        </row>
        <row r="6013">
          <cell r="S6013" t="str">
            <v>OPERAÇÕES RATEIOS</v>
          </cell>
        </row>
        <row r="6014">
          <cell r="S6014" t="str">
            <v>OPERAÇÕES RATEIOS</v>
          </cell>
        </row>
        <row r="6015">
          <cell r="S6015" t="str">
            <v>OPERAÇÕES RATEIOS</v>
          </cell>
        </row>
        <row r="6016">
          <cell r="S6016" t="str">
            <v>OPERAÇÕES RATEIOS</v>
          </cell>
        </row>
        <row r="6017">
          <cell r="S6017" t="str">
            <v>OPERAÇÕES RATEIOS</v>
          </cell>
        </row>
        <row r="6018">
          <cell r="S6018" t="str">
            <v>OPERAÇÕES RATEIOS</v>
          </cell>
        </row>
        <row r="6019">
          <cell r="S6019" t="str">
            <v>OPERAÇÕES RATEIOS</v>
          </cell>
        </row>
        <row r="6020">
          <cell r="S6020" t="str">
            <v>OPERAÇÕES RATEIOS</v>
          </cell>
        </row>
        <row r="6021">
          <cell r="S6021" t="str">
            <v>OPERAÇÕES RATEIOS</v>
          </cell>
        </row>
        <row r="6022">
          <cell r="S6022" t="str">
            <v>OPERAÇÕES RATEIOS</v>
          </cell>
        </row>
        <row r="6023">
          <cell r="S6023" t="str">
            <v>OPERAÇÕES RATEIOS</v>
          </cell>
        </row>
        <row r="6024">
          <cell r="S6024" t="str">
            <v>OPERAÇÕES RATEIOS</v>
          </cell>
        </row>
        <row r="6025">
          <cell r="S6025" t="str">
            <v>OPERAÇÕES RATEIOS</v>
          </cell>
        </row>
        <row r="6026">
          <cell r="S6026" t="str">
            <v>OPERAÇÕES RATEIOS</v>
          </cell>
        </row>
        <row r="6027">
          <cell r="S6027" t="str">
            <v>OPERAÇÕES RATEIOS</v>
          </cell>
        </row>
        <row r="6028">
          <cell r="S6028" t="str">
            <v>OPERAÇÕES RATEIOS</v>
          </cell>
        </row>
        <row r="6029">
          <cell r="S6029" t="str">
            <v>OPERAÇÕES RATEIOS</v>
          </cell>
        </row>
        <row r="6030">
          <cell r="S6030" t="str">
            <v>OPERAÇÕES RATEIOS</v>
          </cell>
        </row>
        <row r="6031">
          <cell r="S6031" t="str">
            <v>OPERAÇÕES RATEIOS</v>
          </cell>
        </row>
        <row r="6032">
          <cell r="S6032" t="str">
            <v>OPERAÇÕES RATEIOS</v>
          </cell>
        </row>
        <row r="6033">
          <cell r="S6033" t="str">
            <v>OPERAÇÕES RATEIOS</v>
          </cell>
        </row>
        <row r="6034">
          <cell r="S6034" t="str">
            <v>OPERAÇÕES RATEIOS</v>
          </cell>
        </row>
        <row r="6035">
          <cell r="S6035" t="str">
            <v>OPERAÇÕES RATEIOS</v>
          </cell>
        </row>
        <row r="6036">
          <cell r="S6036" t="str">
            <v>OPERAÇÕES RATEIOS</v>
          </cell>
        </row>
        <row r="6037">
          <cell r="S6037" t="str">
            <v>OPERAÇÕES RATEIOS</v>
          </cell>
        </row>
        <row r="6038">
          <cell r="S6038" t="str">
            <v>OPERAÇÕES RATEIOS</v>
          </cell>
        </row>
        <row r="6039">
          <cell r="S6039" t="str">
            <v>OPERAÇÕES RATEIOS</v>
          </cell>
        </row>
        <row r="6040">
          <cell r="S6040" t="str">
            <v>OPERAÇÕES RATEIOS</v>
          </cell>
        </row>
        <row r="6041">
          <cell r="S6041" t="str">
            <v>OPERAÇÕES RATEIOS</v>
          </cell>
        </row>
        <row r="6042">
          <cell r="S6042" t="str">
            <v>OPERAÇÕES RATEIOS</v>
          </cell>
        </row>
        <row r="6043">
          <cell r="S6043" t="str">
            <v>OPERAÇÕES RATEIOS</v>
          </cell>
        </row>
        <row r="6044">
          <cell r="S6044" t="str">
            <v>OPERAÇÕES RATEIOS</v>
          </cell>
        </row>
        <row r="6045">
          <cell r="S6045" t="str">
            <v>OPERAÇÕES RATEIOS</v>
          </cell>
        </row>
        <row r="6046">
          <cell r="S6046" t="str">
            <v>OPERAÇÕES RATEIOS</v>
          </cell>
        </row>
        <row r="6047">
          <cell r="S6047" t="str">
            <v>OPERAÇÕES RATEIOS</v>
          </cell>
        </row>
        <row r="6048">
          <cell r="S6048" t="str">
            <v>OPERAÇÕES RATEIOS</v>
          </cell>
        </row>
        <row r="6049">
          <cell r="S6049" t="str">
            <v>OPERAÇÕES RATEIOS</v>
          </cell>
        </row>
        <row r="6050">
          <cell r="S6050" t="str">
            <v>OPERAÇÕES RATEIOS</v>
          </cell>
        </row>
        <row r="6051">
          <cell r="S6051" t="str">
            <v>OPERAÇÕES RATEIOS</v>
          </cell>
        </row>
        <row r="6052">
          <cell r="S6052" t="str">
            <v>OPERAÇÕES RATEIOS</v>
          </cell>
        </row>
        <row r="6053">
          <cell r="S6053" t="str">
            <v>OPERAÇÕES RATEIOS</v>
          </cell>
        </row>
        <row r="6054">
          <cell r="S6054" t="str">
            <v>OPERAÇÕES RATEIOS</v>
          </cell>
        </row>
        <row r="6055">
          <cell r="S6055" t="str">
            <v>OPERAÇÕES RATEIOS</v>
          </cell>
        </row>
        <row r="6056">
          <cell r="S6056" t="str">
            <v>OPERAÇÕES RATEIOS</v>
          </cell>
        </row>
        <row r="6057">
          <cell r="S6057" t="str">
            <v>OPERAÇÕES RATEIOS</v>
          </cell>
        </row>
        <row r="6058">
          <cell r="S6058" t="str">
            <v>OPERAÇÕES RATEIOS</v>
          </cell>
        </row>
        <row r="6059">
          <cell r="S6059" t="str">
            <v>OPERAÇÕES RATEIOS</v>
          </cell>
        </row>
        <row r="6060">
          <cell r="S6060" t="str">
            <v>OPERAÇÕES RATEIOS</v>
          </cell>
        </row>
        <row r="6061">
          <cell r="S6061" t="str">
            <v>OPERAÇÕES RATEIOS</v>
          </cell>
        </row>
        <row r="6062">
          <cell r="S6062" t="str">
            <v>OPERAÇÕES RATEIOS</v>
          </cell>
        </row>
        <row r="6063">
          <cell r="S6063" t="str">
            <v>OPERAÇÕES RATEIOS</v>
          </cell>
        </row>
        <row r="6064">
          <cell r="S6064" t="str">
            <v>OPERAÇÕES RATEIOS</v>
          </cell>
        </row>
        <row r="6065">
          <cell r="S6065" t="str">
            <v>OPERAÇÕES RATEIOS</v>
          </cell>
        </row>
        <row r="6066">
          <cell r="S6066" t="str">
            <v>OPERAÇÕES RATEIOS</v>
          </cell>
        </row>
        <row r="6067">
          <cell r="S6067" t="str">
            <v>OPERAÇÕES RATEIOS</v>
          </cell>
        </row>
        <row r="6068">
          <cell r="S6068" t="str">
            <v>OPERAÇÕES RATEIOS</v>
          </cell>
        </row>
        <row r="6069">
          <cell r="S6069" t="str">
            <v>OPERAÇÕES RATEIOS</v>
          </cell>
        </row>
        <row r="6070">
          <cell r="S6070" t="str">
            <v>OPERAÇÕES RATEIOS</v>
          </cell>
        </row>
        <row r="6071">
          <cell r="S6071" t="str">
            <v>OPERAÇÕES RATEIOS</v>
          </cell>
        </row>
        <row r="6072">
          <cell r="S6072" t="str">
            <v>OPERAÇÕES RATEIOS</v>
          </cell>
        </row>
        <row r="6073">
          <cell r="S6073" t="str">
            <v>OPERAÇÕES RATEIOS</v>
          </cell>
        </row>
        <row r="6074">
          <cell r="S6074" t="str">
            <v>OPERAÇÕES RATEIOS</v>
          </cell>
        </row>
        <row r="6075">
          <cell r="S6075" t="str">
            <v>OPERAÇÕES RATEIOS</v>
          </cell>
        </row>
        <row r="6076">
          <cell r="S6076" t="str">
            <v>OPERAÇÕES RATEIOS</v>
          </cell>
        </row>
        <row r="6077">
          <cell r="S6077" t="str">
            <v>OPERAÇÕES RATEIOS</v>
          </cell>
        </row>
        <row r="6078">
          <cell r="S6078" t="str">
            <v>OPERAÇÕES RATEIOS</v>
          </cell>
        </row>
        <row r="6079">
          <cell r="S6079" t="str">
            <v>OPERAÇÕES RATEIOS</v>
          </cell>
        </row>
        <row r="6080">
          <cell r="S6080" t="str">
            <v>OPERAÇÕES RATEIOS</v>
          </cell>
        </row>
        <row r="6081">
          <cell r="S6081" t="str">
            <v>OPERAÇÕES RATEIOS</v>
          </cell>
        </row>
        <row r="6082">
          <cell r="S6082" t="str">
            <v>OPERAÇÕES RATEIOS</v>
          </cell>
        </row>
        <row r="6083">
          <cell r="S6083" t="str">
            <v>OPERAÇÕES RATEIOS</v>
          </cell>
        </row>
        <row r="6084">
          <cell r="S6084" t="str">
            <v>OPERAÇÕES RATEIOS</v>
          </cell>
        </row>
        <row r="6085">
          <cell r="S6085" t="str">
            <v>OPERAÇÕES RATEIOS</v>
          </cell>
        </row>
        <row r="6086">
          <cell r="S6086" t="str">
            <v>OPERAÇÕES RATEIOS</v>
          </cell>
        </row>
        <row r="6087">
          <cell r="S6087" t="str">
            <v>OPERAÇÕES RATEIOS</v>
          </cell>
        </row>
        <row r="6088">
          <cell r="S6088" t="str">
            <v>OPERAÇÕES RATEIOS</v>
          </cell>
        </row>
        <row r="6089">
          <cell r="S6089" t="str">
            <v>OPERAÇÕES RATEIOS</v>
          </cell>
        </row>
        <row r="6090">
          <cell r="S6090" t="str">
            <v>OPERAÇÕES RATEIOS</v>
          </cell>
        </row>
        <row r="6091">
          <cell r="S6091" t="str">
            <v>OPERAÇÕES RATEIOS</v>
          </cell>
        </row>
        <row r="6092">
          <cell r="S6092" t="str">
            <v>OPERAÇÕES RATEIOS</v>
          </cell>
        </row>
        <row r="6093">
          <cell r="S6093" t="str">
            <v>OPERAÇÕES RATEIOS</v>
          </cell>
        </row>
        <row r="6094">
          <cell r="S6094" t="str">
            <v>OPERAÇÕES RATEIOS</v>
          </cell>
        </row>
        <row r="6095">
          <cell r="S6095" t="str">
            <v>OPERAÇÕES RATEIOS</v>
          </cell>
        </row>
        <row r="6096">
          <cell r="S6096" t="str">
            <v>OPERAÇÕES RATEIOS</v>
          </cell>
        </row>
        <row r="6097">
          <cell r="S6097" t="str">
            <v>OPERAÇÕES RATEIOS</v>
          </cell>
        </row>
        <row r="6098">
          <cell r="S6098" t="str">
            <v>OPERAÇÕES RATEIOS</v>
          </cell>
        </row>
        <row r="6099">
          <cell r="S6099" t="str">
            <v>OPERAÇÕES RATEIOS</v>
          </cell>
        </row>
        <row r="6100">
          <cell r="S6100" t="str">
            <v>OPERAÇÕES RATEIOS</v>
          </cell>
        </row>
        <row r="6101">
          <cell r="S6101" t="str">
            <v>OPERAÇÕES RATEIOS</v>
          </cell>
        </row>
        <row r="6102">
          <cell r="S6102" t="str">
            <v>OPERAÇÕES RATEIOS</v>
          </cell>
        </row>
        <row r="6103">
          <cell r="S6103" t="str">
            <v>OPERAÇÕES RATEIOS</v>
          </cell>
        </row>
        <row r="6104">
          <cell r="S6104" t="str">
            <v>OPERAÇÕES RATEIOS</v>
          </cell>
        </row>
        <row r="6105">
          <cell r="S6105" t="str">
            <v>OPERAÇÕES RATEIOS</v>
          </cell>
        </row>
        <row r="6106">
          <cell r="S6106" t="str">
            <v>OPERAÇÕES RATEIOS</v>
          </cell>
        </row>
        <row r="6107">
          <cell r="S6107" t="str">
            <v>OPERAÇÕES RATEIOS</v>
          </cell>
        </row>
        <row r="6108">
          <cell r="S6108" t="str">
            <v>OPERAÇÕES RATEIOS</v>
          </cell>
        </row>
        <row r="6109">
          <cell r="S6109" t="str">
            <v>OPERAÇÕES RATEIOS</v>
          </cell>
        </row>
        <row r="6110">
          <cell r="S6110" t="str">
            <v>OPERAÇÕES RATEIOS</v>
          </cell>
        </row>
        <row r="6111">
          <cell r="S6111" t="str">
            <v>OPERAÇÕES RATEIOS</v>
          </cell>
        </row>
        <row r="6112">
          <cell r="S6112" t="str">
            <v>OPERAÇÕES RATEIOS</v>
          </cell>
        </row>
        <row r="6113">
          <cell r="S6113" t="str">
            <v>OPERAÇÕES RATEIOS</v>
          </cell>
        </row>
        <row r="6114">
          <cell r="S6114" t="str">
            <v>OPERAÇÕES RATEIOS</v>
          </cell>
        </row>
        <row r="6115">
          <cell r="S6115" t="str">
            <v>OPERAÇÕES RATEIOS</v>
          </cell>
        </row>
        <row r="6116">
          <cell r="S6116" t="str">
            <v>OPERAÇÕES RATEIOS</v>
          </cell>
        </row>
        <row r="6117">
          <cell r="S6117" t="str">
            <v>OPERAÇÕES RATEIOS</v>
          </cell>
        </row>
        <row r="6118">
          <cell r="S6118" t="str">
            <v>OPERAÇÕES RATEIOS</v>
          </cell>
        </row>
        <row r="6119">
          <cell r="S6119" t="str">
            <v>OPERAÇÕES RATEIOS</v>
          </cell>
        </row>
        <row r="6120">
          <cell r="S6120" t="str">
            <v>OPERAÇÕES RATEIOS</v>
          </cell>
        </row>
        <row r="6121">
          <cell r="S6121" t="str">
            <v>OPERAÇÕES RATEIOS</v>
          </cell>
        </row>
        <row r="6122">
          <cell r="S6122" t="str">
            <v>OPERAÇÕES RATEIOS</v>
          </cell>
        </row>
        <row r="6123">
          <cell r="S6123" t="str">
            <v>OPERAÇÕES RATEIOS</v>
          </cell>
        </row>
        <row r="6124">
          <cell r="S6124" t="str">
            <v>OPERAÇÕES RATEIOS</v>
          </cell>
        </row>
        <row r="6125">
          <cell r="S6125" t="str">
            <v>OPERAÇÕES RATEIOS</v>
          </cell>
        </row>
        <row r="6126">
          <cell r="S6126" t="str">
            <v>OPERAÇÕES RATEIOS</v>
          </cell>
        </row>
        <row r="6127">
          <cell r="S6127" t="str">
            <v>OPERAÇÕES RATEIOS</v>
          </cell>
        </row>
        <row r="6128">
          <cell r="S6128" t="str">
            <v>OPERAÇÕES RATEIOS</v>
          </cell>
        </row>
        <row r="6129">
          <cell r="S6129" t="str">
            <v>OPERAÇÕES RATEIOS</v>
          </cell>
        </row>
        <row r="6130">
          <cell r="S6130" t="str">
            <v>OPERAÇÕES RATEIOS</v>
          </cell>
        </row>
        <row r="6131">
          <cell r="S6131" t="str">
            <v>OPERAÇÕES RATEIOS</v>
          </cell>
        </row>
        <row r="6132">
          <cell r="S6132" t="str">
            <v>OPERAÇÕES RATEIOS</v>
          </cell>
        </row>
        <row r="6133">
          <cell r="S6133" t="str">
            <v>OPERAÇÕES RATEIOS</v>
          </cell>
        </row>
        <row r="6134">
          <cell r="S6134" t="str">
            <v>OPERAÇÕES RATEIOS</v>
          </cell>
        </row>
        <row r="6135">
          <cell r="S6135" t="str">
            <v>OPERAÇÕES RATEIOS</v>
          </cell>
        </row>
        <row r="6136">
          <cell r="S6136" t="str">
            <v>OPERAÇÕES RATEIOS</v>
          </cell>
        </row>
        <row r="6137">
          <cell r="S6137" t="str">
            <v>OPERAÇÕES RATEIOS</v>
          </cell>
        </row>
        <row r="6138">
          <cell r="S6138" t="str">
            <v>OPERAÇÕES RATEIOS</v>
          </cell>
        </row>
        <row r="6139">
          <cell r="S6139" t="str">
            <v>OPERAÇÕES RATEIOS</v>
          </cell>
        </row>
        <row r="6140">
          <cell r="S6140" t="str">
            <v>OPERAÇÕES RATEIOS</v>
          </cell>
        </row>
        <row r="6141">
          <cell r="S6141" t="str">
            <v>OPERAÇÕES RATEIOS</v>
          </cell>
        </row>
        <row r="6142">
          <cell r="S6142" t="str">
            <v>OPERAÇÕES RATEIOS</v>
          </cell>
        </row>
        <row r="6143">
          <cell r="S6143" t="str">
            <v>OPERAÇÕES RATEIOS</v>
          </cell>
        </row>
        <row r="6144">
          <cell r="S6144" t="str">
            <v>OPERAÇÕES RATEIOS</v>
          </cell>
        </row>
        <row r="6145">
          <cell r="S6145" t="str">
            <v>OPERAÇÕES RATEIOS</v>
          </cell>
        </row>
        <row r="6146">
          <cell r="S6146" t="str">
            <v>OPERAÇÕES RATEIOS</v>
          </cell>
        </row>
        <row r="6147">
          <cell r="S6147" t="str">
            <v>OPERAÇÕES RATEIOS</v>
          </cell>
        </row>
        <row r="6148">
          <cell r="S6148" t="str">
            <v>OPERAÇÕES RATEIOS</v>
          </cell>
        </row>
        <row r="6149">
          <cell r="S6149" t="str">
            <v>OPERAÇÕES RATEIOS</v>
          </cell>
        </row>
        <row r="6150">
          <cell r="S6150" t="str">
            <v>OPERAÇÕES RATEIOS</v>
          </cell>
        </row>
        <row r="6151">
          <cell r="S6151" t="str">
            <v>OPERAÇÕES RATEIOS</v>
          </cell>
        </row>
        <row r="6152">
          <cell r="S6152" t="str">
            <v>OPERAÇÕES RATEIOS</v>
          </cell>
        </row>
        <row r="6153">
          <cell r="S6153" t="str">
            <v>OPERAÇÕES RATEIOS</v>
          </cell>
        </row>
        <row r="6154">
          <cell r="S6154" t="str">
            <v>OPERAÇÕES RATEIOS</v>
          </cell>
        </row>
        <row r="6155">
          <cell r="S6155" t="str">
            <v>OPERAÇÕES RATEIOS</v>
          </cell>
        </row>
        <row r="6156">
          <cell r="S6156" t="str">
            <v>OPERAÇÕES RATEIOS</v>
          </cell>
        </row>
        <row r="6157">
          <cell r="S6157" t="str">
            <v>OPERAÇÕES RATEIOS</v>
          </cell>
        </row>
        <row r="6158">
          <cell r="S6158" t="str">
            <v>OPERAÇÕES RATEIOS</v>
          </cell>
        </row>
        <row r="6159">
          <cell r="S6159" t="str">
            <v>OPERAÇÕES RATEIOS</v>
          </cell>
        </row>
        <row r="6160">
          <cell r="S6160" t="str">
            <v>OPERAÇÕES RATEIOS</v>
          </cell>
        </row>
        <row r="6161">
          <cell r="S6161" t="str">
            <v>OPERAÇÕES RATEIOS</v>
          </cell>
        </row>
        <row r="6162">
          <cell r="S6162" t="str">
            <v>OPERAÇÕES RATEIOS</v>
          </cell>
        </row>
        <row r="6163">
          <cell r="S6163" t="str">
            <v>OPERAÇÕES RATEIOS</v>
          </cell>
        </row>
        <row r="6164">
          <cell r="S6164" t="str">
            <v>OPERAÇÕES RATEIOS</v>
          </cell>
        </row>
        <row r="6165">
          <cell r="S6165" t="str">
            <v>OPERAÇÕES RATEIOS</v>
          </cell>
        </row>
        <row r="6166">
          <cell r="S6166" t="str">
            <v>OPERAÇÕES RATEIOS</v>
          </cell>
        </row>
        <row r="6167">
          <cell r="S6167" t="str">
            <v>OPERAÇÕES RATEIOS</v>
          </cell>
        </row>
        <row r="6168">
          <cell r="S6168" t="str">
            <v>OPERAÇÕES RATEIOS</v>
          </cell>
        </row>
        <row r="6169">
          <cell r="S6169" t="str">
            <v>OPERAÇÕES RATEIOS</v>
          </cell>
        </row>
        <row r="6170">
          <cell r="S6170" t="str">
            <v>OPERAÇÕES RATEIOS</v>
          </cell>
        </row>
        <row r="6171">
          <cell r="S6171" t="str">
            <v>OPERAÇÕES RATEIOS</v>
          </cell>
        </row>
        <row r="6172">
          <cell r="S6172" t="str">
            <v>OPERAÇÕES RATEIOS</v>
          </cell>
        </row>
        <row r="6173">
          <cell r="S6173" t="str">
            <v>OPERAÇÕES RATEIOS</v>
          </cell>
        </row>
        <row r="6174">
          <cell r="S6174" t="str">
            <v>OPERAÇÕES RATEIOS</v>
          </cell>
        </row>
        <row r="6175">
          <cell r="S6175" t="str">
            <v>OPERAÇÕES RATEIOS</v>
          </cell>
        </row>
        <row r="6176">
          <cell r="S6176" t="str">
            <v>OPERAÇÕES RATEIOS</v>
          </cell>
        </row>
        <row r="6177">
          <cell r="S6177" t="str">
            <v>OPERAÇÕES RATEIOS</v>
          </cell>
        </row>
        <row r="6178">
          <cell r="S6178" t="str">
            <v>OPERAÇÕES RATEIOS</v>
          </cell>
        </row>
        <row r="6179">
          <cell r="S6179" t="str">
            <v>OPERAÇÕES RATEIOS</v>
          </cell>
        </row>
        <row r="6180">
          <cell r="S6180" t="str">
            <v>OPERAÇÕES RATEIOS</v>
          </cell>
        </row>
        <row r="6181">
          <cell r="S6181" t="str">
            <v>OPERAÇÕES RATEIOS</v>
          </cell>
        </row>
        <row r="6182">
          <cell r="S6182" t="str">
            <v>OPERAÇÕES RATEIOS</v>
          </cell>
        </row>
        <row r="6183">
          <cell r="S6183" t="str">
            <v>OPERAÇÕES RATEIOS</v>
          </cell>
        </row>
        <row r="6184">
          <cell r="S6184" t="str">
            <v>OPERAÇÕES RATEIOS</v>
          </cell>
        </row>
        <row r="6185">
          <cell r="S6185" t="str">
            <v>OPERAÇÕES RATEIOS</v>
          </cell>
        </row>
        <row r="6186">
          <cell r="S6186" t="str">
            <v>OPERAÇÕES RATEIOS</v>
          </cell>
        </row>
        <row r="6187">
          <cell r="S6187" t="str">
            <v>OPERAÇÕES RATEIOS</v>
          </cell>
        </row>
        <row r="6188">
          <cell r="S6188" t="str">
            <v>OPERAÇÕES RATEIOS</v>
          </cell>
        </row>
        <row r="6189">
          <cell r="S6189" t="str">
            <v>OPERAÇÕES RATEIOS</v>
          </cell>
        </row>
        <row r="6190">
          <cell r="S6190" t="str">
            <v>OPERAÇÕES RATEIOS</v>
          </cell>
        </row>
        <row r="6191">
          <cell r="S6191" t="str">
            <v>OPERAÇÕES RATEIOS</v>
          </cell>
        </row>
        <row r="6192">
          <cell r="S6192" t="str">
            <v>OPERAÇÕES RATEIOS</v>
          </cell>
        </row>
        <row r="6193">
          <cell r="S6193" t="str">
            <v>OPERAÇÕES RATEIOS</v>
          </cell>
        </row>
        <row r="6194">
          <cell r="S6194" t="str">
            <v>OPERAÇÕES RATEIOS</v>
          </cell>
        </row>
        <row r="6195">
          <cell r="S6195" t="str">
            <v>OPERAÇÕES RATEIOS</v>
          </cell>
        </row>
        <row r="6196">
          <cell r="S6196" t="str">
            <v>OPERAÇÕES RATEIOS</v>
          </cell>
        </row>
        <row r="6197">
          <cell r="S6197" t="str">
            <v>OPERAÇÕES RATEIOS</v>
          </cell>
        </row>
        <row r="6198">
          <cell r="S6198" t="str">
            <v>OPERAÇÕES RATEIOS</v>
          </cell>
        </row>
        <row r="6199">
          <cell r="S6199" t="str">
            <v>OPERAÇÕES RATEIOS</v>
          </cell>
        </row>
        <row r="6200">
          <cell r="S6200" t="str">
            <v>OPERAÇÕES RATEIOS</v>
          </cell>
        </row>
        <row r="6201">
          <cell r="S6201" t="str">
            <v>OPERAÇÕES RATEIOS</v>
          </cell>
        </row>
        <row r="6202">
          <cell r="S6202" t="str">
            <v>OPERAÇÕES RATEIOS</v>
          </cell>
        </row>
        <row r="6203">
          <cell r="S6203" t="str">
            <v>OPERAÇÕES RATEIOS</v>
          </cell>
        </row>
        <row r="6204">
          <cell r="S6204" t="str">
            <v>OPERAÇÕES RATEIOS</v>
          </cell>
        </row>
        <row r="6205">
          <cell r="S6205" t="str">
            <v>OPERAÇÕES RATEIOS</v>
          </cell>
        </row>
        <row r="6206">
          <cell r="S6206" t="str">
            <v>OPERAÇÕES RATEIOS</v>
          </cell>
        </row>
        <row r="6207">
          <cell r="S6207" t="str">
            <v>OPERAÇÕES RATEIOS</v>
          </cell>
        </row>
        <row r="6208">
          <cell r="S6208" t="str">
            <v>OPERAÇÕES RATEIOS</v>
          </cell>
        </row>
        <row r="6209">
          <cell r="S6209" t="str">
            <v>OPERAÇÕES RATEIOS</v>
          </cell>
        </row>
        <row r="6210">
          <cell r="S6210" t="str">
            <v>OPERAÇÕES RATEIOS</v>
          </cell>
        </row>
        <row r="6211">
          <cell r="S6211" t="str">
            <v>OPERAÇÕES RATEIOS</v>
          </cell>
        </row>
        <row r="6212">
          <cell r="S6212" t="str">
            <v>OPERAÇÕES RATEIOS</v>
          </cell>
        </row>
        <row r="6213">
          <cell r="S6213" t="str">
            <v>OPERAÇÕES RATEIOS</v>
          </cell>
        </row>
        <row r="6214">
          <cell r="S6214" t="str">
            <v>OPERAÇÕES RATEIOS</v>
          </cell>
        </row>
        <row r="6215">
          <cell r="S6215" t="str">
            <v>OPERAÇÕES RATEIOS</v>
          </cell>
        </row>
        <row r="6216">
          <cell r="S6216" t="str">
            <v>OPERAÇÕES RATEIOS</v>
          </cell>
        </row>
        <row r="6217">
          <cell r="S6217" t="str">
            <v>OPERAÇÕES RATEIOS</v>
          </cell>
        </row>
        <row r="6218">
          <cell r="S6218" t="str">
            <v>OPERAÇÕES RATEIOS</v>
          </cell>
        </row>
        <row r="6219">
          <cell r="S6219" t="str">
            <v>OPERAÇÕES RATEIOS</v>
          </cell>
        </row>
        <row r="6220">
          <cell r="S6220" t="str">
            <v>OPERAÇÕES RATEIOS</v>
          </cell>
        </row>
        <row r="6221">
          <cell r="S6221" t="str">
            <v>OPERAÇÕES RATEIOS</v>
          </cell>
        </row>
        <row r="6222">
          <cell r="S6222" t="str">
            <v>OPERAÇÕES RATEIOS</v>
          </cell>
        </row>
        <row r="6223">
          <cell r="S6223" t="str">
            <v>OPERAÇÕES RATEIOS</v>
          </cell>
        </row>
        <row r="6224">
          <cell r="S6224" t="str">
            <v>OPERAÇÕES RATEIOS</v>
          </cell>
        </row>
        <row r="6225">
          <cell r="S6225" t="str">
            <v>OPERAÇÕES RATEIOS</v>
          </cell>
        </row>
        <row r="6226">
          <cell r="S6226" t="str">
            <v>OPERAÇÕES RATEIOS</v>
          </cell>
        </row>
        <row r="6227">
          <cell r="S6227" t="str">
            <v>OPERAÇÕES RATEIOS</v>
          </cell>
        </row>
        <row r="6228">
          <cell r="S6228" t="str">
            <v>OPERAÇÕES RATEIOS</v>
          </cell>
        </row>
        <row r="6229">
          <cell r="S6229" t="str">
            <v>OPERAÇÕES RATEIOS</v>
          </cell>
        </row>
        <row r="6230">
          <cell r="S6230" t="str">
            <v>OPERAÇÕES RATEIOS</v>
          </cell>
        </row>
        <row r="6231">
          <cell r="S6231" t="str">
            <v>OPERAÇÕES RATEIOS</v>
          </cell>
        </row>
        <row r="6232">
          <cell r="S6232" t="str">
            <v>OPERAÇÕES RATEIOS</v>
          </cell>
        </row>
        <row r="6233">
          <cell r="S6233" t="str">
            <v>OPERAÇÕES RATEIOS</v>
          </cell>
        </row>
        <row r="6234">
          <cell r="S6234" t="str">
            <v>OPERAÇÕES RATEIOS</v>
          </cell>
        </row>
        <row r="6235">
          <cell r="S6235" t="str">
            <v>OPERAÇÕES RATEIOS</v>
          </cell>
        </row>
        <row r="6236">
          <cell r="S6236" t="str">
            <v>OPERAÇÕES RATEIOS</v>
          </cell>
        </row>
        <row r="6237">
          <cell r="S6237" t="str">
            <v>OPERAÇÕES RATEIOS</v>
          </cell>
        </row>
        <row r="6238">
          <cell r="S6238" t="str">
            <v>OPERAÇÕES RATEIOS</v>
          </cell>
        </row>
        <row r="6239">
          <cell r="S6239" t="str">
            <v>OPERAÇÕES RATEIOS</v>
          </cell>
        </row>
        <row r="6240">
          <cell r="S6240" t="str">
            <v>OPERAÇÕES RATEIOS</v>
          </cell>
        </row>
        <row r="6241">
          <cell r="S6241" t="str">
            <v>OPERAÇÕES RATEIOS</v>
          </cell>
        </row>
        <row r="6242">
          <cell r="S6242" t="str">
            <v>OPERAÇÕES RATEIOS</v>
          </cell>
        </row>
        <row r="6243">
          <cell r="S6243" t="str">
            <v>OPERAÇÕES RATEIOS</v>
          </cell>
        </row>
        <row r="6244">
          <cell r="S6244" t="str">
            <v>OPERAÇÕES RATEIOS</v>
          </cell>
        </row>
        <row r="6245">
          <cell r="S6245" t="str">
            <v>OPERAÇÕES RATEIOS</v>
          </cell>
        </row>
        <row r="6246">
          <cell r="S6246" t="str">
            <v>OPERAÇÕES RATEIOS</v>
          </cell>
        </row>
        <row r="6247">
          <cell r="S6247" t="str">
            <v>OPERAÇÕES RATEIOS</v>
          </cell>
        </row>
        <row r="6248">
          <cell r="S6248" t="str">
            <v>OPERAÇÕES RATEIOS</v>
          </cell>
        </row>
        <row r="6249">
          <cell r="S6249" t="str">
            <v>OPERAÇÕES RATEIOS</v>
          </cell>
        </row>
        <row r="6250">
          <cell r="S6250" t="str">
            <v>OPERAÇÕES RATEIOS</v>
          </cell>
        </row>
        <row r="6251">
          <cell r="S6251" t="str">
            <v>OPERAÇÕES RATEIOS</v>
          </cell>
        </row>
        <row r="6252">
          <cell r="S6252" t="str">
            <v>OPERAÇÕES RATEIOS</v>
          </cell>
        </row>
        <row r="6253">
          <cell r="S6253" t="str">
            <v>OPERAÇÕES RATEIOS</v>
          </cell>
        </row>
        <row r="6254">
          <cell r="S6254" t="str">
            <v>OPERAÇÕES RATEIOS</v>
          </cell>
        </row>
        <row r="6255">
          <cell r="S6255" t="str">
            <v>OPERAÇÕES RATEIOS</v>
          </cell>
        </row>
        <row r="6256">
          <cell r="S6256" t="str">
            <v>OPERAÇÕES RATEIOS</v>
          </cell>
        </row>
        <row r="6257">
          <cell r="S6257" t="str">
            <v>OPERAÇÕES RATEIOS</v>
          </cell>
        </row>
        <row r="6258">
          <cell r="S6258" t="str">
            <v>OPERAÇÕES RATEIOS</v>
          </cell>
        </row>
        <row r="6259">
          <cell r="S6259" t="str">
            <v>OPERAÇÕES RATEIOS</v>
          </cell>
        </row>
        <row r="6260">
          <cell r="S6260" t="str">
            <v>OPERAÇÕES RATEIOS</v>
          </cell>
        </row>
        <row r="6261">
          <cell r="S6261" t="str">
            <v>OPERAÇÕES RATEIOS</v>
          </cell>
        </row>
        <row r="6262">
          <cell r="S6262" t="str">
            <v>OPERAÇÕES RATEIOS</v>
          </cell>
        </row>
        <row r="6263">
          <cell r="S6263" t="str">
            <v>OPERAÇÕES RATEIOS</v>
          </cell>
        </row>
        <row r="6264">
          <cell r="S6264" t="str">
            <v>OPERAÇÕES RATEIOS</v>
          </cell>
        </row>
        <row r="6265">
          <cell r="S6265" t="str">
            <v>OPERAÇÕES RATEIOS</v>
          </cell>
        </row>
        <row r="6266">
          <cell r="S6266" t="str">
            <v>OPERAÇÕES RATEIOS</v>
          </cell>
        </row>
        <row r="6267">
          <cell r="S6267" t="str">
            <v>OPERAÇÕES RATEIOS</v>
          </cell>
        </row>
        <row r="6268">
          <cell r="S6268" t="str">
            <v>OPERAÇÕES RATEIOS</v>
          </cell>
        </row>
        <row r="6269">
          <cell r="S6269" t="str">
            <v>OPERAÇÕES RATEIOS</v>
          </cell>
        </row>
        <row r="6270">
          <cell r="S6270" t="str">
            <v>OPERAÇÕES RATEIOS</v>
          </cell>
        </row>
        <row r="6271">
          <cell r="S6271" t="str">
            <v>OPERAÇÕES RATEIOS</v>
          </cell>
        </row>
        <row r="6272">
          <cell r="S6272" t="str">
            <v>OPERAÇÕES RATEIOS</v>
          </cell>
        </row>
        <row r="6273">
          <cell r="S6273" t="str">
            <v>OPERAÇÕES RATEIOS</v>
          </cell>
        </row>
        <row r="6274">
          <cell r="S6274" t="str">
            <v>OPERAÇÕES RATEIOS</v>
          </cell>
        </row>
        <row r="6275">
          <cell r="S6275" t="str">
            <v>OPERAÇÕES RATEIOS</v>
          </cell>
        </row>
        <row r="6276">
          <cell r="S6276" t="str">
            <v>OPERAÇÕES RATEIOS</v>
          </cell>
        </row>
        <row r="6277">
          <cell r="S6277" t="str">
            <v>OPERAÇÕES RATEIOS</v>
          </cell>
        </row>
        <row r="6278">
          <cell r="S6278" t="str">
            <v>OPERAÇÕES RATEIOS</v>
          </cell>
        </row>
        <row r="6279">
          <cell r="S6279" t="str">
            <v>OPERAÇÕES RATEIOS</v>
          </cell>
        </row>
        <row r="6280">
          <cell r="S6280" t="str">
            <v>OPERAÇÕES RATEIOS</v>
          </cell>
        </row>
        <row r="6281">
          <cell r="S6281" t="str">
            <v>OPERAÇÕES RATEIOS</v>
          </cell>
        </row>
        <row r="6282">
          <cell r="S6282" t="str">
            <v>OPERAÇÕES RATEIOS</v>
          </cell>
        </row>
        <row r="6283">
          <cell r="S6283" t="str">
            <v>OPERAÇÕES RATEIOS</v>
          </cell>
        </row>
        <row r="6284">
          <cell r="S6284" t="str">
            <v>OPERAÇÕES RATEIOS</v>
          </cell>
        </row>
        <row r="6285">
          <cell r="S6285" t="str">
            <v>OPERAÇÕES RATEIOS</v>
          </cell>
        </row>
        <row r="6286">
          <cell r="S6286" t="str">
            <v>OPERAÇÕES RATEIOS</v>
          </cell>
        </row>
        <row r="6287">
          <cell r="S6287" t="str">
            <v>OPERAÇÕES RATEIOS</v>
          </cell>
        </row>
        <row r="6288">
          <cell r="S6288" t="str">
            <v>OPERAÇÕES RATEIOS</v>
          </cell>
        </row>
        <row r="6289">
          <cell r="S6289" t="str">
            <v>OPERAÇÕES RATEIOS</v>
          </cell>
        </row>
        <row r="6290">
          <cell r="S6290" t="str">
            <v>OPERAÇÕES RATEIOS</v>
          </cell>
        </row>
        <row r="6291">
          <cell r="S6291" t="str">
            <v>OPERAÇÕES RATEIOS</v>
          </cell>
        </row>
        <row r="6292">
          <cell r="S6292" t="str">
            <v>OPERAÇÕES RATEIOS</v>
          </cell>
        </row>
        <row r="6293">
          <cell r="S6293" t="str">
            <v>OPERAÇÕES RATEIOS</v>
          </cell>
        </row>
        <row r="6294">
          <cell r="S6294" t="str">
            <v>OPERAÇÕES RATEIOS</v>
          </cell>
        </row>
        <row r="6295">
          <cell r="S6295" t="str">
            <v>OPERAÇÕES RATEIOS</v>
          </cell>
        </row>
        <row r="6296">
          <cell r="S6296" t="str">
            <v>OPERAÇÕES RATEIOS</v>
          </cell>
        </row>
        <row r="6297">
          <cell r="S6297" t="str">
            <v>OPERAÇÕES RATEIOS</v>
          </cell>
        </row>
        <row r="6298">
          <cell r="S6298" t="str">
            <v>OPERAÇÕES RATEIOS</v>
          </cell>
        </row>
        <row r="6299">
          <cell r="S6299" t="str">
            <v>OPERAÇÕES RATEIOS</v>
          </cell>
        </row>
        <row r="6300">
          <cell r="S6300" t="str">
            <v>OPERAÇÕES RATEIOS</v>
          </cell>
        </row>
        <row r="6301">
          <cell r="S6301" t="str">
            <v>OPERAÇÕES RATEIOS</v>
          </cell>
        </row>
        <row r="6302">
          <cell r="S6302" t="str">
            <v>OPERAÇÕES RATEIOS</v>
          </cell>
        </row>
        <row r="6303">
          <cell r="S6303" t="str">
            <v>OPERAÇÕES RATEIOS</v>
          </cell>
        </row>
        <row r="6304">
          <cell r="S6304" t="str">
            <v>OPERAÇÕES RATEIOS</v>
          </cell>
        </row>
        <row r="6305">
          <cell r="S6305" t="str">
            <v>OPERAÇÕES RATEIOS</v>
          </cell>
        </row>
        <row r="6306">
          <cell r="S6306" t="str">
            <v>OPERAÇÕES RATEIOS</v>
          </cell>
        </row>
        <row r="6307">
          <cell r="S6307" t="str">
            <v>OPERAÇÕES RATEIOS</v>
          </cell>
        </row>
        <row r="6308">
          <cell r="S6308" t="str">
            <v>OPERAÇÕES RATEIOS</v>
          </cell>
        </row>
        <row r="6309">
          <cell r="S6309" t="str">
            <v>OPERAÇÕES RATEIOS</v>
          </cell>
        </row>
        <row r="6310">
          <cell r="S6310" t="str">
            <v>OPERAÇÕES RATEIOS</v>
          </cell>
        </row>
        <row r="6311">
          <cell r="S6311" t="str">
            <v>OPERAÇÕES RATEIOS</v>
          </cell>
        </row>
        <row r="6312">
          <cell r="S6312" t="str">
            <v>OPERAÇÕES RATEIOS</v>
          </cell>
        </row>
        <row r="6313">
          <cell r="S6313" t="str">
            <v>OPERAÇÕES RATEIOS</v>
          </cell>
        </row>
        <row r="6314">
          <cell r="S6314" t="str">
            <v>OPERAÇÕES RATEIOS</v>
          </cell>
        </row>
        <row r="6315">
          <cell r="S6315" t="str">
            <v>OPERAÇÕES RATEIOS</v>
          </cell>
        </row>
        <row r="6316">
          <cell r="S6316" t="str">
            <v>OPERAÇÕES RATEIOS</v>
          </cell>
        </row>
        <row r="6317">
          <cell r="S6317" t="str">
            <v>OPERAÇÕES RATEIOS</v>
          </cell>
        </row>
        <row r="6318">
          <cell r="S6318" t="str">
            <v>OPERAÇÕES RATEIOS</v>
          </cell>
        </row>
        <row r="6319">
          <cell r="S6319" t="str">
            <v>OPERAÇÕES RATEIOS</v>
          </cell>
        </row>
        <row r="6320">
          <cell r="S6320" t="str">
            <v>OPERAÇÕES RATEIOS</v>
          </cell>
        </row>
        <row r="6321">
          <cell r="S6321" t="str">
            <v>OPERAÇÕES RATEIOS</v>
          </cell>
        </row>
        <row r="6322">
          <cell r="S6322" t="str">
            <v>OPERAÇÕES RATEIOS</v>
          </cell>
        </row>
        <row r="6323">
          <cell r="S6323" t="str">
            <v>OPERAÇÕES RATEIOS</v>
          </cell>
        </row>
        <row r="6324">
          <cell r="S6324" t="str">
            <v>OPERAÇÕES RATEIOS</v>
          </cell>
        </row>
        <row r="6325">
          <cell r="S6325" t="str">
            <v>OPERAÇÕES RATEIOS</v>
          </cell>
        </row>
        <row r="6326">
          <cell r="S6326" t="str">
            <v>OPERAÇÕES RATEIOS</v>
          </cell>
        </row>
        <row r="6327">
          <cell r="S6327" t="str">
            <v>OPERAÇÕES RATEIOS</v>
          </cell>
        </row>
        <row r="6328">
          <cell r="S6328" t="str">
            <v>OPERAÇÕES RATEIOS</v>
          </cell>
        </row>
        <row r="6329">
          <cell r="S6329" t="str">
            <v>OPERAÇÕES RATEIOS</v>
          </cell>
        </row>
        <row r="6330">
          <cell r="S6330" t="str">
            <v>OPERAÇÕES RATEIOS</v>
          </cell>
        </row>
        <row r="6331">
          <cell r="S6331" t="str">
            <v>OPERAÇÕES RATEIOS</v>
          </cell>
        </row>
        <row r="6332">
          <cell r="S6332" t="str">
            <v>OPERAÇÕES RATEIOS</v>
          </cell>
        </row>
        <row r="6333">
          <cell r="S6333" t="str">
            <v>OPERAÇÕES RATEIOS</v>
          </cell>
        </row>
        <row r="6334">
          <cell r="S6334" t="str">
            <v>OPERAÇÕES RATEIOS</v>
          </cell>
        </row>
        <row r="6335">
          <cell r="S6335" t="str">
            <v>OPERAÇÕES RATEIOS</v>
          </cell>
        </row>
        <row r="6336">
          <cell r="S6336" t="str">
            <v>OPERAÇÕES RATEIOS</v>
          </cell>
        </row>
        <row r="6337">
          <cell r="S6337" t="str">
            <v>OPERAÇÕES RATEIOS</v>
          </cell>
        </row>
        <row r="6338">
          <cell r="S6338" t="str">
            <v>OPERAÇÕES RATEIOS</v>
          </cell>
        </row>
        <row r="6339">
          <cell r="S6339" t="str">
            <v>OPERAÇÕES RATEIOS</v>
          </cell>
        </row>
        <row r="6340">
          <cell r="S6340" t="str">
            <v>OPERAÇÕES RATEIOS</v>
          </cell>
        </row>
        <row r="6341">
          <cell r="S6341" t="str">
            <v>OPERAÇÕES RATEIOS</v>
          </cell>
        </row>
        <row r="6342">
          <cell r="S6342" t="str">
            <v>OPERAÇÕES RATEIOS</v>
          </cell>
        </row>
        <row r="6343">
          <cell r="S6343" t="str">
            <v>OPERAÇÕES RATEIOS</v>
          </cell>
        </row>
        <row r="6344">
          <cell r="S6344" t="str">
            <v>OPERAÇÕES RATEIOS</v>
          </cell>
        </row>
        <row r="6345">
          <cell r="S6345" t="str">
            <v>OPERAÇÕES RATEIOS</v>
          </cell>
        </row>
        <row r="6346">
          <cell r="S6346" t="str">
            <v>OPERAÇÕES RATEIOS</v>
          </cell>
        </row>
        <row r="6347">
          <cell r="S6347" t="str">
            <v>OPERAÇÕES RATEIOS</v>
          </cell>
        </row>
        <row r="6348">
          <cell r="S6348" t="str">
            <v>OPERAÇÕES RATEIOS</v>
          </cell>
        </row>
        <row r="6349">
          <cell r="S6349" t="str">
            <v>OPERAÇÕES RATEIOS</v>
          </cell>
        </row>
        <row r="6350">
          <cell r="S6350" t="str">
            <v>OPERAÇÕES RATEIOS</v>
          </cell>
        </row>
        <row r="6351">
          <cell r="S6351" t="str">
            <v>OPERAÇÕES RATEIOS</v>
          </cell>
        </row>
        <row r="6352">
          <cell r="S6352" t="str">
            <v>OPERAÇÕES RATEIOS</v>
          </cell>
        </row>
        <row r="6353">
          <cell r="S6353" t="str">
            <v>OPERAÇÕES RATEIOS</v>
          </cell>
        </row>
        <row r="6354">
          <cell r="S6354" t="str">
            <v>OPERAÇÕES RATEIOS</v>
          </cell>
        </row>
        <row r="6355">
          <cell r="S6355" t="str">
            <v>OPERAÇÕES RATEIOS</v>
          </cell>
        </row>
        <row r="6356">
          <cell r="S6356" t="str">
            <v>OPERAÇÕES RATEIOS</v>
          </cell>
        </row>
        <row r="6357">
          <cell r="S6357" t="str">
            <v>OPERAÇÕES RATEIOS</v>
          </cell>
        </row>
        <row r="6358">
          <cell r="S6358" t="str">
            <v>OPERAÇÕES RATEIOS</v>
          </cell>
        </row>
        <row r="6359">
          <cell r="S6359" t="str">
            <v>OPERAÇÕES RATEIOS</v>
          </cell>
        </row>
        <row r="6360">
          <cell r="S6360" t="str">
            <v>OPERAÇÕES RATEIOS</v>
          </cell>
        </row>
        <row r="6361">
          <cell r="S6361" t="str">
            <v>OPERAÇÕES RATEIOS</v>
          </cell>
        </row>
        <row r="6362">
          <cell r="S6362" t="str">
            <v>OPERAÇÕES RATEIOS</v>
          </cell>
        </row>
        <row r="6363">
          <cell r="S6363" t="str">
            <v>OPERAÇÕES RATEIOS</v>
          </cell>
        </row>
        <row r="6364">
          <cell r="S6364" t="str">
            <v>OPERAÇÕES RATEIOS</v>
          </cell>
        </row>
        <row r="6365">
          <cell r="S6365" t="str">
            <v>OPERAÇÕES RATEIOS</v>
          </cell>
        </row>
        <row r="6366">
          <cell r="S6366" t="str">
            <v>OPERAÇÕES RATEIOS</v>
          </cell>
        </row>
        <row r="6367">
          <cell r="S6367" t="str">
            <v>OPERAÇÕES RATEIOS</v>
          </cell>
        </row>
        <row r="6368">
          <cell r="S6368" t="str">
            <v>OPERAÇÕES RATEIOS</v>
          </cell>
        </row>
        <row r="6369">
          <cell r="S6369" t="str">
            <v>OPERAÇÕES RATEIOS</v>
          </cell>
        </row>
        <row r="6370">
          <cell r="S6370" t="str">
            <v>OPERAÇÕES RATEIOS</v>
          </cell>
        </row>
        <row r="6371">
          <cell r="S6371" t="str">
            <v>OPERAÇÕES RATEIOS</v>
          </cell>
        </row>
        <row r="6372">
          <cell r="S6372" t="str">
            <v>OPERAÇÕES RATEIOS</v>
          </cell>
        </row>
        <row r="6373">
          <cell r="S6373" t="str">
            <v>OPERAÇÕES RATEIOS</v>
          </cell>
        </row>
        <row r="6374">
          <cell r="S6374" t="str">
            <v>OPERAÇÕES RATEIOS</v>
          </cell>
        </row>
        <row r="6375">
          <cell r="S6375" t="str">
            <v>OPERAÇÕES RATEIOS</v>
          </cell>
        </row>
        <row r="6376">
          <cell r="S6376" t="str">
            <v>OPERAÇÕES RATEIOS</v>
          </cell>
        </row>
        <row r="6377">
          <cell r="S6377" t="str">
            <v>OPERAÇÕES RATEIOS</v>
          </cell>
        </row>
        <row r="6378">
          <cell r="S6378" t="str">
            <v>OPERAÇÕES RATEIOS</v>
          </cell>
        </row>
        <row r="6379">
          <cell r="S6379" t="str">
            <v>OPERAÇÕES RATEIOS</v>
          </cell>
        </row>
        <row r="6380">
          <cell r="S6380" t="str">
            <v>OPERAÇÕES RATEIOS</v>
          </cell>
        </row>
        <row r="6381">
          <cell r="S6381" t="str">
            <v>OPERAÇÕES RATEIOS</v>
          </cell>
        </row>
        <row r="6382">
          <cell r="S6382" t="str">
            <v>OPERAÇÕES RATEIOS</v>
          </cell>
        </row>
        <row r="6383">
          <cell r="S6383" t="str">
            <v>OPERAÇÕES RATEIOS</v>
          </cell>
        </row>
        <row r="6384">
          <cell r="S6384" t="str">
            <v>OPERAÇÕES RATEIOS</v>
          </cell>
        </row>
        <row r="6385">
          <cell r="S6385" t="str">
            <v>OPERAÇÕES RATEIOS</v>
          </cell>
        </row>
        <row r="6386">
          <cell r="S6386" t="str">
            <v>OPERAÇÕES RATEIOS</v>
          </cell>
        </row>
        <row r="6387">
          <cell r="S6387" t="str">
            <v>OPERAÇÕES RATEIOS</v>
          </cell>
        </row>
        <row r="6388">
          <cell r="S6388" t="str">
            <v>OPERAÇÕES RATEIOS</v>
          </cell>
        </row>
        <row r="6389">
          <cell r="S6389" t="str">
            <v>OPERAÇÕES RATEIOS</v>
          </cell>
        </row>
        <row r="6390">
          <cell r="S6390" t="str">
            <v>OPERAÇÕES RATEIOS</v>
          </cell>
        </row>
        <row r="6391">
          <cell r="S6391" t="str">
            <v>OPERAÇÕES RATEIOS</v>
          </cell>
        </row>
        <row r="6392">
          <cell r="S6392" t="str">
            <v>OPERAÇÕES RATEIOS</v>
          </cell>
        </row>
        <row r="6393">
          <cell r="S6393" t="str">
            <v>OPERAÇÕES RATEIOS</v>
          </cell>
        </row>
        <row r="6394">
          <cell r="S6394" t="str">
            <v>OPERAÇÕES RATEIOS</v>
          </cell>
        </row>
        <row r="6395">
          <cell r="S6395" t="str">
            <v>OPERAÇÕES RATEIOS</v>
          </cell>
        </row>
        <row r="6396">
          <cell r="S6396" t="str">
            <v>OPERAÇÕES RATEIOS</v>
          </cell>
        </row>
        <row r="6397">
          <cell r="S6397" t="str">
            <v>OPERAÇÕES RATEIOS</v>
          </cell>
        </row>
        <row r="6398">
          <cell r="S6398" t="str">
            <v>OPERAÇÕES RATEIOS</v>
          </cell>
        </row>
        <row r="6399">
          <cell r="S6399" t="str">
            <v>OPERAÇÕES RATEIOS</v>
          </cell>
        </row>
        <row r="6400">
          <cell r="S6400" t="str">
            <v>OPERAÇÕES RATEIOS</v>
          </cell>
        </row>
        <row r="6401">
          <cell r="S6401" t="str">
            <v>OPERAÇÕES RATEIOS</v>
          </cell>
        </row>
        <row r="6402">
          <cell r="S6402" t="str">
            <v>OPERAÇÕES RATEIOS</v>
          </cell>
        </row>
        <row r="6403">
          <cell r="S6403" t="str">
            <v>OPERAÇÕES RATEIOS</v>
          </cell>
        </row>
        <row r="6404">
          <cell r="S6404" t="str">
            <v>OPERAÇÕES RATEIOS</v>
          </cell>
        </row>
        <row r="6405">
          <cell r="S6405" t="str">
            <v>OPERAÇÕES RATEIOS</v>
          </cell>
        </row>
        <row r="6406">
          <cell r="S6406" t="str">
            <v>OPERAÇÕES RATEIOS</v>
          </cell>
        </row>
        <row r="6407">
          <cell r="S6407" t="str">
            <v>OPERAÇÕES RATEIOS</v>
          </cell>
        </row>
        <row r="6408">
          <cell r="S6408" t="str">
            <v>OPERAÇÕES RATEIOS</v>
          </cell>
        </row>
        <row r="6409">
          <cell r="S6409" t="str">
            <v>OPERAÇÕES RATEIOS</v>
          </cell>
        </row>
        <row r="6410">
          <cell r="S6410" t="str">
            <v>OPERAÇÕES RATEIOS</v>
          </cell>
        </row>
        <row r="6411">
          <cell r="S6411" t="str">
            <v>OPERAÇÕES RATEIOS</v>
          </cell>
        </row>
        <row r="6412">
          <cell r="S6412" t="str">
            <v>OPERAÇÕES RATEIOS</v>
          </cell>
        </row>
        <row r="6413">
          <cell r="S6413" t="str">
            <v>OPERAÇÕES RATEIOS</v>
          </cell>
        </row>
        <row r="6414">
          <cell r="S6414" t="str">
            <v>OPERAÇÕES RATEIOS</v>
          </cell>
        </row>
        <row r="6415">
          <cell r="S6415" t="str">
            <v>OPERAÇÕES RATEIOS</v>
          </cell>
        </row>
        <row r="6416">
          <cell r="S6416" t="str">
            <v>OPERAÇÕES RATEIOS</v>
          </cell>
        </row>
        <row r="6417">
          <cell r="S6417" t="str">
            <v>OPERAÇÕES RATEIOS</v>
          </cell>
        </row>
        <row r="6418">
          <cell r="S6418" t="str">
            <v>OPERAÇÕES RATEIOS</v>
          </cell>
        </row>
        <row r="6419">
          <cell r="S6419" t="str">
            <v>OPERAÇÕES RATEIOS</v>
          </cell>
        </row>
        <row r="6420">
          <cell r="S6420" t="str">
            <v>OPERAÇÕES RATEIOS</v>
          </cell>
        </row>
        <row r="6421">
          <cell r="S6421" t="str">
            <v>OPERAÇÕES RATEIOS</v>
          </cell>
        </row>
        <row r="6422">
          <cell r="S6422" t="str">
            <v>OPERAÇÕES RATEIOS</v>
          </cell>
        </row>
        <row r="6423">
          <cell r="S6423" t="str">
            <v>OPERAÇÕES RATEIOS</v>
          </cell>
        </row>
        <row r="6424">
          <cell r="S6424" t="str">
            <v>OPERAÇÕES RATEIOS</v>
          </cell>
        </row>
        <row r="6425">
          <cell r="S6425" t="str">
            <v>OPERAÇÕES RATEIOS</v>
          </cell>
        </row>
        <row r="6426">
          <cell r="S6426" t="str">
            <v>OPERAÇÕES RATEIOS</v>
          </cell>
        </row>
        <row r="6427">
          <cell r="S6427" t="str">
            <v>OPERAÇÕES RATEIOS</v>
          </cell>
        </row>
        <row r="6428">
          <cell r="S6428" t="str">
            <v>OPERAÇÕES RATEIOS</v>
          </cell>
        </row>
        <row r="6429">
          <cell r="S6429" t="str">
            <v>OPERAÇÕES RATEIOS</v>
          </cell>
        </row>
        <row r="6430">
          <cell r="S6430" t="str">
            <v>OPERAÇÕES RATEIOS</v>
          </cell>
        </row>
        <row r="6431">
          <cell r="S6431" t="str">
            <v>OPERAÇÕES RATEIOS</v>
          </cell>
        </row>
        <row r="6432">
          <cell r="S6432" t="str">
            <v>OPERAÇÕES RATEIOS</v>
          </cell>
        </row>
        <row r="6433">
          <cell r="S6433" t="str">
            <v>OPERAÇÕES RATEIOS</v>
          </cell>
        </row>
        <row r="6434">
          <cell r="S6434" t="str">
            <v>OPERAÇÕES RATEIOS</v>
          </cell>
        </row>
        <row r="6435">
          <cell r="S6435" t="str">
            <v>OPERAÇÕES RATEIOS</v>
          </cell>
        </row>
        <row r="6436">
          <cell r="S6436" t="str">
            <v>OPERAÇÕES RATEIOS</v>
          </cell>
        </row>
        <row r="6437">
          <cell r="S6437" t="str">
            <v>OPERAÇÕES RATEIOS</v>
          </cell>
        </row>
        <row r="6438">
          <cell r="S6438" t="str">
            <v>OPERAÇÕES RATEIOS</v>
          </cell>
        </row>
        <row r="6439">
          <cell r="S6439" t="str">
            <v>OPERAÇÕES RATEIOS</v>
          </cell>
        </row>
        <row r="6440">
          <cell r="S6440" t="str">
            <v>OPERAÇÕES RATEIOS</v>
          </cell>
        </row>
        <row r="6441">
          <cell r="S6441" t="str">
            <v>OPERAÇÕES RATEIOS</v>
          </cell>
        </row>
        <row r="6442">
          <cell r="S6442" t="str">
            <v>OPERAÇÕES RATEIOS</v>
          </cell>
        </row>
        <row r="6443">
          <cell r="S6443" t="str">
            <v>OPERAÇÕES RATEIOS</v>
          </cell>
        </row>
        <row r="6444">
          <cell r="S6444" t="str">
            <v>OPERAÇÕES RATEIOS</v>
          </cell>
        </row>
        <row r="6445">
          <cell r="S6445" t="str">
            <v>OPERAÇÕES RATEIOS</v>
          </cell>
        </row>
        <row r="6446">
          <cell r="S6446" t="str">
            <v>OPERAÇÕES RATEIOS</v>
          </cell>
        </row>
        <row r="6447">
          <cell r="S6447" t="str">
            <v>OPERAÇÕES RATEIOS</v>
          </cell>
        </row>
        <row r="6448">
          <cell r="S6448" t="str">
            <v>OPERAÇÕES RATEIOS</v>
          </cell>
        </row>
        <row r="6449">
          <cell r="S6449" t="str">
            <v>OPERAÇÕES RATEIOS</v>
          </cell>
        </row>
        <row r="6450">
          <cell r="S6450" t="str">
            <v>OPERAÇÕES RATEIOS</v>
          </cell>
        </row>
        <row r="6451">
          <cell r="S6451" t="str">
            <v>OPERAÇÕES RATEIOS</v>
          </cell>
        </row>
        <row r="6452">
          <cell r="S6452" t="str">
            <v>OPERAÇÕES RATEIOS</v>
          </cell>
        </row>
        <row r="6453">
          <cell r="S6453" t="str">
            <v>OPERAÇÕES RATEIOS</v>
          </cell>
        </row>
        <row r="6454">
          <cell r="S6454" t="str">
            <v>OPERAÇÕES RATEIOS</v>
          </cell>
        </row>
        <row r="6455">
          <cell r="S6455" t="str">
            <v>OPERAÇÕES RATEIOS</v>
          </cell>
        </row>
        <row r="6456">
          <cell r="S6456" t="str">
            <v>OPERAÇÕES RATEIOS</v>
          </cell>
        </row>
        <row r="6457">
          <cell r="S6457" t="str">
            <v>OPERAÇÕES RATEIOS</v>
          </cell>
        </row>
        <row r="6458">
          <cell r="S6458" t="str">
            <v>OPERAÇÕES RATEIOS</v>
          </cell>
        </row>
        <row r="6459">
          <cell r="S6459" t="str">
            <v>OPERAÇÕES RATEIOS</v>
          </cell>
        </row>
        <row r="6460">
          <cell r="S6460" t="str">
            <v>OPERAÇÕES RATEIOS</v>
          </cell>
        </row>
        <row r="6461">
          <cell r="S6461" t="str">
            <v>OPERAÇÕES RATEIOS</v>
          </cell>
        </row>
        <row r="6462">
          <cell r="S6462" t="str">
            <v>OPERAÇÕES RATEIOS</v>
          </cell>
        </row>
        <row r="6463">
          <cell r="S6463" t="str">
            <v>OPERAÇÕES RATEIOS</v>
          </cell>
        </row>
        <row r="6464">
          <cell r="S6464" t="str">
            <v>OPERAÇÕES RATEIOS</v>
          </cell>
        </row>
        <row r="6465">
          <cell r="S6465" t="str">
            <v>OPERAÇÕES RATEIOS</v>
          </cell>
        </row>
        <row r="6466">
          <cell r="S6466" t="str">
            <v>OPERAÇÕES RATEIOS</v>
          </cell>
        </row>
        <row r="6467">
          <cell r="S6467" t="str">
            <v>OPERAÇÕES RATEIOS</v>
          </cell>
        </row>
        <row r="6468">
          <cell r="S6468" t="str">
            <v>OPERAÇÕES RATEIOS</v>
          </cell>
        </row>
        <row r="6469">
          <cell r="S6469" t="str">
            <v>OPERAÇÕES RATEIOS</v>
          </cell>
        </row>
        <row r="6470">
          <cell r="S6470" t="str">
            <v>OPERAÇÕES RATEIOS</v>
          </cell>
        </row>
        <row r="6471">
          <cell r="S6471" t="str">
            <v>OPERAÇÕES RATEIOS</v>
          </cell>
        </row>
        <row r="6472">
          <cell r="S6472" t="str">
            <v>OPERAÇÕES RATEIOS</v>
          </cell>
        </row>
        <row r="6473">
          <cell r="S6473" t="str">
            <v>OPERAÇÕES RATEIOS</v>
          </cell>
        </row>
        <row r="6474">
          <cell r="S6474" t="str">
            <v>OPERAÇÕES RATEIOS</v>
          </cell>
        </row>
        <row r="6475">
          <cell r="S6475" t="str">
            <v>OPERAÇÕES RATEIOS</v>
          </cell>
        </row>
        <row r="6476">
          <cell r="S6476" t="str">
            <v>OPERAÇÕES RATEIOS</v>
          </cell>
        </row>
        <row r="6477">
          <cell r="S6477" t="str">
            <v>OPERAÇÕES RATEIOS</v>
          </cell>
        </row>
        <row r="6478">
          <cell r="S6478" t="str">
            <v>OPERAÇÕES RATEIOS</v>
          </cell>
        </row>
        <row r="6479">
          <cell r="S6479" t="str">
            <v>OPERAÇÕES RATEIOS</v>
          </cell>
        </row>
        <row r="6480">
          <cell r="S6480" t="str">
            <v>OPERAÇÕES RATEIOS</v>
          </cell>
        </row>
        <row r="6481">
          <cell r="S6481" t="str">
            <v>OPERAÇÕES RATEIOS</v>
          </cell>
        </row>
        <row r="6482">
          <cell r="S6482" t="str">
            <v>OPERAÇÕES RATEIOS</v>
          </cell>
        </row>
        <row r="6483">
          <cell r="S6483" t="str">
            <v>OPERAÇÕES RATEIOS</v>
          </cell>
        </row>
        <row r="6484">
          <cell r="S6484" t="str">
            <v>OPERAÇÕES RATEIOS</v>
          </cell>
        </row>
        <row r="6485">
          <cell r="S6485" t="str">
            <v>OPERAÇÕES RATEIOS</v>
          </cell>
        </row>
        <row r="6486">
          <cell r="S6486" t="str">
            <v>OPERAÇÕES RATEIOS</v>
          </cell>
        </row>
        <row r="6487">
          <cell r="S6487" t="str">
            <v>OPERAÇÕES RATEIOS</v>
          </cell>
        </row>
        <row r="6488">
          <cell r="S6488" t="str">
            <v>OPERAÇÕES RATEIOS</v>
          </cell>
        </row>
        <row r="6489">
          <cell r="S6489" t="str">
            <v>OPERAÇÕES RATEIOS</v>
          </cell>
        </row>
        <row r="6490">
          <cell r="S6490" t="str">
            <v>OPERAÇÕES RATEIOS</v>
          </cell>
        </row>
        <row r="6491">
          <cell r="S6491" t="str">
            <v>OPERAÇÕES RATEIOS</v>
          </cell>
        </row>
        <row r="6492">
          <cell r="S6492" t="str">
            <v>OPERAÇÕES RATEIOS</v>
          </cell>
        </row>
        <row r="6493">
          <cell r="S6493" t="str">
            <v>OPERAÇÕES RATEIOS</v>
          </cell>
        </row>
        <row r="6494">
          <cell r="S6494" t="str">
            <v>OPERAÇÕES RATEIOS</v>
          </cell>
        </row>
        <row r="6495">
          <cell r="S6495" t="str">
            <v>OPERAÇÕES RATEIOS</v>
          </cell>
        </row>
        <row r="6496">
          <cell r="S6496" t="str">
            <v>OPERAÇÕES RATEIOS</v>
          </cell>
        </row>
        <row r="6497">
          <cell r="S6497" t="str">
            <v>OPERAÇÕES RATEIOS</v>
          </cell>
        </row>
        <row r="6498">
          <cell r="S6498" t="str">
            <v>OPERAÇÕES RATEIOS</v>
          </cell>
        </row>
        <row r="6499">
          <cell r="S6499" t="str">
            <v>OPERAÇÕES RATEIOS</v>
          </cell>
        </row>
        <row r="6500">
          <cell r="S6500" t="str">
            <v>OPERAÇÕES RATEIOS</v>
          </cell>
        </row>
        <row r="6501">
          <cell r="S6501" t="str">
            <v>OPERAÇÕES RATEIOS</v>
          </cell>
        </row>
        <row r="6502">
          <cell r="S6502" t="str">
            <v>OPERAÇÕES RATEIOS</v>
          </cell>
        </row>
        <row r="6503">
          <cell r="S6503" t="str">
            <v>OPERAÇÕES RATEIOS</v>
          </cell>
        </row>
        <row r="6504">
          <cell r="S6504" t="str">
            <v>OPERAÇÕES RATEIOS</v>
          </cell>
        </row>
        <row r="6505">
          <cell r="S6505" t="str">
            <v>OPERAÇÕES RATEIOS</v>
          </cell>
        </row>
        <row r="6506">
          <cell r="S6506" t="str">
            <v>OPERAÇÕES RATEIOS</v>
          </cell>
        </row>
        <row r="6507">
          <cell r="S6507" t="str">
            <v>OPERAÇÕES RATEIOS</v>
          </cell>
        </row>
        <row r="6508">
          <cell r="S6508" t="str">
            <v>OPERAÇÕES RATEIOS</v>
          </cell>
        </row>
        <row r="6509">
          <cell r="S6509" t="str">
            <v>OPERAÇÕES RATEIOS</v>
          </cell>
        </row>
        <row r="6510">
          <cell r="S6510" t="str">
            <v>OPERAÇÕES RATEIOS</v>
          </cell>
        </row>
        <row r="6511">
          <cell r="S6511" t="str">
            <v>OPERAÇÕES RATEIOS</v>
          </cell>
        </row>
        <row r="6512">
          <cell r="S6512" t="str">
            <v>OPERAÇÕES RATEIOS</v>
          </cell>
        </row>
        <row r="6513">
          <cell r="S6513" t="str">
            <v>OPERAÇÕES RATEIOS</v>
          </cell>
        </row>
        <row r="6514">
          <cell r="S6514" t="str">
            <v>OPERAÇÕES RATEIOS</v>
          </cell>
        </row>
        <row r="6515">
          <cell r="S6515" t="str">
            <v>OPERAÇÕES RATEIOS</v>
          </cell>
        </row>
        <row r="6516">
          <cell r="S6516" t="str">
            <v>OPERAÇÕES RATEIOS</v>
          </cell>
        </row>
        <row r="6517">
          <cell r="S6517" t="str">
            <v>OPERAÇÕES RATEIOS</v>
          </cell>
        </row>
        <row r="6518">
          <cell r="S6518" t="str">
            <v>OPERAÇÕES RATEIOS</v>
          </cell>
        </row>
        <row r="6519">
          <cell r="S6519" t="str">
            <v>OPERAÇÕES RATEIOS</v>
          </cell>
        </row>
        <row r="6520">
          <cell r="S6520" t="str">
            <v>OPERAÇÕES RATEIOS</v>
          </cell>
        </row>
        <row r="6521">
          <cell r="S6521" t="str">
            <v>OPERAÇÕES RATEIOS</v>
          </cell>
        </row>
        <row r="6522">
          <cell r="S6522" t="str">
            <v>OPERAÇÕES RATEIOS</v>
          </cell>
        </row>
        <row r="6523">
          <cell r="S6523" t="str">
            <v>OPERAÇÕES RATEIOS</v>
          </cell>
        </row>
        <row r="6524">
          <cell r="S6524" t="str">
            <v>OPERAÇÕES RATEIOS</v>
          </cell>
        </row>
        <row r="6525">
          <cell r="S6525" t="str">
            <v>OPERAÇÕES RATEIOS</v>
          </cell>
        </row>
        <row r="6526">
          <cell r="S6526" t="str">
            <v>OPERAÇÕES RATEIOS</v>
          </cell>
        </row>
        <row r="6527">
          <cell r="S6527" t="str">
            <v>OPERAÇÕES RATEIOS</v>
          </cell>
        </row>
        <row r="6528">
          <cell r="S6528" t="str">
            <v>OPERAÇÕES RATEIOS</v>
          </cell>
        </row>
        <row r="6529">
          <cell r="S6529" t="str">
            <v>OPERAÇÕES RATEIOS</v>
          </cell>
        </row>
        <row r="6530">
          <cell r="S6530" t="str">
            <v>OPERAÇÕES RATEIOS</v>
          </cell>
        </row>
        <row r="6531">
          <cell r="S6531" t="str">
            <v>OPERAÇÕES RATEIOS</v>
          </cell>
        </row>
        <row r="6532">
          <cell r="S6532" t="str">
            <v>OPERAÇÕES RATEIOS</v>
          </cell>
        </row>
        <row r="6533">
          <cell r="S6533" t="str">
            <v>OPERAÇÕES RATEIOS</v>
          </cell>
        </row>
        <row r="6534">
          <cell r="S6534" t="str">
            <v>OPERAÇÕES RATEIOS</v>
          </cell>
        </row>
        <row r="6535">
          <cell r="S6535" t="str">
            <v>OPERAÇÕES RATEIOS</v>
          </cell>
        </row>
        <row r="6536">
          <cell r="S6536" t="str">
            <v>OPERAÇÕES RATEIOS</v>
          </cell>
        </row>
        <row r="6537">
          <cell r="S6537" t="str">
            <v>OPERAÇÕES RATEIOS</v>
          </cell>
        </row>
        <row r="6538">
          <cell r="S6538" t="str">
            <v>OPERAÇÕES RATEIOS</v>
          </cell>
        </row>
        <row r="6539">
          <cell r="S6539" t="str">
            <v>OPERAÇÕES RATEIOS</v>
          </cell>
        </row>
        <row r="6540">
          <cell r="S6540" t="str">
            <v>OPERAÇÕES RATEIOS</v>
          </cell>
        </row>
        <row r="6541">
          <cell r="S6541" t="str">
            <v>OPERAÇÕES RATEIOS</v>
          </cell>
        </row>
        <row r="6542">
          <cell r="S6542" t="str">
            <v>OPERAÇÕES RATEIOS</v>
          </cell>
        </row>
        <row r="6543">
          <cell r="S6543" t="str">
            <v>OPERAÇÕES RATEIOS</v>
          </cell>
        </row>
        <row r="6544">
          <cell r="S6544" t="str">
            <v>OPERAÇÕES RATEIOS</v>
          </cell>
        </row>
        <row r="6545">
          <cell r="S6545" t="str">
            <v>OPERAÇÕES RATEIOS</v>
          </cell>
        </row>
        <row r="6546">
          <cell r="S6546" t="str">
            <v>OPERAÇÕES RATEIOS</v>
          </cell>
        </row>
        <row r="6547">
          <cell r="S6547" t="str">
            <v>OPERAÇÕES RATEIOS</v>
          </cell>
        </row>
        <row r="6548">
          <cell r="S6548" t="str">
            <v>OPERAÇÕES RATEIOS</v>
          </cell>
        </row>
        <row r="6549">
          <cell r="S6549" t="str">
            <v>OPERAÇÕES RATEIOS</v>
          </cell>
        </row>
        <row r="6550">
          <cell r="S6550" t="str">
            <v>OPERAÇÕES RATEIOS</v>
          </cell>
        </row>
        <row r="6551">
          <cell r="S6551" t="str">
            <v>OPERAÇÕES RATEIOS</v>
          </cell>
        </row>
        <row r="6552">
          <cell r="S6552" t="str">
            <v>OPERAÇÕES RATEIOS</v>
          </cell>
        </row>
        <row r="6553">
          <cell r="S6553" t="str">
            <v>OPERAÇÕES RATEIOS</v>
          </cell>
        </row>
        <row r="6554">
          <cell r="S6554" t="str">
            <v>OPERAÇÕES RATEIOS</v>
          </cell>
        </row>
        <row r="6555">
          <cell r="S6555" t="str">
            <v>OPERAÇÕES RATEIOS</v>
          </cell>
        </row>
        <row r="6556">
          <cell r="S6556" t="str">
            <v>OPERAÇÕES RATEIOS</v>
          </cell>
        </row>
        <row r="6557">
          <cell r="S6557" t="str">
            <v>OPERAÇÕES RATEIOS</v>
          </cell>
        </row>
        <row r="6558">
          <cell r="S6558" t="str">
            <v>OPERAÇÕES RATEIOS</v>
          </cell>
        </row>
        <row r="6559">
          <cell r="S6559" t="str">
            <v>OPERAÇÕES RATEIOS</v>
          </cell>
        </row>
        <row r="6560">
          <cell r="S6560" t="str">
            <v>OPERAÇÕES RATEIOS</v>
          </cell>
        </row>
        <row r="6561">
          <cell r="S6561" t="str">
            <v>OPERAÇÕES RATEIOS</v>
          </cell>
        </row>
        <row r="6562">
          <cell r="S6562" t="str">
            <v>OPERAÇÕES RATEIOS</v>
          </cell>
        </row>
        <row r="6563">
          <cell r="S6563" t="str">
            <v>OPERAÇÕES RATEIOS</v>
          </cell>
        </row>
        <row r="6564">
          <cell r="S6564" t="str">
            <v>OPERAÇÕES RATEIOS</v>
          </cell>
        </row>
        <row r="6565">
          <cell r="S6565" t="str">
            <v>OPERAÇÕES RATEIOS</v>
          </cell>
        </row>
        <row r="6566">
          <cell r="S6566" t="str">
            <v>OPERAÇÕES RATEIOS</v>
          </cell>
        </row>
        <row r="6567">
          <cell r="S6567" t="str">
            <v>OPERAÇÕES RATEIOS</v>
          </cell>
        </row>
        <row r="6568">
          <cell r="S6568" t="str">
            <v>OPERAÇÕES RATEIOS</v>
          </cell>
        </row>
        <row r="6569">
          <cell r="S6569" t="str">
            <v>OPERAÇÕES RATEIOS</v>
          </cell>
        </row>
        <row r="6570">
          <cell r="S6570" t="str">
            <v>OPERAÇÕES RATEIOS</v>
          </cell>
        </row>
        <row r="6571">
          <cell r="S6571" t="str">
            <v>OPERAÇÕES RATEIOS</v>
          </cell>
        </row>
        <row r="6572">
          <cell r="S6572" t="str">
            <v>OPERAÇÕES RATEIOS</v>
          </cell>
        </row>
        <row r="6573">
          <cell r="S6573" t="str">
            <v>OPERAÇÕES RATEIOS</v>
          </cell>
        </row>
        <row r="6574">
          <cell r="S6574" t="str">
            <v>OPERAÇÕES RATEIOS</v>
          </cell>
        </row>
        <row r="6575">
          <cell r="S6575" t="str">
            <v>OPERAÇÕES RATEIOS</v>
          </cell>
        </row>
        <row r="6576">
          <cell r="S6576" t="str">
            <v>OPERAÇÕES RATEIOS</v>
          </cell>
        </row>
        <row r="6577">
          <cell r="S6577" t="str">
            <v>OPERAÇÕES RATEIOS</v>
          </cell>
        </row>
        <row r="6578">
          <cell r="S6578" t="str">
            <v>OPERAÇÕES RATEIOS</v>
          </cell>
        </row>
        <row r="6579">
          <cell r="S6579" t="str">
            <v>OPERAÇÕES RATEIOS</v>
          </cell>
        </row>
        <row r="6580">
          <cell r="S6580" t="str">
            <v>OPERAÇÕES RATEIOS</v>
          </cell>
        </row>
        <row r="6581">
          <cell r="S6581" t="str">
            <v>OPERAÇÕES RATEIOS</v>
          </cell>
        </row>
        <row r="6582">
          <cell r="S6582" t="str">
            <v>OPERAÇÕES RATEIOS</v>
          </cell>
        </row>
        <row r="6583">
          <cell r="S6583" t="str">
            <v>OPERAÇÕES RATEIOS</v>
          </cell>
        </row>
        <row r="6584">
          <cell r="S6584" t="str">
            <v>OPERAÇÕES RATEIOS</v>
          </cell>
        </row>
        <row r="6585">
          <cell r="S6585" t="str">
            <v>OPERAÇÕES RATEIOS</v>
          </cell>
        </row>
        <row r="6586">
          <cell r="S6586" t="str">
            <v>OPERAÇÕES RATEIOS</v>
          </cell>
        </row>
        <row r="6587">
          <cell r="S6587" t="str">
            <v>OPERAÇÕES RATEIOS</v>
          </cell>
        </row>
        <row r="6588">
          <cell r="S6588" t="str">
            <v>OPERAÇÕES RATEIOS</v>
          </cell>
        </row>
        <row r="6589">
          <cell r="S6589" t="str">
            <v>OPERAÇÕES RATEIOS</v>
          </cell>
        </row>
        <row r="6590">
          <cell r="S6590" t="str">
            <v>OPERAÇÕES RATEIOS</v>
          </cell>
        </row>
        <row r="6591">
          <cell r="S6591" t="str">
            <v>OPERAÇÕES RATEIOS</v>
          </cell>
        </row>
        <row r="6592">
          <cell r="S6592" t="str">
            <v>OPERAÇÕES RATEIOS</v>
          </cell>
        </row>
        <row r="6593">
          <cell r="S6593" t="str">
            <v>OPERAÇÕES RATEIOS</v>
          </cell>
        </row>
        <row r="6594">
          <cell r="S6594" t="str">
            <v>OPERAÇÕES RATEIOS</v>
          </cell>
        </row>
        <row r="6595">
          <cell r="S6595" t="str">
            <v>OPERAÇÕES RATEIOS</v>
          </cell>
        </row>
        <row r="6596">
          <cell r="S6596" t="str">
            <v>OPERAÇÕES RATEIOS</v>
          </cell>
        </row>
        <row r="6597">
          <cell r="S6597" t="str">
            <v>OPERAÇÕES RATEIOS</v>
          </cell>
        </row>
        <row r="6598">
          <cell r="S6598" t="str">
            <v>OPERAÇÕES RATEIOS</v>
          </cell>
        </row>
        <row r="6599">
          <cell r="S6599" t="str">
            <v>OPERAÇÕES RATEIOS</v>
          </cell>
        </row>
        <row r="6600">
          <cell r="S6600" t="str">
            <v>OPERAÇÕES RATEIOS</v>
          </cell>
        </row>
        <row r="6601">
          <cell r="S6601" t="str">
            <v>OPERAÇÕES RATEIOS</v>
          </cell>
        </row>
        <row r="6602">
          <cell r="S6602" t="str">
            <v>OPERAÇÕES RATEIOS</v>
          </cell>
        </row>
        <row r="6603">
          <cell r="S6603" t="str">
            <v>OPERAÇÕES RATEIOS</v>
          </cell>
        </row>
        <row r="6604">
          <cell r="S6604" t="str">
            <v>OPERAÇÕES RATEIOS</v>
          </cell>
        </row>
        <row r="6605">
          <cell r="S6605" t="str">
            <v>OPERAÇÕES RATEIOS</v>
          </cell>
        </row>
        <row r="6606">
          <cell r="S6606" t="str">
            <v>OPERAÇÕES RATEIOS</v>
          </cell>
        </row>
        <row r="6607">
          <cell r="S6607" t="str">
            <v>OPERAÇÕES RATEIOS</v>
          </cell>
        </row>
        <row r="6608">
          <cell r="S6608" t="str">
            <v>OPERAÇÕES RATEIOS</v>
          </cell>
        </row>
        <row r="6609">
          <cell r="S6609" t="str">
            <v>OPERAÇÕES RATEIOS</v>
          </cell>
        </row>
        <row r="6610">
          <cell r="S6610" t="str">
            <v>OPERAÇÕES RATEIOS</v>
          </cell>
        </row>
        <row r="6611">
          <cell r="S6611" t="str">
            <v>OPERAÇÕES RATEIOS</v>
          </cell>
        </row>
        <row r="6612">
          <cell r="S6612" t="str">
            <v>OPERAÇÕES RATEIOS</v>
          </cell>
        </row>
        <row r="6613">
          <cell r="S6613" t="str">
            <v>OPERAÇÕES RATEIOS</v>
          </cell>
        </row>
        <row r="6614">
          <cell r="S6614" t="str">
            <v>OPERAÇÕES RATEIOS</v>
          </cell>
        </row>
        <row r="6615">
          <cell r="S6615" t="str">
            <v>OPERAÇÕES RATEIOS</v>
          </cell>
        </row>
        <row r="6616">
          <cell r="S6616" t="str">
            <v>OPERAÇÕES RATEIOS</v>
          </cell>
        </row>
        <row r="6617">
          <cell r="S6617" t="str">
            <v>OPERAÇÕES RATEIOS</v>
          </cell>
        </row>
        <row r="6618">
          <cell r="S6618" t="str">
            <v>OPERAÇÕES RATEIOS</v>
          </cell>
        </row>
        <row r="6619">
          <cell r="S6619" t="str">
            <v>OPERAÇÕES RATEIOS</v>
          </cell>
        </row>
        <row r="6620">
          <cell r="S6620" t="str">
            <v>OPERAÇÕES RATEIOS</v>
          </cell>
        </row>
        <row r="6621">
          <cell r="S6621" t="str">
            <v>OPERAÇÕES RATEIOS</v>
          </cell>
        </row>
        <row r="6622">
          <cell r="S6622" t="str">
            <v>OPERAÇÕES RATEIOS</v>
          </cell>
        </row>
        <row r="6623">
          <cell r="S6623" t="str">
            <v>OPERAÇÕES RATEIOS</v>
          </cell>
        </row>
        <row r="6624">
          <cell r="S6624" t="str">
            <v>OPERAÇÕES RATEIOS</v>
          </cell>
        </row>
        <row r="6625">
          <cell r="S6625" t="str">
            <v>OPERAÇÕES RATEIOS</v>
          </cell>
        </row>
        <row r="6626">
          <cell r="S6626" t="str">
            <v>OPERAÇÕES RATEIOS</v>
          </cell>
        </row>
        <row r="6627">
          <cell r="S6627" t="str">
            <v>OPERAÇÕES RATEIOS</v>
          </cell>
        </row>
        <row r="6628">
          <cell r="S6628" t="str">
            <v>OPERAÇÕES RATEIOS</v>
          </cell>
        </row>
        <row r="6629">
          <cell r="S6629" t="str">
            <v>OPERAÇÕES RATEIOS</v>
          </cell>
        </row>
        <row r="6630">
          <cell r="S6630" t="str">
            <v>OPERAÇÕES RATEIOS</v>
          </cell>
        </row>
        <row r="6631">
          <cell r="S6631" t="str">
            <v>OPERAÇÕES RATEIOS</v>
          </cell>
        </row>
        <row r="6632">
          <cell r="S6632" t="str">
            <v>OPERAÇÕES RATEIOS</v>
          </cell>
        </row>
        <row r="6633">
          <cell r="S6633" t="str">
            <v>OPERAÇÕES RATEIOS</v>
          </cell>
        </row>
        <row r="6634">
          <cell r="S6634" t="str">
            <v>OPERAÇÕES RATEIOS</v>
          </cell>
        </row>
        <row r="6635">
          <cell r="S6635" t="str">
            <v>OPERAÇÕES RATEIOS</v>
          </cell>
        </row>
        <row r="6636">
          <cell r="S6636" t="str">
            <v>OPERAÇÕES RATEIOS</v>
          </cell>
        </row>
        <row r="6637">
          <cell r="S6637" t="str">
            <v>OPERAÇÕES RATEIOS</v>
          </cell>
        </row>
        <row r="6638">
          <cell r="S6638" t="str">
            <v>OPERAÇÕES RATEIOS</v>
          </cell>
        </row>
        <row r="6639">
          <cell r="S6639" t="str">
            <v>OPERAÇÕES RATEIOS</v>
          </cell>
        </row>
        <row r="6640">
          <cell r="S6640" t="str">
            <v>OPERAÇÕES RATEIOS</v>
          </cell>
        </row>
        <row r="6641">
          <cell r="S6641" t="str">
            <v>OPERAÇÕES RATEIOS</v>
          </cell>
        </row>
        <row r="6642">
          <cell r="S6642" t="str">
            <v>OPERAÇÕES RATEIOS</v>
          </cell>
        </row>
        <row r="6643">
          <cell r="S6643" t="str">
            <v>OPERAÇÕES RATEIOS</v>
          </cell>
        </row>
        <row r="6644">
          <cell r="S6644" t="str">
            <v>OPERAÇÕES RATEIOS</v>
          </cell>
        </row>
        <row r="6645">
          <cell r="S6645" t="str">
            <v>OPERAÇÕES RATEIOS</v>
          </cell>
        </row>
        <row r="6646">
          <cell r="S6646" t="str">
            <v>OPERAÇÕES RATEIOS</v>
          </cell>
        </row>
        <row r="6647">
          <cell r="S6647" t="str">
            <v>OPERAÇÕES RATEIOS</v>
          </cell>
        </row>
        <row r="6648">
          <cell r="S6648" t="str">
            <v>OPERAÇÕES RATEIOS</v>
          </cell>
        </row>
        <row r="6649">
          <cell r="S6649" t="str">
            <v>OPERAÇÕES RATEIOS</v>
          </cell>
        </row>
        <row r="6650">
          <cell r="S6650" t="str">
            <v>OPERAÇÕES RATEIOS</v>
          </cell>
        </row>
        <row r="6651">
          <cell r="S6651" t="str">
            <v>OPERAÇÕES RATEIOS</v>
          </cell>
        </row>
        <row r="6652">
          <cell r="S6652" t="str">
            <v>OPERAÇÕES RATEIOS</v>
          </cell>
        </row>
        <row r="6653">
          <cell r="S6653" t="str">
            <v>OPERAÇÕES RATEIOS</v>
          </cell>
        </row>
        <row r="6654">
          <cell r="S6654" t="str">
            <v>OPERAÇÕES RATEIOS</v>
          </cell>
        </row>
        <row r="6655">
          <cell r="S6655" t="str">
            <v>OPERAÇÕES RATEIOS</v>
          </cell>
        </row>
        <row r="6656">
          <cell r="S6656" t="str">
            <v>OPERAÇÕES RATEIOS</v>
          </cell>
        </row>
        <row r="6657">
          <cell r="S6657" t="str">
            <v>OPERAÇÕES RATEIOS</v>
          </cell>
        </row>
        <row r="6658">
          <cell r="S6658" t="str">
            <v>OPERAÇÕES RATEIOS</v>
          </cell>
        </row>
        <row r="6659">
          <cell r="S6659" t="str">
            <v>OPERAÇÕES RATEIOS</v>
          </cell>
        </row>
        <row r="6660">
          <cell r="S6660" t="str">
            <v>OPERAÇÕES RATEIOS</v>
          </cell>
        </row>
        <row r="6661">
          <cell r="S6661" t="str">
            <v>OPERAÇÕES RATEIOS</v>
          </cell>
        </row>
        <row r="6662">
          <cell r="S6662" t="str">
            <v>OPERAÇÕES RATEIOS</v>
          </cell>
        </row>
        <row r="6663">
          <cell r="S6663" t="str">
            <v>OPERAÇÕES RATEIOS</v>
          </cell>
        </row>
        <row r="6664">
          <cell r="S6664" t="str">
            <v>OPERAÇÕES RATEIOS</v>
          </cell>
        </row>
        <row r="6665">
          <cell r="S6665" t="str">
            <v>OPERAÇÕES RATEIOS</v>
          </cell>
        </row>
        <row r="6666">
          <cell r="S6666" t="str">
            <v>OPERAÇÕES RATEIOS</v>
          </cell>
        </row>
        <row r="6667">
          <cell r="S6667" t="str">
            <v>OPERAÇÕES RATEIOS</v>
          </cell>
        </row>
        <row r="6668">
          <cell r="S6668" t="str">
            <v>OPERAÇÕES RATEIOS</v>
          </cell>
        </row>
        <row r="6669">
          <cell r="S6669" t="str">
            <v>OPERAÇÕES RATEIOS</v>
          </cell>
        </row>
        <row r="6670">
          <cell r="S6670" t="str">
            <v>OPERAÇÕES RATEIOS</v>
          </cell>
        </row>
        <row r="6671">
          <cell r="S6671" t="str">
            <v>OPERAÇÕES RATEIOS</v>
          </cell>
        </row>
        <row r="6672">
          <cell r="S6672" t="str">
            <v>OPERAÇÕES RATEIOS</v>
          </cell>
        </row>
        <row r="6673">
          <cell r="S6673" t="str">
            <v>OPERAÇÕES RATEIOS</v>
          </cell>
        </row>
        <row r="6674">
          <cell r="S6674" t="str">
            <v>OPERAÇÕES RATEIOS</v>
          </cell>
        </row>
        <row r="6675">
          <cell r="S6675" t="str">
            <v>OPERAÇÕES RATEIOS</v>
          </cell>
        </row>
        <row r="6676">
          <cell r="S6676" t="str">
            <v>OPERAÇÕES RATEIOS</v>
          </cell>
        </row>
        <row r="6677">
          <cell r="S6677" t="str">
            <v>OPERAÇÕES RATEIOS</v>
          </cell>
        </row>
        <row r="6678">
          <cell r="S6678" t="str">
            <v>OPERAÇÕES RATEIOS</v>
          </cell>
        </row>
        <row r="6679">
          <cell r="S6679" t="str">
            <v>OPERAÇÕES RATEIOS</v>
          </cell>
        </row>
        <row r="6680">
          <cell r="S6680" t="str">
            <v>OPERAÇÕES RATEIOS</v>
          </cell>
        </row>
        <row r="6681">
          <cell r="S6681" t="str">
            <v>OPERAÇÕES RATEIOS</v>
          </cell>
        </row>
        <row r="6682">
          <cell r="S6682" t="str">
            <v>OPERAÇÕES RATEIOS</v>
          </cell>
        </row>
        <row r="6683">
          <cell r="S6683" t="str">
            <v>OPERAÇÕES RATEIOS</v>
          </cell>
        </row>
        <row r="6684">
          <cell r="S6684" t="str">
            <v>OPERAÇÕES RATEIOS</v>
          </cell>
        </row>
        <row r="6685">
          <cell r="S6685" t="str">
            <v>OPERAÇÕES RATEIOS</v>
          </cell>
        </row>
        <row r="6686">
          <cell r="S6686" t="str">
            <v>OPERAÇÕES RATEIOS</v>
          </cell>
        </row>
        <row r="6687">
          <cell r="S6687" t="str">
            <v>OPERAÇÕES RATEIOS</v>
          </cell>
        </row>
        <row r="6688">
          <cell r="S6688" t="str">
            <v>OPERAÇÕES RATEIOS</v>
          </cell>
        </row>
        <row r="6689">
          <cell r="S6689" t="str">
            <v>OPERAÇÕES RATEIOS</v>
          </cell>
        </row>
        <row r="6690">
          <cell r="S6690" t="str">
            <v>OPERAÇÕES RATEIOS</v>
          </cell>
        </row>
        <row r="6691">
          <cell r="S6691" t="str">
            <v>OPERAÇÕES RATEIOS</v>
          </cell>
        </row>
        <row r="6692">
          <cell r="S6692" t="str">
            <v>OPERAÇÕES RATEIOS</v>
          </cell>
        </row>
        <row r="6693">
          <cell r="S6693" t="str">
            <v>OPERAÇÕES RATEIOS</v>
          </cell>
        </row>
        <row r="6694">
          <cell r="S6694" t="str">
            <v>OPERAÇÕES RATEIOS</v>
          </cell>
        </row>
        <row r="6695">
          <cell r="S6695" t="str">
            <v>OPERAÇÕES RATEIOS</v>
          </cell>
        </row>
        <row r="6696">
          <cell r="S6696" t="str">
            <v>OPERAÇÕES RATEIOS</v>
          </cell>
        </row>
        <row r="6697">
          <cell r="S6697" t="str">
            <v>OPERAÇÕES RATEIOS</v>
          </cell>
        </row>
        <row r="6698">
          <cell r="S6698" t="str">
            <v>OPERAÇÕES RATEIOS</v>
          </cell>
        </row>
        <row r="6699">
          <cell r="S6699" t="str">
            <v>OPERAÇÕES RATEIOS</v>
          </cell>
        </row>
        <row r="6700">
          <cell r="S6700" t="str">
            <v>OPERAÇÕES RATEIOS</v>
          </cell>
        </row>
        <row r="6701">
          <cell r="S6701" t="str">
            <v>OPERAÇÕES RATEIOS</v>
          </cell>
        </row>
        <row r="6702">
          <cell r="S6702" t="str">
            <v>OPERAÇÕES RATEIOS</v>
          </cell>
        </row>
        <row r="6703">
          <cell r="S6703" t="str">
            <v>OPERAÇÕES RATEIOS</v>
          </cell>
        </row>
        <row r="6704">
          <cell r="S6704" t="str">
            <v>OPERAÇÕES RATEIOS</v>
          </cell>
        </row>
        <row r="6705">
          <cell r="S6705" t="str">
            <v>OPERAÇÕES RATEIOS</v>
          </cell>
        </row>
        <row r="6706">
          <cell r="S6706" t="str">
            <v>OPERAÇÕES RATEIOS</v>
          </cell>
        </row>
        <row r="6707">
          <cell r="S6707" t="str">
            <v>OPERAÇÕES RATEIOS</v>
          </cell>
        </row>
        <row r="6708">
          <cell r="S6708" t="str">
            <v>OPERAÇÕES RATEIOS</v>
          </cell>
        </row>
        <row r="6709">
          <cell r="S6709" t="str">
            <v>OPERAÇÕES RATEIOS</v>
          </cell>
        </row>
        <row r="6710">
          <cell r="S6710" t="str">
            <v>OPERAÇÕES RATEIOS</v>
          </cell>
        </row>
        <row r="6711">
          <cell r="S6711" t="str">
            <v>OPERAÇÕES RATEIOS</v>
          </cell>
        </row>
        <row r="6712">
          <cell r="S6712" t="str">
            <v>OPERAÇÕES RATEIOS</v>
          </cell>
        </row>
        <row r="6713">
          <cell r="S6713" t="str">
            <v>OPERAÇÕES RATEIOS</v>
          </cell>
        </row>
        <row r="6714">
          <cell r="S6714" t="str">
            <v>OPERAÇÕES RATEIOS</v>
          </cell>
        </row>
        <row r="6715">
          <cell r="S6715" t="str">
            <v>OPERAÇÕES RATEIOS</v>
          </cell>
        </row>
        <row r="6716">
          <cell r="S6716" t="str">
            <v>OPERAÇÕES RATEIOS</v>
          </cell>
        </row>
        <row r="6717">
          <cell r="S6717" t="str">
            <v>OPERAÇÕES RATEIOS</v>
          </cell>
        </row>
        <row r="6718">
          <cell r="S6718" t="str">
            <v>OPERAÇÕES RATEIOS</v>
          </cell>
        </row>
        <row r="6719">
          <cell r="S6719" t="str">
            <v>OPERAÇÕES RATEIOS</v>
          </cell>
        </row>
        <row r="6720">
          <cell r="S6720" t="str">
            <v>OPERAÇÕES RATEIOS</v>
          </cell>
        </row>
        <row r="6721">
          <cell r="S6721" t="str">
            <v>OPERAÇÕES RATEIOS</v>
          </cell>
        </row>
        <row r="6722">
          <cell r="S6722" t="str">
            <v>OPERAÇÕES RATEIOS</v>
          </cell>
        </row>
        <row r="6723">
          <cell r="S6723" t="str">
            <v>OPERAÇÕES RATEIOS</v>
          </cell>
        </row>
        <row r="6724">
          <cell r="S6724" t="str">
            <v>OPERAÇÕES RATEIOS</v>
          </cell>
        </row>
        <row r="6725">
          <cell r="S6725" t="str">
            <v>OPERAÇÕES RATEIOS</v>
          </cell>
        </row>
        <row r="6726">
          <cell r="S6726" t="str">
            <v>OPERAÇÕES RATEIOS</v>
          </cell>
        </row>
        <row r="6727">
          <cell r="S6727" t="str">
            <v>OPERAÇÕES RATEIOS</v>
          </cell>
        </row>
        <row r="6728">
          <cell r="S6728" t="str">
            <v>OPERAÇÕES RATEIOS</v>
          </cell>
        </row>
        <row r="6729">
          <cell r="S6729" t="str">
            <v>OPERAÇÕES RATEIOS</v>
          </cell>
        </row>
        <row r="6730">
          <cell r="S6730" t="str">
            <v>OPERAÇÕES RATEIOS</v>
          </cell>
        </row>
        <row r="6731">
          <cell r="S6731" t="str">
            <v>OPERAÇÕES RATEIOS</v>
          </cell>
        </row>
        <row r="6732">
          <cell r="S6732" t="str">
            <v>OPERAÇÕES RATEIOS</v>
          </cell>
        </row>
        <row r="6733">
          <cell r="S6733" t="str">
            <v>OPERAÇÕES RATEIOS</v>
          </cell>
        </row>
        <row r="6734">
          <cell r="S6734" t="str">
            <v>OPERAÇÕES RATEIOS</v>
          </cell>
        </row>
        <row r="6735">
          <cell r="S6735" t="str">
            <v>OPERAÇÕES RATEIOS</v>
          </cell>
        </row>
        <row r="6736">
          <cell r="S6736" t="str">
            <v>OPERAÇÕES RATEIOS</v>
          </cell>
        </row>
        <row r="6737">
          <cell r="S6737" t="str">
            <v>OPERAÇÕES RATEIOS</v>
          </cell>
        </row>
        <row r="6738">
          <cell r="S6738" t="str">
            <v>OPERAÇÕES RATEIOS</v>
          </cell>
        </row>
        <row r="6739">
          <cell r="S6739" t="str">
            <v>OPERAÇÕES RATEIOS</v>
          </cell>
        </row>
        <row r="6740">
          <cell r="S6740" t="str">
            <v>OPERAÇÕES RATEIOS</v>
          </cell>
        </row>
        <row r="6741">
          <cell r="S6741" t="str">
            <v>OPERAÇÕES RATEIOS</v>
          </cell>
        </row>
        <row r="6742">
          <cell r="S6742" t="str">
            <v>OPERAÇÕES RATEIOS</v>
          </cell>
        </row>
        <row r="6743">
          <cell r="S6743" t="str">
            <v>OPERAÇÕES RATEIOS</v>
          </cell>
        </row>
        <row r="6744">
          <cell r="S6744" t="str">
            <v>OPERAÇÕES RATEIOS</v>
          </cell>
        </row>
        <row r="6745">
          <cell r="S6745" t="str">
            <v>OPERAÇÕES RATEIOS</v>
          </cell>
        </row>
        <row r="6746">
          <cell r="S6746" t="str">
            <v>OPERAÇÕES RATEIOS</v>
          </cell>
        </row>
        <row r="6747">
          <cell r="S6747" t="str">
            <v>OPERAÇÕES RATEIOS</v>
          </cell>
        </row>
        <row r="6748">
          <cell r="S6748" t="str">
            <v>OPERAÇÕES RATEIOS</v>
          </cell>
        </row>
        <row r="6749">
          <cell r="S6749" t="str">
            <v>OPERAÇÕES RATEIOS</v>
          </cell>
        </row>
        <row r="6750">
          <cell r="S6750" t="str">
            <v>OPERAÇÕES RATEIOS</v>
          </cell>
        </row>
        <row r="6751">
          <cell r="S6751" t="str">
            <v>OPERAÇÕES RATEIOS</v>
          </cell>
        </row>
        <row r="6752">
          <cell r="S6752" t="str">
            <v>OPERAÇÕES RATEIOS</v>
          </cell>
        </row>
        <row r="6753">
          <cell r="S6753" t="str">
            <v>OPERAÇÕES RATEIOS</v>
          </cell>
        </row>
        <row r="6754">
          <cell r="S6754" t="str">
            <v>OPERAÇÕES RATEIOS</v>
          </cell>
        </row>
        <row r="6755">
          <cell r="S6755" t="str">
            <v>OPERAÇÕES RATEIOS</v>
          </cell>
        </row>
        <row r="6756">
          <cell r="S6756" t="str">
            <v>OPERAÇÕES RATEIOS</v>
          </cell>
        </row>
        <row r="6757">
          <cell r="S6757" t="str">
            <v>OPERAÇÕES RATEIOS</v>
          </cell>
        </row>
        <row r="6758">
          <cell r="S6758" t="str">
            <v>OPERAÇÕES RATEIOS</v>
          </cell>
        </row>
        <row r="6759">
          <cell r="S6759" t="str">
            <v>OPERAÇÕES RATEIOS</v>
          </cell>
        </row>
        <row r="6760">
          <cell r="S6760" t="str">
            <v>OPERAÇÕES RATEIOS</v>
          </cell>
        </row>
        <row r="6761">
          <cell r="S6761" t="str">
            <v>OPERAÇÕES RATEIOS</v>
          </cell>
        </row>
        <row r="6762">
          <cell r="S6762" t="str">
            <v>OPERAÇÕES RATEIOS</v>
          </cell>
        </row>
        <row r="6763">
          <cell r="S6763" t="str">
            <v>OPERAÇÕES RATEIOS</v>
          </cell>
        </row>
        <row r="6764">
          <cell r="S6764" t="str">
            <v>OPERAÇÕES RATEIOS</v>
          </cell>
        </row>
        <row r="6765">
          <cell r="S6765" t="str">
            <v>OPERAÇÕES RATEIOS</v>
          </cell>
        </row>
        <row r="6766">
          <cell r="S6766" t="str">
            <v>OPERAÇÕES RATEIOS</v>
          </cell>
        </row>
        <row r="6767">
          <cell r="S6767" t="str">
            <v>OPERAÇÕES RATEIOS</v>
          </cell>
        </row>
        <row r="6768">
          <cell r="S6768" t="str">
            <v>OPERAÇÕES RATEIOS</v>
          </cell>
        </row>
        <row r="6769">
          <cell r="S6769" t="str">
            <v>OPERAÇÕES RATEIOS</v>
          </cell>
        </row>
        <row r="6770">
          <cell r="S6770" t="str">
            <v>OPERAÇÕES RATEIOS</v>
          </cell>
        </row>
        <row r="6771">
          <cell r="S6771" t="str">
            <v>OPERAÇÕES RATEIOS</v>
          </cell>
        </row>
        <row r="6772">
          <cell r="S6772" t="str">
            <v>OPERAÇÕES RATEIOS</v>
          </cell>
        </row>
        <row r="6773">
          <cell r="S6773" t="str">
            <v>OPERAÇÕES RATEIOS</v>
          </cell>
        </row>
        <row r="6774">
          <cell r="S6774" t="str">
            <v>OPERAÇÕES RATEIOS</v>
          </cell>
        </row>
        <row r="6775">
          <cell r="S6775" t="str">
            <v>OPERAÇÕES RATEIOS</v>
          </cell>
        </row>
        <row r="6776">
          <cell r="S6776" t="str">
            <v>OPERAÇÕES RATEIOS</v>
          </cell>
        </row>
        <row r="6777">
          <cell r="S6777" t="str">
            <v>OPERAÇÕES RATEIOS</v>
          </cell>
        </row>
        <row r="6778">
          <cell r="S6778" t="str">
            <v>OPERAÇÕES RATEIOS</v>
          </cell>
        </row>
        <row r="6779">
          <cell r="S6779" t="str">
            <v>OPERAÇÕES RATEIOS</v>
          </cell>
        </row>
        <row r="6780">
          <cell r="S6780" t="str">
            <v>OPERAÇÕES RATEIOS</v>
          </cell>
        </row>
        <row r="6781">
          <cell r="S6781" t="str">
            <v>OPERAÇÕES RATEIOS</v>
          </cell>
        </row>
        <row r="6782">
          <cell r="S6782" t="str">
            <v>OPERAÇÕES RATEIOS</v>
          </cell>
        </row>
        <row r="6783">
          <cell r="S6783" t="str">
            <v>OPERAÇÕES RATEIOS</v>
          </cell>
        </row>
        <row r="6784">
          <cell r="S6784" t="str">
            <v>OPERAÇÕES RATEIOS</v>
          </cell>
        </row>
        <row r="6785">
          <cell r="S6785" t="str">
            <v>OPERAÇÕES RATEIOS</v>
          </cell>
        </row>
        <row r="6786">
          <cell r="S6786" t="str">
            <v>OPERAÇÕES RATEIOS</v>
          </cell>
        </row>
        <row r="6787">
          <cell r="S6787" t="str">
            <v>OPERAÇÕES RATEIOS</v>
          </cell>
        </row>
        <row r="6788">
          <cell r="S6788" t="str">
            <v>OPERAÇÕES RATEIOS</v>
          </cell>
        </row>
        <row r="6789">
          <cell r="S6789" t="str">
            <v>OPERAÇÕES RATEIOS</v>
          </cell>
        </row>
        <row r="6790">
          <cell r="S6790" t="str">
            <v>OPERAÇÕES RATEIOS</v>
          </cell>
        </row>
        <row r="6791">
          <cell r="S6791" t="str">
            <v>OPERAÇÕES RATEIOS</v>
          </cell>
        </row>
        <row r="6792">
          <cell r="S6792" t="str">
            <v>OPERAÇÕES RATEIOS</v>
          </cell>
        </row>
        <row r="6793">
          <cell r="S6793" t="str">
            <v>OPERAÇÕES RATEIOS</v>
          </cell>
        </row>
        <row r="6794">
          <cell r="S6794" t="str">
            <v>OPERAÇÕES RATEIOS</v>
          </cell>
        </row>
        <row r="6795">
          <cell r="S6795" t="str">
            <v>OPERAÇÕES RATEIOS</v>
          </cell>
        </row>
        <row r="6796">
          <cell r="S6796" t="str">
            <v>OPERAÇÕES RATEIOS</v>
          </cell>
        </row>
        <row r="6797">
          <cell r="S6797" t="str">
            <v>OPERAÇÕES RATEIOS</v>
          </cell>
        </row>
        <row r="6798">
          <cell r="S6798" t="str">
            <v>OPERAÇÕES RATEIOS</v>
          </cell>
        </row>
        <row r="6799">
          <cell r="S6799" t="str">
            <v>OPERAÇÕES RATEIOS</v>
          </cell>
        </row>
        <row r="6800">
          <cell r="S6800" t="str">
            <v>OPERAÇÕES RATEIOS</v>
          </cell>
        </row>
        <row r="6801">
          <cell r="S6801" t="str">
            <v>OPERAÇÕES RATEIOS</v>
          </cell>
        </row>
        <row r="6802">
          <cell r="S6802" t="str">
            <v>OPERAÇÕES RATEIOS</v>
          </cell>
        </row>
        <row r="6803">
          <cell r="S6803" t="str">
            <v>OPERAÇÕES RATEIOS</v>
          </cell>
        </row>
        <row r="6804">
          <cell r="S6804" t="str">
            <v>OPERAÇÕES RATEIOS</v>
          </cell>
        </row>
        <row r="6805">
          <cell r="S6805" t="str">
            <v>OPERAÇÕES RATEIOS</v>
          </cell>
        </row>
        <row r="6806">
          <cell r="S6806" t="str">
            <v>OPERAÇÕES RATEIOS</v>
          </cell>
        </row>
        <row r="6807">
          <cell r="S6807" t="str">
            <v>OPERAÇÕES RATEIOS</v>
          </cell>
        </row>
        <row r="6808">
          <cell r="S6808" t="str">
            <v>OPERAÇÕES RATEIOS</v>
          </cell>
        </row>
        <row r="6809">
          <cell r="S6809" t="str">
            <v>OPERAÇÕES RATEIOS</v>
          </cell>
        </row>
        <row r="6810">
          <cell r="S6810" t="str">
            <v>OPERAÇÕES RATEIOS</v>
          </cell>
        </row>
        <row r="6811">
          <cell r="S6811" t="str">
            <v>OPERAÇÕES RATEIOS</v>
          </cell>
        </row>
        <row r="6812">
          <cell r="S6812" t="str">
            <v>OPERAÇÕES RATEIOS</v>
          </cell>
        </row>
        <row r="6813">
          <cell r="S6813" t="str">
            <v>OPERAÇÕES RATEIOS</v>
          </cell>
        </row>
        <row r="6814">
          <cell r="S6814" t="str">
            <v>OPERAÇÕES RATEIOS</v>
          </cell>
        </row>
        <row r="6815">
          <cell r="S6815" t="str">
            <v>OPERAÇÕES RATEIOS</v>
          </cell>
        </row>
        <row r="6816">
          <cell r="S6816" t="str">
            <v>OPERAÇÕES RATEIOS</v>
          </cell>
        </row>
        <row r="6817">
          <cell r="S6817" t="str">
            <v>OPERAÇÕES RATEIOS</v>
          </cell>
        </row>
        <row r="6818">
          <cell r="S6818" t="str">
            <v>OPERAÇÕES RATEIOS</v>
          </cell>
        </row>
        <row r="6819">
          <cell r="S6819" t="str">
            <v>OPERAÇÕES RATEIOS</v>
          </cell>
        </row>
        <row r="6820">
          <cell r="S6820" t="str">
            <v>OPERAÇÕES RATEIOS</v>
          </cell>
        </row>
        <row r="6821">
          <cell r="S6821" t="str">
            <v>OPERAÇÕES RATEIOS</v>
          </cell>
        </row>
        <row r="6822">
          <cell r="S6822" t="str">
            <v>OPERAÇÕES RATEIOS</v>
          </cell>
        </row>
        <row r="6823">
          <cell r="S6823" t="str">
            <v>OPERAÇÕES RATEIOS</v>
          </cell>
        </row>
        <row r="6824">
          <cell r="S6824" t="str">
            <v>OPERAÇÕES RATEIOS</v>
          </cell>
        </row>
        <row r="6825">
          <cell r="S6825" t="str">
            <v>OPERAÇÕES RATEIOS</v>
          </cell>
        </row>
        <row r="6826">
          <cell r="S6826" t="str">
            <v>OPERAÇÕES RATEIOS</v>
          </cell>
        </row>
        <row r="6827">
          <cell r="S6827" t="str">
            <v>OPERAÇÕES RATEIOS</v>
          </cell>
        </row>
        <row r="6828">
          <cell r="S6828" t="str">
            <v>OPERAÇÕES RATEIOS</v>
          </cell>
        </row>
        <row r="6829">
          <cell r="S6829" t="str">
            <v>OPERAÇÕES RATEIOS</v>
          </cell>
        </row>
        <row r="6830">
          <cell r="S6830" t="str">
            <v>OPERAÇÕES RATEIOS</v>
          </cell>
        </row>
        <row r="6831">
          <cell r="S6831" t="str">
            <v>OPERAÇÕES RATEIOS</v>
          </cell>
        </row>
        <row r="6832">
          <cell r="S6832" t="str">
            <v>OPERAÇÕES RATEIOS</v>
          </cell>
        </row>
        <row r="6833">
          <cell r="S6833" t="str">
            <v>OPERAÇÕES RATEIOS</v>
          </cell>
        </row>
        <row r="6834">
          <cell r="S6834" t="str">
            <v>OPERAÇÕES RATEIOS</v>
          </cell>
        </row>
        <row r="6835">
          <cell r="S6835" t="str">
            <v>OPERAÇÕES RATEIOS</v>
          </cell>
        </row>
        <row r="6836">
          <cell r="S6836" t="str">
            <v>OPERAÇÕES RATEIOS</v>
          </cell>
        </row>
        <row r="6837">
          <cell r="S6837" t="str">
            <v>OPERAÇÕES RATEIOS</v>
          </cell>
        </row>
        <row r="6838">
          <cell r="S6838" t="str">
            <v>OPERAÇÕES RATEIOS</v>
          </cell>
        </row>
        <row r="6839">
          <cell r="S6839" t="str">
            <v>OPERAÇÕES RATEIOS</v>
          </cell>
        </row>
        <row r="6840">
          <cell r="S6840" t="str">
            <v>OPERAÇÕES RATEIOS</v>
          </cell>
        </row>
        <row r="6841">
          <cell r="S6841" t="str">
            <v>OPERAÇÕES RATEIOS</v>
          </cell>
        </row>
        <row r="6842">
          <cell r="S6842" t="str">
            <v>OPERAÇÕES RATEIOS</v>
          </cell>
        </row>
        <row r="6843">
          <cell r="S6843" t="str">
            <v>OPERAÇÕES RATEIOS</v>
          </cell>
        </row>
        <row r="6844">
          <cell r="S6844" t="str">
            <v>OPERAÇÕES RATEIOS</v>
          </cell>
        </row>
        <row r="6845">
          <cell r="S6845" t="str">
            <v>OPERAÇÕES RATEIOS</v>
          </cell>
        </row>
        <row r="6846">
          <cell r="S6846" t="str">
            <v>OPERAÇÕES RATEIOS</v>
          </cell>
        </row>
        <row r="6847">
          <cell r="S6847" t="str">
            <v>OPERAÇÕES RATEIOS</v>
          </cell>
        </row>
        <row r="6848">
          <cell r="S6848" t="str">
            <v>OPERAÇÕES RATEIOS</v>
          </cell>
        </row>
        <row r="6849">
          <cell r="S6849" t="str">
            <v>OPERAÇÕES RATEIOS</v>
          </cell>
        </row>
        <row r="6850">
          <cell r="S6850" t="str">
            <v>OPERAÇÕES RATEIOS</v>
          </cell>
        </row>
        <row r="6851">
          <cell r="S6851" t="str">
            <v>OPERAÇÕES RATEIOS</v>
          </cell>
        </row>
        <row r="6852">
          <cell r="S6852" t="str">
            <v>OPERAÇÕES RATEIOS</v>
          </cell>
        </row>
        <row r="6853">
          <cell r="S6853" t="str">
            <v>OPERAÇÕES RATEIOS</v>
          </cell>
        </row>
        <row r="6854">
          <cell r="S6854" t="str">
            <v>OPERAÇÕES RATEIOS</v>
          </cell>
        </row>
        <row r="6855">
          <cell r="S6855" t="str">
            <v>OPERAÇÕES RATEIOS</v>
          </cell>
        </row>
        <row r="6856">
          <cell r="S6856" t="str">
            <v>OPERAÇÕES RATEIOS</v>
          </cell>
        </row>
        <row r="6857">
          <cell r="S6857" t="str">
            <v>OPERAÇÕES RATEIOS</v>
          </cell>
        </row>
        <row r="6858">
          <cell r="S6858" t="str">
            <v>OPERAÇÕES RATEIOS</v>
          </cell>
        </row>
        <row r="6859">
          <cell r="S6859" t="str">
            <v>OPERAÇÕES RATEIOS</v>
          </cell>
        </row>
        <row r="6860">
          <cell r="S6860" t="str">
            <v>OPERAÇÕES RATEIOS</v>
          </cell>
        </row>
        <row r="6861">
          <cell r="S6861" t="str">
            <v>OPERAÇÕES RATEIOS</v>
          </cell>
        </row>
        <row r="6862">
          <cell r="S6862" t="str">
            <v>OPERAÇÕES RATEIOS</v>
          </cell>
        </row>
        <row r="6863">
          <cell r="S6863" t="str">
            <v>OPERAÇÕES RATEIOS</v>
          </cell>
        </row>
        <row r="6864">
          <cell r="S6864" t="str">
            <v>OPERAÇÕES RATEIOS</v>
          </cell>
        </row>
        <row r="6865">
          <cell r="S6865" t="str">
            <v>OPERAÇÕES RATEIOS</v>
          </cell>
        </row>
        <row r="6866">
          <cell r="S6866" t="str">
            <v>OPERAÇÕES RATEIOS</v>
          </cell>
        </row>
        <row r="6867">
          <cell r="S6867" t="str">
            <v>OPERAÇÕES RATEIOS</v>
          </cell>
        </row>
        <row r="6868">
          <cell r="S6868" t="str">
            <v>OPERAÇÕES RATEIOS</v>
          </cell>
        </row>
        <row r="6869">
          <cell r="S6869" t="str">
            <v>OPERAÇÕES RATEIOS</v>
          </cell>
        </row>
        <row r="6870">
          <cell r="S6870" t="str">
            <v>OPERAÇÕES RATEIOS</v>
          </cell>
        </row>
        <row r="6871">
          <cell r="S6871" t="str">
            <v>OPERAÇÕES RATEIOS</v>
          </cell>
        </row>
        <row r="6872">
          <cell r="S6872" t="str">
            <v>OPERAÇÕES RATEIOS</v>
          </cell>
        </row>
        <row r="6873">
          <cell r="S6873" t="str">
            <v>OPERAÇÕES RATEIOS</v>
          </cell>
        </row>
        <row r="6874">
          <cell r="S6874" t="str">
            <v>OPERAÇÕES RATEIOS</v>
          </cell>
        </row>
        <row r="6875">
          <cell r="S6875" t="str">
            <v>OPERAÇÕES RATEIOS</v>
          </cell>
        </row>
        <row r="6876">
          <cell r="S6876" t="str">
            <v>OPERAÇÕES RATEIOS</v>
          </cell>
        </row>
        <row r="6877">
          <cell r="S6877" t="str">
            <v>OPERAÇÕES RATEIOS</v>
          </cell>
        </row>
        <row r="6878">
          <cell r="S6878" t="str">
            <v>OPERAÇÕES RATEIOS</v>
          </cell>
        </row>
        <row r="6879">
          <cell r="S6879" t="str">
            <v>OPERAÇÕES RATEIOS</v>
          </cell>
        </row>
        <row r="6880">
          <cell r="S6880" t="str">
            <v>OPERAÇÕES RATEIOS</v>
          </cell>
        </row>
        <row r="6881">
          <cell r="S6881" t="str">
            <v>OPERAÇÕES RATEIOS</v>
          </cell>
        </row>
        <row r="6882">
          <cell r="S6882" t="str">
            <v>OPERAÇÕES RATEIOS</v>
          </cell>
        </row>
        <row r="6883">
          <cell r="S6883" t="str">
            <v>OPERAÇÕES RATEIOS</v>
          </cell>
        </row>
        <row r="6884">
          <cell r="S6884" t="str">
            <v>OPERAÇÕES RATEIOS</v>
          </cell>
        </row>
        <row r="6885">
          <cell r="S6885" t="str">
            <v>OPERAÇÕES RATEIOS</v>
          </cell>
        </row>
        <row r="6886">
          <cell r="S6886" t="str">
            <v>OPERAÇÕES RATEIOS</v>
          </cell>
        </row>
        <row r="6887">
          <cell r="S6887" t="str">
            <v>OPERAÇÕES RATEIOS</v>
          </cell>
        </row>
        <row r="6888">
          <cell r="S6888" t="str">
            <v>OPERAÇÕES RATEIOS</v>
          </cell>
        </row>
        <row r="6889">
          <cell r="S6889" t="str">
            <v>OPERAÇÕES RATEIOS</v>
          </cell>
        </row>
        <row r="6890">
          <cell r="S6890" t="str">
            <v>OPERAÇÕES RATEIOS</v>
          </cell>
        </row>
        <row r="6891">
          <cell r="S6891" t="str">
            <v>OPERAÇÕES RATEIOS</v>
          </cell>
        </row>
        <row r="6892">
          <cell r="S6892" t="str">
            <v>OPERAÇÕES RATEIOS</v>
          </cell>
        </row>
        <row r="6893">
          <cell r="S6893" t="str">
            <v>OPERAÇÕES RATEIOS</v>
          </cell>
        </row>
        <row r="6894">
          <cell r="S6894" t="str">
            <v>OPERAÇÕES RATEIOS</v>
          </cell>
        </row>
        <row r="6895">
          <cell r="S6895" t="str">
            <v>OPERAÇÕES RATEIOS</v>
          </cell>
        </row>
        <row r="6896">
          <cell r="S6896" t="str">
            <v>OPERAÇÕES RATEIOS</v>
          </cell>
        </row>
        <row r="6897">
          <cell r="S6897" t="str">
            <v>OPERAÇÕES RATEIOS</v>
          </cell>
        </row>
        <row r="6898">
          <cell r="S6898" t="str">
            <v>OPERAÇÕES RATEIOS</v>
          </cell>
        </row>
        <row r="6899">
          <cell r="S6899" t="str">
            <v>OPERAÇÕES RATEIOS</v>
          </cell>
        </row>
        <row r="6900">
          <cell r="S6900" t="str">
            <v>OPERAÇÕES RATEIOS</v>
          </cell>
        </row>
        <row r="6901">
          <cell r="S6901" t="str">
            <v>OPERAÇÕES RATEIOS</v>
          </cell>
        </row>
        <row r="6902">
          <cell r="S6902" t="str">
            <v>OPERAÇÕES RATEIOS</v>
          </cell>
        </row>
        <row r="6903">
          <cell r="S6903" t="str">
            <v>OPERAÇÕES RATEIOS</v>
          </cell>
        </row>
        <row r="6904">
          <cell r="S6904" t="str">
            <v>OPERAÇÕES RATEIOS</v>
          </cell>
        </row>
        <row r="6905">
          <cell r="S6905" t="str">
            <v>OPERAÇÕES RATEIOS</v>
          </cell>
        </row>
        <row r="6906">
          <cell r="S6906" t="str">
            <v>OPERAÇÕES RATEIOS</v>
          </cell>
        </row>
        <row r="6907">
          <cell r="S6907" t="str">
            <v>OPERAÇÕES RATEIOS</v>
          </cell>
        </row>
        <row r="6908">
          <cell r="S6908" t="str">
            <v>OPERAÇÕES RATEIOS</v>
          </cell>
        </row>
        <row r="6909">
          <cell r="S6909" t="str">
            <v>OPERAÇÕES RATEIOS</v>
          </cell>
        </row>
        <row r="6910">
          <cell r="S6910" t="str">
            <v>OPERAÇÕES RATEIOS</v>
          </cell>
        </row>
        <row r="6911">
          <cell r="S6911" t="str">
            <v>OPERAÇÕES RATEIOS</v>
          </cell>
        </row>
        <row r="6912">
          <cell r="S6912" t="str">
            <v>OPERAÇÕES RATEIOS</v>
          </cell>
        </row>
        <row r="6913">
          <cell r="S6913" t="str">
            <v>OPERAÇÕES RATEIOS</v>
          </cell>
        </row>
        <row r="6914">
          <cell r="S6914" t="str">
            <v>OPERAÇÕES RATEIOS</v>
          </cell>
        </row>
        <row r="6915">
          <cell r="S6915" t="str">
            <v>OPERAÇÕES RATEIOS</v>
          </cell>
        </row>
        <row r="6916">
          <cell r="S6916" t="str">
            <v>OPERAÇÕES RATEIOS</v>
          </cell>
        </row>
        <row r="6917">
          <cell r="S6917" t="str">
            <v>OPERAÇÕES RATEIOS</v>
          </cell>
        </row>
        <row r="6918">
          <cell r="S6918" t="str">
            <v>OPERAÇÕES RATEIOS</v>
          </cell>
        </row>
        <row r="6919">
          <cell r="S6919" t="str">
            <v>OPERAÇÕES RATEIOS</v>
          </cell>
        </row>
        <row r="6920">
          <cell r="S6920" t="str">
            <v>OPERAÇÕES RATEIOS</v>
          </cell>
        </row>
        <row r="6921">
          <cell r="S6921" t="str">
            <v>OPERAÇÕES RATEIOS</v>
          </cell>
        </row>
        <row r="6922">
          <cell r="S6922" t="str">
            <v>OPERAÇÕES RATEIOS</v>
          </cell>
        </row>
        <row r="6923">
          <cell r="S6923" t="str">
            <v>OPERAÇÕES RATEIOS</v>
          </cell>
        </row>
        <row r="6924">
          <cell r="S6924" t="str">
            <v>OPERAÇÕES RATEIOS</v>
          </cell>
        </row>
        <row r="6925">
          <cell r="S6925" t="str">
            <v>OPERAÇÕES RATEIOS</v>
          </cell>
        </row>
        <row r="6926">
          <cell r="S6926" t="str">
            <v>OPERAÇÕES RATEIOS</v>
          </cell>
        </row>
        <row r="6927">
          <cell r="S6927" t="str">
            <v>OPERAÇÕES RATEIOS</v>
          </cell>
        </row>
        <row r="6928">
          <cell r="S6928" t="str">
            <v>OPERAÇÕES RATEIOS</v>
          </cell>
        </row>
        <row r="6929">
          <cell r="S6929" t="str">
            <v>OPERAÇÕES RATEIOS</v>
          </cell>
        </row>
        <row r="6930">
          <cell r="S6930" t="str">
            <v>OPERAÇÕES RATEIOS</v>
          </cell>
        </row>
        <row r="6931">
          <cell r="S6931" t="str">
            <v>OPERAÇÕES RATEIOS</v>
          </cell>
        </row>
        <row r="6932">
          <cell r="S6932" t="str">
            <v>OPERAÇÕES RATEIOS</v>
          </cell>
        </row>
        <row r="6933">
          <cell r="S6933" t="str">
            <v>OPERAÇÕES RATEIOS</v>
          </cell>
        </row>
        <row r="6934">
          <cell r="S6934" t="str">
            <v>OPERAÇÕES RATEIOS</v>
          </cell>
        </row>
        <row r="6935">
          <cell r="S6935" t="str">
            <v>OPERAÇÕES RATEIOS</v>
          </cell>
        </row>
        <row r="6936">
          <cell r="S6936" t="str">
            <v>OPERAÇÕES RATEIOS</v>
          </cell>
        </row>
        <row r="6937">
          <cell r="S6937" t="str">
            <v>OPERAÇÕES RATEIOS</v>
          </cell>
        </row>
        <row r="6938">
          <cell r="S6938" t="str">
            <v>OPERAÇÕES RATEIOS</v>
          </cell>
        </row>
        <row r="6939">
          <cell r="S6939" t="str">
            <v>OPERAÇÕES RATEIOS</v>
          </cell>
        </row>
        <row r="6940">
          <cell r="S6940" t="str">
            <v>OPERAÇÕES RATEIOS</v>
          </cell>
        </row>
        <row r="6941">
          <cell r="S6941" t="str">
            <v>OPERAÇÕES RATEIOS</v>
          </cell>
        </row>
        <row r="6942">
          <cell r="S6942" t="str">
            <v>OPERAÇÕES RATEIOS</v>
          </cell>
        </row>
        <row r="6943">
          <cell r="S6943" t="str">
            <v>OPERAÇÕES RATEIOS</v>
          </cell>
        </row>
        <row r="6944">
          <cell r="S6944" t="str">
            <v>OPERAÇÕES RATEIOS</v>
          </cell>
        </row>
        <row r="6945">
          <cell r="S6945" t="str">
            <v>OPERAÇÕES RATEIOS</v>
          </cell>
        </row>
        <row r="6946">
          <cell r="S6946" t="str">
            <v>OPERAÇÕES RATEIOS</v>
          </cell>
        </row>
        <row r="6947">
          <cell r="S6947" t="str">
            <v>OPERAÇÕES RATEIOS</v>
          </cell>
        </row>
        <row r="6948">
          <cell r="S6948" t="str">
            <v>OPERAÇÕES RATEIOS</v>
          </cell>
        </row>
        <row r="6949">
          <cell r="S6949" t="str">
            <v>OPERAÇÕES RATEIOS</v>
          </cell>
        </row>
        <row r="6950">
          <cell r="S6950" t="str">
            <v>OPERAÇÕES RATEIOS</v>
          </cell>
        </row>
        <row r="6951">
          <cell r="S6951" t="str">
            <v>OPERAÇÕES RATEIOS</v>
          </cell>
        </row>
        <row r="6952">
          <cell r="S6952" t="str">
            <v>OPERAÇÕES RATEIOS</v>
          </cell>
        </row>
        <row r="6953">
          <cell r="S6953" t="str">
            <v>OPERAÇÕES RATEIOS</v>
          </cell>
        </row>
        <row r="6954">
          <cell r="S6954" t="str">
            <v>OPERAÇÕES RATEIOS</v>
          </cell>
        </row>
        <row r="6955">
          <cell r="S6955" t="str">
            <v>OPERAÇÕES RATEIOS</v>
          </cell>
        </row>
        <row r="6956">
          <cell r="S6956" t="str">
            <v>OPERAÇÕES RATEIOS</v>
          </cell>
        </row>
        <row r="6957">
          <cell r="S6957" t="str">
            <v>OPERAÇÕES RATEIOS</v>
          </cell>
        </row>
        <row r="6958">
          <cell r="S6958" t="str">
            <v>OPERAÇÕES RATEIOS</v>
          </cell>
        </row>
        <row r="6959">
          <cell r="S6959" t="str">
            <v>OPERAÇÕES RATEIOS</v>
          </cell>
        </row>
        <row r="6960">
          <cell r="S6960" t="str">
            <v>OPERAÇÕES RATEIOS</v>
          </cell>
        </row>
        <row r="6961">
          <cell r="S6961" t="str">
            <v>OPERAÇÕES RATEIOS</v>
          </cell>
        </row>
        <row r="6962">
          <cell r="S6962" t="str">
            <v>OPERAÇÕES RATEIOS</v>
          </cell>
        </row>
        <row r="6963">
          <cell r="S6963" t="str">
            <v>OPERAÇÕES RATEIOS</v>
          </cell>
        </row>
        <row r="6964">
          <cell r="S6964" t="str">
            <v>OPERAÇÕES RATEIOS</v>
          </cell>
        </row>
        <row r="6965">
          <cell r="S6965" t="str">
            <v>OPERAÇÕES RATEIOS</v>
          </cell>
        </row>
        <row r="6966">
          <cell r="S6966" t="str">
            <v>OPERAÇÕES RATEIOS</v>
          </cell>
        </row>
        <row r="6967">
          <cell r="S6967" t="str">
            <v>OPERAÇÕES RATEIOS</v>
          </cell>
        </row>
        <row r="6968">
          <cell r="S6968" t="str">
            <v>OPERAÇÕES RATEIOS</v>
          </cell>
        </row>
        <row r="6969">
          <cell r="S6969" t="str">
            <v>OPERAÇÕES RATEIOS</v>
          </cell>
        </row>
        <row r="6970">
          <cell r="S6970" t="str">
            <v>OPERAÇÕES RATEIOS</v>
          </cell>
        </row>
        <row r="6971">
          <cell r="S6971" t="str">
            <v>OPERAÇÕES RATEIOS</v>
          </cell>
        </row>
        <row r="6972">
          <cell r="S6972" t="str">
            <v>OPERAÇÕES RATEIOS</v>
          </cell>
        </row>
        <row r="6973">
          <cell r="S6973" t="str">
            <v>OPERAÇÕES RATEIOS</v>
          </cell>
        </row>
        <row r="6974">
          <cell r="S6974" t="str">
            <v>OPERAÇÕES RATEIOS</v>
          </cell>
        </row>
        <row r="6975">
          <cell r="S6975" t="str">
            <v>OPERAÇÕES RATEIOS</v>
          </cell>
        </row>
        <row r="6976">
          <cell r="S6976" t="str">
            <v>OPERAÇÕES RATEIOS</v>
          </cell>
        </row>
        <row r="6977">
          <cell r="S6977" t="str">
            <v>OPERAÇÕES RATEIOS</v>
          </cell>
        </row>
        <row r="6978">
          <cell r="S6978" t="str">
            <v>OPERAÇÕES RATEIOS</v>
          </cell>
        </row>
        <row r="6979">
          <cell r="S6979" t="str">
            <v>OPERAÇÕES RATEIOS</v>
          </cell>
        </row>
        <row r="6980">
          <cell r="S6980" t="str">
            <v>OPERAÇÕES RATEIOS</v>
          </cell>
        </row>
        <row r="6981">
          <cell r="S6981" t="str">
            <v>OPERAÇÕES RATEIOS</v>
          </cell>
        </row>
        <row r="6982">
          <cell r="S6982" t="str">
            <v>OPERAÇÕES RATEIOS</v>
          </cell>
        </row>
        <row r="6983">
          <cell r="S6983" t="str">
            <v>OPERAÇÕES RATEIOS</v>
          </cell>
        </row>
        <row r="6984">
          <cell r="S6984" t="str">
            <v>OPERAÇÕES RATEIOS</v>
          </cell>
        </row>
        <row r="6985">
          <cell r="S6985" t="str">
            <v>OPERAÇÕES RATEIOS</v>
          </cell>
        </row>
        <row r="6986">
          <cell r="S6986" t="str">
            <v>OPERAÇÕES RATEIOS</v>
          </cell>
        </row>
        <row r="6987">
          <cell r="S6987" t="str">
            <v>OPERAÇÕES RATEIOS</v>
          </cell>
        </row>
        <row r="6988">
          <cell r="S6988" t="str">
            <v>OPERAÇÕES RATEIOS</v>
          </cell>
        </row>
        <row r="6989">
          <cell r="S6989" t="str">
            <v>OPERAÇÕES RATEIOS</v>
          </cell>
        </row>
        <row r="6990">
          <cell r="S6990" t="str">
            <v>OPERAÇÕES RATEIOS</v>
          </cell>
        </row>
        <row r="6991">
          <cell r="S6991" t="str">
            <v>OPERAÇÕES RATEIOS</v>
          </cell>
        </row>
        <row r="6992">
          <cell r="S6992" t="str">
            <v>OPERAÇÕES RATEIOS</v>
          </cell>
        </row>
        <row r="6993">
          <cell r="S6993" t="str">
            <v>OPERAÇÕES RATEIOS</v>
          </cell>
        </row>
        <row r="6994">
          <cell r="S6994" t="str">
            <v>OPERAÇÕES RATEIOS</v>
          </cell>
        </row>
        <row r="6995">
          <cell r="S6995" t="str">
            <v>OPERAÇÕES RATEIOS</v>
          </cell>
        </row>
        <row r="6996">
          <cell r="S6996" t="str">
            <v>OPERAÇÕES RATEIOS</v>
          </cell>
        </row>
        <row r="6997">
          <cell r="S6997" t="str">
            <v>OPERAÇÕES RATEIOS</v>
          </cell>
        </row>
        <row r="6998">
          <cell r="S6998" t="str">
            <v>OPERAÇÕES RATEIOS</v>
          </cell>
        </row>
        <row r="6999">
          <cell r="S6999" t="str">
            <v>OPERAÇÕES RATEIOS</v>
          </cell>
        </row>
        <row r="7000">
          <cell r="S7000" t="str">
            <v>OPERAÇÕES RATEIOS</v>
          </cell>
        </row>
        <row r="7001">
          <cell r="S7001" t="str">
            <v>OPERAÇÕES RATEIOS</v>
          </cell>
        </row>
        <row r="7002">
          <cell r="S7002" t="str">
            <v>OPERAÇÕES RATEIOS</v>
          </cell>
        </row>
        <row r="7003">
          <cell r="S7003" t="str">
            <v>OPERAÇÕES RATEIOS</v>
          </cell>
        </row>
        <row r="7004">
          <cell r="S7004" t="str">
            <v>OPERAÇÕES RATEIOS</v>
          </cell>
        </row>
        <row r="7005">
          <cell r="S7005" t="str">
            <v>OPERAÇÕES RATEIOS</v>
          </cell>
        </row>
        <row r="7006">
          <cell r="S7006" t="str">
            <v>OPERAÇÕES RATEIOS</v>
          </cell>
        </row>
        <row r="7007">
          <cell r="S7007" t="str">
            <v>OPERAÇÕES RATEIOS</v>
          </cell>
        </row>
        <row r="7008">
          <cell r="S7008" t="str">
            <v>OPERAÇÕES RATEIOS</v>
          </cell>
        </row>
        <row r="7009">
          <cell r="S7009" t="str">
            <v>OPERAÇÕES RATEIOS</v>
          </cell>
        </row>
        <row r="7010">
          <cell r="S7010" t="str">
            <v>OPERAÇÕES RATEIOS</v>
          </cell>
        </row>
        <row r="7011">
          <cell r="S7011" t="str">
            <v>OPERAÇÕES RATEIOS</v>
          </cell>
        </row>
        <row r="7012">
          <cell r="S7012" t="str">
            <v>OPERAÇÕES RATEIOS</v>
          </cell>
        </row>
        <row r="7013">
          <cell r="S7013" t="str">
            <v>OPERAÇÕES RATEIOS</v>
          </cell>
        </row>
        <row r="7014">
          <cell r="S7014" t="str">
            <v>OPERAÇÕES RATEIOS</v>
          </cell>
        </row>
        <row r="7015">
          <cell r="S7015" t="str">
            <v>OPERAÇÕES RATEIOS</v>
          </cell>
        </row>
        <row r="7016">
          <cell r="S7016" t="str">
            <v>OPERAÇÕES RATEIOS</v>
          </cell>
        </row>
        <row r="7017">
          <cell r="S7017" t="str">
            <v>OPERAÇÕES RATEIOS</v>
          </cell>
        </row>
        <row r="7018">
          <cell r="S7018" t="str">
            <v>OPERAÇÕES RATEIOS</v>
          </cell>
        </row>
        <row r="7019">
          <cell r="S7019" t="str">
            <v>OPERAÇÕES RATEIOS</v>
          </cell>
        </row>
        <row r="7020">
          <cell r="S7020" t="str">
            <v>OPERAÇÕES RATEIOS</v>
          </cell>
        </row>
        <row r="7021">
          <cell r="S7021" t="str">
            <v>OPERAÇÕES RATEIOS</v>
          </cell>
        </row>
        <row r="7022">
          <cell r="S7022" t="str">
            <v>OPERAÇÕES RATEIOS</v>
          </cell>
        </row>
        <row r="7023">
          <cell r="S7023" t="str">
            <v>OPERAÇÕES RATEIOS</v>
          </cell>
        </row>
        <row r="7024">
          <cell r="S7024" t="str">
            <v>OPERAÇÕES RATEIOS</v>
          </cell>
        </row>
        <row r="7025">
          <cell r="S7025" t="str">
            <v>OPERAÇÕES RATEIOS</v>
          </cell>
        </row>
        <row r="7026">
          <cell r="S7026" t="str">
            <v>OPERAÇÕES RATEIOS</v>
          </cell>
        </row>
        <row r="7027">
          <cell r="S7027" t="str">
            <v>OPERAÇÕES RATEIOS</v>
          </cell>
        </row>
        <row r="7028">
          <cell r="S7028" t="str">
            <v>OPERAÇÕES RATEIOS</v>
          </cell>
        </row>
        <row r="7029">
          <cell r="S7029" t="str">
            <v>OPERAÇÕES RATEIOS</v>
          </cell>
        </row>
        <row r="7030">
          <cell r="S7030" t="str">
            <v>OPERAÇÕES RATEIOS</v>
          </cell>
        </row>
        <row r="7031">
          <cell r="S7031" t="str">
            <v>OPERAÇÕES RATEIOS</v>
          </cell>
        </row>
        <row r="7032">
          <cell r="S7032" t="str">
            <v>OPERAÇÕES RATEIOS</v>
          </cell>
        </row>
        <row r="7033">
          <cell r="S7033" t="str">
            <v>OPERAÇÕES RATEIOS</v>
          </cell>
        </row>
        <row r="7034">
          <cell r="S7034" t="str">
            <v>OPERAÇÕES RATEIOS</v>
          </cell>
        </row>
        <row r="7035">
          <cell r="S7035" t="str">
            <v>OPERAÇÕES RATEIOS</v>
          </cell>
        </row>
        <row r="7036">
          <cell r="S7036" t="str">
            <v>OPERAÇÕES RATEIOS</v>
          </cell>
        </row>
        <row r="7037">
          <cell r="S7037" t="str">
            <v>OPERAÇÕES RATEIOS</v>
          </cell>
        </row>
        <row r="7038">
          <cell r="S7038" t="str">
            <v>OPERAÇÕES RATEIOS</v>
          </cell>
        </row>
        <row r="7039">
          <cell r="S7039" t="str">
            <v>OPERAÇÕES RATEIOS</v>
          </cell>
        </row>
        <row r="7040">
          <cell r="S7040" t="str">
            <v>OPERAÇÕES RATEIOS</v>
          </cell>
        </row>
        <row r="7041">
          <cell r="S7041" t="str">
            <v>OPERAÇÕES RATEIOS</v>
          </cell>
        </row>
        <row r="7042">
          <cell r="S7042" t="str">
            <v>OPERAÇÕES RATEIOS</v>
          </cell>
        </row>
        <row r="7043">
          <cell r="S7043" t="str">
            <v>OPERAÇÕES RATEIOS</v>
          </cell>
        </row>
        <row r="7044">
          <cell r="S7044" t="str">
            <v>OPERAÇÕES RATEIOS</v>
          </cell>
        </row>
        <row r="7045">
          <cell r="S7045" t="str">
            <v>OPERAÇÕES RATEIOS</v>
          </cell>
        </row>
        <row r="7046">
          <cell r="S7046" t="str">
            <v>OPERAÇÕES RATEIOS</v>
          </cell>
        </row>
        <row r="7047">
          <cell r="S7047" t="str">
            <v>OPERAÇÕES RATEIOS</v>
          </cell>
        </row>
        <row r="7048">
          <cell r="S7048" t="str">
            <v>OPERAÇÕES RATEIOS</v>
          </cell>
        </row>
        <row r="7049">
          <cell r="S7049" t="str">
            <v>OPERAÇÕES RATEIOS</v>
          </cell>
        </row>
        <row r="7050">
          <cell r="S7050" t="str">
            <v>OPERAÇÕES RATEIOS</v>
          </cell>
        </row>
        <row r="7051">
          <cell r="S7051" t="str">
            <v>OPERAÇÕES RATEIOS</v>
          </cell>
        </row>
        <row r="7052">
          <cell r="S7052" t="str">
            <v>OPERAÇÕES RATEIOS</v>
          </cell>
        </row>
        <row r="7053">
          <cell r="S7053" t="str">
            <v>OPERAÇÕES RATEIOS</v>
          </cell>
        </row>
        <row r="7054">
          <cell r="S7054" t="str">
            <v>OPERAÇÕES RATEIOS</v>
          </cell>
        </row>
        <row r="7055">
          <cell r="S7055" t="str">
            <v>OPERAÇÕES RATEIOS</v>
          </cell>
        </row>
        <row r="7056">
          <cell r="S7056" t="str">
            <v>OPERAÇÕES RATEIOS</v>
          </cell>
        </row>
        <row r="7057">
          <cell r="S7057" t="str">
            <v>OPERAÇÕES RATEIOS</v>
          </cell>
        </row>
        <row r="7058">
          <cell r="S7058" t="str">
            <v>OPERAÇÕES RATEIOS</v>
          </cell>
        </row>
        <row r="7059">
          <cell r="S7059" t="str">
            <v>OPERAÇÕES RATEIOS</v>
          </cell>
        </row>
        <row r="7060">
          <cell r="S7060" t="str">
            <v>OPERAÇÕES RATEIOS</v>
          </cell>
        </row>
        <row r="7061">
          <cell r="S7061" t="str">
            <v>OPERAÇÕES RATEIOS</v>
          </cell>
        </row>
        <row r="7062">
          <cell r="S7062" t="str">
            <v>OPERAÇÕES RATEIOS</v>
          </cell>
        </row>
        <row r="7063">
          <cell r="S7063" t="str">
            <v>OPERAÇÕES RATEIOS</v>
          </cell>
        </row>
        <row r="7064">
          <cell r="S7064" t="str">
            <v>OPERAÇÕES RATEIOS</v>
          </cell>
        </row>
        <row r="7065">
          <cell r="S7065" t="str">
            <v>OPERAÇÕES RATEIOS</v>
          </cell>
        </row>
        <row r="7066">
          <cell r="S7066" t="str">
            <v>OPERAÇÕES RATEIOS</v>
          </cell>
        </row>
        <row r="7067">
          <cell r="S7067" t="str">
            <v>OPERAÇÕES RATEIOS</v>
          </cell>
        </row>
        <row r="7068">
          <cell r="S7068" t="str">
            <v>OPERAÇÕES RATEIOS</v>
          </cell>
        </row>
        <row r="7069">
          <cell r="S7069" t="str">
            <v>OPERAÇÕES RATEIOS</v>
          </cell>
        </row>
        <row r="7070">
          <cell r="S7070" t="str">
            <v>OPERAÇÕES RATEIOS</v>
          </cell>
        </row>
        <row r="7071">
          <cell r="S7071" t="str">
            <v>OPERAÇÕES RATEIOS</v>
          </cell>
        </row>
        <row r="7072">
          <cell r="S7072" t="str">
            <v>OPERAÇÕES RATEIOS</v>
          </cell>
        </row>
        <row r="7073">
          <cell r="S7073" t="str">
            <v>OPERAÇÕES RATEIOS</v>
          </cell>
        </row>
        <row r="7074">
          <cell r="S7074" t="str">
            <v>OPERAÇÕES RATEIOS</v>
          </cell>
        </row>
        <row r="7075">
          <cell r="S7075" t="str">
            <v>OPERAÇÕES RATEIOS</v>
          </cell>
        </row>
        <row r="7076">
          <cell r="S7076" t="str">
            <v>OPERAÇÕES RATEIOS</v>
          </cell>
        </row>
        <row r="7077">
          <cell r="S7077" t="str">
            <v>OPERAÇÕES RATEIOS</v>
          </cell>
        </row>
        <row r="7078">
          <cell r="S7078" t="str">
            <v>OPERAÇÕES RATEIOS</v>
          </cell>
        </row>
        <row r="7079">
          <cell r="S7079" t="str">
            <v>OPERAÇÕES RATEIOS</v>
          </cell>
        </row>
        <row r="7080">
          <cell r="S7080" t="str">
            <v>OPERAÇÕES RATEIOS</v>
          </cell>
        </row>
        <row r="7081">
          <cell r="S7081" t="str">
            <v>OPERAÇÕES RATEIOS</v>
          </cell>
        </row>
        <row r="7082">
          <cell r="S7082" t="str">
            <v>OPERAÇÕES RATEIOS</v>
          </cell>
        </row>
        <row r="7083">
          <cell r="S7083" t="str">
            <v>OPERAÇÕES RATEIOS</v>
          </cell>
        </row>
        <row r="7084">
          <cell r="S7084" t="str">
            <v>OPERAÇÕES RATEIOS</v>
          </cell>
        </row>
        <row r="7085">
          <cell r="S7085" t="str">
            <v>OPERAÇÕES RATEIOS</v>
          </cell>
        </row>
        <row r="7086">
          <cell r="S7086" t="str">
            <v>OPERAÇÕES RATEIOS</v>
          </cell>
        </row>
        <row r="7087">
          <cell r="S7087" t="str">
            <v>OPERAÇÕES RATEIOS</v>
          </cell>
        </row>
        <row r="7088">
          <cell r="S7088" t="str">
            <v>OPERAÇÕES RATEIOS</v>
          </cell>
        </row>
        <row r="7089">
          <cell r="S7089" t="str">
            <v>OPERAÇÕES RATEIOS</v>
          </cell>
        </row>
        <row r="7090">
          <cell r="S7090" t="str">
            <v>OPERAÇÕES RATEIOS</v>
          </cell>
        </row>
        <row r="7091">
          <cell r="S7091" t="str">
            <v>OPERAÇÕES RATEIOS</v>
          </cell>
        </row>
        <row r="7092">
          <cell r="S7092" t="str">
            <v>OPERAÇÕES RATEIOS</v>
          </cell>
        </row>
        <row r="7093">
          <cell r="S7093" t="str">
            <v>OPERAÇÕES RATEIOS</v>
          </cell>
        </row>
        <row r="7094">
          <cell r="S7094" t="str">
            <v>OPERAÇÕES RATEIOS</v>
          </cell>
        </row>
        <row r="7095">
          <cell r="S7095" t="str">
            <v>OPERAÇÕES RATEIOS</v>
          </cell>
        </row>
        <row r="7096">
          <cell r="S7096" t="str">
            <v>OPERAÇÕES RATEIOS</v>
          </cell>
        </row>
        <row r="7097">
          <cell r="S7097" t="str">
            <v>OPERAÇÕES RATEIOS</v>
          </cell>
        </row>
        <row r="7098">
          <cell r="S7098" t="str">
            <v>OPERAÇÕES RATEIOS</v>
          </cell>
        </row>
        <row r="7099">
          <cell r="S7099" t="str">
            <v>OPERAÇÕES RATEIOS</v>
          </cell>
        </row>
        <row r="7100">
          <cell r="S7100" t="str">
            <v>OPERAÇÕES RATEIOS</v>
          </cell>
        </row>
        <row r="7101">
          <cell r="S7101" t="str">
            <v>OPERAÇÕES RATEIOS</v>
          </cell>
        </row>
        <row r="7102">
          <cell r="S7102" t="str">
            <v>OPERAÇÕES RATEIOS</v>
          </cell>
        </row>
        <row r="7103">
          <cell r="S7103" t="str">
            <v>OPERAÇÕES RATEIOS</v>
          </cell>
        </row>
        <row r="7104">
          <cell r="S7104" t="str">
            <v>OPERAÇÕES RATEIOS</v>
          </cell>
        </row>
        <row r="7105">
          <cell r="S7105" t="str">
            <v>OPERAÇÕES RATEIOS</v>
          </cell>
        </row>
        <row r="7106">
          <cell r="S7106" t="str">
            <v>OPERAÇÕES RATEIOS</v>
          </cell>
        </row>
        <row r="7107">
          <cell r="S7107" t="str">
            <v>OPERAÇÕES RATEIOS</v>
          </cell>
        </row>
        <row r="7108">
          <cell r="S7108" t="str">
            <v>OPERAÇÕES RATEIOS</v>
          </cell>
        </row>
        <row r="7109">
          <cell r="S7109" t="str">
            <v>OPERAÇÕES RATEIOS</v>
          </cell>
        </row>
        <row r="7110">
          <cell r="S7110" t="str">
            <v>OPERAÇÕES RATEIOS</v>
          </cell>
        </row>
        <row r="7111">
          <cell r="S7111" t="str">
            <v>OPERAÇÕES RATEIOS</v>
          </cell>
        </row>
        <row r="7112">
          <cell r="S7112" t="str">
            <v>OPERAÇÕES RATEIOS</v>
          </cell>
        </row>
        <row r="7113">
          <cell r="S7113" t="str">
            <v>OPERAÇÕES RATEIOS</v>
          </cell>
        </row>
        <row r="7114">
          <cell r="S7114" t="str">
            <v>OPERAÇÕES RATEIOS</v>
          </cell>
        </row>
        <row r="7115">
          <cell r="S7115" t="str">
            <v>OPERAÇÕES RATEIOS</v>
          </cell>
        </row>
        <row r="7116">
          <cell r="S7116" t="str">
            <v>OPERAÇÕES RATEIOS</v>
          </cell>
        </row>
        <row r="7117">
          <cell r="S7117" t="str">
            <v>OPERAÇÕES RATEIOS</v>
          </cell>
        </row>
        <row r="7118">
          <cell r="S7118" t="str">
            <v>OPERAÇÕES RATEIOS</v>
          </cell>
        </row>
        <row r="7119">
          <cell r="S7119" t="str">
            <v>OPERAÇÕES RATEIOS</v>
          </cell>
        </row>
        <row r="7120">
          <cell r="S7120" t="str">
            <v>OPERAÇÕES RATEIOS</v>
          </cell>
        </row>
        <row r="7121">
          <cell r="S7121" t="str">
            <v>OPERAÇÕES RATEIOS</v>
          </cell>
        </row>
        <row r="7122">
          <cell r="S7122" t="str">
            <v>OPERAÇÕES RATEIOS</v>
          </cell>
        </row>
        <row r="7123">
          <cell r="S7123" t="str">
            <v>OPERAÇÕES RATEIOS</v>
          </cell>
        </row>
        <row r="7124">
          <cell r="S7124" t="str">
            <v>OPERAÇÕES RATEIOS</v>
          </cell>
        </row>
        <row r="7125">
          <cell r="S7125" t="str">
            <v>OPERAÇÕES RATEIOS</v>
          </cell>
        </row>
        <row r="7126">
          <cell r="S7126" t="str">
            <v>OPERAÇÕES RATEIOS</v>
          </cell>
        </row>
        <row r="7127">
          <cell r="S7127" t="str">
            <v>OPERAÇÕES RATEIOS</v>
          </cell>
        </row>
        <row r="7128">
          <cell r="S7128" t="str">
            <v>OPERAÇÕES RATEIOS</v>
          </cell>
        </row>
        <row r="7129">
          <cell r="S7129" t="str">
            <v>OPERAÇÕES RATEIOS</v>
          </cell>
        </row>
        <row r="7130">
          <cell r="S7130" t="str">
            <v>OPERAÇÕES RATEIOS</v>
          </cell>
        </row>
        <row r="7131">
          <cell r="S7131" t="str">
            <v>OPERAÇÕES RATEIOS</v>
          </cell>
        </row>
        <row r="7132">
          <cell r="S7132" t="str">
            <v>OPERAÇÕES RATEIOS</v>
          </cell>
        </row>
        <row r="7133">
          <cell r="S7133" t="str">
            <v>OPERAÇÕES RATEIOS</v>
          </cell>
        </row>
        <row r="7134">
          <cell r="S7134" t="str">
            <v>OPERAÇÕES RATEIOS</v>
          </cell>
        </row>
        <row r="7135">
          <cell r="S7135" t="str">
            <v>OPERAÇÕES RATEIOS</v>
          </cell>
        </row>
        <row r="7136">
          <cell r="S7136" t="str">
            <v>OPERAÇÕES RATEIOS</v>
          </cell>
        </row>
        <row r="7137">
          <cell r="S7137" t="str">
            <v>OPERAÇÕES RATEIOS</v>
          </cell>
        </row>
        <row r="7138">
          <cell r="S7138" t="str">
            <v>OPERAÇÕES RATEIOS</v>
          </cell>
        </row>
        <row r="7139">
          <cell r="S7139" t="str">
            <v>OPERAÇÕES RATEIOS</v>
          </cell>
        </row>
        <row r="7140">
          <cell r="S7140" t="str">
            <v>OPERAÇÕES RATEIOS</v>
          </cell>
        </row>
        <row r="7141">
          <cell r="S7141" t="str">
            <v>OPERAÇÕES RATEIOS</v>
          </cell>
        </row>
        <row r="7142">
          <cell r="S7142" t="str">
            <v>OPERAÇÕES RATEIOS</v>
          </cell>
        </row>
        <row r="7143">
          <cell r="S7143" t="str">
            <v>OPERAÇÕES RATEIOS</v>
          </cell>
        </row>
        <row r="7144">
          <cell r="S7144" t="str">
            <v>OPERAÇÕES RATEIOS</v>
          </cell>
        </row>
        <row r="7145">
          <cell r="S7145" t="str">
            <v>OPERAÇÕES RATEIOS</v>
          </cell>
        </row>
        <row r="7146">
          <cell r="S7146" t="str">
            <v>OPERAÇÕES RATEIOS</v>
          </cell>
        </row>
        <row r="7147">
          <cell r="S7147" t="str">
            <v>OPERAÇÕES RATEIOS</v>
          </cell>
        </row>
        <row r="7148">
          <cell r="S7148" t="str">
            <v>OPERAÇÕES RATEIOS</v>
          </cell>
        </row>
        <row r="7149">
          <cell r="S7149" t="str">
            <v>OPERAÇÕES RATEIOS</v>
          </cell>
        </row>
        <row r="7150">
          <cell r="S7150" t="str">
            <v>OPERAÇÕES RATEIOS</v>
          </cell>
        </row>
        <row r="7151">
          <cell r="S7151" t="str">
            <v>OPERAÇÕES RATEIOS</v>
          </cell>
        </row>
        <row r="7152">
          <cell r="S7152" t="str">
            <v>OPERAÇÕES RATEIOS</v>
          </cell>
        </row>
        <row r="7153">
          <cell r="S7153" t="str">
            <v>OPERAÇÕES RATEIOS</v>
          </cell>
        </row>
        <row r="7154">
          <cell r="S7154" t="str">
            <v>OPERAÇÕES RATEIOS</v>
          </cell>
        </row>
        <row r="7155">
          <cell r="S7155" t="str">
            <v>OPERAÇÕES RATEIOS</v>
          </cell>
        </row>
        <row r="7156">
          <cell r="S7156" t="str">
            <v>OPERAÇÕES RATEIOS</v>
          </cell>
        </row>
        <row r="7157">
          <cell r="S7157" t="str">
            <v>OPERAÇÕES RATEIOS</v>
          </cell>
        </row>
        <row r="7158">
          <cell r="S7158" t="str">
            <v>OPERAÇÕES RATEIOS</v>
          </cell>
        </row>
        <row r="7159">
          <cell r="S7159" t="str">
            <v>OPERAÇÕES RATEIOS</v>
          </cell>
        </row>
        <row r="7160">
          <cell r="S7160" t="str">
            <v>OPERAÇÕES RATEIOS</v>
          </cell>
        </row>
        <row r="7161">
          <cell r="S7161" t="str">
            <v>OPERAÇÕES RATEIOS</v>
          </cell>
        </row>
        <row r="7162">
          <cell r="S7162" t="str">
            <v>OPERAÇÕES RATEIOS</v>
          </cell>
        </row>
        <row r="7163">
          <cell r="S7163" t="str">
            <v>OPERAÇÕES RATEIOS</v>
          </cell>
        </row>
        <row r="7164">
          <cell r="S7164" t="str">
            <v>OPERAÇÕES RATEIOS</v>
          </cell>
        </row>
        <row r="7165">
          <cell r="S7165" t="str">
            <v>OPERAÇÕES RATEIOS</v>
          </cell>
        </row>
        <row r="7166">
          <cell r="S7166" t="str">
            <v>OPERAÇÕES RATEIOS</v>
          </cell>
        </row>
        <row r="7167">
          <cell r="S7167" t="str">
            <v>OPERAÇÕES RATEIOS</v>
          </cell>
        </row>
        <row r="7168">
          <cell r="S7168" t="str">
            <v>OPERAÇÕES RATEIOS</v>
          </cell>
        </row>
        <row r="7169">
          <cell r="S7169" t="str">
            <v>OPERAÇÕES RATEIOS</v>
          </cell>
        </row>
        <row r="7170">
          <cell r="S7170" t="str">
            <v>OPERAÇÕES RATEIOS</v>
          </cell>
        </row>
        <row r="7171">
          <cell r="S7171" t="str">
            <v>OPERAÇÕES RATEIOS</v>
          </cell>
        </row>
        <row r="7172">
          <cell r="S7172" t="str">
            <v>OPERAÇÕES RATEIOS</v>
          </cell>
        </row>
        <row r="7173">
          <cell r="S7173" t="str">
            <v>OPERAÇÕES RATEIOS</v>
          </cell>
        </row>
        <row r="7174">
          <cell r="S7174" t="str">
            <v>OPERAÇÕES RATEIOS</v>
          </cell>
        </row>
        <row r="7175">
          <cell r="S7175" t="str">
            <v>OPERAÇÕES RATEIOS</v>
          </cell>
        </row>
        <row r="7176">
          <cell r="S7176" t="str">
            <v>OPERAÇÕES RATEIOS</v>
          </cell>
        </row>
        <row r="7177">
          <cell r="S7177" t="str">
            <v>OPERAÇÕES RATEIOS</v>
          </cell>
        </row>
        <row r="7178">
          <cell r="S7178" t="str">
            <v>OPERAÇÕES RATEIOS</v>
          </cell>
        </row>
        <row r="7179">
          <cell r="S7179" t="str">
            <v>OPERAÇÕES RATEIOS</v>
          </cell>
        </row>
        <row r="7180">
          <cell r="S7180" t="str">
            <v>OPERAÇÕES RATEIOS</v>
          </cell>
        </row>
        <row r="7181">
          <cell r="S7181" t="str">
            <v>OPERAÇÕES RATEIOS</v>
          </cell>
        </row>
        <row r="7182">
          <cell r="S7182" t="str">
            <v>OPERAÇÕES RATEIOS</v>
          </cell>
        </row>
        <row r="7183">
          <cell r="S7183" t="str">
            <v>OPERAÇÕES RATEIOS</v>
          </cell>
        </row>
        <row r="7184">
          <cell r="S7184" t="str">
            <v>OPERAÇÕES RATEIOS</v>
          </cell>
        </row>
        <row r="7185">
          <cell r="S7185" t="str">
            <v>OPERAÇÕES RATEIOS</v>
          </cell>
        </row>
        <row r="7186">
          <cell r="S7186" t="str">
            <v>OPERAÇÕES RATEIOS</v>
          </cell>
        </row>
        <row r="7187">
          <cell r="S7187" t="str">
            <v>OPERAÇÕES RATEIOS</v>
          </cell>
        </row>
        <row r="7188">
          <cell r="S7188" t="str">
            <v>OPERAÇÕES RATEIOS</v>
          </cell>
        </row>
        <row r="7189">
          <cell r="S7189" t="str">
            <v>OPERAÇÕES RATEIOS</v>
          </cell>
        </row>
        <row r="7190">
          <cell r="S7190" t="str">
            <v>OPERAÇÕES RATEIOS</v>
          </cell>
        </row>
        <row r="7191">
          <cell r="S7191" t="str">
            <v>OPERAÇÕES RATEIOS</v>
          </cell>
        </row>
        <row r="7192">
          <cell r="S7192" t="str">
            <v>OPERAÇÕES RATEIOS</v>
          </cell>
        </row>
        <row r="7193">
          <cell r="S7193" t="str">
            <v>OPERAÇÕES RATEIOS</v>
          </cell>
        </row>
        <row r="7194">
          <cell r="S7194" t="str">
            <v>OPERAÇÕES RATEIOS</v>
          </cell>
        </row>
        <row r="7195">
          <cell r="S7195" t="str">
            <v>OPERAÇÕES RATEIOS</v>
          </cell>
        </row>
        <row r="7196">
          <cell r="S7196" t="str">
            <v>OPERAÇÕES RATEIOS</v>
          </cell>
        </row>
        <row r="7197">
          <cell r="S7197" t="str">
            <v>OPERAÇÕES RATEIOS</v>
          </cell>
        </row>
        <row r="7198">
          <cell r="S7198" t="str">
            <v>OPERAÇÕES RATEIOS</v>
          </cell>
        </row>
        <row r="7199">
          <cell r="S7199" t="str">
            <v>OPERAÇÕES RATEIOS</v>
          </cell>
        </row>
        <row r="7200">
          <cell r="S7200" t="str">
            <v>OPERAÇÕES RATEIOS</v>
          </cell>
        </row>
        <row r="7201">
          <cell r="S7201" t="str">
            <v>OPERAÇÕES RATEIOS</v>
          </cell>
        </row>
        <row r="7202">
          <cell r="S7202" t="str">
            <v>OPERAÇÕES RATEIOS</v>
          </cell>
        </row>
        <row r="7203">
          <cell r="S7203" t="str">
            <v>OPERAÇÕES RATEIOS</v>
          </cell>
        </row>
        <row r="7204">
          <cell r="S7204" t="str">
            <v>OPERAÇÕES RATEIOS</v>
          </cell>
        </row>
        <row r="7205">
          <cell r="S7205" t="str">
            <v>OPERAÇÕES RATEIOS</v>
          </cell>
        </row>
        <row r="7206">
          <cell r="S7206" t="str">
            <v>OPERAÇÕES RATEIOS</v>
          </cell>
        </row>
        <row r="7207">
          <cell r="S7207" t="str">
            <v>OPERAÇÕES RATEIOS</v>
          </cell>
        </row>
        <row r="7208">
          <cell r="S7208" t="str">
            <v>OPERAÇÕES RATEIOS</v>
          </cell>
        </row>
        <row r="7209">
          <cell r="S7209" t="str">
            <v>OPERAÇÕES RATEIOS</v>
          </cell>
        </row>
        <row r="7210">
          <cell r="S7210" t="str">
            <v>OPERAÇÕES RATEIOS</v>
          </cell>
        </row>
        <row r="7211">
          <cell r="S7211" t="str">
            <v>OPERAÇÕES RATEIOS</v>
          </cell>
        </row>
        <row r="7212">
          <cell r="S7212" t="str">
            <v>OPERAÇÕES RATEIOS</v>
          </cell>
        </row>
        <row r="7213">
          <cell r="S7213" t="str">
            <v>OPERAÇÕES RATEIOS</v>
          </cell>
        </row>
        <row r="7214">
          <cell r="S7214" t="str">
            <v>OPERAÇÕES RATEIOS</v>
          </cell>
        </row>
        <row r="7215">
          <cell r="S7215" t="str">
            <v>OPERAÇÕES RATEIOS</v>
          </cell>
        </row>
        <row r="7216">
          <cell r="S7216" t="str">
            <v>OPERAÇÕES RATEIOS</v>
          </cell>
        </row>
        <row r="7217">
          <cell r="S7217" t="str">
            <v>OPERAÇÕES RATEIOS</v>
          </cell>
        </row>
        <row r="7218">
          <cell r="S7218" t="str">
            <v>OPERAÇÕES RATEIOS</v>
          </cell>
        </row>
        <row r="7219">
          <cell r="S7219" t="str">
            <v>OPERAÇÕES RATEIOS</v>
          </cell>
        </row>
        <row r="7220">
          <cell r="S7220" t="str">
            <v>OPERAÇÕES RATEIOS</v>
          </cell>
        </row>
        <row r="7221">
          <cell r="S7221" t="str">
            <v>OPERAÇÕES RATEIOS</v>
          </cell>
        </row>
        <row r="7222">
          <cell r="S7222" t="str">
            <v>OPERAÇÕES RATEIOS</v>
          </cell>
        </row>
        <row r="7223">
          <cell r="S7223" t="str">
            <v>OPERAÇÕES RATEIOS</v>
          </cell>
        </row>
        <row r="7224">
          <cell r="S7224" t="str">
            <v>OPERAÇÕES RATEIOS</v>
          </cell>
        </row>
        <row r="7225">
          <cell r="S7225" t="str">
            <v>OPERAÇÕES RATEIOS</v>
          </cell>
        </row>
        <row r="7226">
          <cell r="S7226" t="str">
            <v>OPERAÇÕES RATEIOS</v>
          </cell>
        </row>
        <row r="7227">
          <cell r="S7227" t="str">
            <v>OPERAÇÕES RATEIOS</v>
          </cell>
        </row>
        <row r="7228">
          <cell r="S7228" t="str">
            <v>OPERAÇÕES RATEIOS</v>
          </cell>
        </row>
        <row r="7229">
          <cell r="S7229" t="str">
            <v>OPERAÇÕES RATEIOS</v>
          </cell>
        </row>
        <row r="7230">
          <cell r="S7230" t="str">
            <v>OPERAÇÕES RATEIOS</v>
          </cell>
        </row>
        <row r="7231">
          <cell r="S7231" t="str">
            <v>OPERAÇÕES RATEIOS</v>
          </cell>
        </row>
        <row r="7232">
          <cell r="S7232" t="str">
            <v>OPERAÇÕES RATEIOS</v>
          </cell>
        </row>
        <row r="7233">
          <cell r="S7233" t="str">
            <v>OPERAÇÕES RATEIOS</v>
          </cell>
        </row>
        <row r="7234">
          <cell r="S7234" t="str">
            <v>OPERAÇÕES RATEIOS</v>
          </cell>
        </row>
        <row r="7235">
          <cell r="S7235" t="str">
            <v>OPERAÇÕES RATEIOS</v>
          </cell>
        </row>
        <row r="7236">
          <cell r="S7236" t="str">
            <v>OPERAÇÕES RATEIOS</v>
          </cell>
        </row>
        <row r="7237">
          <cell r="S7237" t="str">
            <v>OPERAÇÕES RATEIOS</v>
          </cell>
        </row>
        <row r="7238">
          <cell r="S7238" t="str">
            <v>OPERAÇÕES RATEIOS</v>
          </cell>
        </row>
        <row r="7239">
          <cell r="S7239" t="str">
            <v>OPERAÇÕES RATEIOS</v>
          </cell>
        </row>
        <row r="7240">
          <cell r="S7240" t="str">
            <v>OPERAÇÕES RATEIOS</v>
          </cell>
        </row>
        <row r="7241">
          <cell r="S7241" t="str">
            <v>OPERAÇÕES RATEIOS</v>
          </cell>
        </row>
        <row r="7242">
          <cell r="S7242" t="str">
            <v>OPERAÇÕES RATEIOS</v>
          </cell>
        </row>
        <row r="7243">
          <cell r="S7243" t="str">
            <v>OPERAÇÕES RATEIOS</v>
          </cell>
        </row>
        <row r="7244">
          <cell r="S7244" t="str">
            <v>OPERAÇÕES RATEIOS</v>
          </cell>
        </row>
        <row r="7245">
          <cell r="S7245" t="str">
            <v>OPERAÇÕES RATEIOS</v>
          </cell>
        </row>
        <row r="7246">
          <cell r="S7246" t="str">
            <v>OPERAÇÕES RATEIOS</v>
          </cell>
        </row>
        <row r="7247">
          <cell r="S7247" t="str">
            <v>OPERAÇÕES RATEIOS</v>
          </cell>
        </row>
        <row r="7248">
          <cell r="S7248" t="str">
            <v>OPERAÇÕES RATEIOS</v>
          </cell>
        </row>
        <row r="7249">
          <cell r="S7249" t="str">
            <v>OPERAÇÕES RATEIOS</v>
          </cell>
        </row>
        <row r="7250">
          <cell r="S7250" t="str">
            <v>OPERAÇÕES RATEIOS</v>
          </cell>
        </row>
        <row r="7251">
          <cell r="S7251" t="str">
            <v>OPERAÇÕES RATEIOS</v>
          </cell>
        </row>
        <row r="7252">
          <cell r="S7252" t="str">
            <v>OPERAÇÕES RATEIOS</v>
          </cell>
        </row>
        <row r="7253">
          <cell r="S7253" t="str">
            <v>OPERAÇÕES RATEIOS</v>
          </cell>
        </row>
        <row r="7254">
          <cell r="S7254" t="str">
            <v>OPERAÇÕES RATEIOS</v>
          </cell>
        </row>
        <row r="7255">
          <cell r="S7255" t="str">
            <v>OPERAÇÕES RATEIOS</v>
          </cell>
        </row>
        <row r="7256">
          <cell r="S7256" t="str">
            <v>OPERAÇÕES RATEIOS</v>
          </cell>
        </row>
        <row r="7257">
          <cell r="S7257" t="str">
            <v>OPERAÇÕES RATEIOS</v>
          </cell>
        </row>
        <row r="7258">
          <cell r="S7258" t="str">
            <v>OPERAÇÕES RATEIOS</v>
          </cell>
        </row>
        <row r="7259">
          <cell r="S7259" t="str">
            <v>OPERAÇÕES RATEIOS</v>
          </cell>
        </row>
        <row r="7260">
          <cell r="S7260" t="str">
            <v>OPERAÇÕES RATEIOS</v>
          </cell>
        </row>
        <row r="7261">
          <cell r="S7261" t="str">
            <v>OPERAÇÕES RATEIOS</v>
          </cell>
        </row>
        <row r="7262">
          <cell r="S7262" t="str">
            <v>OPERAÇÕES RATEIOS</v>
          </cell>
        </row>
        <row r="7263">
          <cell r="S7263" t="str">
            <v>OPERAÇÕES RATEIOS</v>
          </cell>
        </row>
        <row r="7264">
          <cell r="S7264" t="str">
            <v>OPERAÇÕES RATEIOS</v>
          </cell>
        </row>
        <row r="7265">
          <cell r="S7265" t="str">
            <v>OPERAÇÕES RATEIOS</v>
          </cell>
        </row>
        <row r="7266">
          <cell r="S7266" t="str">
            <v>OPERAÇÕES RATEIOS</v>
          </cell>
        </row>
        <row r="7267">
          <cell r="S7267" t="str">
            <v>OPERAÇÕES RATEIOS</v>
          </cell>
        </row>
        <row r="7268">
          <cell r="S7268" t="str">
            <v>OPERAÇÕES RATEIOS</v>
          </cell>
        </row>
        <row r="7269">
          <cell r="S7269" t="str">
            <v>OPERAÇÕES RATEIOS</v>
          </cell>
        </row>
        <row r="7270">
          <cell r="S7270" t="str">
            <v>OPERAÇÕES RATEIOS</v>
          </cell>
        </row>
        <row r="7271">
          <cell r="S7271" t="str">
            <v>OPERAÇÕES RATEIOS</v>
          </cell>
        </row>
        <row r="7272">
          <cell r="S7272" t="str">
            <v>OPERAÇÕES RATEIOS</v>
          </cell>
        </row>
        <row r="7273">
          <cell r="S7273" t="str">
            <v>OPERAÇÕES RATEIOS</v>
          </cell>
        </row>
        <row r="7274">
          <cell r="S7274" t="str">
            <v>OPERAÇÕES RATEIOS</v>
          </cell>
        </row>
        <row r="7275">
          <cell r="S7275" t="str">
            <v>OPERAÇÕES RATEIOS</v>
          </cell>
        </row>
        <row r="7276">
          <cell r="S7276" t="str">
            <v>OPERAÇÕES RATEIOS</v>
          </cell>
        </row>
        <row r="7277">
          <cell r="S7277" t="str">
            <v>OPERAÇÕES RATEIOS</v>
          </cell>
        </row>
        <row r="7278">
          <cell r="S7278" t="str">
            <v>OPERAÇÕES RATEIOS</v>
          </cell>
        </row>
        <row r="7279">
          <cell r="S7279" t="str">
            <v>OPERAÇÕES RATEIOS</v>
          </cell>
        </row>
        <row r="7280">
          <cell r="S7280" t="str">
            <v>OPERAÇÕES RATEIOS</v>
          </cell>
        </row>
        <row r="7281">
          <cell r="S7281" t="str">
            <v>OPERAÇÕES RATEIOS</v>
          </cell>
        </row>
        <row r="7282">
          <cell r="S7282" t="str">
            <v>OPERAÇÕES RATEIOS</v>
          </cell>
        </row>
        <row r="7283">
          <cell r="S7283" t="str">
            <v>OPERAÇÕES RATEIOS</v>
          </cell>
        </row>
        <row r="7284">
          <cell r="S7284" t="str">
            <v>OPERAÇÕES RATEIOS</v>
          </cell>
        </row>
        <row r="7285">
          <cell r="S7285" t="str">
            <v>OPERAÇÕES RATEIOS</v>
          </cell>
        </row>
        <row r="7286">
          <cell r="S7286" t="str">
            <v>OPERAÇÕES RATEIOS</v>
          </cell>
        </row>
        <row r="7287">
          <cell r="S7287" t="str">
            <v>OPERAÇÕES RATEIOS</v>
          </cell>
        </row>
        <row r="7288">
          <cell r="S7288" t="str">
            <v>OPERAÇÕES RATEIOS</v>
          </cell>
        </row>
        <row r="7289">
          <cell r="S7289" t="str">
            <v>OPERAÇÕES RATEIOS</v>
          </cell>
        </row>
        <row r="7290">
          <cell r="S7290" t="str">
            <v>OPERAÇÕES RATEIOS</v>
          </cell>
        </row>
        <row r="7291">
          <cell r="S7291" t="str">
            <v>OPERAÇÕES RATEIOS</v>
          </cell>
        </row>
        <row r="7292">
          <cell r="S7292" t="str">
            <v>OPERAÇÕES RATEIOS</v>
          </cell>
        </row>
        <row r="7293">
          <cell r="S7293" t="str">
            <v>OPERAÇÕES RATEIOS</v>
          </cell>
        </row>
        <row r="7294">
          <cell r="S7294" t="str">
            <v>OPERAÇÕES RATEIOS</v>
          </cell>
        </row>
        <row r="7295">
          <cell r="S7295" t="str">
            <v>OPERAÇÕES RATEIOS</v>
          </cell>
        </row>
        <row r="7296">
          <cell r="S7296" t="str">
            <v>OPERAÇÕES RATEIOS</v>
          </cell>
        </row>
        <row r="7297">
          <cell r="S7297" t="str">
            <v>OPERAÇÕES RATEIOS</v>
          </cell>
        </row>
        <row r="7298">
          <cell r="S7298" t="str">
            <v>OPERAÇÕES RATEIOS</v>
          </cell>
        </row>
        <row r="7299">
          <cell r="S7299" t="str">
            <v>OPERAÇÕES RATEIOS</v>
          </cell>
        </row>
        <row r="7300">
          <cell r="S7300" t="str">
            <v>OPERAÇÕES RATEIOS</v>
          </cell>
        </row>
        <row r="7301">
          <cell r="S7301" t="str">
            <v>OPERAÇÕES RATEIOS</v>
          </cell>
        </row>
        <row r="7302">
          <cell r="S7302" t="str">
            <v>OPERAÇÕES RATEIOS</v>
          </cell>
        </row>
        <row r="7303">
          <cell r="S7303" t="str">
            <v>OPERAÇÕES RATEIOS</v>
          </cell>
        </row>
        <row r="7304">
          <cell r="S7304" t="str">
            <v>OPERAÇÕES RATEIOS</v>
          </cell>
        </row>
        <row r="7305">
          <cell r="S7305" t="str">
            <v>OPERAÇÕES RATEIOS</v>
          </cell>
        </row>
        <row r="7306">
          <cell r="S7306" t="str">
            <v>OPERAÇÕES RATEIOS</v>
          </cell>
        </row>
        <row r="7307">
          <cell r="S7307" t="str">
            <v>OPERAÇÕES RATEIOS</v>
          </cell>
        </row>
        <row r="7308">
          <cell r="S7308" t="str">
            <v>OPERAÇÕES RATEIOS</v>
          </cell>
        </row>
        <row r="7309">
          <cell r="S7309" t="str">
            <v>OPERAÇÕES RATEIOS</v>
          </cell>
        </row>
        <row r="7310">
          <cell r="S7310" t="str">
            <v>OPERAÇÕES RATEIOS</v>
          </cell>
        </row>
        <row r="7311">
          <cell r="S7311" t="str">
            <v>OPERAÇÕES RATEIOS</v>
          </cell>
        </row>
        <row r="7312">
          <cell r="S7312" t="str">
            <v>OPERAÇÕES RATEIOS</v>
          </cell>
        </row>
        <row r="7313">
          <cell r="S7313" t="str">
            <v>OPERAÇÕES RATEIOS</v>
          </cell>
        </row>
        <row r="7314">
          <cell r="S7314" t="str">
            <v>OPERAÇÕES RATEIOS</v>
          </cell>
        </row>
        <row r="7315">
          <cell r="S7315" t="str">
            <v>OPERAÇÕES RATEIOS</v>
          </cell>
        </row>
        <row r="7316">
          <cell r="S7316" t="str">
            <v>OPERAÇÕES RATEIOS</v>
          </cell>
        </row>
        <row r="7317">
          <cell r="S7317" t="str">
            <v>OPERAÇÕES RATEIOS</v>
          </cell>
        </row>
        <row r="7318">
          <cell r="S7318" t="str">
            <v>OPERAÇÕES RATEIOS</v>
          </cell>
        </row>
        <row r="7319">
          <cell r="S7319" t="str">
            <v>OPERAÇÕES RATEIOS</v>
          </cell>
        </row>
        <row r="7320">
          <cell r="S7320" t="str">
            <v>OPERAÇÕES RATEIOS</v>
          </cell>
        </row>
        <row r="7321">
          <cell r="S7321" t="str">
            <v>OPERAÇÕES RATEIOS</v>
          </cell>
        </row>
        <row r="7322">
          <cell r="S7322" t="str">
            <v>OPERAÇÕES RATEIOS</v>
          </cell>
        </row>
        <row r="7323">
          <cell r="S7323" t="str">
            <v>OPERAÇÕES RATEIOS</v>
          </cell>
        </row>
        <row r="7324">
          <cell r="S7324" t="str">
            <v>OPERAÇÕES RATEIOS</v>
          </cell>
        </row>
        <row r="7325">
          <cell r="S7325" t="str">
            <v>OPERAÇÕES RATEIOS</v>
          </cell>
        </row>
        <row r="7326">
          <cell r="S7326" t="str">
            <v>OPERAÇÕES RATEIOS</v>
          </cell>
        </row>
        <row r="7327">
          <cell r="S7327" t="str">
            <v>OPERAÇÕES RATEIOS</v>
          </cell>
        </row>
        <row r="7328">
          <cell r="S7328" t="str">
            <v>OPERAÇÕES RATEIOS</v>
          </cell>
        </row>
        <row r="7329">
          <cell r="S7329" t="str">
            <v>OPERAÇÕES RATEIOS</v>
          </cell>
        </row>
        <row r="7330">
          <cell r="S7330" t="str">
            <v>OPERAÇÕES RATEIOS</v>
          </cell>
        </row>
        <row r="7331">
          <cell r="S7331" t="str">
            <v>OPERAÇÕES RATEIOS</v>
          </cell>
        </row>
        <row r="7332">
          <cell r="S7332" t="str">
            <v>OPERAÇÕES RATEIOS</v>
          </cell>
        </row>
        <row r="7333">
          <cell r="S7333" t="str">
            <v>OPERAÇÕES RATEIOS</v>
          </cell>
        </row>
        <row r="7334">
          <cell r="S7334" t="str">
            <v>OPERAÇÕES RATEIOS</v>
          </cell>
        </row>
        <row r="7335">
          <cell r="S7335" t="str">
            <v>OPERAÇÕES RATEIOS</v>
          </cell>
        </row>
        <row r="7336">
          <cell r="S7336" t="str">
            <v>OPERAÇÕES RATEIOS</v>
          </cell>
        </row>
        <row r="7337">
          <cell r="S7337" t="str">
            <v>OPERAÇÕES RATEIOS</v>
          </cell>
        </row>
        <row r="7338">
          <cell r="S7338" t="str">
            <v>OPERAÇÕES RATEIOS</v>
          </cell>
        </row>
        <row r="7339">
          <cell r="S7339" t="str">
            <v>OPERAÇÕES RATEIOS</v>
          </cell>
        </row>
        <row r="7340">
          <cell r="S7340" t="str">
            <v>OPERAÇÕES RATEIOS</v>
          </cell>
        </row>
        <row r="7341">
          <cell r="S7341" t="str">
            <v>OPERAÇÕES RATEIOS</v>
          </cell>
        </row>
        <row r="7342">
          <cell r="S7342" t="str">
            <v>OPERAÇÕES RATEIOS</v>
          </cell>
        </row>
        <row r="7343">
          <cell r="S7343" t="str">
            <v>OPERAÇÕES RATEIOS</v>
          </cell>
        </row>
        <row r="7344">
          <cell r="S7344" t="str">
            <v>OPERAÇÕES RATEIOS</v>
          </cell>
        </row>
        <row r="7345">
          <cell r="S7345" t="str">
            <v>OPERAÇÕES RATEIOS</v>
          </cell>
        </row>
        <row r="7346">
          <cell r="S7346" t="str">
            <v>OPERAÇÕES RATEIOS</v>
          </cell>
        </row>
        <row r="7347">
          <cell r="S7347" t="str">
            <v>OPERAÇÕES RATEIOS</v>
          </cell>
        </row>
        <row r="7348">
          <cell r="S7348" t="str">
            <v>OPERAÇÕES RATEIOS</v>
          </cell>
        </row>
        <row r="7349">
          <cell r="S7349" t="str">
            <v>OPERAÇÕES RATEIOS</v>
          </cell>
        </row>
        <row r="7350">
          <cell r="S7350" t="str">
            <v>OPERAÇÕES RATEIOS</v>
          </cell>
        </row>
        <row r="7351">
          <cell r="S7351" t="str">
            <v>OPERAÇÕES RATEIOS</v>
          </cell>
        </row>
        <row r="7352">
          <cell r="S7352" t="str">
            <v>OPERAÇÕES RATEIOS</v>
          </cell>
        </row>
        <row r="7353">
          <cell r="S7353" t="str">
            <v>OPERAÇÕES RATEIOS</v>
          </cell>
        </row>
        <row r="7354">
          <cell r="S7354" t="str">
            <v>OPERAÇÕES RATEIOS</v>
          </cell>
        </row>
        <row r="7355">
          <cell r="S7355" t="str">
            <v>OPERAÇÕES RATEIOS</v>
          </cell>
        </row>
        <row r="7356">
          <cell r="S7356" t="str">
            <v>OPERAÇÕES RATEIOS</v>
          </cell>
        </row>
        <row r="7357">
          <cell r="S7357" t="str">
            <v>OPERAÇÕES RATEIOS</v>
          </cell>
        </row>
        <row r="7358">
          <cell r="S7358" t="str">
            <v>OPERAÇÕES RATEIOS</v>
          </cell>
        </row>
        <row r="7359">
          <cell r="S7359" t="str">
            <v>OPERAÇÕES RATEIOS</v>
          </cell>
        </row>
        <row r="7360">
          <cell r="S7360" t="str">
            <v>OPERAÇÕES RATEIOS</v>
          </cell>
        </row>
        <row r="7361">
          <cell r="S7361" t="str">
            <v>OPERAÇÕES RATEIOS</v>
          </cell>
        </row>
        <row r="7362">
          <cell r="S7362" t="str">
            <v>OPERAÇÕES RATEIOS</v>
          </cell>
        </row>
        <row r="7363">
          <cell r="S7363" t="str">
            <v>OPERAÇÕES RATEIOS</v>
          </cell>
        </row>
        <row r="7364">
          <cell r="S7364" t="str">
            <v>OPERAÇÕES RATEIOS</v>
          </cell>
        </row>
        <row r="7365">
          <cell r="S7365" t="str">
            <v>OPERAÇÕES RATEIOS</v>
          </cell>
        </row>
        <row r="7366">
          <cell r="S7366" t="str">
            <v>OPERAÇÕES RATEIOS</v>
          </cell>
        </row>
        <row r="7367">
          <cell r="S7367" t="str">
            <v>OPERAÇÕES RATEIOS</v>
          </cell>
        </row>
        <row r="7368">
          <cell r="S7368" t="str">
            <v>OPERAÇÕES RATEIOS</v>
          </cell>
        </row>
        <row r="7369">
          <cell r="S7369" t="str">
            <v>OPERAÇÕES RATEIOS</v>
          </cell>
        </row>
        <row r="7370">
          <cell r="S7370" t="str">
            <v>OPERAÇÕES RATEIOS</v>
          </cell>
        </row>
        <row r="7371">
          <cell r="S7371" t="str">
            <v>OPERAÇÕES RATEIOS</v>
          </cell>
        </row>
        <row r="7372">
          <cell r="S7372" t="str">
            <v>OPERAÇÕES RATEIOS</v>
          </cell>
        </row>
        <row r="7373">
          <cell r="S7373" t="str">
            <v>OPERAÇÕES RATEIOS</v>
          </cell>
        </row>
        <row r="7374">
          <cell r="S7374" t="str">
            <v>OPERAÇÕES RATEIOS</v>
          </cell>
        </row>
        <row r="7375">
          <cell r="S7375" t="str">
            <v>OPERAÇÕES RATEIOS</v>
          </cell>
        </row>
        <row r="7376">
          <cell r="S7376" t="str">
            <v>OPERAÇÕES RATEIOS</v>
          </cell>
        </row>
        <row r="7377">
          <cell r="S7377" t="str">
            <v>OPERAÇÕES RATEIOS</v>
          </cell>
        </row>
        <row r="7378">
          <cell r="S7378" t="str">
            <v>OPERAÇÕES RATEIOS</v>
          </cell>
        </row>
        <row r="7379">
          <cell r="S7379" t="str">
            <v>OPERAÇÕES RATEIOS</v>
          </cell>
        </row>
        <row r="7380">
          <cell r="S7380" t="str">
            <v>OPERAÇÕES RATEIOS</v>
          </cell>
        </row>
        <row r="7381">
          <cell r="S7381" t="str">
            <v>OPERAÇÕES RATEIOS</v>
          </cell>
        </row>
        <row r="7382">
          <cell r="S7382" t="str">
            <v>OPERAÇÕES RATEIOS</v>
          </cell>
        </row>
        <row r="7383">
          <cell r="S7383" t="str">
            <v>OPERAÇÕES RATEIOS</v>
          </cell>
        </row>
        <row r="7384">
          <cell r="S7384" t="str">
            <v>OPERAÇÕES RATEIOS</v>
          </cell>
        </row>
        <row r="7385">
          <cell r="S7385" t="str">
            <v>OPERAÇÕES RATEIOS</v>
          </cell>
        </row>
        <row r="7386">
          <cell r="S7386" t="str">
            <v>OPERAÇÕES RATEIOS</v>
          </cell>
        </row>
        <row r="7387">
          <cell r="S7387" t="str">
            <v>OPERAÇÕES RATEIOS</v>
          </cell>
        </row>
        <row r="7388">
          <cell r="S7388" t="str">
            <v>OPERAÇÕES RATEIOS</v>
          </cell>
        </row>
        <row r="7389">
          <cell r="S7389" t="str">
            <v>OPERAÇÕES RATEIOS</v>
          </cell>
        </row>
        <row r="7390">
          <cell r="S7390" t="str">
            <v>OPERAÇÕES RATEIOS</v>
          </cell>
        </row>
        <row r="7391">
          <cell r="S7391" t="str">
            <v>OPERAÇÕES RATEIOS</v>
          </cell>
        </row>
        <row r="7392">
          <cell r="S7392" t="str">
            <v>OPERAÇÕES RATEIOS</v>
          </cell>
        </row>
        <row r="7393">
          <cell r="S7393" t="str">
            <v>OPERAÇÕES RATEIOS</v>
          </cell>
        </row>
        <row r="7394">
          <cell r="S7394" t="str">
            <v>OPERAÇÕES RATEIOS</v>
          </cell>
        </row>
        <row r="7395">
          <cell r="S7395" t="str">
            <v>OPERAÇÕES RATEIOS</v>
          </cell>
        </row>
        <row r="7396">
          <cell r="S7396" t="str">
            <v>OPERAÇÕES RATEIOS</v>
          </cell>
        </row>
        <row r="7397">
          <cell r="S7397" t="str">
            <v>OPERAÇÕES RATEIOS</v>
          </cell>
        </row>
        <row r="7398">
          <cell r="S7398" t="str">
            <v>OPERAÇÕES RATEIOS</v>
          </cell>
        </row>
        <row r="7399">
          <cell r="S7399" t="str">
            <v>OPERAÇÕES RATEIOS</v>
          </cell>
        </row>
        <row r="7400">
          <cell r="S7400" t="str">
            <v>OPERAÇÕES RATEIOS</v>
          </cell>
        </row>
        <row r="7401">
          <cell r="S7401" t="str">
            <v>OPERAÇÕES RATEIOS</v>
          </cell>
        </row>
        <row r="7402">
          <cell r="S7402" t="str">
            <v>OPERAÇÕES RATEIOS</v>
          </cell>
        </row>
        <row r="7403">
          <cell r="S7403" t="str">
            <v>OPERAÇÕES RATEIOS</v>
          </cell>
        </row>
        <row r="7404">
          <cell r="S7404" t="str">
            <v>OPERAÇÕES RATEIOS</v>
          </cell>
        </row>
        <row r="7405">
          <cell r="S7405" t="str">
            <v>OPERAÇÕES RATEIOS</v>
          </cell>
        </row>
        <row r="7406">
          <cell r="S7406" t="str">
            <v>OPERAÇÕES RATEIOS</v>
          </cell>
        </row>
        <row r="7407">
          <cell r="S7407" t="str">
            <v>OPERAÇÕES RATEIOS</v>
          </cell>
        </row>
        <row r="7408">
          <cell r="S7408" t="str">
            <v>OPERAÇÕES RATEIOS</v>
          </cell>
        </row>
        <row r="7409">
          <cell r="S7409" t="str">
            <v>OPERAÇÕES RATEIOS</v>
          </cell>
        </row>
        <row r="7410">
          <cell r="S7410" t="str">
            <v>OPERAÇÕES RATEIOS</v>
          </cell>
        </row>
        <row r="7411">
          <cell r="S7411" t="str">
            <v>OPERAÇÕES RATEIOS</v>
          </cell>
        </row>
        <row r="7412">
          <cell r="S7412" t="str">
            <v>OPERAÇÕES RATEIOS</v>
          </cell>
        </row>
        <row r="7413">
          <cell r="S7413" t="str">
            <v>OPERAÇÕES RATEIOS</v>
          </cell>
        </row>
        <row r="7414">
          <cell r="S7414" t="str">
            <v>OPERAÇÕES RATEIOS</v>
          </cell>
        </row>
        <row r="7415">
          <cell r="S7415" t="str">
            <v>OPERAÇÕES RATEIOS</v>
          </cell>
        </row>
        <row r="7416">
          <cell r="S7416" t="str">
            <v>OPERAÇÕES RATEIOS</v>
          </cell>
        </row>
        <row r="7417">
          <cell r="S7417" t="str">
            <v>OPERAÇÕES RATEIOS</v>
          </cell>
        </row>
        <row r="7418">
          <cell r="S7418" t="str">
            <v>OPERAÇÕES RATEIOS</v>
          </cell>
        </row>
        <row r="7419">
          <cell r="S7419" t="str">
            <v>OPERAÇÕES RATEIOS</v>
          </cell>
        </row>
        <row r="7420">
          <cell r="S7420" t="str">
            <v>OPERAÇÕES RATEIOS</v>
          </cell>
        </row>
        <row r="7421">
          <cell r="S7421" t="str">
            <v>OPERAÇÕES RATEIOS</v>
          </cell>
        </row>
        <row r="7422">
          <cell r="S7422" t="str">
            <v>OPERAÇÕES RATEIOS</v>
          </cell>
        </row>
        <row r="7423">
          <cell r="S7423" t="str">
            <v>OPERAÇÕES RATEIOS</v>
          </cell>
        </row>
        <row r="7424">
          <cell r="S7424" t="str">
            <v>OPERAÇÕES RATEIOS</v>
          </cell>
        </row>
        <row r="7425">
          <cell r="S7425" t="str">
            <v>OPERAÇÕES RATEIOS</v>
          </cell>
        </row>
        <row r="7426">
          <cell r="S7426" t="str">
            <v>OPERAÇÕES RATEIOS</v>
          </cell>
        </row>
        <row r="7427">
          <cell r="S7427" t="str">
            <v>OPERAÇÕES RATEIOS</v>
          </cell>
        </row>
        <row r="7428">
          <cell r="S7428" t="str">
            <v>OPERAÇÕES RATEIOS</v>
          </cell>
        </row>
        <row r="7429">
          <cell r="S7429" t="str">
            <v>OPERAÇÕES RATEIOS</v>
          </cell>
        </row>
        <row r="7430">
          <cell r="S7430" t="str">
            <v>OPERAÇÕES RATEIOS</v>
          </cell>
        </row>
        <row r="7431">
          <cell r="S7431" t="str">
            <v>OPERAÇÕES RATEIOS</v>
          </cell>
        </row>
        <row r="7432">
          <cell r="S7432" t="str">
            <v>OPERAÇÕES RATEIOS</v>
          </cell>
        </row>
        <row r="7433">
          <cell r="S7433" t="str">
            <v>OPERAÇÕES RATEIOS</v>
          </cell>
        </row>
        <row r="7434">
          <cell r="S7434" t="str">
            <v>OPERAÇÕES RATEIOS</v>
          </cell>
        </row>
        <row r="7435">
          <cell r="S7435" t="str">
            <v>OPERAÇÕES RATEIOS</v>
          </cell>
        </row>
        <row r="7436">
          <cell r="S7436" t="str">
            <v>OPERAÇÕES RATEIOS</v>
          </cell>
        </row>
        <row r="7437">
          <cell r="S7437" t="str">
            <v>OPERAÇÕES RATEIOS</v>
          </cell>
        </row>
        <row r="7438">
          <cell r="S7438" t="str">
            <v>OPERAÇÕES RATEIOS</v>
          </cell>
        </row>
        <row r="7439">
          <cell r="S7439" t="str">
            <v>OPERAÇÕES RATEIOS</v>
          </cell>
        </row>
        <row r="7440">
          <cell r="S7440" t="str">
            <v>OPERAÇÕES RATEIOS</v>
          </cell>
        </row>
        <row r="7441">
          <cell r="S7441" t="str">
            <v>OPERAÇÕES RATEIOS</v>
          </cell>
        </row>
        <row r="7442">
          <cell r="S7442" t="str">
            <v>OPERAÇÕES RATEIOS</v>
          </cell>
        </row>
        <row r="7443">
          <cell r="S7443" t="str">
            <v>OPERAÇÕES RATEIOS</v>
          </cell>
        </row>
        <row r="7444">
          <cell r="S7444" t="str">
            <v>OPERAÇÕES RATEIOS</v>
          </cell>
        </row>
        <row r="7445">
          <cell r="S7445" t="str">
            <v>OPERAÇÕES RATEIOS</v>
          </cell>
        </row>
        <row r="7446">
          <cell r="S7446" t="str">
            <v>OPERAÇÕES RATEIOS</v>
          </cell>
        </row>
        <row r="7447">
          <cell r="S7447" t="str">
            <v>OPERAÇÕES RATEIOS</v>
          </cell>
        </row>
        <row r="7448">
          <cell r="S7448" t="str">
            <v>OPERAÇÕES RATEIOS</v>
          </cell>
        </row>
        <row r="7449">
          <cell r="S7449" t="str">
            <v>OPERAÇÕES RATEIOS</v>
          </cell>
        </row>
        <row r="7450">
          <cell r="S7450" t="str">
            <v>OPERAÇÕES RATEIOS</v>
          </cell>
        </row>
        <row r="7451">
          <cell r="S7451" t="str">
            <v>OPERAÇÕES RATEIOS</v>
          </cell>
        </row>
        <row r="7452">
          <cell r="S7452" t="str">
            <v>OPERAÇÕES RATEIOS</v>
          </cell>
        </row>
        <row r="7453">
          <cell r="S7453" t="str">
            <v>OPERAÇÕES RATEIOS</v>
          </cell>
        </row>
        <row r="7454">
          <cell r="S7454" t="str">
            <v>OPERAÇÕES RATEIOS</v>
          </cell>
        </row>
        <row r="7455">
          <cell r="S7455" t="str">
            <v>OPERAÇÕES RATEIOS</v>
          </cell>
        </row>
        <row r="7456">
          <cell r="S7456" t="str">
            <v>OPERAÇÕES RATEIOS</v>
          </cell>
        </row>
        <row r="7457">
          <cell r="S7457" t="str">
            <v>OPERAÇÕES RATEIOS</v>
          </cell>
        </row>
        <row r="7458">
          <cell r="S7458" t="str">
            <v>OPERAÇÕES RATEIOS</v>
          </cell>
        </row>
        <row r="7459">
          <cell r="S7459" t="str">
            <v>OPERAÇÕES RATEIOS</v>
          </cell>
        </row>
        <row r="7460">
          <cell r="S7460" t="str">
            <v>OPERAÇÕES RATEIOS</v>
          </cell>
        </row>
        <row r="7461">
          <cell r="S7461" t="str">
            <v>OPERAÇÕES RATEIOS</v>
          </cell>
        </row>
        <row r="7462">
          <cell r="S7462" t="str">
            <v>OPERAÇÕES RATEIOS</v>
          </cell>
        </row>
        <row r="7463">
          <cell r="S7463" t="str">
            <v>OPERAÇÕES RATEIOS</v>
          </cell>
        </row>
        <row r="7464">
          <cell r="S7464" t="str">
            <v>OPERAÇÕES RATEIOS</v>
          </cell>
        </row>
        <row r="7465">
          <cell r="S7465" t="str">
            <v>OPERAÇÕES RATEIOS</v>
          </cell>
        </row>
        <row r="7466">
          <cell r="S7466" t="str">
            <v>OPERAÇÕES RATEIOS</v>
          </cell>
        </row>
        <row r="7467">
          <cell r="S7467" t="str">
            <v>OPERAÇÕES RATEIOS</v>
          </cell>
        </row>
        <row r="7468">
          <cell r="S7468" t="str">
            <v>OPERAÇÕES RATEIOS</v>
          </cell>
        </row>
        <row r="7469">
          <cell r="S7469" t="str">
            <v>OPERAÇÕES RATEIOS</v>
          </cell>
        </row>
        <row r="7470">
          <cell r="S7470" t="str">
            <v>OPERAÇÕES RATEIOS</v>
          </cell>
        </row>
        <row r="7471">
          <cell r="S7471" t="str">
            <v>OPERAÇÕES RATEIOS</v>
          </cell>
        </row>
        <row r="7472">
          <cell r="S7472" t="str">
            <v>OPERAÇÕES RATEIOS</v>
          </cell>
        </row>
        <row r="7473">
          <cell r="S7473" t="str">
            <v>OPERAÇÕES RATEIOS</v>
          </cell>
        </row>
        <row r="7474">
          <cell r="S7474" t="str">
            <v>OPERAÇÕES RATEIOS</v>
          </cell>
        </row>
        <row r="7475">
          <cell r="S7475" t="str">
            <v>OPERAÇÕES RATEIOS</v>
          </cell>
        </row>
        <row r="7476">
          <cell r="S7476" t="str">
            <v>OPERAÇÕES RATEIOS</v>
          </cell>
        </row>
        <row r="7477">
          <cell r="S7477" t="str">
            <v>OPERAÇÕES RATEIOS</v>
          </cell>
        </row>
        <row r="7478">
          <cell r="S7478" t="str">
            <v>OPERAÇÕES RATEIOS</v>
          </cell>
        </row>
        <row r="7479">
          <cell r="S7479" t="str">
            <v>OPERAÇÕES RATEIOS</v>
          </cell>
        </row>
        <row r="7480">
          <cell r="S7480" t="str">
            <v>OPERAÇÕES RATEIOS</v>
          </cell>
        </row>
        <row r="7481">
          <cell r="S7481" t="str">
            <v>OPERAÇÕES RATEIOS</v>
          </cell>
        </row>
        <row r="7482">
          <cell r="S7482" t="str">
            <v>OPERAÇÕES RATEIOS</v>
          </cell>
        </row>
        <row r="7483">
          <cell r="S7483" t="str">
            <v>OPERAÇÕES RATEIOS</v>
          </cell>
        </row>
        <row r="7484">
          <cell r="S7484" t="str">
            <v>OPERAÇÕES RATEIOS</v>
          </cell>
        </row>
        <row r="7485">
          <cell r="S7485" t="str">
            <v>OPERAÇÕES RATEIOS</v>
          </cell>
        </row>
        <row r="7486">
          <cell r="S7486" t="str">
            <v>OPERAÇÕES RATEIOS</v>
          </cell>
        </row>
        <row r="7487">
          <cell r="S7487" t="str">
            <v>OPERAÇÕES RATEIOS</v>
          </cell>
        </row>
        <row r="7488">
          <cell r="S7488" t="str">
            <v>OPERAÇÕES RATEIOS</v>
          </cell>
        </row>
        <row r="7489">
          <cell r="S7489" t="str">
            <v>OPERAÇÕES RATEIOS</v>
          </cell>
        </row>
        <row r="7490">
          <cell r="S7490" t="str">
            <v>OPERAÇÕES RATEIOS</v>
          </cell>
        </row>
        <row r="7491">
          <cell r="S7491" t="str">
            <v>OPERAÇÕES RATEIOS</v>
          </cell>
        </row>
        <row r="7492">
          <cell r="S7492" t="str">
            <v>OPERAÇÕES RATEIOS</v>
          </cell>
        </row>
        <row r="7493">
          <cell r="S7493" t="str">
            <v>OPERAÇÕES RATEIOS</v>
          </cell>
        </row>
        <row r="7494">
          <cell r="S7494" t="str">
            <v>OPERAÇÕES RATEIOS</v>
          </cell>
        </row>
        <row r="7495">
          <cell r="S7495" t="str">
            <v>OPERAÇÕES RATEIOS</v>
          </cell>
        </row>
        <row r="7496">
          <cell r="S7496" t="str">
            <v>OPERAÇÕES RATEIOS</v>
          </cell>
        </row>
        <row r="7497">
          <cell r="S7497" t="str">
            <v>OPERAÇÕES RATEIOS</v>
          </cell>
        </row>
        <row r="7498">
          <cell r="S7498" t="str">
            <v>OPERAÇÕES RATEIOS</v>
          </cell>
        </row>
        <row r="7499">
          <cell r="S7499" t="str">
            <v>OPERAÇÕES RATEIOS</v>
          </cell>
        </row>
        <row r="7500">
          <cell r="S7500" t="str">
            <v>OPERAÇÕES RATEIOS</v>
          </cell>
        </row>
        <row r="7501">
          <cell r="S7501" t="str">
            <v>OPERAÇÕES RATEIOS</v>
          </cell>
        </row>
        <row r="7502">
          <cell r="S7502" t="str">
            <v>OPERAÇÕES RATEIOS</v>
          </cell>
        </row>
        <row r="7503">
          <cell r="S7503" t="str">
            <v>OPERAÇÕES RATEIOS</v>
          </cell>
        </row>
        <row r="7504">
          <cell r="S7504" t="str">
            <v>OPERAÇÕES RATEIOS</v>
          </cell>
        </row>
        <row r="7505">
          <cell r="S7505" t="str">
            <v>OPERAÇÕES RATEIOS</v>
          </cell>
        </row>
        <row r="7506">
          <cell r="S7506" t="str">
            <v>OPERAÇÕES RATEIOS</v>
          </cell>
        </row>
        <row r="7507">
          <cell r="S7507" t="str">
            <v>OPERAÇÕES RATEIOS</v>
          </cell>
        </row>
        <row r="7508">
          <cell r="S7508" t="str">
            <v>OPERAÇÕES RATEIOS</v>
          </cell>
        </row>
        <row r="7509">
          <cell r="S7509" t="str">
            <v>OPERAÇÕES RATEIOS</v>
          </cell>
        </row>
        <row r="7510">
          <cell r="S7510" t="str">
            <v>OPERAÇÕES RATEIOS</v>
          </cell>
        </row>
        <row r="7511">
          <cell r="S7511" t="str">
            <v>OPERAÇÕES RATEIOS</v>
          </cell>
        </row>
        <row r="7512">
          <cell r="S7512" t="str">
            <v>OPERAÇÕES RATEIOS</v>
          </cell>
        </row>
        <row r="7513">
          <cell r="S7513" t="str">
            <v>OPERAÇÕES RATEIOS</v>
          </cell>
        </row>
        <row r="7514">
          <cell r="S7514" t="str">
            <v>OPERAÇÕES RATEIOS</v>
          </cell>
        </row>
        <row r="7515">
          <cell r="S7515" t="str">
            <v>OPERAÇÕES RATEIOS</v>
          </cell>
        </row>
        <row r="7516">
          <cell r="S7516" t="str">
            <v>OPERAÇÕES RATEIOS</v>
          </cell>
        </row>
        <row r="7517">
          <cell r="S7517" t="str">
            <v>OPERAÇÕES RATEIOS</v>
          </cell>
        </row>
        <row r="7518">
          <cell r="S7518" t="str">
            <v>OPERAÇÕES RATEIOS</v>
          </cell>
        </row>
        <row r="7519">
          <cell r="S7519" t="str">
            <v>OPERAÇÕES RATEIOS</v>
          </cell>
        </row>
        <row r="7520">
          <cell r="S7520" t="str">
            <v>OPERAÇÕES RATEIOS</v>
          </cell>
        </row>
        <row r="7521">
          <cell r="S7521" t="str">
            <v>OPERAÇÕES RATEIOS</v>
          </cell>
        </row>
        <row r="7522">
          <cell r="S7522" t="str">
            <v>OPERAÇÕES RATEIOS</v>
          </cell>
        </row>
        <row r="7523">
          <cell r="S7523" t="str">
            <v>OPERAÇÕES RATEIOS</v>
          </cell>
        </row>
        <row r="7524">
          <cell r="S7524" t="str">
            <v>OPERAÇÕES RATEIOS</v>
          </cell>
        </row>
        <row r="7525">
          <cell r="S7525" t="str">
            <v>OPERAÇÕES RATEIOS</v>
          </cell>
        </row>
        <row r="7526">
          <cell r="S7526" t="str">
            <v>OPERAÇÕES RATEIOS</v>
          </cell>
        </row>
        <row r="7527">
          <cell r="S7527" t="str">
            <v>OPERAÇÕES RATEIOS</v>
          </cell>
        </row>
        <row r="7528">
          <cell r="S7528" t="str">
            <v>OPERAÇÕES RATEIOS</v>
          </cell>
        </row>
        <row r="7529">
          <cell r="S7529" t="str">
            <v>OPERAÇÕES RATEIOS</v>
          </cell>
        </row>
        <row r="7530">
          <cell r="S7530" t="str">
            <v>OPERAÇÕES RATEIOS</v>
          </cell>
        </row>
        <row r="7531">
          <cell r="S7531" t="str">
            <v>OPERAÇÕES RATEIOS</v>
          </cell>
        </row>
        <row r="7532">
          <cell r="S7532" t="str">
            <v>OPERAÇÕES RATEIOS</v>
          </cell>
        </row>
        <row r="7533">
          <cell r="S7533" t="str">
            <v>OPERAÇÕES RATEIOS</v>
          </cell>
        </row>
        <row r="7534">
          <cell r="S7534" t="str">
            <v>OPERAÇÕES RATEIOS</v>
          </cell>
        </row>
        <row r="7535">
          <cell r="S7535" t="str">
            <v>OPERAÇÕES RATEIOS</v>
          </cell>
        </row>
        <row r="7536">
          <cell r="S7536" t="str">
            <v>OPERAÇÕES RATEIOS</v>
          </cell>
        </row>
        <row r="7537">
          <cell r="S7537" t="str">
            <v>OPERAÇÕES RATEIOS</v>
          </cell>
        </row>
        <row r="7538">
          <cell r="S7538" t="str">
            <v>OPERAÇÕES RATEIOS</v>
          </cell>
        </row>
        <row r="7539">
          <cell r="S7539" t="str">
            <v>OPERAÇÕES RATEIOS</v>
          </cell>
        </row>
        <row r="7540">
          <cell r="S7540" t="str">
            <v>OPERAÇÕES RATEIOS</v>
          </cell>
        </row>
        <row r="7541">
          <cell r="S7541" t="str">
            <v>OPERAÇÕES RATEIOS</v>
          </cell>
        </row>
        <row r="7542">
          <cell r="S7542" t="str">
            <v>OPERAÇÕES RATEIOS</v>
          </cell>
        </row>
        <row r="7543">
          <cell r="S7543" t="str">
            <v>OPERAÇÕES RATEIOS</v>
          </cell>
        </row>
        <row r="7544">
          <cell r="S7544" t="str">
            <v>OPERAÇÕES RATEIOS</v>
          </cell>
        </row>
        <row r="7545">
          <cell r="S7545" t="str">
            <v>OPERAÇÕES RATEIOS</v>
          </cell>
        </row>
        <row r="7546">
          <cell r="S7546" t="str">
            <v>OPERAÇÕES RATEIOS</v>
          </cell>
        </row>
        <row r="7547">
          <cell r="S7547" t="str">
            <v>OPERAÇÕES RATEIOS</v>
          </cell>
        </row>
        <row r="7548">
          <cell r="S7548" t="str">
            <v>OPERAÇÕES RATEIOS</v>
          </cell>
        </row>
        <row r="7549">
          <cell r="S7549" t="str">
            <v>OPERAÇÕES RATEIOS</v>
          </cell>
        </row>
        <row r="7550">
          <cell r="S7550" t="str">
            <v>OPERAÇÕES RATEIOS</v>
          </cell>
        </row>
        <row r="7551">
          <cell r="S7551" t="str">
            <v>OPERAÇÕES RATEIOS</v>
          </cell>
        </row>
        <row r="7552">
          <cell r="S7552" t="str">
            <v>OPERAÇÕES RATEIOS</v>
          </cell>
        </row>
        <row r="7553">
          <cell r="S7553" t="str">
            <v>OPERAÇÕES RATEIOS</v>
          </cell>
        </row>
        <row r="7554">
          <cell r="S7554" t="str">
            <v>OPERAÇÕES RATEIOS</v>
          </cell>
        </row>
        <row r="7555">
          <cell r="S7555" t="str">
            <v>OPERAÇÕES RATEIOS</v>
          </cell>
        </row>
        <row r="7556">
          <cell r="S7556" t="str">
            <v>OPERAÇÕES RATEIOS</v>
          </cell>
        </row>
        <row r="7557">
          <cell r="S7557" t="str">
            <v>OPERAÇÕES RATEIOS</v>
          </cell>
        </row>
        <row r="7558">
          <cell r="S7558" t="str">
            <v>OPERAÇÕES RATEIOS</v>
          </cell>
        </row>
        <row r="7559">
          <cell r="S7559" t="str">
            <v>OPERAÇÕES RATEIOS</v>
          </cell>
        </row>
        <row r="7560">
          <cell r="S7560" t="str">
            <v>OPERAÇÕES RATEIOS</v>
          </cell>
        </row>
        <row r="7561">
          <cell r="S7561" t="str">
            <v>OPERAÇÕES RATEIOS</v>
          </cell>
        </row>
        <row r="7562">
          <cell r="S7562" t="str">
            <v>OPERAÇÕES RATEIOS</v>
          </cell>
        </row>
        <row r="7563">
          <cell r="S7563" t="str">
            <v>OPERAÇÕES RATEIOS</v>
          </cell>
        </row>
        <row r="7564">
          <cell r="S7564" t="str">
            <v>OPERAÇÕES RATEIOS</v>
          </cell>
        </row>
        <row r="7565">
          <cell r="S7565" t="str">
            <v>OPERAÇÕES RATEIOS</v>
          </cell>
        </row>
        <row r="7566">
          <cell r="S7566" t="str">
            <v>OPERAÇÕES RATEIOS</v>
          </cell>
        </row>
        <row r="7567">
          <cell r="S7567" t="str">
            <v>OPERAÇÕES RATEIOS</v>
          </cell>
        </row>
        <row r="7568">
          <cell r="S7568" t="str">
            <v>OPERAÇÕES RATEIOS</v>
          </cell>
        </row>
        <row r="7569">
          <cell r="S7569" t="str">
            <v>OPERAÇÕES RATEIOS</v>
          </cell>
        </row>
        <row r="7570">
          <cell r="S7570" t="str">
            <v>OPERAÇÕES RATEIOS</v>
          </cell>
        </row>
        <row r="7571">
          <cell r="S7571" t="str">
            <v>OPERAÇÕES RATEIOS</v>
          </cell>
        </row>
        <row r="7572">
          <cell r="S7572" t="str">
            <v>OPERAÇÕES RATEIOS</v>
          </cell>
        </row>
        <row r="7573">
          <cell r="S7573" t="str">
            <v>OPERAÇÕES RATEIOS</v>
          </cell>
        </row>
        <row r="7574">
          <cell r="S7574" t="str">
            <v>OPERAÇÕES RATEIOS</v>
          </cell>
        </row>
        <row r="7575">
          <cell r="S7575" t="str">
            <v>OPERAÇÕES RATEIOS</v>
          </cell>
        </row>
        <row r="7576">
          <cell r="S7576" t="str">
            <v>OPERAÇÕES RATEIOS</v>
          </cell>
        </row>
        <row r="7577">
          <cell r="S7577" t="str">
            <v>OPERAÇÕES RATEIOS</v>
          </cell>
        </row>
        <row r="7578">
          <cell r="S7578" t="str">
            <v>OPERAÇÕES RATEIOS</v>
          </cell>
        </row>
        <row r="7579">
          <cell r="S7579" t="str">
            <v>OPERAÇÕES RATEIOS</v>
          </cell>
        </row>
        <row r="7580">
          <cell r="S7580" t="str">
            <v>OPERAÇÕES RATEIOS</v>
          </cell>
        </row>
        <row r="7581">
          <cell r="S7581" t="str">
            <v>OPERAÇÕES RATEIOS</v>
          </cell>
        </row>
        <row r="7582">
          <cell r="S7582" t="str">
            <v>OPERAÇÕES RATEIOS</v>
          </cell>
        </row>
        <row r="7583">
          <cell r="S7583" t="str">
            <v>OPERAÇÕES RATEIOS</v>
          </cell>
        </row>
        <row r="7584">
          <cell r="S7584" t="str">
            <v>OPERAÇÕES RATEIOS</v>
          </cell>
        </row>
        <row r="7585">
          <cell r="S7585" t="str">
            <v>OPERAÇÕES RATEIOS</v>
          </cell>
        </row>
        <row r="7586">
          <cell r="S7586" t="str">
            <v>OPERAÇÕES RATEIOS</v>
          </cell>
        </row>
        <row r="7587">
          <cell r="S7587" t="str">
            <v>OPERAÇÕES RATEIOS</v>
          </cell>
        </row>
        <row r="7588">
          <cell r="S7588" t="str">
            <v>OPERAÇÕES RATEIOS</v>
          </cell>
        </row>
        <row r="7589">
          <cell r="S7589" t="str">
            <v>OPERAÇÕES RATEIOS</v>
          </cell>
        </row>
        <row r="7590">
          <cell r="S7590" t="str">
            <v>OPERAÇÕES RATEIOS</v>
          </cell>
        </row>
        <row r="7591">
          <cell r="S7591" t="str">
            <v>OPERAÇÕES RATEIOS</v>
          </cell>
        </row>
        <row r="7592">
          <cell r="S7592" t="str">
            <v>OPERAÇÕES RATEIOS</v>
          </cell>
        </row>
        <row r="7593">
          <cell r="S7593" t="str">
            <v>OPERAÇÕES RATEIOS</v>
          </cell>
        </row>
        <row r="7594">
          <cell r="S7594" t="str">
            <v>OPERAÇÕES RATEIOS</v>
          </cell>
        </row>
        <row r="7595">
          <cell r="S7595" t="str">
            <v>OPERAÇÕES RATEIOS</v>
          </cell>
        </row>
        <row r="7596">
          <cell r="S7596" t="str">
            <v>OPERAÇÕES RATEIOS</v>
          </cell>
        </row>
        <row r="7597">
          <cell r="S7597" t="str">
            <v>OPERAÇÕES RATEIOS</v>
          </cell>
        </row>
        <row r="7598">
          <cell r="S7598" t="str">
            <v>OPERAÇÕES RATEIOS</v>
          </cell>
        </row>
        <row r="7599">
          <cell r="S7599" t="str">
            <v>OPERAÇÕES RATEIOS</v>
          </cell>
        </row>
        <row r="7600">
          <cell r="S7600" t="str">
            <v>OPERAÇÕES RATEIOS</v>
          </cell>
        </row>
        <row r="7601">
          <cell r="S7601" t="str">
            <v>OPERAÇÕES RATEIOS</v>
          </cell>
        </row>
        <row r="7602">
          <cell r="S7602" t="str">
            <v>OPERAÇÕES RATEIOS</v>
          </cell>
        </row>
        <row r="7603">
          <cell r="S7603" t="str">
            <v>OPERAÇÕES RATEIOS</v>
          </cell>
        </row>
        <row r="7604">
          <cell r="S7604" t="str">
            <v>OPERAÇÕES RATEIOS</v>
          </cell>
        </row>
        <row r="7605">
          <cell r="S7605" t="str">
            <v>OPERAÇÕES RATEIOS</v>
          </cell>
        </row>
        <row r="7606">
          <cell r="S7606" t="str">
            <v>OPERAÇÕES RATEIOS</v>
          </cell>
        </row>
        <row r="7607">
          <cell r="S7607" t="str">
            <v>OPERAÇÕES RATEIOS</v>
          </cell>
        </row>
        <row r="7608">
          <cell r="S7608" t="str">
            <v>OPERAÇÕES RATEIOS</v>
          </cell>
        </row>
        <row r="7609">
          <cell r="S7609" t="str">
            <v>OPERAÇÕES RATEIOS</v>
          </cell>
        </row>
        <row r="7610">
          <cell r="S7610" t="str">
            <v>OPERAÇÕES RATEIOS</v>
          </cell>
        </row>
        <row r="7611">
          <cell r="S7611" t="str">
            <v>OPERAÇÕES RATEIOS</v>
          </cell>
        </row>
        <row r="7612">
          <cell r="S7612" t="str">
            <v>OPERAÇÕES RATEIOS</v>
          </cell>
        </row>
        <row r="7613">
          <cell r="S7613" t="str">
            <v>OPERAÇÕES RATEIOS</v>
          </cell>
        </row>
        <row r="7614">
          <cell r="S7614" t="str">
            <v>OPERAÇÕES RATEIOS</v>
          </cell>
        </row>
        <row r="7615">
          <cell r="S7615" t="str">
            <v>OPERAÇÕES RATEIOS</v>
          </cell>
        </row>
        <row r="7616">
          <cell r="S7616" t="str">
            <v>OPERAÇÕES RATEIOS</v>
          </cell>
        </row>
        <row r="7617">
          <cell r="S7617" t="str">
            <v>OPERAÇÕES RATEIOS</v>
          </cell>
        </row>
        <row r="7618">
          <cell r="S7618" t="str">
            <v>OPERAÇÕES RATEIOS</v>
          </cell>
        </row>
        <row r="7619">
          <cell r="S7619" t="str">
            <v>OPERAÇÕES RATEIOS</v>
          </cell>
        </row>
        <row r="7620">
          <cell r="S7620" t="str">
            <v>OPERAÇÕES RATEIOS</v>
          </cell>
        </row>
        <row r="7621">
          <cell r="S7621" t="str">
            <v>OPERAÇÕES RATEIOS</v>
          </cell>
        </row>
        <row r="7622">
          <cell r="S7622" t="str">
            <v>OPERAÇÕES RATEIOS</v>
          </cell>
        </row>
        <row r="7623">
          <cell r="S7623" t="str">
            <v>OPERAÇÕES RATEIOS</v>
          </cell>
        </row>
        <row r="7624">
          <cell r="S7624" t="str">
            <v>OPERAÇÕES RATEIOS</v>
          </cell>
        </row>
        <row r="7625">
          <cell r="S7625" t="str">
            <v>OPERAÇÕES RATEIOS</v>
          </cell>
        </row>
        <row r="7626">
          <cell r="S7626" t="str">
            <v>OPERAÇÕES RATEIOS</v>
          </cell>
        </row>
        <row r="7627">
          <cell r="S7627" t="str">
            <v>OPERAÇÕES RATEIOS</v>
          </cell>
        </row>
        <row r="7628">
          <cell r="S7628" t="str">
            <v>OPERAÇÕES RATEIOS</v>
          </cell>
        </row>
        <row r="7629">
          <cell r="S7629" t="str">
            <v>OPERAÇÕES RATEIOS</v>
          </cell>
        </row>
        <row r="7630">
          <cell r="S7630" t="str">
            <v>OPERAÇÕES RATEIOS</v>
          </cell>
        </row>
        <row r="7631">
          <cell r="S7631" t="str">
            <v>OPERAÇÕES RATEIOS</v>
          </cell>
        </row>
        <row r="7632">
          <cell r="S7632" t="str">
            <v>OPERAÇÕES RATEIOS</v>
          </cell>
        </row>
        <row r="7633">
          <cell r="S7633" t="str">
            <v>OPERAÇÕES RATEIOS</v>
          </cell>
        </row>
        <row r="7634">
          <cell r="S7634" t="str">
            <v>OPERAÇÕES RATEIOS</v>
          </cell>
        </row>
        <row r="7635">
          <cell r="S7635" t="str">
            <v>OPERAÇÕES RATEIOS</v>
          </cell>
        </row>
        <row r="7636">
          <cell r="S7636" t="str">
            <v>OPERAÇÕES RATEIOS</v>
          </cell>
        </row>
        <row r="7637">
          <cell r="S7637" t="str">
            <v>OPERAÇÕES RATEIOS</v>
          </cell>
        </row>
        <row r="7638">
          <cell r="S7638" t="str">
            <v>OPERAÇÕES RATEIOS</v>
          </cell>
        </row>
        <row r="7639">
          <cell r="S7639" t="str">
            <v>OPERAÇÕES RATEIOS</v>
          </cell>
        </row>
        <row r="7640">
          <cell r="S7640" t="str">
            <v>OPERAÇÕES RATEIOS</v>
          </cell>
        </row>
        <row r="7641">
          <cell r="S7641" t="str">
            <v>OPERAÇÕES RATEIOS</v>
          </cell>
        </row>
        <row r="7642">
          <cell r="S7642" t="str">
            <v>OPERAÇÕES RATEIOS</v>
          </cell>
        </row>
        <row r="7643">
          <cell r="S7643" t="str">
            <v>OPERAÇÕES RATEIOS</v>
          </cell>
        </row>
        <row r="7644">
          <cell r="S7644" t="str">
            <v>OPERAÇÕES RATEIOS</v>
          </cell>
        </row>
        <row r="7645">
          <cell r="S7645" t="str">
            <v>OPERAÇÕES RATEIOS</v>
          </cell>
        </row>
        <row r="7646">
          <cell r="S7646" t="str">
            <v>OPERAÇÕES RATEIOS</v>
          </cell>
        </row>
        <row r="7647">
          <cell r="S7647" t="str">
            <v>OPERAÇÕES RATEIOS</v>
          </cell>
        </row>
        <row r="7648">
          <cell r="S7648" t="str">
            <v>OPERAÇÕES RATEIOS</v>
          </cell>
        </row>
        <row r="7649">
          <cell r="S7649" t="str">
            <v>OPERAÇÕES RATEIOS</v>
          </cell>
        </row>
        <row r="7650">
          <cell r="S7650" t="str">
            <v>OPERAÇÕES RATEIOS</v>
          </cell>
        </row>
        <row r="7651">
          <cell r="S7651" t="str">
            <v>OPERAÇÕES RATEIOS</v>
          </cell>
        </row>
        <row r="7652">
          <cell r="S7652" t="str">
            <v>OPERAÇÕES RATEIOS</v>
          </cell>
        </row>
        <row r="7653">
          <cell r="S7653" t="str">
            <v>OPERAÇÕES RATEIOS</v>
          </cell>
        </row>
        <row r="7654">
          <cell r="S7654" t="str">
            <v>OPERAÇÕES RATEIOS</v>
          </cell>
        </row>
        <row r="7655">
          <cell r="S7655" t="str">
            <v>OPERAÇÕES RATEIOS</v>
          </cell>
        </row>
        <row r="7656">
          <cell r="S7656" t="str">
            <v>OPERAÇÕES RATEIOS</v>
          </cell>
        </row>
        <row r="7657">
          <cell r="S7657" t="str">
            <v>OPERAÇÕES RATEIOS</v>
          </cell>
        </row>
        <row r="7658">
          <cell r="S7658" t="str">
            <v>OPERAÇÕES RATEIOS</v>
          </cell>
        </row>
        <row r="7659">
          <cell r="S7659" t="str">
            <v>OPERAÇÕES RATEIOS</v>
          </cell>
        </row>
        <row r="7660">
          <cell r="S7660" t="str">
            <v>OPERAÇÕES RATEIOS</v>
          </cell>
        </row>
        <row r="7661">
          <cell r="S7661" t="str">
            <v>OPERAÇÕES RATEIOS</v>
          </cell>
        </row>
        <row r="7662">
          <cell r="S7662" t="str">
            <v>OPERAÇÕES RATEIOS</v>
          </cell>
        </row>
        <row r="7663">
          <cell r="S7663" t="str">
            <v>OPERAÇÕES RATEIOS</v>
          </cell>
        </row>
        <row r="7664">
          <cell r="S7664" t="str">
            <v>OPERAÇÕES RATEIOS</v>
          </cell>
        </row>
        <row r="7665">
          <cell r="S7665" t="str">
            <v>OPERAÇÕES RATEIOS</v>
          </cell>
        </row>
        <row r="7666">
          <cell r="S7666" t="str">
            <v>OPERAÇÕES RATEIOS</v>
          </cell>
        </row>
        <row r="7667">
          <cell r="S7667" t="str">
            <v>OPERAÇÕES RATEIOS</v>
          </cell>
        </row>
        <row r="7668">
          <cell r="S7668" t="str">
            <v>OPERAÇÕES RATEIOS</v>
          </cell>
        </row>
        <row r="7669">
          <cell r="S7669" t="str">
            <v>OPERAÇÕES RATEIOS</v>
          </cell>
        </row>
        <row r="7670">
          <cell r="S7670" t="str">
            <v>OPERAÇÕES RATEIOS</v>
          </cell>
        </row>
        <row r="7671">
          <cell r="S7671" t="str">
            <v>OPERAÇÕES RATEIOS</v>
          </cell>
        </row>
        <row r="7672">
          <cell r="S7672" t="str">
            <v>OPERAÇÕES RATEIOS</v>
          </cell>
        </row>
        <row r="7673">
          <cell r="S7673" t="str">
            <v>OPERAÇÕES RATEIOS</v>
          </cell>
        </row>
        <row r="7674">
          <cell r="S7674" t="str">
            <v>OPERAÇÕES RATEIOS</v>
          </cell>
        </row>
        <row r="7675">
          <cell r="S7675" t="str">
            <v>OPERAÇÕES RATEIOS</v>
          </cell>
        </row>
        <row r="7676">
          <cell r="S7676" t="str">
            <v>OPERAÇÕES RATEIOS</v>
          </cell>
        </row>
        <row r="7677">
          <cell r="S7677" t="str">
            <v>OPERAÇÕES RATEIOS</v>
          </cell>
        </row>
        <row r="7678">
          <cell r="S7678" t="str">
            <v>OPERAÇÕES RATEIOS</v>
          </cell>
        </row>
        <row r="7679">
          <cell r="S7679" t="str">
            <v>OPERAÇÕES RATEIOS</v>
          </cell>
        </row>
        <row r="7680">
          <cell r="S7680" t="str">
            <v>OPERAÇÕES RATEIOS</v>
          </cell>
        </row>
        <row r="7681">
          <cell r="S7681" t="str">
            <v>OPERAÇÕES RATEIOS</v>
          </cell>
        </row>
        <row r="7682">
          <cell r="S7682" t="str">
            <v>OPERAÇÕES RATEIOS</v>
          </cell>
        </row>
        <row r="7683">
          <cell r="S7683" t="str">
            <v>OPERAÇÕES RATEIOS</v>
          </cell>
        </row>
        <row r="7684">
          <cell r="S7684" t="str">
            <v>OPERAÇÕES RATEIOS</v>
          </cell>
        </row>
        <row r="7685">
          <cell r="S7685" t="str">
            <v>OPERAÇÕES RATEIOS</v>
          </cell>
        </row>
        <row r="7686">
          <cell r="S7686" t="str">
            <v>OPERAÇÕES RATEIOS</v>
          </cell>
        </row>
        <row r="7687">
          <cell r="S7687" t="str">
            <v>OPERAÇÕES RATEIOS</v>
          </cell>
        </row>
        <row r="7688">
          <cell r="S7688" t="str">
            <v>OPERAÇÕES RATEIOS</v>
          </cell>
        </row>
        <row r="7689">
          <cell r="S7689" t="str">
            <v>OPERAÇÕES RATEIOS</v>
          </cell>
        </row>
        <row r="7690">
          <cell r="S7690" t="str">
            <v>OPERAÇÕES RATEIOS</v>
          </cell>
        </row>
        <row r="7691">
          <cell r="S7691" t="str">
            <v>OPERAÇÕES RATEIOS</v>
          </cell>
        </row>
        <row r="7692">
          <cell r="S7692" t="str">
            <v>OPERAÇÕES RATEIOS</v>
          </cell>
        </row>
        <row r="7693">
          <cell r="S7693" t="str">
            <v>OPERAÇÕES RATEIOS</v>
          </cell>
        </row>
        <row r="7694">
          <cell r="S7694" t="str">
            <v>OPERAÇÕES RATEIOS</v>
          </cell>
        </row>
        <row r="7695">
          <cell r="S7695" t="str">
            <v>OPERAÇÕES RATEIOS</v>
          </cell>
        </row>
        <row r="7696">
          <cell r="S7696" t="str">
            <v>OPERAÇÕES RATEIOS</v>
          </cell>
        </row>
        <row r="7697">
          <cell r="S7697" t="str">
            <v>OPERAÇÕES RATEIOS</v>
          </cell>
        </row>
        <row r="7698">
          <cell r="S7698" t="str">
            <v>OPERAÇÕES RATEIOS</v>
          </cell>
        </row>
        <row r="7699">
          <cell r="S7699" t="str">
            <v>OPERAÇÕES RATEIOS</v>
          </cell>
        </row>
        <row r="7700">
          <cell r="S7700" t="str">
            <v>OPERAÇÕES RATEIOS</v>
          </cell>
        </row>
        <row r="7701">
          <cell r="S7701" t="str">
            <v>OPERAÇÕES RATEIOS</v>
          </cell>
        </row>
        <row r="7702">
          <cell r="S7702" t="str">
            <v>OPERAÇÕES RATEIOS</v>
          </cell>
        </row>
        <row r="7703">
          <cell r="S7703" t="str">
            <v>OPERAÇÕES RATEIOS</v>
          </cell>
        </row>
        <row r="7704">
          <cell r="S7704" t="str">
            <v>OPERAÇÕES RATEIOS</v>
          </cell>
        </row>
        <row r="7705">
          <cell r="S7705" t="str">
            <v>OPERAÇÕES RATEIOS</v>
          </cell>
        </row>
        <row r="7706">
          <cell r="S7706" t="str">
            <v>OPERAÇÕES RATEIOS</v>
          </cell>
        </row>
        <row r="7707">
          <cell r="S7707" t="str">
            <v>OPERAÇÕES RATEIOS</v>
          </cell>
        </row>
        <row r="7708">
          <cell r="S7708" t="str">
            <v>OPERAÇÕES RATEIOS</v>
          </cell>
        </row>
        <row r="7709">
          <cell r="S7709" t="str">
            <v>OPERAÇÕES RATEIOS</v>
          </cell>
        </row>
        <row r="7710">
          <cell r="S7710" t="str">
            <v>OPERAÇÕES RATEIOS</v>
          </cell>
        </row>
        <row r="7711">
          <cell r="S7711" t="str">
            <v>OPERAÇÕES RATEIOS</v>
          </cell>
        </row>
        <row r="7712">
          <cell r="S7712" t="str">
            <v>OPERAÇÕES RATEIOS</v>
          </cell>
        </row>
        <row r="7713">
          <cell r="S7713" t="str">
            <v>OPERAÇÕES RATEIOS</v>
          </cell>
        </row>
        <row r="7714">
          <cell r="S7714" t="str">
            <v>OPERAÇÕES RATEIOS</v>
          </cell>
        </row>
        <row r="7715">
          <cell r="S7715" t="str">
            <v>OPERAÇÕES RATEIOS</v>
          </cell>
        </row>
        <row r="7716">
          <cell r="S7716" t="str">
            <v>OPERAÇÕES RATEIOS</v>
          </cell>
        </row>
        <row r="7717">
          <cell r="S7717" t="str">
            <v>OPERAÇÕES RATEIOS</v>
          </cell>
        </row>
        <row r="7718">
          <cell r="S7718" t="str">
            <v>OPERAÇÕES RATEIOS</v>
          </cell>
        </row>
        <row r="7719">
          <cell r="S7719" t="str">
            <v>OPERAÇÕES RATEIOS</v>
          </cell>
        </row>
        <row r="7720">
          <cell r="S7720" t="str">
            <v>OPERAÇÕES RATEIOS</v>
          </cell>
        </row>
        <row r="7721">
          <cell r="S7721" t="str">
            <v>OPERAÇÕES RATEIOS</v>
          </cell>
        </row>
        <row r="7722">
          <cell r="S7722" t="str">
            <v>OPERAÇÕES RATEIOS</v>
          </cell>
        </row>
        <row r="7723">
          <cell r="S7723" t="str">
            <v>OPERAÇÕES RATEIOS</v>
          </cell>
        </row>
        <row r="7724">
          <cell r="S7724" t="str">
            <v>OPERAÇÕES RATEIOS</v>
          </cell>
        </row>
        <row r="7725">
          <cell r="S7725" t="str">
            <v>OPERAÇÕES RATEIOS</v>
          </cell>
        </row>
        <row r="7726">
          <cell r="S7726" t="str">
            <v>OPERAÇÕES RATEIOS</v>
          </cell>
        </row>
        <row r="7727">
          <cell r="S7727" t="str">
            <v>OPERAÇÕES RATEIOS</v>
          </cell>
        </row>
        <row r="7728">
          <cell r="S7728" t="str">
            <v>OPERAÇÕES RATEIOS</v>
          </cell>
        </row>
        <row r="7729">
          <cell r="S7729" t="str">
            <v>OPERAÇÕES RATEIOS</v>
          </cell>
        </row>
        <row r="7730">
          <cell r="S7730" t="str">
            <v>OPERAÇÕES RATEIOS</v>
          </cell>
        </row>
        <row r="7731">
          <cell r="S7731" t="str">
            <v>OPERAÇÕES RATEIOS</v>
          </cell>
        </row>
        <row r="7732">
          <cell r="S7732" t="str">
            <v>OPERAÇÕES RATEIOS</v>
          </cell>
        </row>
        <row r="7733">
          <cell r="S7733" t="str">
            <v>OPERAÇÕES RATEIOS</v>
          </cell>
        </row>
        <row r="7734">
          <cell r="S7734" t="str">
            <v>OPERAÇÕES RATEIOS</v>
          </cell>
        </row>
        <row r="7735">
          <cell r="S7735" t="str">
            <v>OPERAÇÕES RATEIOS</v>
          </cell>
        </row>
        <row r="7736">
          <cell r="S7736" t="str">
            <v>OPERAÇÕES RATEIOS</v>
          </cell>
        </row>
        <row r="7737">
          <cell r="S7737" t="str">
            <v>OPERAÇÕES RATEIOS</v>
          </cell>
        </row>
        <row r="7738">
          <cell r="S7738" t="str">
            <v>OPERAÇÕES RATEIOS</v>
          </cell>
        </row>
        <row r="7739">
          <cell r="S7739" t="str">
            <v>OPERAÇÕES RATEIOS</v>
          </cell>
        </row>
        <row r="7740">
          <cell r="S7740" t="str">
            <v>OPERAÇÕES RATEIOS</v>
          </cell>
        </row>
        <row r="7741">
          <cell r="S7741" t="str">
            <v>OPERAÇÕES RATEIOS</v>
          </cell>
        </row>
        <row r="7742">
          <cell r="S7742" t="str">
            <v>OPERAÇÕES RATEIOS</v>
          </cell>
        </row>
        <row r="7743">
          <cell r="S7743" t="str">
            <v>OPERAÇÕES RATEIOS</v>
          </cell>
        </row>
        <row r="7744">
          <cell r="S7744" t="str">
            <v>OPERAÇÕES RATEIOS</v>
          </cell>
        </row>
        <row r="7745">
          <cell r="S7745" t="str">
            <v>OPERAÇÕES RATEIOS</v>
          </cell>
        </row>
        <row r="7746">
          <cell r="S7746" t="str">
            <v>OPERAÇÕES RATEIOS</v>
          </cell>
        </row>
        <row r="7747">
          <cell r="S7747" t="str">
            <v>OPERAÇÕES RATEIOS</v>
          </cell>
        </row>
        <row r="7748">
          <cell r="S7748" t="str">
            <v>OPERAÇÕES RATEIOS</v>
          </cell>
        </row>
        <row r="7749">
          <cell r="S7749" t="str">
            <v>OPERAÇÕES RATEIOS</v>
          </cell>
        </row>
        <row r="7750">
          <cell r="S7750" t="str">
            <v>OPERAÇÕES RATEIOS</v>
          </cell>
        </row>
        <row r="7751">
          <cell r="S7751" t="str">
            <v>OPERAÇÕES RATEIOS</v>
          </cell>
        </row>
        <row r="7752">
          <cell r="S7752" t="str">
            <v>OPERAÇÕES RATEIOS</v>
          </cell>
        </row>
        <row r="7753">
          <cell r="S7753" t="str">
            <v>OPERAÇÕES RATEIOS</v>
          </cell>
        </row>
        <row r="7754">
          <cell r="S7754" t="str">
            <v>OPERAÇÕES RATEIOS</v>
          </cell>
        </row>
        <row r="7755">
          <cell r="S7755" t="str">
            <v>OPERAÇÕES RATEIOS</v>
          </cell>
        </row>
        <row r="7756">
          <cell r="S7756" t="str">
            <v>OPERAÇÕES RATEIOS</v>
          </cell>
        </row>
        <row r="7757">
          <cell r="S7757" t="str">
            <v>OPERAÇÕES RATEIOS</v>
          </cell>
        </row>
        <row r="7758">
          <cell r="S7758" t="str">
            <v>OPERAÇÕES RATEIOS</v>
          </cell>
        </row>
        <row r="7759">
          <cell r="S7759" t="str">
            <v>OPERAÇÕES RATEIOS</v>
          </cell>
        </row>
        <row r="7760">
          <cell r="S7760" t="str">
            <v>OPERAÇÕES RATEIOS</v>
          </cell>
        </row>
        <row r="7761">
          <cell r="S7761" t="str">
            <v>OPERAÇÕES RATEIOS</v>
          </cell>
        </row>
        <row r="7762">
          <cell r="S7762" t="str">
            <v>OPERAÇÕES RATEIOS</v>
          </cell>
        </row>
        <row r="7763">
          <cell r="S7763" t="str">
            <v>OPERAÇÕES RATEIOS</v>
          </cell>
        </row>
        <row r="7764">
          <cell r="S7764" t="str">
            <v>OPERAÇÕES RATEIOS</v>
          </cell>
        </row>
        <row r="7765">
          <cell r="S7765" t="str">
            <v>OPERAÇÕES RATEIOS</v>
          </cell>
        </row>
        <row r="7766">
          <cell r="S7766" t="str">
            <v>OPERAÇÕES RATEIOS</v>
          </cell>
        </row>
        <row r="7767">
          <cell r="S7767" t="str">
            <v>OPERAÇÕES RATEIOS</v>
          </cell>
        </row>
        <row r="7768">
          <cell r="S7768" t="str">
            <v>OPERAÇÕES RATEIOS</v>
          </cell>
        </row>
        <row r="7769">
          <cell r="S7769" t="str">
            <v>OPERAÇÕES RATEIOS</v>
          </cell>
        </row>
        <row r="7770">
          <cell r="S7770" t="str">
            <v>OPERAÇÕES RATEIOS</v>
          </cell>
        </row>
        <row r="7771">
          <cell r="S7771" t="str">
            <v>OPERAÇÕES RATEIOS</v>
          </cell>
        </row>
        <row r="7772">
          <cell r="S7772" t="str">
            <v>OPERAÇÕES RATEIOS</v>
          </cell>
        </row>
        <row r="7773">
          <cell r="S7773" t="str">
            <v>OPERAÇÕES RATEIOS</v>
          </cell>
        </row>
        <row r="7774">
          <cell r="S7774" t="str">
            <v>OPERAÇÕES RATEIOS</v>
          </cell>
        </row>
        <row r="7775">
          <cell r="S7775" t="str">
            <v>OPERAÇÕES RATEIOS</v>
          </cell>
        </row>
        <row r="7776">
          <cell r="S7776" t="str">
            <v>OPERAÇÕES RATEIOS</v>
          </cell>
        </row>
        <row r="7777">
          <cell r="S7777" t="str">
            <v>OPERAÇÕES RATEIOS</v>
          </cell>
        </row>
        <row r="7778">
          <cell r="S7778" t="str">
            <v>OPERAÇÕES RATEIOS</v>
          </cell>
        </row>
        <row r="7779">
          <cell r="S7779" t="str">
            <v>OPERAÇÕES RATEIOS</v>
          </cell>
        </row>
        <row r="7780">
          <cell r="S7780" t="str">
            <v>OPERAÇÕES RATEIOS</v>
          </cell>
        </row>
        <row r="7781">
          <cell r="S7781" t="str">
            <v>OPERAÇÕES RATEIOS</v>
          </cell>
        </row>
        <row r="7782">
          <cell r="S7782" t="str">
            <v>OPERAÇÕES RATEIOS</v>
          </cell>
        </row>
        <row r="7783">
          <cell r="S7783" t="str">
            <v>OPERAÇÕES RATEIOS</v>
          </cell>
        </row>
        <row r="7784">
          <cell r="S7784" t="str">
            <v>OPERAÇÕES RATEIOS</v>
          </cell>
        </row>
        <row r="7785">
          <cell r="S7785" t="str">
            <v>OPERAÇÕES RATEIOS</v>
          </cell>
        </row>
        <row r="7786">
          <cell r="S7786" t="str">
            <v>OPERAÇÕES RATEIOS</v>
          </cell>
        </row>
        <row r="7787">
          <cell r="S7787" t="str">
            <v>OPERAÇÕES RATEIOS</v>
          </cell>
        </row>
        <row r="7788">
          <cell r="S7788" t="str">
            <v>OPERAÇÕES RATEIOS</v>
          </cell>
        </row>
        <row r="7789">
          <cell r="S7789" t="str">
            <v>OPERAÇÕES RATEIOS</v>
          </cell>
        </row>
        <row r="7790">
          <cell r="S7790" t="str">
            <v>OPERAÇÕES RATEIOS</v>
          </cell>
        </row>
        <row r="7791">
          <cell r="S7791" t="str">
            <v>OPERAÇÕES RATEIOS</v>
          </cell>
        </row>
        <row r="7792">
          <cell r="S7792" t="str">
            <v>OPERAÇÕES RATEIOS</v>
          </cell>
        </row>
        <row r="7793">
          <cell r="S7793" t="str">
            <v>OPERAÇÕES RATEIOS</v>
          </cell>
        </row>
        <row r="7794">
          <cell r="S7794" t="str">
            <v>OPERAÇÕES RATEIOS</v>
          </cell>
        </row>
        <row r="7795">
          <cell r="S7795" t="str">
            <v>OPERAÇÕES RATEIOS</v>
          </cell>
        </row>
        <row r="7796">
          <cell r="S7796" t="str">
            <v>OPERAÇÕES RATEIOS</v>
          </cell>
        </row>
        <row r="7797">
          <cell r="S7797" t="str">
            <v>OPERAÇÕES RATEIOS</v>
          </cell>
        </row>
        <row r="7798">
          <cell r="S7798" t="str">
            <v>OPERAÇÕES RATEIOS</v>
          </cell>
        </row>
        <row r="7799">
          <cell r="S7799" t="str">
            <v>OPERAÇÕES RATEIOS</v>
          </cell>
        </row>
        <row r="7800">
          <cell r="S7800" t="str">
            <v>OPERAÇÕES RATEIOS</v>
          </cell>
        </row>
        <row r="7801">
          <cell r="S7801" t="str">
            <v>OPERAÇÕES RATEIOS</v>
          </cell>
        </row>
        <row r="7802">
          <cell r="S7802" t="str">
            <v>OPERAÇÕES RATEIOS</v>
          </cell>
        </row>
        <row r="7803">
          <cell r="S7803" t="str">
            <v>OPERAÇÕES RATEIOS</v>
          </cell>
        </row>
        <row r="7804">
          <cell r="S7804" t="str">
            <v>OPERAÇÕES RATEIOS</v>
          </cell>
        </row>
        <row r="7805">
          <cell r="S7805" t="str">
            <v>OPERAÇÕES RATEIOS</v>
          </cell>
        </row>
        <row r="7806">
          <cell r="S7806" t="str">
            <v>OPERAÇÕES RATEIOS</v>
          </cell>
        </row>
        <row r="7807">
          <cell r="S7807" t="str">
            <v>OPERAÇÕES RATEIOS</v>
          </cell>
        </row>
        <row r="7808">
          <cell r="S7808" t="str">
            <v>OPERAÇÕES RATEIOS</v>
          </cell>
        </row>
        <row r="7809">
          <cell r="S7809" t="str">
            <v>OPERAÇÕES RATEIOS</v>
          </cell>
        </row>
        <row r="7810">
          <cell r="S7810" t="str">
            <v>OPERAÇÕES RATEIOS</v>
          </cell>
        </row>
        <row r="7811">
          <cell r="S7811" t="str">
            <v>OPERAÇÕES RATEIOS</v>
          </cell>
        </row>
        <row r="7812">
          <cell r="S7812" t="str">
            <v>OPERAÇÕES RATEIOS</v>
          </cell>
        </row>
        <row r="7813">
          <cell r="S7813" t="str">
            <v>OPERAÇÕES RATEIOS</v>
          </cell>
        </row>
        <row r="7814">
          <cell r="S7814" t="str">
            <v>OPERAÇÕES RATEIOS</v>
          </cell>
        </row>
        <row r="7815">
          <cell r="S7815" t="str">
            <v>OPERAÇÕES RATEIOS</v>
          </cell>
        </row>
        <row r="7816">
          <cell r="S7816" t="str">
            <v>OPERAÇÕES RATEIOS</v>
          </cell>
        </row>
        <row r="7817">
          <cell r="S7817" t="str">
            <v>OPERAÇÕES RATEIOS</v>
          </cell>
        </row>
        <row r="7818">
          <cell r="S7818" t="str">
            <v>OPERAÇÕES RATEIOS</v>
          </cell>
        </row>
        <row r="7819">
          <cell r="S7819" t="str">
            <v>OPERAÇÕES RATEIOS</v>
          </cell>
        </row>
        <row r="7820">
          <cell r="S7820" t="str">
            <v>OPERAÇÕES RATEIOS</v>
          </cell>
        </row>
        <row r="7821">
          <cell r="S7821" t="str">
            <v>OPERAÇÕES RATEIOS</v>
          </cell>
        </row>
        <row r="7822">
          <cell r="S7822" t="str">
            <v>OPERAÇÕES RATEIOS</v>
          </cell>
        </row>
        <row r="7823">
          <cell r="S7823" t="str">
            <v>OPERAÇÕES RATEIOS</v>
          </cell>
        </row>
        <row r="7824">
          <cell r="S7824" t="str">
            <v>OPERAÇÕES RATEIOS</v>
          </cell>
        </row>
        <row r="7825">
          <cell r="S7825" t="str">
            <v>OPERAÇÕES RATEIOS</v>
          </cell>
        </row>
        <row r="7826">
          <cell r="S7826" t="str">
            <v>OPERAÇÕES RATEIOS</v>
          </cell>
        </row>
        <row r="7827">
          <cell r="S7827" t="str">
            <v>OPERAÇÕES RATEIOS</v>
          </cell>
        </row>
        <row r="7828">
          <cell r="S7828" t="str">
            <v>OPERAÇÕES RATEIOS</v>
          </cell>
        </row>
        <row r="7829">
          <cell r="S7829" t="str">
            <v>OPERAÇÕES RATEIOS</v>
          </cell>
        </row>
        <row r="7830">
          <cell r="S7830" t="str">
            <v>OPERAÇÕES RATEIOS</v>
          </cell>
        </row>
        <row r="7831">
          <cell r="S7831" t="str">
            <v>OPERAÇÕES RATEIOS</v>
          </cell>
        </row>
        <row r="7832">
          <cell r="S7832" t="str">
            <v>OPERAÇÕES RATEIOS</v>
          </cell>
        </row>
        <row r="7833">
          <cell r="S7833" t="str">
            <v>OPERAÇÕES RATEIOS</v>
          </cell>
        </row>
        <row r="7834">
          <cell r="S7834" t="str">
            <v>OPERAÇÕES RATEIOS</v>
          </cell>
        </row>
        <row r="7835">
          <cell r="S7835" t="str">
            <v>OPERAÇÕES RATEIOS</v>
          </cell>
        </row>
        <row r="7836">
          <cell r="S7836" t="str">
            <v>OPERAÇÕES RATEIOS</v>
          </cell>
        </row>
        <row r="7837">
          <cell r="S7837" t="str">
            <v>OPERAÇÕES RATEIOS</v>
          </cell>
        </row>
        <row r="7838">
          <cell r="S7838" t="str">
            <v>OPERAÇÕES RATEIOS</v>
          </cell>
        </row>
        <row r="7839">
          <cell r="S7839" t="str">
            <v>OPERAÇÕES RATEIOS</v>
          </cell>
        </row>
        <row r="7840">
          <cell r="S7840" t="str">
            <v>OPERAÇÕES RATEIOS</v>
          </cell>
        </row>
        <row r="7841">
          <cell r="S7841" t="str">
            <v>OPERAÇÕES RATEIOS</v>
          </cell>
        </row>
        <row r="7842">
          <cell r="S7842" t="str">
            <v>OPERAÇÕES RATEIOS</v>
          </cell>
        </row>
        <row r="7843">
          <cell r="S7843" t="str">
            <v>OPERAÇÕES RATEIOS</v>
          </cell>
        </row>
        <row r="7844">
          <cell r="S7844" t="str">
            <v>OPERAÇÕES RATEIOS</v>
          </cell>
        </row>
        <row r="7845">
          <cell r="S7845" t="str">
            <v>OPERAÇÕES RATEIOS</v>
          </cell>
        </row>
        <row r="7846">
          <cell r="S7846" t="str">
            <v>OPERAÇÕES RATEIOS</v>
          </cell>
        </row>
        <row r="7847">
          <cell r="S7847" t="str">
            <v>OPERAÇÕES RATEIOS</v>
          </cell>
        </row>
        <row r="7848">
          <cell r="S7848" t="str">
            <v>OPERAÇÕES RATEIOS</v>
          </cell>
        </row>
        <row r="7849">
          <cell r="S7849" t="str">
            <v>OPERAÇÕES RATEIOS</v>
          </cell>
        </row>
        <row r="7850">
          <cell r="S7850" t="str">
            <v>OPERAÇÕES RATEIOS</v>
          </cell>
        </row>
        <row r="7851">
          <cell r="S7851" t="str">
            <v>OPERAÇÕES RATEIOS</v>
          </cell>
        </row>
        <row r="7852">
          <cell r="S7852" t="str">
            <v>OPERAÇÕES RATEIOS</v>
          </cell>
        </row>
        <row r="7853">
          <cell r="S7853" t="str">
            <v>OPERAÇÕES RATEIOS</v>
          </cell>
        </row>
        <row r="7854">
          <cell r="S7854" t="str">
            <v>OPERAÇÕES RATEIOS</v>
          </cell>
        </row>
        <row r="7855">
          <cell r="S7855" t="str">
            <v>OPERAÇÕES RATEIOS</v>
          </cell>
        </row>
        <row r="7856">
          <cell r="S7856" t="str">
            <v>OPERAÇÕES RATEIOS</v>
          </cell>
        </row>
        <row r="7857">
          <cell r="S7857" t="str">
            <v>OPERAÇÕES RATEIOS</v>
          </cell>
        </row>
        <row r="7858">
          <cell r="S7858" t="str">
            <v>OPERAÇÕES RATEIOS</v>
          </cell>
        </row>
        <row r="7859">
          <cell r="S7859" t="str">
            <v>OPERAÇÕES RATEIOS</v>
          </cell>
        </row>
        <row r="7860">
          <cell r="S7860" t="str">
            <v>OPERAÇÕES RATEIOS</v>
          </cell>
        </row>
        <row r="7861">
          <cell r="S7861" t="str">
            <v>OPERAÇÕES RATEIOS</v>
          </cell>
        </row>
        <row r="7862">
          <cell r="S7862" t="str">
            <v>OPERAÇÕES RATEIOS</v>
          </cell>
        </row>
        <row r="7863">
          <cell r="S7863" t="str">
            <v>OPERAÇÕES RATEIOS</v>
          </cell>
        </row>
        <row r="7864">
          <cell r="S7864" t="str">
            <v>OPERAÇÕES RATEIOS</v>
          </cell>
        </row>
        <row r="7865">
          <cell r="S7865" t="str">
            <v>OPERAÇÕES RATEIOS</v>
          </cell>
        </row>
        <row r="7866">
          <cell r="S7866" t="str">
            <v>OPERAÇÕES RATEIOS</v>
          </cell>
        </row>
        <row r="7867">
          <cell r="S7867" t="str">
            <v>OPERAÇÕES RATEIOS</v>
          </cell>
        </row>
        <row r="7868">
          <cell r="S7868" t="str">
            <v>OPERAÇÕES RATEIOS</v>
          </cell>
        </row>
        <row r="7869">
          <cell r="S7869" t="str">
            <v>OPERAÇÕES RATEIOS</v>
          </cell>
        </row>
        <row r="7870">
          <cell r="S7870" t="str">
            <v>OPERAÇÕES RATEIOS</v>
          </cell>
        </row>
        <row r="7871">
          <cell r="S7871" t="str">
            <v>OPERAÇÕES RATEIOS</v>
          </cell>
        </row>
        <row r="7872">
          <cell r="S7872" t="str">
            <v>OPERAÇÕES RATEIOS</v>
          </cell>
        </row>
        <row r="7873">
          <cell r="S7873" t="str">
            <v>OPERAÇÕES RATEIOS</v>
          </cell>
        </row>
        <row r="7874">
          <cell r="S7874" t="str">
            <v>OPERAÇÕES RATEIOS</v>
          </cell>
        </row>
        <row r="7875">
          <cell r="S7875" t="str">
            <v>OPERAÇÕES RATEIOS</v>
          </cell>
        </row>
        <row r="7876">
          <cell r="S7876" t="str">
            <v>OPERAÇÕES RATEIOS</v>
          </cell>
        </row>
        <row r="7877">
          <cell r="S7877" t="str">
            <v>OPERAÇÕES RATEIOS</v>
          </cell>
        </row>
        <row r="7878">
          <cell r="S7878" t="str">
            <v>OPERAÇÕES RATEIOS</v>
          </cell>
        </row>
        <row r="7879">
          <cell r="S7879" t="str">
            <v>OPERAÇÕES RATEIOS</v>
          </cell>
        </row>
        <row r="7880">
          <cell r="S7880" t="str">
            <v>OPERAÇÕES RATEIOS</v>
          </cell>
        </row>
        <row r="7881">
          <cell r="S7881" t="str">
            <v>OPERAÇÕES RATEIOS</v>
          </cell>
        </row>
        <row r="7882">
          <cell r="S7882" t="str">
            <v>OPERAÇÕES RATEIOS</v>
          </cell>
        </row>
        <row r="7883">
          <cell r="S7883" t="str">
            <v>OPERAÇÕES RATEIOS</v>
          </cell>
        </row>
        <row r="7884">
          <cell r="S7884" t="str">
            <v>OPERAÇÕES RATEIOS</v>
          </cell>
        </row>
        <row r="7885">
          <cell r="S7885" t="str">
            <v>OPERAÇÕES RATEIOS</v>
          </cell>
        </row>
        <row r="7886">
          <cell r="S7886" t="str">
            <v>OPERAÇÕES RATEIOS</v>
          </cell>
        </row>
        <row r="7887">
          <cell r="S7887" t="str">
            <v>OPERAÇÕES RATEIOS</v>
          </cell>
        </row>
        <row r="7888">
          <cell r="S7888" t="str">
            <v>OPERAÇÕES RATEIOS</v>
          </cell>
        </row>
        <row r="7889">
          <cell r="S7889" t="str">
            <v>OPERAÇÕES RATEIOS</v>
          </cell>
        </row>
        <row r="7890">
          <cell r="S7890" t="str">
            <v>OPERAÇÕES RATEIOS</v>
          </cell>
        </row>
        <row r="7891">
          <cell r="S7891" t="str">
            <v>OPERAÇÕES RATEIOS</v>
          </cell>
        </row>
        <row r="7892">
          <cell r="S7892" t="str">
            <v>OPERAÇÕES RATEIOS</v>
          </cell>
        </row>
        <row r="7893">
          <cell r="S7893" t="str">
            <v>OPERAÇÕES RATEIOS</v>
          </cell>
        </row>
        <row r="7894">
          <cell r="S7894" t="str">
            <v>OPERAÇÕES RATEIOS</v>
          </cell>
        </row>
        <row r="7895">
          <cell r="S7895" t="str">
            <v>OPERAÇÕES RATEIOS</v>
          </cell>
        </row>
        <row r="7896">
          <cell r="S7896" t="str">
            <v>OPERAÇÕES RATEIOS</v>
          </cell>
        </row>
        <row r="7897">
          <cell r="S7897" t="str">
            <v>OPERAÇÕES RATEIOS</v>
          </cell>
        </row>
        <row r="7898">
          <cell r="S7898" t="str">
            <v>OPERAÇÕES RATEIOS</v>
          </cell>
        </row>
        <row r="7899">
          <cell r="S7899" t="str">
            <v>OPERAÇÕES RATEIOS</v>
          </cell>
        </row>
        <row r="7900">
          <cell r="S7900" t="str">
            <v>OPERAÇÕES RATEIOS</v>
          </cell>
        </row>
        <row r="7901">
          <cell r="S7901" t="str">
            <v>OPERAÇÕES RATEIOS</v>
          </cell>
        </row>
        <row r="7902">
          <cell r="S7902" t="str">
            <v>OPERAÇÕES RATEIOS</v>
          </cell>
        </row>
        <row r="7903">
          <cell r="S7903" t="str">
            <v>OPERAÇÕES RATEIOS</v>
          </cell>
        </row>
        <row r="7904">
          <cell r="S7904" t="str">
            <v>OPERAÇÕES RATEIOS</v>
          </cell>
        </row>
        <row r="7905">
          <cell r="S7905" t="str">
            <v>OPERAÇÕES RATEIOS</v>
          </cell>
        </row>
        <row r="7906">
          <cell r="S7906" t="str">
            <v>OPERAÇÕES RATEIOS</v>
          </cell>
        </row>
        <row r="7907">
          <cell r="S7907" t="str">
            <v>OPERAÇÕES RATEIOS</v>
          </cell>
        </row>
        <row r="7908">
          <cell r="S7908" t="str">
            <v>OPERAÇÕES RATEIOS</v>
          </cell>
        </row>
        <row r="7909">
          <cell r="S7909" t="str">
            <v>OPERAÇÕES RATEIOS</v>
          </cell>
        </row>
        <row r="7910">
          <cell r="S7910" t="str">
            <v>OPERAÇÕES RATEIOS</v>
          </cell>
        </row>
        <row r="7911">
          <cell r="S7911" t="str">
            <v>OPERAÇÕES RATEIOS</v>
          </cell>
        </row>
        <row r="7912">
          <cell r="S7912" t="str">
            <v>OPERAÇÕES RATEIOS</v>
          </cell>
        </row>
        <row r="7913">
          <cell r="S7913" t="str">
            <v>OPERAÇÕES RATEIOS</v>
          </cell>
        </row>
        <row r="7914">
          <cell r="S7914" t="str">
            <v>OPERAÇÕES RATEIOS</v>
          </cell>
        </row>
        <row r="7915">
          <cell r="S7915" t="str">
            <v>OPERAÇÕES RATEIOS</v>
          </cell>
        </row>
        <row r="7916">
          <cell r="S7916" t="str">
            <v>OPERAÇÕES RATEIOS</v>
          </cell>
        </row>
        <row r="7917">
          <cell r="S7917" t="str">
            <v>OPERAÇÕES RATEIOS</v>
          </cell>
        </row>
        <row r="7918">
          <cell r="S7918" t="str">
            <v>OPERAÇÕES RATEIOS</v>
          </cell>
        </row>
        <row r="7919">
          <cell r="S7919" t="str">
            <v>OPERAÇÕES RATEIOS</v>
          </cell>
        </row>
        <row r="7920">
          <cell r="S7920" t="str">
            <v>OPERAÇÕES RATEIOS</v>
          </cell>
        </row>
        <row r="7921">
          <cell r="S7921" t="str">
            <v>OPERAÇÕES RATEIOS</v>
          </cell>
        </row>
        <row r="7922">
          <cell r="S7922" t="str">
            <v>OPERAÇÕES RATEIOS</v>
          </cell>
        </row>
        <row r="7923">
          <cell r="S7923" t="str">
            <v>OPERAÇÕES RATEIOS</v>
          </cell>
        </row>
        <row r="7924">
          <cell r="S7924" t="str">
            <v>OPERAÇÕES RATEIOS</v>
          </cell>
        </row>
        <row r="7925">
          <cell r="S7925" t="str">
            <v>OPERAÇÕES RATEIOS</v>
          </cell>
        </row>
        <row r="7926">
          <cell r="S7926" t="str">
            <v>OPERAÇÕES RATEIOS</v>
          </cell>
        </row>
        <row r="7927">
          <cell r="S7927" t="str">
            <v>OPERAÇÕES RATEIOS</v>
          </cell>
        </row>
        <row r="7928">
          <cell r="S7928" t="str">
            <v>OPERAÇÕES RATEIOS</v>
          </cell>
        </row>
        <row r="7929">
          <cell r="S7929" t="str">
            <v>OPERAÇÕES RATEIOS</v>
          </cell>
        </row>
        <row r="7930">
          <cell r="S7930" t="str">
            <v>OPERAÇÕES RATEIOS</v>
          </cell>
        </row>
        <row r="7931">
          <cell r="S7931" t="str">
            <v>OPERAÇÕES RATEIOS</v>
          </cell>
        </row>
        <row r="7932">
          <cell r="S7932" t="str">
            <v>OPERAÇÕES RATEIOS</v>
          </cell>
        </row>
        <row r="7933">
          <cell r="S7933" t="str">
            <v>OPERAÇÕES RATEIOS</v>
          </cell>
        </row>
        <row r="7934">
          <cell r="S7934" t="str">
            <v>OPERAÇÕES RATEIOS</v>
          </cell>
        </row>
        <row r="7935">
          <cell r="S7935" t="str">
            <v>OPERAÇÕES RATEIOS</v>
          </cell>
        </row>
        <row r="7936">
          <cell r="S7936" t="str">
            <v>OPERAÇÕES RATEIOS</v>
          </cell>
        </row>
        <row r="7937">
          <cell r="S7937" t="str">
            <v>OPERAÇÕES RATEIOS</v>
          </cell>
        </row>
        <row r="7938">
          <cell r="S7938" t="str">
            <v>OPERAÇÕES RATEIOS</v>
          </cell>
        </row>
        <row r="7939">
          <cell r="S7939" t="str">
            <v>OPERAÇÕES RATEIOS</v>
          </cell>
        </row>
        <row r="7940">
          <cell r="S7940" t="str">
            <v>OPERAÇÕES RATEIOS</v>
          </cell>
        </row>
        <row r="7941">
          <cell r="S7941" t="str">
            <v>OPERAÇÕES RATEIOS</v>
          </cell>
        </row>
        <row r="7942">
          <cell r="S7942" t="str">
            <v>OPERAÇÕES RATEIOS</v>
          </cell>
        </row>
        <row r="7943">
          <cell r="S7943" t="str">
            <v>OPERAÇÕES RATEIOS</v>
          </cell>
        </row>
        <row r="7944">
          <cell r="S7944" t="str">
            <v>OPERAÇÕES RATEIOS</v>
          </cell>
        </row>
        <row r="7945">
          <cell r="S7945" t="str">
            <v>OPERAÇÕES RATEIOS</v>
          </cell>
        </row>
        <row r="7946">
          <cell r="S7946" t="str">
            <v>OPERAÇÕES RATEIOS</v>
          </cell>
        </row>
        <row r="7947">
          <cell r="S7947" t="str">
            <v>OPERAÇÕES RATEIOS</v>
          </cell>
        </row>
        <row r="7948">
          <cell r="S7948" t="str">
            <v>OPERAÇÕES RATEIOS</v>
          </cell>
        </row>
        <row r="7949">
          <cell r="S7949" t="str">
            <v>OPERAÇÕES RATEIOS</v>
          </cell>
        </row>
        <row r="7950">
          <cell r="S7950" t="str">
            <v>OPERAÇÕES RATEIOS</v>
          </cell>
        </row>
        <row r="7951">
          <cell r="S7951" t="str">
            <v>OPERAÇÕES RATEIOS</v>
          </cell>
        </row>
        <row r="7952">
          <cell r="S7952" t="str">
            <v>OPERAÇÕES RATEIOS</v>
          </cell>
        </row>
        <row r="7953">
          <cell r="S7953" t="str">
            <v>OPERAÇÕES RATEIOS</v>
          </cell>
        </row>
        <row r="7954">
          <cell r="S7954" t="str">
            <v>OPERAÇÕES RATEIOS</v>
          </cell>
        </row>
        <row r="7955">
          <cell r="S7955" t="str">
            <v>OPERAÇÕES RATEIOS</v>
          </cell>
        </row>
        <row r="7956">
          <cell r="S7956" t="str">
            <v>OPERAÇÕES RATEIOS</v>
          </cell>
        </row>
        <row r="7957">
          <cell r="S7957" t="str">
            <v>OPERAÇÕES RATEIOS</v>
          </cell>
        </row>
        <row r="7958">
          <cell r="S7958" t="str">
            <v>OPERAÇÕES RATEIOS</v>
          </cell>
        </row>
        <row r="7959">
          <cell r="S7959" t="str">
            <v>OPERAÇÕES RATEIOS</v>
          </cell>
        </row>
        <row r="7960">
          <cell r="S7960" t="str">
            <v>OPERAÇÕES RATEIOS</v>
          </cell>
        </row>
        <row r="7961">
          <cell r="S7961" t="str">
            <v>OPERAÇÕES RATEIOS</v>
          </cell>
        </row>
        <row r="7962">
          <cell r="S7962" t="str">
            <v>OPERAÇÕES RATEIOS</v>
          </cell>
        </row>
        <row r="7963">
          <cell r="S7963" t="str">
            <v>OPERAÇÕES RATEIOS</v>
          </cell>
        </row>
        <row r="7964">
          <cell r="S7964" t="str">
            <v>OPERAÇÕES RATEIOS</v>
          </cell>
        </row>
        <row r="7965">
          <cell r="S7965" t="str">
            <v>OPERAÇÕES RATEIOS</v>
          </cell>
        </row>
        <row r="7966">
          <cell r="S7966" t="str">
            <v>OPERAÇÕES RATEIOS</v>
          </cell>
        </row>
        <row r="7967">
          <cell r="S7967" t="str">
            <v>OPERAÇÕES RATEIOS</v>
          </cell>
        </row>
        <row r="7968">
          <cell r="S7968" t="str">
            <v>OPERAÇÕES RATEIOS</v>
          </cell>
        </row>
        <row r="7969">
          <cell r="S7969" t="str">
            <v>OPERAÇÕES RATEIOS</v>
          </cell>
        </row>
        <row r="7970">
          <cell r="S7970" t="str">
            <v>OPERAÇÕES RATEIOS</v>
          </cell>
        </row>
        <row r="7971">
          <cell r="S7971" t="str">
            <v>OPERAÇÕES RATEIOS</v>
          </cell>
        </row>
        <row r="7972">
          <cell r="S7972" t="str">
            <v>OPERAÇÕES RATEIOS</v>
          </cell>
        </row>
        <row r="7973">
          <cell r="S7973" t="str">
            <v>OPERAÇÕES RATEIOS</v>
          </cell>
        </row>
        <row r="7974">
          <cell r="S7974" t="str">
            <v>OPERAÇÕES RATEIOS</v>
          </cell>
        </row>
        <row r="7975">
          <cell r="S7975" t="str">
            <v>OPERAÇÕES RATEIOS</v>
          </cell>
        </row>
        <row r="7976">
          <cell r="S7976" t="str">
            <v>OPERAÇÕES RATEIOS</v>
          </cell>
        </row>
        <row r="7977">
          <cell r="S7977" t="str">
            <v>OPERAÇÕES RATEIOS</v>
          </cell>
        </row>
        <row r="7978">
          <cell r="S7978" t="str">
            <v>OPERAÇÕES RATEIOS</v>
          </cell>
        </row>
        <row r="7979">
          <cell r="S7979" t="str">
            <v>OPERAÇÕES RATEIOS</v>
          </cell>
        </row>
        <row r="7980">
          <cell r="S7980" t="str">
            <v>OPERAÇÕES RATEIOS</v>
          </cell>
        </row>
        <row r="7981">
          <cell r="S7981" t="str">
            <v>OPERAÇÕES RATEIOS</v>
          </cell>
        </row>
        <row r="7982">
          <cell r="S7982" t="str">
            <v>OPERAÇÕES RATEIOS</v>
          </cell>
        </row>
        <row r="7983">
          <cell r="S7983" t="str">
            <v>OPERAÇÕES RATEIOS</v>
          </cell>
        </row>
        <row r="7984">
          <cell r="S7984" t="str">
            <v>OPERAÇÕES RATEIOS</v>
          </cell>
        </row>
        <row r="7985">
          <cell r="S7985" t="str">
            <v>OPERAÇÕES RATEIOS</v>
          </cell>
        </row>
        <row r="7986">
          <cell r="S7986" t="str">
            <v>OPERAÇÕES RATEIOS</v>
          </cell>
        </row>
        <row r="7987">
          <cell r="S7987" t="str">
            <v>OPERAÇÕES RATEIOS</v>
          </cell>
        </row>
        <row r="7988">
          <cell r="S7988" t="str">
            <v>OPERAÇÕES RATEIOS</v>
          </cell>
        </row>
        <row r="7989">
          <cell r="S7989" t="str">
            <v>OPERAÇÕES RATEIOS</v>
          </cell>
        </row>
        <row r="7990">
          <cell r="S7990" t="str">
            <v>OPERAÇÕES RATEIOS</v>
          </cell>
        </row>
        <row r="7991">
          <cell r="S7991" t="str">
            <v>OPERAÇÕES RATEIOS</v>
          </cell>
        </row>
        <row r="7992">
          <cell r="S7992" t="str">
            <v>OPERAÇÕES RATEIOS</v>
          </cell>
        </row>
        <row r="7993">
          <cell r="S7993" t="str">
            <v>OPERAÇÕES RATEIOS</v>
          </cell>
        </row>
        <row r="7994">
          <cell r="S7994" t="str">
            <v>OPERAÇÕES RATEIOS</v>
          </cell>
        </row>
        <row r="7995">
          <cell r="S7995" t="str">
            <v>OPERAÇÕES RATEIOS</v>
          </cell>
        </row>
        <row r="7996">
          <cell r="S7996" t="str">
            <v>OPERAÇÕES RATEIOS</v>
          </cell>
        </row>
        <row r="7997">
          <cell r="S7997" t="str">
            <v>OPERAÇÕES RATEIOS</v>
          </cell>
        </row>
        <row r="7998">
          <cell r="S7998" t="str">
            <v>OPERAÇÕES RATEIOS</v>
          </cell>
        </row>
        <row r="7999">
          <cell r="S7999" t="str">
            <v>OPERAÇÕES RATEIOS</v>
          </cell>
        </row>
        <row r="8000">
          <cell r="S8000" t="str">
            <v>OPERAÇÕES RATEIOS</v>
          </cell>
        </row>
        <row r="8001">
          <cell r="S8001" t="str">
            <v>OPERAÇÕES RATEIOS</v>
          </cell>
        </row>
        <row r="8002">
          <cell r="S8002" t="str">
            <v>OPERAÇÕES RATEIOS</v>
          </cell>
        </row>
        <row r="8003">
          <cell r="S8003" t="str">
            <v>OPERAÇÕES RATEIOS</v>
          </cell>
        </row>
        <row r="8004">
          <cell r="S8004" t="str">
            <v>OPERAÇÕES RATEIOS</v>
          </cell>
        </row>
        <row r="8005">
          <cell r="S8005" t="str">
            <v>OPERAÇÕES RATEIOS</v>
          </cell>
        </row>
        <row r="8006">
          <cell r="S8006" t="str">
            <v>OPERAÇÕES RATEIOS</v>
          </cell>
        </row>
        <row r="8007">
          <cell r="S8007" t="str">
            <v>OPERAÇÕES RATEIOS</v>
          </cell>
        </row>
        <row r="8008">
          <cell r="S8008" t="str">
            <v>OPERAÇÕES RATEIOS</v>
          </cell>
        </row>
        <row r="8009">
          <cell r="S8009" t="str">
            <v>OPERAÇÕES RATEIOS</v>
          </cell>
        </row>
        <row r="8010">
          <cell r="S8010" t="str">
            <v>OPERAÇÕES RATEIOS</v>
          </cell>
        </row>
        <row r="8011">
          <cell r="S8011" t="str">
            <v>OPERAÇÕES RATEIOS</v>
          </cell>
        </row>
        <row r="8012">
          <cell r="S8012" t="str">
            <v>OPERAÇÕES RATEIOS</v>
          </cell>
        </row>
        <row r="8013">
          <cell r="S8013" t="str">
            <v>OPERAÇÕES RATEIOS</v>
          </cell>
        </row>
        <row r="8014">
          <cell r="S8014" t="str">
            <v>OPERAÇÕES RATEIOS</v>
          </cell>
        </row>
        <row r="8015">
          <cell r="S8015" t="str">
            <v>OPERAÇÕES RATEIOS</v>
          </cell>
        </row>
        <row r="8016">
          <cell r="S8016" t="str">
            <v>OPERAÇÕES RATEIOS</v>
          </cell>
        </row>
        <row r="8017">
          <cell r="S8017" t="str">
            <v>OPERAÇÕES RATEIOS</v>
          </cell>
        </row>
        <row r="8018">
          <cell r="S8018" t="str">
            <v>OPERAÇÕES RATEIOS</v>
          </cell>
        </row>
        <row r="8019">
          <cell r="S8019" t="str">
            <v>OPERAÇÕES RATEIOS</v>
          </cell>
        </row>
        <row r="8020">
          <cell r="S8020" t="str">
            <v>OPERAÇÕES RATEIOS</v>
          </cell>
        </row>
        <row r="8021">
          <cell r="S8021" t="str">
            <v>OPERAÇÕES RATEIOS</v>
          </cell>
        </row>
        <row r="8022">
          <cell r="S8022" t="str">
            <v>OPERAÇÕES RATEIOS</v>
          </cell>
        </row>
        <row r="8023">
          <cell r="S8023" t="str">
            <v>OPERAÇÕES RATEIOS</v>
          </cell>
        </row>
        <row r="8024">
          <cell r="S8024" t="str">
            <v>OPERAÇÕES RATEIOS</v>
          </cell>
        </row>
        <row r="8025">
          <cell r="S8025" t="str">
            <v>OPERAÇÕES RATEIOS</v>
          </cell>
        </row>
        <row r="8026">
          <cell r="S8026" t="str">
            <v>OPERAÇÕES RATEIOS</v>
          </cell>
        </row>
        <row r="8027">
          <cell r="S8027" t="str">
            <v>OPERAÇÕES RATEIOS</v>
          </cell>
        </row>
        <row r="8028">
          <cell r="S8028" t="str">
            <v>OPERAÇÕES RATEIOS</v>
          </cell>
        </row>
        <row r="8029">
          <cell r="S8029" t="str">
            <v>OPERAÇÕES RATEIOS</v>
          </cell>
        </row>
        <row r="8030">
          <cell r="S8030" t="str">
            <v>OPERAÇÕES RATEIOS</v>
          </cell>
        </row>
        <row r="8031">
          <cell r="S8031" t="str">
            <v>OPERAÇÕES RATEIOS</v>
          </cell>
        </row>
        <row r="8032">
          <cell r="S8032" t="str">
            <v>OPERAÇÕES RATEIOS</v>
          </cell>
        </row>
        <row r="8033">
          <cell r="S8033" t="str">
            <v>OPERAÇÕES RATEIOS</v>
          </cell>
        </row>
        <row r="8034">
          <cell r="S8034" t="str">
            <v>OPERAÇÕES RATEIOS</v>
          </cell>
        </row>
        <row r="8035">
          <cell r="S8035" t="str">
            <v>OPERAÇÕES RATEIOS</v>
          </cell>
        </row>
        <row r="8036">
          <cell r="S8036" t="str">
            <v>OPERAÇÕES RATEIOS</v>
          </cell>
        </row>
        <row r="8037">
          <cell r="S8037" t="str">
            <v>OPERAÇÕES RATEIOS</v>
          </cell>
        </row>
        <row r="8038">
          <cell r="S8038" t="str">
            <v>OPERAÇÕES RATEIOS</v>
          </cell>
        </row>
        <row r="8039">
          <cell r="S8039" t="str">
            <v>OPERAÇÕES RATEIOS</v>
          </cell>
        </row>
        <row r="8040">
          <cell r="S8040" t="str">
            <v>OPERAÇÕES RATEIOS</v>
          </cell>
        </row>
        <row r="8041">
          <cell r="S8041" t="str">
            <v>OPERAÇÕES RATEIOS</v>
          </cell>
        </row>
        <row r="8042">
          <cell r="S8042" t="str">
            <v>OPERAÇÕES RATEIOS</v>
          </cell>
        </row>
        <row r="8043">
          <cell r="S8043" t="str">
            <v>OPERAÇÕES RATEIOS</v>
          </cell>
        </row>
        <row r="8044">
          <cell r="S8044" t="str">
            <v>OPERAÇÕES RATEIOS</v>
          </cell>
        </row>
        <row r="8045">
          <cell r="S8045" t="str">
            <v>OPERAÇÕES RATEIOS</v>
          </cell>
        </row>
        <row r="8046">
          <cell r="S8046" t="str">
            <v>OPERAÇÕES RATEIOS</v>
          </cell>
        </row>
        <row r="8047">
          <cell r="S8047" t="str">
            <v>OPERAÇÕES RATEIOS</v>
          </cell>
        </row>
        <row r="8048">
          <cell r="S8048" t="str">
            <v>OPERAÇÕES RATEIOS</v>
          </cell>
        </row>
        <row r="8049">
          <cell r="S8049" t="str">
            <v>OPERAÇÕES RATEIOS</v>
          </cell>
        </row>
        <row r="8050">
          <cell r="S8050" t="str">
            <v>OPERAÇÕES RATEIOS</v>
          </cell>
        </row>
        <row r="8051">
          <cell r="S8051" t="str">
            <v>OPERAÇÕES RATEIOS</v>
          </cell>
        </row>
        <row r="8052">
          <cell r="S8052" t="str">
            <v>OPERAÇÕES RATEIOS</v>
          </cell>
        </row>
        <row r="8053">
          <cell r="S8053" t="str">
            <v>OPERAÇÕES RATEIOS</v>
          </cell>
        </row>
        <row r="8054">
          <cell r="S8054" t="str">
            <v>OPERAÇÕES RATEIOS</v>
          </cell>
        </row>
        <row r="8055">
          <cell r="S8055" t="str">
            <v>OPERAÇÕES RATEIOS</v>
          </cell>
        </row>
        <row r="8056">
          <cell r="S8056" t="str">
            <v>OPERAÇÕES RATEIOS</v>
          </cell>
        </row>
        <row r="8057">
          <cell r="S8057" t="str">
            <v>OPERAÇÕES RATEIOS</v>
          </cell>
        </row>
        <row r="8058">
          <cell r="S8058" t="str">
            <v>OPERAÇÕES RATEIOS</v>
          </cell>
        </row>
        <row r="8059">
          <cell r="S8059" t="str">
            <v>OPERAÇÕES RATEIOS</v>
          </cell>
        </row>
        <row r="8060">
          <cell r="S8060" t="str">
            <v>OPERAÇÕES RATEIOS</v>
          </cell>
        </row>
        <row r="8061">
          <cell r="S8061" t="str">
            <v>OPERAÇÕES RATEIOS</v>
          </cell>
        </row>
        <row r="8062">
          <cell r="S8062" t="str">
            <v>OPERAÇÕES RATEIOS</v>
          </cell>
        </row>
        <row r="8063">
          <cell r="S8063" t="str">
            <v>OPERAÇÕES RATEIOS</v>
          </cell>
        </row>
        <row r="8064">
          <cell r="S8064" t="str">
            <v>OPERAÇÕES RATEIOS</v>
          </cell>
        </row>
        <row r="8065">
          <cell r="S8065" t="str">
            <v>OPERAÇÕES RATEIOS</v>
          </cell>
        </row>
        <row r="8066">
          <cell r="S8066" t="str">
            <v>OPERAÇÕES RATEIOS</v>
          </cell>
        </row>
        <row r="8067">
          <cell r="S8067" t="str">
            <v>OPERAÇÕES RATEIOS</v>
          </cell>
        </row>
        <row r="8068">
          <cell r="S8068" t="str">
            <v>OPERAÇÕES RATEIOS</v>
          </cell>
        </row>
        <row r="8069">
          <cell r="S8069" t="str">
            <v>OPERAÇÕES RATEIOS</v>
          </cell>
        </row>
        <row r="8070">
          <cell r="S8070" t="str">
            <v>OPERAÇÕES RATEIOS</v>
          </cell>
        </row>
        <row r="8071">
          <cell r="S8071" t="str">
            <v>OPERAÇÕES RATEIOS</v>
          </cell>
        </row>
        <row r="8072">
          <cell r="S8072" t="str">
            <v>OPERAÇÕES RATEIOS</v>
          </cell>
        </row>
        <row r="8073">
          <cell r="S8073" t="str">
            <v>OPERAÇÕES RATEIOS</v>
          </cell>
        </row>
        <row r="8074">
          <cell r="S8074" t="str">
            <v>OPERAÇÕES RATEIOS</v>
          </cell>
        </row>
        <row r="8075">
          <cell r="S8075" t="str">
            <v>OPERAÇÕES RATEIOS</v>
          </cell>
        </row>
        <row r="8076">
          <cell r="S8076" t="str">
            <v>OPERAÇÕES RATEIOS</v>
          </cell>
        </row>
        <row r="8077">
          <cell r="S8077" t="str">
            <v>OPERAÇÕES RATEIOS</v>
          </cell>
        </row>
        <row r="8078">
          <cell r="S8078" t="str">
            <v>OPERAÇÕES RATEIOS</v>
          </cell>
        </row>
        <row r="8079">
          <cell r="S8079" t="str">
            <v>OPERAÇÕES RATEIOS</v>
          </cell>
        </row>
        <row r="8080">
          <cell r="S8080" t="str">
            <v>OPERAÇÕES RATEIOS</v>
          </cell>
        </row>
        <row r="8081">
          <cell r="S8081" t="str">
            <v>OPERAÇÕES RATEIOS</v>
          </cell>
        </row>
        <row r="8082">
          <cell r="S8082" t="str">
            <v>OPERAÇÕES RATEIOS</v>
          </cell>
        </row>
        <row r="8083">
          <cell r="S8083" t="str">
            <v>OPERAÇÕES RATEIOS</v>
          </cell>
        </row>
        <row r="8084">
          <cell r="S8084" t="str">
            <v>OPERAÇÕES RATEIOS</v>
          </cell>
        </row>
        <row r="8085">
          <cell r="S8085" t="str">
            <v>OPERAÇÕES RATEIOS</v>
          </cell>
        </row>
        <row r="8086">
          <cell r="S8086" t="str">
            <v>OPERAÇÕES RATEIOS</v>
          </cell>
        </row>
        <row r="8087">
          <cell r="S8087" t="str">
            <v>OPERAÇÕES RATEIOS</v>
          </cell>
        </row>
        <row r="8088">
          <cell r="S8088" t="str">
            <v>OPERAÇÕES RATEIOS</v>
          </cell>
        </row>
        <row r="8089">
          <cell r="S8089" t="str">
            <v>OPERAÇÕES RATEIOS</v>
          </cell>
        </row>
        <row r="8090">
          <cell r="S8090" t="str">
            <v>OPERAÇÕES RATEIOS</v>
          </cell>
        </row>
        <row r="8091">
          <cell r="S8091" t="str">
            <v>OPERAÇÕES RATEIOS</v>
          </cell>
        </row>
        <row r="8092">
          <cell r="S8092" t="str">
            <v>OPERAÇÕES RATEIOS</v>
          </cell>
        </row>
        <row r="8093">
          <cell r="S8093" t="str">
            <v>OPERAÇÕES RATEIOS</v>
          </cell>
        </row>
        <row r="8094">
          <cell r="S8094" t="str">
            <v>OPERAÇÕES RATEIOS</v>
          </cell>
        </row>
        <row r="8095">
          <cell r="S8095" t="str">
            <v>OPERAÇÕES RATEIOS</v>
          </cell>
        </row>
        <row r="8096">
          <cell r="S8096" t="str">
            <v>OPERAÇÕES RATEIOS</v>
          </cell>
        </row>
        <row r="8097">
          <cell r="S8097" t="str">
            <v>OPERAÇÕES RATEIOS</v>
          </cell>
        </row>
        <row r="8098">
          <cell r="S8098" t="str">
            <v>OPERAÇÕES RATEIOS</v>
          </cell>
        </row>
        <row r="8099">
          <cell r="S8099" t="str">
            <v>OPERAÇÕES RATEIOS</v>
          </cell>
        </row>
        <row r="8100">
          <cell r="S8100" t="str">
            <v>OPERAÇÕES RATEIOS</v>
          </cell>
        </row>
        <row r="8101">
          <cell r="S8101" t="str">
            <v>OPERAÇÕES RATEIOS</v>
          </cell>
        </row>
        <row r="8102">
          <cell r="S8102" t="str">
            <v>OPERAÇÕES RATEIOS</v>
          </cell>
        </row>
        <row r="8103">
          <cell r="S8103" t="str">
            <v>OPERAÇÕES RATEIOS</v>
          </cell>
        </row>
        <row r="8104">
          <cell r="S8104" t="str">
            <v>OPERAÇÕES RATEIOS</v>
          </cell>
        </row>
        <row r="8105">
          <cell r="S8105" t="str">
            <v>OPERAÇÕES RATEIOS</v>
          </cell>
        </row>
        <row r="8106">
          <cell r="S8106" t="str">
            <v>OPERAÇÕES RATEIOS</v>
          </cell>
        </row>
        <row r="8107">
          <cell r="S8107" t="str">
            <v>OPERAÇÕES RATEIOS</v>
          </cell>
        </row>
        <row r="8108">
          <cell r="S8108" t="str">
            <v>OPERAÇÕES RATEIOS</v>
          </cell>
        </row>
        <row r="8109">
          <cell r="S8109" t="str">
            <v>OPERAÇÕES RATEIOS</v>
          </cell>
        </row>
        <row r="8110">
          <cell r="S8110" t="str">
            <v>OPERAÇÕES RATEIOS</v>
          </cell>
        </row>
        <row r="8111">
          <cell r="S8111" t="str">
            <v>OPERAÇÕES RATEIOS</v>
          </cell>
        </row>
        <row r="8112">
          <cell r="S8112" t="str">
            <v>OPERAÇÕES RATEIOS</v>
          </cell>
        </row>
        <row r="8113">
          <cell r="S8113" t="str">
            <v>OPERAÇÕES RATEIOS</v>
          </cell>
        </row>
        <row r="8114">
          <cell r="S8114" t="str">
            <v>OPERAÇÕES RATEIOS</v>
          </cell>
        </row>
        <row r="8115">
          <cell r="S8115" t="str">
            <v>OPERAÇÕES RATEIOS</v>
          </cell>
        </row>
        <row r="8116">
          <cell r="S8116" t="str">
            <v>OPERAÇÕES RATEIOS</v>
          </cell>
        </row>
        <row r="8117">
          <cell r="S8117" t="str">
            <v>OPERAÇÕES RATEIOS</v>
          </cell>
        </row>
        <row r="8118">
          <cell r="S8118" t="str">
            <v>OPERAÇÕES RATEIOS</v>
          </cell>
        </row>
        <row r="8119">
          <cell r="S8119" t="str">
            <v>OPERAÇÕES RATEIOS</v>
          </cell>
        </row>
        <row r="8120">
          <cell r="S8120" t="str">
            <v>OPERAÇÕES RATEIOS</v>
          </cell>
        </row>
        <row r="8121">
          <cell r="S8121" t="str">
            <v>OPERAÇÕES RATEIOS</v>
          </cell>
        </row>
        <row r="8122">
          <cell r="S8122" t="str">
            <v>OPERAÇÕES RATEIOS</v>
          </cell>
        </row>
        <row r="8123">
          <cell r="S8123" t="str">
            <v>OPERAÇÕES RATEIOS</v>
          </cell>
        </row>
        <row r="8124">
          <cell r="S8124" t="str">
            <v>OPERAÇÕES RATEIOS</v>
          </cell>
        </row>
        <row r="8125">
          <cell r="S8125" t="str">
            <v>OPERAÇÕES RATEIOS</v>
          </cell>
        </row>
        <row r="8126">
          <cell r="S8126" t="str">
            <v>OPERAÇÕES RATEIOS</v>
          </cell>
        </row>
        <row r="8127">
          <cell r="S8127" t="str">
            <v>OPERAÇÕES RATEIOS</v>
          </cell>
        </row>
        <row r="8128">
          <cell r="S8128" t="str">
            <v>OPERAÇÕES RATEIOS</v>
          </cell>
        </row>
        <row r="8129">
          <cell r="S8129" t="str">
            <v>OPERAÇÕES RATEIOS</v>
          </cell>
        </row>
        <row r="8130">
          <cell r="S8130" t="str">
            <v>OPERAÇÕES RATEIOS</v>
          </cell>
        </row>
        <row r="8131">
          <cell r="S8131" t="str">
            <v>OPERAÇÕES RATEIOS</v>
          </cell>
        </row>
        <row r="8132">
          <cell r="S8132" t="str">
            <v>OPERAÇÕES RATEIOS</v>
          </cell>
        </row>
        <row r="8133">
          <cell r="S8133" t="str">
            <v>OPERAÇÕES RATEIOS</v>
          </cell>
        </row>
        <row r="8134">
          <cell r="S8134" t="str">
            <v>OPERAÇÕES RATEIOS</v>
          </cell>
        </row>
        <row r="8135">
          <cell r="S8135" t="str">
            <v>OPERAÇÕES RATEIOS</v>
          </cell>
        </row>
        <row r="8136">
          <cell r="S8136" t="str">
            <v>OPERAÇÕES RATEIOS</v>
          </cell>
        </row>
        <row r="8137">
          <cell r="S8137" t="str">
            <v>OPERAÇÕES RATEIOS</v>
          </cell>
        </row>
        <row r="8138">
          <cell r="S8138" t="str">
            <v>OPERAÇÕES RATEIOS</v>
          </cell>
        </row>
        <row r="8139">
          <cell r="S8139" t="str">
            <v>OPERAÇÕES RATEIOS</v>
          </cell>
        </row>
        <row r="8140">
          <cell r="S8140" t="str">
            <v>OPERAÇÕES RATEIOS</v>
          </cell>
        </row>
        <row r="8141">
          <cell r="S8141" t="str">
            <v>OPERAÇÕES RATEIOS</v>
          </cell>
        </row>
        <row r="8142">
          <cell r="S8142" t="str">
            <v>OPERAÇÕES RATEIOS</v>
          </cell>
        </row>
        <row r="8143">
          <cell r="S8143" t="str">
            <v>OPERAÇÕES RATEIOS</v>
          </cell>
        </row>
        <row r="8144">
          <cell r="S8144" t="str">
            <v>OPERAÇÕES RATEIOS</v>
          </cell>
        </row>
        <row r="8145">
          <cell r="S8145" t="str">
            <v>OPERAÇÕES RATEIOS</v>
          </cell>
        </row>
        <row r="8146">
          <cell r="S8146" t="str">
            <v>OPERAÇÕES RATEIOS</v>
          </cell>
        </row>
        <row r="8147">
          <cell r="S8147" t="str">
            <v>OPERAÇÕES RATEIOS</v>
          </cell>
        </row>
        <row r="8148">
          <cell r="S8148" t="str">
            <v>OPERAÇÕES RATEIOS</v>
          </cell>
        </row>
        <row r="8149">
          <cell r="S8149" t="str">
            <v>OPERAÇÕES RATEIOS</v>
          </cell>
        </row>
        <row r="8150">
          <cell r="S8150" t="str">
            <v>OPERAÇÕES RATEIOS</v>
          </cell>
        </row>
        <row r="8151">
          <cell r="S8151" t="str">
            <v>OPERAÇÕES RATEIOS</v>
          </cell>
        </row>
        <row r="8152">
          <cell r="S8152" t="str">
            <v>OPERAÇÕES RATEIOS</v>
          </cell>
        </row>
        <row r="8153">
          <cell r="S8153" t="str">
            <v>OPERAÇÕES RATEIOS</v>
          </cell>
        </row>
        <row r="8154">
          <cell r="S8154" t="str">
            <v>OPERAÇÕES RATEIOS</v>
          </cell>
        </row>
        <row r="8155">
          <cell r="S8155" t="str">
            <v>OPERAÇÕES RATEIOS</v>
          </cell>
        </row>
        <row r="8156">
          <cell r="S8156" t="str">
            <v>OPERAÇÕES RATEIOS</v>
          </cell>
        </row>
        <row r="8157">
          <cell r="S8157" t="str">
            <v>OPERAÇÕES RATEIOS</v>
          </cell>
        </row>
        <row r="8158">
          <cell r="S8158" t="str">
            <v>OPERAÇÕES RATEIOS</v>
          </cell>
        </row>
        <row r="8159">
          <cell r="S8159" t="str">
            <v>OPERAÇÕES RATEIOS</v>
          </cell>
        </row>
        <row r="8160">
          <cell r="S8160" t="str">
            <v>OPERAÇÕES RATEIOS</v>
          </cell>
        </row>
        <row r="8161">
          <cell r="S8161" t="str">
            <v>OPERAÇÕES RATEIOS</v>
          </cell>
        </row>
        <row r="8162">
          <cell r="S8162" t="str">
            <v>OPERAÇÕES RATEIOS</v>
          </cell>
        </row>
        <row r="8163">
          <cell r="S8163" t="str">
            <v>OPERAÇÕES RATEIOS</v>
          </cell>
        </row>
        <row r="8164">
          <cell r="S8164" t="str">
            <v>OPERAÇÕES RATEIOS</v>
          </cell>
        </row>
        <row r="8165">
          <cell r="S8165" t="str">
            <v>OPERAÇÕES RATEIOS</v>
          </cell>
        </row>
        <row r="8166">
          <cell r="S8166" t="str">
            <v>OPERAÇÕES RATEIOS</v>
          </cell>
        </row>
        <row r="8167">
          <cell r="S8167" t="str">
            <v>OPERAÇÕES RATEIOS</v>
          </cell>
        </row>
        <row r="8168">
          <cell r="S8168" t="str">
            <v>OPERAÇÕES RATEIOS</v>
          </cell>
        </row>
        <row r="8169">
          <cell r="S8169" t="str">
            <v>OPERAÇÕES RATEIOS</v>
          </cell>
        </row>
        <row r="8170">
          <cell r="S8170" t="str">
            <v>OPERAÇÕES RATEIOS</v>
          </cell>
        </row>
        <row r="8171">
          <cell r="S8171" t="str">
            <v>OPERAÇÕES RATEIOS</v>
          </cell>
        </row>
        <row r="8172">
          <cell r="S8172" t="str">
            <v>OPERAÇÕES RATEIOS</v>
          </cell>
        </row>
        <row r="8173">
          <cell r="S8173" t="str">
            <v>OPERAÇÕES RATEIOS</v>
          </cell>
        </row>
        <row r="8174">
          <cell r="S8174" t="str">
            <v>OPERAÇÕES RATEIOS</v>
          </cell>
        </row>
        <row r="8175">
          <cell r="S8175" t="str">
            <v>OPERAÇÕES RATEIOS</v>
          </cell>
        </row>
        <row r="8176">
          <cell r="S8176" t="str">
            <v>OPERAÇÕES RATEIOS</v>
          </cell>
        </row>
        <row r="8177">
          <cell r="S8177" t="str">
            <v>OPERAÇÕES RATEIOS</v>
          </cell>
        </row>
        <row r="8178">
          <cell r="S8178" t="str">
            <v>OPERAÇÕES RATEIOS</v>
          </cell>
        </row>
        <row r="8179">
          <cell r="S8179" t="str">
            <v>OPERAÇÕES RATEIOS</v>
          </cell>
        </row>
        <row r="8180">
          <cell r="S8180" t="str">
            <v>OPERAÇÕES RATEIOS</v>
          </cell>
        </row>
        <row r="8181">
          <cell r="S8181" t="str">
            <v>OPERAÇÕES RATEIOS</v>
          </cell>
        </row>
        <row r="8182">
          <cell r="S8182" t="str">
            <v>OPERAÇÕES RATEIOS</v>
          </cell>
        </row>
        <row r="8183">
          <cell r="S8183" t="str">
            <v>OPERAÇÕES RATEIOS</v>
          </cell>
        </row>
        <row r="8184">
          <cell r="S8184" t="str">
            <v>OPERAÇÕES RATEIOS</v>
          </cell>
        </row>
        <row r="8185">
          <cell r="S8185" t="str">
            <v>OPERAÇÕES RATEIOS</v>
          </cell>
        </row>
        <row r="8186">
          <cell r="S8186" t="str">
            <v>OPERAÇÕES RATEIOS</v>
          </cell>
        </row>
        <row r="8187">
          <cell r="S8187" t="str">
            <v>OPERAÇÕES RATEIOS</v>
          </cell>
        </row>
        <row r="8188">
          <cell r="S8188" t="str">
            <v>OPERAÇÕES RATEIOS</v>
          </cell>
        </row>
        <row r="8189">
          <cell r="S8189" t="str">
            <v>OPERAÇÕES RATEIOS</v>
          </cell>
        </row>
        <row r="8190">
          <cell r="S8190" t="str">
            <v>OPERAÇÕES RATEIOS</v>
          </cell>
        </row>
        <row r="8191">
          <cell r="S8191" t="str">
            <v>OPERAÇÕES RATEIOS</v>
          </cell>
        </row>
        <row r="8192">
          <cell r="S8192" t="str">
            <v>OPERAÇÕES RATEIOS</v>
          </cell>
        </row>
        <row r="8193">
          <cell r="S8193" t="str">
            <v>OPERAÇÕES RATEIOS</v>
          </cell>
        </row>
        <row r="8194">
          <cell r="S8194" t="str">
            <v>OPERAÇÕES RATEIOS</v>
          </cell>
        </row>
        <row r="8195">
          <cell r="S8195" t="str">
            <v>OPERAÇÕES RATEIOS</v>
          </cell>
        </row>
        <row r="8196">
          <cell r="S8196" t="str">
            <v>OPERAÇÕES RATEIOS</v>
          </cell>
        </row>
        <row r="8197">
          <cell r="S8197" t="str">
            <v>OPERAÇÕES RATEIOS</v>
          </cell>
        </row>
        <row r="8198">
          <cell r="S8198" t="str">
            <v>OPERAÇÕES RATEIOS</v>
          </cell>
        </row>
        <row r="8199">
          <cell r="S8199" t="str">
            <v>OPERAÇÕES RATEIOS</v>
          </cell>
        </row>
        <row r="8200">
          <cell r="S8200" t="str">
            <v>OPERAÇÕES RATEIOS</v>
          </cell>
        </row>
        <row r="8201">
          <cell r="S8201" t="str">
            <v>OPERAÇÕES RATEIOS</v>
          </cell>
        </row>
        <row r="8202">
          <cell r="S8202" t="str">
            <v>OPERAÇÕES RATEIOS</v>
          </cell>
        </row>
        <row r="8203">
          <cell r="S8203" t="str">
            <v>OPERAÇÕES RATEIOS</v>
          </cell>
        </row>
        <row r="8204">
          <cell r="S8204" t="str">
            <v>OPERAÇÕES RATEIOS</v>
          </cell>
        </row>
        <row r="8205">
          <cell r="S8205" t="str">
            <v>OPERAÇÕES RATEIOS</v>
          </cell>
        </row>
        <row r="8206">
          <cell r="S8206" t="str">
            <v>OPERAÇÕES RATEIOS</v>
          </cell>
        </row>
        <row r="8207">
          <cell r="S8207" t="str">
            <v>OPERAÇÕES RATEIOS</v>
          </cell>
        </row>
        <row r="8208">
          <cell r="S8208" t="str">
            <v>OPERAÇÕES RATEIOS</v>
          </cell>
        </row>
        <row r="8209">
          <cell r="S8209" t="str">
            <v>OPERAÇÕES RATEIOS</v>
          </cell>
        </row>
        <row r="8210">
          <cell r="S8210" t="str">
            <v>OPERAÇÕES RATEIOS</v>
          </cell>
        </row>
        <row r="8211">
          <cell r="S8211" t="str">
            <v>OPERAÇÕES RATEIOS</v>
          </cell>
        </row>
        <row r="8212">
          <cell r="S8212" t="str">
            <v>OPERAÇÕES RATEIOS</v>
          </cell>
        </row>
        <row r="8213">
          <cell r="S8213" t="str">
            <v>OPERAÇÕES RATEIOS</v>
          </cell>
        </row>
        <row r="8214">
          <cell r="S8214" t="str">
            <v>OPERAÇÕES RATEIOS</v>
          </cell>
        </row>
        <row r="8215">
          <cell r="S8215" t="str">
            <v>OPERAÇÕES RATEIOS</v>
          </cell>
        </row>
        <row r="8216">
          <cell r="S8216" t="str">
            <v>OPERAÇÕES RATEIOS</v>
          </cell>
        </row>
        <row r="8217">
          <cell r="S8217" t="str">
            <v>OPERAÇÕES RATEIOS</v>
          </cell>
        </row>
        <row r="8218">
          <cell r="S8218" t="str">
            <v>OPERAÇÕES RATEIOS</v>
          </cell>
        </row>
        <row r="8219">
          <cell r="S8219" t="str">
            <v>OPERAÇÕES RATEIOS</v>
          </cell>
        </row>
        <row r="8220">
          <cell r="S8220" t="str">
            <v>OPERAÇÕES RATEIOS</v>
          </cell>
        </row>
        <row r="8221">
          <cell r="S8221" t="str">
            <v>OPERAÇÕES RATEIOS</v>
          </cell>
        </row>
        <row r="8222">
          <cell r="S8222" t="str">
            <v>OPERAÇÕES RATEIOS</v>
          </cell>
        </row>
        <row r="8223">
          <cell r="S8223" t="str">
            <v>OPERAÇÕES RATEIOS</v>
          </cell>
        </row>
        <row r="8224">
          <cell r="S8224" t="str">
            <v>OPERAÇÕES RATEIOS</v>
          </cell>
        </row>
        <row r="8225">
          <cell r="S8225" t="str">
            <v>OPERAÇÕES RATEIOS</v>
          </cell>
        </row>
        <row r="8226">
          <cell r="S8226" t="str">
            <v>OPERAÇÕES RATEIOS</v>
          </cell>
        </row>
        <row r="8227">
          <cell r="S8227" t="str">
            <v>OPERAÇÕES RATEIOS</v>
          </cell>
        </row>
        <row r="8228">
          <cell r="S8228" t="str">
            <v>OPERAÇÕES RATEIOS</v>
          </cell>
        </row>
        <row r="8229">
          <cell r="S8229" t="str">
            <v>OPERAÇÕES RATEIOS</v>
          </cell>
        </row>
        <row r="8230">
          <cell r="S8230" t="str">
            <v>OPERAÇÕES RATEIOS</v>
          </cell>
        </row>
        <row r="8231">
          <cell r="S8231" t="str">
            <v>OPERAÇÕES RATEIOS</v>
          </cell>
        </row>
        <row r="8232">
          <cell r="S8232" t="str">
            <v>OPERAÇÕES RATEIOS</v>
          </cell>
        </row>
        <row r="8233">
          <cell r="S8233" t="str">
            <v>OPERAÇÕES RATEIOS</v>
          </cell>
        </row>
        <row r="8234">
          <cell r="S8234" t="str">
            <v>OPERAÇÕES RATEIOS</v>
          </cell>
        </row>
        <row r="8235">
          <cell r="S8235" t="str">
            <v>OPERAÇÕES RATEIOS</v>
          </cell>
        </row>
        <row r="8236">
          <cell r="S8236" t="str">
            <v>OPERAÇÕES RATEIOS</v>
          </cell>
        </row>
        <row r="8237">
          <cell r="S8237" t="str">
            <v>OPERAÇÕES RATEIOS</v>
          </cell>
        </row>
        <row r="8238">
          <cell r="S8238" t="str">
            <v>OPERAÇÕES RATEIOS</v>
          </cell>
        </row>
        <row r="8239">
          <cell r="S8239" t="str">
            <v>OPERAÇÕES RATEIOS</v>
          </cell>
        </row>
        <row r="8240">
          <cell r="S8240" t="str">
            <v>OPERAÇÕES RATEIOS</v>
          </cell>
        </row>
        <row r="8241">
          <cell r="S8241" t="str">
            <v>OPERAÇÕES RATEIOS</v>
          </cell>
        </row>
        <row r="8242">
          <cell r="S8242" t="str">
            <v>OPERAÇÕES RATEIOS</v>
          </cell>
        </row>
        <row r="8243">
          <cell r="S8243" t="str">
            <v>OPERAÇÕES RATEIOS</v>
          </cell>
        </row>
        <row r="8244">
          <cell r="S8244" t="str">
            <v>OPERAÇÕES RATEIOS</v>
          </cell>
        </row>
        <row r="8245">
          <cell r="S8245" t="str">
            <v>OPERAÇÕES RATEIOS</v>
          </cell>
        </row>
        <row r="8246">
          <cell r="S8246" t="str">
            <v>OPERAÇÕES RATEIOS</v>
          </cell>
        </row>
        <row r="8247">
          <cell r="S8247" t="str">
            <v>OPERAÇÕES RATEIOS</v>
          </cell>
        </row>
        <row r="8248">
          <cell r="S8248" t="str">
            <v>OPERAÇÕES RATEIOS</v>
          </cell>
        </row>
        <row r="8249">
          <cell r="S8249" t="str">
            <v>OPERAÇÕES RATEIOS</v>
          </cell>
        </row>
        <row r="8250">
          <cell r="S8250" t="str">
            <v>OPERAÇÕES RATEIOS</v>
          </cell>
        </row>
        <row r="8251">
          <cell r="S8251" t="str">
            <v>OPERAÇÕES RATEIOS</v>
          </cell>
        </row>
        <row r="8252">
          <cell r="S8252" t="str">
            <v>OPERAÇÕES RATEIOS</v>
          </cell>
        </row>
        <row r="8253">
          <cell r="S8253" t="str">
            <v>OPERAÇÕES RATEIOS</v>
          </cell>
        </row>
        <row r="8254">
          <cell r="S8254" t="str">
            <v>OPERAÇÕES RATEIOS</v>
          </cell>
        </row>
        <row r="8255">
          <cell r="S8255" t="str">
            <v>OPERAÇÕES RATEIOS</v>
          </cell>
        </row>
        <row r="8256">
          <cell r="S8256" t="str">
            <v>OPERAÇÕES RATEIOS</v>
          </cell>
        </row>
        <row r="8257">
          <cell r="S8257" t="str">
            <v>OPERAÇÕES RATEIOS</v>
          </cell>
        </row>
        <row r="8258">
          <cell r="S8258" t="str">
            <v>OPERAÇÕES RATEIOS</v>
          </cell>
        </row>
        <row r="8259">
          <cell r="S8259" t="str">
            <v>OPERAÇÕES RATEIOS</v>
          </cell>
        </row>
        <row r="8260">
          <cell r="S8260" t="str">
            <v>OPERAÇÕES RATEIOS</v>
          </cell>
        </row>
        <row r="8261">
          <cell r="S8261" t="str">
            <v>OPERAÇÕES RATEIOS</v>
          </cell>
        </row>
        <row r="8262">
          <cell r="S8262" t="str">
            <v>OPERAÇÕES RATEIOS</v>
          </cell>
        </row>
        <row r="8263">
          <cell r="S8263" t="str">
            <v>OPERAÇÕES RATEIOS</v>
          </cell>
        </row>
        <row r="8264">
          <cell r="S8264" t="str">
            <v>OPERAÇÕES RATEIOS</v>
          </cell>
        </row>
        <row r="8265">
          <cell r="S8265" t="str">
            <v>OPERAÇÕES RATEIOS</v>
          </cell>
        </row>
        <row r="8266">
          <cell r="S8266" t="str">
            <v>OPERAÇÕES RATEIOS</v>
          </cell>
        </row>
        <row r="8267">
          <cell r="S8267" t="str">
            <v>OPERAÇÕES RATEIOS</v>
          </cell>
        </row>
        <row r="8268">
          <cell r="S8268" t="str">
            <v>OPERAÇÕES RATEIOS</v>
          </cell>
        </row>
        <row r="8269">
          <cell r="S8269" t="str">
            <v>OPERAÇÕES RATEIOS</v>
          </cell>
        </row>
        <row r="8270">
          <cell r="S8270" t="str">
            <v>OPERAÇÕES RATEIOS</v>
          </cell>
        </row>
        <row r="8271">
          <cell r="S8271" t="str">
            <v>OPERAÇÕES RATEIOS</v>
          </cell>
        </row>
        <row r="8272">
          <cell r="S8272" t="str">
            <v>OPERAÇÕES RATEIOS</v>
          </cell>
        </row>
        <row r="8273">
          <cell r="S8273" t="str">
            <v>OPERAÇÕES RATEIOS</v>
          </cell>
        </row>
        <row r="8274">
          <cell r="S8274" t="str">
            <v>OPERAÇÕES RATEIOS</v>
          </cell>
        </row>
        <row r="8275">
          <cell r="S8275" t="str">
            <v>OPERAÇÕES RATEIOS</v>
          </cell>
        </row>
        <row r="8276">
          <cell r="S8276" t="str">
            <v>OPERAÇÕES RATEIOS</v>
          </cell>
        </row>
        <row r="8277">
          <cell r="S8277" t="str">
            <v>OPERAÇÕES RATEIOS</v>
          </cell>
        </row>
        <row r="8278">
          <cell r="S8278" t="str">
            <v>OPERAÇÕES RATEIOS</v>
          </cell>
        </row>
        <row r="8279">
          <cell r="S8279" t="str">
            <v>OPERAÇÕES RATEIOS</v>
          </cell>
        </row>
        <row r="8280">
          <cell r="S8280" t="str">
            <v>OPERAÇÕES RATEIOS</v>
          </cell>
        </row>
        <row r="8281">
          <cell r="S8281" t="str">
            <v>OPERAÇÕES RATEIOS</v>
          </cell>
        </row>
        <row r="8282">
          <cell r="S8282" t="str">
            <v>OPERAÇÕES RATEIOS</v>
          </cell>
        </row>
        <row r="8283">
          <cell r="S8283" t="str">
            <v>OPERAÇÕES RATEIOS</v>
          </cell>
        </row>
        <row r="8284">
          <cell r="S8284" t="str">
            <v>OPERAÇÕES RATEIOS</v>
          </cell>
        </row>
        <row r="8285">
          <cell r="S8285" t="str">
            <v>OPERAÇÕES RATEIOS</v>
          </cell>
        </row>
        <row r="8286">
          <cell r="S8286" t="str">
            <v>OPERAÇÕES RATEIOS</v>
          </cell>
        </row>
        <row r="8287">
          <cell r="S8287" t="str">
            <v>OPERAÇÕES RATEIOS</v>
          </cell>
        </row>
        <row r="8288">
          <cell r="S8288" t="str">
            <v>OPERAÇÕES RATEIOS</v>
          </cell>
        </row>
        <row r="8289">
          <cell r="S8289" t="str">
            <v>OPERAÇÕES RATEIOS</v>
          </cell>
        </row>
        <row r="8290">
          <cell r="S8290" t="str">
            <v>OPERAÇÕES RATEIOS</v>
          </cell>
        </row>
        <row r="8291">
          <cell r="S8291" t="str">
            <v>OPERAÇÕES RATEIOS</v>
          </cell>
        </row>
        <row r="8292">
          <cell r="S8292" t="str">
            <v>OPERAÇÕES RATEIOS</v>
          </cell>
        </row>
        <row r="8293">
          <cell r="S8293" t="str">
            <v>OPERAÇÕES RATEIOS</v>
          </cell>
        </row>
        <row r="8294">
          <cell r="S8294" t="str">
            <v>OPERAÇÕES RATEIOS</v>
          </cell>
        </row>
        <row r="8295">
          <cell r="S8295" t="str">
            <v>OPERAÇÕES RATEIOS</v>
          </cell>
        </row>
        <row r="8296">
          <cell r="S8296" t="str">
            <v>OPERAÇÕES RATEIOS</v>
          </cell>
        </row>
        <row r="8297">
          <cell r="S8297" t="str">
            <v>OPERAÇÕES RATEIOS</v>
          </cell>
        </row>
        <row r="8298">
          <cell r="S8298" t="str">
            <v>OPERAÇÕES RATEIOS</v>
          </cell>
        </row>
        <row r="8299">
          <cell r="S8299" t="str">
            <v>OPERAÇÕES RATEIOS</v>
          </cell>
        </row>
        <row r="8300">
          <cell r="S8300" t="str">
            <v>OPERAÇÕES RATEIOS</v>
          </cell>
        </row>
        <row r="8301">
          <cell r="S8301" t="str">
            <v>OPERAÇÕES RATEIOS</v>
          </cell>
        </row>
        <row r="8302">
          <cell r="S8302" t="str">
            <v>OPERAÇÕES RATEIOS</v>
          </cell>
        </row>
        <row r="8303">
          <cell r="S8303" t="str">
            <v>OPERAÇÕES RATEIOS</v>
          </cell>
        </row>
        <row r="8304">
          <cell r="S8304" t="str">
            <v>OPERAÇÕES RATEIOS</v>
          </cell>
        </row>
        <row r="8305">
          <cell r="S8305" t="str">
            <v>OPERAÇÕES RATEIOS</v>
          </cell>
        </row>
        <row r="8306">
          <cell r="S8306" t="str">
            <v>OPERAÇÕES RATEIOS</v>
          </cell>
        </row>
        <row r="8307">
          <cell r="S8307" t="str">
            <v>OPERAÇÕES RATEIOS</v>
          </cell>
        </row>
        <row r="8308">
          <cell r="S8308" t="str">
            <v>OPERAÇÕES RATEIOS</v>
          </cell>
        </row>
        <row r="8309">
          <cell r="S8309" t="str">
            <v>OPERAÇÕES RATEIOS</v>
          </cell>
        </row>
        <row r="8310">
          <cell r="S8310" t="str">
            <v>OPERAÇÕES RATEIOS</v>
          </cell>
        </row>
        <row r="8311">
          <cell r="S8311" t="str">
            <v>OPERAÇÕES RATEIOS</v>
          </cell>
        </row>
        <row r="8312">
          <cell r="S8312" t="str">
            <v>OPERAÇÕES RATEIOS</v>
          </cell>
        </row>
        <row r="8313">
          <cell r="S8313" t="str">
            <v>OPERAÇÕES RATEIOS</v>
          </cell>
        </row>
        <row r="8314">
          <cell r="S8314" t="str">
            <v>OPERAÇÕES RATEIOS</v>
          </cell>
        </row>
        <row r="8315">
          <cell r="S8315" t="str">
            <v>OPERAÇÕES RATEIOS</v>
          </cell>
        </row>
        <row r="8316">
          <cell r="S8316" t="str">
            <v>OPERAÇÕES RATEIOS</v>
          </cell>
        </row>
        <row r="8317">
          <cell r="S8317" t="str">
            <v>OPERAÇÕES RATEIOS</v>
          </cell>
        </row>
        <row r="8318">
          <cell r="S8318" t="str">
            <v>OPERAÇÕES RATEIOS</v>
          </cell>
        </row>
        <row r="8319">
          <cell r="S8319" t="str">
            <v>OPERAÇÕES RATEIOS</v>
          </cell>
        </row>
        <row r="8320">
          <cell r="S8320" t="str">
            <v>OPERAÇÕES RATEIOS</v>
          </cell>
        </row>
        <row r="8321">
          <cell r="S8321" t="str">
            <v>OPERAÇÕES RATEIOS</v>
          </cell>
        </row>
        <row r="8322">
          <cell r="S8322" t="str">
            <v>OPERAÇÕES RATEIOS</v>
          </cell>
        </row>
        <row r="8323">
          <cell r="S8323" t="str">
            <v>OPERAÇÕES RATEIOS</v>
          </cell>
        </row>
        <row r="8324">
          <cell r="S8324" t="str">
            <v>OPERAÇÕES RATEIOS</v>
          </cell>
        </row>
        <row r="8325">
          <cell r="S8325" t="str">
            <v>OPERAÇÕES RATEIOS</v>
          </cell>
        </row>
        <row r="8326">
          <cell r="S8326" t="str">
            <v>OPERAÇÕES RATEIOS</v>
          </cell>
        </row>
        <row r="8327">
          <cell r="S8327" t="str">
            <v>OPERAÇÕES RATEIOS</v>
          </cell>
        </row>
        <row r="8328">
          <cell r="S8328" t="str">
            <v>OPERAÇÕES RATEIOS</v>
          </cell>
        </row>
        <row r="8329">
          <cell r="S8329" t="str">
            <v>OPERAÇÕES RATEIOS</v>
          </cell>
        </row>
        <row r="8330">
          <cell r="S8330" t="str">
            <v>OPERAÇÕES RATEIOS</v>
          </cell>
        </row>
        <row r="8331">
          <cell r="S8331" t="str">
            <v>OPERAÇÕES RATEIOS</v>
          </cell>
        </row>
        <row r="8332">
          <cell r="S8332" t="str">
            <v>OPERAÇÕES RATEIOS</v>
          </cell>
        </row>
        <row r="8333">
          <cell r="S8333" t="str">
            <v>OPERAÇÕES RATEIOS</v>
          </cell>
        </row>
        <row r="8334">
          <cell r="S8334" t="str">
            <v>OPERAÇÕES RATEIOS</v>
          </cell>
        </row>
        <row r="8335">
          <cell r="S8335" t="str">
            <v>OPERAÇÕES RATEIOS</v>
          </cell>
        </row>
        <row r="8336">
          <cell r="S8336" t="str">
            <v>OPERAÇÕES RATEIOS</v>
          </cell>
        </row>
        <row r="8337">
          <cell r="S8337" t="str">
            <v>OPERAÇÕES RATEIOS</v>
          </cell>
        </row>
        <row r="8338">
          <cell r="S8338" t="str">
            <v>OPERAÇÕES RATEIOS</v>
          </cell>
        </row>
        <row r="8339">
          <cell r="S8339" t="str">
            <v>OPERAÇÕES RATEIOS</v>
          </cell>
        </row>
        <row r="8340">
          <cell r="S8340" t="str">
            <v>OPERAÇÕES RATEIOS</v>
          </cell>
        </row>
        <row r="8341">
          <cell r="S8341" t="str">
            <v>OPERAÇÕES RATEIOS</v>
          </cell>
        </row>
        <row r="8342">
          <cell r="S8342" t="str">
            <v>OPERAÇÕES RATEIOS</v>
          </cell>
        </row>
        <row r="8343">
          <cell r="S8343" t="str">
            <v>OPERAÇÕES RATEIOS</v>
          </cell>
        </row>
        <row r="8344">
          <cell r="S8344" t="str">
            <v>OPERAÇÕES RATEIOS</v>
          </cell>
        </row>
        <row r="8345">
          <cell r="S8345" t="str">
            <v>OPERAÇÕES RATEIOS</v>
          </cell>
        </row>
        <row r="8346">
          <cell r="S8346" t="str">
            <v>OPERAÇÕES RATEIOS</v>
          </cell>
        </row>
        <row r="8347">
          <cell r="S8347" t="str">
            <v>OPERAÇÕES RATEIOS</v>
          </cell>
        </row>
        <row r="8348">
          <cell r="S8348" t="str">
            <v>OPERAÇÕES RATEIOS</v>
          </cell>
        </row>
        <row r="8349">
          <cell r="S8349" t="str">
            <v>OPERAÇÕES RATEIOS</v>
          </cell>
        </row>
        <row r="8350">
          <cell r="S8350" t="str">
            <v>OPERAÇÕES RATEIOS</v>
          </cell>
        </row>
        <row r="8351">
          <cell r="S8351" t="str">
            <v>OPERAÇÕES RATEIOS</v>
          </cell>
        </row>
        <row r="8352">
          <cell r="S8352" t="str">
            <v>OPERAÇÕES RATEIOS</v>
          </cell>
        </row>
        <row r="8353">
          <cell r="S8353" t="str">
            <v>OPERAÇÕES RATEIOS</v>
          </cell>
        </row>
        <row r="8354">
          <cell r="S8354" t="str">
            <v>OPERAÇÕES RATEIOS</v>
          </cell>
        </row>
        <row r="8355">
          <cell r="S8355" t="str">
            <v>OPERAÇÕES RATEIOS</v>
          </cell>
        </row>
        <row r="8356">
          <cell r="S8356" t="str">
            <v>OPERAÇÕES RATEIOS</v>
          </cell>
        </row>
        <row r="8357">
          <cell r="S8357" t="str">
            <v>OPERAÇÕES RATEIOS</v>
          </cell>
        </row>
        <row r="8358">
          <cell r="S8358" t="str">
            <v>OPERAÇÕES RATEIOS</v>
          </cell>
        </row>
        <row r="8359">
          <cell r="S8359" t="str">
            <v>OPERAÇÕES RATEIOS</v>
          </cell>
        </row>
        <row r="8360">
          <cell r="S8360" t="str">
            <v>OPERAÇÕES RATEIOS</v>
          </cell>
        </row>
        <row r="8361">
          <cell r="S8361" t="str">
            <v>OPERAÇÕES RATEIOS</v>
          </cell>
        </row>
        <row r="8362">
          <cell r="S8362" t="str">
            <v>OPERAÇÕES RATEIOS</v>
          </cell>
        </row>
        <row r="8363">
          <cell r="S8363" t="str">
            <v>OPERAÇÕES RATEIOS</v>
          </cell>
        </row>
        <row r="8364">
          <cell r="S8364" t="str">
            <v>OPERAÇÕES RATEIOS</v>
          </cell>
        </row>
        <row r="8365">
          <cell r="S8365" t="str">
            <v>OPERAÇÕES RATEIOS</v>
          </cell>
        </row>
        <row r="8366">
          <cell r="S8366" t="str">
            <v>OPERAÇÕES RATEIOS</v>
          </cell>
        </row>
        <row r="8367">
          <cell r="S8367" t="str">
            <v>OPERAÇÕES RATEIOS</v>
          </cell>
        </row>
        <row r="8368">
          <cell r="S8368" t="str">
            <v>OPERAÇÕES RATEIOS</v>
          </cell>
        </row>
        <row r="8369">
          <cell r="S8369" t="str">
            <v>OPERAÇÕES RATEIOS</v>
          </cell>
        </row>
        <row r="8370">
          <cell r="S8370" t="str">
            <v>OPERAÇÕES RATEIOS</v>
          </cell>
        </row>
        <row r="8371">
          <cell r="S8371" t="str">
            <v>OPERAÇÕES RATEIOS</v>
          </cell>
        </row>
        <row r="8372">
          <cell r="S8372" t="str">
            <v>OPERAÇÕES RATEIOS</v>
          </cell>
        </row>
        <row r="8373">
          <cell r="S8373" t="str">
            <v>OPERAÇÕES RATEIOS</v>
          </cell>
        </row>
        <row r="8374">
          <cell r="S8374" t="str">
            <v>OPERAÇÕES RATEIOS</v>
          </cell>
        </row>
        <row r="8375">
          <cell r="S8375" t="str">
            <v>OPERAÇÕES RATEIOS</v>
          </cell>
        </row>
        <row r="8376">
          <cell r="S8376" t="str">
            <v>OPERAÇÕES RATEIOS</v>
          </cell>
        </row>
        <row r="8377">
          <cell r="S8377" t="str">
            <v>OPERAÇÕES RATEIOS</v>
          </cell>
        </row>
        <row r="8378">
          <cell r="S8378" t="str">
            <v>OPERAÇÕES RATEIOS</v>
          </cell>
        </row>
        <row r="8379">
          <cell r="S8379" t="str">
            <v>OPERAÇÕES RATEIOS</v>
          </cell>
        </row>
        <row r="8380">
          <cell r="S8380" t="str">
            <v>OPERAÇÕES RATEIOS</v>
          </cell>
        </row>
        <row r="8381">
          <cell r="S8381" t="str">
            <v>OPERAÇÕES RATEIOS</v>
          </cell>
        </row>
        <row r="8382">
          <cell r="S8382" t="str">
            <v>OPERAÇÕES RATEIOS</v>
          </cell>
        </row>
        <row r="8383">
          <cell r="S8383" t="str">
            <v>OPERAÇÕES RATEIOS</v>
          </cell>
        </row>
        <row r="8384">
          <cell r="S8384" t="str">
            <v>OPERAÇÕES RATEIOS</v>
          </cell>
        </row>
        <row r="8385">
          <cell r="S8385" t="str">
            <v>OPERAÇÕES RATEIOS</v>
          </cell>
        </row>
        <row r="8386">
          <cell r="S8386" t="str">
            <v>OPERAÇÕES RATEIOS</v>
          </cell>
        </row>
        <row r="8387">
          <cell r="S8387" t="str">
            <v>OPERAÇÕES RATEIOS</v>
          </cell>
        </row>
        <row r="8388">
          <cell r="S8388" t="str">
            <v>OPERAÇÕES RATEIOS</v>
          </cell>
        </row>
        <row r="8389">
          <cell r="S8389" t="str">
            <v>OPERAÇÕES RATEIOS</v>
          </cell>
        </row>
        <row r="8390">
          <cell r="S8390" t="str">
            <v>OPERAÇÕES RATEIOS</v>
          </cell>
        </row>
        <row r="8391">
          <cell r="S8391" t="str">
            <v>OPERAÇÕES RATEIOS</v>
          </cell>
        </row>
        <row r="8392">
          <cell r="S8392" t="str">
            <v>OPERAÇÕES RATEIOS</v>
          </cell>
        </row>
        <row r="8393">
          <cell r="S8393" t="str">
            <v>OPERAÇÕES RATEIOS</v>
          </cell>
        </row>
        <row r="8394">
          <cell r="S8394" t="str">
            <v>OPERAÇÕES RATEIOS</v>
          </cell>
        </row>
        <row r="8395">
          <cell r="S8395" t="str">
            <v>OPERAÇÕES RATEIOS</v>
          </cell>
        </row>
        <row r="8396">
          <cell r="S8396" t="str">
            <v>OPERAÇÕES RATEIOS</v>
          </cell>
        </row>
        <row r="8397">
          <cell r="S8397" t="str">
            <v>OPERAÇÕES RATEIOS</v>
          </cell>
        </row>
        <row r="8398">
          <cell r="S8398" t="str">
            <v>OPERAÇÕES RATEIOS</v>
          </cell>
        </row>
        <row r="8399">
          <cell r="S8399" t="str">
            <v>OPERAÇÕES RATEIOS</v>
          </cell>
        </row>
        <row r="8400">
          <cell r="S8400" t="str">
            <v>OPERAÇÕES RATEIOS</v>
          </cell>
        </row>
        <row r="8401">
          <cell r="S8401" t="str">
            <v>OPERAÇÕES RATEIOS</v>
          </cell>
        </row>
        <row r="8402">
          <cell r="S8402" t="str">
            <v>OPERAÇÕES RATEIOS</v>
          </cell>
        </row>
        <row r="8403">
          <cell r="S8403" t="str">
            <v>OPERAÇÕES RATEIOS</v>
          </cell>
        </row>
        <row r="8404">
          <cell r="S8404" t="str">
            <v>OPERAÇÕES RATEIOS</v>
          </cell>
        </row>
        <row r="8405">
          <cell r="S8405" t="str">
            <v>OPERAÇÕES RATEIOS</v>
          </cell>
        </row>
        <row r="8406">
          <cell r="S8406" t="str">
            <v>OPERAÇÕES RATEIOS</v>
          </cell>
        </row>
        <row r="8407">
          <cell r="S8407" t="str">
            <v>OPERAÇÕES RATEIOS</v>
          </cell>
        </row>
        <row r="8408">
          <cell r="S8408" t="str">
            <v>OPERAÇÕES RATEIOS</v>
          </cell>
        </row>
        <row r="8409">
          <cell r="S8409" t="str">
            <v>OPERAÇÕES RATEIOS</v>
          </cell>
        </row>
        <row r="8410">
          <cell r="S8410" t="str">
            <v>OPERAÇÕES RATEIOS</v>
          </cell>
        </row>
        <row r="8411">
          <cell r="S8411" t="str">
            <v>OPERAÇÕES RATEIOS</v>
          </cell>
        </row>
        <row r="8412">
          <cell r="S8412" t="str">
            <v>OPERAÇÕES RATEIOS</v>
          </cell>
        </row>
        <row r="8413">
          <cell r="S8413" t="str">
            <v>OPERAÇÕES RATEIOS</v>
          </cell>
        </row>
        <row r="8414">
          <cell r="S8414" t="str">
            <v>OPERAÇÕES RATEIOS</v>
          </cell>
        </row>
        <row r="8415">
          <cell r="S8415" t="str">
            <v>OPERAÇÕES RATEIOS</v>
          </cell>
        </row>
        <row r="8416">
          <cell r="S8416" t="str">
            <v>OPERAÇÕES RATEIOS</v>
          </cell>
        </row>
        <row r="8417">
          <cell r="S8417" t="str">
            <v>OPERAÇÕES RATEIOS</v>
          </cell>
        </row>
        <row r="8418">
          <cell r="S8418" t="str">
            <v>OPERAÇÕES RATEIOS</v>
          </cell>
        </row>
        <row r="8419">
          <cell r="S8419" t="str">
            <v>OPERAÇÕES RATEIOS</v>
          </cell>
        </row>
        <row r="8420">
          <cell r="S8420" t="str">
            <v>OPERAÇÕES RATEIOS</v>
          </cell>
        </row>
        <row r="8421">
          <cell r="S8421" t="str">
            <v>OPERAÇÕES RATEIOS</v>
          </cell>
        </row>
        <row r="8422">
          <cell r="S8422" t="str">
            <v>OPERAÇÕES RATEIOS</v>
          </cell>
        </row>
        <row r="8423">
          <cell r="S8423" t="str">
            <v>OPERAÇÕES RATEIOS</v>
          </cell>
        </row>
        <row r="8424">
          <cell r="S8424" t="str">
            <v>OPERAÇÕES RATEIOS</v>
          </cell>
        </row>
        <row r="8425">
          <cell r="S8425" t="str">
            <v>OPERAÇÕES RATEIOS</v>
          </cell>
        </row>
        <row r="8426">
          <cell r="S8426" t="str">
            <v>OPERAÇÕES RATEIOS</v>
          </cell>
        </row>
        <row r="8427">
          <cell r="S8427" t="str">
            <v>OPERAÇÕES RATEIOS</v>
          </cell>
        </row>
        <row r="8428">
          <cell r="S8428" t="str">
            <v>OPERAÇÕES RATEIOS</v>
          </cell>
        </row>
        <row r="8429">
          <cell r="S8429" t="str">
            <v>OPERAÇÕES RATEIOS</v>
          </cell>
        </row>
        <row r="8430">
          <cell r="S8430" t="str">
            <v>OPERAÇÕES RATEIOS</v>
          </cell>
        </row>
        <row r="8431">
          <cell r="S8431" t="str">
            <v>OPERAÇÕES RATEIOS</v>
          </cell>
        </row>
        <row r="8432">
          <cell r="S8432" t="str">
            <v>OPERAÇÕES RATEIOS</v>
          </cell>
        </row>
        <row r="8433">
          <cell r="S8433" t="str">
            <v>OPERAÇÕES RATEIOS</v>
          </cell>
        </row>
        <row r="8434">
          <cell r="S8434" t="str">
            <v>OPERAÇÕES RATEIOS</v>
          </cell>
        </row>
        <row r="8435">
          <cell r="S8435" t="str">
            <v>OPERAÇÕES RATEIOS</v>
          </cell>
        </row>
        <row r="8436">
          <cell r="S8436" t="str">
            <v>OPERAÇÕES RATEIOS</v>
          </cell>
        </row>
        <row r="8437">
          <cell r="S8437" t="str">
            <v>OPERAÇÕES RATEIOS</v>
          </cell>
        </row>
        <row r="8438">
          <cell r="S8438" t="str">
            <v>OPERAÇÕES RATEIOS</v>
          </cell>
        </row>
        <row r="8439">
          <cell r="S8439" t="str">
            <v>OPERAÇÕES RATEIOS</v>
          </cell>
        </row>
        <row r="8440">
          <cell r="S8440" t="str">
            <v>OPERAÇÕES RATEIOS</v>
          </cell>
        </row>
        <row r="8441">
          <cell r="S8441" t="str">
            <v>OPERAÇÕES RATEIOS</v>
          </cell>
        </row>
        <row r="8442">
          <cell r="S8442" t="str">
            <v>OPERAÇÕES RATEIOS</v>
          </cell>
        </row>
        <row r="8443">
          <cell r="S8443" t="str">
            <v>OPERAÇÕES RATEIOS</v>
          </cell>
        </row>
        <row r="8444">
          <cell r="S8444" t="str">
            <v>OPERAÇÕES RATEIOS</v>
          </cell>
        </row>
        <row r="8445">
          <cell r="S8445" t="str">
            <v>OPERAÇÕES RATEIOS</v>
          </cell>
        </row>
        <row r="8446">
          <cell r="S8446" t="str">
            <v>OPERAÇÕES RATEIOS</v>
          </cell>
        </row>
        <row r="8447">
          <cell r="S8447" t="str">
            <v>OPERAÇÕES RATEIOS</v>
          </cell>
        </row>
        <row r="8448">
          <cell r="S8448" t="str">
            <v>OPERAÇÕES RATEIOS</v>
          </cell>
        </row>
        <row r="8449">
          <cell r="S8449" t="str">
            <v>OPERAÇÕES RATEIOS</v>
          </cell>
        </row>
        <row r="8450">
          <cell r="S8450" t="str">
            <v>OPERAÇÕES RATEIOS</v>
          </cell>
        </row>
        <row r="8451">
          <cell r="S8451" t="str">
            <v>OPERAÇÕES RATEIOS</v>
          </cell>
        </row>
        <row r="8452">
          <cell r="S8452" t="str">
            <v>OPERAÇÕES RATEIOS</v>
          </cell>
        </row>
        <row r="8453">
          <cell r="S8453" t="str">
            <v>OPERAÇÕES RATEIOS</v>
          </cell>
        </row>
        <row r="8454">
          <cell r="S8454" t="str">
            <v>OPERAÇÕES RATEIOS</v>
          </cell>
        </row>
        <row r="8455">
          <cell r="S8455" t="str">
            <v>OPERAÇÕES RATEIOS</v>
          </cell>
        </row>
        <row r="8456">
          <cell r="S8456" t="str">
            <v>OPERAÇÕES RATEIOS</v>
          </cell>
        </row>
        <row r="8457">
          <cell r="S8457" t="str">
            <v>OPERAÇÕES RATEIOS</v>
          </cell>
        </row>
        <row r="8458">
          <cell r="S8458" t="str">
            <v>OPERAÇÕES RATEIOS</v>
          </cell>
        </row>
        <row r="8459">
          <cell r="S8459" t="str">
            <v>OPERAÇÕES RATEIOS</v>
          </cell>
        </row>
        <row r="8460">
          <cell r="S8460" t="str">
            <v>OPERAÇÕES RATEIOS</v>
          </cell>
        </row>
        <row r="8461">
          <cell r="S8461" t="str">
            <v>OPERAÇÕES RATEIOS</v>
          </cell>
        </row>
        <row r="8462">
          <cell r="S8462" t="str">
            <v>OPERAÇÕES RATEIOS</v>
          </cell>
        </row>
        <row r="8463">
          <cell r="S8463" t="str">
            <v>OPERAÇÕES RATEIOS</v>
          </cell>
        </row>
        <row r="8464">
          <cell r="S8464" t="str">
            <v>OPERAÇÕES RATEIOS</v>
          </cell>
        </row>
        <row r="8465">
          <cell r="S8465" t="str">
            <v>OPERAÇÕES RATEIOS</v>
          </cell>
        </row>
        <row r="8466">
          <cell r="S8466" t="str">
            <v>OPERAÇÕES RATEIOS</v>
          </cell>
        </row>
        <row r="8467">
          <cell r="S8467" t="str">
            <v>OPERAÇÕES RATEIOS</v>
          </cell>
        </row>
        <row r="8468">
          <cell r="S8468" t="str">
            <v>OPERAÇÕES RATEIOS</v>
          </cell>
        </row>
        <row r="8469">
          <cell r="S8469" t="str">
            <v>OPERAÇÕES RATEIOS</v>
          </cell>
        </row>
        <row r="8470">
          <cell r="S8470" t="str">
            <v>OPERAÇÕES RATEIOS</v>
          </cell>
        </row>
        <row r="8471">
          <cell r="S8471" t="str">
            <v>OPERAÇÕES RATEIOS</v>
          </cell>
        </row>
        <row r="8472">
          <cell r="S8472" t="str">
            <v>OPERAÇÕES RATEIOS</v>
          </cell>
        </row>
        <row r="8473">
          <cell r="S8473" t="str">
            <v>OPERAÇÕES RATEIOS</v>
          </cell>
        </row>
        <row r="8474">
          <cell r="S8474" t="str">
            <v>OPERAÇÕES RATEIOS</v>
          </cell>
        </row>
        <row r="8475">
          <cell r="S8475" t="str">
            <v>OPERAÇÕES RATEIOS</v>
          </cell>
        </row>
        <row r="8476">
          <cell r="S8476" t="str">
            <v>OPERAÇÕES RATEIOS</v>
          </cell>
        </row>
        <row r="8477">
          <cell r="S8477" t="str">
            <v>OPERAÇÕES RATEIOS</v>
          </cell>
        </row>
        <row r="8478">
          <cell r="S8478" t="str">
            <v>OPERAÇÕES RATEIOS</v>
          </cell>
        </row>
        <row r="8479">
          <cell r="S8479" t="str">
            <v>OPERAÇÕES RATEIOS</v>
          </cell>
        </row>
        <row r="8480">
          <cell r="S8480" t="str">
            <v>OPERAÇÕES RATEIOS</v>
          </cell>
        </row>
        <row r="8481">
          <cell r="S8481" t="str">
            <v>OPERAÇÕES RATEIOS</v>
          </cell>
        </row>
        <row r="8482">
          <cell r="S8482" t="str">
            <v>OPERAÇÕES RATEIOS</v>
          </cell>
        </row>
        <row r="8483">
          <cell r="S8483" t="str">
            <v>OPERAÇÕES RATEIOS</v>
          </cell>
        </row>
        <row r="8484">
          <cell r="S8484" t="str">
            <v>OPERAÇÕES RATEIOS</v>
          </cell>
        </row>
        <row r="8485">
          <cell r="S8485" t="str">
            <v>OPERAÇÕES RATEIOS</v>
          </cell>
        </row>
        <row r="8486">
          <cell r="S8486" t="str">
            <v>OPERAÇÕES RATEIOS</v>
          </cell>
        </row>
        <row r="8487">
          <cell r="S8487" t="str">
            <v>OPERAÇÕES RATEIOS</v>
          </cell>
        </row>
        <row r="8488">
          <cell r="S8488" t="str">
            <v>OPERAÇÕES RATEIOS</v>
          </cell>
        </row>
        <row r="8489">
          <cell r="S8489" t="str">
            <v>OPERAÇÕES RATEIOS</v>
          </cell>
        </row>
        <row r="8490">
          <cell r="S8490" t="str">
            <v>OPERAÇÕES RATEIOS</v>
          </cell>
        </row>
        <row r="8491">
          <cell r="S8491" t="str">
            <v>OPERAÇÕES RATEIOS</v>
          </cell>
        </row>
        <row r="8492">
          <cell r="S8492" t="str">
            <v>OPERAÇÕES RATEIOS</v>
          </cell>
        </row>
        <row r="8493">
          <cell r="S8493" t="str">
            <v>OPERAÇÕES RATEIOS</v>
          </cell>
        </row>
        <row r="8494">
          <cell r="S8494" t="str">
            <v>OPERAÇÕES RATEIOS</v>
          </cell>
        </row>
        <row r="8495">
          <cell r="S8495" t="str">
            <v>OPERAÇÕES RATEIOS</v>
          </cell>
        </row>
        <row r="8496">
          <cell r="S8496" t="str">
            <v>OPERAÇÕES RATEIOS</v>
          </cell>
        </row>
        <row r="8497">
          <cell r="S8497" t="str">
            <v>OPERAÇÕES RATEIOS</v>
          </cell>
        </row>
        <row r="8498">
          <cell r="S8498" t="str">
            <v>OPERAÇÕES RATEIOS</v>
          </cell>
        </row>
        <row r="8499">
          <cell r="S8499" t="str">
            <v>OPERAÇÕES RATEIOS</v>
          </cell>
        </row>
        <row r="8500">
          <cell r="S8500" t="str">
            <v>OPERAÇÕES RATEIOS</v>
          </cell>
        </row>
        <row r="8501">
          <cell r="S8501" t="str">
            <v>OPERAÇÕES RATEIOS</v>
          </cell>
        </row>
        <row r="8502">
          <cell r="S8502" t="str">
            <v>OPERAÇÕES RATEIOS</v>
          </cell>
        </row>
        <row r="8503">
          <cell r="S8503" t="str">
            <v>OPERAÇÕES RATEIOS</v>
          </cell>
        </row>
        <row r="8504">
          <cell r="S8504" t="str">
            <v>OPERAÇÕES RATEIOS</v>
          </cell>
        </row>
        <row r="8505">
          <cell r="S8505" t="str">
            <v>OPERAÇÕES RATEIOS</v>
          </cell>
        </row>
        <row r="8506">
          <cell r="S8506" t="str">
            <v>OPERAÇÕES RATEIOS</v>
          </cell>
        </row>
        <row r="8507">
          <cell r="S8507" t="str">
            <v>OPERAÇÕES RATEIOS</v>
          </cell>
        </row>
        <row r="8508">
          <cell r="S8508" t="str">
            <v>OPERAÇÕES RATEIOS</v>
          </cell>
        </row>
        <row r="8509">
          <cell r="S8509" t="str">
            <v>OPERAÇÕES RATEIOS</v>
          </cell>
        </row>
        <row r="8510">
          <cell r="S8510" t="str">
            <v>OPERAÇÕES RATEIOS</v>
          </cell>
        </row>
        <row r="8511">
          <cell r="S8511" t="str">
            <v>OPERAÇÕES RATEIOS</v>
          </cell>
        </row>
        <row r="8512">
          <cell r="S8512" t="str">
            <v>OPERAÇÕES RATEIOS</v>
          </cell>
        </row>
        <row r="8513">
          <cell r="S8513" t="str">
            <v>OPERAÇÕES RATEIOS</v>
          </cell>
        </row>
        <row r="8514">
          <cell r="S8514" t="str">
            <v>OPERAÇÕES RATEIOS</v>
          </cell>
        </row>
        <row r="8515">
          <cell r="S8515" t="str">
            <v>OPERAÇÕES RATEIOS</v>
          </cell>
        </row>
        <row r="8516">
          <cell r="S8516" t="str">
            <v>OPERAÇÕES RATEIOS</v>
          </cell>
        </row>
        <row r="8517">
          <cell r="S8517" t="str">
            <v>OPERAÇÕES RATEIOS</v>
          </cell>
        </row>
        <row r="8518">
          <cell r="S8518" t="str">
            <v>OPERAÇÕES RATEIOS</v>
          </cell>
        </row>
        <row r="8519">
          <cell r="S8519" t="str">
            <v>OPERAÇÕES RATEIOS</v>
          </cell>
        </row>
        <row r="8520">
          <cell r="S8520" t="str">
            <v>OPERAÇÕES RATEIOS</v>
          </cell>
        </row>
        <row r="8521">
          <cell r="S8521" t="str">
            <v>OPERAÇÕES RATEIOS</v>
          </cell>
        </row>
        <row r="8522">
          <cell r="S8522" t="str">
            <v>OPERAÇÕES RATEIOS</v>
          </cell>
        </row>
        <row r="8523">
          <cell r="S8523" t="str">
            <v>OPERAÇÕES RATEIOS</v>
          </cell>
        </row>
        <row r="8524">
          <cell r="S8524" t="str">
            <v>OPERAÇÕES RATEIOS</v>
          </cell>
        </row>
        <row r="8525">
          <cell r="S8525" t="str">
            <v>OPERAÇÕES RATEIOS</v>
          </cell>
        </row>
        <row r="8526">
          <cell r="S8526" t="str">
            <v>OPERAÇÕES RATEIOS</v>
          </cell>
        </row>
        <row r="8527">
          <cell r="S8527" t="str">
            <v>OPERAÇÕES RATEIOS</v>
          </cell>
        </row>
        <row r="8528">
          <cell r="S8528" t="str">
            <v>OPERAÇÕES RATEIOS</v>
          </cell>
        </row>
        <row r="8529">
          <cell r="S8529" t="str">
            <v>OPERAÇÕES RATEIOS</v>
          </cell>
        </row>
        <row r="8530">
          <cell r="S8530" t="str">
            <v>OPERAÇÕES RATEIOS</v>
          </cell>
        </row>
        <row r="8531">
          <cell r="S8531" t="str">
            <v>OPERAÇÕES RATEIOS</v>
          </cell>
        </row>
        <row r="8532">
          <cell r="S8532" t="str">
            <v>OPERAÇÕES RATEIOS</v>
          </cell>
        </row>
        <row r="8533">
          <cell r="S8533" t="str">
            <v>OPERAÇÕES RATEIOS</v>
          </cell>
        </row>
        <row r="8534">
          <cell r="S8534" t="str">
            <v>OPERAÇÕES RATEIOS</v>
          </cell>
        </row>
        <row r="8535">
          <cell r="S8535" t="str">
            <v>OPERAÇÕES RATEIOS</v>
          </cell>
        </row>
        <row r="8536">
          <cell r="S8536" t="str">
            <v>OPERAÇÕES RATEIOS</v>
          </cell>
        </row>
        <row r="8537">
          <cell r="S8537" t="str">
            <v>OPERAÇÕES RATEIOS</v>
          </cell>
        </row>
        <row r="8538">
          <cell r="S8538" t="str">
            <v>OPERAÇÕES RATEIOS</v>
          </cell>
        </row>
        <row r="8539">
          <cell r="S8539" t="str">
            <v>OPERAÇÕES RATEIOS</v>
          </cell>
        </row>
        <row r="8540">
          <cell r="S8540" t="str">
            <v>OPERAÇÕES RATEIOS</v>
          </cell>
        </row>
        <row r="8541">
          <cell r="S8541" t="str">
            <v>OPERAÇÕES RATEIOS</v>
          </cell>
        </row>
        <row r="8542">
          <cell r="S8542" t="str">
            <v>OPERAÇÕES RATEIOS</v>
          </cell>
        </row>
        <row r="8543">
          <cell r="S8543" t="str">
            <v>OPERAÇÕES RATEIOS</v>
          </cell>
        </row>
        <row r="8544">
          <cell r="S8544" t="str">
            <v>OPERAÇÕES RATEIOS</v>
          </cell>
        </row>
        <row r="8545">
          <cell r="S8545" t="str">
            <v>OPERAÇÕES RATEIOS</v>
          </cell>
        </row>
        <row r="8546">
          <cell r="S8546" t="str">
            <v>OPERAÇÕES RATEIOS</v>
          </cell>
        </row>
        <row r="8547">
          <cell r="S8547" t="str">
            <v>OPERAÇÕES RATEIOS</v>
          </cell>
        </row>
        <row r="8548">
          <cell r="S8548" t="str">
            <v>OPERAÇÕES RATEIOS</v>
          </cell>
        </row>
        <row r="8549">
          <cell r="S8549" t="str">
            <v>OPERAÇÕES RATEIOS</v>
          </cell>
        </row>
        <row r="8550">
          <cell r="S8550" t="str">
            <v>OPERAÇÕES RATEIOS</v>
          </cell>
        </row>
        <row r="8551">
          <cell r="S8551" t="str">
            <v>OPERAÇÕES RATEIOS</v>
          </cell>
        </row>
        <row r="8552">
          <cell r="S8552" t="str">
            <v>OPERAÇÕES RATEIOS</v>
          </cell>
        </row>
        <row r="8553">
          <cell r="S8553" t="str">
            <v>OPERAÇÕES RATEIOS</v>
          </cell>
        </row>
        <row r="8554">
          <cell r="S8554" t="str">
            <v>OPERAÇÕES RATEIOS</v>
          </cell>
        </row>
        <row r="8555">
          <cell r="S8555" t="str">
            <v>OPERAÇÕES RATEIOS</v>
          </cell>
        </row>
        <row r="8556">
          <cell r="S8556" t="str">
            <v>OPERAÇÕES RATEIOS</v>
          </cell>
        </row>
        <row r="8557">
          <cell r="S8557" t="str">
            <v>OPERAÇÕES RATEIOS</v>
          </cell>
        </row>
        <row r="8558">
          <cell r="S8558" t="str">
            <v>OPERAÇÕES RATEIOS</v>
          </cell>
        </row>
        <row r="8559">
          <cell r="S8559" t="str">
            <v>OPERAÇÕES RATEIOS</v>
          </cell>
        </row>
        <row r="8560">
          <cell r="S8560" t="str">
            <v>OPERAÇÕES RATEIOS</v>
          </cell>
        </row>
        <row r="8561">
          <cell r="S8561" t="str">
            <v>OPERAÇÕES RATEIOS</v>
          </cell>
        </row>
        <row r="8562">
          <cell r="S8562" t="str">
            <v>OPERAÇÕES RATEIOS</v>
          </cell>
        </row>
        <row r="8563">
          <cell r="S8563" t="str">
            <v>OPERAÇÕES RATEIOS</v>
          </cell>
        </row>
        <row r="8564">
          <cell r="S8564" t="str">
            <v>OPERAÇÕES RATEIOS</v>
          </cell>
        </row>
        <row r="8565">
          <cell r="S8565" t="str">
            <v>OPERAÇÕES RATEIOS</v>
          </cell>
        </row>
        <row r="8566">
          <cell r="S8566" t="str">
            <v>OPERAÇÕES RATEIOS</v>
          </cell>
        </row>
        <row r="8567">
          <cell r="S8567" t="str">
            <v>OPERAÇÕES RATEIOS</v>
          </cell>
        </row>
        <row r="8568">
          <cell r="S8568" t="str">
            <v>OPERAÇÕES RATEIOS</v>
          </cell>
        </row>
        <row r="8569">
          <cell r="S8569" t="str">
            <v>OPERAÇÕES RATEIOS</v>
          </cell>
        </row>
        <row r="8570">
          <cell r="S8570" t="str">
            <v>OPERAÇÕES RATEIOS</v>
          </cell>
        </row>
        <row r="8571">
          <cell r="S8571" t="str">
            <v>OPERAÇÕES RATEIOS</v>
          </cell>
        </row>
        <row r="8572">
          <cell r="S8572" t="str">
            <v>OPERAÇÕES RATEIOS</v>
          </cell>
        </row>
        <row r="8573">
          <cell r="S8573" t="str">
            <v>OPERAÇÕES RATEIOS</v>
          </cell>
        </row>
        <row r="8574">
          <cell r="S8574" t="str">
            <v>OPERAÇÕES RATEIOS</v>
          </cell>
        </row>
        <row r="8575">
          <cell r="S8575" t="str">
            <v>OPERAÇÕES RATEIOS</v>
          </cell>
        </row>
        <row r="8576">
          <cell r="S8576" t="str">
            <v>OPERAÇÕES RATEIOS</v>
          </cell>
        </row>
        <row r="8577">
          <cell r="S8577" t="str">
            <v>OPERAÇÕES RATEIOS</v>
          </cell>
        </row>
        <row r="8578">
          <cell r="S8578" t="str">
            <v>OPERAÇÕES RATEIOS</v>
          </cell>
        </row>
        <row r="8579">
          <cell r="S8579" t="str">
            <v>OPERAÇÕES RATEIOS</v>
          </cell>
        </row>
        <row r="8580">
          <cell r="S8580" t="str">
            <v>OPERAÇÕES RATEIOS</v>
          </cell>
        </row>
        <row r="8581">
          <cell r="S8581" t="str">
            <v>OPERAÇÕES RATEIOS</v>
          </cell>
        </row>
        <row r="8582">
          <cell r="S8582" t="str">
            <v>OPERAÇÕES RATEIOS</v>
          </cell>
        </row>
        <row r="8583">
          <cell r="S8583" t="str">
            <v>OPERAÇÕES RATEIOS</v>
          </cell>
        </row>
        <row r="8584">
          <cell r="S8584" t="str">
            <v>OPERAÇÕES RATEIOS</v>
          </cell>
        </row>
        <row r="8585">
          <cell r="S8585" t="str">
            <v>OPERAÇÕES RATEIOS</v>
          </cell>
        </row>
        <row r="8586">
          <cell r="S8586" t="str">
            <v>OPERAÇÕES RATEIOS</v>
          </cell>
        </row>
        <row r="8587">
          <cell r="S8587" t="str">
            <v>OPERAÇÕES RATEIOS</v>
          </cell>
        </row>
        <row r="8588">
          <cell r="S8588" t="str">
            <v>OPERAÇÕES RATEIOS</v>
          </cell>
        </row>
        <row r="8589">
          <cell r="S8589" t="str">
            <v>OPERAÇÕES RATEIOS</v>
          </cell>
        </row>
        <row r="8590">
          <cell r="S8590" t="str">
            <v>OPERAÇÕES RATEIOS</v>
          </cell>
        </row>
        <row r="8591">
          <cell r="S8591" t="str">
            <v>OPERAÇÕES RATEIOS</v>
          </cell>
        </row>
        <row r="8592">
          <cell r="S8592" t="str">
            <v>OPERAÇÕES RATEIOS</v>
          </cell>
        </row>
        <row r="8593">
          <cell r="S8593" t="str">
            <v>OPERAÇÕES RATEIOS</v>
          </cell>
        </row>
        <row r="8594">
          <cell r="S8594" t="str">
            <v>OPERAÇÕES RATEIOS</v>
          </cell>
        </row>
        <row r="8595">
          <cell r="S8595" t="str">
            <v>OPERAÇÕES RATEIOS</v>
          </cell>
        </row>
        <row r="8596">
          <cell r="S8596" t="str">
            <v>OPERAÇÕES RATEIOS</v>
          </cell>
        </row>
        <row r="8597">
          <cell r="S8597" t="str">
            <v>OPERAÇÕES RATEIOS</v>
          </cell>
        </row>
        <row r="8598">
          <cell r="S8598" t="str">
            <v>OPERAÇÕES RATEIOS</v>
          </cell>
        </row>
        <row r="8599">
          <cell r="S8599" t="str">
            <v>OPERAÇÕES RATEIOS</v>
          </cell>
        </row>
        <row r="8600">
          <cell r="S8600" t="str">
            <v>OPERAÇÕES RATEIOS</v>
          </cell>
        </row>
        <row r="8601">
          <cell r="S8601" t="str">
            <v>OPERAÇÕES RATEIOS</v>
          </cell>
        </row>
        <row r="8602">
          <cell r="S8602" t="str">
            <v>OPERAÇÕES RATEIOS</v>
          </cell>
        </row>
        <row r="8603">
          <cell r="S8603" t="str">
            <v>OPERAÇÕES RATEIOS</v>
          </cell>
        </row>
        <row r="8604">
          <cell r="S8604" t="str">
            <v>OPERAÇÕES RATEIOS</v>
          </cell>
        </row>
        <row r="8605">
          <cell r="S8605" t="str">
            <v>OPERAÇÕES RATEIOS</v>
          </cell>
        </row>
        <row r="8606">
          <cell r="S8606" t="str">
            <v>OPERAÇÕES RATEIOS</v>
          </cell>
        </row>
        <row r="8607">
          <cell r="S8607" t="str">
            <v>OPERAÇÕES RATEIOS</v>
          </cell>
        </row>
        <row r="8608">
          <cell r="S8608" t="str">
            <v>OPERAÇÕES RATEIOS</v>
          </cell>
        </row>
        <row r="8609">
          <cell r="S8609" t="str">
            <v>OPERAÇÕES RATEIOS</v>
          </cell>
        </row>
        <row r="8610">
          <cell r="S8610" t="str">
            <v>OPERAÇÕES RATEIOS</v>
          </cell>
        </row>
        <row r="8611">
          <cell r="S8611" t="str">
            <v>OPERAÇÕES RATEIOS</v>
          </cell>
        </row>
        <row r="8612">
          <cell r="S8612" t="str">
            <v>OPERAÇÕES RATEIOS</v>
          </cell>
        </row>
        <row r="8613">
          <cell r="S8613" t="str">
            <v>OPERAÇÕES RATEIOS</v>
          </cell>
        </row>
        <row r="8614">
          <cell r="S8614" t="str">
            <v>OPERAÇÕES RATEIOS</v>
          </cell>
        </row>
        <row r="8615">
          <cell r="S8615" t="str">
            <v>OPERAÇÕES RATEIOS</v>
          </cell>
        </row>
        <row r="8616">
          <cell r="S8616" t="str">
            <v>OPERAÇÕES RATEIOS</v>
          </cell>
        </row>
        <row r="8617">
          <cell r="S8617" t="str">
            <v>OPERAÇÕES RATEIOS</v>
          </cell>
        </row>
        <row r="8618">
          <cell r="S8618" t="str">
            <v>OPERAÇÕES RATEIOS</v>
          </cell>
        </row>
        <row r="8619">
          <cell r="S8619" t="str">
            <v>OPERAÇÕES RATEIOS</v>
          </cell>
        </row>
        <row r="8620">
          <cell r="S8620" t="str">
            <v>OPERAÇÕES RATEIOS</v>
          </cell>
        </row>
        <row r="8621">
          <cell r="S8621" t="str">
            <v>OPERAÇÕES RATEIOS</v>
          </cell>
        </row>
        <row r="8622">
          <cell r="S8622" t="str">
            <v>OPERAÇÕES RATEIOS</v>
          </cell>
        </row>
        <row r="8623">
          <cell r="S8623" t="str">
            <v>OPERAÇÕES RATEIOS</v>
          </cell>
        </row>
        <row r="8624">
          <cell r="S8624" t="str">
            <v>OPERAÇÕES RATEIOS</v>
          </cell>
        </row>
        <row r="8625">
          <cell r="S8625" t="str">
            <v>OPERAÇÕES RATEIOS</v>
          </cell>
        </row>
        <row r="8626">
          <cell r="S8626" t="str">
            <v>OPERAÇÕES RATEIOS</v>
          </cell>
        </row>
        <row r="8627">
          <cell r="S8627" t="str">
            <v>OPERAÇÕES RATEIOS</v>
          </cell>
        </row>
        <row r="8628">
          <cell r="S8628" t="str">
            <v>OPERAÇÕES RATEIOS</v>
          </cell>
        </row>
        <row r="8629">
          <cell r="S8629" t="str">
            <v>OPERAÇÕES RATEIOS</v>
          </cell>
        </row>
        <row r="8630">
          <cell r="S8630" t="str">
            <v>OPERAÇÕES RATEIOS</v>
          </cell>
        </row>
        <row r="8631">
          <cell r="S8631" t="str">
            <v>OPERAÇÕES RATEIOS</v>
          </cell>
        </row>
        <row r="8632">
          <cell r="S8632" t="str">
            <v>OPERAÇÕES RATEIOS</v>
          </cell>
        </row>
        <row r="8633">
          <cell r="S8633" t="str">
            <v>OPERAÇÕES RATEIOS</v>
          </cell>
        </row>
        <row r="8634">
          <cell r="S8634" t="str">
            <v>OPERAÇÕES RATEIOS</v>
          </cell>
        </row>
        <row r="8635">
          <cell r="S8635" t="str">
            <v>OPERAÇÕES RATEIOS</v>
          </cell>
        </row>
        <row r="8636">
          <cell r="S8636" t="str">
            <v>OPERAÇÕES RATEIOS</v>
          </cell>
        </row>
        <row r="8637">
          <cell r="S8637" t="str">
            <v>OPERAÇÕES RATEIOS</v>
          </cell>
        </row>
        <row r="8638">
          <cell r="S8638" t="str">
            <v>OPERAÇÕES RATEIOS</v>
          </cell>
        </row>
        <row r="8639">
          <cell r="S8639" t="str">
            <v>OPERAÇÕES RATEIOS</v>
          </cell>
        </row>
        <row r="8640">
          <cell r="S8640" t="str">
            <v>OPERAÇÕES RATEIOS</v>
          </cell>
        </row>
        <row r="8641">
          <cell r="S8641" t="str">
            <v>OPERAÇÕES RATEIOS</v>
          </cell>
        </row>
        <row r="8642">
          <cell r="S8642" t="str">
            <v>OPERAÇÕES RATEIOS</v>
          </cell>
        </row>
        <row r="8643">
          <cell r="S8643" t="str">
            <v>OPERAÇÕES RATEIOS</v>
          </cell>
        </row>
        <row r="8644">
          <cell r="S8644" t="str">
            <v>OPERAÇÕES RATEIOS</v>
          </cell>
        </row>
        <row r="8645">
          <cell r="S8645" t="str">
            <v>OPERAÇÕES RATEIOS</v>
          </cell>
        </row>
        <row r="8646">
          <cell r="S8646" t="str">
            <v>OPERAÇÕES RATEIOS</v>
          </cell>
        </row>
        <row r="8647">
          <cell r="S8647" t="str">
            <v>OPERAÇÕES RATEIOS</v>
          </cell>
        </row>
        <row r="8648">
          <cell r="S8648" t="str">
            <v>OPERAÇÕES RATEIOS</v>
          </cell>
        </row>
        <row r="8649">
          <cell r="S8649" t="str">
            <v>OPERAÇÕES RATEIOS</v>
          </cell>
        </row>
        <row r="8650">
          <cell r="S8650" t="str">
            <v>OPERAÇÕES RATEIOS</v>
          </cell>
        </row>
        <row r="8651">
          <cell r="S8651" t="str">
            <v>OPERAÇÕES RATEIOS</v>
          </cell>
        </row>
        <row r="8652">
          <cell r="S8652" t="str">
            <v>OPERAÇÕES RATEIOS</v>
          </cell>
        </row>
        <row r="8653">
          <cell r="S8653" t="str">
            <v>OPERAÇÕES RATEIOS</v>
          </cell>
        </row>
        <row r="8654">
          <cell r="S8654" t="str">
            <v>OPERAÇÕES RATEIOS</v>
          </cell>
        </row>
        <row r="8655">
          <cell r="S8655" t="str">
            <v>OPERAÇÕES RATEIOS</v>
          </cell>
        </row>
        <row r="8656">
          <cell r="S8656" t="str">
            <v>OPERAÇÕES RATEIOS</v>
          </cell>
        </row>
        <row r="8657">
          <cell r="S8657" t="str">
            <v>OPERAÇÕES RATEIOS</v>
          </cell>
        </row>
        <row r="8658">
          <cell r="S8658" t="str">
            <v>OPERAÇÕES RATEIOS</v>
          </cell>
        </row>
        <row r="8659">
          <cell r="S8659" t="str">
            <v>OPERAÇÕES RATEIOS</v>
          </cell>
        </row>
        <row r="8660">
          <cell r="S8660" t="str">
            <v>OPERAÇÕES RATEIOS</v>
          </cell>
        </row>
        <row r="8661">
          <cell r="S8661" t="str">
            <v>OPERAÇÕES RATEIOS</v>
          </cell>
        </row>
        <row r="8662">
          <cell r="S8662" t="str">
            <v>OPERAÇÕES RATEIOS</v>
          </cell>
        </row>
        <row r="8663">
          <cell r="S8663" t="str">
            <v>OPERAÇÕES RATEIOS</v>
          </cell>
        </row>
        <row r="8664">
          <cell r="S8664" t="str">
            <v>OPERAÇÕES RATEIOS</v>
          </cell>
        </row>
        <row r="8665">
          <cell r="S8665" t="str">
            <v>OPERAÇÕES RATEIOS</v>
          </cell>
        </row>
        <row r="8666">
          <cell r="S8666" t="str">
            <v>OPERAÇÕES RATEIOS</v>
          </cell>
        </row>
        <row r="8667">
          <cell r="S8667" t="str">
            <v>OPERAÇÕES RATEIOS</v>
          </cell>
        </row>
        <row r="8668">
          <cell r="S8668" t="str">
            <v>OPERAÇÕES RATEIOS</v>
          </cell>
        </row>
        <row r="8669">
          <cell r="S8669" t="str">
            <v>OPERAÇÕES RATEIOS</v>
          </cell>
        </row>
        <row r="8670">
          <cell r="S8670" t="str">
            <v>OPERAÇÕES RATEIOS</v>
          </cell>
        </row>
        <row r="8671">
          <cell r="S8671" t="str">
            <v>OPERAÇÕES RATEIOS</v>
          </cell>
        </row>
        <row r="8672">
          <cell r="S8672" t="str">
            <v>OPERAÇÕES RATEIOS</v>
          </cell>
        </row>
        <row r="8673">
          <cell r="S8673" t="str">
            <v>OPERAÇÕES RATEIOS</v>
          </cell>
        </row>
        <row r="8674">
          <cell r="S8674" t="str">
            <v>OPERAÇÕES RATEIOS</v>
          </cell>
        </row>
        <row r="8675">
          <cell r="S8675" t="str">
            <v>OPERAÇÕES RATEIOS</v>
          </cell>
        </row>
        <row r="8676">
          <cell r="S8676" t="str">
            <v>OPERAÇÕES RATEIOS</v>
          </cell>
        </row>
        <row r="8677">
          <cell r="S8677" t="str">
            <v>OPERAÇÕES RATEIOS</v>
          </cell>
        </row>
        <row r="8678">
          <cell r="S8678" t="str">
            <v>OPERAÇÕES RATEIOS</v>
          </cell>
        </row>
        <row r="8679">
          <cell r="S8679" t="str">
            <v>OPERAÇÕES RATEIOS</v>
          </cell>
        </row>
        <row r="8680">
          <cell r="S8680" t="str">
            <v>OPERAÇÕES RATEIOS</v>
          </cell>
        </row>
        <row r="8681">
          <cell r="S8681" t="str">
            <v>OPERAÇÕES RATEIOS</v>
          </cell>
        </row>
        <row r="8682">
          <cell r="S8682" t="str">
            <v>OPERAÇÕES RATEIOS</v>
          </cell>
        </row>
        <row r="8683">
          <cell r="S8683" t="str">
            <v>OPERAÇÕES RATEIOS</v>
          </cell>
        </row>
        <row r="8684">
          <cell r="S8684" t="str">
            <v>OPERAÇÕES RATEIOS</v>
          </cell>
        </row>
        <row r="8685">
          <cell r="S8685" t="str">
            <v>OPERAÇÕES RATEIOS</v>
          </cell>
        </row>
        <row r="8686">
          <cell r="S8686" t="str">
            <v>OPERAÇÕES RATEIOS</v>
          </cell>
        </row>
        <row r="8687">
          <cell r="S8687" t="str">
            <v>OPERAÇÕES RATEIOS</v>
          </cell>
        </row>
        <row r="8688">
          <cell r="S8688" t="str">
            <v>OPERAÇÕES RATEIOS</v>
          </cell>
        </row>
        <row r="8689">
          <cell r="S8689" t="str">
            <v>OPERAÇÕES RATEIOS</v>
          </cell>
        </row>
        <row r="8690">
          <cell r="S8690" t="str">
            <v>OPERAÇÕES RATEIOS</v>
          </cell>
        </row>
        <row r="8691">
          <cell r="S8691" t="str">
            <v>OPERAÇÕES RATEIOS</v>
          </cell>
        </row>
        <row r="8692">
          <cell r="S8692" t="str">
            <v>OPERAÇÕES RATEIOS</v>
          </cell>
        </row>
        <row r="8693">
          <cell r="S8693" t="str">
            <v>OPERAÇÕES RATEIOS</v>
          </cell>
        </row>
        <row r="8694">
          <cell r="S8694" t="str">
            <v>OPERAÇÕES RATEIOS</v>
          </cell>
        </row>
        <row r="8695">
          <cell r="S8695" t="str">
            <v>OPERAÇÕES RATEIOS</v>
          </cell>
        </row>
        <row r="8696">
          <cell r="S8696" t="str">
            <v>OPERAÇÕES RATEIOS</v>
          </cell>
        </row>
        <row r="8697">
          <cell r="S8697" t="str">
            <v>OPERAÇÕES RATEIOS</v>
          </cell>
        </row>
        <row r="8698">
          <cell r="S8698" t="str">
            <v>OPERAÇÕES RATEIOS</v>
          </cell>
        </row>
        <row r="8699">
          <cell r="S8699" t="str">
            <v>OPERAÇÕES RATEIOS</v>
          </cell>
        </row>
        <row r="8700">
          <cell r="S8700" t="str">
            <v>OPERAÇÕES RATEIOS</v>
          </cell>
        </row>
        <row r="8701">
          <cell r="S8701" t="str">
            <v>OPERAÇÕES RATEIOS</v>
          </cell>
        </row>
        <row r="8702">
          <cell r="S8702" t="str">
            <v>OPERAÇÕES RATEIOS</v>
          </cell>
        </row>
        <row r="8703">
          <cell r="S8703" t="str">
            <v>OPERAÇÕES RATEIOS</v>
          </cell>
        </row>
        <row r="8704">
          <cell r="S8704" t="str">
            <v>OPERAÇÕES RATEIOS</v>
          </cell>
        </row>
        <row r="8705">
          <cell r="S8705" t="str">
            <v>OPERAÇÕES RATEIOS</v>
          </cell>
        </row>
        <row r="8706">
          <cell r="S8706" t="str">
            <v>OPERAÇÕES RATEIOS</v>
          </cell>
        </row>
        <row r="8707">
          <cell r="S8707" t="str">
            <v>OPERAÇÕES RATEIOS</v>
          </cell>
        </row>
        <row r="8708">
          <cell r="S8708" t="str">
            <v>OPERAÇÕES RATEIOS</v>
          </cell>
        </row>
        <row r="8709">
          <cell r="S8709" t="str">
            <v>OPERAÇÕES RATEIOS</v>
          </cell>
        </row>
        <row r="8710">
          <cell r="S8710" t="str">
            <v>OPERAÇÕES RATEIOS</v>
          </cell>
        </row>
        <row r="8711">
          <cell r="S8711" t="str">
            <v>OPERAÇÕES RATEIOS</v>
          </cell>
        </row>
        <row r="8712">
          <cell r="S8712" t="str">
            <v>OPERAÇÕES RATEIOS</v>
          </cell>
        </row>
        <row r="8713">
          <cell r="S8713" t="str">
            <v>OPERAÇÕES RATEIOS</v>
          </cell>
        </row>
        <row r="8714">
          <cell r="S8714" t="str">
            <v>OPERAÇÕES RATEIOS</v>
          </cell>
        </row>
        <row r="8715">
          <cell r="S8715" t="str">
            <v>OPERAÇÕES RATEIOS</v>
          </cell>
        </row>
        <row r="8716">
          <cell r="S8716" t="str">
            <v>OPERAÇÕES RATEIOS</v>
          </cell>
        </row>
        <row r="8717">
          <cell r="S8717" t="str">
            <v>OPERAÇÕES RATEIOS</v>
          </cell>
        </row>
        <row r="8718">
          <cell r="S8718" t="str">
            <v>OPERAÇÕES RATEIOS</v>
          </cell>
        </row>
        <row r="8719">
          <cell r="S8719" t="str">
            <v>OPERAÇÕES RATEIOS</v>
          </cell>
        </row>
        <row r="8720">
          <cell r="S8720" t="str">
            <v>OPERAÇÕES RATEIOS</v>
          </cell>
        </row>
        <row r="8721">
          <cell r="S8721" t="str">
            <v>OPERAÇÕES RATEIOS</v>
          </cell>
        </row>
        <row r="8722">
          <cell r="S8722" t="str">
            <v>OPERAÇÕES RATEIOS</v>
          </cell>
        </row>
        <row r="8723">
          <cell r="S8723" t="str">
            <v>OPERAÇÕES RATEIOS</v>
          </cell>
        </row>
        <row r="8724">
          <cell r="S8724" t="str">
            <v>OPERAÇÕES RATEIOS</v>
          </cell>
        </row>
        <row r="8725">
          <cell r="S8725" t="str">
            <v>OPERAÇÕES RATEIOS</v>
          </cell>
        </row>
        <row r="8726">
          <cell r="S8726" t="str">
            <v>OPERAÇÕES RATEIOS</v>
          </cell>
        </row>
        <row r="8727">
          <cell r="S8727" t="str">
            <v>OPERAÇÕES RATEIOS</v>
          </cell>
        </row>
        <row r="8728">
          <cell r="S8728" t="str">
            <v>OPERAÇÕES RATEIOS</v>
          </cell>
        </row>
        <row r="8729">
          <cell r="S8729" t="str">
            <v>OPERAÇÕES RATEIOS</v>
          </cell>
        </row>
        <row r="8730">
          <cell r="S8730" t="str">
            <v>OPERAÇÕES RATEIOS</v>
          </cell>
        </row>
        <row r="8731">
          <cell r="S8731" t="str">
            <v>OPERAÇÕES RATEIOS</v>
          </cell>
        </row>
        <row r="8732">
          <cell r="S8732" t="str">
            <v>OPERAÇÕES RATEIOS</v>
          </cell>
        </row>
        <row r="8733">
          <cell r="S8733" t="str">
            <v>OPERAÇÕES RATEIOS</v>
          </cell>
        </row>
        <row r="8734">
          <cell r="S8734" t="str">
            <v>OPERAÇÕES RATEIOS</v>
          </cell>
        </row>
        <row r="8735">
          <cell r="S8735" t="str">
            <v>OPERAÇÕES RATEIOS</v>
          </cell>
        </row>
        <row r="8736">
          <cell r="S8736" t="str">
            <v>OPERAÇÕES RATEIOS</v>
          </cell>
        </row>
        <row r="8737">
          <cell r="S8737" t="str">
            <v>OPERAÇÕES RATEIOS</v>
          </cell>
        </row>
        <row r="8738">
          <cell r="S8738" t="str">
            <v>OPERAÇÕES RATEIOS</v>
          </cell>
        </row>
        <row r="8739">
          <cell r="S8739" t="str">
            <v>OPERAÇÕES RATEIOS</v>
          </cell>
        </row>
        <row r="8740">
          <cell r="S8740" t="str">
            <v>OPERAÇÕES RATEIOS</v>
          </cell>
        </row>
        <row r="8741">
          <cell r="S8741" t="str">
            <v>OPERAÇÕES RATEIOS</v>
          </cell>
        </row>
        <row r="8742">
          <cell r="S8742" t="str">
            <v>OPERAÇÕES RATEIOS</v>
          </cell>
        </row>
        <row r="8743">
          <cell r="S8743" t="str">
            <v>OPERAÇÕES RATEIOS</v>
          </cell>
        </row>
        <row r="8744">
          <cell r="S8744" t="str">
            <v>OPERAÇÕES RATEIOS</v>
          </cell>
        </row>
        <row r="8745">
          <cell r="S8745" t="str">
            <v>OPERAÇÕES RATEIOS</v>
          </cell>
        </row>
        <row r="8746">
          <cell r="S8746" t="str">
            <v>OPERAÇÕES RATEIOS</v>
          </cell>
        </row>
        <row r="8747">
          <cell r="S8747" t="str">
            <v>OPERAÇÕES RATEIOS</v>
          </cell>
        </row>
        <row r="8748">
          <cell r="S8748" t="str">
            <v>OPERAÇÕES RATEIOS</v>
          </cell>
        </row>
        <row r="8749">
          <cell r="S8749" t="str">
            <v>OPERAÇÕES RATEIOS</v>
          </cell>
        </row>
        <row r="8750">
          <cell r="S8750" t="str">
            <v>OPERAÇÕES RATEIOS</v>
          </cell>
        </row>
        <row r="8751">
          <cell r="S8751" t="str">
            <v>OPERAÇÕES RATEIOS</v>
          </cell>
        </row>
        <row r="8752">
          <cell r="S8752" t="str">
            <v>OPERAÇÕES RATEIOS</v>
          </cell>
        </row>
        <row r="8753">
          <cell r="S8753" t="str">
            <v>OPERAÇÕES RATEIOS</v>
          </cell>
        </row>
        <row r="8754">
          <cell r="S8754" t="str">
            <v>OPERAÇÕES RATEIOS</v>
          </cell>
        </row>
        <row r="8755">
          <cell r="S8755" t="str">
            <v>OPERAÇÕES RATEIOS</v>
          </cell>
        </row>
        <row r="8756">
          <cell r="S8756" t="str">
            <v>OPERAÇÕES RATEIOS</v>
          </cell>
        </row>
        <row r="8757">
          <cell r="S8757" t="str">
            <v>OPERAÇÕES RATEIOS</v>
          </cell>
        </row>
        <row r="8758">
          <cell r="S8758" t="str">
            <v>OPERAÇÕES RATEIOS</v>
          </cell>
        </row>
        <row r="8759">
          <cell r="S8759" t="str">
            <v>OPERAÇÕES RATEIOS</v>
          </cell>
        </row>
        <row r="8760">
          <cell r="S8760" t="str">
            <v>OPERAÇÕES RATEIOS</v>
          </cell>
        </row>
        <row r="8761">
          <cell r="S8761" t="str">
            <v>OPERAÇÕES RATEIOS</v>
          </cell>
        </row>
        <row r="8762">
          <cell r="S8762" t="str">
            <v>OPERAÇÕES RATEIOS</v>
          </cell>
        </row>
        <row r="8763">
          <cell r="S8763" t="str">
            <v>OPERAÇÕES RATEIOS</v>
          </cell>
        </row>
        <row r="8764">
          <cell r="S8764" t="str">
            <v>OPERAÇÕES RATEIOS</v>
          </cell>
        </row>
        <row r="8765">
          <cell r="S8765" t="str">
            <v>OPERAÇÕES RATEIOS</v>
          </cell>
        </row>
        <row r="8766">
          <cell r="S8766" t="str">
            <v>OPERAÇÕES RATEIOS</v>
          </cell>
        </row>
        <row r="8767">
          <cell r="S8767" t="str">
            <v>OPERAÇÕES RATEIOS</v>
          </cell>
        </row>
        <row r="8768">
          <cell r="S8768" t="str">
            <v>OPERAÇÕES RATEIOS</v>
          </cell>
        </row>
        <row r="8769">
          <cell r="S8769" t="str">
            <v>OPERAÇÕES RATEIOS</v>
          </cell>
        </row>
        <row r="8770">
          <cell r="S8770" t="str">
            <v>OPERAÇÕES RATEIOS</v>
          </cell>
        </row>
        <row r="8771">
          <cell r="S8771" t="str">
            <v>OPERAÇÕES RATEIOS</v>
          </cell>
        </row>
        <row r="8772">
          <cell r="S8772" t="str">
            <v>OPERAÇÕES RATEIOS</v>
          </cell>
        </row>
        <row r="8773">
          <cell r="S8773" t="str">
            <v>OPERAÇÕES RATEIOS</v>
          </cell>
        </row>
        <row r="8774">
          <cell r="S8774" t="str">
            <v>OPERAÇÕES RATEIOS</v>
          </cell>
        </row>
        <row r="8775">
          <cell r="S8775" t="str">
            <v>OPERAÇÕES RATEIOS</v>
          </cell>
        </row>
        <row r="8776">
          <cell r="S8776" t="str">
            <v>OPERAÇÕES RATEIOS</v>
          </cell>
        </row>
        <row r="8777">
          <cell r="S8777" t="str">
            <v>OPERAÇÕES RATEIOS</v>
          </cell>
        </row>
        <row r="8778">
          <cell r="S8778" t="str">
            <v>OPERAÇÕES RATEIOS</v>
          </cell>
        </row>
        <row r="8779">
          <cell r="S8779" t="str">
            <v>OPERAÇÕES RATEIOS</v>
          </cell>
        </row>
        <row r="8780">
          <cell r="S8780" t="str">
            <v>OPERAÇÕES RATEIOS</v>
          </cell>
        </row>
        <row r="8781">
          <cell r="S8781" t="str">
            <v>OPERAÇÕES RATEIOS</v>
          </cell>
        </row>
        <row r="8782">
          <cell r="S8782" t="str">
            <v>OPERAÇÕES RATEIOS</v>
          </cell>
        </row>
        <row r="8783">
          <cell r="S8783" t="str">
            <v>OPERAÇÕES RATEIOS</v>
          </cell>
        </row>
        <row r="8784">
          <cell r="S8784" t="str">
            <v>OPERAÇÕES RATEIOS</v>
          </cell>
        </row>
        <row r="8785">
          <cell r="S8785" t="str">
            <v>OPERAÇÕES RATEIOS</v>
          </cell>
        </row>
        <row r="8786">
          <cell r="S8786" t="str">
            <v>OPERAÇÕES RATEIOS</v>
          </cell>
        </row>
        <row r="8787">
          <cell r="S8787" t="str">
            <v>OPERAÇÕES RATEIOS</v>
          </cell>
        </row>
        <row r="8788">
          <cell r="S8788" t="str">
            <v>OPERAÇÕES RATEIOS</v>
          </cell>
        </row>
        <row r="8789">
          <cell r="S8789" t="str">
            <v>OPERAÇÕES RATEIOS</v>
          </cell>
        </row>
        <row r="8790">
          <cell r="S8790" t="str">
            <v>OPERAÇÕES RATEIOS</v>
          </cell>
        </row>
        <row r="8791">
          <cell r="S8791" t="str">
            <v>OPERAÇÕES RATEIOS</v>
          </cell>
        </row>
        <row r="8792">
          <cell r="S8792" t="str">
            <v>OPERAÇÕES RATEIOS</v>
          </cell>
        </row>
        <row r="8793">
          <cell r="S8793" t="str">
            <v>OPERAÇÕES RATEIOS</v>
          </cell>
        </row>
        <row r="8794">
          <cell r="S8794" t="str">
            <v>OPERAÇÕES RATEIOS</v>
          </cell>
        </row>
        <row r="8795">
          <cell r="S8795" t="str">
            <v>OPERAÇÕES RATEIOS</v>
          </cell>
        </row>
        <row r="8796">
          <cell r="S8796" t="str">
            <v>OPERAÇÕES RATEIOS</v>
          </cell>
        </row>
        <row r="8797">
          <cell r="S8797" t="str">
            <v>OPERAÇÕES RATEIOS</v>
          </cell>
        </row>
        <row r="8798">
          <cell r="S8798" t="str">
            <v>OPERAÇÕES RATEIOS</v>
          </cell>
        </row>
        <row r="8799">
          <cell r="S8799" t="str">
            <v>OPERAÇÕES RATEIOS</v>
          </cell>
        </row>
        <row r="8800">
          <cell r="S8800" t="str">
            <v>OPERAÇÕES RATEIOS</v>
          </cell>
        </row>
        <row r="8801">
          <cell r="S8801" t="str">
            <v>OPERAÇÕES RATEIOS</v>
          </cell>
        </row>
        <row r="8802">
          <cell r="S8802" t="str">
            <v>OPERAÇÕES RATEIOS</v>
          </cell>
        </row>
        <row r="8803">
          <cell r="S8803" t="str">
            <v>OPERAÇÕES RATEIOS</v>
          </cell>
        </row>
        <row r="8804">
          <cell r="S8804" t="str">
            <v>OPERAÇÕES RATEIOS</v>
          </cell>
        </row>
        <row r="8805">
          <cell r="S8805" t="str">
            <v>OPERAÇÕES RATEIOS</v>
          </cell>
        </row>
        <row r="8806">
          <cell r="S8806" t="str">
            <v>OPERAÇÕES RATEIOS</v>
          </cell>
        </row>
        <row r="8807">
          <cell r="S8807" t="str">
            <v>OPERAÇÕES RATEIOS</v>
          </cell>
        </row>
        <row r="8808">
          <cell r="S8808" t="str">
            <v>OPERAÇÕES RATEIOS</v>
          </cell>
        </row>
        <row r="8809">
          <cell r="S8809" t="str">
            <v>OPERAÇÕES RATEIOS</v>
          </cell>
        </row>
        <row r="8810">
          <cell r="S8810" t="str">
            <v>OPERAÇÕES RATEIOS</v>
          </cell>
        </row>
        <row r="8811">
          <cell r="S8811" t="str">
            <v>OPERAÇÕES RATEIOS</v>
          </cell>
        </row>
        <row r="8812">
          <cell r="S8812" t="str">
            <v>OPERAÇÕES RATEIOS</v>
          </cell>
        </row>
        <row r="8813">
          <cell r="S8813" t="str">
            <v>OPERAÇÕES RATEIOS</v>
          </cell>
        </row>
        <row r="8814">
          <cell r="S8814" t="str">
            <v>OPERAÇÕES RATEIOS</v>
          </cell>
        </row>
        <row r="8815">
          <cell r="S8815" t="str">
            <v>OPERAÇÕES RATEIOS</v>
          </cell>
        </row>
        <row r="8816">
          <cell r="S8816" t="str">
            <v>OPERAÇÕES RATEIOS</v>
          </cell>
        </row>
        <row r="8817">
          <cell r="S8817" t="str">
            <v>OPERAÇÕES RATEIOS</v>
          </cell>
        </row>
        <row r="8818">
          <cell r="S8818" t="str">
            <v>OPERAÇÕES RATEIOS</v>
          </cell>
        </row>
        <row r="8819">
          <cell r="S8819" t="str">
            <v>OPERAÇÕES RATEIOS</v>
          </cell>
        </row>
        <row r="8820">
          <cell r="S8820" t="str">
            <v>OPERAÇÕES RATEIOS</v>
          </cell>
        </row>
        <row r="8821">
          <cell r="S8821" t="str">
            <v>OPERAÇÕES RATEIOS</v>
          </cell>
        </row>
        <row r="8822">
          <cell r="S8822" t="str">
            <v>OPERAÇÕES RATEIOS</v>
          </cell>
        </row>
        <row r="8823">
          <cell r="S8823" t="str">
            <v>OPERAÇÕES RATEIOS</v>
          </cell>
        </row>
        <row r="8824">
          <cell r="S8824" t="str">
            <v>OPERAÇÕES RATEIOS</v>
          </cell>
        </row>
        <row r="8825">
          <cell r="S8825" t="str">
            <v>OPERAÇÕES RATEIOS</v>
          </cell>
        </row>
        <row r="8826">
          <cell r="S8826" t="str">
            <v>OPERAÇÕES RATEIOS</v>
          </cell>
        </row>
        <row r="8827">
          <cell r="S8827" t="str">
            <v>OPERAÇÕES RATEIOS</v>
          </cell>
        </row>
        <row r="8828">
          <cell r="S8828" t="str">
            <v>OPERAÇÕES RATEIOS</v>
          </cell>
        </row>
        <row r="8829">
          <cell r="S8829" t="str">
            <v>OPERAÇÕES RATEIOS</v>
          </cell>
        </row>
        <row r="8830">
          <cell r="S8830" t="str">
            <v>OPERAÇÕES RATEIOS</v>
          </cell>
        </row>
        <row r="8831">
          <cell r="S8831" t="str">
            <v>OPERAÇÕES RATEIOS</v>
          </cell>
        </row>
        <row r="8832">
          <cell r="S8832" t="str">
            <v>OPERAÇÕES RATEIOS</v>
          </cell>
        </row>
        <row r="8833">
          <cell r="S8833" t="str">
            <v>OPERAÇÕES RATEIOS</v>
          </cell>
        </row>
        <row r="8834">
          <cell r="S8834" t="str">
            <v>OPERAÇÕES RATEIOS</v>
          </cell>
        </row>
        <row r="8835">
          <cell r="S8835" t="str">
            <v>OPERAÇÕES RATEIOS</v>
          </cell>
        </row>
        <row r="8836">
          <cell r="S8836" t="str">
            <v>OPERAÇÕES RATEIOS</v>
          </cell>
        </row>
        <row r="8837">
          <cell r="S8837" t="str">
            <v>OPERAÇÕES RATEIOS</v>
          </cell>
        </row>
        <row r="8838">
          <cell r="S8838" t="str">
            <v>OPERAÇÕES RATEIOS</v>
          </cell>
        </row>
        <row r="8839">
          <cell r="S8839" t="str">
            <v>OPERAÇÕES RATEIOS</v>
          </cell>
        </row>
        <row r="8840">
          <cell r="S8840" t="str">
            <v>OPERAÇÕES RATEIOS</v>
          </cell>
        </row>
        <row r="8841">
          <cell r="S8841" t="str">
            <v>OPERAÇÕES RATEIOS</v>
          </cell>
        </row>
        <row r="8842">
          <cell r="S8842" t="str">
            <v>OPERAÇÕES RATEIOS</v>
          </cell>
        </row>
        <row r="8843">
          <cell r="S8843" t="str">
            <v>OPERAÇÕES RATEIOS</v>
          </cell>
        </row>
        <row r="8844">
          <cell r="S8844" t="str">
            <v>OPERAÇÕES RATEIOS</v>
          </cell>
        </row>
        <row r="8845">
          <cell r="S8845" t="str">
            <v>OPERAÇÕES RATEIOS</v>
          </cell>
        </row>
        <row r="8846">
          <cell r="S8846" t="str">
            <v>OPERAÇÕES RATEIOS</v>
          </cell>
        </row>
        <row r="8847">
          <cell r="S8847" t="str">
            <v>OPERAÇÕES RATEIOS</v>
          </cell>
        </row>
        <row r="8848">
          <cell r="S8848" t="str">
            <v>OPERAÇÕES RATEIOS</v>
          </cell>
        </row>
        <row r="8849">
          <cell r="S8849" t="str">
            <v>OPERAÇÕES RATEIOS</v>
          </cell>
        </row>
        <row r="8850">
          <cell r="S8850" t="str">
            <v>OPERAÇÕES RATEIOS</v>
          </cell>
        </row>
        <row r="8851">
          <cell r="S8851" t="str">
            <v>OPERAÇÕES RATEIOS</v>
          </cell>
        </row>
        <row r="8852">
          <cell r="S8852" t="str">
            <v>OPERAÇÕES RATEIOS</v>
          </cell>
        </row>
        <row r="8853">
          <cell r="S8853" t="str">
            <v>OPERAÇÕES RATEIOS</v>
          </cell>
        </row>
        <row r="8854">
          <cell r="S8854" t="str">
            <v>OPERAÇÕES RATEIOS</v>
          </cell>
        </row>
        <row r="8855">
          <cell r="S8855" t="str">
            <v>OPERAÇÕES RATEIOS</v>
          </cell>
        </row>
        <row r="8856">
          <cell r="S8856" t="str">
            <v>OPERAÇÕES RATEIOS</v>
          </cell>
        </row>
        <row r="8857">
          <cell r="S8857" t="str">
            <v>OPERAÇÕES RATEIOS</v>
          </cell>
        </row>
        <row r="8858">
          <cell r="S8858" t="str">
            <v>OPERAÇÕES RATEIOS</v>
          </cell>
        </row>
        <row r="8859">
          <cell r="S8859" t="str">
            <v>OPERAÇÕES RATEIOS</v>
          </cell>
        </row>
        <row r="8860">
          <cell r="S8860" t="str">
            <v>OPERAÇÕES RATEIOS</v>
          </cell>
        </row>
        <row r="8861">
          <cell r="S8861" t="str">
            <v>OPERAÇÕES RATEIOS</v>
          </cell>
        </row>
        <row r="8862">
          <cell r="S8862" t="str">
            <v>OPERAÇÕES RATEIOS</v>
          </cell>
        </row>
        <row r="8863">
          <cell r="S8863" t="str">
            <v>OPERAÇÕES RATEIOS</v>
          </cell>
        </row>
        <row r="8864">
          <cell r="S8864" t="str">
            <v>OPERAÇÕES RATEIOS</v>
          </cell>
        </row>
        <row r="8865">
          <cell r="S8865" t="str">
            <v>OPERAÇÕES RATEIOS</v>
          </cell>
        </row>
        <row r="8866">
          <cell r="S8866" t="str">
            <v>OPERAÇÕES RATEIOS</v>
          </cell>
        </row>
        <row r="8867">
          <cell r="S8867" t="str">
            <v>OPERAÇÕES RATEIOS</v>
          </cell>
        </row>
        <row r="8868">
          <cell r="S8868" t="str">
            <v>OPERAÇÕES RATEIOS</v>
          </cell>
        </row>
        <row r="8869">
          <cell r="S8869" t="str">
            <v>OPERAÇÕES RATEIOS</v>
          </cell>
        </row>
        <row r="8870">
          <cell r="S8870" t="str">
            <v>OPERAÇÕES RATEIOS</v>
          </cell>
        </row>
        <row r="8871">
          <cell r="S8871" t="str">
            <v>OPERAÇÕES RATEIOS</v>
          </cell>
        </row>
        <row r="8872">
          <cell r="S8872" t="str">
            <v>OPERAÇÕES RATEIOS</v>
          </cell>
        </row>
        <row r="8873">
          <cell r="S8873" t="str">
            <v>OPERAÇÕES RATEIOS</v>
          </cell>
        </row>
        <row r="8874">
          <cell r="S8874" t="str">
            <v>OPERAÇÕES RATEIOS</v>
          </cell>
        </row>
        <row r="8875">
          <cell r="S8875" t="str">
            <v>OPERAÇÕES RATEIOS</v>
          </cell>
        </row>
        <row r="8876">
          <cell r="S8876" t="str">
            <v>OPERAÇÕES RATEIOS</v>
          </cell>
        </row>
        <row r="8877">
          <cell r="S8877" t="str">
            <v>OPERAÇÕES RATEIOS</v>
          </cell>
        </row>
        <row r="8878">
          <cell r="S8878" t="str">
            <v>OPERAÇÕES RATEIOS</v>
          </cell>
        </row>
        <row r="8879">
          <cell r="S8879" t="str">
            <v>OPERAÇÕES RATEIOS</v>
          </cell>
        </row>
        <row r="8880">
          <cell r="S8880" t="str">
            <v>OPERAÇÕES RATEIOS</v>
          </cell>
        </row>
        <row r="8881">
          <cell r="S8881" t="str">
            <v>OPERAÇÕES RATEIOS</v>
          </cell>
        </row>
        <row r="8882">
          <cell r="S8882" t="str">
            <v>OPERAÇÕES RATEIOS</v>
          </cell>
        </row>
        <row r="8883">
          <cell r="S8883" t="str">
            <v>OPERAÇÕES RATEIOS</v>
          </cell>
        </row>
        <row r="8884">
          <cell r="S8884" t="str">
            <v>OPERAÇÕES RATEIOS</v>
          </cell>
        </row>
        <row r="8885">
          <cell r="S8885" t="str">
            <v>OPERAÇÕES RATEIOS</v>
          </cell>
        </row>
        <row r="8886">
          <cell r="S8886" t="str">
            <v>OPERAÇÕES RATEIOS</v>
          </cell>
        </row>
        <row r="8887">
          <cell r="S8887" t="str">
            <v>OPERAÇÕES RATEIOS</v>
          </cell>
        </row>
        <row r="8888">
          <cell r="S8888" t="str">
            <v>OPERAÇÕES RATEIOS</v>
          </cell>
        </row>
        <row r="8889">
          <cell r="S8889" t="str">
            <v>OPERAÇÕES RATEIOS</v>
          </cell>
        </row>
        <row r="8890">
          <cell r="S8890" t="str">
            <v>OPERAÇÕES RATEIOS</v>
          </cell>
        </row>
        <row r="8891">
          <cell r="S8891" t="str">
            <v>OPERAÇÕES RATEIOS</v>
          </cell>
        </row>
        <row r="8892">
          <cell r="S8892" t="str">
            <v>OPERAÇÕES RATEIOS</v>
          </cell>
        </row>
        <row r="8893">
          <cell r="S8893" t="str">
            <v>OPERAÇÕES RATEIOS</v>
          </cell>
        </row>
        <row r="8894">
          <cell r="S8894" t="str">
            <v>OPERAÇÕES RATEIOS</v>
          </cell>
        </row>
        <row r="8895">
          <cell r="S8895" t="str">
            <v>OPERAÇÕES RATEIOS</v>
          </cell>
        </row>
        <row r="8896">
          <cell r="S8896" t="str">
            <v>OPERAÇÕES RATEIOS</v>
          </cell>
        </row>
        <row r="8897">
          <cell r="S8897" t="str">
            <v>OPERAÇÕES RATEIOS</v>
          </cell>
        </row>
        <row r="8898">
          <cell r="S8898" t="str">
            <v>OPERAÇÕES RATEIOS</v>
          </cell>
        </row>
        <row r="8899">
          <cell r="S8899" t="str">
            <v>OPERAÇÕES RATEIOS</v>
          </cell>
        </row>
        <row r="8900">
          <cell r="S8900" t="str">
            <v>OPERAÇÕES RATEIOS</v>
          </cell>
        </row>
        <row r="8901">
          <cell r="S8901" t="str">
            <v>OPERAÇÕES RATEIOS</v>
          </cell>
        </row>
        <row r="8902">
          <cell r="S8902" t="str">
            <v>OPERAÇÕES RATEIOS</v>
          </cell>
        </row>
        <row r="8903">
          <cell r="S8903" t="str">
            <v>OPERAÇÕES RATEIOS</v>
          </cell>
        </row>
        <row r="8904">
          <cell r="S8904" t="str">
            <v>OPERAÇÕES RATEIOS</v>
          </cell>
        </row>
        <row r="8905">
          <cell r="S8905" t="str">
            <v>OPERAÇÕES RATEIOS</v>
          </cell>
        </row>
        <row r="8906">
          <cell r="S8906" t="str">
            <v>OPERAÇÕES RATEIOS</v>
          </cell>
        </row>
        <row r="8907">
          <cell r="S8907" t="str">
            <v>OPERAÇÕES RATEIOS</v>
          </cell>
        </row>
        <row r="8908">
          <cell r="S8908" t="str">
            <v>OPERAÇÕES RATEIOS</v>
          </cell>
        </row>
        <row r="8909">
          <cell r="S8909" t="str">
            <v>OPERAÇÕES RATEIOS</v>
          </cell>
        </row>
        <row r="8910">
          <cell r="S8910" t="str">
            <v>OPERAÇÕES RATEIOS</v>
          </cell>
        </row>
        <row r="8911">
          <cell r="S8911" t="str">
            <v>OPERAÇÕES RATEIOS</v>
          </cell>
        </row>
        <row r="8912">
          <cell r="S8912" t="str">
            <v>OPERAÇÕES RATEIOS</v>
          </cell>
        </row>
        <row r="8913">
          <cell r="S8913" t="str">
            <v>OPERAÇÕES RATEIOS</v>
          </cell>
        </row>
        <row r="8914">
          <cell r="S8914" t="str">
            <v>OPERAÇÕES RATEIOS</v>
          </cell>
        </row>
        <row r="8915">
          <cell r="S8915" t="str">
            <v>OPERAÇÕES RATEIOS</v>
          </cell>
        </row>
        <row r="8916">
          <cell r="S8916" t="str">
            <v>OPERAÇÕES RATEIOS</v>
          </cell>
        </row>
        <row r="8917">
          <cell r="S8917" t="str">
            <v>OPERAÇÕES RATEIOS</v>
          </cell>
        </row>
        <row r="8918">
          <cell r="S8918" t="str">
            <v>OPERAÇÕES RATEIOS</v>
          </cell>
        </row>
        <row r="8919">
          <cell r="S8919" t="str">
            <v>OPERAÇÕES RATEIOS</v>
          </cell>
        </row>
        <row r="8920">
          <cell r="S8920" t="str">
            <v>OPERAÇÕES RATEIOS</v>
          </cell>
        </row>
        <row r="8921">
          <cell r="S8921" t="str">
            <v>OPERAÇÕES RATEIOS</v>
          </cell>
        </row>
        <row r="8922">
          <cell r="S8922" t="str">
            <v>OPERAÇÕES RATEIOS</v>
          </cell>
        </row>
        <row r="8923">
          <cell r="S8923" t="str">
            <v>PRESIDÊNCIA RATEIOS</v>
          </cell>
        </row>
        <row r="8924">
          <cell r="S8924" t="str">
            <v>PRESIDÊNCIA RATEIOS</v>
          </cell>
        </row>
        <row r="8925">
          <cell r="S8925" t="str">
            <v>FINANCEIRA RATEIOS</v>
          </cell>
        </row>
        <row r="8926">
          <cell r="S8926" t="str">
            <v>FINANCEIRA RATEIOS</v>
          </cell>
        </row>
        <row r="8927">
          <cell r="S8927" t="str">
            <v>ADMINISTRATIVA RATEIOS</v>
          </cell>
        </row>
        <row r="8928">
          <cell r="S8928" t="str">
            <v>ADMINISTRATIVA RATEIOS</v>
          </cell>
        </row>
        <row r="8929">
          <cell r="S8929" t="str">
            <v>CASOS ESPECIAIS RATEIOS</v>
          </cell>
        </row>
        <row r="8930">
          <cell r="S8930" t="str">
            <v>CASOS ESPECIAIS RATEIOS</v>
          </cell>
        </row>
        <row r="8931">
          <cell r="S8931" t="str">
            <v>CASOS ESPECIAIS RATEIOS</v>
          </cell>
        </row>
        <row r="8932">
          <cell r="S8932" t="str">
            <v>PRESIDÊNCIA RATEIOS</v>
          </cell>
        </row>
        <row r="8933">
          <cell r="S8933" t="str">
            <v>FINANCEIRA RATEIOS</v>
          </cell>
        </row>
        <row r="8934">
          <cell r="S8934" t="str">
            <v>ADMINISTRATIVA RATEIOS</v>
          </cell>
        </row>
        <row r="8935">
          <cell r="S8935" t="str">
            <v>CASOS ESPECIAIS RATEIOS</v>
          </cell>
        </row>
      </sheetData>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
      <sheetName val="Subordinadas"/>
      <sheetName val="Dividendos"/>
      <sheetName val="Factores macto"/>
      <sheetName val="Balance"/>
      <sheetName val="Gráficas"/>
      <sheetName val="Flujo mensual 2001"/>
      <sheetName val="Flujo año 00-01-02"/>
      <sheetName val="PyG Mensual 2001"/>
      <sheetName val="PyG Año 00-01-02"/>
      <sheetName val="Indicadores"/>
      <sheetName val="RESUMEN POR CREDITO 2002"/>
      <sheetName val="AOM Desagregado"/>
      <sheetName val="Ind. Maximor nivel"/>
      <sheetName val="PyG Año 00-01-02 (2)"/>
      <sheetName val="graf indi"/>
      <sheetName val="nvas socie (2)"/>
      <sheetName val="nvas socie"/>
      <sheetName val="Hoja1"/>
      <sheetName val="Factores_macto"/>
      <sheetName val="Flujo_mensual_2001"/>
      <sheetName val="Flujo_año_00-01-02"/>
      <sheetName val="PyG_Mensual_2001"/>
      <sheetName val="PyG_Año_00-01-02"/>
      <sheetName val="RESUMEN_POR_CREDITO_2002"/>
      <sheetName val="AOM_Desagregado"/>
      <sheetName val="Ind__Maximor_nivel"/>
      <sheetName val="PyG_Año_00-01-02_(2)"/>
      <sheetName val="graf_indi"/>
      <sheetName val="nvas_socie_(2)"/>
      <sheetName val="nvas_socie"/>
      <sheetName val="Factores_macto1"/>
      <sheetName val="Flujo_mensual_20011"/>
      <sheetName val="Flujo_año_00-01-021"/>
      <sheetName val="PyG_Mensual_20011"/>
      <sheetName val="PyG_Año_00-01-021"/>
      <sheetName val="RESUMEN_POR_CREDITO_20021"/>
      <sheetName val="AOM_Desagregado1"/>
      <sheetName val="Ind__Maximor_nivel1"/>
      <sheetName val="PyG_Año_00-01-02_(2)1"/>
      <sheetName val="graf_indi1"/>
      <sheetName val="nvas_socie_(2)1"/>
      <sheetName val="nvas_socie1"/>
    </sheetNames>
    <sheetDataSet>
      <sheetData sheetId="0" refreshError="1"/>
      <sheetData sheetId="1" refreshError="1">
        <row r="2">
          <cell r="A2" t="str">
            <v>Millones de pesos</v>
          </cell>
          <cell r="B2">
            <v>2001</v>
          </cell>
          <cell r="C2">
            <v>2002</v>
          </cell>
          <cell r="D2">
            <v>2003</v>
          </cell>
          <cell r="E2">
            <v>2004</v>
          </cell>
          <cell r="F2">
            <v>2005</v>
          </cell>
          <cell r="G2">
            <v>2006</v>
          </cell>
        </row>
        <row r="3">
          <cell r="A3" t="str">
            <v>Transporte de Energía</v>
          </cell>
          <cell r="B3">
            <v>45904.486748600699</v>
          </cell>
          <cell r="C3">
            <v>93439.386067165251</v>
          </cell>
          <cell r="D3">
            <v>11881.183126603832</v>
          </cell>
          <cell r="E3">
            <v>0</v>
          </cell>
        </row>
        <row r="4">
          <cell r="A4" t="str">
            <v>TRANSELCA  -  65%  -</v>
          </cell>
          <cell r="C4">
            <v>93439.386067165251</v>
          </cell>
        </row>
        <row r="5">
          <cell r="A5" t="str">
            <v>Utilidad</v>
          </cell>
          <cell r="B5">
            <v>22343.532486153843</v>
          </cell>
          <cell r="C5">
            <v>23254.000000000007</v>
          </cell>
          <cell r="D5">
            <v>23285.130088266604</v>
          </cell>
          <cell r="E5">
            <v>30325.11146311343</v>
          </cell>
          <cell r="F5">
            <v>37021.615445982679</v>
          </cell>
          <cell r="G5">
            <v>45104.202265200016</v>
          </cell>
        </row>
        <row r="6">
          <cell r="A6" t="str">
            <v>Participación en subordinadas</v>
          </cell>
          <cell r="B6">
            <v>14523.296115999998</v>
          </cell>
          <cell r="C6">
            <v>15115.100000000004</v>
          </cell>
          <cell r="D6">
            <v>15135.334557373293</v>
          </cell>
          <cell r="E6">
            <v>19711.322451023731</v>
          </cell>
          <cell r="F6">
            <v>24064.050039888742</v>
          </cell>
          <cell r="G6">
            <v>29317.731472380012</v>
          </cell>
        </row>
        <row r="7">
          <cell r="A7" t="str">
            <v xml:space="preserve">Dividendos </v>
          </cell>
          <cell r="B7">
            <v>17238.37375155</v>
          </cell>
          <cell r="C7">
            <v>13070.966504399998</v>
          </cell>
          <cell r="D7">
            <v>12364.04293353693</v>
          </cell>
          <cell r="E7">
            <v>13621.801101635954</v>
          </cell>
          <cell r="F7">
            <v>17740.190205921353</v>
          </cell>
          <cell r="G7">
            <v>21657.645035899855</v>
          </cell>
        </row>
        <row r="9">
          <cell r="A9" t="str">
            <v>ENDEUDAMIENTO</v>
          </cell>
        </row>
        <row r="10">
          <cell r="A10" t="str">
            <v>MARGEN EBITDA</v>
          </cell>
        </row>
        <row r="11">
          <cell r="A11" t="str">
            <v>EBITDA / INTERESES</v>
          </cell>
        </row>
        <row r="12">
          <cell r="A12" t="str">
            <v>Aportes</v>
          </cell>
          <cell r="B12">
            <v>0</v>
          </cell>
          <cell r="C12">
            <v>0</v>
          </cell>
          <cell r="D12">
            <v>0</v>
          </cell>
          <cell r="E12">
            <v>0</v>
          </cell>
          <cell r="F12">
            <v>0</v>
          </cell>
          <cell r="G12">
            <v>0</v>
          </cell>
        </row>
        <row r="14">
          <cell r="A14" t="str">
            <v>ISA PERÚ  -  27.78%  -</v>
          </cell>
        </row>
        <row r="15">
          <cell r="A15" t="str">
            <v>Utilidad</v>
          </cell>
          <cell r="B15">
            <v>0</v>
          </cell>
          <cell r="C15">
            <v>2706.983441324694</v>
          </cell>
          <cell r="D15">
            <v>4878.4505132125505</v>
          </cell>
          <cell r="E15">
            <v>4755.3480796373869</v>
          </cell>
          <cell r="F15">
            <v>5520.3107806595672</v>
          </cell>
          <cell r="G15">
            <v>7410.2640047293353</v>
          </cell>
        </row>
        <row r="16">
          <cell r="A16" t="str">
            <v>Participación en subordinadas</v>
          </cell>
          <cell r="B16">
            <v>0</v>
          </cell>
          <cell r="C16">
            <v>752</v>
          </cell>
          <cell r="D16">
            <v>1355.2335525704466</v>
          </cell>
          <cell r="E16">
            <v>1321.0356965232661</v>
          </cell>
          <cell r="F16">
            <v>1533.5423348672277</v>
          </cell>
          <cell r="G16">
            <v>2058.5713405138094</v>
          </cell>
        </row>
        <row r="17">
          <cell r="A17" t="str">
            <v>Dividendos</v>
          </cell>
          <cell r="B17">
            <v>0</v>
          </cell>
          <cell r="C17">
            <v>0</v>
          </cell>
          <cell r="D17">
            <v>1061.9368082491187</v>
          </cell>
          <cell r="E17">
            <v>2726.40586873337</v>
          </cell>
          <cell r="F17">
            <v>2810.8289424847781</v>
          </cell>
          <cell r="G17">
            <v>3187.1930854153711</v>
          </cell>
        </row>
        <row r="18">
          <cell r="A18" t="str">
            <v>Aportes</v>
          </cell>
          <cell r="B18">
            <v>0</v>
          </cell>
          <cell r="C18">
            <v>6658.4628549999998</v>
          </cell>
          <cell r="D18">
            <v>0</v>
          </cell>
          <cell r="E18">
            <v>0</v>
          </cell>
          <cell r="F18">
            <v>0</v>
          </cell>
          <cell r="G18">
            <v>0</v>
          </cell>
        </row>
        <row r="21">
          <cell r="A21" t="str">
            <v>Telecomunicaciones</v>
          </cell>
        </row>
        <row r="22">
          <cell r="A22" t="str">
            <v>INTERNEXA  -  99.99%  -</v>
          </cell>
        </row>
        <row r="23">
          <cell r="A23" t="str">
            <v>Utilidad -(Pérdida)</v>
          </cell>
          <cell r="B23">
            <v>-1465.6660946094612</v>
          </cell>
          <cell r="C23">
            <v>-13106.000000000002</v>
          </cell>
          <cell r="D23">
            <v>-15755.03255753024</v>
          </cell>
          <cell r="E23">
            <v>-4842.7623447884716</v>
          </cell>
          <cell r="F23">
            <v>9407.757190685259</v>
          </cell>
          <cell r="G23">
            <v>22967.604231505273</v>
          </cell>
        </row>
        <row r="24">
          <cell r="A24" t="str">
            <v>Participación en subordinadas</v>
          </cell>
          <cell r="B24">
            <v>-1465.5195280000003</v>
          </cell>
          <cell r="C24">
            <v>-13104.689400000001</v>
          </cell>
          <cell r="D24">
            <v>-15753.457054274486</v>
          </cell>
          <cell r="E24">
            <v>-4842.2780685539919</v>
          </cell>
          <cell r="F24">
            <v>9406.8164149661898</v>
          </cell>
          <cell r="G24">
            <v>22965.30747108212</v>
          </cell>
        </row>
        <row r="25">
          <cell r="A25" t="str">
            <v xml:space="preserve">Dividendos </v>
          </cell>
          <cell r="B25">
            <v>0</v>
          </cell>
          <cell r="C25">
            <v>0</v>
          </cell>
          <cell r="D25">
            <v>0</v>
          </cell>
          <cell r="E25">
            <v>0</v>
          </cell>
          <cell r="F25">
            <v>0</v>
          </cell>
          <cell r="G25">
            <v>0</v>
          </cell>
        </row>
        <row r="27">
          <cell r="A27" t="str">
            <v>ENDEUDAMIENTO</v>
          </cell>
        </row>
        <row r="28">
          <cell r="A28" t="str">
            <v>MARGEN EBITDA</v>
          </cell>
        </row>
        <row r="29">
          <cell r="A29" t="str">
            <v>EBITDA / INTERESES</v>
          </cell>
        </row>
        <row r="30">
          <cell r="A30" t="str">
            <v>Aportes  (En especie)</v>
          </cell>
          <cell r="B30">
            <v>105199</v>
          </cell>
          <cell r="C30">
            <v>14378</v>
          </cell>
          <cell r="D30">
            <v>0</v>
          </cell>
          <cell r="E30">
            <v>0</v>
          </cell>
          <cell r="F30">
            <v>0</v>
          </cell>
          <cell r="G30">
            <v>0</v>
          </cell>
        </row>
        <row r="32">
          <cell r="A32" t="str">
            <v>FMCCo  -  53.48%</v>
          </cell>
        </row>
        <row r="33">
          <cell r="A33" t="str">
            <v>Utilidad -(Pérdida)</v>
          </cell>
          <cell r="B33">
            <v>0</v>
          </cell>
          <cell r="C33">
            <v>-11604.999999999998</v>
          </cell>
          <cell r="D33">
            <v>-6623.4115873941419</v>
          </cell>
          <cell r="E33">
            <v>1480.0051802311273</v>
          </cell>
          <cell r="F33">
            <v>13646.515621033828</v>
          </cell>
          <cell r="G33">
            <v>23372.753097102595</v>
          </cell>
        </row>
        <row r="34">
          <cell r="A34" t="str">
            <v>Participación en subordinadas</v>
          </cell>
          <cell r="B34">
            <v>0</v>
          </cell>
          <cell r="C34">
            <v>-6206.3539999999994</v>
          </cell>
          <cell r="D34">
            <v>-3542.200516938387</v>
          </cell>
          <cell r="E34">
            <v>791.50677038760682</v>
          </cell>
          <cell r="F34">
            <v>7298.156554128891</v>
          </cell>
          <cell r="G34">
            <v>12499.748356330467</v>
          </cell>
        </row>
        <row r="35">
          <cell r="A35" t="str">
            <v>Dividendos</v>
          </cell>
          <cell r="B35">
            <v>0</v>
          </cell>
          <cell r="C35">
            <v>0</v>
          </cell>
          <cell r="D35">
            <v>0</v>
          </cell>
          <cell r="E35">
            <v>0</v>
          </cell>
          <cell r="F35">
            <v>0</v>
          </cell>
          <cell r="G35">
            <v>0</v>
          </cell>
        </row>
        <row r="37">
          <cell r="A37" t="str">
            <v>ENDEUDAMIENTO</v>
          </cell>
        </row>
        <row r="38">
          <cell r="A38" t="str">
            <v>MARGEN EBITDA</v>
          </cell>
        </row>
        <row r="39">
          <cell r="A39" t="str">
            <v>EBITDA / INTERESES</v>
          </cell>
        </row>
        <row r="40">
          <cell r="A40" t="str">
            <v>Aportes</v>
          </cell>
          <cell r="B40">
            <v>0</v>
          </cell>
          <cell r="C40">
            <v>16230</v>
          </cell>
          <cell r="D40">
            <v>0</v>
          </cell>
          <cell r="E40">
            <v>0</v>
          </cell>
          <cell r="F40">
            <v>0</v>
          </cell>
          <cell r="G40">
            <v>0</v>
          </cell>
        </row>
        <row r="42">
          <cell r="A42" t="str">
            <v>TOTAL SUBORDINADAS</v>
          </cell>
        </row>
        <row r="43">
          <cell r="A43" t="str">
            <v>Participación en subordinadas</v>
          </cell>
          <cell r="B43">
            <v>13057.776587999997</v>
          </cell>
          <cell r="C43">
            <v>-3443.9433999999965</v>
          </cell>
          <cell r="D43">
            <v>-2805.0894612691332</v>
          </cell>
          <cell r="E43">
            <v>16981.586849380612</v>
          </cell>
          <cell r="F43">
            <v>42302.565343851049</v>
          </cell>
          <cell r="G43">
            <v>66841.358640306411</v>
          </cell>
        </row>
        <row r="44">
          <cell r="A44" t="str">
            <v>Dividendos</v>
          </cell>
          <cell r="B44">
            <v>17238.37375155</v>
          </cell>
          <cell r="C44">
            <v>13070.966504399998</v>
          </cell>
          <cell r="D44">
            <v>13425.979741786048</v>
          </cell>
          <cell r="E44">
            <v>16348.206970369323</v>
          </cell>
          <cell r="F44">
            <v>20551.019148406132</v>
          </cell>
          <cell r="G44">
            <v>24844.838121315228</v>
          </cell>
        </row>
        <row r="45">
          <cell r="A45" t="str">
            <v>Aportes</v>
          </cell>
          <cell r="B45">
            <v>105199</v>
          </cell>
          <cell r="C45">
            <v>37266.462854999998</v>
          </cell>
          <cell r="D45">
            <v>0</v>
          </cell>
          <cell r="E45">
            <v>0</v>
          </cell>
          <cell r="F45">
            <v>0</v>
          </cell>
          <cell r="G4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A2" t="str">
            <v>Millones de pesos</v>
          </cell>
          <cell r="B2">
            <v>2002</v>
          </cell>
          <cell r="C2">
            <v>2003</v>
          </cell>
          <cell r="D2">
            <v>2004</v>
          </cell>
          <cell r="E2">
            <v>2005</v>
          </cell>
        </row>
        <row r="3">
          <cell r="A3" t="str">
            <v>Nuevas Financiaciones</v>
          </cell>
          <cell r="B3">
            <v>45904.486748600699</v>
          </cell>
          <cell r="C3">
            <v>93439.386067165251</v>
          </cell>
          <cell r="D3">
            <v>11881.183126603832</v>
          </cell>
          <cell r="E3">
            <v>0</v>
          </cell>
        </row>
        <row r="4">
          <cell r="A4" t="str">
            <v>Bonos Locales</v>
          </cell>
          <cell r="C4">
            <v>93439.386067165251</v>
          </cell>
        </row>
        <row r="5">
          <cell r="A5" t="str">
            <v>Papeles Comerciales</v>
          </cell>
          <cell r="B5">
            <v>45904.486748600699</v>
          </cell>
          <cell r="C5">
            <v>23254.000000000007</v>
          </cell>
          <cell r="D5">
            <v>11881.183126603832</v>
          </cell>
          <cell r="E5">
            <v>30325.11146311343</v>
          </cell>
        </row>
        <row r="6">
          <cell r="A6" t="str">
            <v>Control</v>
          </cell>
          <cell r="B6">
            <v>0</v>
          </cell>
          <cell r="C6">
            <v>0</v>
          </cell>
          <cell r="D6">
            <v>0</v>
          </cell>
          <cell r="E6">
            <v>-8573.4997398449523</v>
          </cell>
        </row>
        <row r="7">
          <cell r="A7" t="str">
            <v xml:space="preserve">Dividendos </v>
          </cell>
          <cell r="B7">
            <v>17238.37375155</v>
          </cell>
          <cell r="C7">
            <v>13070.966504399998</v>
          </cell>
          <cell r="D7">
            <v>12364.04293353693</v>
          </cell>
          <cell r="E7">
            <v>13621.801101635954</v>
          </cell>
        </row>
        <row r="9">
          <cell r="A9" t="str">
            <v>NOMBRE DE LOS ESCENARIOS</v>
          </cell>
        </row>
        <row r="10">
          <cell r="A10" t="str">
            <v>ESC BASE</v>
          </cell>
        </row>
        <row r="11">
          <cell r="J11" t="str">
            <v>INCREMENTO DEL EVA</v>
          </cell>
        </row>
        <row r="31">
          <cell r="J31" t="str">
            <v>COBERTURA SERVICIO DEUDA</v>
          </cell>
        </row>
        <row r="52">
          <cell r="J52" t="str">
            <v>EBITDA / INTERESES OPERACIÓN</v>
          </cell>
        </row>
        <row r="73">
          <cell r="J73" t="str">
            <v>Nuevas Financiaciones</v>
          </cell>
        </row>
      </sheetData>
      <sheetData sheetId="16" refreshError="1"/>
      <sheetData sheetId="17" refreshError="1"/>
      <sheetData sheetId="18" refreshError="1">
        <row r="62">
          <cell r="A62" t="str">
            <v>Millones de pesos</v>
          </cell>
          <cell r="B62">
            <v>2000</v>
          </cell>
          <cell r="C62">
            <v>2001</v>
          </cell>
          <cell r="D62">
            <v>2002</v>
          </cell>
          <cell r="E62">
            <v>2003</v>
          </cell>
          <cell r="F62">
            <v>2004</v>
          </cell>
          <cell r="G62">
            <v>2005</v>
          </cell>
          <cell r="H62">
            <v>2006</v>
          </cell>
        </row>
        <row r="63">
          <cell r="A63" t="str">
            <v>Proyectos de Transmisión</v>
          </cell>
          <cell r="B63">
            <v>92202</v>
          </cell>
          <cell r="C63">
            <v>128809.20501594</v>
          </cell>
          <cell r="D63">
            <v>49857.933334949994</v>
          </cell>
          <cell r="E63">
            <v>0</v>
          </cell>
          <cell r="F63">
            <v>0</v>
          </cell>
          <cell r="G63">
            <v>0</v>
          </cell>
          <cell r="H63">
            <v>0</v>
          </cell>
        </row>
        <row r="64">
          <cell r="A64" t="str">
            <v>Plan de Renovación y Complementación</v>
          </cell>
          <cell r="B64">
            <v>18857</v>
          </cell>
          <cell r="C64">
            <v>6720.4512011200022</v>
          </cell>
          <cell r="D64">
            <v>7440.5069236999998</v>
          </cell>
          <cell r="E64">
            <v>10283.728537446787</v>
          </cell>
          <cell r="F64">
            <v>11568.493376197681</v>
          </cell>
          <cell r="G64">
            <v>12392.103522105444</v>
          </cell>
          <cell r="H64">
            <v>13135.629733431768</v>
          </cell>
        </row>
        <row r="65">
          <cell r="A65" t="str">
            <v>Preinversiones - Estudios</v>
          </cell>
          <cell r="C65">
            <v>3105.5618413599996</v>
          </cell>
          <cell r="D65">
            <v>1102.064132</v>
          </cell>
          <cell r="E65">
            <v>0</v>
          </cell>
          <cell r="F65">
            <v>0</v>
          </cell>
          <cell r="G65">
            <v>0</v>
          </cell>
          <cell r="H65">
            <v>0</v>
          </cell>
        </row>
        <row r="66">
          <cell r="A66" t="str">
            <v>Activos</v>
          </cell>
          <cell r="B66">
            <v>4903</v>
          </cell>
          <cell r="C66">
            <v>8147.4835607599998</v>
          </cell>
          <cell r="D66">
            <v>10604.215233000001</v>
          </cell>
          <cell r="E66">
            <v>7005.4426696616974</v>
          </cell>
          <cell r="F66">
            <v>7592.7045114674202</v>
          </cell>
          <cell r="G66">
            <v>8080.6419179894428</v>
          </cell>
          <cell r="H66">
            <v>8565.4804330688094</v>
          </cell>
        </row>
        <row r="67">
          <cell r="A67" t="str">
            <v>SUBTOTAL</v>
          </cell>
          <cell r="B67">
            <v>115962</v>
          </cell>
          <cell r="C67">
            <v>146782.70161918001</v>
          </cell>
          <cell r="D67">
            <v>69004.719623649988</v>
          </cell>
          <cell r="E67">
            <v>17289.171207108484</v>
          </cell>
          <cell r="F67">
            <v>19161.197887665101</v>
          </cell>
          <cell r="G67">
            <v>20472.745440094888</v>
          </cell>
          <cell r="H67">
            <v>21701.110166500577</v>
          </cell>
        </row>
        <row r="68">
          <cell r="A68" t="str">
            <v>Proyectos a Transferir a Internexa</v>
          </cell>
          <cell r="C68">
            <v>13528.800192229999</v>
          </cell>
          <cell r="D68">
            <v>2675.8476900000001</v>
          </cell>
          <cell r="E68">
            <v>0</v>
          </cell>
          <cell r="F68">
            <v>0</v>
          </cell>
          <cell r="G68">
            <v>0</v>
          </cell>
          <cell r="H68">
            <v>0</v>
          </cell>
        </row>
        <row r="69">
          <cell r="A69" t="str">
            <v>Proyectos de Telecomunicaciones de ISA</v>
          </cell>
          <cell r="B69">
            <v>30787</v>
          </cell>
          <cell r="C69">
            <v>13521.65124653</v>
          </cell>
          <cell r="D69">
            <v>58279.678420000004</v>
          </cell>
          <cell r="E69">
            <v>0</v>
          </cell>
          <cell r="F69">
            <v>0</v>
          </cell>
          <cell r="G69">
            <v>0</v>
          </cell>
          <cell r="H69">
            <v>0</v>
          </cell>
        </row>
        <row r="70">
          <cell r="A70" t="str">
            <v>SUBTOTAL</v>
          </cell>
          <cell r="B70">
            <v>30787</v>
          </cell>
          <cell r="C70">
            <v>27050.451438759999</v>
          </cell>
          <cell r="D70">
            <v>60955.526110000006</v>
          </cell>
          <cell r="E70">
            <v>0</v>
          </cell>
          <cell r="F70">
            <v>0</v>
          </cell>
          <cell r="G70">
            <v>0</v>
          </cell>
          <cell r="H70">
            <v>0</v>
          </cell>
        </row>
        <row r="71">
          <cell r="A71" t="str">
            <v>INVERSIONES EN SOCIEDADES</v>
          </cell>
          <cell r="B71">
            <v>11677</v>
          </cell>
          <cell r="C71">
            <v>8457.0828989999991</v>
          </cell>
          <cell r="D71">
            <v>22888.462854999998</v>
          </cell>
          <cell r="E71">
            <v>0</v>
          </cell>
          <cell r="F71">
            <v>0</v>
          </cell>
          <cell r="G71">
            <v>0</v>
          </cell>
          <cell r="H71">
            <v>0</v>
          </cell>
        </row>
        <row r="73">
          <cell r="A73" t="str">
            <v>SUBTOTAL INVERSIONES</v>
          </cell>
          <cell r="B73">
            <v>158426</v>
          </cell>
          <cell r="C73">
            <v>182290.23595694001</v>
          </cell>
          <cell r="D73">
            <v>152848.70858864998</v>
          </cell>
          <cell r="E73">
            <v>17289.171207108484</v>
          </cell>
          <cell r="F73">
            <v>19161.197887665101</v>
          </cell>
          <cell r="G73">
            <v>20472.745440094888</v>
          </cell>
          <cell r="H73">
            <v>21701.110166500577</v>
          </cell>
        </row>
        <row r="74">
          <cell r="A74" t="str">
            <v>IVA en Bienes de Capital</v>
          </cell>
          <cell r="C74">
            <v>827</v>
          </cell>
          <cell r="D74">
            <v>4600.2785663000004</v>
          </cell>
          <cell r="E74">
            <v>0</v>
          </cell>
          <cell r="F74">
            <v>0</v>
          </cell>
          <cell r="G74">
            <v>0</v>
          </cell>
          <cell r="H74">
            <v>0</v>
          </cell>
        </row>
        <row r="75">
          <cell r="A75" t="str">
            <v>AOM  y Depreciación Asociados a Proyectos</v>
          </cell>
          <cell r="B75">
            <v>6851</v>
          </cell>
          <cell r="C75">
            <v>7100</v>
          </cell>
          <cell r="D75">
            <v>3152.22048451</v>
          </cell>
          <cell r="E75">
            <v>0</v>
          </cell>
          <cell r="F75">
            <v>0</v>
          </cell>
          <cell r="G75">
            <v>0</v>
          </cell>
          <cell r="H75">
            <v>0</v>
          </cell>
        </row>
        <row r="76">
          <cell r="A76" t="str">
            <v>Gastos financieros</v>
          </cell>
          <cell r="C76">
            <v>0</v>
          </cell>
          <cell r="D76">
            <v>0</v>
          </cell>
          <cell r="E76">
            <v>0</v>
          </cell>
          <cell r="F76">
            <v>0</v>
          </cell>
          <cell r="G76">
            <v>0</v>
          </cell>
          <cell r="H76">
            <v>0</v>
          </cell>
        </row>
        <row r="77">
          <cell r="A77" t="str">
            <v>TOTAL INVERSIÓN</v>
          </cell>
          <cell r="B77">
            <v>165277</v>
          </cell>
          <cell r="C77">
            <v>190217.23595694001</v>
          </cell>
          <cell r="D77">
            <v>160601.20763945999</v>
          </cell>
          <cell r="E77">
            <v>17289.171207108484</v>
          </cell>
          <cell r="F77">
            <v>19161.197887665101</v>
          </cell>
          <cell r="G77">
            <v>20472.745440094888</v>
          </cell>
          <cell r="H77">
            <v>21701.110166500577</v>
          </cell>
        </row>
      </sheetData>
      <sheetData sheetId="19"/>
      <sheetData sheetId="20"/>
      <sheetData sheetId="21"/>
      <sheetData sheetId="22"/>
      <sheetData sheetId="23"/>
      <sheetData sheetId="24"/>
      <sheetData sheetId="25"/>
      <sheetData sheetId="26"/>
      <sheetData sheetId="27"/>
      <sheetData sheetId="28">
        <row r="2">
          <cell r="A2" t="str">
            <v>Millones de pesos</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M CON FAER mes"/>
      <sheetName val="AOM SIN FAER Mes"/>
      <sheetName val="AOM CON FAER Acum"/>
      <sheetName val="AOM Sin FAER Acum"/>
      <sheetName val="AOM_CON_FAER_mes"/>
      <sheetName val="AOM_SIN_FAER_Mes"/>
      <sheetName val="AOM_CON_FAER_Acum"/>
      <sheetName val="AOM_Sin_FAER_Acum"/>
      <sheetName val="AOM_CON_FAER_mes1"/>
      <sheetName val="AOM_SIN_FAER_Mes1"/>
      <sheetName val="AOM_CON_FAER_Acum1"/>
      <sheetName val="AOM_Sin_FAER_Acum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indicadores2007"/>
      <sheetName val="Mapa2007"/>
      <sheetName val="Coeficiente Produtividade"/>
      <sheetName val="HHT"/>
      <sheetName val="UPS"/>
      <sheetName val="Ganho Econômico WM"/>
      <sheetName val="Dados Work"/>
      <sheetName val="Dados Work 2"/>
      <sheetName val="Coeficiente_Produtividade2"/>
      <sheetName val="Ganho_Econômico_WM2"/>
      <sheetName val="Dados_Work2"/>
      <sheetName val="Dados_Work_22"/>
      <sheetName val="Coeficiente_Produtividade"/>
      <sheetName val="Ganho_Econômico_WM"/>
      <sheetName val="Dados_Work"/>
      <sheetName val="Dados_Work_2"/>
      <sheetName val="Coeficiente_Produtividade1"/>
      <sheetName val="Ganho_Econômico_WM1"/>
      <sheetName val="Dados_Work1"/>
      <sheetName val="Dados_Work_21"/>
      <sheetName val="Coeficiente_Produtividade3"/>
      <sheetName val="Ganho_Econômico_WM3"/>
      <sheetName val="Dados_Work3"/>
      <sheetName val="Dados_Work_23"/>
      <sheetName val="Coeficiente_Produtividade4"/>
      <sheetName val="Ganho_Econômico_WM4"/>
      <sheetName val="Dados_Work4"/>
      <sheetName val="Dados_Work_24"/>
      <sheetName val="Coeficiente_Produtividade5"/>
      <sheetName val="Ganho_Econômico_WM5"/>
      <sheetName val="Dados_Work5"/>
      <sheetName val="Dados_Work_25"/>
      <sheetName val="Coeficiente_Produtividade6"/>
      <sheetName val="Ganho_Econômico_WM6"/>
      <sheetName val="Dados_Work6"/>
      <sheetName val="Dados_Work_26"/>
      <sheetName val="Coeficiente_Produtividade7"/>
      <sheetName val="Ganho_Econômico_WM7"/>
      <sheetName val="Dados_Work7"/>
      <sheetName val="Dados_Work_27"/>
      <sheetName val="Coeficiente_Produtividade8"/>
      <sheetName val="Ganho_Econômico_WM8"/>
      <sheetName val="Dados_Work8"/>
      <sheetName val="Dados_Work_28"/>
      <sheetName val="Report"/>
      <sheetName val="9.costoactivos OK"/>
      <sheetName val="Info"/>
      <sheetName val="Escenarios Macro"/>
      <sheetName val="IP+Ad Col"/>
      <sheetName val="BASE DATOS"/>
      <sheetName val="Componentes"/>
      <sheetName val="Ingreso de Fib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HH"/>
      <sheetName val="IyE Pen"/>
      <sheetName val="IyE USD"/>
      <sheetName val="Datos"/>
      <sheetName val="DEUDA"/>
      <sheetName val="BG"/>
      <sheetName val="FLUJO"/>
      <sheetName val="Resúmen"/>
      <sheetName val="EGYP"/>
      <sheetName val="IF"/>
      <sheetName val="FINAN"/>
      <sheetName val="RENTA"/>
      <sheetName val="Mayor"/>
      <sheetName val="DEPREC.USD"/>
      <sheetName val="RENTA USD"/>
      <sheetName val="REI"/>
      <sheetName val="RESUMEN"/>
      <sheetName val="DEPREC.$"/>
      <sheetName val="DEPREC.NS."/>
      <sheetName val="DEPREC.RTA"/>
      <sheetName val="Ingresos-USD"/>
      <sheetName val="Ingresos-NS"/>
      <sheetName val="Inversiones"/>
      <sheetName val="GG"/>
      <sheetName val="C"/>
      <sheetName val="A"/>
      <sheetName val="F"/>
      <sheetName val="N"/>
      <sheetName val="O"/>
      <sheetName val="T"/>
      <sheetName val="Sensib"/>
      <sheetName val="Valoración"/>
      <sheetName val="Análisis"/>
      <sheetName val="Formato ISA "/>
      <sheetName val="P.N."/>
      <sheetName val="PLAN FINANCIERA  2005-2032 (11"/>
      <sheetName val="IyE"/>
      <sheetName val="Bases Grales."/>
      <sheetName val="Tablero_informacion"/>
      <sheetName val="Supuestos"/>
      <sheetName val="IyE_Pen2"/>
      <sheetName val="IyE_USD2"/>
      <sheetName val="DEPREC_USD2"/>
      <sheetName val="RENTA_USD2"/>
      <sheetName val="DEPREC_$2"/>
      <sheetName val="DEPREC_NS_2"/>
      <sheetName val="DEPREC_RTA2"/>
      <sheetName val="Formato_ISA_2"/>
      <sheetName val="P_N_2"/>
      <sheetName val="PLAN_FINANCIERA__2005-2032_(112"/>
      <sheetName val="Bases_Grales_2"/>
      <sheetName val="IyE_Pen"/>
      <sheetName val="IyE_USD"/>
      <sheetName val="DEPREC_USD"/>
      <sheetName val="RENTA_USD"/>
      <sheetName val="DEPREC_$"/>
      <sheetName val="DEPREC_NS_"/>
      <sheetName val="DEPREC_RTA"/>
      <sheetName val="Formato_ISA_"/>
      <sheetName val="P_N_"/>
      <sheetName val="PLAN_FINANCIERA__2005-2032_(11"/>
      <sheetName val="Bases_Grales_"/>
      <sheetName val="IyE_Pen1"/>
      <sheetName val="IyE_USD1"/>
      <sheetName val="DEPREC_USD1"/>
      <sheetName val="RENTA_USD1"/>
      <sheetName val="DEPREC_$1"/>
      <sheetName val="DEPREC_NS_1"/>
      <sheetName val="DEPREC_RTA1"/>
      <sheetName val="Formato_ISA_1"/>
      <sheetName val="P_N_1"/>
      <sheetName val="PLAN_FINANCIERA__2005-2032_(111"/>
      <sheetName val="Bases_Grales_1"/>
      <sheetName val="IyE_Pen3"/>
      <sheetName val="IyE_USD3"/>
      <sheetName val="DEPREC_USD3"/>
      <sheetName val="RENTA_USD3"/>
      <sheetName val="DEPREC_$3"/>
      <sheetName val="DEPREC_NS_3"/>
      <sheetName val="DEPREC_RTA3"/>
      <sheetName val="Formato_ISA_3"/>
      <sheetName val="P_N_3"/>
      <sheetName val="PLAN_FINANCIERA__2005-2032_(113"/>
      <sheetName val="Bases_Grales_3"/>
      <sheetName val="IyE_Pen4"/>
      <sheetName val="IyE_USD4"/>
      <sheetName val="DEPREC_USD4"/>
      <sheetName val="RENTA_USD4"/>
      <sheetName val="DEPREC_$4"/>
      <sheetName val="DEPREC_NS_4"/>
      <sheetName val="DEPREC_RTA4"/>
      <sheetName val="Formato_ISA_4"/>
      <sheetName val="P_N_4"/>
      <sheetName val="PLAN_FINANCIERA__2005-2032_(114"/>
      <sheetName val="Bases_Grales_4"/>
      <sheetName val="IyE_Pen5"/>
      <sheetName val="IyE_USD5"/>
      <sheetName val="DEPREC_USD5"/>
      <sheetName val="RENTA_USD5"/>
      <sheetName val="DEPREC_$5"/>
      <sheetName val="DEPREC_NS_5"/>
      <sheetName val="DEPREC_RTA5"/>
      <sheetName val="Formato_ISA_5"/>
      <sheetName val="P_N_5"/>
      <sheetName val="PLAN_FINANCIERA__2005-2032_(115"/>
      <sheetName val="Bases_Grales_5"/>
      <sheetName val="IyE_Pen6"/>
      <sheetName val="IyE_USD6"/>
      <sheetName val="DEPREC_USD6"/>
      <sheetName val="RENTA_USD6"/>
      <sheetName val="DEPREC_$6"/>
      <sheetName val="DEPREC_NS_6"/>
      <sheetName val="DEPREC_RTA6"/>
      <sheetName val="Formato_ISA_6"/>
      <sheetName val="P_N_6"/>
      <sheetName val="PLAN_FINANCIERA__2005-2032_(116"/>
      <sheetName val="Bases_Grales_6"/>
      <sheetName val="IyE_Pen7"/>
      <sheetName val="IyE_USD7"/>
      <sheetName val="DEPREC_USD7"/>
      <sheetName val="RENTA_USD7"/>
      <sheetName val="DEPREC_$7"/>
      <sheetName val="DEPREC_NS_7"/>
      <sheetName val="DEPREC_RTA7"/>
      <sheetName val="Formato_ISA_7"/>
      <sheetName val="P_N_7"/>
      <sheetName val="PLAN_FINANCIERA__2005-2032_(117"/>
      <sheetName val="Bases_Grales_7"/>
      <sheetName val="IyE_Pen8"/>
      <sheetName val="IyE_USD8"/>
      <sheetName val="DEPREC_USD8"/>
      <sheetName val="RENTA_USD8"/>
      <sheetName val="DEPREC_$8"/>
      <sheetName val="DEPREC_NS_8"/>
      <sheetName val="DEPREC_RTA8"/>
      <sheetName val="Formato_ISA_8"/>
      <sheetName val="P_N_8"/>
      <sheetName val="PLAN_FINANCIERA__2005-2032_(118"/>
      <sheetName val="Bases_Grales_8"/>
      <sheetName val="Sheet1"/>
      <sheetName val="101"/>
      <sheetName val="RLI-CPI_PAPELES"/>
    </sheetNames>
    <sheetDataSet>
      <sheetData sheetId="0" refreshError="1"/>
      <sheetData sheetId="1" refreshError="1"/>
      <sheetData sheetId="2" refreshError="1"/>
      <sheetData sheetId="3" refreshError="1">
        <row r="129">
          <cell r="D129">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ontroles"/>
      <sheetName val="S Gles"/>
      <sheetName val="Balance (C)"/>
      <sheetName val="P&amp;G (C)"/>
      <sheetName val="Balance (F)"/>
      <sheetName val="P&amp;G (F)"/>
      <sheetName val="EFE"/>
      <sheetName val="Valoración"/>
      <sheetName val="Gastos"/>
      <sheetName val="Usufructo"/>
      <sheetName val="Inversión"/>
      <sheetName val="ImpoRenta"/>
      <sheetName val="Deprec"/>
      <sheetName val="Deuda"/>
      <sheetName val="Leasing"/>
      <sheetName val="InfoHist"/>
      <sheetName val="Cifras"/>
      <sheetName val="Sensibilidad"/>
      <sheetName val="Tráfico"/>
      <sheetName val="Matrices"/>
      <sheetName val="Red"/>
      <sheetName val="Ingreso"/>
      <sheetName val="I VF"/>
      <sheetName val="VF"/>
      <sheetName val="I VM"/>
      <sheetName val="VM"/>
      <sheetName val="T Voz"/>
      <sheetName val="I Dvas"/>
      <sheetName val="Dvas"/>
      <sheetName val="I Disp"/>
      <sheetName val="Disp"/>
      <sheetName val="T Data"/>
      <sheetName val="I Serv"/>
      <sheetName val="S Traf"/>
      <sheetName val="S $"/>
      <sheetName val="Mk nA"/>
      <sheetName val="R Mk"/>
      <sheetName val="Codigos"/>
      <sheetName val="S_Gles2"/>
      <sheetName val="Balance_(C)2"/>
      <sheetName val="P&amp;G_(C)2"/>
      <sheetName val="Balance_(F)2"/>
      <sheetName val="P&amp;G_(F)2"/>
      <sheetName val="I_VF2"/>
      <sheetName val="I_VM2"/>
      <sheetName val="T_Voz2"/>
      <sheetName val="I_Dvas2"/>
      <sheetName val="I_Disp2"/>
      <sheetName val="T_Data2"/>
      <sheetName val="I_Serv2"/>
      <sheetName val="S_Traf2"/>
      <sheetName val="S_$2"/>
      <sheetName val="Mk_nA2"/>
      <sheetName val="R_Mk2"/>
      <sheetName val="S_Gles"/>
      <sheetName val="Balance_(C)"/>
      <sheetName val="P&amp;G_(C)"/>
      <sheetName val="Balance_(F)"/>
      <sheetName val="P&amp;G_(F)"/>
      <sheetName val="I_VF"/>
      <sheetName val="I_VM"/>
      <sheetName val="T_Voz"/>
      <sheetName val="I_Dvas"/>
      <sheetName val="I_Disp"/>
      <sheetName val="T_Data"/>
      <sheetName val="I_Serv"/>
      <sheetName val="S_Traf"/>
      <sheetName val="S_$"/>
      <sheetName val="Mk_nA"/>
      <sheetName val="R_Mk"/>
      <sheetName val="S_Gles1"/>
      <sheetName val="Balance_(C)1"/>
      <sheetName val="P&amp;G_(C)1"/>
      <sheetName val="Balance_(F)1"/>
      <sheetName val="P&amp;G_(F)1"/>
      <sheetName val="I_VF1"/>
      <sheetName val="I_VM1"/>
      <sheetName val="T_Voz1"/>
      <sheetName val="I_Dvas1"/>
      <sheetName val="I_Disp1"/>
      <sheetName val="T_Data1"/>
      <sheetName val="I_Serv1"/>
      <sheetName val="S_Traf1"/>
      <sheetName val="S_$1"/>
      <sheetName val="Mk_nA1"/>
      <sheetName val="R_Mk1"/>
      <sheetName val="S_Gles3"/>
      <sheetName val="Balance_(C)3"/>
      <sheetName val="P&amp;G_(C)3"/>
      <sheetName val="Balance_(F)3"/>
      <sheetName val="P&amp;G_(F)3"/>
      <sheetName val="I_VF3"/>
      <sheetName val="I_VM3"/>
      <sheetName val="T_Voz3"/>
      <sheetName val="I_Dvas3"/>
      <sheetName val="I_Disp3"/>
      <sheetName val="T_Data3"/>
      <sheetName val="I_Serv3"/>
      <sheetName val="S_Traf3"/>
      <sheetName val="S_$3"/>
      <sheetName val="Mk_nA3"/>
      <sheetName val="R_Mk3"/>
      <sheetName val="S_Gles4"/>
      <sheetName val="Balance_(C)4"/>
      <sheetName val="P&amp;G_(C)4"/>
      <sheetName val="Balance_(F)4"/>
      <sheetName val="P&amp;G_(F)4"/>
      <sheetName val="I_VF4"/>
      <sheetName val="I_VM4"/>
      <sheetName val="T_Voz4"/>
      <sheetName val="I_Dvas4"/>
      <sheetName val="I_Disp4"/>
      <sheetName val="T_Data4"/>
      <sheetName val="I_Serv4"/>
      <sheetName val="S_Traf4"/>
      <sheetName val="S_$4"/>
      <sheetName val="Mk_nA4"/>
      <sheetName val="R_Mk4"/>
      <sheetName val="S_Gles5"/>
      <sheetName val="Balance_(C)5"/>
      <sheetName val="P&amp;G_(C)5"/>
      <sheetName val="Balance_(F)5"/>
      <sheetName val="P&amp;G_(F)5"/>
      <sheetName val="I_VF5"/>
      <sheetName val="I_VM5"/>
      <sheetName val="T_Voz5"/>
      <sheetName val="I_Dvas5"/>
      <sheetName val="I_Disp5"/>
      <sheetName val="T_Data5"/>
      <sheetName val="I_Serv5"/>
      <sheetName val="S_Traf5"/>
      <sheetName val="S_$5"/>
      <sheetName val="Mk_nA5"/>
      <sheetName val="R_Mk5"/>
    </sheetNames>
    <sheetDataSet>
      <sheetData sheetId="0"/>
      <sheetData sheetId="1"/>
      <sheetData sheetId="2" refreshError="1">
        <row r="17">
          <cell r="C17">
            <v>7.6499999999999999E-2</v>
          </cell>
          <cell r="D17">
            <v>6.9900000000000004E-2</v>
          </cell>
          <cell r="E17">
            <v>0.08</v>
          </cell>
          <cell r="F17">
            <v>0.06</v>
          </cell>
          <cell r="G17">
            <v>0.06</v>
          </cell>
          <cell r="H17">
            <v>0.06</v>
          </cell>
          <cell r="I17">
            <v>0.06</v>
          </cell>
          <cell r="J17">
            <v>0.06</v>
          </cell>
          <cell r="K17">
            <v>0.06</v>
          </cell>
          <cell r="L17">
            <v>0.06</v>
          </cell>
          <cell r="M17">
            <v>0.06</v>
          </cell>
          <cell r="N17">
            <v>0.06</v>
          </cell>
          <cell r="O17">
            <v>0.06</v>
          </cell>
          <cell r="P17">
            <v>0.06</v>
          </cell>
          <cell r="Q17">
            <v>0.06</v>
          </cell>
          <cell r="R17">
            <v>0.06</v>
          </cell>
          <cell r="S17">
            <v>0.06</v>
          </cell>
          <cell r="T17">
            <v>0.06</v>
          </cell>
          <cell r="U17">
            <v>0.06</v>
          </cell>
          <cell r="V17">
            <v>0.06</v>
          </cell>
          <cell r="W17">
            <v>0.06</v>
          </cell>
          <cell r="X17">
            <v>0.06</v>
          </cell>
          <cell r="Y17">
            <v>0.06</v>
          </cell>
          <cell r="Z17">
            <v>0.06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17">
          <cell r="C17">
            <v>7.6499999999999999E-2</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 val="DEUDACOP"/>
      <sheetName val="Módulos_de_Línea_ISA_996"/>
      <sheetName val="Módulo_Común_EPM_996"/>
      <sheetName val="Módulos_de_Línea_ISA_20006"/>
      <sheetName val="Módulo_Común_EPM_20006"/>
      <sheetName val="Módulos_de_Línea_ISA_997"/>
      <sheetName val="Módulo_Común_EPM_997"/>
      <sheetName val="Módulos_de_Línea_ISA_20007"/>
      <sheetName val="Módulo_Común_EPM_20007"/>
      <sheetName val="Módulos_de_Línea_ISA_998"/>
      <sheetName val="Módulo_Común_EPM_998"/>
      <sheetName val="Módulos_de_Línea_ISA_20008"/>
      <sheetName val="Módulo_Común_EPM_20008"/>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tenimiento"/>
      <sheetName val="Generales"/>
      <sheetName val="Reporte Anual"/>
      <sheetName val="Reporte por Crédito"/>
      <sheetName val="Reporte por Item de Crédito"/>
      <sheetName val="Servicio a la Deuda(Dif Cambio)"/>
      <sheetName val="Servicio a la Deuda (CAJA)"/>
      <sheetName val="Reporte Años (CAJA)"/>
      <sheetName val="Vida Media de la Deuda"/>
      <sheetName val="Costo de la Deuda"/>
      <sheetName val="Reporte Deuda - Con FIL."/>
      <sheetName val="Reporte Deuda - Sin FIL."/>
      <sheetName val="Reporte Moneda - Sin Cob."/>
      <sheetName val="Reporte Moneda - Con Cob."/>
      <sheetName val="Registro de Usos"/>
      <sheetName val="Datos"/>
      <sheetName val="Reporte_Anual"/>
      <sheetName val="Reporte_por_Crédito"/>
      <sheetName val="Reporte_por_Item_de_Crédito"/>
      <sheetName val="Servicio_a_la_Deuda(Dif_Cambio)"/>
      <sheetName val="Servicio_a_la_Deuda_(CAJA)"/>
      <sheetName val="Reporte_Años_(CAJA)"/>
      <sheetName val="Vida_Media_de_la_Deuda"/>
      <sheetName val="Costo_de_la_Deuda"/>
      <sheetName val="Reporte_Deuda_-_Con_FIL_"/>
      <sheetName val="Reporte_Deuda_-_Sin_FIL_"/>
      <sheetName val="Reporte_Moneda_-_Sin_Cob_"/>
      <sheetName val="Reporte_Moneda_-_Con_Cob_"/>
      <sheetName val="Registro_de_Usos"/>
      <sheetName val="Reporte_Anual1"/>
      <sheetName val="Reporte_por_Crédito1"/>
      <sheetName val="Reporte_por_Item_de_Crédito1"/>
      <sheetName val="Servicio_a_la_Deuda(Dif_Cambio1"/>
      <sheetName val="Servicio_a_la_Deuda_(CAJA)1"/>
      <sheetName val="Reporte_Años_(CAJA)1"/>
      <sheetName val="Vida_Media_de_la_Deuda1"/>
      <sheetName val="Costo_de_la_Deuda1"/>
      <sheetName val="Reporte_Deuda_-_Con_FIL_1"/>
      <sheetName val="Reporte_Deuda_-_Sin_FIL_1"/>
      <sheetName val="Reporte_Moneda_-_Sin_Cob_1"/>
      <sheetName val="Reporte_Moneda_-_Con_Cob_1"/>
      <sheetName val="Registro_de_Usos1"/>
      <sheetName val="Reporte_Anual2"/>
      <sheetName val="Reporte_por_Crédito2"/>
      <sheetName val="Reporte_por_Item_de_Crédito2"/>
      <sheetName val="Servicio_a_la_Deuda(Dif_Cambio2"/>
      <sheetName val="Servicio_a_la_Deuda_(CAJA)2"/>
      <sheetName val="Reporte_Años_(CAJA)2"/>
      <sheetName val="Vida_Media_de_la_Deuda2"/>
      <sheetName val="Costo_de_la_Deuda2"/>
      <sheetName val="Reporte_Deuda_-_Con_FIL_2"/>
      <sheetName val="Reporte_Deuda_-_Sin_FIL_2"/>
      <sheetName val="Reporte_Moneda_-_Sin_Cob_2"/>
      <sheetName val="Reporte_Moneda_-_Con_Cob_2"/>
      <sheetName val="Registro_de_Uso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
      <sheetName val="Painel"/>
      <sheetName val="Focos"/>
      <sheetName val="Finanças"/>
      <sheetName val="Opex Capex M"/>
      <sheetName val="Opex Capex PA"/>
      <sheetName val="Opex Capex N"/>
      <sheetName val="Pessoal M"/>
      <sheetName val="Pessoal PA"/>
      <sheetName val="Pessoal N"/>
      <sheetName val="Material M"/>
      <sheetName val="Material PA"/>
      <sheetName val="Material N"/>
      <sheetName val="Contas Utilidades M"/>
      <sheetName val="Contas Utilidades PA"/>
      <sheetName val="Contas Utilidades N"/>
      <sheetName val="Estoque M"/>
      <sheetName val="Estoque PA"/>
      <sheetName val="Estoque N"/>
      <sheetName val="Contratos M"/>
      <sheetName val="Contratos PA"/>
      <sheetName val="Contratos N"/>
      <sheetName val="Frota M"/>
      <sheetName val="Frota PA"/>
      <sheetName val="Frota N"/>
      <sheetName val="EO"/>
      <sheetName val="EO M"/>
      <sheetName val="Dados de relacionamento"/>
      <sheetName val="Metas_"/>
      <sheetName val="Opex_Capex_M"/>
      <sheetName val="Opex_Capex_PA"/>
      <sheetName val="Opex_Capex_N"/>
      <sheetName val="Pessoal_M"/>
      <sheetName val="Pessoal_PA"/>
      <sheetName val="Pessoal_N"/>
      <sheetName val="Material_M"/>
      <sheetName val="Material_PA"/>
      <sheetName val="Material_N"/>
      <sheetName val="Contas_Utilidades_M"/>
      <sheetName val="Contas_Utilidades_PA"/>
      <sheetName val="Contas_Utilidades_N"/>
      <sheetName val="Estoque_M"/>
      <sheetName val="Estoque_PA"/>
      <sheetName val="Estoque_N"/>
      <sheetName val="Contratos_M"/>
      <sheetName val="Contratos_PA"/>
      <sheetName val="Contratos_N"/>
      <sheetName val="Frota_M"/>
      <sheetName val="Frota_PA"/>
      <sheetName val="Frota_N"/>
      <sheetName val="EO_M"/>
      <sheetName val="Dados_de_relacionamento"/>
      <sheetName val="Oxide"/>
      <sheetName val="11.bajasactivos OK"/>
      <sheetName val="Ven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5">
          <cell r="B15">
            <v>19082</v>
          </cell>
          <cell r="C15">
            <v>19082</v>
          </cell>
          <cell r="D15">
            <v>19082</v>
          </cell>
          <cell r="E15">
            <v>19082</v>
          </cell>
          <cell r="F15">
            <v>19082</v>
          </cell>
          <cell r="G15">
            <v>19082</v>
          </cell>
          <cell r="H15">
            <v>19082</v>
          </cell>
          <cell r="I15">
            <v>19082</v>
          </cell>
          <cell r="J15">
            <v>19082</v>
          </cell>
          <cell r="K15">
            <v>19082</v>
          </cell>
          <cell r="L15">
            <v>19082</v>
          </cell>
          <cell r="M15">
            <v>19082</v>
          </cell>
        </row>
        <row r="16">
          <cell r="B16">
            <v>2476</v>
          </cell>
          <cell r="C16">
            <v>2476</v>
          </cell>
          <cell r="D16">
            <v>2476</v>
          </cell>
          <cell r="E16">
            <v>2476</v>
          </cell>
          <cell r="F16">
            <v>2476</v>
          </cell>
          <cell r="G16">
            <v>2476</v>
          </cell>
          <cell r="H16">
            <v>2476</v>
          </cell>
          <cell r="I16">
            <v>2476</v>
          </cell>
          <cell r="J16">
            <v>2476</v>
          </cell>
          <cell r="K16">
            <v>2476</v>
          </cell>
          <cell r="L16">
            <v>2476</v>
          </cell>
          <cell r="M16">
            <v>2476</v>
          </cell>
        </row>
        <row r="17">
          <cell r="B17">
            <v>3518</v>
          </cell>
          <cell r="C17">
            <v>3518</v>
          </cell>
          <cell r="D17">
            <v>3518</v>
          </cell>
          <cell r="E17">
            <v>3518</v>
          </cell>
          <cell r="F17">
            <v>3518</v>
          </cell>
          <cell r="G17">
            <v>3518</v>
          </cell>
          <cell r="H17">
            <v>3518</v>
          </cell>
          <cell r="I17">
            <v>3518</v>
          </cell>
          <cell r="J17">
            <v>3518</v>
          </cell>
          <cell r="K17">
            <v>3518</v>
          </cell>
          <cell r="L17">
            <v>3518</v>
          </cell>
          <cell r="M17">
            <v>3518</v>
          </cell>
        </row>
        <row r="18">
          <cell r="B18">
            <v>3170</v>
          </cell>
          <cell r="C18">
            <v>3170</v>
          </cell>
          <cell r="D18">
            <v>3170</v>
          </cell>
          <cell r="E18">
            <v>3170</v>
          </cell>
          <cell r="F18">
            <v>3170</v>
          </cell>
          <cell r="G18">
            <v>3170</v>
          </cell>
          <cell r="H18">
            <v>3170</v>
          </cell>
          <cell r="I18">
            <v>3170</v>
          </cell>
          <cell r="J18">
            <v>3170</v>
          </cell>
          <cell r="K18">
            <v>3170</v>
          </cell>
          <cell r="L18">
            <v>3170</v>
          </cell>
          <cell r="M18">
            <v>3170</v>
          </cell>
        </row>
        <row r="19">
          <cell r="B19">
            <v>3790</v>
          </cell>
          <cell r="C19">
            <v>3790</v>
          </cell>
          <cell r="D19">
            <v>3790</v>
          </cell>
          <cell r="E19">
            <v>3790</v>
          </cell>
          <cell r="F19">
            <v>3790</v>
          </cell>
          <cell r="G19">
            <v>3790</v>
          </cell>
          <cell r="H19">
            <v>3790</v>
          </cell>
          <cell r="I19">
            <v>3790</v>
          </cell>
          <cell r="J19">
            <v>3790</v>
          </cell>
          <cell r="K19">
            <v>3790</v>
          </cell>
          <cell r="L19">
            <v>3790</v>
          </cell>
          <cell r="M19">
            <v>3790</v>
          </cell>
        </row>
        <row r="20">
          <cell r="B20">
            <v>3156</v>
          </cell>
          <cell r="C20">
            <v>3156</v>
          </cell>
          <cell r="D20">
            <v>3156</v>
          </cell>
          <cell r="E20">
            <v>3156</v>
          </cell>
          <cell r="F20">
            <v>3156</v>
          </cell>
          <cell r="G20">
            <v>3156</v>
          </cell>
          <cell r="H20">
            <v>3156</v>
          </cell>
          <cell r="I20">
            <v>3156</v>
          </cell>
          <cell r="J20">
            <v>3156</v>
          </cell>
          <cell r="K20">
            <v>3156</v>
          </cell>
          <cell r="L20">
            <v>3156</v>
          </cell>
          <cell r="M20">
            <v>3156</v>
          </cell>
        </row>
        <row r="21">
          <cell r="B21">
            <v>2972</v>
          </cell>
          <cell r="C21">
            <v>2972</v>
          </cell>
          <cell r="D21">
            <v>2972</v>
          </cell>
          <cell r="E21">
            <v>2972</v>
          </cell>
          <cell r="F21">
            <v>2972</v>
          </cell>
          <cell r="G21">
            <v>2972</v>
          </cell>
          <cell r="H21">
            <v>2972</v>
          </cell>
          <cell r="I21">
            <v>2972</v>
          </cell>
          <cell r="J21">
            <v>2972</v>
          </cell>
          <cell r="K21">
            <v>2972</v>
          </cell>
          <cell r="L21">
            <v>2972</v>
          </cell>
          <cell r="M21">
            <v>2972</v>
          </cell>
        </row>
        <row r="25">
          <cell r="B25">
            <v>15639</v>
          </cell>
          <cell r="C25">
            <v>0</v>
          </cell>
          <cell r="D25">
            <v>0</v>
          </cell>
          <cell r="E25">
            <v>0</v>
          </cell>
          <cell r="F25">
            <v>0</v>
          </cell>
          <cell r="G25">
            <v>0</v>
          </cell>
          <cell r="H25">
            <v>0</v>
          </cell>
          <cell r="I25">
            <v>0</v>
          </cell>
          <cell r="J25">
            <v>0</v>
          </cell>
          <cell r="K25">
            <v>0</v>
          </cell>
          <cell r="L25">
            <v>0</v>
          </cell>
          <cell r="M25">
            <v>0</v>
          </cell>
        </row>
        <row r="26">
          <cell r="B26">
            <v>2153</v>
          </cell>
          <cell r="C26">
            <v>0</v>
          </cell>
          <cell r="D26">
            <v>0</v>
          </cell>
          <cell r="E26">
            <v>0</v>
          </cell>
          <cell r="F26">
            <v>0</v>
          </cell>
          <cell r="G26">
            <v>0</v>
          </cell>
          <cell r="H26">
            <v>0</v>
          </cell>
          <cell r="I26">
            <v>0</v>
          </cell>
          <cell r="J26">
            <v>0</v>
          </cell>
          <cell r="K26">
            <v>0</v>
          </cell>
          <cell r="L26">
            <v>0</v>
          </cell>
          <cell r="M26">
            <v>0</v>
          </cell>
        </row>
        <row r="27">
          <cell r="B27">
            <v>2735</v>
          </cell>
          <cell r="C27">
            <v>0</v>
          </cell>
          <cell r="D27">
            <v>0</v>
          </cell>
          <cell r="E27">
            <v>0</v>
          </cell>
          <cell r="F27">
            <v>0</v>
          </cell>
          <cell r="G27">
            <v>0</v>
          </cell>
          <cell r="H27">
            <v>0</v>
          </cell>
          <cell r="I27">
            <v>0</v>
          </cell>
          <cell r="J27">
            <v>0</v>
          </cell>
          <cell r="K27">
            <v>0</v>
          </cell>
          <cell r="L27">
            <v>0</v>
          </cell>
          <cell r="M27">
            <v>0</v>
          </cell>
        </row>
        <row r="28">
          <cell r="B28">
            <v>2602</v>
          </cell>
          <cell r="C28">
            <v>0</v>
          </cell>
          <cell r="D28">
            <v>0</v>
          </cell>
          <cell r="E28">
            <v>0</v>
          </cell>
          <cell r="F28">
            <v>0</v>
          </cell>
          <cell r="G28">
            <v>0</v>
          </cell>
          <cell r="H28">
            <v>0</v>
          </cell>
          <cell r="I28">
            <v>0</v>
          </cell>
          <cell r="J28">
            <v>0</v>
          </cell>
          <cell r="K28">
            <v>0</v>
          </cell>
          <cell r="L28">
            <v>0</v>
          </cell>
          <cell r="M28">
            <v>0</v>
          </cell>
        </row>
        <row r="29">
          <cell r="B29">
            <v>3113</v>
          </cell>
          <cell r="C29">
            <v>0</v>
          </cell>
          <cell r="D29">
            <v>0</v>
          </cell>
          <cell r="E29">
            <v>0</v>
          </cell>
          <cell r="F29">
            <v>0</v>
          </cell>
          <cell r="G29">
            <v>0</v>
          </cell>
          <cell r="H29">
            <v>0</v>
          </cell>
          <cell r="I29">
            <v>0</v>
          </cell>
          <cell r="J29">
            <v>0</v>
          </cell>
          <cell r="K29">
            <v>0</v>
          </cell>
          <cell r="L29">
            <v>0</v>
          </cell>
          <cell r="M29">
            <v>0</v>
          </cell>
        </row>
        <row r="30">
          <cell r="B30">
            <v>2753</v>
          </cell>
          <cell r="C30">
            <v>0</v>
          </cell>
          <cell r="D30">
            <v>0</v>
          </cell>
          <cell r="E30">
            <v>0</v>
          </cell>
          <cell r="F30">
            <v>0</v>
          </cell>
          <cell r="G30">
            <v>0</v>
          </cell>
          <cell r="H30">
            <v>0</v>
          </cell>
          <cell r="I30">
            <v>0</v>
          </cell>
          <cell r="J30">
            <v>0</v>
          </cell>
          <cell r="K30">
            <v>0</v>
          </cell>
          <cell r="L30">
            <v>0</v>
          </cell>
          <cell r="M30">
            <v>0</v>
          </cell>
        </row>
        <row r="31">
          <cell r="B31">
            <v>2283</v>
          </cell>
          <cell r="C31">
            <v>0</v>
          </cell>
          <cell r="D31">
            <v>0</v>
          </cell>
          <cell r="E31">
            <v>0</v>
          </cell>
          <cell r="F31">
            <v>0</v>
          </cell>
          <cell r="G31">
            <v>0</v>
          </cell>
          <cell r="H31">
            <v>0</v>
          </cell>
          <cell r="I31">
            <v>0</v>
          </cell>
          <cell r="J31">
            <v>0</v>
          </cell>
          <cell r="K31">
            <v>0</v>
          </cell>
          <cell r="L31">
            <v>0</v>
          </cell>
          <cell r="M31">
            <v>0</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15">
          <cell r="B15">
            <v>19082</v>
          </cell>
        </row>
      </sheetData>
      <sheetData sheetId="52" refreshError="1"/>
      <sheetData sheetId="53" refreshError="1"/>
      <sheetData sheetId="5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
      <sheetName val="BALGEN"/>
      <sheetName val="GANPER"/>
      <sheetName val="NOTAS"/>
      <sheetName val="touring"/>
      <sheetName val="asiento_Seguros"/>
      <sheetName val="prov_seg_"/>
      <sheetName val="Hoja4"/>
      <sheetName val="Hoja3"/>
      <sheetName val="Gastos Excepcionales"/>
      <sheetName val="Ingresos Excepcionales"/>
      <sheetName val="Hoja2"/>
      <sheetName val="Hoja1"/>
      <sheetName val="DETALLE_ANEXO"/>
      <sheetName val="DEST_NAT_"/>
      <sheetName val="NAT_DEST_"/>
      <sheetName val="Gastos_Excepcionales2"/>
      <sheetName val="Ingresos_Excepcionales2"/>
      <sheetName val="Gastos_Excepcionales"/>
      <sheetName val="Ingresos_Excepcionales"/>
      <sheetName val="Gastos_Excepcionales1"/>
      <sheetName val="Ingresos_Excepcionales1"/>
      <sheetName val="Gastos_Excepcionales3"/>
      <sheetName val="Ingresos_Excepcionales3"/>
      <sheetName val="Gastos_Excepcionales4"/>
      <sheetName val="Ingresos_Excepcionales4"/>
      <sheetName val="Gastos_Excepcionales5"/>
      <sheetName val="Ingresos_Excepcionales5"/>
      <sheetName val="COMPR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_Motivos Revisão"/>
      <sheetName val="Motivos Revisão"/>
      <sheetName val="rep_Saldo Bloqueado"/>
      <sheetName val="Saldo Bloqueado"/>
      <sheetName val="rep_Devoluções"/>
      <sheetName val="Devoluções"/>
      <sheetName val="rep_Gr Sdo Bloq"/>
      <sheetName val="Gr Sdo Bloq"/>
      <sheetName val="rep_Devoluções ELPA"/>
      <sheetName val="Devoluções ELPA"/>
      <sheetName val="rep_Motivos_Revisão2"/>
      <sheetName val="Motivos_Revisão2"/>
      <sheetName val="rep_Saldo_Bloqueado2"/>
      <sheetName val="Saldo_Bloqueado2"/>
      <sheetName val="rep_Gr_Sdo_Bloq2"/>
      <sheetName val="Gr_Sdo_Bloq2"/>
      <sheetName val="rep_Devoluções_ELPA2"/>
      <sheetName val="Devoluções_ELPA2"/>
      <sheetName val="rep_Motivos_Revisão"/>
      <sheetName val="Motivos_Revisão"/>
      <sheetName val="rep_Saldo_Bloqueado"/>
      <sheetName val="Saldo_Bloqueado"/>
      <sheetName val="rep_Gr_Sdo_Bloq"/>
      <sheetName val="Gr_Sdo_Bloq"/>
      <sheetName val="rep_Devoluções_ELPA"/>
      <sheetName val="Devoluções_ELPA"/>
      <sheetName val="rep_Motivos_Revisão1"/>
      <sheetName val="Motivos_Revisão1"/>
      <sheetName val="rep_Saldo_Bloqueado1"/>
      <sheetName val="Saldo_Bloqueado1"/>
      <sheetName val="rep_Gr_Sdo_Bloq1"/>
      <sheetName val="Gr_Sdo_Bloq1"/>
      <sheetName val="rep_Devoluções_ELPA1"/>
      <sheetName val="Devoluções_ELPA1"/>
      <sheetName val="rep_Motivos_Revisão3"/>
      <sheetName val="Motivos_Revisão3"/>
      <sheetName val="rep_Saldo_Bloqueado3"/>
      <sheetName val="Saldo_Bloqueado3"/>
      <sheetName val="rep_Gr_Sdo_Bloq3"/>
      <sheetName val="Gr_Sdo_Bloq3"/>
      <sheetName val="rep_Devoluções_ELPA3"/>
      <sheetName val="Devoluções_ELPA3"/>
      <sheetName val="rep_Motivos_Revisão4"/>
      <sheetName val="Motivos_Revisão4"/>
      <sheetName val="rep_Saldo_Bloqueado4"/>
      <sheetName val="Saldo_Bloqueado4"/>
      <sheetName val="rep_Gr_Sdo_Bloq4"/>
      <sheetName val="Gr_Sdo_Bloq4"/>
      <sheetName val="rep_Devoluções_ELPA4"/>
      <sheetName val="Devoluções_ELPA4"/>
      <sheetName val="rep_Motivos_Revisão5"/>
      <sheetName val="Motivos_Revisão5"/>
      <sheetName val="rep_Saldo_Bloqueado5"/>
      <sheetName val="Saldo_Bloqueado5"/>
      <sheetName val="rep_Gr_Sdo_Bloq5"/>
      <sheetName val="Gr_Sdo_Bloq5"/>
      <sheetName val="rep_Devoluções_ELPA5"/>
      <sheetName val="Devoluções_ELPA5"/>
      <sheetName val="rep_Motivos_Revisão6"/>
      <sheetName val="Motivos_Revisão6"/>
      <sheetName val="rep_Saldo_Bloqueado6"/>
      <sheetName val="Saldo_Bloqueado6"/>
      <sheetName val="rep_Gr_Sdo_Bloq6"/>
      <sheetName val="Gr_Sdo_Bloq6"/>
      <sheetName val="rep_Devoluções_ELPA6"/>
      <sheetName val="Devoluções_ELPA6"/>
      <sheetName val="rep_Motivos_Revisão7"/>
      <sheetName val="Motivos_Revisão7"/>
      <sheetName val="rep_Saldo_Bloqueado7"/>
      <sheetName val="Saldo_Bloqueado7"/>
      <sheetName val="rep_Gr_Sdo_Bloq7"/>
      <sheetName val="Gr_Sdo_Bloq7"/>
      <sheetName val="rep_Devoluções_ELPA7"/>
      <sheetName val="Devoluções_ELPA7"/>
      <sheetName val="rep_Motivos_Revisão8"/>
      <sheetName val="Motivos_Revisão8"/>
      <sheetName val="rep_Saldo_Bloqueado8"/>
      <sheetName val="Saldo_Bloqueado8"/>
      <sheetName val="rep_Gr_Sdo_Bloq8"/>
      <sheetName val="Gr_Sdo_Bloq8"/>
      <sheetName val="rep_Devoluções_ELPA8"/>
      <sheetName val="Devoluções_ELPA8"/>
      <sheetName val="Qly Gaiting"/>
      <sheetName val="EQUIPOS"/>
      <sheetName val="PROVI"/>
    </sheetNames>
    <sheetDataSet>
      <sheetData sheetId="0" refreshError="1"/>
      <sheetData sheetId="1" refreshError="1"/>
      <sheetData sheetId="2" refreshError="1">
        <row r="1">
          <cell r="D1" t="str">
            <v>Ano/Mês/Loja</v>
          </cell>
          <cell r="E1" t="str">
            <v>QFat_Qtde_Contas</v>
          </cell>
          <cell r="F1" t="str">
            <v>QFat_Valor</v>
          </cell>
          <cell r="G1" t="str">
            <v>SBloq_Qtde_Contas</v>
          </cell>
          <cell r="H1" t="str">
            <v>SBloq_Valor</v>
          </cell>
        </row>
        <row r="2">
          <cell r="D2" t="str">
            <v>2003marçoUnidade Oeste</v>
          </cell>
          <cell r="E2">
            <v>689351</v>
          </cell>
          <cell r="F2">
            <v>59512463.609999999</v>
          </cell>
          <cell r="G2">
            <v>639</v>
          </cell>
          <cell r="H2">
            <v>280300</v>
          </cell>
        </row>
        <row r="3">
          <cell r="D3" t="str">
            <v>2003marçoUnidade São Paulo Sul</v>
          </cell>
          <cell r="E3">
            <v>883435</v>
          </cell>
          <cell r="F3">
            <v>89609154.870000005</v>
          </cell>
          <cell r="G3">
            <v>804</v>
          </cell>
          <cell r="H3">
            <v>246700</v>
          </cell>
        </row>
        <row r="4">
          <cell r="D4" t="str">
            <v>2003marçoUnidade Anhembi</v>
          </cell>
          <cell r="E4">
            <v>682397</v>
          </cell>
          <cell r="F4">
            <v>56229504.789999999</v>
          </cell>
          <cell r="G4">
            <v>276</v>
          </cell>
          <cell r="H4">
            <v>361300</v>
          </cell>
        </row>
        <row r="5">
          <cell r="D5" t="str">
            <v>2003marçoUnidade Centro</v>
          </cell>
          <cell r="E5">
            <v>801078</v>
          </cell>
          <cell r="F5">
            <v>116384374.89</v>
          </cell>
          <cell r="G5">
            <v>1166</v>
          </cell>
          <cell r="H5">
            <v>636300</v>
          </cell>
        </row>
        <row r="6">
          <cell r="D6" t="str">
            <v>2003marçoUnidade Leste</v>
          </cell>
          <cell r="E6">
            <v>1173596</v>
          </cell>
          <cell r="F6">
            <v>92640483.550000012</v>
          </cell>
          <cell r="G6">
            <v>1073</v>
          </cell>
          <cell r="H6">
            <v>342100</v>
          </cell>
        </row>
        <row r="7">
          <cell r="D7" t="str">
            <v>2003marçoUnidade Grande ABC</v>
          </cell>
          <cell r="E7">
            <v>739437</v>
          </cell>
          <cell r="F7">
            <v>60956948.739999995</v>
          </cell>
          <cell r="G7">
            <v>625</v>
          </cell>
          <cell r="H7">
            <v>250600</v>
          </cell>
        </row>
        <row r="8">
          <cell r="D8" t="str">
            <v>2003setembroUnidade Oeste</v>
          </cell>
          <cell r="E8">
            <v>688952</v>
          </cell>
          <cell r="F8">
            <v>61513781.519999996</v>
          </cell>
          <cell r="G8">
            <v>433</v>
          </cell>
          <cell r="H8">
            <v>139142.94</v>
          </cell>
        </row>
        <row r="9">
          <cell r="D9" t="str">
            <v>2003setembroUnidade São Paulo Sul</v>
          </cell>
          <cell r="E9">
            <v>888522</v>
          </cell>
          <cell r="F9">
            <v>99441284.460000008</v>
          </cell>
          <cell r="G9">
            <v>423</v>
          </cell>
          <cell r="H9">
            <v>110374.38</v>
          </cell>
        </row>
        <row r="10">
          <cell r="D10" t="str">
            <v>2003setembroUnidade Anhembi</v>
          </cell>
          <cell r="E10">
            <v>669316</v>
          </cell>
          <cell r="F10">
            <v>65348774.549999997</v>
          </cell>
          <cell r="G10">
            <v>318</v>
          </cell>
          <cell r="H10">
            <v>84196.31</v>
          </cell>
        </row>
        <row r="11">
          <cell r="D11" t="str">
            <v>2003setembroUnidade Centro</v>
          </cell>
          <cell r="E11">
            <v>807500</v>
          </cell>
          <cell r="F11">
            <v>122215974.01000001</v>
          </cell>
          <cell r="G11">
            <v>1134</v>
          </cell>
          <cell r="H11">
            <v>342883.24</v>
          </cell>
        </row>
        <row r="12">
          <cell r="D12" t="str">
            <v>2003setembroUnidade Leste</v>
          </cell>
          <cell r="E12">
            <v>1176473</v>
          </cell>
          <cell r="F12">
            <v>106477655.84999999</v>
          </cell>
          <cell r="G12">
            <v>622</v>
          </cell>
          <cell r="H12">
            <v>162525.60999999999</v>
          </cell>
        </row>
        <row r="13">
          <cell r="D13" t="str">
            <v>2003setembroUnidade Grande ABC</v>
          </cell>
          <cell r="E13">
            <v>734841</v>
          </cell>
          <cell r="F13">
            <v>65872164.940000005</v>
          </cell>
          <cell r="G13">
            <v>396</v>
          </cell>
          <cell r="H13">
            <v>411755.04</v>
          </cell>
        </row>
        <row r="14">
          <cell r="D14" t="str">
            <v>2003outubroUnidade Oeste</v>
          </cell>
          <cell r="E14">
            <v>689557</v>
          </cell>
          <cell r="F14">
            <v>61298228.469999999</v>
          </cell>
          <cell r="G14">
            <v>412</v>
          </cell>
          <cell r="H14">
            <v>127193.3</v>
          </cell>
        </row>
        <row r="15">
          <cell r="D15" t="str">
            <v>2003outubroUnidade São Paulo Sul</v>
          </cell>
          <cell r="E15">
            <v>892585</v>
          </cell>
          <cell r="F15">
            <v>100123998.73</v>
          </cell>
          <cell r="G15">
            <v>309</v>
          </cell>
          <cell r="H15">
            <v>225152.34</v>
          </cell>
        </row>
        <row r="16">
          <cell r="D16" t="str">
            <v>2003outubroUnidade Anhembi</v>
          </cell>
          <cell r="E16">
            <v>671035</v>
          </cell>
          <cell r="F16">
            <v>64386133.549999997</v>
          </cell>
          <cell r="G16">
            <v>306</v>
          </cell>
          <cell r="H16">
            <v>102761.51</v>
          </cell>
        </row>
        <row r="17">
          <cell r="D17" t="str">
            <v>2003outubroUnidade Centro</v>
          </cell>
          <cell r="E17">
            <v>808356</v>
          </cell>
          <cell r="F17">
            <v>123530365.59999999</v>
          </cell>
          <cell r="G17">
            <v>988</v>
          </cell>
          <cell r="H17">
            <v>358945.03</v>
          </cell>
        </row>
        <row r="18">
          <cell r="D18" t="str">
            <v>2003outubroUnidade Leste</v>
          </cell>
          <cell r="E18">
            <v>1173812</v>
          </cell>
          <cell r="F18">
            <v>108225803.69</v>
          </cell>
          <cell r="G18">
            <v>453</v>
          </cell>
          <cell r="H18">
            <v>91221.26</v>
          </cell>
        </row>
        <row r="19">
          <cell r="D19" t="str">
            <v>2003outubroUnidade Grande ABC</v>
          </cell>
          <cell r="E19">
            <v>737698</v>
          </cell>
          <cell r="F19">
            <v>66324216.939999998</v>
          </cell>
          <cell r="G19">
            <v>270</v>
          </cell>
          <cell r="H19">
            <v>307501.67</v>
          </cell>
        </row>
        <row r="20">
          <cell r="D20" t="str">
            <v>2003novembroUnidade Oeste</v>
          </cell>
          <cell r="E20">
            <v>692546</v>
          </cell>
          <cell r="F20">
            <v>59441633.140000001</v>
          </cell>
          <cell r="G20">
            <v>454</v>
          </cell>
          <cell r="H20">
            <v>205442.72</v>
          </cell>
        </row>
        <row r="21">
          <cell r="D21" t="str">
            <v>2003novembroUnidade São Paulo Sul</v>
          </cell>
          <cell r="E21">
            <v>895538</v>
          </cell>
          <cell r="F21">
            <v>98872841.359999999</v>
          </cell>
          <cell r="G21">
            <v>421</v>
          </cell>
          <cell r="H21">
            <v>123637.16</v>
          </cell>
        </row>
        <row r="22">
          <cell r="D22" t="str">
            <v>2003novembroUnidade Anhembi</v>
          </cell>
          <cell r="E22">
            <v>670403</v>
          </cell>
          <cell r="F22">
            <v>65409478.439999998</v>
          </cell>
          <cell r="G22">
            <v>376</v>
          </cell>
          <cell r="H22">
            <v>142456.54999999999</v>
          </cell>
        </row>
        <row r="23">
          <cell r="D23" t="str">
            <v>2003novembroUnidade Centro</v>
          </cell>
          <cell r="E23">
            <v>808108</v>
          </cell>
          <cell r="F23">
            <v>124161096.41</v>
          </cell>
          <cell r="G23">
            <v>1248</v>
          </cell>
          <cell r="H23">
            <v>860980.08</v>
          </cell>
        </row>
        <row r="24">
          <cell r="D24" t="str">
            <v>2003novembroUnidade Leste</v>
          </cell>
          <cell r="E24">
            <v>1170118</v>
          </cell>
          <cell r="F24">
            <v>106878062.21000001</v>
          </cell>
          <cell r="G24">
            <v>427</v>
          </cell>
          <cell r="H24">
            <v>105211.43</v>
          </cell>
        </row>
        <row r="25">
          <cell r="D25" t="str">
            <v>2003novembroUnidade Grande ABC</v>
          </cell>
          <cell r="E25">
            <v>738932</v>
          </cell>
          <cell r="F25">
            <v>66759227.759999998</v>
          </cell>
          <cell r="G25">
            <v>343</v>
          </cell>
          <cell r="H25">
            <v>338057.87</v>
          </cell>
        </row>
        <row r="26">
          <cell r="D26" t="str">
            <v>2003abrilUnidade Oeste</v>
          </cell>
          <cell r="E26">
            <v>688786</v>
          </cell>
          <cell r="F26">
            <v>56375799.710000001</v>
          </cell>
          <cell r="G26">
            <v>758</v>
          </cell>
          <cell r="H26">
            <v>359832.63</v>
          </cell>
        </row>
        <row r="27">
          <cell r="D27" t="str">
            <v>2003abrilUnidade São Paulo Sul</v>
          </cell>
          <cell r="E27">
            <v>885898</v>
          </cell>
          <cell r="F27">
            <v>87946568.819999993</v>
          </cell>
          <cell r="G27">
            <v>677</v>
          </cell>
          <cell r="H27">
            <v>189624.66</v>
          </cell>
        </row>
        <row r="28">
          <cell r="D28" t="str">
            <v>2003abrilUnidade Anhembi</v>
          </cell>
          <cell r="E28">
            <v>683858</v>
          </cell>
          <cell r="F28">
            <v>58295654.869999997</v>
          </cell>
          <cell r="G28">
            <v>284</v>
          </cell>
          <cell r="H28">
            <v>114558.95</v>
          </cell>
        </row>
        <row r="29">
          <cell r="D29" t="str">
            <v>2003abrilUnidade Centro</v>
          </cell>
          <cell r="E29">
            <v>803331</v>
          </cell>
          <cell r="F29">
            <v>112788936.14</v>
          </cell>
          <cell r="G29">
            <v>1182</v>
          </cell>
          <cell r="H29">
            <v>595670.63</v>
          </cell>
        </row>
        <row r="30">
          <cell r="D30" t="str">
            <v>2003abrilUnidade Leste</v>
          </cell>
          <cell r="E30">
            <v>1172374</v>
          </cell>
          <cell r="F30">
            <v>94310574.269999996</v>
          </cell>
          <cell r="G30">
            <v>954</v>
          </cell>
          <cell r="H30">
            <v>266540.27</v>
          </cell>
        </row>
        <row r="31">
          <cell r="D31" t="str">
            <v>2003abrilUnidade Grande ABC</v>
          </cell>
          <cell r="E31">
            <v>737338</v>
          </cell>
          <cell r="F31">
            <v>57692144.310000002</v>
          </cell>
          <cell r="G31">
            <v>472</v>
          </cell>
          <cell r="H31">
            <v>143020.43</v>
          </cell>
        </row>
        <row r="32">
          <cell r="D32" t="str">
            <v>2003maioUnidade Oeste</v>
          </cell>
          <cell r="E32">
            <v>686803</v>
          </cell>
          <cell r="F32">
            <v>52092643.769999996</v>
          </cell>
          <cell r="G32">
            <v>264</v>
          </cell>
          <cell r="H32">
            <v>123800</v>
          </cell>
        </row>
        <row r="33">
          <cell r="D33" t="str">
            <v>2003maioUnidade São Paulo Sul</v>
          </cell>
          <cell r="E33">
            <v>887047</v>
          </cell>
          <cell r="F33">
            <v>91403074.75</v>
          </cell>
          <cell r="G33">
            <v>679</v>
          </cell>
          <cell r="H33">
            <v>221600</v>
          </cell>
        </row>
        <row r="34">
          <cell r="D34" t="str">
            <v>2003maioUnidade Anhembi</v>
          </cell>
          <cell r="E34">
            <v>678658</v>
          </cell>
          <cell r="F34">
            <v>57258939.899999999</v>
          </cell>
          <cell r="G34">
            <v>182</v>
          </cell>
          <cell r="H34">
            <v>75400</v>
          </cell>
        </row>
        <row r="35">
          <cell r="D35" t="str">
            <v>2003maioUnidade Centro</v>
          </cell>
          <cell r="E35">
            <v>803482</v>
          </cell>
          <cell r="F35">
            <v>109689304.55</v>
          </cell>
          <cell r="G35">
            <v>932</v>
          </cell>
          <cell r="H35">
            <v>421200</v>
          </cell>
        </row>
        <row r="36">
          <cell r="D36" t="str">
            <v>2003maioUnidade Leste</v>
          </cell>
          <cell r="E36">
            <v>1174671</v>
          </cell>
          <cell r="F36">
            <v>94718534.909999996</v>
          </cell>
          <cell r="G36">
            <v>797</v>
          </cell>
          <cell r="H36">
            <v>227100</v>
          </cell>
        </row>
        <row r="37">
          <cell r="D37" t="str">
            <v>2003maioUnidade Grande ABC</v>
          </cell>
          <cell r="E37">
            <v>734745</v>
          </cell>
          <cell r="F37">
            <v>57364866.149999999</v>
          </cell>
          <cell r="G37">
            <v>293</v>
          </cell>
          <cell r="H37">
            <v>147300</v>
          </cell>
        </row>
        <row r="38">
          <cell r="D38" t="str">
            <v>2003junhoUnidade Oeste</v>
          </cell>
          <cell r="E38">
            <v>686341</v>
          </cell>
          <cell r="F38">
            <v>53565567.140000001</v>
          </cell>
          <cell r="G38">
            <v>272</v>
          </cell>
          <cell r="H38">
            <v>110810.83</v>
          </cell>
        </row>
        <row r="39">
          <cell r="D39" t="str">
            <v>2003junhoUnidade São Paulo Sul</v>
          </cell>
          <cell r="E39">
            <v>888058</v>
          </cell>
          <cell r="F39">
            <v>91104455.319999993</v>
          </cell>
          <cell r="G39">
            <v>447</v>
          </cell>
          <cell r="H39">
            <v>149248.78</v>
          </cell>
        </row>
        <row r="40">
          <cell r="D40" t="str">
            <v>2003junhoUnidade Anhembi</v>
          </cell>
          <cell r="E40">
            <v>673437</v>
          </cell>
          <cell r="F40">
            <v>60046844.32</v>
          </cell>
          <cell r="G40">
            <v>258</v>
          </cell>
          <cell r="H40">
            <v>79790.100000000006</v>
          </cell>
        </row>
        <row r="41">
          <cell r="D41" t="str">
            <v>2003junhoUnidade Centro</v>
          </cell>
          <cell r="E41">
            <v>804472</v>
          </cell>
          <cell r="F41">
            <v>111108931.06</v>
          </cell>
          <cell r="G41">
            <v>1014</v>
          </cell>
          <cell r="H41">
            <v>340586.29</v>
          </cell>
        </row>
        <row r="42">
          <cell r="D42" t="str">
            <v>2003junhoUnidade Leste</v>
          </cell>
          <cell r="E42">
            <v>1174014</v>
          </cell>
          <cell r="F42">
            <v>96308715.650000006</v>
          </cell>
          <cell r="G42">
            <v>704</v>
          </cell>
          <cell r="H42">
            <v>206846.13</v>
          </cell>
        </row>
        <row r="43">
          <cell r="D43" t="str">
            <v>2003junhoUnidade Grande ABC</v>
          </cell>
          <cell r="E43">
            <v>733264</v>
          </cell>
          <cell r="F43">
            <v>57779416.010000005</v>
          </cell>
          <cell r="G43">
            <v>366</v>
          </cell>
          <cell r="H43">
            <v>163373.54</v>
          </cell>
        </row>
        <row r="44">
          <cell r="D44" t="str">
            <v>2003julhoUnidade Oeste</v>
          </cell>
          <cell r="E44">
            <v>687663</v>
          </cell>
          <cell r="F44">
            <v>55907519.439999998</v>
          </cell>
          <cell r="G44">
            <v>301</v>
          </cell>
          <cell r="H44">
            <v>179362.72</v>
          </cell>
        </row>
        <row r="45">
          <cell r="D45" t="str">
            <v>2003julhoUnidade São Paulo Sul</v>
          </cell>
          <cell r="E45">
            <v>888293</v>
          </cell>
          <cell r="F45">
            <v>89568298.560000002</v>
          </cell>
          <cell r="G45">
            <v>297</v>
          </cell>
          <cell r="H45">
            <v>132418.76999999999</v>
          </cell>
        </row>
        <row r="46">
          <cell r="D46" t="str">
            <v>2003julhoUnidade Anhembi</v>
          </cell>
          <cell r="E46">
            <v>670110</v>
          </cell>
          <cell r="F46">
            <v>58740718.469999999</v>
          </cell>
          <cell r="G46">
            <v>194</v>
          </cell>
          <cell r="H46">
            <v>63871.42</v>
          </cell>
        </row>
        <row r="47">
          <cell r="D47" t="str">
            <v>2003julhoUnidade Centro</v>
          </cell>
          <cell r="E47">
            <v>804359</v>
          </cell>
          <cell r="F47">
            <v>109909223.72</v>
          </cell>
          <cell r="G47">
            <v>1091</v>
          </cell>
          <cell r="H47">
            <v>337212.58</v>
          </cell>
        </row>
        <row r="48">
          <cell r="D48" t="str">
            <v>2003julhoUnidade Leste</v>
          </cell>
          <cell r="E48">
            <v>1175899</v>
          </cell>
          <cell r="F48">
            <v>102765995.34</v>
          </cell>
          <cell r="G48">
            <v>689</v>
          </cell>
          <cell r="H48">
            <v>403590.87</v>
          </cell>
        </row>
        <row r="49">
          <cell r="D49" t="str">
            <v>2003julhoUnidade Grande ABC</v>
          </cell>
          <cell r="E49">
            <v>735350</v>
          </cell>
          <cell r="F49">
            <v>59942941.960000001</v>
          </cell>
          <cell r="G49">
            <v>303</v>
          </cell>
          <cell r="H49">
            <v>149108.57999999999</v>
          </cell>
        </row>
        <row r="50">
          <cell r="D50" t="str">
            <v>2003agostoUnidade Oeste</v>
          </cell>
          <cell r="E50">
            <v>689145</v>
          </cell>
          <cell r="F50">
            <v>56398573.710000001</v>
          </cell>
          <cell r="G50">
            <v>424</v>
          </cell>
          <cell r="H50">
            <v>265298.46999999997</v>
          </cell>
        </row>
        <row r="51">
          <cell r="D51" t="str">
            <v>2003agostoUnidade São Paulo Sul</v>
          </cell>
          <cell r="E51">
            <v>889407</v>
          </cell>
          <cell r="F51">
            <v>94219423.00999999</v>
          </cell>
          <cell r="G51">
            <v>354</v>
          </cell>
          <cell r="H51">
            <v>147983.96</v>
          </cell>
        </row>
        <row r="52">
          <cell r="D52" t="str">
            <v>2003agostoUnidade Anhembi</v>
          </cell>
          <cell r="E52">
            <v>669124</v>
          </cell>
          <cell r="F52">
            <v>65741407.57</v>
          </cell>
          <cell r="G52">
            <v>275</v>
          </cell>
          <cell r="H52">
            <v>90010.55</v>
          </cell>
        </row>
        <row r="53">
          <cell r="D53" t="str">
            <v>2003agostoUnidade Centro</v>
          </cell>
          <cell r="E53">
            <v>805514</v>
          </cell>
          <cell r="F53">
            <v>115037835.93000001</v>
          </cell>
          <cell r="G53">
            <v>968</v>
          </cell>
          <cell r="H53">
            <v>326790.67</v>
          </cell>
        </row>
        <row r="54">
          <cell r="D54" t="str">
            <v>2003agostoUnidade Leste</v>
          </cell>
          <cell r="E54">
            <v>1176293</v>
          </cell>
          <cell r="F54">
            <v>106148517.52000001</v>
          </cell>
          <cell r="G54">
            <v>766</v>
          </cell>
          <cell r="H54">
            <v>189597.9</v>
          </cell>
        </row>
        <row r="55">
          <cell r="D55" t="str">
            <v>2003agostoUnidade Grande ABC</v>
          </cell>
          <cell r="E55">
            <v>734444</v>
          </cell>
          <cell r="F55">
            <v>61462450.700000003</v>
          </cell>
          <cell r="G55">
            <v>329</v>
          </cell>
          <cell r="H55">
            <v>302485.99</v>
          </cell>
        </row>
        <row r="56">
          <cell r="D56" t="str">
            <v>2003dezembroUnidade Oeste</v>
          </cell>
          <cell r="E56">
            <v>695585</v>
          </cell>
          <cell r="F56">
            <v>59017665.170000002</v>
          </cell>
          <cell r="G56">
            <v>300</v>
          </cell>
          <cell r="H56">
            <v>174954.86</v>
          </cell>
        </row>
        <row r="57">
          <cell r="D57" t="str">
            <v>2003dezembroUnidade São Paulo Sul</v>
          </cell>
          <cell r="E57">
            <v>897886</v>
          </cell>
          <cell r="F57">
            <v>96672031.810000002</v>
          </cell>
          <cell r="G57">
            <v>367</v>
          </cell>
          <cell r="H57">
            <v>125975.96</v>
          </cell>
        </row>
        <row r="58">
          <cell r="D58" t="str">
            <v>2003dezembroUnidade Anhembi</v>
          </cell>
          <cell r="E58">
            <v>672259</v>
          </cell>
          <cell r="F58">
            <v>65677616.75</v>
          </cell>
          <cell r="G58">
            <v>399</v>
          </cell>
          <cell r="H58">
            <v>114751.52</v>
          </cell>
        </row>
        <row r="59">
          <cell r="D59" t="str">
            <v>2003dezembroUnidade Centro</v>
          </cell>
          <cell r="E59">
            <v>809371</v>
          </cell>
          <cell r="F59">
            <v>127058005.87</v>
          </cell>
          <cell r="G59">
            <v>1429</v>
          </cell>
          <cell r="H59">
            <v>1004729.37</v>
          </cell>
        </row>
        <row r="60">
          <cell r="D60" t="str">
            <v>2003dezembroUnidade Leste</v>
          </cell>
          <cell r="E60">
            <v>1171562</v>
          </cell>
          <cell r="F60">
            <v>103220954.94</v>
          </cell>
          <cell r="G60">
            <v>437</v>
          </cell>
          <cell r="H60">
            <v>100708.9</v>
          </cell>
        </row>
        <row r="61">
          <cell r="D61" t="str">
            <v>2003dezembroUnidade Grande ABC</v>
          </cell>
          <cell r="E61">
            <v>740532</v>
          </cell>
          <cell r="F61">
            <v>67305654.260000005</v>
          </cell>
          <cell r="G61">
            <v>471</v>
          </cell>
          <cell r="H61">
            <v>380144.82</v>
          </cell>
        </row>
        <row r="62">
          <cell r="D62" t="str">
            <v>2004janeiroUnidade Oeste</v>
          </cell>
          <cell r="E62">
            <v>703339</v>
          </cell>
          <cell r="F62">
            <v>60019039.920000002</v>
          </cell>
          <cell r="G62">
            <v>248</v>
          </cell>
          <cell r="H62">
            <v>147264.59</v>
          </cell>
        </row>
        <row r="63">
          <cell r="D63" t="str">
            <v>2004janeiroUnidade São Paulo Sul</v>
          </cell>
          <cell r="E63">
            <v>901041</v>
          </cell>
          <cell r="F63">
            <v>94953401.950000003</v>
          </cell>
          <cell r="G63">
            <v>504</v>
          </cell>
          <cell r="H63">
            <v>151980.17000000001</v>
          </cell>
        </row>
        <row r="64">
          <cell r="D64" t="str">
            <v>2004janeiroUnidade Anhembi</v>
          </cell>
          <cell r="E64">
            <v>674340</v>
          </cell>
          <cell r="F64">
            <v>62557301.950000003</v>
          </cell>
          <cell r="G64">
            <v>519</v>
          </cell>
          <cell r="H64">
            <v>130527.22</v>
          </cell>
        </row>
        <row r="65">
          <cell r="D65" t="str">
            <v>2004janeiroUnidade Centro</v>
          </cell>
          <cell r="E65">
            <v>812470</v>
          </cell>
          <cell r="F65">
            <v>117090110.56</v>
          </cell>
          <cell r="G65">
            <v>1179</v>
          </cell>
          <cell r="H65">
            <v>451649.28000000003</v>
          </cell>
        </row>
        <row r="66">
          <cell r="D66" t="str">
            <v>2004janeiroUnidade Leste</v>
          </cell>
          <cell r="E66">
            <v>1175655</v>
          </cell>
          <cell r="F66">
            <v>101603314.03</v>
          </cell>
          <cell r="G66">
            <v>459</v>
          </cell>
          <cell r="H66">
            <v>144104.16</v>
          </cell>
        </row>
        <row r="67">
          <cell r="D67" t="str">
            <v>2004janeiroUnidade Grande ABC</v>
          </cell>
          <cell r="E67">
            <v>745726</v>
          </cell>
          <cell r="F67">
            <v>63979279.649999999</v>
          </cell>
          <cell r="G67">
            <v>459</v>
          </cell>
          <cell r="H67">
            <v>398879.93</v>
          </cell>
        </row>
        <row r="68">
          <cell r="D68" t="str">
            <v>2004fevereiroUnidade Oeste</v>
          </cell>
          <cell r="E68">
            <v>707441</v>
          </cell>
          <cell r="F68">
            <v>56658784</v>
          </cell>
          <cell r="G68">
            <v>552</v>
          </cell>
          <cell r="H68">
            <v>131217.34</v>
          </cell>
        </row>
        <row r="69">
          <cell r="D69" t="str">
            <v>2004fevereiroUnidade São Paulo Sul</v>
          </cell>
          <cell r="E69">
            <v>903713</v>
          </cell>
          <cell r="F69">
            <v>95185024</v>
          </cell>
          <cell r="G69">
            <v>1121</v>
          </cell>
          <cell r="H69">
            <v>623615.56999999995</v>
          </cell>
        </row>
        <row r="70">
          <cell r="D70" t="str">
            <v>2004fevereiroUnidade Anhembi</v>
          </cell>
          <cell r="E70">
            <v>676472</v>
          </cell>
          <cell r="F70">
            <v>60843940</v>
          </cell>
          <cell r="G70">
            <v>437</v>
          </cell>
          <cell r="H70">
            <v>419458.31</v>
          </cell>
        </row>
        <row r="71">
          <cell r="D71" t="str">
            <v>2004fevereiroUnidade Centro</v>
          </cell>
          <cell r="E71">
            <v>814446</v>
          </cell>
          <cell r="F71">
            <v>118513566</v>
          </cell>
          <cell r="G71">
            <v>464</v>
          </cell>
          <cell r="H71">
            <v>102867.78</v>
          </cell>
        </row>
        <row r="72">
          <cell r="D72" t="str">
            <v>2004fevereiroUnidade Leste</v>
          </cell>
          <cell r="E72">
            <v>1174753</v>
          </cell>
          <cell r="F72">
            <v>100574126</v>
          </cell>
          <cell r="G72">
            <v>330</v>
          </cell>
          <cell r="H72">
            <v>182299.86</v>
          </cell>
        </row>
        <row r="73">
          <cell r="D73" t="str">
            <v>2004fevereiroUnidade Grande ABC</v>
          </cell>
          <cell r="E73">
            <v>745700</v>
          </cell>
          <cell r="F73">
            <v>62050406</v>
          </cell>
          <cell r="G73">
            <v>874</v>
          </cell>
          <cell r="H73">
            <v>231788.89</v>
          </cell>
        </row>
        <row r="74">
          <cell r="D74" t="str">
            <v>2004MarçoUnidade Oeste</v>
          </cell>
          <cell r="E74">
            <v>709516</v>
          </cell>
          <cell r="F74">
            <v>63422125</v>
          </cell>
          <cell r="G74">
            <v>298</v>
          </cell>
          <cell r="H74">
            <v>209220.05</v>
          </cell>
        </row>
        <row r="75">
          <cell r="D75" t="str">
            <v>2004MarçoUnidade São Paulo Sul</v>
          </cell>
          <cell r="E75">
            <v>907206</v>
          </cell>
          <cell r="F75">
            <v>98957951</v>
          </cell>
          <cell r="G75">
            <v>476</v>
          </cell>
          <cell r="H75">
            <v>140820.81</v>
          </cell>
        </row>
        <row r="76">
          <cell r="D76" t="str">
            <v>2004MarçoUnidade Anhembi</v>
          </cell>
          <cell r="E76">
            <v>677592</v>
          </cell>
          <cell r="F76">
            <v>63679510</v>
          </cell>
          <cell r="G76">
            <v>535</v>
          </cell>
          <cell r="H76">
            <v>125457.85</v>
          </cell>
        </row>
        <row r="77">
          <cell r="D77" t="str">
            <v>2004MarçoUnidade Centro</v>
          </cell>
          <cell r="E77">
            <v>817088</v>
          </cell>
          <cell r="F77">
            <v>122432764</v>
          </cell>
          <cell r="G77">
            <v>1251</v>
          </cell>
          <cell r="H77">
            <v>521995.54</v>
          </cell>
        </row>
        <row r="78">
          <cell r="D78" t="str">
            <v>2004MarçoUnidade Leste</v>
          </cell>
          <cell r="E78">
            <v>1174907</v>
          </cell>
          <cell r="F78">
            <v>105171707</v>
          </cell>
          <cell r="G78">
            <v>501</v>
          </cell>
          <cell r="H78">
            <v>99061.87</v>
          </cell>
        </row>
        <row r="79">
          <cell r="D79" t="str">
            <v>2004MarçoUnidade Grande ABC</v>
          </cell>
          <cell r="E79">
            <v>747833</v>
          </cell>
          <cell r="F79">
            <v>66109718</v>
          </cell>
          <cell r="G79">
            <v>425</v>
          </cell>
          <cell r="H79">
            <v>443143.6</v>
          </cell>
        </row>
        <row r="80">
          <cell r="D80" t="str">
            <v>2004abrilUnidade Oeste</v>
          </cell>
          <cell r="E80">
            <v>711310</v>
          </cell>
          <cell r="F80">
            <v>64640991.719999999</v>
          </cell>
          <cell r="G80">
            <v>300</v>
          </cell>
          <cell r="H80">
            <v>153663.15</v>
          </cell>
        </row>
        <row r="81">
          <cell r="D81" t="str">
            <v>2004abrilUnidade São Paulo Sul</v>
          </cell>
          <cell r="E81">
            <v>909515</v>
          </cell>
          <cell r="F81">
            <v>102838120.81</v>
          </cell>
          <cell r="G81">
            <v>500</v>
          </cell>
          <cell r="H81">
            <v>160586.38</v>
          </cell>
        </row>
        <row r="82">
          <cell r="D82" t="str">
            <v>2004abrilUnidade Anhembi</v>
          </cell>
          <cell r="E82">
            <v>681425</v>
          </cell>
          <cell r="F82">
            <v>65520440.710000001</v>
          </cell>
          <cell r="G82">
            <v>584</v>
          </cell>
          <cell r="H82">
            <v>148877.59</v>
          </cell>
        </row>
        <row r="83">
          <cell r="D83" t="str">
            <v>2004abrilUnidade Centro</v>
          </cell>
          <cell r="E83">
            <v>818603</v>
          </cell>
          <cell r="F83">
            <v>128159695.15000001</v>
          </cell>
          <cell r="G83">
            <v>1314</v>
          </cell>
          <cell r="H83">
            <v>677917.55</v>
          </cell>
        </row>
        <row r="84">
          <cell r="D84" t="str">
            <v>2004abrilUnidade Leste</v>
          </cell>
          <cell r="E84">
            <v>1177041</v>
          </cell>
          <cell r="F84">
            <v>109366118.17</v>
          </cell>
          <cell r="G84">
            <v>456</v>
          </cell>
          <cell r="H84">
            <v>90611.16</v>
          </cell>
        </row>
        <row r="85">
          <cell r="D85" t="str">
            <v>2004abrilUnidade Grande ABC</v>
          </cell>
          <cell r="E85">
            <v>750534</v>
          </cell>
          <cell r="F85">
            <v>68536947.859999999</v>
          </cell>
          <cell r="G85">
            <v>320</v>
          </cell>
          <cell r="H85">
            <v>383180.98</v>
          </cell>
        </row>
        <row r="86">
          <cell r="D86" t="str">
            <v>2004maioUnidade Oeste</v>
          </cell>
          <cell r="E86">
            <v>710976</v>
          </cell>
          <cell r="F86">
            <v>60745431</v>
          </cell>
          <cell r="G86">
            <v>323</v>
          </cell>
          <cell r="H86">
            <v>136732.49</v>
          </cell>
        </row>
        <row r="87">
          <cell r="D87" t="str">
            <v>2004maioUnidade São Paulo Sul</v>
          </cell>
          <cell r="E87">
            <v>911066</v>
          </cell>
          <cell r="F87">
            <v>99367631</v>
          </cell>
          <cell r="G87">
            <v>715</v>
          </cell>
          <cell r="H87">
            <v>205934.58</v>
          </cell>
        </row>
        <row r="88">
          <cell r="D88" t="str">
            <v>2004maioUnidade Anhembi</v>
          </cell>
          <cell r="E88">
            <v>683757</v>
          </cell>
          <cell r="F88">
            <v>62609632</v>
          </cell>
          <cell r="G88">
            <v>568</v>
          </cell>
          <cell r="H88">
            <v>147217.96</v>
          </cell>
        </row>
        <row r="89">
          <cell r="D89" t="str">
            <v>2004maioUnidade Centro</v>
          </cell>
          <cell r="E89">
            <v>819572</v>
          </cell>
          <cell r="F89">
            <v>121391710</v>
          </cell>
          <cell r="G89">
            <v>882</v>
          </cell>
          <cell r="H89">
            <v>416644.61</v>
          </cell>
        </row>
        <row r="90">
          <cell r="D90" t="str">
            <v>2004maioUnidade Leste</v>
          </cell>
          <cell r="E90">
            <v>1179871</v>
          </cell>
          <cell r="F90">
            <v>104825304</v>
          </cell>
          <cell r="G90">
            <v>405</v>
          </cell>
          <cell r="H90">
            <v>163759.82999999999</v>
          </cell>
        </row>
        <row r="91">
          <cell r="D91" t="str">
            <v>2004maioUnidade Grande ABC</v>
          </cell>
          <cell r="E91">
            <v>752637</v>
          </cell>
          <cell r="F91">
            <v>65583019</v>
          </cell>
          <cell r="G91">
            <v>319</v>
          </cell>
          <cell r="H91">
            <v>367224.31</v>
          </cell>
        </row>
        <row r="92">
          <cell r="D92" t="str">
            <v>2004junhoUnidade Oeste</v>
          </cell>
          <cell r="E92">
            <v>709701</v>
          </cell>
          <cell r="F92">
            <v>62360154</v>
          </cell>
          <cell r="G92">
            <v>492</v>
          </cell>
          <cell r="H92">
            <v>143993.17000000001</v>
          </cell>
        </row>
        <row r="93">
          <cell r="D93" t="str">
            <v>2004junhoUnidade São Paulo Sul</v>
          </cell>
          <cell r="E93">
            <v>912628</v>
          </cell>
          <cell r="F93">
            <v>99908605</v>
          </cell>
          <cell r="G93">
            <v>502</v>
          </cell>
          <cell r="H93">
            <v>152185.03</v>
          </cell>
        </row>
        <row r="94">
          <cell r="D94" t="str">
            <v>2004junhoUnidade Anhembi</v>
          </cell>
          <cell r="E94">
            <v>684473</v>
          </cell>
          <cell r="F94">
            <v>65590415</v>
          </cell>
          <cell r="G94">
            <v>515</v>
          </cell>
          <cell r="H94">
            <v>146041.76</v>
          </cell>
        </row>
        <row r="95">
          <cell r="D95" t="str">
            <v>2004junhoUnidade Centro</v>
          </cell>
          <cell r="E95">
            <v>821528</v>
          </cell>
          <cell r="F95">
            <v>120070535</v>
          </cell>
          <cell r="G95">
            <v>984</v>
          </cell>
          <cell r="H95">
            <v>378204.73</v>
          </cell>
        </row>
        <row r="96">
          <cell r="D96" t="str">
            <v>2004junhoUnidade Leste</v>
          </cell>
          <cell r="E96">
            <v>1183908</v>
          </cell>
          <cell r="F96">
            <v>107472902</v>
          </cell>
          <cell r="G96">
            <v>451</v>
          </cell>
          <cell r="H96">
            <v>149273.04999999999</v>
          </cell>
        </row>
        <row r="97">
          <cell r="D97" t="str">
            <v>2004junhoUnidade Grande ABC</v>
          </cell>
          <cell r="E97">
            <v>753824</v>
          </cell>
          <cell r="F97">
            <v>67692276</v>
          </cell>
          <cell r="G97">
            <v>368</v>
          </cell>
          <cell r="H97">
            <v>369308.64</v>
          </cell>
        </row>
        <row r="98">
          <cell r="D98" t="str">
            <v>2004julhoUnidade Oeste</v>
          </cell>
          <cell r="E98">
            <v>3189</v>
          </cell>
          <cell r="F98">
            <v>178157.98</v>
          </cell>
          <cell r="G98">
            <v>300</v>
          </cell>
          <cell r="H98">
            <v>174954.86</v>
          </cell>
        </row>
        <row r="99">
          <cell r="D99" t="str">
            <v>2004julhoUnidade São Paulo Sul</v>
          </cell>
          <cell r="E99">
            <v>2639</v>
          </cell>
          <cell r="F99">
            <v>103408.06</v>
          </cell>
          <cell r="G99">
            <v>367</v>
          </cell>
          <cell r="H99">
            <v>125975.96</v>
          </cell>
        </row>
        <row r="100">
          <cell r="D100" t="str">
            <v>2004julhoUnidade Anhembi</v>
          </cell>
          <cell r="E100">
            <v>2688</v>
          </cell>
          <cell r="F100">
            <v>128901.69</v>
          </cell>
          <cell r="G100">
            <v>399</v>
          </cell>
          <cell r="H100">
            <v>114751.52</v>
          </cell>
        </row>
        <row r="101">
          <cell r="D101" t="str">
            <v>2004julhoUnidade Centro</v>
          </cell>
          <cell r="E101">
            <v>1937</v>
          </cell>
          <cell r="F101">
            <v>385107.82</v>
          </cell>
          <cell r="G101">
            <v>1429</v>
          </cell>
          <cell r="H101">
            <v>1004729.37</v>
          </cell>
        </row>
        <row r="102">
          <cell r="D102" t="str">
            <v>2004julhoUnidade Leste</v>
          </cell>
          <cell r="E102">
            <v>4584</v>
          </cell>
          <cell r="F102">
            <v>167539.18</v>
          </cell>
          <cell r="G102">
            <v>437</v>
          </cell>
          <cell r="H102">
            <v>100708.9</v>
          </cell>
        </row>
        <row r="103">
          <cell r="D103" t="str">
            <v>2004julhoUnidade Grande ABC</v>
          </cell>
          <cell r="E103">
            <v>2326</v>
          </cell>
          <cell r="F103">
            <v>355556.81</v>
          </cell>
          <cell r="G103">
            <v>471</v>
          </cell>
          <cell r="H103">
            <v>380144.82</v>
          </cell>
        </row>
        <row r="104">
          <cell r="D104" t="str">
            <v>2004agostoUnidade Oeste</v>
          </cell>
          <cell r="E104">
            <v>711427</v>
          </cell>
          <cell r="F104">
            <v>71968232.510000005</v>
          </cell>
          <cell r="G104">
            <v>2214</v>
          </cell>
          <cell r="H104">
            <v>144280.32999999999</v>
          </cell>
        </row>
        <row r="105">
          <cell r="D105" t="str">
            <v>2004agostoUnidade São Paulo Sul</v>
          </cell>
          <cell r="E105">
            <v>913767</v>
          </cell>
          <cell r="F105">
            <v>114490706.90000001</v>
          </cell>
          <cell r="G105">
            <v>884</v>
          </cell>
          <cell r="H105">
            <v>106970.07</v>
          </cell>
        </row>
        <row r="106">
          <cell r="D106" t="str">
            <v>2004agostoUnidade Anhembi</v>
          </cell>
          <cell r="E106">
            <v>691221</v>
          </cell>
          <cell r="F106">
            <v>73464877.840000004</v>
          </cell>
          <cell r="G106">
            <v>2100</v>
          </cell>
          <cell r="H106">
            <v>166484.12</v>
          </cell>
        </row>
        <row r="107">
          <cell r="D107" t="str">
            <v>2004agostoUnidade Centro</v>
          </cell>
          <cell r="E107">
            <v>823058</v>
          </cell>
          <cell r="F107">
            <v>139522767.59999999</v>
          </cell>
          <cell r="G107">
            <v>1719</v>
          </cell>
          <cell r="H107">
            <v>500766.15</v>
          </cell>
        </row>
        <row r="108">
          <cell r="D108" t="str">
            <v>2004agostoUnidade Leste</v>
          </cell>
          <cell r="E108">
            <v>1199015</v>
          </cell>
          <cell r="F108">
            <v>123121748.8</v>
          </cell>
          <cell r="G108">
            <v>2308</v>
          </cell>
          <cell r="H108">
            <v>144040.82999999999</v>
          </cell>
        </row>
        <row r="109">
          <cell r="D109" t="str">
            <v>2004agostoUnidade Grande ABC</v>
          </cell>
          <cell r="E109">
            <v>754956</v>
          </cell>
          <cell r="F109">
            <v>78830391.780000001</v>
          </cell>
          <cell r="G109">
            <v>1580</v>
          </cell>
          <cell r="H109">
            <v>311434.7</v>
          </cell>
        </row>
        <row r="110">
          <cell r="D110" t="str">
            <v>2004setembroUnidade Oeste</v>
          </cell>
          <cell r="E110">
            <v>720966</v>
          </cell>
          <cell r="F110">
            <v>71250448.969999984</v>
          </cell>
          <cell r="G110">
            <v>1777</v>
          </cell>
          <cell r="H110">
            <v>116729.15</v>
          </cell>
        </row>
        <row r="111">
          <cell r="D111" t="str">
            <v>2004setembroUnidade São Paulo Sul</v>
          </cell>
          <cell r="E111">
            <v>915303</v>
          </cell>
          <cell r="F111">
            <v>110751255.45000002</v>
          </cell>
          <cell r="G111">
            <v>904</v>
          </cell>
          <cell r="H111">
            <v>137189.01</v>
          </cell>
        </row>
        <row r="112">
          <cell r="D112" t="str">
            <v>2004setembroUnidade Anhembi</v>
          </cell>
          <cell r="E112">
            <v>694336</v>
          </cell>
          <cell r="F112">
            <v>71093812.270000011</v>
          </cell>
          <cell r="G112">
            <v>2047</v>
          </cell>
          <cell r="H112">
            <v>198664.21</v>
          </cell>
        </row>
        <row r="113">
          <cell r="D113" t="str">
            <v>2004setembroUnidade Centro</v>
          </cell>
          <cell r="E113">
            <v>822955</v>
          </cell>
          <cell r="F113">
            <v>136813786.90000001</v>
          </cell>
          <cell r="G113">
            <v>1010</v>
          </cell>
          <cell r="H113">
            <v>610918.61</v>
          </cell>
        </row>
        <row r="114">
          <cell r="D114" t="str">
            <v>2004setembroUnidade Leste</v>
          </cell>
          <cell r="E114">
            <v>1203366</v>
          </cell>
          <cell r="F114">
            <v>119115324.96999998</v>
          </cell>
          <cell r="G114">
            <v>840</v>
          </cell>
          <cell r="H114">
            <v>193988.04</v>
          </cell>
        </row>
        <row r="115">
          <cell r="D115" t="str">
            <v>2004setembroUnidade Grande ABC</v>
          </cell>
          <cell r="E115">
            <v>760577</v>
          </cell>
          <cell r="F115">
            <v>77473131.059999987</v>
          </cell>
          <cell r="G115">
            <v>1227</v>
          </cell>
          <cell r="H115">
            <v>294381.75</v>
          </cell>
        </row>
        <row r="116">
          <cell r="D116" t="str">
            <v>2004outubroUnidade Oeste</v>
          </cell>
          <cell r="E116">
            <v>722128</v>
          </cell>
          <cell r="F116">
            <v>73750690.720000014</v>
          </cell>
          <cell r="G116">
            <v>1672</v>
          </cell>
          <cell r="H116">
            <v>101058.9</v>
          </cell>
        </row>
        <row r="117">
          <cell r="D117" t="str">
            <v>2004outubroUnidade São Paulo Sul</v>
          </cell>
          <cell r="E117">
            <v>919102</v>
          </cell>
          <cell r="F117">
            <v>114288486.59999999</v>
          </cell>
          <cell r="G117">
            <v>881</v>
          </cell>
          <cell r="H117">
            <v>153453.87</v>
          </cell>
        </row>
        <row r="118">
          <cell r="D118" t="str">
            <v>2004outubroUnidade Anhembi</v>
          </cell>
          <cell r="E118">
            <v>695825</v>
          </cell>
          <cell r="F118">
            <v>71999315.269999981</v>
          </cell>
          <cell r="G118">
            <v>2175</v>
          </cell>
          <cell r="H118">
            <v>221306.37</v>
          </cell>
        </row>
        <row r="119">
          <cell r="D119" t="str">
            <v>2004outubroUnidade Centro</v>
          </cell>
          <cell r="E119">
            <v>823101</v>
          </cell>
          <cell r="F119">
            <v>139788804.34000003</v>
          </cell>
          <cell r="G119">
            <v>1134</v>
          </cell>
          <cell r="H119">
            <v>405846.75</v>
          </cell>
        </row>
        <row r="120">
          <cell r="D120" t="str">
            <v>2004outubroUnidade Leste</v>
          </cell>
          <cell r="E120">
            <v>1203086</v>
          </cell>
          <cell r="F120">
            <v>120912369.94</v>
          </cell>
          <cell r="G120">
            <v>459</v>
          </cell>
          <cell r="H120">
            <v>189982.67</v>
          </cell>
        </row>
        <row r="121">
          <cell r="D121" t="str">
            <v>2004outubroUnidade Grande ABC</v>
          </cell>
          <cell r="E121">
            <v>760768</v>
          </cell>
          <cell r="F121">
            <v>78671692.960000023</v>
          </cell>
          <cell r="G121">
            <v>1246</v>
          </cell>
          <cell r="H121">
            <v>319151.21999999997</v>
          </cell>
        </row>
        <row r="122">
          <cell r="D122" t="str">
            <v>2004novembroUnidade Oeste</v>
          </cell>
          <cell r="E122">
            <v>727748</v>
          </cell>
          <cell r="F122">
            <v>72295651.379999995</v>
          </cell>
          <cell r="G122">
            <v>1455</v>
          </cell>
          <cell r="H122">
            <v>120034.91</v>
          </cell>
        </row>
        <row r="123">
          <cell r="D123" t="str">
            <v>2004novembroUnidade São Paulo Sul</v>
          </cell>
          <cell r="E123">
            <v>917806</v>
          </cell>
          <cell r="F123">
            <v>112528990.86</v>
          </cell>
          <cell r="G123">
            <v>842</v>
          </cell>
          <cell r="H123">
            <v>181033.73</v>
          </cell>
        </row>
        <row r="124">
          <cell r="D124" t="str">
            <v>2004novembroUnidade Anhembi</v>
          </cell>
          <cell r="E124">
            <v>696422</v>
          </cell>
          <cell r="F124">
            <v>72063929.489999995</v>
          </cell>
          <cell r="G124">
            <v>2266</v>
          </cell>
          <cell r="H124">
            <v>253001.95</v>
          </cell>
        </row>
        <row r="125">
          <cell r="D125" t="str">
            <v>2004novembroUnidade Centro</v>
          </cell>
          <cell r="E125">
            <v>822404</v>
          </cell>
          <cell r="F125">
            <v>139954155.66</v>
          </cell>
          <cell r="G125">
            <v>1246</v>
          </cell>
          <cell r="H125">
            <v>480562.87</v>
          </cell>
        </row>
        <row r="126">
          <cell r="D126" t="str">
            <v>2004novembroUnidade Leste</v>
          </cell>
          <cell r="E126">
            <v>1202766</v>
          </cell>
          <cell r="F126">
            <v>121002113.47</v>
          </cell>
          <cell r="G126">
            <v>422</v>
          </cell>
          <cell r="H126">
            <v>203881.07</v>
          </cell>
        </row>
        <row r="127">
          <cell r="D127" t="str">
            <v>2004novembroUnidade Grande ABC</v>
          </cell>
          <cell r="E127">
            <v>763663</v>
          </cell>
          <cell r="F127">
            <v>82665331.450000003</v>
          </cell>
          <cell r="G127">
            <v>999</v>
          </cell>
          <cell r="H127">
            <v>311772.28000000003</v>
          </cell>
        </row>
        <row r="128">
          <cell r="D128" t="str">
            <v>2004dezembroUnidade Oeste</v>
          </cell>
          <cell r="E128">
            <v>729496</v>
          </cell>
          <cell r="F128">
            <v>68572552.849999979</v>
          </cell>
          <cell r="G128">
            <v>300</v>
          </cell>
          <cell r="H128">
            <v>174954.86</v>
          </cell>
        </row>
        <row r="129">
          <cell r="D129" t="str">
            <v>2004dezembroUnidade São Paulo Sul</v>
          </cell>
          <cell r="E129">
            <v>919768</v>
          </cell>
          <cell r="F129">
            <v>107934609.20999999</v>
          </cell>
          <cell r="G129">
            <v>367</v>
          </cell>
          <cell r="H129">
            <v>125975.96</v>
          </cell>
        </row>
        <row r="130">
          <cell r="D130" t="str">
            <v>2004dezembroUnidade Anhembi</v>
          </cell>
          <cell r="E130">
            <v>699760</v>
          </cell>
          <cell r="F130">
            <v>68249615.200000003</v>
          </cell>
          <cell r="G130">
            <v>399</v>
          </cell>
          <cell r="H130">
            <v>114751.52</v>
          </cell>
        </row>
        <row r="131">
          <cell r="D131" t="str">
            <v>2004dezembroUnidade Centro</v>
          </cell>
          <cell r="E131">
            <v>822346</v>
          </cell>
          <cell r="F131">
            <v>135589549.28000003</v>
          </cell>
          <cell r="G131">
            <v>1429</v>
          </cell>
          <cell r="H131">
            <v>1004729.37</v>
          </cell>
        </row>
        <row r="132">
          <cell r="D132" t="str">
            <v>2004dezembroUnidade Leste</v>
          </cell>
          <cell r="E132">
            <v>1200462</v>
          </cell>
          <cell r="F132">
            <v>114541651.17</v>
          </cell>
          <cell r="G132">
            <v>437</v>
          </cell>
          <cell r="H132">
            <v>100708.9</v>
          </cell>
        </row>
        <row r="133">
          <cell r="D133" t="str">
            <v>2004dezembroUnidade Grande ABC</v>
          </cell>
          <cell r="E133">
            <v>763966</v>
          </cell>
          <cell r="F133">
            <v>75156928.149999991</v>
          </cell>
          <cell r="G133">
            <v>471</v>
          </cell>
          <cell r="H133">
            <v>380144.82</v>
          </cell>
        </row>
        <row r="134">
          <cell r="D134" t="str">
            <v>2005janeiroUnidade Oeste</v>
          </cell>
          <cell r="E134">
            <v>733402</v>
          </cell>
          <cell r="F134">
            <v>70911347.940000013</v>
          </cell>
          <cell r="G134">
            <v>1318</v>
          </cell>
          <cell r="H134">
            <v>86021.94</v>
          </cell>
        </row>
        <row r="135">
          <cell r="D135" t="str">
            <v>2005janeiroUnidade São Paulo Sul</v>
          </cell>
          <cell r="E135">
            <v>920868</v>
          </cell>
          <cell r="F135">
            <v>109251265.27</v>
          </cell>
          <cell r="G135">
            <v>387</v>
          </cell>
          <cell r="H135">
            <v>97237.81</v>
          </cell>
        </row>
        <row r="136">
          <cell r="D136" t="str">
            <v>2005janeiroUnidade Anhembi</v>
          </cell>
          <cell r="E136">
            <v>702753</v>
          </cell>
          <cell r="F136">
            <v>96787716.559999987</v>
          </cell>
          <cell r="G136">
            <v>1959</v>
          </cell>
          <cell r="H136">
            <v>185043.20000000001</v>
          </cell>
        </row>
        <row r="137">
          <cell r="D137" t="str">
            <v>2005janeiroUnidade Centro</v>
          </cell>
          <cell r="E137">
            <v>825361</v>
          </cell>
          <cell r="F137">
            <v>135741133.33000001</v>
          </cell>
          <cell r="G137">
            <v>1317</v>
          </cell>
          <cell r="H137">
            <v>389418.73</v>
          </cell>
        </row>
        <row r="138">
          <cell r="D138" t="str">
            <v>2005janeiroUnidade Leste</v>
          </cell>
          <cell r="E138">
            <v>1195523</v>
          </cell>
          <cell r="F138">
            <v>116327720.17999999</v>
          </cell>
          <cell r="G138">
            <v>387</v>
          </cell>
          <cell r="H138">
            <v>216709.62</v>
          </cell>
        </row>
        <row r="139">
          <cell r="D139" t="str">
            <v>2005janeiroUnidade Grande ABC</v>
          </cell>
          <cell r="E139">
            <v>765134</v>
          </cell>
          <cell r="F139">
            <v>77110743.440000013</v>
          </cell>
          <cell r="G139">
            <v>334</v>
          </cell>
          <cell r="H139">
            <v>274157.3</v>
          </cell>
        </row>
        <row r="140">
          <cell r="D140" t="str">
            <v>2005fevereiroUnidade Oeste</v>
          </cell>
          <cell r="E140">
            <v>734774</v>
          </cell>
          <cell r="F140">
            <v>70979284.50999999</v>
          </cell>
          <cell r="G140">
            <v>1396</v>
          </cell>
          <cell r="H140">
            <v>127532.9</v>
          </cell>
        </row>
        <row r="141">
          <cell r="D141" t="str">
            <v>2005fevereiroUnidade São Paulo Sul</v>
          </cell>
          <cell r="E141">
            <v>926549</v>
          </cell>
          <cell r="F141">
            <v>108267958.75</v>
          </cell>
          <cell r="G141">
            <v>479</v>
          </cell>
          <cell r="H141">
            <v>117790.68</v>
          </cell>
        </row>
        <row r="142">
          <cell r="D142" t="str">
            <v>2005fevereiroUnidade Anhembi</v>
          </cell>
          <cell r="E142">
            <v>703911</v>
          </cell>
          <cell r="F142">
            <v>69256080.819999993</v>
          </cell>
          <cell r="G142">
            <v>902</v>
          </cell>
          <cell r="H142">
            <v>195797.03</v>
          </cell>
        </row>
        <row r="143">
          <cell r="D143" t="str">
            <v>2005fevereiroUnidade Centro</v>
          </cell>
          <cell r="E143">
            <v>827190</v>
          </cell>
          <cell r="F143">
            <v>134593913.94000003</v>
          </cell>
          <cell r="G143">
            <v>1316</v>
          </cell>
          <cell r="H143">
            <v>407465.85</v>
          </cell>
        </row>
        <row r="144">
          <cell r="D144" t="str">
            <v>2005fevereiroUnidade Leste</v>
          </cell>
          <cell r="E144">
            <v>1202394</v>
          </cell>
          <cell r="F144">
            <v>115361307.68999998</v>
          </cell>
          <cell r="G144">
            <v>541</v>
          </cell>
          <cell r="H144">
            <v>173517.76</v>
          </cell>
        </row>
        <row r="145">
          <cell r="D145" t="str">
            <v>2005fevereiroUnidade Grande ABC</v>
          </cell>
          <cell r="E145">
            <v>766708</v>
          </cell>
          <cell r="F145">
            <v>75954966.009999976</v>
          </cell>
          <cell r="G145">
            <v>356</v>
          </cell>
          <cell r="H145">
            <v>258269.44</v>
          </cell>
        </row>
        <row r="146">
          <cell r="D146" t="str">
            <v>2005MarçoUnidade Oeste</v>
          </cell>
          <cell r="E146">
            <v>736782</v>
          </cell>
          <cell r="F146">
            <v>71452283</v>
          </cell>
          <cell r="G146">
            <v>1361</v>
          </cell>
          <cell r="H146">
            <v>117531.58</v>
          </cell>
        </row>
        <row r="147">
          <cell r="D147" t="str">
            <v>2005MarçoUnidade São Paulo Sul</v>
          </cell>
          <cell r="E147">
            <v>931932</v>
          </cell>
          <cell r="F147">
            <v>110992531</v>
          </cell>
          <cell r="G147">
            <v>410</v>
          </cell>
          <cell r="H147">
            <v>112365.44</v>
          </cell>
        </row>
        <row r="148">
          <cell r="D148" t="str">
            <v>2005MarçoUnidade Anhembi</v>
          </cell>
          <cell r="E148">
            <v>706523</v>
          </cell>
          <cell r="F148">
            <v>70124669</v>
          </cell>
          <cell r="G148">
            <v>1116</v>
          </cell>
          <cell r="H148">
            <v>231842.15</v>
          </cell>
        </row>
        <row r="149">
          <cell r="D149" t="str">
            <v>2005MarçoUnidade Centro</v>
          </cell>
          <cell r="E149">
            <v>830618</v>
          </cell>
          <cell r="F149">
            <v>142078115</v>
          </cell>
          <cell r="G149">
            <v>1554</v>
          </cell>
          <cell r="H149">
            <v>408335</v>
          </cell>
        </row>
        <row r="150">
          <cell r="D150" t="str">
            <v>2005MarçoUnidade Leste</v>
          </cell>
          <cell r="E150">
            <v>1209716</v>
          </cell>
          <cell r="F150">
            <v>116719270</v>
          </cell>
          <cell r="G150">
            <v>527</v>
          </cell>
          <cell r="H150">
            <v>168683.03</v>
          </cell>
        </row>
        <row r="151">
          <cell r="D151" t="str">
            <v>2005MarçoUnidade Grande ABC</v>
          </cell>
          <cell r="E151">
            <v>768575</v>
          </cell>
          <cell r="F151">
            <v>76468238</v>
          </cell>
          <cell r="G151">
            <v>352</v>
          </cell>
          <cell r="H151">
            <v>237981</v>
          </cell>
        </row>
        <row r="152">
          <cell r="D152" t="str">
            <v>2005abrilUnidade Oeste</v>
          </cell>
          <cell r="E152">
            <v>741127</v>
          </cell>
          <cell r="F152">
            <v>73167866.890000001</v>
          </cell>
          <cell r="G152">
            <v>1307</v>
          </cell>
          <cell r="H152">
            <v>127204.52</v>
          </cell>
        </row>
        <row r="153">
          <cell r="D153" t="str">
            <v>2005abrilUnidade São Paulo Sul</v>
          </cell>
          <cell r="E153">
            <v>936508</v>
          </cell>
          <cell r="F153">
            <v>114921090.07999998</v>
          </cell>
          <cell r="G153">
            <v>484</v>
          </cell>
          <cell r="H153">
            <v>114801.13</v>
          </cell>
        </row>
        <row r="154">
          <cell r="D154" t="str">
            <v>2005abrilUnidade Anhembi</v>
          </cell>
          <cell r="E154">
            <v>707589</v>
          </cell>
          <cell r="F154">
            <v>72740018.730000004</v>
          </cell>
          <cell r="G154">
            <v>1017</v>
          </cell>
          <cell r="H154">
            <v>225608.83</v>
          </cell>
        </row>
        <row r="155">
          <cell r="D155" t="str">
            <v>2005abrilUnidade Centro</v>
          </cell>
          <cell r="E155">
            <v>830719</v>
          </cell>
          <cell r="F155">
            <v>147871445.61000001</v>
          </cell>
          <cell r="G155">
            <v>1531</v>
          </cell>
          <cell r="H155">
            <v>440160.51</v>
          </cell>
        </row>
        <row r="156">
          <cell r="D156" t="str">
            <v>2005abrilUnidade Leste</v>
          </cell>
          <cell r="E156">
            <v>1212179</v>
          </cell>
          <cell r="F156">
            <v>120471624.81999999</v>
          </cell>
          <cell r="G156">
            <v>503</v>
          </cell>
          <cell r="H156">
            <v>172022.69</v>
          </cell>
        </row>
        <row r="157">
          <cell r="D157" t="str">
            <v>2005abrilUnidade Grande ABC</v>
          </cell>
          <cell r="E157">
            <v>771489</v>
          </cell>
          <cell r="F157">
            <v>80637769.459999993</v>
          </cell>
          <cell r="G157">
            <v>269</v>
          </cell>
          <cell r="H157">
            <v>232460.55</v>
          </cell>
        </row>
        <row r="158">
          <cell r="D158" t="str">
            <v>2005maioUnidade Oeste</v>
          </cell>
          <cell r="E158">
            <v>742628</v>
          </cell>
          <cell r="F158">
            <v>73503786.48999998</v>
          </cell>
          <cell r="G158">
            <v>1202</v>
          </cell>
          <cell r="H158">
            <v>101043.47999999914</v>
          </cell>
        </row>
        <row r="159">
          <cell r="D159" t="str">
            <v>2005maioUnidade São Paulo Sul</v>
          </cell>
          <cell r="E159">
            <v>939870</v>
          </cell>
          <cell r="F159">
            <v>114167905.52999997</v>
          </cell>
          <cell r="G159">
            <v>494</v>
          </cell>
          <cell r="H159">
            <v>130769.9</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row r="1">
          <cell r="D1" t="str">
            <v>Ano/Mês/Loja</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1">
          <cell r="D1" t="str">
            <v>Ano/Mês/Loja</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s. AGRUPADAS"/>
      <sheetName val="NGs. BANCO DADOS"/>
      <sheetName val="NGs"/>
      <sheetName val="NGs__AGRUPADAS2"/>
      <sheetName val="NGs__BANCO_DADOS2"/>
      <sheetName val="NGs__AGRUPADAS"/>
      <sheetName val="NGs__BANCO_DADOS"/>
      <sheetName val="NGs__AGRUPADAS1"/>
      <sheetName val="NGs__BANCO_DADOS1"/>
      <sheetName val="NGs__AGRUPADAS3"/>
      <sheetName val="NGs__BANCO_DADOS3"/>
      <sheetName val="NGs__AGRUPADAS4"/>
      <sheetName val="NGs__BANCO_DADOS4"/>
      <sheetName val="NGs__AGRUPADAS5"/>
      <sheetName val="NGs__BANCO_DADOS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Processo"/>
      <sheetName val="Detalhamento_Cadastro"/>
      <sheetName val="Gráfico_Cadastro"/>
      <sheetName val="Nota_Exp_Cadastro"/>
      <sheetName val="Dados_Cadastro"/>
      <sheetName val="Detalhamento_Leitura"/>
      <sheetName val="Gráfico_Leitura"/>
      <sheetName val="Nota_Exp_Leitura"/>
      <sheetName val="Dados_Leitura"/>
      <sheetName val="Detalhamento_AplCód"/>
      <sheetName val="Gráfico_AplCódigo"/>
      <sheetName val="Nota_Exp_AplCódigo"/>
      <sheetName val="Dados_AplCódigo"/>
      <sheetName val="Detalhado_Faturado"/>
      <sheetName val="Gráfico_Faturado"/>
      <sheetName val="Nota_Exp_Faturado"/>
      <sheetName val="Dados_Faturado"/>
      <sheetName val="Detalhado_IRR_Faturamento"/>
      <sheetName val="Grafico_IRRFaturamento"/>
      <sheetName val="Nota_Exp_IRR_Faturamento"/>
      <sheetName val="Dados_IRR_Faturamento"/>
      <sheetName val="Detalhado_Refaturamento"/>
      <sheetName val="Grafico_Refaturamento"/>
      <sheetName val="Nota_Exp_Refaturamento"/>
      <sheetName val="Dados_Refaturamento"/>
      <sheetName val="Detalhado_Motivo"/>
      <sheetName val="Gráfico_Motivo"/>
      <sheetName val="Nota_Exp_Motivo"/>
      <sheetName val="Dados_Mot_Rev"/>
      <sheetName val="Detalhado_SaldoBloq"/>
      <sheetName val="Grafico_SaldoBloq"/>
      <sheetName val="Nota_Exp_Saldo_Bloq"/>
      <sheetName val="Dados_Saldo_Bloq"/>
      <sheetName val="Detalhado_ORD"/>
      <sheetName val="Grafico_ORD"/>
      <sheetName val="Nota_Exp_ORD"/>
      <sheetName val="Dados_ORD"/>
      <sheetName val="Novo Gestão da Receita"/>
      <sheetName val="Novo_Gestão_da_Receita2"/>
      <sheetName val="Novo_Gestão_da_Receita"/>
      <sheetName val="Novo_Gestão_da_Receita1"/>
      <sheetName val="Novo_Gestão_da_Receita3"/>
      <sheetName val="Novo_Gestão_da_Receita4"/>
      <sheetName val="Novo_Gestão_da_Receita5"/>
      <sheetName val="Novo_Gestão_da_Receita6"/>
      <sheetName val="Novo_Gestão_da_Receita7"/>
      <sheetName val="Novo_Gestão_da_Receita8"/>
      <sheetName val="Hoja2"/>
      <sheetName val="NGs. BANCO DADOS"/>
      <sheetName val="FO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para quitar vinculos"/>
      <sheetName val="Gráficas"/>
      <sheetName val="Flujo año 00-01-02"/>
      <sheetName val="PyG Año 00-01-02"/>
      <sheetName val="Dividendos"/>
      <sheetName val="Subordinadas"/>
      <sheetName val="graf indi"/>
      <sheetName val="aom reg"/>
      <sheetName val="inver2"/>
      <sheetName val="historia"/>
      <sheetName val="para_quitar_vinculos"/>
      <sheetName val="Flujo_año_00-01-02"/>
      <sheetName val="PyG_Año_00-01-02"/>
      <sheetName val="graf_indi"/>
      <sheetName val="aom_reg"/>
      <sheetName val="para_quitar_vinculos1"/>
      <sheetName val="Flujo_año_00-01-021"/>
      <sheetName val="PyG_Año_00-01-021"/>
      <sheetName val="graf_indi1"/>
      <sheetName val="aom_reg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Ger"/>
      <sheetName val="CapexComl"/>
      <sheetName val="CapexReg"/>
      <sheetName val="CapexDistr"/>
      <sheetName val="OpexReg"/>
      <sheetName val="OpexGer"/>
      <sheetName val="OpexComl"/>
      <sheetName val="OpexDistr"/>
      <sheetName val="Home"/>
      <sheetName val="Mapa Estratégico"/>
      <sheetName val="Indicadores Estratégicos"/>
      <sheetName val="Indicadores Operacionais"/>
      <sheetName val="cKPIs 2005 2006"/>
      <sheetName val="cKPIs 2007"/>
      <sheetName val="cKPIs 2007 jan"/>
      <sheetName val="Persp Financeira"/>
      <sheetName val="Perdas Metas Resultados (2)"/>
      <sheetName val="Perdas Metas Resultados (3)"/>
      <sheetName val="Perdas Metas Resultados"/>
      <sheetName val="Dados_Perdas"/>
      <sheetName val="Arrecadação"/>
      <sheetName val="Energia Adicionada"/>
      <sheetName val="Clientes Recuperados"/>
      <sheetName val="Regularização Ligações"/>
      <sheetName val="Perda Fisica"/>
      <sheetName val="Outros KPIs"/>
      <sheetName val="Conceito Perdas"/>
      <sheetName val="AN Perdas"/>
      <sheetName val="Tx Arrec Metas Resultados"/>
      <sheetName val="Dados Inadimplência"/>
      <sheetName val="Tx Arrec"/>
      <sheetName val="DSO"/>
      <sheetName val="Conceito Tx Arrec e DSO"/>
      <sheetName val="PCLD Metas Resultados"/>
      <sheetName val="PCLD"/>
      <sheetName val="Conceito PCLD"/>
      <sheetName val="AN PCLD"/>
      <sheetName val="Persp Clientes"/>
      <sheetName val="Persp Proc Interno "/>
      <sheetName val="Metas resultados IDMR IDCP"/>
      <sheetName val="IDMR IDCP"/>
      <sheetName val="DRP DRC Metas Resultados"/>
      <sheetName val="DRP DRC"/>
      <sheetName val="DRP DRC Conceito"/>
      <sheetName val="DRP DRC AN"/>
      <sheetName val="DEC FEC Metas Resultados "/>
      <sheetName val="Dados DEC e FEC"/>
      <sheetName val="TMA"/>
      <sheetName val="Multas DEC FEC"/>
      <sheetName val="Multas DIC FIC DMIC"/>
      <sheetName val="DEC FEC"/>
      <sheetName val="T90"/>
      <sheetName val="Conceito Qual Forn"/>
      <sheetName val="AN Qual Forn"/>
      <sheetName val="Refaturamento Meta Resultado"/>
      <sheetName val="Refaturamento A"/>
      <sheetName val="Refaturamento B"/>
      <sheetName val="Dados Refaturamento"/>
      <sheetName val="IRC ABRADEE"/>
      <sheetName val="Custo financeiro"/>
      <sheetName val="Motivos revisões"/>
      <sheetName val="Conceito Refaturamento"/>
      <sheetName val="AN Refaturamento"/>
      <sheetName val="Dados Ind Com"/>
      <sheetName val="Ind Com Metas Resultados"/>
      <sheetName val="Ind Com TML"/>
      <sheetName val="Ind Com TMR24h"/>
      <sheetName val="Ind Com TMRURG"/>
      <sheetName val="Ind Com Ind Assoc"/>
      <sheetName val="Ind Com TME"/>
      <sheetName val="Ind Com TMS"/>
      <sheetName val="Conceito Ind Com"/>
      <sheetName val="AN Ind Comerciais"/>
      <sheetName val="Dados compra energia"/>
      <sheetName val="Metas resultados Compra energia"/>
      <sheetName val="Dados RiscoEnergia"/>
      <sheetName val="Nível contratacao"/>
      <sheetName val="VAR"/>
      <sheetName val="Conceito Compra energia"/>
      <sheetName val="AN Compra energia"/>
      <sheetName val="Metas resultados Plan_Mercado"/>
      <sheetName val="Desvio_Cativo"/>
      <sheetName val="Resumo_mensal"/>
      <sheetName val="AN Plan_Mercado"/>
      <sheetName val="MUST"/>
      <sheetName val="PontosConexao"/>
      <sheetName val="Dados Must"/>
      <sheetName val="Conceito MUST"/>
      <sheetName val="AN MUST"/>
      <sheetName val="Produtos Serviços"/>
      <sheetName val="Dados Prod Serv"/>
      <sheetName val="Venda Prod Serv BT"/>
      <sheetName val="Venda Prod Serv AT"/>
      <sheetName val="Crédito ICMS"/>
      <sheetName val="AN Produtos Serviços"/>
      <sheetName val="Conceito Produtos Serviços"/>
      <sheetName val="Lojas Metas Resultados"/>
      <sheetName val="Lojas"/>
      <sheetName val="Conceito Lojas"/>
      <sheetName val="Dados das Lojas"/>
      <sheetName val="Ouvidoria Metas Resultados"/>
      <sheetName val="Dados de Ouvidoria"/>
      <sheetName val="AudiencProcon"/>
      <sheetName val="AcordoProcon"/>
      <sheetName val="FMS"/>
      <sheetName val="Reiteradas"/>
      <sheetName val="ConsumIrreg"/>
      <sheetName val="Solicitações Retorno"/>
      <sheetName val="Conceito Ouvidoria"/>
      <sheetName val="Call Center Metas Resultados"/>
      <sheetName val="Dados Call Center"/>
      <sheetName val="2_e_3_PedidosRetorno"/>
      <sheetName val="Conceito 2os 3os Pedidos"/>
      <sheetName val="Metas e resultados WM"/>
      <sheetName val="Dados Work"/>
      <sheetName val="Ganho Econômico WM"/>
      <sheetName val="Coeficiente Produtividade WM"/>
      <sheetName val="Conceitos WM"/>
      <sheetName val="AN WM"/>
      <sheetName val="Persp GSA"/>
      <sheetName val="Metas Resultados Segurança"/>
      <sheetName val="DadosSeguranc"/>
      <sheetName val="Natureza Lesões"/>
      <sheetName val="Tipos Acidentes"/>
      <sheetName val="TF e TG"/>
      <sheetName val="Classificação Acidentes"/>
      <sheetName val="Pró-ativos"/>
      <sheetName val="Conceito Segurança"/>
      <sheetName val="AN Segurança"/>
      <sheetName val="Metas Resultados Segurança Públ"/>
      <sheetName val="Fatal Leve Grave"/>
      <sheetName val="Plan1"/>
      <sheetName val="AN Público"/>
      <sheetName val="DEUDACOP"/>
      <sheetName val="Mapa_Estratégico2"/>
      <sheetName val="Indicadores_Estratégicos2"/>
      <sheetName val="Indicadores_Operacionais2"/>
      <sheetName val="cKPIs_2005_20062"/>
      <sheetName val="cKPIs_20072"/>
      <sheetName val="cKPIs_2007_jan2"/>
      <sheetName val="Persp_Financeira2"/>
      <sheetName val="Perdas_Metas_Resultados_(2)2"/>
      <sheetName val="Perdas_Metas_Resultados_(3)2"/>
      <sheetName val="Perdas_Metas_Resultados2"/>
      <sheetName val="Energia_Adicionada2"/>
      <sheetName val="Clientes_Recuperados2"/>
      <sheetName val="Regularização_Ligações2"/>
      <sheetName val="Perda_Fisica2"/>
      <sheetName val="Outros_KPIs2"/>
      <sheetName val="Conceito_Perdas2"/>
      <sheetName val="AN_Perdas2"/>
      <sheetName val="Tx_Arrec_Metas_Resultados2"/>
      <sheetName val="Dados_Inadimplência2"/>
      <sheetName val="Tx_Arrec2"/>
      <sheetName val="Conceito_Tx_Arrec_e_DSO2"/>
      <sheetName val="PCLD_Metas_Resultados2"/>
      <sheetName val="Conceito_PCLD2"/>
      <sheetName val="AN_PCLD2"/>
      <sheetName val="Persp_Clientes2"/>
      <sheetName val="Persp_Proc_Interno_2"/>
      <sheetName val="Metas_resultados_IDMR_IDCP2"/>
      <sheetName val="IDMR_IDCP2"/>
      <sheetName val="DRP_DRC_Metas_Resultados2"/>
      <sheetName val="DRP_DRC2"/>
      <sheetName val="DRP_DRC_Conceito2"/>
      <sheetName val="DRP_DRC_AN2"/>
      <sheetName val="DEC_FEC_Metas_Resultados_2"/>
      <sheetName val="Dados_DEC_e_FEC2"/>
      <sheetName val="Multas_DEC_FEC2"/>
      <sheetName val="Multas_DIC_FIC_DMIC2"/>
      <sheetName val="DEC_FEC2"/>
      <sheetName val="Conceito_Qual_Forn2"/>
      <sheetName val="AN_Qual_Forn2"/>
      <sheetName val="Refaturamento_Meta_Resultado2"/>
      <sheetName val="Refaturamento_A2"/>
      <sheetName val="Refaturamento_B2"/>
      <sheetName val="Dados_Refaturamento2"/>
      <sheetName val="IRC_ABRADEE2"/>
      <sheetName val="Custo_financeiro2"/>
      <sheetName val="Motivos_revisões2"/>
      <sheetName val="Conceito_Refaturamento2"/>
      <sheetName val="AN_Refaturamento2"/>
      <sheetName val="Dados_Ind_Com2"/>
      <sheetName val="Ind_Com_Metas_Resultados2"/>
      <sheetName val="Ind_Com_TML2"/>
      <sheetName val="Ind_Com_TMR24h2"/>
      <sheetName val="Ind_Com_TMRURG2"/>
      <sheetName val="Ind_Com_Ind_Assoc2"/>
      <sheetName val="Ind_Com_TME2"/>
      <sheetName val="Ind_Com_TMS2"/>
      <sheetName val="Conceito_Ind_Com2"/>
      <sheetName val="AN_Ind_Comerciais2"/>
      <sheetName val="Dados_compra_energia2"/>
      <sheetName val="Metas_resultados_Compra_energi2"/>
      <sheetName val="Dados_RiscoEnergia2"/>
      <sheetName val="Nível_contratacao2"/>
      <sheetName val="Conceito_Compra_energia2"/>
      <sheetName val="AN_Compra_energia2"/>
      <sheetName val="Metas_resultados_Plan_Mercado2"/>
      <sheetName val="AN_Plan_Mercado2"/>
      <sheetName val="Dados_Must2"/>
      <sheetName val="Conceito_MUST2"/>
      <sheetName val="AN_MUST2"/>
      <sheetName val="Produtos_Serviços2"/>
      <sheetName val="Dados_Prod_Serv2"/>
      <sheetName val="Venda_Prod_Serv_BT2"/>
      <sheetName val="Venda_Prod_Serv_AT2"/>
      <sheetName val="Crédito_ICMS2"/>
      <sheetName val="AN_Produtos_Serviços2"/>
      <sheetName val="Conceito_Produtos_Serviços2"/>
      <sheetName val="Lojas_Metas_Resultados2"/>
      <sheetName val="Conceito_Lojas2"/>
      <sheetName val="Dados_das_Lojas2"/>
      <sheetName val="Ouvidoria_Metas_Resultados2"/>
      <sheetName val="Dados_de_Ouvidoria2"/>
      <sheetName val="Solicitações_Retorno2"/>
      <sheetName val="Conceito_Ouvidoria2"/>
      <sheetName val="Call_Center_Metas_Resultados2"/>
      <sheetName val="Dados_Call_Center2"/>
      <sheetName val="Conceito_2os_3os_Pedidos2"/>
      <sheetName val="Metas_e_resultados_WM2"/>
      <sheetName val="Dados_Work2"/>
      <sheetName val="Ganho_Econômico_WM2"/>
      <sheetName val="Coeficiente_Produtividade_WM2"/>
      <sheetName val="Conceitos_WM2"/>
      <sheetName val="AN_WM2"/>
      <sheetName val="Persp_GSA2"/>
      <sheetName val="Metas_Resultados_Segurança2"/>
      <sheetName val="Natureza_Lesões2"/>
      <sheetName val="Tipos_Acidentes2"/>
      <sheetName val="TF_e_TG2"/>
      <sheetName val="Classificação_Acidentes2"/>
      <sheetName val="Conceito_Segurança2"/>
      <sheetName val="AN_Segurança2"/>
      <sheetName val="Metas_Resultados_Segurança_Púb2"/>
      <sheetName val="Fatal_Leve_Grave2"/>
      <sheetName val="AN_Público2"/>
      <sheetName val="Mapa_Estratégico"/>
      <sheetName val="Indicadores_Estratégicos"/>
      <sheetName val="Indicadores_Operacionais"/>
      <sheetName val="cKPIs_2005_2006"/>
      <sheetName val="cKPIs_2007"/>
      <sheetName val="cKPIs_2007_jan"/>
      <sheetName val="Persp_Financeira"/>
      <sheetName val="Perdas_Metas_Resultados_(2)"/>
      <sheetName val="Perdas_Metas_Resultados_(3)"/>
      <sheetName val="Perdas_Metas_Resultados"/>
      <sheetName val="Energia_Adicionada"/>
      <sheetName val="Clientes_Recuperados"/>
      <sheetName val="Regularização_Ligações"/>
      <sheetName val="Perda_Fisica"/>
      <sheetName val="Outros_KPIs"/>
      <sheetName val="Conceito_Perdas"/>
      <sheetName val="AN_Perdas"/>
      <sheetName val="Tx_Arrec_Metas_Resultados"/>
      <sheetName val="Dados_Inadimplência"/>
      <sheetName val="Tx_Arrec"/>
      <sheetName val="Conceito_Tx_Arrec_e_DSO"/>
      <sheetName val="PCLD_Metas_Resultados"/>
      <sheetName val="Conceito_PCLD"/>
      <sheetName val="AN_PCLD"/>
      <sheetName val="Persp_Clientes"/>
      <sheetName val="Persp_Proc_Interno_"/>
      <sheetName val="Metas_resultados_IDMR_IDCP"/>
      <sheetName val="IDMR_IDCP"/>
      <sheetName val="DRP_DRC_Metas_Resultados"/>
      <sheetName val="DRP_DRC"/>
      <sheetName val="DRP_DRC_Conceito"/>
      <sheetName val="DRP_DRC_AN"/>
      <sheetName val="DEC_FEC_Metas_Resultados_"/>
      <sheetName val="Dados_DEC_e_FEC"/>
      <sheetName val="Multas_DEC_FEC"/>
      <sheetName val="Multas_DIC_FIC_DMIC"/>
      <sheetName val="DEC_FEC"/>
      <sheetName val="Conceito_Qual_Forn"/>
      <sheetName val="AN_Qual_Forn"/>
      <sheetName val="Refaturamento_Meta_Resultado"/>
      <sheetName val="Refaturamento_A"/>
      <sheetName val="Refaturamento_B"/>
      <sheetName val="Dados_Refaturamento"/>
      <sheetName val="IRC_ABRADEE"/>
      <sheetName val="Custo_financeiro"/>
      <sheetName val="Motivos_revisões"/>
      <sheetName val="Conceito_Refaturamento"/>
      <sheetName val="AN_Refaturamento"/>
      <sheetName val="Dados_Ind_Com"/>
      <sheetName val="Ind_Com_Metas_Resultados"/>
      <sheetName val="Ind_Com_TML"/>
      <sheetName val="Ind_Com_TMR24h"/>
      <sheetName val="Ind_Com_TMRURG"/>
      <sheetName val="Ind_Com_Ind_Assoc"/>
      <sheetName val="Ind_Com_TME"/>
      <sheetName val="Ind_Com_TMS"/>
      <sheetName val="Conceito_Ind_Com"/>
      <sheetName val="AN_Ind_Comerciais"/>
      <sheetName val="Dados_compra_energia"/>
      <sheetName val="Metas_resultados_Compra_energia"/>
      <sheetName val="Dados_RiscoEnergia"/>
      <sheetName val="Nível_contratacao"/>
      <sheetName val="Conceito_Compra_energia"/>
      <sheetName val="AN_Compra_energia"/>
      <sheetName val="Metas_resultados_Plan_Mercado"/>
      <sheetName val="AN_Plan_Mercado"/>
      <sheetName val="Dados_Must"/>
      <sheetName val="Conceito_MUST"/>
      <sheetName val="AN_MUST"/>
      <sheetName val="Produtos_Serviços"/>
      <sheetName val="Dados_Prod_Serv"/>
      <sheetName val="Venda_Prod_Serv_BT"/>
      <sheetName val="Venda_Prod_Serv_AT"/>
      <sheetName val="Crédito_ICMS"/>
      <sheetName val="AN_Produtos_Serviços"/>
      <sheetName val="Conceito_Produtos_Serviços"/>
      <sheetName val="Lojas_Metas_Resultados"/>
      <sheetName val="Conceito_Lojas"/>
      <sheetName val="Dados_das_Lojas"/>
      <sheetName val="Ouvidoria_Metas_Resultados"/>
      <sheetName val="Dados_de_Ouvidoria"/>
      <sheetName val="Solicitações_Retorno"/>
      <sheetName val="Conceito_Ouvidoria"/>
      <sheetName val="Call_Center_Metas_Resultados"/>
      <sheetName val="Dados_Call_Center"/>
      <sheetName val="Conceito_2os_3os_Pedidos"/>
      <sheetName val="Metas_e_resultados_WM"/>
      <sheetName val="Dados_Work"/>
      <sheetName val="Ganho_Econômico_WM"/>
      <sheetName val="Coeficiente_Produtividade_WM"/>
      <sheetName val="Conceitos_WM"/>
      <sheetName val="AN_WM"/>
      <sheetName val="Persp_GSA"/>
      <sheetName val="Metas_Resultados_Segurança"/>
      <sheetName val="Natureza_Lesões"/>
      <sheetName val="Tipos_Acidentes"/>
      <sheetName val="TF_e_TG"/>
      <sheetName val="Classificação_Acidentes"/>
      <sheetName val="Conceito_Segurança"/>
      <sheetName val="AN_Segurança"/>
      <sheetName val="Metas_Resultados_Segurança_Públ"/>
      <sheetName val="Fatal_Leve_Grave"/>
      <sheetName val="AN_Público"/>
      <sheetName val="Mapa_Estratégico1"/>
      <sheetName val="Indicadores_Estratégicos1"/>
      <sheetName val="Indicadores_Operacionais1"/>
      <sheetName val="cKPIs_2005_20061"/>
      <sheetName val="cKPIs_20071"/>
      <sheetName val="cKPIs_2007_jan1"/>
      <sheetName val="Persp_Financeira1"/>
      <sheetName val="Perdas_Metas_Resultados_(2)1"/>
      <sheetName val="Perdas_Metas_Resultados_(3)1"/>
      <sheetName val="Perdas_Metas_Resultados1"/>
      <sheetName val="Energia_Adicionada1"/>
      <sheetName val="Clientes_Recuperados1"/>
      <sheetName val="Regularização_Ligações1"/>
      <sheetName val="Perda_Fisica1"/>
      <sheetName val="Outros_KPIs1"/>
      <sheetName val="Conceito_Perdas1"/>
      <sheetName val="AN_Perdas1"/>
      <sheetName val="Tx_Arrec_Metas_Resultados1"/>
      <sheetName val="Dados_Inadimplência1"/>
      <sheetName val="Tx_Arrec1"/>
      <sheetName val="Conceito_Tx_Arrec_e_DSO1"/>
      <sheetName val="PCLD_Metas_Resultados1"/>
      <sheetName val="Conceito_PCLD1"/>
      <sheetName val="AN_PCLD1"/>
      <sheetName val="Persp_Clientes1"/>
      <sheetName val="Persp_Proc_Interno_1"/>
      <sheetName val="Metas_resultados_IDMR_IDCP1"/>
      <sheetName val="IDMR_IDCP1"/>
      <sheetName val="DRP_DRC_Metas_Resultados1"/>
      <sheetName val="DRP_DRC1"/>
      <sheetName val="DRP_DRC_Conceito1"/>
      <sheetName val="DRP_DRC_AN1"/>
      <sheetName val="DEC_FEC_Metas_Resultados_1"/>
      <sheetName val="Dados_DEC_e_FEC1"/>
      <sheetName val="Multas_DEC_FEC1"/>
      <sheetName val="Multas_DIC_FIC_DMIC1"/>
      <sheetName val="DEC_FEC1"/>
      <sheetName val="Conceito_Qual_Forn1"/>
      <sheetName val="AN_Qual_Forn1"/>
      <sheetName val="Refaturamento_Meta_Resultado1"/>
      <sheetName val="Refaturamento_A1"/>
      <sheetName val="Refaturamento_B1"/>
      <sheetName val="Dados_Refaturamento1"/>
      <sheetName val="IRC_ABRADEE1"/>
      <sheetName val="Custo_financeiro1"/>
      <sheetName val="Motivos_revisões1"/>
      <sheetName val="Conceito_Refaturamento1"/>
      <sheetName val="AN_Refaturamento1"/>
      <sheetName val="Dados_Ind_Com1"/>
      <sheetName val="Ind_Com_Metas_Resultados1"/>
      <sheetName val="Ind_Com_TML1"/>
      <sheetName val="Ind_Com_TMR24h1"/>
      <sheetName val="Ind_Com_TMRURG1"/>
      <sheetName val="Ind_Com_Ind_Assoc1"/>
      <sheetName val="Ind_Com_TME1"/>
      <sheetName val="Ind_Com_TMS1"/>
      <sheetName val="Conceito_Ind_Com1"/>
      <sheetName val="AN_Ind_Comerciais1"/>
      <sheetName val="Dados_compra_energia1"/>
      <sheetName val="Metas_resultados_Compra_energi1"/>
      <sheetName val="Dados_RiscoEnergia1"/>
      <sheetName val="Nível_contratacao1"/>
      <sheetName val="Conceito_Compra_energia1"/>
      <sheetName val="AN_Compra_energia1"/>
      <sheetName val="Metas_resultados_Plan_Mercado1"/>
      <sheetName val="AN_Plan_Mercado1"/>
      <sheetName val="Dados_Must1"/>
      <sheetName val="Conceito_MUST1"/>
      <sheetName val="AN_MUST1"/>
      <sheetName val="Produtos_Serviços1"/>
      <sheetName val="Dados_Prod_Serv1"/>
      <sheetName val="Venda_Prod_Serv_BT1"/>
      <sheetName val="Venda_Prod_Serv_AT1"/>
      <sheetName val="Crédito_ICMS1"/>
      <sheetName val="AN_Produtos_Serviços1"/>
      <sheetName val="Conceito_Produtos_Serviços1"/>
      <sheetName val="Lojas_Metas_Resultados1"/>
      <sheetName val="Conceito_Lojas1"/>
      <sheetName val="Dados_das_Lojas1"/>
      <sheetName val="Ouvidoria_Metas_Resultados1"/>
      <sheetName val="Dados_de_Ouvidoria1"/>
      <sheetName val="Solicitações_Retorno1"/>
      <sheetName val="Conceito_Ouvidoria1"/>
      <sheetName val="Call_Center_Metas_Resultados1"/>
      <sheetName val="Dados_Call_Center1"/>
      <sheetName val="Conceito_2os_3os_Pedidos1"/>
      <sheetName val="Metas_e_resultados_WM1"/>
      <sheetName val="Dados_Work1"/>
      <sheetName val="Ganho_Econômico_WM1"/>
      <sheetName val="Coeficiente_Produtividade_WM1"/>
      <sheetName val="Conceitos_WM1"/>
      <sheetName val="AN_WM1"/>
      <sheetName val="Persp_GSA1"/>
      <sheetName val="Metas_Resultados_Segurança1"/>
      <sheetName val="Natureza_Lesões1"/>
      <sheetName val="Tipos_Acidentes1"/>
      <sheetName val="TF_e_TG1"/>
      <sheetName val="Classificação_Acidentes1"/>
      <sheetName val="Conceito_Segurança1"/>
      <sheetName val="AN_Segurança1"/>
      <sheetName val="Metas_Resultados_Segurança_Púb1"/>
      <sheetName val="Fatal_Leve_Grave1"/>
      <sheetName val="AN_Público1"/>
      <sheetName val="Mapa_Estratégico3"/>
      <sheetName val="Indicadores_Estratégicos3"/>
      <sheetName val="Indicadores_Operacionais3"/>
      <sheetName val="cKPIs_2005_20063"/>
      <sheetName val="cKPIs_20073"/>
      <sheetName val="cKPIs_2007_jan3"/>
      <sheetName val="Persp_Financeira3"/>
      <sheetName val="Perdas_Metas_Resultados_(2)3"/>
      <sheetName val="Perdas_Metas_Resultados_(3)3"/>
      <sheetName val="Perdas_Metas_Resultados3"/>
      <sheetName val="Energia_Adicionada3"/>
      <sheetName val="Clientes_Recuperados3"/>
      <sheetName val="Regularização_Ligações3"/>
      <sheetName val="Perda_Fisica3"/>
      <sheetName val="Outros_KPIs3"/>
      <sheetName val="Conceito_Perdas3"/>
      <sheetName val="AN_Perdas3"/>
      <sheetName val="Tx_Arrec_Metas_Resultados3"/>
      <sheetName val="Dados_Inadimplência3"/>
      <sheetName val="Tx_Arrec3"/>
      <sheetName val="Conceito_Tx_Arrec_e_DSO3"/>
      <sheetName val="PCLD_Metas_Resultados3"/>
      <sheetName val="Conceito_PCLD3"/>
      <sheetName val="AN_PCLD3"/>
      <sheetName val="Persp_Clientes3"/>
      <sheetName val="Persp_Proc_Interno_3"/>
      <sheetName val="Metas_resultados_IDMR_IDCP3"/>
      <sheetName val="IDMR_IDCP3"/>
      <sheetName val="DRP_DRC_Metas_Resultados3"/>
      <sheetName val="DRP_DRC3"/>
      <sheetName val="DRP_DRC_Conceito3"/>
      <sheetName val="DRP_DRC_AN3"/>
      <sheetName val="DEC_FEC_Metas_Resultados_3"/>
      <sheetName val="Dados_DEC_e_FEC3"/>
      <sheetName val="Multas_DEC_FEC3"/>
      <sheetName val="Multas_DIC_FIC_DMIC3"/>
      <sheetName val="DEC_FEC3"/>
      <sheetName val="Conceito_Qual_Forn3"/>
      <sheetName val="AN_Qual_Forn3"/>
      <sheetName val="Refaturamento_Meta_Resultado3"/>
      <sheetName val="Refaturamento_A3"/>
      <sheetName val="Refaturamento_B3"/>
      <sheetName val="Dados_Refaturamento3"/>
      <sheetName val="IRC_ABRADEE3"/>
      <sheetName val="Custo_financeiro3"/>
      <sheetName val="Motivos_revisões3"/>
      <sheetName val="Conceito_Refaturamento3"/>
      <sheetName val="AN_Refaturamento3"/>
      <sheetName val="Dados_Ind_Com3"/>
      <sheetName val="Ind_Com_Metas_Resultados3"/>
      <sheetName val="Ind_Com_TML3"/>
      <sheetName val="Ind_Com_TMR24h3"/>
      <sheetName val="Ind_Com_TMRURG3"/>
      <sheetName val="Ind_Com_Ind_Assoc3"/>
      <sheetName val="Ind_Com_TME3"/>
      <sheetName val="Ind_Com_TMS3"/>
      <sheetName val="Conceito_Ind_Com3"/>
      <sheetName val="AN_Ind_Comerciais3"/>
      <sheetName val="Dados_compra_energia3"/>
      <sheetName val="Metas_resultados_Compra_energi3"/>
      <sheetName val="Dados_RiscoEnergia3"/>
      <sheetName val="Nível_contratacao3"/>
      <sheetName val="Conceito_Compra_energia3"/>
      <sheetName val="AN_Compra_energia3"/>
      <sheetName val="Metas_resultados_Plan_Mercado3"/>
      <sheetName val="AN_Plan_Mercado3"/>
      <sheetName val="Dados_Must3"/>
      <sheetName val="Conceito_MUST3"/>
      <sheetName val="AN_MUST3"/>
      <sheetName val="Produtos_Serviços3"/>
      <sheetName val="Dados_Prod_Serv3"/>
      <sheetName val="Venda_Prod_Serv_BT3"/>
      <sheetName val="Venda_Prod_Serv_AT3"/>
      <sheetName val="Crédito_ICMS3"/>
      <sheetName val="AN_Produtos_Serviços3"/>
      <sheetName val="Conceito_Produtos_Serviços3"/>
      <sheetName val="Lojas_Metas_Resultados3"/>
      <sheetName val="Conceito_Lojas3"/>
      <sheetName val="Dados_das_Lojas3"/>
      <sheetName val="Ouvidoria_Metas_Resultados3"/>
      <sheetName val="Dados_de_Ouvidoria3"/>
      <sheetName val="Solicitações_Retorno3"/>
      <sheetName val="Conceito_Ouvidoria3"/>
      <sheetName val="Call_Center_Metas_Resultados3"/>
      <sheetName val="Dados_Call_Center3"/>
      <sheetName val="Conceito_2os_3os_Pedidos3"/>
      <sheetName val="Metas_e_resultados_WM3"/>
      <sheetName val="Dados_Work3"/>
      <sheetName val="Ganho_Econômico_WM3"/>
      <sheetName val="Coeficiente_Produtividade_WM3"/>
      <sheetName val="Conceitos_WM3"/>
      <sheetName val="AN_WM3"/>
      <sheetName val="Persp_GSA3"/>
      <sheetName val="Metas_Resultados_Segurança3"/>
      <sheetName val="Natureza_Lesões3"/>
      <sheetName val="Tipos_Acidentes3"/>
      <sheetName val="TF_e_TG3"/>
      <sheetName val="Classificação_Acidentes3"/>
      <sheetName val="Conceito_Segurança3"/>
      <sheetName val="AN_Segurança3"/>
      <sheetName val="Metas_Resultados_Segurança_Púb3"/>
      <sheetName val="Fatal_Leve_Grave3"/>
      <sheetName val="AN_Público3"/>
      <sheetName val="Mapa_Estratégico4"/>
      <sheetName val="Indicadores_Estratégicos4"/>
      <sheetName val="Indicadores_Operacionais4"/>
      <sheetName val="cKPIs_2005_20064"/>
      <sheetName val="cKPIs_20074"/>
      <sheetName val="cKPIs_2007_jan4"/>
      <sheetName val="Persp_Financeira4"/>
      <sheetName val="Perdas_Metas_Resultados_(2)4"/>
      <sheetName val="Perdas_Metas_Resultados_(3)4"/>
      <sheetName val="Perdas_Metas_Resultados4"/>
      <sheetName val="Energia_Adicionada4"/>
      <sheetName val="Clientes_Recuperados4"/>
      <sheetName val="Regularização_Ligações4"/>
      <sheetName val="Perda_Fisica4"/>
      <sheetName val="Outros_KPIs4"/>
      <sheetName val="Conceito_Perdas4"/>
      <sheetName val="AN_Perdas4"/>
      <sheetName val="Tx_Arrec_Metas_Resultados4"/>
      <sheetName val="Dados_Inadimplência4"/>
      <sheetName val="Tx_Arrec4"/>
      <sheetName val="Conceito_Tx_Arrec_e_DSO4"/>
      <sheetName val="PCLD_Metas_Resultados4"/>
      <sheetName val="Conceito_PCLD4"/>
      <sheetName val="AN_PCLD4"/>
      <sheetName val="Persp_Clientes4"/>
      <sheetName val="Persp_Proc_Interno_4"/>
      <sheetName val="Metas_resultados_IDMR_IDCP4"/>
      <sheetName val="IDMR_IDCP4"/>
      <sheetName val="DRP_DRC_Metas_Resultados4"/>
      <sheetName val="DRP_DRC4"/>
      <sheetName val="DRP_DRC_Conceito4"/>
      <sheetName val="DRP_DRC_AN4"/>
      <sheetName val="DEC_FEC_Metas_Resultados_4"/>
      <sheetName val="Dados_DEC_e_FEC4"/>
      <sheetName val="Multas_DEC_FEC4"/>
      <sheetName val="Multas_DIC_FIC_DMIC4"/>
      <sheetName val="DEC_FEC4"/>
      <sheetName val="Conceito_Qual_Forn4"/>
      <sheetName val="AN_Qual_Forn4"/>
      <sheetName val="Refaturamento_Meta_Resultado4"/>
      <sheetName val="Refaturamento_A4"/>
      <sheetName val="Refaturamento_B4"/>
      <sheetName val="Dados_Refaturamento4"/>
      <sheetName val="IRC_ABRADEE4"/>
      <sheetName val="Custo_financeiro4"/>
      <sheetName val="Motivos_revisões4"/>
      <sheetName val="Conceito_Refaturamento4"/>
      <sheetName val="AN_Refaturamento4"/>
      <sheetName val="Dados_Ind_Com4"/>
      <sheetName val="Ind_Com_Metas_Resultados4"/>
      <sheetName val="Ind_Com_TML4"/>
      <sheetName val="Ind_Com_TMR24h4"/>
      <sheetName val="Ind_Com_TMRURG4"/>
      <sheetName val="Ind_Com_Ind_Assoc4"/>
      <sheetName val="Ind_Com_TME4"/>
      <sheetName val="Ind_Com_TMS4"/>
      <sheetName val="Conceito_Ind_Com4"/>
      <sheetName val="AN_Ind_Comerciais4"/>
      <sheetName val="Dados_compra_energia4"/>
      <sheetName val="Metas_resultados_Compra_energi4"/>
      <sheetName val="Dados_RiscoEnergia4"/>
      <sheetName val="Nível_contratacao4"/>
      <sheetName val="Conceito_Compra_energia4"/>
      <sheetName val="AN_Compra_energia4"/>
      <sheetName val="Metas_resultados_Plan_Mercado4"/>
      <sheetName val="AN_Plan_Mercado4"/>
      <sheetName val="Dados_Must4"/>
      <sheetName val="Conceito_MUST4"/>
      <sheetName val="AN_MUST4"/>
      <sheetName val="Produtos_Serviços4"/>
      <sheetName val="Dados_Prod_Serv4"/>
      <sheetName val="Venda_Prod_Serv_BT4"/>
      <sheetName val="Venda_Prod_Serv_AT4"/>
      <sheetName val="Crédito_ICMS4"/>
      <sheetName val="AN_Produtos_Serviços4"/>
      <sheetName val="Conceito_Produtos_Serviços4"/>
      <sheetName val="Lojas_Metas_Resultados4"/>
      <sheetName val="Conceito_Lojas4"/>
      <sheetName val="Dados_das_Lojas4"/>
      <sheetName val="Ouvidoria_Metas_Resultados4"/>
      <sheetName val="Dados_de_Ouvidoria4"/>
      <sheetName val="Solicitações_Retorno4"/>
      <sheetName val="Conceito_Ouvidoria4"/>
      <sheetName val="Call_Center_Metas_Resultados4"/>
      <sheetName val="Dados_Call_Center4"/>
      <sheetName val="Conceito_2os_3os_Pedidos4"/>
      <sheetName val="Metas_e_resultados_WM4"/>
      <sheetName val="Dados_Work4"/>
      <sheetName val="Ganho_Econômico_WM4"/>
      <sheetName val="Coeficiente_Produtividade_WM4"/>
      <sheetName val="Conceitos_WM4"/>
      <sheetName val="AN_WM4"/>
      <sheetName val="Persp_GSA4"/>
      <sheetName val="Metas_Resultados_Segurança4"/>
      <sheetName val="Natureza_Lesões4"/>
      <sheetName val="Tipos_Acidentes4"/>
      <sheetName val="TF_e_TG4"/>
      <sheetName val="Classificação_Acidentes4"/>
      <sheetName val="Conceito_Segurança4"/>
      <sheetName val="AN_Segurança4"/>
      <sheetName val="Metas_Resultados_Segurança_Púb4"/>
      <sheetName val="Fatal_Leve_Grave4"/>
      <sheetName val="AN_Público4"/>
      <sheetName val="Mapa_Estratégico5"/>
      <sheetName val="Indicadores_Estratégicos5"/>
      <sheetName val="Indicadores_Operacionais5"/>
      <sheetName val="cKPIs_2005_20065"/>
      <sheetName val="cKPIs_20075"/>
      <sheetName val="cKPIs_2007_jan5"/>
      <sheetName val="Persp_Financeira5"/>
      <sheetName val="Perdas_Metas_Resultados_(2)5"/>
      <sheetName val="Perdas_Metas_Resultados_(3)5"/>
      <sheetName val="Perdas_Metas_Resultados5"/>
      <sheetName val="Energia_Adicionada5"/>
      <sheetName val="Clientes_Recuperados5"/>
      <sheetName val="Regularização_Ligações5"/>
      <sheetName val="Perda_Fisica5"/>
      <sheetName val="Outros_KPIs5"/>
      <sheetName val="Conceito_Perdas5"/>
      <sheetName val="AN_Perdas5"/>
      <sheetName val="Tx_Arrec_Metas_Resultados5"/>
      <sheetName val="Dados_Inadimplência5"/>
      <sheetName val="Tx_Arrec5"/>
      <sheetName val="Conceito_Tx_Arrec_e_DSO5"/>
      <sheetName val="PCLD_Metas_Resultados5"/>
      <sheetName val="Conceito_PCLD5"/>
      <sheetName val="AN_PCLD5"/>
      <sheetName val="Persp_Clientes5"/>
      <sheetName val="Persp_Proc_Interno_5"/>
      <sheetName val="Metas_resultados_IDMR_IDCP5"/>
      <sheetName val="IDMR_IDCP5"/>
      <sheetName val="DRP_DRC_Metas_Resultados5"/>
      <sheetName val="DRP_DRC5"/>
      <sheetName val="DRP_DRC_Conceito5"/>
      <sheetName val="DRP_DRC_AN5"/>
      <sheetName val="DEC_FEC_Metas_Resultados_5"/>
      <sheetName val="Dados_DEC_e_FEC5"/>
      <sheetName val="Multas_DEC_FEC5"/>
      <sheetName val="Multas_DIC_FIC_DMIC5"/>
      <sheetName val="DEC_FEC5"/>
      <sheetName val="Conceito_Qual_Forn5"/>
      <sheetName val="AN_Qual_Forn5"/>
      <sheetName val="Refaturamento_Meta_Resultado5"/>
      <sheetName val="Refaturamento_A5"/>
      <sheetName val="Refaturamento_B5"/>
      <sheetName val="Dados_Refaturamento5"/>
      <sheetName val="IRC_ABRADEE5"/>
      <sheetName val="Custo_financeiro5"/>
      <sheetName val="Motivos_revisões5"/>
      <sheetName val="Conceito_Refaturamento5"/>
      <sheetName val="AN_Refaturamento5"/>
      <sheetName val="Dados_Ind_Com5"/>
      <sheetName val="Ind_Com_Metas_Resultados5"/>
      <sheetName val="Ind_Com_TML5"/>
      <sheetName val="Ind_Com_TMR24h5"/>
      <sheetName val="Ind_Com_TMRURG5"/>
      <sheetName val="Ind_Com_Ind_Assoc5"/>
      <sheetName val="Ind_Com_TME5"/>
      <sheetName val="Ind_Com_TMS5"/>
      <sheetName val="Conceito_Ind_Com5"/>
      <sheetName val="AN_Ind_Comerciais5"/>
      <sheetName val="Dados_compra_energia5"/>
      <sheetName val="Metas_resultados_Compra_energi5"/>
      <sheetName val="Dados_RiscoEnergia5"/>
      <sheetName val="Nível_contratacao5"/>
      <sheetName val="Conceito_Compra_energia5"/>
      <sheetName val="AN_Compra_energia5"/>
      <sheetName val="Metas_resultados_Plan_Mercado5"/>
      <sheetName val="AN_Plan_Mercado5"/>
      <sheetName val="Dados_Must5"/>
      <sheetName val="Conceito_MUST5"/>
      <sheetName val="AN_MUST5"/>
      <sheetName val="Produtos_Serviços5"/>
      <sheetName val="Dados_Prod_Serv5"/>
      <sheetName val="Venda_Prod_Serv_BT5"/>
      <sheetName val="Venda_Prod_Serv_AT5"/>
      <sheetName val="Crédito_ICMS5"/>
      <sheetName val="AN_Produtos_Serviços5"/>
      <sheetName val="Conceito_Produtos_Serviços5"/>
      <sheetName val="Lojas_Metas_Resultados5"/>
      <sheetName val="Conceito_Lojas5"/>
      <sheetName val="Dados_das_Lojas5"/>
      <sheetName val="Ouvidoria_Metas_Resultados5"/>
      <sheetName val="Dados_de_Ouvidoria5"/>
      <sheetName val="Solicitações_Retorno5"/>
      <sheetName val="Conceito_Ouvidoria5"/>
      <sheetName val="Call_Center_Metas_Resultados5"/>
      <sheetName val="Dados_Call_Center5"/>
      <sheetName val="Conceito_2os_3os_Pedidos5"/>
      <sheetName val="Metas_e_resultados_WM5"/>
      <sheetName val="Dados_Work5"/>
      <sheetName val="Ganho_Econômico_WM5"/>
      <sheetName val="Coeficiente_Produtividade_WM5"/>
      <sheetName val="Conceitos_WM5"/>
      <sheetName val="AN_WM5"/>
      <sheetName val="Persp_GSA5"/>
      <sheetName val="Metas_Resultados_Segurança5"/>
      <sheetName val="Natureza_Lesões5"/>
      <sheetName val="Tipos_Acidentes5"/>
      <sheetName val="TF_e_TG5"/>
      <sheetName val="Classificação_Acidentes5"/>
      <sheetName val="Conceito_Segurança5"/>
      <sheetName val="AN_Segurança5"/>
      <sheetName val="Metas_Resultados_Segurança_Púb5"/>
      <sheetName val="Fatal_Leve_Grave5"/>
      <sheetName val="AN_Público5"/>
      <sheetName val="Colombia CE"/>
      <sheetName val="Mapa_Estratégico6"/>
      <sheetName val="Indicadores_Estratégicos6"/>
      <sheetName val="Indicadores_Operacionais6"/>
      <sheetName val="cKPIs_2005_20066"/>
      <sheetName val="cKPIs_20076"/>
      <sheetName val="cKPIs_2007_jan6"/>
      <sheetName val="Persp_Financeira6"/>
      <sheetName val="Perdas_Metas_Resultados_(2)6"/>
      <sheetName val="Perdas_Metas_Resultados_(3)6"/>
      <sheetName val="Perdas_Metas_Resultados6"/>
      <sheetName val="Energia_Adicionada6"/>
      <sheetName val="Clientes_Recuperados6"/>
      <sheetName val="Regularização_Ligações6"/>
      <sheetName val="Perda_Fisica6"/>
      <sheetName val="Outros_KPIs6"/>
      <sheetName val="Conceito_Perdas6"/>
      <sheetName val="AN_Perdas6"/>
      <sheetName val="Tx_Arrec_Metas_Resultados6"/>
      <sheetName val="Dados_Inadimplência6"/>
      <sheetName val="Tx_Arrec6"/>
      <sheetName val="Conceito_Tx_Arrec_e_DSO6"/>
      <sheetName val="PCLD_Metas_Resultados6"/>
      <sheetName val="Conceito_PCLD6"/>
      <sheetName val="AN_PCLD6"/>
      <sheetName val="Persp_Clientes6"/>
      <sheetName val="Persp_Proc_Interno_6"/>
      <sheetName val="Metas_resultados_IDMR_IDCP6"/>
      <sheetName val="IDMR_IDCP6"/>
      <sheetName val="DRP_DRC_Metas_Resultados6"/>
      <sheetName val="DRP_DRC6"/>
      <sheetName val="DRP_DRC_Conceito6"/>
      <sheetName val="DRP_DRC_AN6"/>
      <sheetName val="DEC_FEC_Metas_Resultados_6"/>
      <sheetName val="Dados_DEC_e_FEC6"/>
      <sheetName val="Multas_DEC_FEC6"/>
      <sheetName val="Multas_DIC_FIC_DMIC6"/>
      <sheetName val="DEC_FEC6"/>
      <sheetName val="Conceito_Qual_Forn6"/>
      <sheetName val="AN_Qual_Forn6"/>
      <sheetName val="Refaturamento_Meta_Resultado6"/>
      <sheetName val="Refaturamento_A6"/>
      <sheetName val="Refaturamento_B6"/>
      <sheetName val="Dados_Refaturamento6"/>
      <sheetName val="IRC_ABRADEE6"/>
      <sheetName val="Custo_financeiro6"/>
      <sheetName val="Motivos_revisões6"/>
      <sheetName val="Conceito_Refaturamento6"/>
      <sheetName val="AN_Refaturamento6"/>
      <sheetName val="Dados_Ind_Com6"/>
      <sheetName val="Ind_Com_Metas_Resultados6"/>
      <sheetName val="Ind_Com_TML6"/>
      <sheetName val="Ind_Com_TMR24h6"/>
      <sheetName val="Ind_Com_TMRURG6"/>
      <sheetName val="Ind_Com_Ind_Assoc6"/>
      <sheetName val="Ind_Com_TME6"/>
      <sheetName val="Ind_Com_TMS6"/>
      <sheetName val="Conceito_Ind_Com6"/>
      <sheetName val="AN_Ind_Comerciais6"/>
      <sheetName val="Dados_compra_energia6"/>
      <sheetName val="Metas_resultados_Compra_energi6"/>
      <sheetName val="Dados_RiscoEnergia6"/>
      <sheetName val="Nível_contratacao6"/>
      <sheetName val="Conceito_Compra_energia6"/>
      <sheetName val="AN_Compra_energia6"/>
      <sheetName val="Metas_resultados_Plan_Mercado6"/>
      <sheetName val="AN_Plan_Mercado6"/>
      <sheetName val="Dados_Must6"/>
      <sheetName val="Conceito_MUST6"/>
      <sheetName val="AN_MUST6"/>
      <sheetName val="Produtos_Serviços6"/>
      <sheetName val="Dados_Prod_Serv6"/>
      <sheetName val="Venda_Prod_Serv_BT6"/>
      <sheetName val="Venda_Prod_Serv_AT6"/>
      <sheetName val="Crédito_ICMS6"/>
      <sheetName val="AN_Produtos_Serviços6"/>
      <sheetName val="Conceito_Produtos_Serviços6"/>
      <sheetName val="Lojas_Metas_Resultados6"/>
      <sheetName val="Conceito_Lojas6"/>
      <sheetName val="Dados_das_Lojas6"/>
      <sheetName val="Ouvidoria_Metas_Resultados6"/>
      <sheetName val="Dados_de_Ouvidoria6"/>
      <sheetName val="Solicitações_Retorno6"/>
      <sheetName val="Conceito_Ouvidoria6"/>
      <sheetName val="Call_Center_Metas_Resultados6"/>
      <sheetName val="Dados_Call_Center6"/>
      <sheetName val="Conceito_2os_3os_Pedidos6"/>
      <sheetName val="Metas_e_resultados_WM6"/>
      <sheetName val="Dados_Work6"/>
      <sheetName val="Ganho_Econômico_WM6"/>
      <sheetName val="Coeficiente_Produtividade_WM6"/>
      <sheetName val="Conceitos_WM6"/>
      <sheetName val="AN_WM6"/>
      <sheetName val="Persp_GSA6"/>
      <sheetName val="Metas_Resultados_Segurança6"/>
      <sheetName val="Natureza_Lesões6"/>
      <sheetName val="Tipos_Acidentes6"/>
      <sheetName val="TF_e_TG6"/>
      <sheetName val="Classificação_Acidentes6"/>
      <sheetName val="Conceito_Segurança6"/>
      <sheetName val="AN_Segurança6"/>
      <sheetName val="Metas_Resultados_Segurança_Púb6"/>
      <sheetName val="Fatal_Leve_Grave6"/>
      <sheetName val="AN_Público6"/>
      <sheetName val="Colombia_CE"/>
      <sheetName val="Mapa_Estratégico7"/>
      <sheetName val="Indicadores_Estratégicos7"/>
      <sheetName val="Indicadores_Operacionais7"/>
      <sheetName val="cKPIs_2005_20067"/>
      <sheetName val="cKPIs_20077"/>
      <sheetName val="cKPIs_2007_jan7"/>
      <sheetName val="Persp_Financeira7"/>
      <sheetName val="Perdas_Metas_Resultados_(2)7"/>
      <sheetName val="Perdas_Metas_Resultados_(3)7"/>
      <sheetName val="Perdas_Metas_Resultados7"/>
      <sheetName val="Energia_Adicionada7"/>
      <sheetName val="Clientes_Recuperados7"/>
      <sheetName val="Regularização_Ligações7"/>
      <sheetName val="Perda_Fisica7"/>
      <sheetName val="Outros_KPIs7"/>
      <sheetName val="Conceito_Perdas7"/>
      <sheetName val="AN_Perdas7"/>
      <sheetName val="Tx_Arrec_Metas_Resultados7"/>
      <sheetName val="Dados_Inadimplência7"/>
      <sheetName val="Tx_Arrec7"/>
      <sheetName val="Conceito_Tx_Arrec_e_DSO7"/>
      <sheetName val="PCLD_Metas_Resultados7"/>
      <sheetName val="Conceito_PCLD7"/>
      <sheetName val="AN_PCLD7"/>
      <sheetName val="Persp_Clientes7"/>
      <sheetName val="Persp_Proc_Interno_7"/>
      <sheetName val="Metas_resultados_IDMR_IDCP7"/>
      <sheetName val="IDMR_IDCP7"/>
      <sheetName val="DRP_DRC_Metas_Resultados7"/>
      <sheetName val="DRP_DRC7"/>
      <sheetName val="DRP_DRC_Conceito7"/>
      <sheetName val="DRP_DRC_AN7"/>
      <sheetName val="DEC_FEC_Metas_Resultados_7"/>
      <sheetName val="Dados_DEC_e_FEC7"/>
      <sheetName val="Multas_DEC_FEC7"/>
      <sheetName val="Multas_DIC_FIC_DMIC7"/>
      <sheetName val="DEC_FEC7"/>
      <sheetName val="Conceito_Qual_Forn7"/>
      <sheetName val="AN_Qual_Forn7"/>
      <sheetName val="Refaturamento_Meta_Resultado7"/>
      <sheetName val="Refaturamento_A7"/>
      <sheetName val="Refaturamento_B7"/>
      <sheetName val="Dados_Refaturamento7"/>
      <sheetName val="IRC_ABRADEE7"/>
      <sheetName val="Custo_financeiro7"/>
      <sheetName val="Motivos_revisões7"/>
      <sheetName val="Conceito_Refaturamento7"/>
      <sheetName val="AN_Refaturamento7"/>
      <sheetName val="Dados_Ind_Com7"/>
      <sheetName val="Ind_Com_Metas_Resultados7"/>
      <sheetName val="Ind_Com_TML7"/>
      <sheetName val="Ind_Com_TMR24h7"/>
      <sheetName val="Ind_Com_TMRURG7"/>
      <sheetName val="Ind_Com_Ind_Assoc7"/>
      <sheetName val="Ind_Com_TME7"/>
      <sheetName val="Ind_Com_TMS7"/>
      <sheetName val="Conceito_Ind_Com7"/>
      <sheetName val="AN_Ind_Comerciais7"/>
      <sheetName val="Dados_compra_energia7"/>
      <sheetName val="Metas_resultados_Compra_energi7"/>
      <sheetName val="Dados_RiscoEnergia7"/>
      <sheetName val="Nível_contratacao7"/>
      <sheetName val="Conceito_Compra_energia7"/>
      <sheetName val="AN_Compra_energia7"/>
      <sheetName val="Metas_resultados_Plan_Mercado7"/>
      <sheetName val="AN_Plan_Mercado7"/>
      <sheetName val="Dados_Must7"/>
      <sheetName val="Conceito_MUST7"/>
      <sheetName val="AN_MUST7"/>
      <sheetName val="Produtos_Serviços7"/>
      <sheetName val="Dados_Prod_Serv7"/>
      <sheetName val="Venda_Prod_Serv_BT7"/>
      <sheetName val="Venda_Prod_Serv_AT7"/>
      <sheetName val="Crédito_ICMS7"/>
      <sheetName val="AN_Produtos_Serviços7"/>
      <sheetName val="Conceito_Produtos_Serviços7"/>
      <sheetName val="Lojas_Metas_Resultados7"/>
      <sheetName val="Conceito_Lojas7"/>
      <sheetName val="Dados_das_Lojas7"/>
      <sheetName val="Ouvidoria_Metas_Resultados7"/>
      <sheetName val="Dados_de_Ouvidoria7"/>
      <sheetName val="Solicitações_Retorno7"/>
      <sheetName val="Conceito_Ouvidoria7"/>
      <sheetName val="Call_Center_Metas_Resultados7"/>
      <sheetName val="Dados_Call_Center7"/>
      <sheetName val="Conceito_2os_3os_Pedidos7"/>
      <sheetName val="Metas_e_resultados_WM7"/>
      <sheetName val="Dados_Work7"/>
      <sheetName val="Ganho_Econômico_WM7"/>
      <sheetName val="Coeficiente_Produtividade_WM7"/>
      <sheetName val="Conceitos_WM7"/>
      <sheetName val="AN_WM7"/>
      <sheetName val="Persp_GSA7"/>
      <sheetName val="Metas_Resultados_Segurança7"/>
      <sheetName val="Natureza_Lesões7"/>
      <sheetName val="Tipos_Acidentes7"/>
      <sheetName val="TF_e_TG7"/>
      <sheetName val="Classificação_Acidentes7"/>
      <sheetName val="Conceito_Segurança7"/>
      <sheetName val="AN_Segurança7"/>
      <sheetName val="Metas_Resultados_Segurança_Púb7"/>
      <sheetName val="Fatal_Leve_Grave7"/>
      <sheetName val="AN_Público7"/>
      <sheetName val="Colombia_CE1"/>
      <sheetName val="Mapa_Estratégico8"/>
      <sheetName val="Indicadores_Estratégicos8"/>
      <sheetName val="Indicadores_Operacionais8"/>
      <sheetName val="cKPIs_2005_20068"/>
      <sheetName val="cKPIs_20078"/>
      <sheetName val="cKPIs_2007_jan8"/>
      <sheetName val="Persp_Financeira8"/>
      <sheetName val="Perdas_Metas_Resultados_(2)8"/>
      <sheetName val="Perdas_Metas_Resultados_(3)8"/>
      <sheetName val="Perdas_Metas_Resultados8"/>
      <sheetName val="Energia_Adicionada8"/>
      <sheetName val="Clientes_Recuperados8"/>
      <sheetName val="Regularização_Ligações8"/>
      <sheetName val="Perda_Fisica8"/>
      <sheetName val="Outros_KPIs8"/>
      <sheetName val="Conceito_Perdas8"/>
      <sheetName val="AN_Perdas8"/>
      <sheetName val="Tx_Arrec_Metas_Resultados8"/>
      <sheetName val="Dados_Inadimplência8"/>
      <sheetName val="Tx_Arrec8"/>
      <sheetName val="Conceito_Tx_Arrec_e_DSO8"/>
      <sheetName val="PCLD_Metas_Resultados8"/>
      <sheetName val="Conceito_PCLD8"/>
      <sheetName val="AN_PCLD8"/>
      <sheetName val="Persp_Clientes8"/>
      <sheetName val="Persp_Proc_Interno_8"/>
      <sheetName val="Metas_resultados_IDMR_IDCP8"/>
      <sheetName val="IDMR_IDCP8"/>
      <sheetName val="DRP_DRC_Metas_Resultados8"/>
      <sheetName val="DRP_DRC8"/>
      <sheetName val="DRP_DRC_Conceito8"/>
      <sheetName val="DRP_DRC_AN8"/>
      <sheetName val="DEC_FEC_Metas_Resultados_8"/>
      <sheetName val="Dados_DEC_e_FEC8"/>
      <sheetName val="Multas_DEC_FEC8"/>
      <sheetName val="Multas_DIC_FIC_DMIC8"/>
      <sheetName val="DEC_FEC8"/>
      <sheetName val="Conceito_Qual_Forn8"/>
      <sheetName val="AN_Qual_Forn8"/>
      <sheetName val="Refaturamento_Meta_Resultado8"/>
      <sheetName val="Refaturamento_A8"/>
      <sheetName val="Refaturamento_B8"/>
      <sheetName val="Dados_Refaturamento8"/>
      <sheetName val="IRC_ABRADEE8"/>
      <sheetName val="Custo_financeiro8"/>
      <sheetName val="Motivos_revisões8"/>
      <sheetName val="Conceito_Refaturamento8"/>
      <sheetName val="AN_Refaturamento8"/>
      <sheetName val="Dados_Ind_Com8"/>
      <sheetName val="Ind_Com_Metas_Resultados8"/>
      <sheetName val="Ind_Com_TML8"/>
      <sheetName val="Ind_Com_TMR24h8"/>
      <sheetName val="Ind_Com_TMRURG8"/>
      <sheetName val="Ind_Com_Ind_Assoc8"/>
      <sheetName val="Ind_Com_TME8"/>
      <sheetName val="Ind_Com_TMS8"/>
      <sheetName val="Conceito_Ind_Com8"/>
      <sheetName val="AN_Ind_Comerciais8"/>
      <sheetName val="Dados_compra_energia8"/>
      <sheetName val="Metas_resultados_Compra_energi8"/>
      <sheetName val="Dados_RiscoEnergia8"/>
      <sheetName val="Nível_contratacao8"/>
      <sheetName val="Conceito_Compra_energia8"/>
      <sheetName val="AN_Compra_energia8"/>
      <sheetName val="Metas_resultados_Plan_Mercado8"/>
      <sheetName val="AN_Plan_Mercado8"/>
      <sheetName val="Dados_Must8"/>
      <sheetName val="Conceito_MUST8"/>
      <sheetName val="AN_MUST8"/>
      <sheetName val="Produtos_Serviços8"/>
      <sheetName val="Dados_Prod_Serv8"/>
      <sheetName val="Venda_Prod_Serv_BT8"/>
      <sheetName val="Venda_Prod_Serv_AT8"/>
      <sheetName val="Crédito_ICMS8"/>
      <sheetName val="AN_Produtos_Serviços8"/>
      <sheetName val="Conceito_Produtos_Serviços8"/>
      <sheetName val="Lojas_Metas_Resultados8"/>
      <sheetName val="Conceito_Lojas8"/>
      <sheetName val="Dados_das_Lojas8"/>
      <sheetName val="Ouvidoria_Metas_Resultados8"/>
      <sheetName val="Dados_de_Ouvidoria8"/>
      <sheetName val="Solicitações_Retorno8"/>
      <sheetName val="Conceito_Ouvidoria8"/>
      <sheetName val="Call_Center_Metas_Resultados8"/>
      <sheetName val="Dados_Call_Center8"/>
      <sheetName val="Conceito_2os_3os_Pedidos8"/>
      <sheetName val="Metas_e_resultados_WM8"/>
      <sheetName val="Dados_Work8"/>
      <sheetName val="Ganho_Econômico_WM8"/>
      <sheetName val="Coeficiente_Produtividade_WM8"/>
      <sheetName val="Conceitos_WM8"/>
      <sheetName val="AN_WM8"/>
      <sheetName val="Persp_GSA8"/>
      <sheetName val="Metas_Resultados_Segurança8"/>
      <sheetName val="Natureza_Lesões8"/>
      <sheetName val="Tipos_Acidentes8"/>
      <sheetName val="TF_e_TG8"/>
      <sheetName val="Classificação_Acidentes8"/>
      <sheetName val="Conceito_Segurança8"/>
      <sheetName val="AN_Segurança8"/>
      <sheetName val="Metas_Resultados_Segurança_Púb8"/>
      <sheetName val="Fatal_Leve_Grave8"/>
      <sheetName val="AN_Público8"/>
      <sheetName val="Colombia_CE2"/>
      <sheetName val="Arrendamientos"/>
      <sheetName val="Compras"/>
      <sheetName val="Honorarios"/>
      <sheetName val="Servicios"/>
      <sheetName val="Timbr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3">
          <cell r="C3">
            <v>877.95492100000001</v>
          </cell>
          <cell r="D3">
            <v>862.15395999999998</v>
          </cell>
          <cell r="E3">
            <v>0</v>
          </cell>
          <cell r="F3">
            <v>0</v>
          </cell>
          <cell r="G3">
            <v>0</v>
          </cell>
          <cell r="H3">
            <v>0</v>
          </cell>
          <cell r="I3">
            <v>0</v>
          </cell>
          <cell r="J3">
            <v>0</v>
          </cell>
          <cell r="K3">
            <v>0</v>
          </cell>
          <cell r="L3">
            <v>0</v>
          </cell>
          <cell r="M3">
            <v>0</v>
          </cell>
          <cell r="N3">
            <v>0</v>
          </cell>
          <cell r="O3">
            <v>1740.1088810000001</v>
          </cell>
        </row>
        <row r="4">
          <cell r="C4">
            <v>751.90827200111926</v>
          </cell>
          <cell r="D4">
            <v>752.10809661300527</v>
          </cell>
          <cell r="E4">
            <v>773.51480918918492</v>
          </cell>
          <cell r="F4">
            <v>793.68747252305252</v>
          </cell>
          <cell r="G4">
            <v>820.06788742151593</v>
          </cell>
          <cell r="H4">
            <v>828.64113943699886</v>
          </cell>
          <cell r="I4">
            <v>856.62968378397215</v>
          </cell>
          <cell r="J4">
            <v>853.94444963192029</v>
          </cell>
          <cell r="K4">
            <v>869.07867148801233</v>
          </cell>
          <cell r="L4">
            <v>895.7696934833923</v>
          </cell>
          <cell r="M4">
            <v>899.57800256753433</v>
          </cell>
          <cell r="N4">
            <v>910.36316337991241</v>
          </cell>
          <cell r="O4">
            <v>10005.29134151962</v>
          </cell>
        </row>
        <row r="5">
          <cell r="C5">
            <v>1918.8747800000001</v>
          </cell>
          <cell r="D5">
            <v>1450.14239</v>
          </cell>
          <cell r="E5">
            <v>0</v>
          </cell>
          <cell r="F5">
            <v>0</v>
          </cell>
          <cell r="G5">
            <v>0</v>
          </cell>
          <cell r="H5">
            <v>0</v>
          </cell>
          <cell r="I5">
            <v>0</v>
          </cell>
          <cell r="J5">
            <v>0</v>
          </cell>
          <cell r="K5">
            <v>0</v>
          </cell>
          <cell r="L5">
            <v>0</v>
          </cell>
          <cell r="M5">
            <v>0</v>
          </cell>
          <cell r="N5">
            <v>0</v>
          </cell>
          <cell r="O5">
            <v>3369.0171700000001</v>
          </cell>
        </row>
        <row r="6">
          <cell r="C6">
            <v>1486.1695029126165</v>
          </cell>
          <cell r="D6">
            <v>1486.5644623181381</v>
          </cell>
          <cell r="E6">
            <v>1528.875478931461</v>
          </cell>
          <cell r="F6">
            <v>1568.7473597920466</v>
          </cell>
          <cell r="G6">
            <v>1620.889049884026</v>
          </cell>
          <cell r="H6">
            <v>1637.834342495697</v>
          </cell>
          <cell r="I6">
            <v>1693.1545492127834</v>
          </cell>
          <cell r="J6">
            <v>1687.8471024755131</v>
          </cell>
          <cell r="K6">
            <v>1717.7603509532528</v>
          </cell>
          <cell r="L6">
            <v>1770.5159653921437</v>
          </cell>
          <cell r="M6">
            <v>1778.0432037924527</v>
          </cell>
          <cell r="N6">
            <v>1799.3604012222754</v>
          </cell>
          <cell r="O6">
            <v>19775.761769382403</v>
          </cell>
        </row>
        <row r="7">
          <cell r="C7">
            <v>2112.9266360000001</v>
          </cell>
          <cell r="D7">
            <v>1819.4484829999999</v>
          </cell>
          <cell r="E7">
            <v>0</v>
          </cell>
          <cell r="F7">
            <v>0</v>
          </cell>
          <cell r="G7">
            <v>0</v>
          </cell>
          <cell r="H7">
            <v>0</v>
          </cell>
          <cell r="I7">
            <v>0</v>
          </cell>
          <cell r="J7">
            <v>0</v>
          </cell>
          <cell r="K7">
            <v>0</v>
          </cell>
          <cell r="L7">
            <v>0</v>
          </cell>
          <cell r="M7">
            <v>0</v>
          </cell>
          <cell r="N7">
            <v>0</v>
          </cell>
          <cell r="O7">
            <v>3932.3751190000003</v>
          </cell>
        </row>
        <row r="8">
          <cell r="C8">
            <v>1616.6820706303474</v>
          </cell>
          <cell r="D8">
            <v>1617.1117146166373</v>
          </cell>
          <cell r="E8">
            <v>1663.1384039107206</v>
          </cell>
          <cell r="F8">
            <v>1706.5117572080994</v>
          </cell>
          <cell r="G8">
            <v>1763.2324309528242</v>
          </cell>
          <cell r="H8">
            <v>1781.6658268024796</v>
          </cell>
          <cell r="I8">
            <v>1841.8441484325504</v>
          </cell>
          <cell r="J8">
            <v>1836.0706118580515</v>
          </cell>
          <cell r="K8">
            <v>1868.6107846939869</v>
          </cell>
          <cell r="L8">
            <v>1925.9992964494036</v>
          </cell>
          <cell r="M8">
            <v>1934.1875625518169</v>
          </cell>
          <cell r="N8">
            <v>1957.37679555205</v>
          </cell>
          <cell r="O8">
            <v>21512.431403658968</v>
          </cell>
        </row>
        <row r="9">
          <cell r="C9">
            <v>1274.8999100000001</v>
          </cell>
          <cell r="D9">
            <v>1238.00486</v>
          </cell>
          <cell r="E9">
            <v>0</v>
          </cell>
          <cell r="F9">
            <v>0</v>
          </cell>
          <cell r="G9">
            <v>0</v>
          </cell>
          <cell r="H9">
            <v>0</v>
          </cell>
          <cell r="I9">
            <v>0</v>
          </cell>
          <cell r="J9">
            <v>0</v>
          </cell>
          <cell r="K9">
            <v>0</v>
          </cell>
          <cell r="L9">
            <v>0</v>
          </cell>
          <cell r="M9">
            <v>0</v>
          </cell>
          <cell r="N9">
            <v>0</v>
          </cell>
          <cell r="O9">
            <v>2512.9047700000001</v>
          </cell>
        </row>
        <row r="10">
          <cell r="C10">
            <v>824.82790310395319</v>
          </cell>
          <cell r="D10">
            <v>825.0471065915965</v>
          </cell>
          <cell r="E10">
            <v>848.52982982267304</v>
          </cell>
          <cell r="F10">
            <v>870.65882642675774</v>
          </cell>
          <cell r="G10">
            <v>899.59759876637031</v>
          </cell>
          <cell r="H10">
            <v>909.00227982393164</v>
          </cell>
          <cell r="I10">
            <v>939.70513707965233</v>
          </cell>
          <cell r="J10">
            <v>936.75949046628887</v>
          </cell>
          <cell r="K10">
            <v>953.36142044033727</v>
          </cell>
          <cell r="L10">
            <v>982.64092237420891</v>
          </cell>
          <cell r="M10">
            <v>986.81855907966042</v>
          </cell>
          <cell r="N10">
            <v>998.6496585751313</v>
          </cell>
          <cell r="O10">
            <v>10975.598732550563</v>
          </cell>
        </row>
        <row r="11">
          <cell r="C11">
            <v>1691.55763</v>
          </cell>
          <cell r="D11">
            <v>1453.60258</v>
          </cell>
          <cell r="E11">
            <v>0</v>
          </cell>
          <cell r="F11">
            <v>0</v>
          </cell>
          <cell r="G11">
            <v>0</v>
          </cell>
          <cell r="H11">
            <v>0</v>
          </cell>
          <cell r="I11">
            <v>0</v>
          </cell>
          <cell r="J11">
            <v>0</v>
          </cell>
          <cell r="K11">
            <v>0</v>
          </cell>
          <cell r="L11">
            <v>0</v>
          </cell>
          <cell r="M11">
            <v>0</v>
          </cell>
          <cell r="N11">
            <v>0</v>
          </cell>
          <cell r="O11">
            <v>3145.16021</v>
          </cell>
        </row>
        <row r="12">
          <cell r="C12">
            <v>956.74191684262996</v>
          </cell>
          <cell r="D12">
            <v>956.99617735461959</v>
          </cell>
          <cell r="E12">
            <v>984.23447221860113</v>
          </cell>
          <cell r="F12">
            <v>1009.9025401260077</v>
          </cell>
          <cell r="G12">
            <v>1043.4694653174122</v>
          </cell>
          <cell r="H12">
            <v>1054.3782288891155</v>
          </cell>
          <cell r="I12">
            <v>1089.9913675727637</v>
          </cell>
          <cell r="J12">
            <v>1086.5746262421117</v>
          </cell>
          <cell r="K12">
            <v>1105.831688529754</v>
          </cell>
          <cell r="L12">
            <v>1139.7938359049735</v>
          </cell>
          <cell r="M12">
            <v>1144.6395984384728</v>
          </cell>
          <cell r="N12">
            <v>1158.3628354519835</v>
          </cell>
          <cell r="O12">
            <v>12730.916752888446</v>
          </cell>
        </row>
        <row r="13">
          <cell r="C13">
            <v>7876.2138770000001</v>
          </cell>
          <cell r="D13">
            <v>6823.3522729999995</v>
          </cell>
          <cell r="E13">
            <v>0</v>
          </cell>
          <cell r="F13">
            <v>0</v>
          </cell>
          <cell r="G13">
            <v>0</v>
          </cell>
          <cell r="H13">
            <v>0</v>
          </cell>
          <cell r="I13">
            <v>0</v>
          </cell>
          <cell r="J13">
            <v>0</v>
          </cell>
          <cell r="K13">
            <v>0</v>
          </cell>
          <cell r="L13">
            <v>0</v>
          </cell>
          <cell r="M13">
            <v>0</v>
          </cell>
          <cell r="N13">
            <v>0</v>
          </cell>
          <cell r="O13">
            <v>14699.566149999999</v>
          </cell>
        </row>
        <row r="14">
          <cell r="C14">
            <v>5636.3296654906662</v>
          </cell>
          <cell r="D14">
            <v>5637.8275574939962</v>
          </cell>
          <cell r="E14">
            <v>5798.2929940726408</v>
          </cell>
          <cell r="F14">
            <v>5949.5079560759641</v>
          </cell>
          <cell r="G14">
            <v>6147.2564323421484</v>
          </cell>
          <cell r="H14">
            <v>6211.5218174482234</v>
          </cell>
          <cell r="I14">
            <v>6421.3248860817212</v>
          </cell>
          <cell r="J14">
            <v>6401.1962806738857</v>
          </cell>
          <cell r="K14">
            <v>6514.6429161053429</v>
          </cell>
          <cell r="L14">
            <v>6714.7197136041223</v>
          </cell>
          <cell r="M14">
            <v>6743.2669264299366</v>
          </cell>
          <cell r="N14">
            <v>6824.1128541813523</v>
          </cell>
          <cell r="O14">
            <v>75000</v>
          </cell>
        </row>
        <row r="17">
          <cell r="Q17" t="str">
            <v>Combate a Fraude &amp; Anomalia</v>
          </cell>
        </row>
        <row r="18">
          <cell r="C18">
            <v>15.167080290208077</v>
          </cell>
          <cell r="D18">
            <v>69.793288440239976</v>
          </cell>
          <cell r="E18">
            <v>175.82518716178802</v>
          </cell>
          <cell r="F18">
            <v>283.23773834913345</v>
          </cell>
          <cell r="G18">
            <v>346.11570636024851</v>
          </cell>
          <cell r="H18">
            <v>444.67459752129059</v>
          </cell>
          <cell r="I18">
            <v>485.5776828726361</v>
          </cell>
          <cell r="J18">
            <v>601.89815553690585</v>
          </cell>
          <cell r="K18">
            <v>756.16948870207511</v>
          </cell>
          <cell r="L18">
            <v>777.90220451740709</v>
          </cell>
          <cell r="M18">
            <v>875.11460782970926</v>
          </cell>
          <cell r="N18">
            <v>869.02426241835713</v>
          </cell>
          <cell r="O18">
            <v>5700.5</v>
          </cell>
          <cell r="Q18" t="str">
            <v>Perdas Administrativas</v>
          </cell>
        </row>
        <row r="19">
          <cell r="C19">
            <v>31.695499999999999</v>
          </cell>
          <cell r="D19">
            <v>424.5385</v>
          </cell>
          <cell r="E19">
            <v>0</v>
          </cell>
          <cell r="F19">
            <v>0</v>
          </cell>
          <cell r="G19">
            <v>0</v>
          </cell>
          <cell r="H19">
            <v>0</v>
          </cell>
          <cell r="I19">
            <v>0</v>
          </cell>
          <cell r="J19">
            <v>0</v>
          </cell>
          <cell r="K19">
            <v>0</v>
          </cell>
          <cell r="L19">
            <v>0</v>
          </cell>
          <cell r="M19">
            <v>0</v>
          </cell>
          <cell r="N19">
            <v>0</v>
          </cell>
          <cell r="O19">
            <v>456.23399999999998</v>
          </cell>
          <cell r="Q19" t="str">
            <v>Ligações Informais</v>
          </cell>
        </row>
        <row r="20">
          <cell r="C20">
            <v>26.080845929968856</v>
          </cell>
          <cell r="D20">
            <v>152.68515600361624</v>
          </cell>
          <cell r="E20">
            <v>315.48325877582369</v>
          </cell>
          <cell r="F20">
            <v>498.7333507202494</v>
          </cell>
          <cell r="G20">
            <v>702.2631284719032</v>
          </cell>
          <cell r="H20">
            <v>917.64065370112201</v>
          </cell>
          <cell r="I20">
            <v>1024.4586539443667</v>
          </cell>
          <cell r="J20">
            <v>1258.7466836073065</v>
          </cell>
          <cell r="K20">
            <v>1470.8823840620528</v>
          </cell>
          <cell r="L20">
            <v>1759.4451331926628</v>
          </cell>
          <cell r="M20">
            <v>1723.0336499012617</v>
          </cell>
          <cell r="N20">
            <v>1875.3140190727838</v>
          </cell>
          <cell r="O20">
            <v>11724.766917383118</v>
          </cell>
          <cell r="Q20" t="str">
            <v>Cordados Situação 3 e 4</v>
          </cell>
        </row>
        <row r="21">
          <cell r="C21">
            <v>114.3755</v>
          </cell>
          <cell r="D21">
            <v>265.35399999999998</v>
          </cell>
          <cell r="E21">
            <v>0</v>
          </cell>
          <cell r="F21">
            <v>0</v>
          </cell>
          <cell r="G21">
            <v>0</v>
          </cell>
          <cell r="H21">
            <v>0</v>
          </cell>
          <cell r="I21">
            <v>0</v>
          </cell>
          <cell r="J21">
            <v>0</v>
          </cell>
          <cell r="K21">
            <v>0</v>
          </cell>
          <cell r="L21">
            <v>0</v>
          </cell>
          <cell r="M21">
            <v>0</v>
          </cell>
          <cell r="N21">
            <v>0</v>
          </cell>
          <cell r="O21">
            <v>379.72949999999997</v>
          </cell>
        </row>
        <row r="22">
          <cell r="C22">
            <v>75.937454846860888</v>
          </cell>
          <cell r="D22">
            <v>247.31392787704073</v>
          </cell>
          <cell r="E22">
            <v>479.55887756926575</v>
          </cell>
          <cell r="F22">
            <v>723.50631783259553</v>
          </cell>
          <cell r="G22">
            <v>895.48893976632019</v>
          </cell>
          <cell r="H22">
            <v>1162.9448657871928</v>
          </cell>
          <cell r="I22">
            <v>1245.7873722844668</v>
          </cell>
          <cell r="J22">
            <v>1397.1622253053604</v>
          </cell>
          <cell r="K22">
            <v>1777.9654086737253</v>
          </cell>
          <cell r="L22">
            <v>1791.5419796862059</v>
          </cell>
          <cell r="M22">
            <v>2035.5935714687148</v>
          </cell>
          <cell r="N22">
            <v>2026.929588261484</v>
          </cell>
          <cell r="O22">
            <v>13859.730529359233</v>
          </cell>
        </row>
        <row r="23">
          <cell r="C23">
            <v>254.61750000000001</v>
          </cell>
          <cell r="D23">
            <v>563.08600000000001</v>
          </cell>
          <cell r="E23">
            <v>0</v>
          </cell>
          <cell r="F23">
            <v>0</v>
          </cell>
          <cell r="G23">
            <v>0</v>
          </cell>
          <cell r="H23">
            <v>0</v>
          </cell>
          <cell r="I23">
            <v>0</v>
          </cell>
          <cell r="J23">
            <v>0</v>
          </cell>
          <cell r="K23">
            <v>0</v>
          </cell>
          <cell r="L23">
            <v>0</v>
          </cell>
          <cell r="M23">
            <v>0</v>
          </cell>
          <cell r="N23">
            <v>0</v>
          </cell>
          <cell r="O23">
            <v>817.70350000000008</v>
          </cell>
        </row>
        <row r="24">
          <cell r="C24">
            <v>42.152825444890958</v>
          </cell>
          <cell r="D24">
            <v>137.72222484996183</v>
          </cell>
          <cell r="E24">
            <v>348.52850969049973</v>
          </cell>
          <cell r="F24">
            <v>484.19650888404959</v>
          </cell>
          <cell r="G24">
            <v>619.40748119415332</v>
          </cell>
          <cell r="H24">
            <v>761.82644772682579</v>
          </cell>
          <cell r="I24">
            <v>814.74862782566777</v>
          </cell>
          <cell r="J24">
            <v>981.50882700812895</v>
          </cell>
          <cell r="K24">
            <v>1195.7950314307977</v>
          </cell>
          <cell r="L24">
            <v>1312.8322386985401</v>
          </cell>
          <cell r="M24">
            <v>1514.2958209384838</v>
          </cell>
          <cell r="N24">
            <v>1447.2584086601514</v>
          </cell>
          <cell r="O24">
            <v>9660.2729523521502</v>
          </cell>
        </row>
        <row r="25">
          <cell r="C25">
            <v>19.897500000000001</v>
          </cell>
          <cell r="D25">
            <v>166.673</v>
          </cell>
          <cell r="E25">
            <v>0</v>
          </cell>
          <cell r="F25">
            <v>0</v>
          </cell>
          <cell r="G25">
            <v>0</v>
          </cell>
          <cell r="H25">
            <v>0</v>
          </cell>
          <cell r="I25">
            <v>0</v>
          </cell>
          <cell r="J25">
            <v>0</v>
          </cell>
          <cell r="K25">
            <v>0</v>
          </cell>
          <cell r="L25">
            <v>0</v>
          </cell>
          <cell r="M25">
            <v>0</v>
          </cell>
          <cell r="N25">
            <v>0</v>
          </cell>
          <cell r="O25">
            <v>186.57050000000001</v>
          </cell>
        </row>
        <row r="26">
          <cell r="C26">
            <v>44.395642686764795</v>
          </cell>
          <cell r="D26">
            <v>160.84261167293036</v>
          </cell>
          <cell r="E26">
            <v>374.76912263506756</v>
          </cell>
          <cell r="F26">
            <v>590.27334479832109</v>
          </cell>
          <cell r="G26">
            <v>719.79937932440521</v>
          </cell>
          <cell r="H26">
            <v>974.09568173746379</v>
          </cell>
          <cell r="I26">
            <v>1004.6314191505837</v>
          </cell>
          <cell r="J26">
            <v>1213.2212488891</v>
          </cell>
          <cell r="K26">
            <v>1402.665416460811</v>
          </cell>
          <cell r="L26">
            <v>1467.3770378718141</v>
          </cell>
          <cell r="M26">
            <v>1642.3681260243318</v>
          </cell>
          <cell r="N26">
            <v>1660.3139543829002</v>
          </cell>
          <cell r="O26">
            <v>11254.752985634494</v>
          </cell>
        </row>
        <row r="27">
          <cell r="C27">
            <v>37.167499999999997</v>
          </cell>
          <cell r="D27">
            <v>192.61850000000001</v>
          </cell>
          <cell r="E27">
            <v>0</v>
          </cell>
          <cell r="F27">
            <v>0</v>
          </cell>
          <cell r="G27">
            <v>0</v>
          </cell>
          <cell r="H27">
            <v>0</v>
          </cell>
          <cell r="I27">
            <v>0</v>
          </cell>
          <cell r="J27">
            <v>0</v>
          </cell>
          <cell r="K27">
            <v>0</v>
          </cell>
          <cell r="L27">
            <v>0</v>
          </cell>
          <cell r="M27">
            <v>0</v>
          </cell>
          <cell r="N27">
            <v>0</v>
          </cell>
          <cell r="O27">
            <v>229.786</v>
          </cell>
        </row>
        <row r="28">
          <cell r="C28">
            <v>203.73384919869358</v>
          </cell>
          <cell r="D28">
            <v>768.35720884378907</v>
          </cell>
          <cell r="E28">
            <v>1694.1649558324448</v>
          </cell>
          <cell r="F28">
            <v>2579.9472605843489</v>
          </cell>
          <cell r="G28">
            <v>3283.0746351170305</v>
          </cell>
          <cell r="H28">
            <v>4261.1822464738952</v>
          </cell>
          <cell r="I28">
            <v>4575.2037560777208</v>
          </cell>
          <cell r="J28">
            <v>5452.5371403468007</v>
          </cell>
          <cell r="K28">
            <v>6603.4777293294619</v>
          </cell>
          <cell r="L28">
            <v>7109.0985939666298</v>
          </cell>
          <cell r="M28">
            <v>7790.4057761625008</v>
          </cell>
          <cell r="N28">
            <v>7878.8402327956765</v>
          </cell>
          <cell r="O28">
            <v>52200.023384728993</v>
          </cell>
        </row>
        <row r="29">
          <cell r="C29">
            <v>457.75349999999997</v>
          </cell>
          <cell r="D29">
            <v>1612.27</v>
          </cell>
          <cell r="E29">
            <v>0</v>
          </cell>
          <cell r="F29">
            <v>0</v>
          </cell>
          <cell r="G29">
            <v>0</v>
          </cell>
          <cell r="H29">
            <v>0</v>
          </cell>
          <cell r="I29">
            <v>0</v>
          </cell>
          <cell r="J29">
            <v>0</v>
          </cell>
          <cell r="K29">
            <v>0</v>
          </cell>
          <cell r="L29">
            <v>0</v>
          </cell>
          <cell r="M29">
            <v>0</v>
          </cell>
          <cell r="N29">
            <v>0</v>
          </cell>
          <cell r="O29">
            <v>2070.0234999999998</v>
          </cell>
        </row>
        <row r="33">
          <cell r="C33">
            <v>12.475473990718074</v>
          </cell>
          <cell r="D33">
            <v>15.771037760858571</v>
          </cell>
          <cell r="E33">
            <v>36.955417777755912</v>
          </cell>
          <cell r="F33">
            <v>76.935631453493372</v>
          </cell>
          <cell r="G33">
            <v>107.75517078590401</v>
          </cell>
          <cell r="H33">
            <v>155.65470352638286</v>
          </cell>
          <cell r="I33">
            <v>161.19335378279834</v>
          </cell>
          <cell r="J33">
            <v>185.13597539863031</v>
          </cell>
          <cell r="K33">
            <v>241.19243608760556</v>
          </cell>
          <cell r="L33">
            <v>268.4938250702595</v>
          </cell>
          <cell r="M33">
            <v>316.45802699806711</v>
          </cell>
          <cell r="N33">
            <v>296.67229677601756</v>
          </cell>
          <cell r="O33">
            <v>1874.693349408491</v>
          </cell>
        </row>
        <row r="34">
          <cell r="C34">
            <v>2.117</v>
          </cell>
          <cell r="D34">
            <v>25.561333333333334</v>
          </cell>
          <cell r="E34">
            <v>0</v>
          </cell>
          <cell r="F34">
            <v>0</v>
          </cell>
          <cell r="G34">
            <v>0</v>
          </cell>
          <cell r="H34">
            <v>0</v>
          </cell>
          <cell r="I34">
            <v>0</v>
          </cell>
          <cell r="J34">
            <v>0</v>
          </cell>
          <cell r="K34">
            <v>0</v>
          </cell>
          <cell r="L34">
            <v>0</v>
          </cell>
          <cell r="M34">
            <v>0</v>
          </cell>
          <cell r="N34">
            <v>0</v>
          </cell>
          <cell r="O34">
            <v>27.678333333333335</v>
          </cell>
        </row>
        <row r="35">
          <cell r="C35">
            <v>41.222493270007675</v>
          </cell>
          <cell r="D35">
            <v>93.931487283259315</v>
          </cell>
          <cell r="E35">
            <v>172.64373124840569</v>
          </cell>
          <cell r="F35">
            <v>272.55144541708097</v>
          </cell>
          <cell r="G35">
            <v>371.69798720173344</v>
          </cell>
          <cell r="H35">
            <v>457.55051802863068</v>
          </cell>
          <cell r="I35">
            <v>472.07220279308535</v>
          </cell>
          <cell r="J35">
            <v>506.71432058757193</v>
          </cell>
          <cell r="K35">
            <v>534.51009128820158</v>
          </cell>
          <cell r="L35">
            <v>550.73417720837426</v>
          </cell>
          <cell r="M35">
            <v>672.31739008212583</v>
          </cell>
          <cell r="N35">
            <v>665.02764727868941</v>
          </cell>
          <cell r="O35">
            <v>4810.9734916871657</v>
          </cell>
        </row>
        <row r="36">
          <cell r="C36">
            <v>4.181</v>
          </cell>
          <cell r="D36">
            <v>91.972666666666669</v>
          </cell>
          <cell r="E36">
            <v>0</v>
          </cell>
          <cell r="F36">
            <v>0</v>
          </cell>
          <cell r="G36">
            <v>0</v>
          </cell>
          <cell r="H36">
            <v>0</v>
          </cell>
          <cell r="I36">
            <v>0</v>
          </cell>
          <cell r="J36">
            <v>0</v>
          </cell>
          <cell r="K36">
            <v>0</v>
          </cell>
          <cell r="L36">
            <v>0</v>
          </cell>
          <cell r="M36">
            <v>0</v>
          </cell>
          <cell r="N36">
            <v>0</v>
          </cell>
          <cell r="O36">
            <v>96.153666666666666</v>
          </cell>
        </row>
        <row r="37">
          <cell r="C37">
            <v>91.446227510629086</v>
          </cell>
          <cell r="D37">
            <v>180.91988210458962</v>
          </cell>
          <cell r="E37">
            <v>388.10550429565001</v>
          </cell>
          <cell r="F37">
            <v>551.99692714371145</v>
          </cell>
          <cell r="G37">
            <v>703.46152463485078</v>
          </cell>
          <cell r="H37">
            <v>895.85257565226243</v>
          </cell>
          <cell r="I37">
            <v>926.52062596362191</v>
          </cell>
          <cell r="J37">
            <v>1031.7794355348449</v>
          </cell>
          <cell r="K37">
            <v>1233.1905228633339</v>
          </cell>
          <cell r="L37">
            <v>1261.66326976646</v>
          </cell>
          <cell r="M37">
            <v>1427.6280245630871</v>
          </cell>
          <cell r="N37">
            <v>1433.9140532335059</v>
          </cell>
          <cell r="O37">
            <v>10126.478573266548</v>
          </cell>
        </row>
        <row r="38">
          <cell r="C38">
            <v>82.597999999999999</v>
          </cell>
          <cell r="D38">
            <v>213.82366666666667</v>
          </cell>
          <cell r="E38">
            <v>0</v>
          </cell>
          <cell r="F38">
            <v>0</v>
          </cell>
          <cell r="G38">
            <v>0</v>
          </cell>
          <cell r="H38">
            <v>0</v>
          </cell>
          <cell r="I38">
            <v>0</v>
          </cell>
          <cell r="J38">
            <v>0</v>
          </cell>
          <cell r="K38">
            <v>0</v>
          </cell>
          <cell r="L38">
            <v>0</v>
          </cell>
          <cell r="M38">
            <v>0</v>
          </cell>
          <cell r="N38">
            <v>0</v>
          </cell>
          <cell r="O38">
            <v>296.42166666666668</v>
          </cell>
        </row>
        <row r="39">
          <cell r="C39">
            <v>32.781451859590113</v>
          </cell>
          <cell r="D39">
            <v>54.041470783868554</v>
          </cell>
          <cell r="E39">
            <v>77.300354154401063</v>
          </cell>
          <cell r="F39">
            <v>89.842109123108528</v>
          </cell>
          <cell r="G39">
            <v>118.03286124265149</v>
          </cell>
          <cell r="H39">
            <v>136.8707862911053</v>
          </cell>
          <cell r="I39">
            <v>135.9306511527322</v>
          </cell>
          <cell r="J39">
            <v>167.82011748147426</v>
          </cell>
          <cell r="K39">
            <v>239.56696709788105</v>
          </cell>
          <cell r="L39">
            <v>311.16074967402238</v>
          </cell>
          <cell r="M39">
            <v>347.023401710114</v>
          </cell>
          <cell r="N39">
            <v>299.99345054471968</v>
          </cell>
          <cell r="O39">
            <v>2010.3643711156685</v>
          </cell>
        </row>
        <row r="40">
          <cell r="C40">
            <v>27.841999999999999</v>
          </cell>
          <cell r="D40">
            <v>52.819666666666663</v>
          </cell>
          <cell r="E40">
            <v>0</v>
          </cell>
          <cell r="F40">
            <v>0</v>
          </cell>
          <cell r="G40">
            <v>0</v>
          </cell>
          <cell r="H40">
            <v>0</v>
          </cell>
          <cell r="I40">
            <v>0</v>
          </cell>
          <cell r="J40">
            <v>0</v>
          </cell>
          <cell r="K40">
            <v>0</v>
          </cell>
          <cell r="L40">
            <v>0</v>
          </cell>
          <cell r="M40">
            <v>0</v>
          </cell>
          <cell r="N40">
            <v>0</v>
          </cell>
          <cell r="O40">
            <v>80.661666666666662</v>
          </cell>
        </row>
        <row r="41">
          <cell r="C41">
            <v>100.93723233390232</v>
          </cell>
          <cell r="D41">
            <v>199.69716270351975</v>
          </cell>
          <cell r="E41">
            <v>428.38612946174294</v>
          </cell>
          <cell r="F41">
            <v>609.28748620306703</v>
          </cell>
          <cell r="G41">
            <v>776.47226444388741</v>
          </cell>
          <cell r="H41">
            <v>988.83116370248126</v>
          </cell>
          <cell r="I41">
            <v>1022.6821841740003</v>
          </cell>
          <cell r="J41">
            <v>1138.8655763827778</v>
          </cell>
          <cell r="K41">
            <v>1361.1806818794651</v>
          </cell>
          <cell r="L41">
            <v>1392.6085531824249</v>
          </cell>
          <cell r="M41">
            <v>1575.7984284804425</v>
          </cell>
          <cell r="N41">
            <v>1582.7368703783313</v>
          </cell>
          <cell r="O41">
            <v>11177.483733326044</v>
          </cell>
        </row>
        <row r="42">
          <cell r="C42">
            <v>90.084000000000003</v>
          </cell>
          <cell r="D42">
            <v>425.95666666666665</v>
          </cell>
          <cell r="E42">
            <v>0</v>
          </cell>
          <cell r="F42">
            <v>0</v>
          </cell>
          <cell r="G42">
            <v>0</v>
          </cell>
          <cell r="H42">
            <v>0</v>
          </cell>
          <cell r="I42">
            <v>0</v>
          </cell>
          <cell r="J42">
            <v>0</v>
          </cell>
          <cell r="K42">
            <v>0</v>
          </cell>
          <cell r="L42">
            <v>0</v>
          </cell>
          <cell r="M42">
            <v>0</v>
          </cell>
          <cell r="N42">
            <v>0</v>
          </cell>
          <cell r="O42">
            <v>516.04066666666665</v>
          </cell>
        </row>
        <row r="43">
          <cell r="C43">
            <v>278.86287896484725</v>
          </cell>
          <cell r="D43">
            <v>544.36104063609582</v>
          </cell>
          <cell r="E43">
            <v>1103.3911369379555</v>
          </cell>
          <cell r="F43">
            <v>1600.6135993404614</v>
          </cell>
          <cell r="G43">
            <v>2077.4198083090273</v>
          </cell>
          <cell r="H43">
            <v>2634.7597472008629</v>
          </cell>
          <cell r="I43">
            <v>2718.399017866238</v>
          </cell>
          <cell r="J43">
            <v>3030.315425385299</v>
          </cell>
          <cell r="K43">
            <v>3609.6406992164875</v>
          </cell>
          <cell r="L43">
            <v>3784.6605749015407</v>
          </cell>
          <cell r="M43">
            <v>4339.2252718338368</v>
          </cell>
          <cell r="N43">
            <v>4278.3443182112642</v>
          </cell>
          <cell r="O43">
            <v>29999.99351880392</v>
          </cell>
        </row>
        <row r="44">
          <cell r="C44">
            <v>206.822</v>
          </cell>
          <cell r="D44">
            <v>810.13400000000001</v>
          </cell>
          <cell r="E44">
            <v>0</v>
          </cell>
          <cell r="F44">
            <v>0</v>
          </cell>
          <cell r="G44">
            <v>0</v>
          </cell>
          <cell r="H44">
            <v>0</v>
          </cell>
          <cell r="I44">
            <v>0</v>
          </cell>
          <cell r="J44">
            <v>0</v>
          </cell>
          <cell r="K44">
            <v>0</v>
          </cell>
          <cell r="L44">
            <v>0</v>
          </cell>
          <cell r="M44">
            <v>0</v>
          </cell>
          <cell r="N44">
            <v>0</v>
          </cell>
          <cell r="O44">
            <v>1016.956</v>
          </cell>
        </row>
        <row r="49">
          <cell r="C49">
            <v>20.403183442165176</v>
          </cell>
          <cell r="D49">
            <v>124.28999468763274</v>
          </cell>
          <cell r="E49">
            <v>232.39233970214272</v>
          </cell>
          <cell r="F49">
            <v>305.54188758019257</v>
          </cell>
          <cell r="G49">
            <v>411.55252488644436</v>
          </cell>
          <cell r="H49">
            <v>507.90758246455619</v>
          </cell>
          <cell r="I49">
            <v>604.26264004266807</v>
          </cell>
          <cell r="J49">
            <v>700.61769762077984</v>
          </cell>
          <cell r="K49">
            <v>796.9727551988916</v>
          </cell>
          <cell r="L49">
            <v>893.32781277700337</v>
          </cell>
          <cell r="M49">
            <v>989.68287035511537</v>
          </cell>
          <cell r="N49">
            <v>977.43413513990447</v>
          </cell>
          <cell r="O49">
            <v>6564.3854238974964</v>
          </cell>
        </row>
        <row r="50">
          <cell r="C50">
            <v>10.17</v>
          </cell>
          <cell r="D50">
            <v>67.055000000000007</v>
          </cell>
          <cell r="E50">
            <v>0</v>
          </cell>
          <cell r="F50">
            <v>0</v>
          </cell>
          <cell r="G50">
            <v>0</v>
          </cell>
          <cell r="H50">
            <v>0</v>
          </cell>
          <cell r="I50">
            <v>0</v>
          </cell>
          <cell r="J50">
            <v>0</v>
          </cell>
          <cell r="K50">
            <v>0</v>
          </cell>
          <cell r="L50">
            <v>0</v>
          </cell>
          <cell r="M50">
            <v>0</v>
          </cell>
          <cell r="N50">
            <v>0</v>
          </cell>
          <cell r="O50">
            <v>77.225000000000009</v>
          </cell>
        </row>
        <row r="51">
          <cell r="C51">
            <v>36.049944771292296</v>
          </cell>
          <cell r="D51">
            <v>228.07790951767493</v>
          </cell>
          <cell r="E51">
            <v>635.53443905020572</v>
          </cell>
          <cell r="F51">
            <v>1335.0262391025133</v>
          </cell>
          <cell r="G51">
            <v>1634.773070999031</v>
          </cell>
          <cell r="H51">
            <v>2065.212987678769</v>
          </cell>
          <cell r="I51">
            <v>2495.6529043585065</v>
          </cell>
          <cell r="J51">
            <v>2926.0928210382444</v>
          </cell>
          <cell r="K51">
            <v>3356.5327377179819</v>
          </cell>
          <cell r="L51">
            <v>3786.9726543977195</v>
          </cell>
          <cell r="M51">
            <v>4217.4125710774579</v>
          </cell>
          <cell r="N51">
            <v>4183.0672389814754</v>
          </cell>
          <cell r="O51">
            <v>26900.405518690874</v>
          </cell>
        </row>
        <row r="52">
          <cell r="C52">
            <v>3.202</v>
          </cell>
          <cell r="D52">
            <v>53.271999999999998</v>
          </cell>
          <cell r="E52">
            <v>0</v>
          </cell>
          <cell r="F52">
            <v>0</v>
          </cell>
          <cell r="G52">
            <v>0</v>
          </cell>
          <cell r="H52">
            <v>0</v>
          </cell>
          <cell r="I52">
            <v>0</v>
          </cell>
          <cell r="J52">
            <v>0</v>
          </cell>
          <cell r="K52">
            <v>0</v>
          </cell>
          <cell r="L52">
            <v>0</v>
          </cell>
          <cell r="M52">
            <v>0</v>
          </cell>
          <cell r="N52">
            <v>0</v>
          </cell>
          <cell r="O52">
            <v>56.473999999999997</v>
          </cell>
        </row>
        <row r="53">
          <cell r="C53">
            <v>27.047934541311591</v>
          </cell>
          <cell r="D53">
            <v>271.16892228629769</v>
          </cell>
          <cell r="E53">
            <v>518.84913232984172</v>
          </cell>
          <cell r="F53">
            <v>939.57003898743335</v>
          </cell>
          <cell r="G53">
            <v>1185.4580674699478</v>
          </cell>
          <cell r="H53">
            <v>1483.9802057257887</v>
          </cell>
          <cell r="I53">
            <v>1782.5023439816293</v>
          </cell>
          <cell r="J53">
            <v>2081.0244822374702</v>
          </cell>
          <cell r="K53">
            <v>2379.5466204933109</v>
          </cell>
          <cell r="L53">
            <v>2678.0687587491516</v>
          </cell>
          <cell r="M53">
            <v>2976.5908970049927</v>
          </cell>
          <cell r="N53">
            <v>2947.60173173475</v>
          </cell>
          <cell r="O53">
            <v>19271.409135541926</v>
          </cell>
        </row>
        <row r="54">
          <cell r="C54">
            <v>26.611999999999998</v>
          </cell>
          <cell r="D54">
            <v>125.85</v>
          </cell>
          <cell r="E54">
            <v>0</v>
          </cell>
          <cell r="F54">
            <v>0</v>
          </cell>
          <cell r="G54">
            <v>0</v>
          </cell>
          <cell r="H54">
            <v>0</v>
          </cell>
          <cell r="I54">
            <v>0</v>
          </cell>
          <cell r="J54">
            <v>0</v>
          </cell>
          <cell r="K54">
            <v>0</v>
          </cell>
          <cell r="L54">
            <v>0</v>
          </cell>
          <cell r="M54">
            <v>0</v>
          </cell>
          <cell r="N54">
            <v>0</v>
          </cell>
          <cell r="O54">
            <v>152.46199999999999</v>
          </cell>
        </row>
        <row r="55">
          <cell r="C55">
            <v>15.116217761201444</v>
          </cell>
          <cell r="D55">
            <v>151.54755987335432</v>
          </cell>
          <cell r="E55">
            <v>289.9680364698188</v>
          </cell>
          <cell r="F55">
            <v>525.09537427126077</v>
          </cell>
          <cell r="G55">
            <v>662.51425842809704</v>
          </cell>
          <cell r="H55">
            <v>829.34864800126684</v>
          </cell>
          <cell r="I55">
            <v>996.18303757443664</v>
          </cell>
          <cell r="J55">
            <v>1163.0174271476064</v>
          </cell>
          <cell r="K55">
            <v>1329.8518167207762</v>
          </cell>
          <cell r="L55">
            <v>1496.6862062939458</v>
          </cell>
          <cell r="M55">
            <v>1663.5205958671158</v>
          </cell>
          <cell r="N55">
            <v>1647.3194868962569</v>
          </cell>
          <cell r="O55">
            <v>10770.168665305137</v>
          </cell>
        </row>
        <row r="56">
          <cell r="C56">
            <v>3.6859999999999999</v>
          </cell>
          <cell r="D56">
            <v>31.234999999999999</v>
          </cell>
          <cell r="E56">
            <v>0</v>
          </cell>
          <cell r="F56">
            <v>0</v>
          </cell>
          <cell r="G56">
            <v>0</v>
          </cell>
          <cell r="H56">
            <v>0</v>
          </cell>
          <cell r="I56">
            <v>0</v>
          </cell>
          <cell r="J56">
            <v>0</v>
          </cell>
          <cell r="K56">
            <v>0</v>
          </cell>
          <cell r="L56">
            <v>0</v>
          </cell>
          <cell r="M56">
            <v>0</v>
          </cell>
          <cell r="N56">
            <v>0</v>
          </cell>
          <cell r="O56">
            <v>34.920999999999999</v>
          </cell>
        </row>
        <row r="57">
          <cell r="C57">
            <v>51.041245222637187</v>
          </cell>
          <cell r="D57">
            <v>319.65750370775697</v>
          </cell>
          <cell r="E57">
            <v>473.44411269024823</v>
          </cell>
          <cell r="F57">
            <v>686.90510268287903</v>
          </cell>
          <cell r="G57">
            <v>898.10390596702348</v>
          </cell>
          <cell r="H57">
            <v>1104.2417241033452</v>
          </cell>
          <cell r="I57">
            <v>1310.379542239667</v>
          </cell>
          <cell r="J57">
            <v>1516.5173603759883</v>
          </cell>
          <cell r="K57">
            <v>1722.6551785123102</v>
          </cell>
          <cell r="L57">
            <v>1928.792996648632</v>
          </cell>
          <cell r="M57">
            <v>2134.9308147849538</v>
          </cell>
          <cell r="N57">
            <v>2106.961769629148</v>
          </cell>
          <cell r="O57">
            <v>14253.631256564589</v>
          </cell>
        </row>
        <row r="58">
          <cell r="C58">
            <v>7.9279999999999999</v>
          </cell>
          <cell r="D58">
            <v>28.472999999999999</v>
          </cell>
          <cell r="E58">
            <v>0</v>
          </cell>
          <cell r="F58">
            <v>0</v>
          </cell>
          <cell r="G58">
            <v>0</v>
          </cell>
          <cell r="H58">
            <v>0</v>
          </cell>
          <cell r="I58">
            <v>0</v>
          </cell>
          <cell r="J58">
            <v>0</v>
          </cell>
          <cell r="K58">
            <v>0</v>
          </cell>
          <cell r="L58">
            <v>0</v>
          </cell>
          <cell r="M58">
            <v>0</v>
          </cell>
          <cell r="N58">
            <v>0</v>
          </cell>
          <cell r="O58">
            <v>36.400999999999996</v>
          </cell>
        </row>
        <row r="59">
          <cell r="C59">
            <v>149.65852573860769</v>
          </cell>
          <cell r="D59">
            <v>1094.7418900727166</v>
          </cell>
          <cell r="E59">
            <v>2150.1880602422575</v>
          </cell>
          <cell r="F59">
            <v>3792.1386426242789</v>
          </cell>
          <cell r="G59">
            <v>4792.4018277505438</v>
          </cell>
          <cell r="H59">
            <v>5990.6911479737264</v>
          </cell>
          <cell r="I59">
            <v>7188.9804681969072</v>
          </cell>
          <cell r="J59">
            <v>8387.2697884200898</v>
          </cell>
          <cell r="K59">
            <v>9585.5591086432705</v>
          </cell>
          <cell r="L59">
            <v>10783.848428866451</v>
          </cell>
          <cell r="M59">
            <v>11982.137749089636</v>
          </cell>
          <cell r="N59">
            <v>11862.384362381534</v>
          </cell>
          <cell r="O59">
            <v>77760</v>
          </cell>
        </row>
        <row r="60">
          <cell r="C60">
            <v>51.597999999999992</v>
          </cell>
          <cell r="D60">
            <v>305.88499999999999</v>
          </cell>
          <cell r="E60">
            <v>0</v>
          </cell>
          <cell r="F60">
            <v>0</v>
          </cell>
          <cell r="G60">
            <v>0</v>
          </cell>
          <cell r="H60">
            <v>0</v>
          </cell>
          <cell r="I60">
            <v>0</v>
          </cell>
          <cell r="J60">
            <v>0</v>
          </cell>
          <cell r="K60">
            <v>0</v>
          </cell>
          <cell r="L60">
            <v>0</v>
          </cell>
          <cell r="M60">
            <v>0</v>
          </cell>
          <cell r="N60">
            <v>0</v>
          </cell>
          <cell r="O60">
            <v>357.483</v>
          </cell>
        </row>
        <row r="64">
          <cell r="C64" t="str">
            <v>0</v>
          </cell>
          <cell r="D64">
            <v>38.5</v>
          </cell>
          <cell r="E64">
            <v>77</v>
          </cell>
          <cell r="F64">
            <v>154</v>
          </cell>
          <cell r="G64">
            <v>322</v>
          </cell>
          <cell r="H64">
            <v>490</v>
          </cell>
          <cell r="I64">
            <v>658</v>
          </cell>
          <cell r="J64">
            <v>854</v>
          </cell>
          <cell r="K64">
            <v>1022</v>
          </cell>
          <cell r="L64">
            <v>1176</v>
          </cell>
          <cell r="M64">
            <v>1330</v>
          </cell>
          <cell r="N64">
            <v>1340.22</v>
          </cell>
          <cell r="O64">
            <v>7461.72</v>
          </cell>
        </row>
        <row r="65">
          <cell r="C65">
            <v>2.34</v>
          </cell>
          <cell r="D65">
            <v>39.985999999999997</v>
          </cell>
          <cell r="E65">
            <v>0</v>
          </cell>
          <cell r="F65">
            <v>0</v>
          </cell>
          <cell r="G65">
            <v>0</v>
          </cell>
          <cell r="H65">
            <v>0</v>
          </cell>
          <cell r="I65">
            <v>0</v>
          </cell>
          <cell r="J65">
            <v>0</v>
          </cell>
          <cell r="K65">
            <v>0</v>
          </cell>
          <cell r="L65">
            <v>0</v>
          </cell>
          <cell r="M65">
            <v>0</v>
          </cell>
          <cell r="N65">
            <v>0</v>
          </cell>
          <cell r="O65">
            <v>42.325999999999993</v>
          </cell>
        </row>
        <row r="66">
          <cell r="C66" t="str">
            <v>0</v>
          </cell>
          <cell r="D66">
            <v>35.07</v>
          </cell>
          <cell r="E66">
            <v>70.14</v>
          </cell>
          <cell r="F66">
            <v>140.28</v>
          </cell>
          <cell r="G66">
            <v>286.72000000000003</v>
          </cell>
          <cell r="H66">
            <v>412.02</v>
          </cell>
          <cell r="I66">
            <v>540.26</v>
          </cell>
          <cell r="J66">
            <v>668.5</v>
          </cell>
          <cell r="K66">
            <v>808.5</v>
          </cell>
          <cell r="L66">
            <v>955.22</v>
          </cell>
          <cell r="M66">
            <v>1053.5</v>
          </cell>
          <cell r="N66">
            <v>1053.5</v>
          </cell>
          <cell r="O66">
            <v>6023.71</v>
          </cell>
        </row>
        <row r="67">
          <cell r="C67">
            <v>0.73</v>
          </cell>
          <cell r="D67">
            <v>81.433000000000007</v>
          </cell>
          <cell r="E67">
            <v>0</v>
          </cell>
          <cell r="F67">
            <v>0</v>
          </cell>
          <cell r="G67">
            <v>0</v>
          </cell>
          <cell r="H67">
            <v>0</v>
          </cell>
          <cell r="I67">
            <v>0</v>
          </cell>
          <cell r="J67">
            <v>0</v>
          </cell>
          <cell r="K67">
            <v>0</v>
          </cell>
          <cell r="L67">
            <v>0</v>
          </cell>
          <cell r="M67">
            <v>0</v>
          </cell>
          <cell r="N67">
            <v>0</v>
          </cell>
          <cell r="O67">
            <v>82.163000000000011</v>
          </cell>
        </row>
        <row r="68">
          <cell r="C68" t="str">
            <v>0</v>
          </cell>
          <cell r="D68">
            <v>77.98</v>
          </cell>
          <cell r="E68">
            <v>155.96</v>
          </cell>
          <cell r="F68">
            <v>311.92</v>
          </cell>
          <cell r="G68">
            <v>528.91999999999996</v>
          </cell>
          <cell r="H68">
            <v>752.92</v>
          </cell>
          <cell r="I68">
            <v>990.92</v>
          </cell>
          <cell r="J68">
            <v>1214.92</v>
          </cell>
          <cell r="K68">
            <v>1382.92</v>
          </cell>
          <cell r="L68">
            <v>1423.38</v>
          </cell>
          <cell r="M68">
            <v>1423.38</v>
          </cell>
          <cell r="N68">
            <v>1423.38</v>
          </cell>
          <cell r="O68">
            <v>9686.6</v>
          </cell>
        </row>
        <row r="69">
          <cell r="C69" t="str">
            <v>0</v>
          </cell>
          <cell r="D69">
            <v>20.94</v>
          </cell>
          <cell r="E69">
            <v>0</v>
          </cell>
          <cell r="F69">
            <v>0</v>
          </cell>
          <cell r="G69">
            <v>0</v>
          </cell>
          <cell r="H69">
            <v>0</v>
          </cell>
          <cell r="I69">
            <v>0</v>
          </cell>
          <cell r="J69">
            <v>0</v>
          </cell>
          <cell r="K69">
            <v>0</v>
          </cell>
          <cell r="L69">
            <v>0</v>
          </cell>
          <cell r="M69">
            <v>0</v>
          </cell>
          <cell r="N69">
            <v>0</v>
          </cell>
          <cell r="O69">
            <v>20.94</v>
          </cell>
        </row>
        <row r="70">
          <cell r="C70" t="str">
            <v>0</v>
          </cell>
          <cell r="D70">
            <v>26.074999999999999</v>
          </cell>
          <cell r="E70">
            <v>52.15</v>
          </cell>
          <cell r="F70">
            <v>104.3</v>
          </cell>
          <cell r="G70">
            <v>233.1</v>
          </cell>
          <cell r="H70">
            <v>401.1</v>
          </cell>
          <cell r="I70">
            <v>569.1</v>
          </cell>
          <cell r="J70">
            <v>737.1</v>
          </cell>
          <cell r="K70">
            <v>905.1</v>
          </cell>
          <cell r="L70">
            <v>1078.7</v>
          </cell>
          <cell r="M70">
            <v>1239.98</v>
          </cell>
          <cell r="N70">
            <v>1239.98</v>
          </cell>
          <cell r="O70">
            <v>6586.6849999999995</v>
          </cell>
        </row>
        <row r="71">
          <cell r="C71" t="str">
            <v>0</v>
          </cell>
          <cell r="D71">
            <v>34.802</v>
          </cell>
          <cell r="E71">
            <v>0</v>
          </cell>
          <cell r="F71">
            <v>0</v>
          </cell>
          <cell r="G71">
            <v>0</v>
          </cell>
          <cell r="H71">
            <v>0</v>
          </cell>
          <cell r="I71">
            <v>0</v>
          </cell>
          <cell r="J71">
            <v>0</v>
          </cell>
          <cell r="K71">
            <v>0</v>
          </cell>
          <cell r="L71">
            <v>0</v>
          </cell>
          <cell r="M71">
            <v>0</v>
          </cell>
          <cell r="N71">
            <v>0</v>
          </cell>
          <cell r="O71">
            <v>34.802</v>
          </cell>
        </row>
        <row r="72">
          <cell r="C72" t="str">
            <v>0</v>
          </cell>
          <cell r="D72">
            <v>77</v>
          </cell>
          <cell r="E72">
            <v>154</v>
          </cell>
          <cell r="F72">
            <v>308</v>
          </cell>
          <cell r="G72">
            <v>574</v>
          </cell>
          <cell r="H72">
            <v>845.6</v>
          </cell>
          <cell r="I72">
            <v>1103.2</v>
          </cell>
          <cell r="J72">
            <v>1369.2</v>
          </cell>
          <cell r="K72">
            <v>1635.2</v>
          </cell>
          <cell r="L72">
            <v>1884.4</v>
          </cell>
          <cell r="M72">
            <v>2133.6</v>
          </cell>
          <cell r="N72">
            <v>2230.7600000000002</v>
          </cell>
          <cell r="O72">
            <v>12314.96</v>
          </cell>
        </row>
        <row r="73">
          <cell r="C73" t="str">
            <v>0</v>
          </cell>
          <cell r="D73">
            <v>71.914000000000001</v>
          </cell>
          <cell r="E73">
            <v>0</v>
          </cell>
          <cell r="F73">
            <v>0</v>
          </cell>
          <cell r="G73">
            <v>0</v>
          </cell>
          <cell r="H73">
            <v>0</v>
          </cell>
          <cell r="I73">
            <v>0</v>
          </cell>
          <cell r="J73">
            <v>0</v>
          </cell>
          <cell r="K73">
            <v>0</v>
          </cell>
          <cell r="L73">
            <v>0</v>
          </cell>
          <cell r="M73">
            <v>0</v>
          </cell>
          <cell r="N73">
            <v>0</v>
          </cell>
          <cell r="O73">
            <v>71.914000000000001</v>
          </cell>
        </row>
        <row r="74">
          <cell r="C74" t="str">
            <v>0</v>
          </cell>
          <cell r="D74">
            <v>254.625</v>
          </cell>
          <cell r="E74">
            <v>509.25</v>
          </cell>
          <cell r="F74">
            <v>1018.5</v>
          </cell>
          <cell r="G74">
            <v>1944.7399999999998</v>
          </cell>
          <cell r="H74">
            <v>2901.64</v>
          </cell>
          <cell r="I74">
            <v>3861.4799999999996</v>
          </cell>
          <cell r="J74">
            <v>4843.72</v>
          </cell>
          <cell r="K74">
            <v>5753.72</v>
          </cell>
          <cell r="L74">
            <v>6517.7000000000007</v>
          </cell>
          <cell r="M74">
            <v>7180.4600000000009</v>
          </cell>
          <cell r="N74">
            <v>7287.84</v>
          </cell>
          <cell r="O74">
            <v>42073.675000000003</v>
          </cell>
        </row>
        <row r="75">
          <cell r="C75">
            <v>3.07</v>
          </cell>
          <cell r="D75">
            <v>249.07499999999999</v>
          </cell>
          <cell r="E75">
            <v>0</v>
          </cell>
          <cell r="F75">
            <v>0</v>
          </cell>
          <cell r="G75">
            <v>0</v>
          </cell>
          <cell r="H75">
            <v>0</v>
          </cell>
          <cell r="I75">
            <v>0</v>
          </cell>
          <cell r="J75">
            <v>0</v>
          </cell>
          <cell r="K75">
            <v>0</v>
          </cell>
          <cell r="L75">
            <v>0</v>
          </cell>
          <cell r="M75">
            <v>0</v>
          </cell>
          <cell r="N75">
            <v>0</v>
          </cell>
          <cell r="O75">
            <v>252.14499999999998</v>
          </cell>
        </row>
        <row r="79">
          <cell r="C79">
            <v>0</v>
          </cell>
          <cell r="D79">
            <v>0</v>
          </cell>
          <cell r="E79">
            <v>0</v>
          </cell>
          <cell r="F79">
            <v>0</v>
          </cell>
          <cell r="G79">
            <v>0</v>
          </cell>
          <cell r="H79">
            <v>0</v>
          </cell>
          <cell r="I79">
            <v>0</v>
          </cell>
          <cell r="J79">
            <v>0</v>
          </cell>
          <cell r="K79">
            <v>0</v>
          </cell>
          <cell r="L79">
            <v>0</v>
          </cell>
          <cell r="M79">
            <v>0</v>
          </cell>
          <cell r="N79">
            <v>0</v>
          </cell>
          <cell r="O79">
            <v>0</v>
          </cell>
        </row>
        <row r="80">
          <cell r="C80">
            <v>836</v>
          </cell>
          <cell r="D80">
            <v>575</v>
          </cell>
          <cell r="E80">
            <v>0</v>
          </cell>
          <cell r="F80">
            <v>0</v>
          </cell>
          <cell r="G80">
            <v>0</v>
          </cell>
          <cell r="H80">
            <v>0</v>
          </cell>
          <cell r="I80">
            <v>0</v>
          </cell>
          <cell r="J80">
            <v>0</v>
          </cell>
          <cell r="K80">
            <v>0</v>
          </cell>
          <cell r="L80">
            <v>0</v>
          </cell>
          <cell r="M80">
            <v>0</v>
          </cell>
          <cell r="N80">
            <v>0</v>
          </cell>
          <cell r="O80">
            <v>1411</v>
          </cell>
        </row>
        <row r="81">
          <cell r="C81">
            <v>0</v>
          </cell>
          <cell r="D81">
            <v>0</v>
          </cell>
          <cell r="E81">
            <v>0</v>
          </cell>
          <cell r="F81">
            <v>0</v>
          </cell>
          <cell r="G81">
            <v>0</v>
          </cell>
          <cell r="H81">
            <v>0</v>
          </cell>
          <cell r="I81">
            <v>0</v>
          </cell>
          <cell r="J81">
            <v>0</v>
          </cell>
          <cell r="K81">
            <v>0</v>
          </cell>
          <cell r="L81">
            <v>0</v>
          </cell>
          <cell r="M81">
            <v>0</v>
          </cell>
          <cell r="N81">
            <v>0</v>
          </cell>
          <cell r="O81">
            <v>0</v>
          </cell>
        </row>
        <row r="82">
          <cell r="C82">
            <v>421</v>
          </cell>
          <cell r="D82">
            <v>486</v>
          </cell>
          <cell r="E82">
            <v>0</v>
          </cell>
          <cell r="F82">
            <v>0</v>
          </cell>
          <cell r="G82">
            <v>0</v>
          </cell>
          <cell r="H82">
            <v>0</v>
          </cell>
          <cell r="I82">
            <v>0</v>
          </cell>
          <cell r="J82">
            <v>0</v>
          </cell>
          <cell r="K82">
            <v>0</v>
          </cell>
          <cell r="L82">
            <v>0</v>
          </cell>
          <cell r="M82">
            <v>0</v>
          </cell>
          <cell r="N82">
            <v>0</v>
          </cell>
          <cell r="O82">
            <v>907</v>
          </cell>
        </row>
        <row r="83">
          <cell r="C83">
            <v>0</v>
          </cell>
          <cell r="D83">
            <v>0</v>
          </cell>
          <cell r="E83">
            <v>0</v>
          </cell>
          <cell r="F83">
            <v>0</v>
          </cell>
          <cell r="G83">
            <v>0</v>
          </cell>
          <cell r="H83">
            <v>0</v>
          </cell>
          <cell r="I83">
            <v>0</v>
          </cell>
          <cell r="J83">
            <v>0</v>
          </cell>
          <cell r="K83">
            <v>0</v>
          </cell>
          <cell r="L83">
            <v>0</v>
          </cell>
          <cell r="M83">
            <v>0</v>
          </cell>
          <cell r="N83">
            <v>0</v>
          </cell>
          <cell r="O83">
            <v>0</v>
          </cell>
        </row>
        <row r="84">
          <cell r="C84">
            <v>865</v>
          </cell>
          <cell r="D84">
            <v>775</v>
          </cell>
          <cell r="E84">
            <v>0</v>
          </cell>
          <cell r="F84">
            <v>0</v>
          </cell>
          <cell r="G84">
            <v>0</v>
          </cell>
          <cell r="H84">
            <v>0</v>
          </cell>
          <cell r="I84">
            <v>0</v>
          </cell>
          <cell r="J84">
            <v>0</v>
          </cell>
          <cell r="K84">
            <v>0</v>
          </cell>
          <cell r="L84">
            <v>0</v>
          </cell>
          <cell r="M84">
            <v>0</v>
          </cell>
          <cell r="N84">
            <v>0</v>
          </cell>
          <cell r="O84">
            <v>1640</v>
          </cell>
        </row>
        <row r="85">
          <cell r="C85">
            <v>0</v>
          </cell>
          <cell r="D85">
            <v>0</v>
          </cell>
          <cell r="E85">
            <v>0</v>
          </cell>
          <cell r="F85">
            <v>0</v>
          </cell>
          <cell r="G85">
            <v>0</v>
          </cell>
          <cell r="H85">
            <v>0</v>
          </cell>
          <cell r="I85">
            <v>0</v>
          </cell>
          <cell r="J85">
            <v>0</v>
          </cell>
          <cell r="K85">
            <v>0</v>
          </cell>
          <cell r="L85">
            <v>0</v>
          </cell>
          <cell r="M85">
            <v>0</v>
          </cell>
          <cell r="N85">
            <v>0</v>
          </cell>
          <cell r="O85">
            <v>0</v>
          </cell>
        </row>
        <row r="86">
          <cell r="C86">
            <v>372</v>
          </cell>
          <cell r="D86">
            <v>587</v>
          </cell>
          <cell r="E86">
            <v>0</v>
          </cell>
          <cell r="F86">
            <v>0</v>
          </cell>
          <cell r="G86">
            <v>0</v>
          </cell>
          <cell r="H86">
            <v>0</v>
          </cell>
          <cell r="I86">
            <v>0</v>
          </cell>
          <cell r="J86">
            <v>0</v>
          </cell>
          <cell r="K86">
            <v>0</v>
          </cell>
          <cell r="L86">
            <v>0</v>
          </cell>
          <cell r="M86">
            <v>0</v>
          </cell>
          <cell r="N86">
            <v>0</v>
          </cell>
          <cell r="O86">
            <v>959</v>
          </cell>
        </row>
        <row r="87">
          <cell r="C87">
            <v>0</v>
          </cell>
          <cell r="D87">
            <v>0</v>
          </cell>
          <cell r="E87">
            <v>0</v>
          </cell>
          <cell r="F87">
            <v>0</v>
          </cell>
          <cell r="G87">
            <v>0</v>
          </cell>
          <cell r="H87">
            <v>0</v>
          </cell>
          <cell r="I87">
            <v>0</v>
          </cell>
          <cell r="J87">
            <v>0</v>
          </cell>
          <cell r="K87">
            <v>0</v>
          </cell>
          <cell r="L87">
            <v>0</v>
          </cell>
          <cell r="M87">
            <v>0</v>
          </cell>
          <cell r="N87">
            <v>0</v>
          </cell>
          <cell r="O87">
            <v>0</v>
          </cell>
        </row>
        <row r="88">
          <cell r="C88">
            <v>96</v>
          </cell>
          <cell r="D88">
            <v>816</v>
          </cell>
          <cell r="E88">
            <v>0</v>
          </cell>
          <cell r="F88">
            <v>0</v>
          </cell>
          <cell r="G88">
            <v>0</v>
          </cell>
          <cell r="H88">
            <v>0</v>
          </cell>
          <cell r="I88">
            <v>0</v>
          </cell>
          <cell r="J88">
            <v>0</v>
          </cell>
          <cell r="K88">
            <v>0</v>
          </cell>
          <cell r="L88">
            <v>0</v>
          </cell>
          <cell r="M88">
            <v>0</v>
          </cell>
          <cell r="N88">
            <v>0</v>
          </cell>
          <cell r="O88">
            <v>912</v>
          </cell>
        </row>
        <row r="89">
          <cell r="C89">
            <v>0</v>
          </cell>
          <cell r="D89">
            <v>0</v>
          </cell>
          <cell r="E89">
            <v>0</v>
          </cell>
          <cell r="F89">
            <v>0</v>
          </cell>
          <cell r="G89">
            <v>0</v>
          </cell>
          <cell r="H89">
            <v>0</v>
          </cell>
          <cell r="I89">
            <v>0</v>
          </cell>
          <cell r="J89">
            <v>0</v>
          </cell>
          <cell r="K89">
            <v>0</v>
          </cell>
          <cell r="L89">
            <v>0</v>
          </cell>
          <cell r="M89">
            <v>0</v>
          </cell>
          <cell r="N89">
            <v>0</v>
          </cell>
          <cell r="O89">
            <v>72000</v>
          </cell>
        </row>
        <row r="90">
          <cell r="C90">
            <v>2533</v>
          </cell>
          <cell r="D90">
            <v>3239</v>
          </cell>
          <cell r="E90">
            <v>0</v>
          </cell>
          <cell r="F90">
            <v>0</v>
          </cell>
          <cell r="G90">
            <v>0</v>
          </cell>
          <cell r="H90">
            <v>0</v>
          </cell>
          <cell r="I90">
            <v>0</v>
          </cell>
          <cell r="J90">
            <v>0</v>
          </cell>
          <cell r="K90">
            <v>0</v>
          </cell>
          <cell r="L90">
            <v>0</v>
          </cell>
          <cell r="M90">
            <v>0</v>
          </cell>
          <cell r="N90">
            <v>0</v>
          </cell>
          <cell r="O90">
            <v>5772</v>
          </cell>
        </row>
        <row r="94">
          <cell r="C94">
            <v>300</v>
          </cell>
          <cell r="D94">
            <v>800</v>
          </cell>
          <cell r="E94">
            <v>1200</v>
          </cell>
          <cell r="F94">
            <v>1373</v>
          </cell>
          <cell r="G94">
            <v>1500</v>
          </cell>
          <cell r="H94">
            <v>1500</v>
          </cell>
          <cell r="I94">
            <v>1500</v>
          </cell>
          <cell r="J94">
            <v>1400</v>
          </cell>
          <cell r="K94" t="str">
            <v>0</v>
          </cell>
          <cell r="L94" t="str">
            <v>0</v>
          </cell>
          <cell r="M94" t="str">
            <v>0</v>
          </cell>
          <cell r="N94" t="str">
            <v>0</v>
          </cell>
          <cell r="O94">
            <v>9573</v>
          </cell>
        </row>
        <row r="95">
          <cell r="C95">
            <v>293</v>
          </cell>
          <cell r="D95">
            <v>794</v>
          </cell>
          <cell r="E95">
            <v>0</v>
          </cell>
          <cell r="F95">
            <v>0</v>
          </cell>
          <cell r="G95">
            <v>0</v>
          </cell>
          <cell r="H95">
            <v>0</v>
          </cell>
          <cell r="I95">
            <v>0</v>
          </cell>
          <cell r="J95">
            <v>0</v>
          </cell>
          <cell r="K95">
            <v>0</v>
          </cell>
          <cell r="L95">
            <v>0</v>
          </cell>
          <cell r="M95">
            <v>0</v>
          </cell>
          <cell r="N95">
            <v>0</v>
          </cell>
          <cell r="O95">
            <v>1087</v>
          </cell>
        </row>
        <row r="96">
          <cell r="C96">
            <v>420</v>
          </cell>
          <cell r="D96">
            <v>582</v>
          </cell>
          <cell r="E96">
            <v>1163</v>
          </cell>
          <cell r="F96">
            <v>1012</v>
          </cell>
          <cell r="G96">
            <v>1033</v>
          </cell>
          <cell r="H96">
            <v>1033</v>
          </cell>
          <cell r="I96">
            <v>1117</v>
          </cell>
          <cell r="J96">
            <v>1165</v>
          </cell>
          <cell r="K96" t="str">
            <v>0</v>
          </cell>
          <cell r="L96" t="str">
            <v>0</v>
          </cell>
          <cell r="M96" t="str">
            <v>0</v>
          </cell>
          <cell r="N96" t="str">
            <v>0</v>
          </cell>
          <cell r="O96">
            <v>7525</v>
          </cell>
        </row>
        <row r="97">
          <cell r="C97">
            <v>756</v>
          </cell>
          <cell r="D97">
            <v>639</v>
          </cell>
          <cell r="E97">
            <v>0</v>
          </cell>
          <cell r="F97">
            <v>0</v>
          </cell>
          <cell r="G97">
            <v>0</v>
          </cell>
          <cell r="H97">
            <v>0</v>
          </cell>
          <cell r="I97">
            <v>0</v>
          </cell>
          <cell r="J97">
            <v>0</v>
          </cell>
          <cell r="K97">
            <v>0</v>
          </cell>
          <cell r="L97">
            <v>0</v>
          </cell>
          <cell r="M97">
            <v>0</v>
          </cell>
          <cell r="N97">
            <v>0</v>
          </cell>
          <cell r="O97">
            <v>1395</v>
          </cell>
        </row>
        <row r="98">
          <cell r="C98">
            <v>700</v>
          </cell>
          <cell r="D98">
            <v>1528</v>
          </cell>
          <cell r="E98">
            <v>1550</v>
          </cell>
          <cell r="F98">
            <v>1600</v>
          </cell>
          <cell r="G98">
            <v>1700</v>
          </cell>
          <cell r="H98">
            <v>1600</v>
          </cell>
          <cell r="I98">
            <v>1200</v>
          </cell>
          <cell r="J98">
            <v>289</v>
          </cell>
          <cell r="K98" t="str">
            <v>0</v>
          </cell>
          <cell r="L98" t="str">
            <v>0</v>
          </cell>
          <cell r="M98" t="str">
            <v>0</v>
          </cell>
          <cell r="N98" t="str">
            <v>0</v>
          </cell>
          <cell r="O98">
            <v>10167</v>
          </cell>
        </row>
        <row r="99">
          <cell r="C99">
            <v>927</v>
          </cell>
          <cell r="D99">
            <v>1529</v>
          </cell>
          <cell r="E99">
            <v>0</v>
          </cell>
          <cell r="F99">
            <v>0</v>
          </cell>
          <cell r="G99">
            <v>0</v>
          </cell>
          <cell r="H99">
            <v>0</v>
          </cell>
          <cell r="I99">
            <v>0</v>
          </cell>
          <cell r="J99">
            <v>0</v>
          </cell>
          <cell r="K99">
            <v>0</v>
          </cell>
          <cell r="L99">
            <v>0</v>
          </cell>
          <cell r="M99">
            <v>0</v>
          </cell>
          <cell r="N99">
            <v>0</v>
          </cell>
          <cell r="O99">
            <v>2456</v>
          </cell>
        </row>
        <row r="100">
          <cell r="C100">
            <v>424</v>
          </cell>
          <cell r="D100">
            <v>550</v>
          </cell>
          <cell r="E100">
            <v>950</v>
          </cell>
          <cell r="F100">
            <v>1380</v>
          </cell>
          <cell r="G100">
            <v>1380</v>
          </cell>
          <cell r="H100">
            <v>1380</v>
          </cell>
          <cell r="I100">
            <v>1380</v>
          </cell>
          <cell r="J100">
            <v>1420</v>
          </cell>
          <cell r="K100" t="str">
            <v>0</v>
          </cell>
          <cell r="L100" t="str">
            <v>0</v>
          </cell>
          <cell r="M100" t="str">
            <v>0</v>
          </cell>
          <cell r="N100" t="str">
            <v>0</v>
          </cell>
          <cell r="O100">
            <v>8864</v>
          </cell>
        </row>
        <row r="101">
          <cell r="C101">
            <v>606</v>
          </cell>
          <cell r="D101">
            <v>168</v>
          </cell>
          <cell r="E101">
            <v>0</v>
          </cell>
          <cell r="F101">
            <v>0</v>
          </cell>
          <cell r="G101">
            <v>0</v>
          </cell>
          <cell r="H101">
            <v>0</v>
          </cell>
          <cell r="I101">
            <v>0</v>
          </cell>
          <cell r="J101">
            <v>0</v>
          </cell>
          <cell r="K101">
            <v>0</v>
          </cell>
          <cell r="L101">
            <v>0</v>
          </cell>
          <cell r="M101">
            <v>0</v>
          </cell>
          <cell r="N101">
            <v>0</v>
          </cell>
          <cell r="O101">
            <v>774</v>
          </cell>
        </row>
        <row r="102">
          <cell r="C102">
            <v>1000</v>
          </cell>
          <cell r="D102">
            <v>1200</v>
          </cell>
          <cell r="E102">
            <v>1900</v>
          </cell>
          <cell r="F102">
            <v>2435</v>
          </cell>
          <cell r="G102">
            <v>2335</v>
          </cell>
          <cell r="H102">
            <v>2395</v>
          </cell>
          <cell r="I102">
            <v>2395</v>
          </cell>
          <cell r="J102">
            <v>2274</v>
          </cell>
          <cell r="K102" t="str">
            <v>0</v>
          </cell>
          <cell r="L102" t="str">
            <v>0</v>
          </cell>
          <cell r="M102" t="str">
            <v>0</v>
          </cell>
          <cell r="N102" t="str">
            <v>0</v>
          </cell>
          <cell r="O102">
            <v>15934</v>
          </cell>
        </row>
        <row r="103">
          <cell r="C103">
            <v>1125</v>
          </cell>
          <cell r="D103">
            <v>1355</v>
          </cell>
          <cell r="E103">
            <v>0</v>
          </cell>
          <cell r="F103">
            <v>0</v>
          </cell>
          <cell r="G103">
            <v>0</v>
          </cell>
          <cell r="H103">
            <v>0</v>
          </cell>
          <cell r="I103">
            <v>0</v>
          </cell>
          <cell r="J103">
            <v>0</v>
          </cell>
          <cell r="K103">
            <v>0</v>
          </cell>
          <cell r="L103">
            <v>0</v>
          </cell>
          <cell r="M103">
            <v>0</v>
          </cell>
          <cell r="N103">
            <v>0</v>
          </cell>
          <cell r="O103">
            <v>2480</v>
          </cell>
        </row>
        <row r="104">
          <cell r="C104">
            <v>2844</v>
          </cell>
          <cell r="D104">
            <v>4660</v>
          </cell>
          <cell r="E104">
            <v>6763</v>
          </cell>
          <cell r="F104">
            <v>7800</v>
          </cell>
          <cell r="G104">
            <v>7948</v>
          </cell>
          <cell r="H104">
            <v>7908</v>
          </cell>
          <cell r="I104">
            <v>7592</v>
          </cell>
          <cell r="J104">
            <v>6548</v>
          </cell>
          <cell r="K104" t="str">
            <v>0</v>
          </cell>
          <cell r="L104" t="str">
            <v>0</v>
          </cell>
          <cell r="M104" t="str">
            <v>0</v>
          </cell>
          <cell r="N104" t="str">
            <v>0</v>
          </cell>
          <cell r="O104">
            <v>52063</v>
          </cell>
        </row>
        <row r="105">
          <cell r="C105">
            <v>3707</v>
          </cell>
          <cell r="D105">
            <v>4485</v>
          </cell>
          <cell r="E105">
            <v>0</v>
          </cell>
          <cell r="F105">
            <v>0</v>
          </cell>
          <cell r="G105">
            <v>0</v>
          </cell>
          <cell r="H105">
            <v>0</v>
          </cell>
          <cell r="I105">
            <v>0</v>
          </cell>
          <cell r="J105">
            <v>0</v>
          </cell>
          <cell r="K105">
            <v>0</v>
          </cell>
          <cell r="L105">
            <v>0</v>
          </cell>
          <cell r="M105">
            <v>0</v>
          </cell>
          <cell r="N105">
            <v>0</v>
          </cell>
          <cell r="O105">
            <v>8192</v>
          </cell>
        </row>
        <row r="117">
          <cell r="C117">
            <v>683.86009099999944</v>
          </cell>
          <cell r="D117">
            <v>646.36900333333222</v>
          </cell>
          <cell r="E117">
            <v>0</v>
          </cell>
          <cell r="F117">
            <v>0</v>
          </cell>
          <cell r="G117">
            <v>0</v>
          </cell>
          <cell r="H117">
            <v>0</v>
          </cell>
          <cell r="I117">
            <v>0</v>
          </cell>
          <cell r="J117">
            <v>0</v>
          </cell>
          <cell r="K117">
            <v>0</v>
          </cell>
          <cell r="L117">
            <v>0</v>
          </cell>
          <cell r="M117">
            <v>0</v>
          </cell>
          <cell r="N117">
            <v>0</v>
          </cell>
          <cell r="O117">
            <v>0</v>
          </cell>
        </row>
        <row r="118">
          <cell r="C118">
            <v>2281</v>
          </cell>
          <cell r="D118">
            <v>2423</v>
          </cell>
          <cell r="E118">
            <v>0</v>
          </cell>
          <cell r="F118">
            <v>0</v>
          </cell>
          <cell r="G118">
            <v>0</v>
          </cell>
          <cell r="H118">
            <v>0</v>
          </cell>
          <cell r="I118">
            <v>0</v>
          </cell>
          <cell r="J118">
            <v>0</v>
          </cell>
          <cell r="K118">
            <v>0</v>
          </cell>
          <cell r="L118">
            <v>0</v>
          </cell>
          <cell r="M118">
            <v>0</v>
          </cell>
          <cell r="N118">
            <v>0</v>
          </cell>
          <cell r="O118">
            <v>0</v>
          </cell>
        </row>
        <row r="119">
          <cell r="C119">
            <v>0.2</v>
          </cell>
          <cell r="D119">
            <v>0.14000000000000001</v>
          </cell>
          <cell r="E119">
            <v>0</v>
          </cell>
          <cell r="F119">
            <v>0</v>
          </cell>
          <cell r="G119">
            <v>0</v>
          </cell>
          <cell r="H119">
            <v>0</v>
          </cell>
          <cell r="I119">
            <v>0</v>
          </cell>
          <cell r="J119">
            <v>0</v>
          </cell>
          <cell r="K119">
            <v>0</v>
          </cell>
          <cell r="L119">
            <v>0</v>
          </cell>
          <cell r="M119">
            <v>0</v>
          </cell>
          <cell r="N119">
            <v>0</v>
          </cell>
          <cell r="O119">
            <v>0</v>
          </cell>
        </row>
        <row r="120">
          <cell r="C120">
            <v>8.1299999999999997E-2</v>
          </cell>
          <cell r="D120">
            <v>0</v>
          </cell>
          <cell r="E120">
            <v>0</v>
          </cell>
          <cell r="F120">
            <v>0</v>
          </cell>
          <cell r="G120">
            <v>0</v>
          </cell>
          <cell r="H120">
            <v>0</v>
          </cell>
          <cell r="I120">
            <v>0</v>
          </cell>
          <cell r="J120">
            <v>0</v>
          </cell>
          <cell r="K120">
            <v>0</v>
          </cell>
          <cell r="L120">
            <v>0</v>
          </cell>
          <cell r="M120">
            <v>0</v>
          </cell>
          <cell r="N120">
            <v>0</v>
          </cell>
          <cell r="O120">
            <v>0</v>
          </cell>
        </row>
        <row r="121">
          <cell r="C121">
            <v>1151.6461674999971</v>
          </cell>
          <cell r="D121">
            <v>1102.9501888333293</v>
          </cell>
          <cell r="E121">
            <v>0</v>
          </cell>
          <cell r="F121">
            <v>0</v>
          </cell>
          <cell r="G121">
            <v>0</v>
          </cell>
          <cell r="H121">
            <v>0</v>
          </cell>
          <cell r="I121">
            <v>0</v>
          </cell>
          <cell r="J121">
            <v>0</v>
          </cell>
          <cell r="K121">
            <v>0</v>
          </cell>
          <cell r="L121">
            <v>0</v>
          </cell>
          <cell r="M121">
            <v>0</v>
          </cell>
          <cell r="N121">
            <v>0</v>
          </cell>
          <cell r="O121">
            <v>0</v>
          </cell>
        </row>
        <row r="122">
          <cell r="C122">
            <v>5938</v>
          </cell>
          <cell r="D122">
            <v>5680</v>
          </cell>
          <cell r="E122">
            <v>0</v>
          </cell>
          <cell r="F122">
            <v>0</v>
          </cell>
          <cell r="G122">
            <v>0</v>
          </cell>
          <cell r="H122">
            <v>0</v>
          </cell>
          <cell r="I122">
            <v>0</v>
          </cell>
          <cell r="J122">
            <v>0</v>
          </cell>
          <cell r="K122">
            <v>0</v>
          </cell>
          <cell r="L122">
            <v>0</v>
          </cell>
          <cell r="M122">
            <v>0</v>
          </cell>
          <cell r="N122">
            <v>0</v>
          </cell>
          <cell r="O122">
            <v>0</v>
          </cell>
        </row>
        <row r="123">
          <cell r="C123">
            <v>0.23</v>
          </cell>
          <cell r="D123">
            <v>0.23</v>
          </cell>
          <cell r="E123">
            <v>0</v>
          </cell>
          <cell r="F123">
            <v>0</v>
          </cell>
          <cell r="G123">
            <v>0</v>
          </cell>
          <cell r="H123">
            <v>0</v>
          </cell>
          <cell r="I123">
            <v>0</v>
          </cell>
          <cell r="J123">
            <v>0</v>
          </cell>
          <cell r="K123">
            <v>0</v>
          </cell>
          <cell r="L123">
            <v>0</v>
          </cell>
          <cell r="M123">
            <v>0</v>
          </cell>
          <cell r="N123">
            <v>0</v>
          </cell>
          <cell r="O123">
            <v>0</v>
          </cell>
        </row>
        <row r="124">
          <cell r="C124">
            <v>8.4199999999999997E-2</v>
          </cell>
          <cell r="D124">
            <v>0</v>
          </cell>
          <cell r="E124">
            <v>0</v>
          </cell>
          <cell r="F124">
            <v>0</v>
          </cell>
          <cell r="G124">
            <v>0</v>
          </cell>
          <cell r="H124">
            <v>0</v>
          </cell>
          <cell r="I124">
            <v>0</v>
          </cell>
          <cell r="J124">
            <v>0</v>
          </cell>
          <cell r="K124">
            <v>0</v>
          </cell>
          <cell r="L124">
            <v>0</v>
          </cell>
          <cell r="M124">
            <v>0</v>
          </cell>
          <cell r="N124">
            <v>0</v>
          </cell>
          <cell r="O124">
            <v>0</v>
          </cell>
        </row>
        <row r="125">
          <cell r="C125">
            <v>1490.2284119999983</v>
          </cell>
          <cell r="D125">
            <v>1383.6864216666656</v>
          </cell>
          <cell r="E125">
            <v>0</v>
          </cell>
          <cell r="F125">
            <v>0</v>
          </cell>
          <cell r="G125">
            <v>0</v>
          </cell>
          <cell r="H125">
            <v>0</v>
          </cell>
          <cell r="I125">
            <v>0</v>
          </cell>
          <cell r="J125">
            <v>0</v>
          </cell>
          <cell r="K125">
            <v>0</v>
          </cell>
          <cell r="L125">
            <v>0</v>
          </cell>
          <cell r="M125">
            <v>0</v>
          </cell>
          <cell r="N125">
            <v>0</v>
          </cell>
          <cell r="O125">
            <v>0</v>
          </cell>
        </row>
        <row r="126">
          <cell r="C126">
            <v>8512</v>
          </cell>
          <cell r="D126">
            <v>6576</v>
          </cell>
          <cell r="E126">
            <v>0</v>
          </cell>
          <cell r="F126">
            <v>0</v>
          </cell>
          <cell r="G126">
            <v>0</v>
          </cell>
          <cell r="H126">
            <v>0</v>
          </cell>
          <cell r="I126">
            <v>0</v>
          </cell>
          <cell r="J126">
            <v>0</v>
          </cell>
          <cell r="K126">
            <v>0</v>
          </cell>
          <cell r="L126">
            <v>0</v>
          </cell>
          <cell r="M126">
            <v>0</v>
          </cell>
          <cell r="N126">
            <v>0</v>
          </cell>
          <cell r="O126">
            <v>0</v>
          </cell>
        </row>
        <row r="127">
          <cell r="C127">
            <v>0.14000000000000001</v>
          </cell>
          <cell r="D127">
            <v>0.15</v>
          </cell>
          <cell r="E127">
            <v>0</v>
          </cell>
          <cell r="F127">
            <v>0</v>
          </cell>
          <cell r="G127">
            <v>0</v>
          </cell>
          <cell r="H127">
            <v>0</v>
          </cell>
          <cell r="I127">
            <v>0</v>
          </cell>
          <cell r="J127">
            <v>0</v>
          </cell>
          <cell r="K127">
            <v>0</v>
          </cell>
          <cell r="L127">
            <v>0</v>
          </cell>
          <cell r="M127">
            <v>0</v>
          </cell>
          <cell r="N127">
            <v>0</v>
          </cell>
          <cell r="O127">
            <v>0</v>
          </cell>
        </row>
        <row r="128">
          <cell r="C128">
            <v>4.4699999999999997E-2</v>
          </cell>
          <cell r="D128">
            <v>0</v>
          </cell>
          <cell r="E128">
            <v>0</v>
          </cell>
          <cell r="F128">
            <v>0</v>
          </cell>
          <cell r="G128">
            <v>0</v>
          </cell>
          <cell r="H128">
            <v>0</v>
          </cell>
          <cell r="I128">
            <v>0</v>
          </cell>
          <cell r="J128">
            <v>0</v>
          </cell>
          <cell r="K128">
            <v>0</v>
          </cell>
          <cell r="L128">
            <v>0</v>
          </cell>
          <cell r="M128">
            <v>0</v>
          </cell>
          <cell r="N128">
            <v>0</v>
          </cell>
          <cell r="O128">
            <v>0</v>
          </cell>
        </row>
        <row r="129">
          <cell r="C129">
            <v>918.94449249999661</v>
          </cell>
          <cell r="D129">
            <v>801.74467033333121</v>
          </cell>
          <cell r="E129">
            <v>0</v>
          </cell>
          <cell r="F129">
            <v>0</v>
          </cell>
          <cell r="G129">
            <v>0</v>
          </cell>
          <cell r="H129">
            <v>0</v>
          </cell>
          <cell r="I129">
            <v>0</v>
          </cell>
          <cell r="J129">
            <v>0</v>
          </cell>
          <cell r="K129">
            <v>0</v>
          </cell>
          <cell r="L129">
            <v>0</v>
          </cell>
          <cell r="M129">
            <v>0</v>
          </cell>
          <cell r="N129">
            <v>0</v>
          </cell>
          <cell r="O129">
            <v>0</v>
          </cell>
        </row>
        <row r="130">
          <cell r="C130">
            <v>3000</v>
          </cell>
          <cell r="D130">
            <v>4336</v>
          </cell>
          <cell r="E130">
            <v>0</v>
          </cell>
          <cell r="F130">
            <v>0</v>
          </cell>
          <cell r="G130">
            <v>0</v>
          </cell>
          <cell r="H130">
            <v>0</v>
          </cell>
          <cell r="I130">
            <v>0</v>
          </cell>
          <cell r="J130">
            <v>0</v>
          </cell>
          <cell r="K130">
            <v>0</v>
          </cell>
          <cell r="L130">
            <v>0</v>
          </cell>
          <cell r="M130">
            <v>0</v>
          </cell>
          <cell r="N130">
            <v>0</v>
          </cell>
          <cell r="O130">
            <v>0</v>
          </cell>
        </row>
        <row r="131">
          <cell r="C131">
            <v>0.13</v>
          </cell>
          <cell r="D131">
            <v>0.11</v>
          </cell>
          <cell r="E131">
            <v>0</v>
          </cell>
          <cell r="F131">
            <v>0</v>
          </cell>
          <cell r="G131">
            <v>0</v>
          </cell>
          <cell r="H131">
            <v>0</v>
          </cell>
          <cell r="I131">
            <v>0</v>
          </cell>
          <cell r="J131">
            <v>0</v>
          </cell>
          <cell r="K131">
            <v>0</v>
          </cell>
          <cell r="L131">
            <v>0</v>
          </cell>
          <cell r="M131">
            <v>0</v>
          </cell>
          <cell r="N131">
            <v>0</v>
          </cell>
          <cell r="O131">
            <v>0</v>
          </cell>
        </row>
        <row r="132">
          <cell r="D132">
            <v>0</v>
          </cell>
          <cell r="E132">
            <v>0</v>
          </cell>
          <cell r="F132">
            <v>0</v>
          </cell>
          <cell r="G132">
            <v>0</v>
          </cell>
          <cell r="H132">
            <v>0</v>
          </cell>
          <cell r="I132">
            <v>0</v>
          </cell>
          <cell r="J132">
            <v>0</v>
          </cell>
          <cell r="K132">
            <v>0</v>
          </cell>
          <cell r="L132">
            <v>0</v>
          </cell>
          <cell r="M132">
            <v>0</v>
          </cell>
          <cell r="N132">
            <v>0</v>
          </cell>
          <cell r="O132">
            <v>0</v>
          </cell>
        </row>
        <row r="133">
          <cell r="C133">
            <v>1078.4008294999978</v>
          </cell>
          <cell r="D133">
            <v>1012.2786753333297</v>
          </cell>
          <cell r="E133">
            <v>0</v>
          </cell>
          <cell r="F133">
            <v>0</v>
          </cell>
          <cell r="G133">
            <v>0</v>
          </cell>
          <cell r="H133">
            <v>0</v>
          </cell>
          <cell r="I133">
            <v>0</v>
          </cell>
          <cell r="J133">
            <v>0</v>
          </cell>
          <cell r="K133">
            <v>0</v>
          </cell>
          <cell r="L133">
            <v>0</v>
          </cell>
          <cell r="M133">
            <v>0</v>
          </cell>
          <cell r="N133">
            <v>0</v>
          </cell>
          <cell r="O133">
            <v>0</v>
          </cell>
        </row>
        <row r="134">
          <cell r="C134">
            <v>7902</v>
          </cell>
          <cell r="D134">
            <v>3575</v>
          </cell>
          <cell r="E134">
            <v>0</v>
          </cell>
          <cell r="F134">
            <v>0</v>
          </cell>
          <cell r="G134">
            <v>0</v>
          </cell>
          <cell r="H134">
            <v>0</v>
          </cell>
          <cell r="I134">
            <v>0</v>
          </cell>
          <cell r="J134">
            <v>0</v>
          </cell>
          <cell r="K134">
            <v>0</v>
          </cell>
          <cell r="L134">
            <v>0</v>
          </cell>
          <cell r="M134">
            <v>0</v>
          </cell>
          <cell r="N134">
            <v>0</v>
          </cell>
          <cell r="O134">
            <v>0</v>
          </cell>
        </row>
        <row r="135">
          <cell r="C135">
            <v>0.11</v>
          </cell>
          <cell r="D135">
            <v>0.17</v>
          </cell>
          <cell r="E135">
            <v>0</v>
          </cell>
          <cell r="F135">
            <v>0</v>
          </cell>
          <cell r="G135">
            <v>0</v>
          </cell>
          <cell r="H135">
            <v>0</v>
          </cell>
          <cell r="I135">
            <v>0</v>
          </cell>
          <cell r="J135">
            <v>0</v>
          </cell>
          <cell r="K135">
            <v>0</v>
          </cell>
          <cell r="L135">
            <v>0</v>
          </cell>
          <cell r="M135">
            <v>0</v>
          </cell>
          <cell r="N135">
            <v>0</v>
          </cell>
          <cell r="O135">
            <v>0</v>
          </cell>
        </row>
        <row r="136">
          <cell r="C136">
            <v>0.113</v>
          </cell>
          <cell r="D136">
            <v>0</v>
          </cell>
          <cell r="E136">
            <v>0</v>
          </cell>
          <cell r="F136">
            <v>0</v>
          </cell>
          <cell r="G136">
            <v>0</v>
          </cell>
          <cell r="H136">
            <v>0</v>
          </cell>
          <cell r="I136">
            <v>0</v>
          </cell>
          <cell r="J136">
            <v>0</v>
          </cell>
          <cell r="K136">
            <v>0</v>
          </cell>
          <cell r="L136">
            <v>0</v>
          </cell>
          <cell r="M136">
            <v>0</v>
          </cell>
          <cell r="N136">
            <v>0</v>
          </cell>
          <cell r="O136">
            <v>0</v>
          </cell>
        </row>
        <row r="137">
          <cell r="C137">
            <v>5323.0799924999892</v>
          </cell>
          <cell r="D137">
            <v>4947.0289594999876</v>
          </cell>
          <cell r="E137">
            <v>0</v>
          </cell>
          <cell r="F137">
            <v>0</v>
          </cell>
          <cell r="G137">
            <v>0</v>
          </cell>
          <cell r="H137">
            <v>0</v>
          </cell>
          <cell r="I137">
            <v>0</v>
          </cell>
          <cell r="J137">
            <v>0</v>
          </cell>
          <cell r="K137">
            <v>0</v>
          </cell>
          <cell r="L137">
            <v>0</v>
          </cell>
          <cell r="M137">
            <v>0</v>
          </cell>
          <cell r="N137">
            <v>0</v>
          </cell>
          <cell r="O137">
            <v>0</v>
          </cell>
        </row>
        <row r="138">
          <cell r="C138">
            <v>27633</v>
          </cell>
          <cell r="D138">
            <v>22490</v>
          </cell>
          <cell r="E138">
            <v>0</v>
          </cell>
          <cell r="F138">
            <v>0</v>
          </cell>
          <cell r="G138">
            <v>0</v>
          </cell>
          <cell r="H138">
            <v>0</v>
          </cell>
          <cell r="I138">
            <v>0</v>
          </cell>
          <cell r="J138">
            <v>0</v>
          </cell>
          <cell r="K138">
            <v>0</v>
          </cell>
          <cell r="L138">
            <v>0</v>
          </cell>
          <cell r="M138">
            <v>0</v>
          </cell>
          <cell r="N138">
            <v>0</v>
          </cell>
          <cell r="O138">
            <v>0</v>
          </cell>
        </row>
        <row r="139">
          <cell r="C139">
            <v>0.17</v>
          </cell>
          <cell r="D139">
            <v>0.18</v>
          </cell>
          <cell r="E139">
            <v>0</v>
          </cell>
          <cell r="F139">
            <v>0</v>
          </cell>
          <cell r="G139">
            <v>0</v>
          </cell>
          <cell r="H139">
            <v>0</v>
          </cell>
          <cell r="I139">
            <v>0</v>
          </cell>
          <cell r="J139">
            <v>0</v>
          </cell>
          <cell r="K139">
            <v>0</v>
          </cell>
          <cell r="L139">
            <v>0</v>
          </cell>
          <cell r="M139">
            <v>0</v>
          </cell>
          <cell r="N139">
            <v>0</v>
          </cell>
          <cell r="O139">
            <v>0</v>
          </cell>
        </row>
        <row r="140">
          <cell r="C140">
            <v>6.7799999999999999E-2</v>
          </cell>
          <cell r="D140">
            <v>0</v>
          </cell>
          <cell r="E140">
            <v>0</v>
          </cell>
          <cell r="F140">
            <v>0</v>
          </cell>
          <cell r="G140">
            <v>0</v>
          </cell>
          <cell r="H140">
            <v>0</v>
          </cell>
          <cell r="I140">
            <v>0</v>
          </cell>
          <cell r="J140">
            <v>0</v>
          </cell>
          <cell r="K140">
            <v>0</v>
          </cell>
          <cell r="L140">
            <v>0</v>
          </cell>
          <cell r="M140">
            <v>0</v>
          </cell>
          <cell r="N140">
            <v>0</v>
          </cell>
          <cell r="O140">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1">
          <cell r="C21">
            <v>0.01</v>
          </cell>
          <cell r="D21">
            <v>0.01</v>
          </cell>
          <cell r="E21">
            <v>0.01</v>
          </cell>
          <cell r="F21">
            <v>0.01</v>
          </cell>
          <cell r="G21">
            <v>0.01</v>
          </cell>
          <cell r="H21">
            <v>0.01</v>
          </cell>
          <cell r="I21">
            <v>0.01</v>
          </cell>
          <cell r="J21">
            <v>0.01</v>
          </cell>
          <cell r="K21">
            <v>0.01</v>
          </cell>
          <cell r="L21">
            <v>0.01</v>
          </cell>
          <cell r="M21">
            <v>0.01</v>
          </cell>
          <cell r="N21">
            <v>0.01</v>
          </cell>
        </row>
        <row r="22">
          <cell r="C22">
            <v>8.2000000000000007E-3</v>
          </cell>
          <cell r="D22">
            <v>6.1000000000000004E-3</v>
          </cell>
        </row>
        <row r="27">
          <cell r="C27">
            <v>4.8492441648581219E-3</v>
          </cell>
          <cell r="D27">
            <v>5.0980082983706756E-3</v>
          </cell>
        </row>
        <row r="29">
          <cell r="C29">
            <v>3.929285951987522E-3</v>
          </cell>
          <cell r="D29">
            <v>-2.3557254570884252E-3</v>
          </cell>
        </row>
        <row r="31">
          <cell r="C31">
            <v>-1.2585977690105152E-3</v>
          </cell>
          <cell r="D31">
            <v>-3.6950309818224803E-5</v>
          </cell>
        </row>
        <row r="33">
          <cell r="C33">
            <v>-7.2673286365351427E-4</v>
          </cell>
          <cell r="D33">
            <v>7.24236955283465E-5</v>
          </cell>
        </row>
        <row r="35">
          <cell r="C35">
            <v>5.2129629237664653E-4</v>
          </cell>
          <cell r="D35">
            <v>-1.6493584240033428E-4</v>
          </cell>
        </row>
        <row r="37">
          <cell r="C37">
            <v>-1.7825615145260433E-5</v>
          </cell>
          <cell r="D37">
            <v>-6.6563072216692149E-4</v>
          </cell>
        </row>
        <row r="39">
          <cell r="C39">
            <v>1.3812158408340242E-3</v>
          </cell>
          <cell r="D39">
            <v>1.4182201538690243E-3</v>
          </cell>
        </row>
        <row r="41">
          <cell r="C41">
            <v>-1.1804333008906247E-3</v>
          </cell>
          <cell r="D41">
            <v>-1.3501043763730354E-3</v>
          </cell>
        </row>
        <row r="43">
          <cell r="C43">
            <v>2.7350662090032201E-4</v>
          </cell>
          <cell r="D43">
            <v>2.0889900382664419E-3</v>
          </cell>
        </row>
        <row r="44">
          <cell r="C44">
            <v>0.01</v>
          </cell>
          <cell r="D44">
            <v>0.01</v>
          </cell>
          <cell r="E44">
            <v>0.01</v>
          </cell>
          <cell r="F44">
            <v>0.01</v>
          </cell>
          <cell r="G44">
            <v>0.01</v>
          </cell>
          <cell r="H44">
            <v>0.01</v>
          </cell>
          <cell r="I44">
            <v>0.01</v>
          </cell>
          <cell r="J44">
            <v>0.01</v>
          </cell>
          <cell r="K44">
            <v>0.01</v>
          </cell>
          <cell r="L44">
            <v>0.01</v>
          </cell>
          <cell r="M44">
            <v>0.01</v>
          </cell>
          <cell r="N44">
            <v>0.01</v>
          </cell>
        </row>
        <row r="45">
          <cell r="C45">
            <v>7.7697573050684128E-3</v>
          </cell>
          <cell r="D45">
            <v>4.1000000000000003E-3</v>
          </cell>
        </row>
        <row r="49">
          <cell r="C49">
            <v>0</v>
          </cell>
          <cell r="D49">
            <v>0</v>
          </cell>
          <cell r="E49">
            <v>0</v>
          </cell>
          <cell r="F49">
            <v>0</v>
          </cell>
          <cell r="G49">
            <v>0</v>
          </cell>
          <cell r="H49">
            <v>0</v>
          </cell>
          <cell r="I49">
            <v>0</v>
          </cell>
          <cell r="J49">
            <v>0</v>
          </cell>
          <cell r="K49">
            <v>0</v>
          </cell>
          <cell r="L49">
            <v>0</v>
          </cell>
          <cell r="M49">
            <v>0</v>
          </cell>
          <cell r="N49">
            <v>0</v>
          </cell>
          <cell r="O49">
            <v>0</v>
          </cell>
        </row>
        <row r="50">
          <cell r="C50">
            <v>0</v>
          </cell>
          <cell r="D50">
            <v>0</v>
          </cell>
          <cell r="E50">
            <v>0</v>
          </cell>
          <cell r="F50">
            <v>0</v>
          </cell>
          <cell r="G50">
            <v>0</v>
          </cell>
          <cell r="H50">
            <v>0</v>
          </cell>
          <cell r="I50">
            <v>0</v>
          </cell>
          <cell r="J50">
            <v>0</v>
          </cell>
          <cell r="K50">
            <v>0</v>
          </cell>
          <cell r="L50">
            <v>0</v>
          </cell>
          <cell r="M50">
            <v>0</v>
          </cell>
          <cell r="N50">
            <v>0</v>
          </cell>
          <cell r="O50">
            <v>0</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0</v>
          </cell>
          <cell r="E53">
            <v>0</v>
          </cell>
          <cell r="F53">
            <v>0</v>
          </cell>
          <cell r="G53">
            <v>0</v>
          </cell>
          <cell r="H53">
            <v>0</v>
          </cell>
          <cell r="I53">
            <v>0</v>
          </cell>
          <cell r="J53">
            <v>0</v>
          </cell>
          <cell r="K53">
            <v>0</v>
          </cell>
          <cell r="L53">
            <v>0</v>
          </cell>
          <cell r="M53">
            <v>0</v>
          </cell>
          <cell r="N53">
            <v>0</v>
          </cell>
          <cell r="O53">
            <v>0</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0</v>
          </cell>
          <cell r="D56">
            <v>0</v>
          </cell>
          <cell r="E56">
            <v>0</v>
          </cell>
          <cell r="F56">
            <v>0</v>
          </cell>
          <cell r="G56">
            <v>0</v>
          </cell>
          <cell r="H56">
            <v>0</v>
          </cell>
          <cell r="I56">
            <v>0</v>
          </cell>
          <cell r="J56">
            <v>0</v>
          </cell>
          <cell r="K56">
            <v>0</v>
          </cell>
          <cell r="L56">
            <v>0</v>
          </cell>
          <cell r="M56">
            <v>0</v>
          </cell>
          <cell r="N56">
            <v>0</v>
          </cell>
          <cell r="O56">
            <v>0</v>
          </cell>
        </row>
        <row r="57">
          <cell r="C57">
            <v>0</v>
          </cell>
          <cell r="D57">
            <v>0</v>
          </cell>
          <cell r="E57">
            <v>0</v>
          </cell>
          <cell r="F57">
            <v>0</v>
          </cell>
          <cell r="G57">
            <v>0</v>
          </cell>
          <cell r="H57">
            <v>0</v>
          </cell>
          <cell r="I57">
            <v>0</v>
          </cell>
          <cell r="J57">
            <v>0</v>
          </cell>
          <cell r="K57">
            <v>0</v>
          </cell>
          <cell r="L57">
            <v>0</v>
          </cell>
          <cell r="M57">
            <v>0</v>
          </cell>
          <cell r="N57">
            <v>0</v>
          </cell>
          <cell r="O57">
            <v>0</v>
          </cell>
        </row>
        <row r="58">
          <cell r="C58">
            <v>0</v>
          </cell>
          <cell r="D58">
            <v>0</v>
          </cell>
          <cell r="E58">
            <v>0</v>
          </cell>
          <cell r="F58">
            <v>0</v>
          </cell>
          <cell r="G58">
            <v>0</v>
          </cell>
          <cell r="H58">
            <v>0</v>
          </cell>
          <cell r="I58">
            <v>0</v>
          </cell>
          <cell r="J58">
            <v>0</v>
          </cell>
          <cell r="K58">
            <v>0</v>
          </cell>
          <cell r="L58">
            <v>0</v>
          </cell>
          <cell r="M58">
            <v>0</v>
          </cell>
          <cell r="N58">
            <v>0</v>
          </cell>
          <cell r="O58">
            <v>0</v>
          </cell>
        </row>
        <row r="59">
          <cell r="C59">
            <v>0</v>
          </cell>
          <cell r="D59">
            <v>0</v>
          </cell>
          <cell r="E59">
            <v>0</v>
          </cell>
          <cell r="F59">
            <v>0</v>
          </cell>
          <cell r="G59">
            <v>0</v>
          </cell>
          <cell r="H59">
            <v>0</v>
          </cell>
          <cell r="I59">
            <v>0</v>
          </cell>
          <cell r="J59">
            <v>0</v>
          </cell>
          <cell r="K59">
            <v>0</v>
          </cell>
          <cell r="L59">
            <v>0</v>
          </cell>
          <cell r="M59">
            <v>0</v>
          </cell>
          <cell r="N59">
            <v>0</v>
          </cell>
          <cell r="O59">
            <v>0</v>
          </cell>
        </row>
        <row r="60">
          <cell r="C60">
            <v>0</v>
          </cell>
          <cell r="D60">
            <v>0</v>
          </cell>
          <cell r="E60">
            <v>0</v>
          </cell>
          <cell r="F60">
            <v>0</v>
          </cell>
          <cell r="G60">
            <v>0</v>
          </cell>
          <cell r="H60">
            <v>0</v>
          </cell>
          <cell r="I60">
            <v>0</v>
          </cell>
          <cell r="J60">
            <v>0</v>
          </cell>
          <cell r="K60">
            <v>0</v>
          </cell>
          <cell r="L60">
            <v>0</v>
          </cell>
          <cell r="M60">
            <v>0</v>
          </cell>
          <cell r="N60">
            <v>0</v>
          </cell>
          <cell r="O60">
            <v>0</v>
          </cell>
        </row>
        <row r="61">
          <cell r="C61">
            <v>0</v>
          </cell>
          <cell r="D61">
            <v>0</v>
          </cell>
          <cell r="E61">
            <v>0</v>
          </cell>
          <cell r="F61">
            <v>0</v>
          </cell>
          <cell r="G61">
            <v>0</v>
          </cell>
          <cell r="H61">
            <v>0</v>
          </cell>
          <cell r="I61">
            <v>0</v>
          </cell>
          <cell r="J61">
            <v>0</v>
          </cell>
          <cell r="K61">
            <v>0</v>
          </cell>
          <cell r="L61">
            <v>0</v>
          </cell>
          <cell r="M61">
            <v>0</v>
          </cell>
          <cell r="N61">
            <v>0</v>
          </cell>
          <cell r="O61">
            <v>0</v>
          </cell>
        </row>
        <row r="62">
          <cell r="C62">
            <v>0</v>
          </cell>
          <cell r="D62">
            <v>0</v>
          </cell>
          <cell r="E62">
            <v>0</v>
          </cell>
          <cell r="F62">
            <v>0</v>
          </cell>
          <cell r="G62">
            <v>0</v>
          </cell>
          <cell r="H62">
            <v>0</v>
          </cell>
          <cell r="I62">
            <v>0</v>
          </cell>
          <cell r="J62">
            <v>0</v>
          </cell>
          <cell r="K62">
            <v>0</v>
          </cell>
          <cell r="L62">
            <v>0</v>
          </cell>
          <cell r="M62">
            <v>0</v>
          </cell>
          <cell r="N62">
            <v>0</v>
          </cell>
          <cell r="O62">
            <v>0</v>
          </cell>
        </row>
        <row r="66">
          <cell r="C66">
            <v>27</v>
          </cell>
          <cell r="D66">
            <v>27</v>
          </cell>
          <cell r="E66">
            <v>0</v>
          </cell>
          <cell r="F66">
            <v>0</v>
          </cell>
          <cell r="G66">
            <v>0</v>
          </cell>
          <cell r="H66">
            <v>0</v>
          </cell>
          <cell r="I66">
            <v>0</v>
          </cell>
          <cell r="J66">
            <v>0</v>
          </cell>
          <cell r="K66">
            <v>0</v>
          </cell>
          <cell r="L66">
            <v>0</v>
          </cell>
          <cell r="M66">
            <v>0</v>
          </cell>
          <cell r="N66">
            <v>0</v>
          </cell>
          <cell r="O66">
            <v>0</v>
          </cell>
        </row>
        <row r="67">
          <cell r="C67">
            <v>24.61</v>
          </cell>
          <cell r="D67">
            <v>24.19</v>
          </cell>
          <cell r="E67">
            <v>0</v>
          </cell>
          <cell r="F67">
            <v>0</v>
          </cell>
          <cell r="G67">
            <v>0</v>
          </cell>
          <cell r="H67">
            <v>0</v>
          </cell>
          <cell r="I67">
            <v>0</v>
          </cell>
          <cell r="J67">
            <v>0</v>
          </cell>
          <cell r="K67">
            <v>0</v>
          </cell>
          <cell r="L67">
            <v>0</v>
          </cell>
          <cell r="M67">
            <v>0</v>
          </cell>
          <cell r="N67">
            <v>0</v>
          </cell>
          <cell r="O67">
            <v>0</v>
          </cell>
        </row>
        <row r="68">
          <cell r="C68">
            <v>0</v>
          </cell>
          <cell r="D68">
            <v>0</v>
          </cell>
          <cell r="E68">
            <v>0</v>
          </cell>
          <cell r="F68">
            <v>0</v>
          </cell>
          <cell r="G68">
            <v>0</v>
          </cell>
          <cell r="H68">
            <v>0</v>
          </cell>
          <cell r="I68">
            <v>0</v>
          </cell>
          <cell r="J68">
            <v>0</v>
          </cell>
          <cell r="K68">
            <v>0</v>
          </cell>
          <cell r="L68">
            <v>0</v>
          </cell>
          <cell r="M68">
            <v>0</v>
          </cell>
          <cell r="N68">
            <v>0</v>
          </cell>
          <cell r="O68">
            <v>0</v>
          </cell>
        </row>
        <row r="69">
          <cell r="C69">
            <v>256.29000000000002</v>
          </cell>
          <cell r="D69">
            <v>233.93</v>
          </cell>
          <cell r="E69">
            <v>0</v>
          </cell>
          <cell r="F69">
            <v>0</v>
          </cell>
          <cell r="G69">
            <v>0</v>
          </cell>
          <cell r="H69">
            <v>0</v>
          </cell>
          <cell r="I69">
            <v>0</v>
          </cell>
          <cell r="J69">
            <v>0</v>
          </cell>
          <cell r="K69">
            <v>0</v>
          </cell>
          <cell r="L69">
            <v>0</v>
          </cell>
          <cell r="M69">
            <v>0</v>
          </cell>
          <cell r="N69">
            <v>0</v>
          </cell>
          <cell r="O69">
            <v>0</v>
          </cell>
        </row>
        <row r="75">
          <cell r="C75">
            <v>1.0592679774165494</v>
          </cell>
          <cell r="D75">
            <v>0.83040161591723582</v>
          </cell>
          <cell r="E75">
            <v>0</v>
          </cell>
          <cell r="F75">
            <v>0</v>
          </cell>
          <cell r="G75">
            <v>0</v>
          </cell>
          <cell r="H75">
            <v>0</v>
          </cell>
          <cell r="I75">
            <v>0</v>
          </cell>
          <cell r="J75">
            <v>0</v>
          </cell>
          <cell r="K75">
            <v>0</v>
          </cell>
          <cell r="L75">
            <v>0</v>
          </cell>
          <cell r="M75">
            <v>0</v>
          </cell>
          <cell r="N75">
            <v>0</v>
          </cell>
        </row>
        <row r="76">
          <cell r="C76">
            <v>1.1542987906229212</v>
          </cell>
          <cell r="D76">
            <v>0.86843878650731265</v>
          </cell>
          <cell r="E76">
            <v>0</v>
          </cell>
          <cell r="F76">
            <v>0</v>
          </cell>
          <cell r="G76">
            <v>0</v>
          </cell>
          <cell r="H76">
            <v>0</v>
          </cell>
          <cell r="I76">
            <v>0</v>
          </cell>
          <cell r="J76">
            <v>0</v>
          </cell>
          <cell r="K76">
            <v>0</v>
          </cell>
          <cell r="L76">
            <v>0</v>
          </cell>
          <cell r="M76">
            <v>0</v>
          </cell>
          <cell r="N76">
            <v>0</v>
          </cell>
        </row>
        <row r="77">
          <cell r="C77">
            <v>1.1358334110619621</v>
          </cell>
          <cell r="D77">
            <v>0.89025244750095267</v>
          </cell>
          <cell r="E77">
            <v>0</v>
          </cell>
          <cell r="F77">
            <v>0</v>
          </cell>
          <cell r="G77">
            <v>0</v>
          </cell>
          <cell r="H77">
            <v>0</v>
          </cell>
          <cell r="I77">
            <v>0</v>
          </cell>
          <cell r="J77">
            <v>0</v>
          </cell>
          <cell r="K77">
            <v>0</v>
          </cell>
          <cell r="L77">
            <v>0</v>
          </cell>
          <cell r="M77">
            <v>0</v>
          </cell>
          <cell r="N77">
            <v>0</v>
          </cell>
        </row>
        <row r="78">
          <cell r="C78">
            <v>1.1194665242167188</v>
          </cell>
          <cell r="D78">
            <v>0.93605637994907054</v>
          </cell>
          <cell r="E78">
            <v>0</v>
          </cell>
          <cell r="F78">
            <v>0</v>
          </cell>
          <cell r="G78">
            <v>0</v>
          </cell>
          <cell r="H78">
            <v>0</v>
          </cell>
          <cell r="I78">
            <v>0</v>
          </cell>
          <cell r="J78">
            <v>0</v>
          </cell>
          <cell r="K78">
            <v>0</v>
          </cell>
          <cell r="L78">
            <v>0</v>
          </cell>
          <cell r="M78">
            <v>0</v>
          </cell>
          <cell r="N78">
            <v>0</v>
          </cell>
        </row>
        <row r="79">
          <cell r="C79">
            <v>1.0695669008338518</v>
          </cell>
          <cell r="D79">
            <v>0.79456692590412037</v>
          </cell>
          <cell r="E79">
            <v>0</v>
          </cell>
          <cell r="F79">
            <v>0</v>
          </cell>
          <cell r="G79">
            <v>0</v>
          </cell>
          <cell r="H79">
            <v>0</v>
          </cell>
          <cell r="I79">
            <v>0</v>
          </cell>
          <cell r="J79">
            <v>0</v>
          </cell>
          <cell r="K79">
            <v>0</v>
          </cell>
          <cell r="L79">
            <v>0</v>
          </cell>
          <cell r="M79">
            <v>0</v>
          </cell>
          <cell r="N79">
            <v>0</v>
          </cell>
        </row>
        <row r="80">
          <cell r="C80">
            <v>1.0668943742695343</v>
          </cell>
          <cell r="D80">
            <v>0.99319877338540419</v>
          </cell>
          <cell r="E80">
            <v>0</v>
          </cell>
          <cell r="F80">
            <v>0</v>
          </cell>
          <cell r="G80">
            <v>0</v>
          </cell>
          <cell r="H80">
            <v>0</v>
          </cell>
          <cell r="I80">
            <v>0</v>
          </cell>
          <cell r="J80">
            <v>0</v>
          </cell>
          <cell r="K80">
            <v>0</v>
          </cell>
          <cell r="L80">
            <v>0</v>
          </cell>
          <cell r="M80">
            <v>0</v>
          </cell>
          <cell r="N80">
            <v>0</v>
          </cell>
        </row>
        <row r="81">
          <cell r="C81">
            <v>1.1393482703908233</v>
          </cell>
          <cell r="D81">
            <v>0.94455282487921899</v>
          </cell>
          <cell r="E81">
            <v>0</v>
          </cell>
          <cell r="F81">
            <v>0</v>
          </cell>
          <cell r="G81">
            <v>0</v>
          </cell>
          <cell r="H81">
            <v>0</v>
          </cell>
          <cell r="I81">
            <v>0</v>
          </cell>
          <cell r="J81">
            <v>0</v>
          </cell>
          <cell r="K81">
            <v>0</v>
          </cell>
          <cell r="L81">
            <v>0</v>
          </cell>
          <cell r="M81">
            <v>0</v>
          </cell>
          <cell r="N81">
            <v>0</v>
          </cell>
        </row>
        <row r="82">
          <cell r="C82">
            <v>1.1347312125618836</v>
          </cell>
          <cell r="D82">
            <v>0.95241438563251579</v>
          </cell>
          <cell r="E82">
            <v>0</v>
          </cell>
          <cell r="F82">
            <v>0</v>
          </cell>
          <cell r="G82">
            <v>0</v>
          </cell>
          <cell r="H82">
            <v>0</v>
          </cell>
          <cell r="I82">
            <v>0</v>
          </cell>
          <cell r="J82">
            <v>0</v>
          </cell>
          <cell r="K82">
            <v>0</v>
          </cell>
          <cell r="L82">
            <v>0</v>
          </cell>
          <cell r="M82">
            <v>0</v>
          </cell>
          <cell r="N82">
            <v>0</v>
          </cell>
        </row>
        <row r="83">
          <cell r="C83">
            <v>1.0715019190427282</v>
          </cell>
          <cell r="D83">
            <v>0.88801105887009535</v>
          </cell>
          <cell r="E83">
            <v>0</v>
          </cell>
          <cell r="F83">
            <v>0</v>
          </cell>
          <cell r="G83">
            <v>0</v>
          </cell>
          <cell r="H83">
            <v>0</v>
          </cell>
          <cell r="I83">
            <v>0</v>
          </cell>
          <cell r="J83">
            <v>0</v>
          </cell>
          <cell r="K83">
            <v>0</v>
          </cell>
          <cell r="L83">
            <v>0</v>
          </cell>
          <cell r="M83">
            <v>0</v>
          </cell>
          <cell r="N83">
            <v>0</v>
          </cell>
        </row>
        <row r="84">
          <cell r="C84">
            <v>1.0850730591050242</v>
          </cell>
          <cell r="D84">
            <v>0.90411811547659016</v>
          </cell>
          <cell r="E84">
            <v>0</v>
          </cell>
          <cell r="F84">
            <v>0</v>
          </cell>
          <cell r="G84">
            <v>0</v>
          </cell>
          <cell r="H84">
            <v>0</v>
          </cell>
          <cell r="I84">
            <v>0</v>
          </cell>
          <cell r="J84">
            <v>0</v>
          </cell>
          <cell r="K84">
            <v>0</v>
          </cell>
          <cell r="L84">
            <v>0</v>
          </cell>
          <cell r="M84">
            <v>0</v>
          </cell>
          <cell r="N84">
            <v>0</v>
          </cell>
        </row>
        <row r="85">
          <cell r="C85">
            <v>1.176349284569786</v>
          </cell>
          <cell r="D85">
            <v>0.89480758839187802</v>
          </cell>
          <cell r="E85">
            <v>0</v>
          </cell>
          <cell r="F85">
            <v>0</v>
          </cell>
          <cell r="G85">
            <v>0</v>
          </cell>
          <cell r="H85">
            <v>0</v>
          </cell>
          <cell r="I85">
            <v>0</v>
          </cell>
          <cell r="J85">
            <v>0</v>
          </cell>
          <cell r="K85">
            <v>0</v>
          </cell>
          <cell r="L85">
            <v>0</v>
          </cell>
          <cell r="M85">
            <v>0</v>
          </cell>
          <cell r="N85">
            <v>0</v>
          </cell>
        </row>
        <row r="86">
          <cell r="C86">
            <v>1.1316268955957027</v>
          </cell>
          <cell r="D86">
            <v>0.83821354134758252</v>
          </cell>
          <cell r="E86">
            <v>0</v>
          </cell>
          <cell r="F86">
            <v>0</v>
          </cell>
          <cell r="G86">
            <v>0</v>
          </cell>
          <cell r="H86">
            <v>0</v>
          </cell>
          <cell r="I86">
            <v>0</v>
          </cell>
          <cell r="J86">
            <v>0</v>
          </cell>
          <cell r="K86">
            <v>0</v>
          </cell>
          <cell r="L86">
            <v>0</v>
          </cell>
          <cell r="M86">
            <v>0</v>
          </cell>
          <cell r="N86">
            <v>0</v>
          </cell>
        </row>
        <row r="87">
          <cell r="C87">
            <v>1.1359454604796591</v>
          </cell>
          <cell r="D87">
            <v>0.89376209875906643</v>
          </cell>
          <cell r="E87">
            <v>0</v>
          </cell>
          <cell r="F87">
            <v>0</v>
          </cell>
          <cell r="G87">
            <v>0</v>
          </cell>
          <cell r="H87">
            <v>0</v>
          </cell>
          <cell r="I87">
            <v>0</v>
          </cell>
          <cell r="J87">
            <v>0</v>
          </cell>
          <cell r="K87">
            <v>0</v>
          </cell>
          <cell r="L87">
            <v>0</v>
          </cell>
          <cell r="M87">
            <v>0</v>
          </cell>
          <cell r="N87">
            <v>0</v>
          </cell>
        </row>
        <row r="88">
          <cell r="C88">
            <v>1.1185324818629019</v>
          </cell>
          <cell r="D88">
            <v>0.92394172534273478</v>
          </cell>
          <cell r="E88">
            <v>0</v>
          </cell>
          <cell r="F88">
            <v>0</v>
          </cell>
          <cell r="G88">
            <v>0</v>
          </cell>
          <cell r="H88">
            <v>0</v>
          </cell>
          <cell r="I88">
            <v>0</v>
          </cell>
          <cell r="J88">
            <v>0</v>
          </cell>
          <cell r="K88">
            <v>0</v>
          </cell>
          <cell r="L88">
            <v>0</v>
          </cell>
          <cell r="M88">
            <v>0</v>
          </cell>
          <cell r="N88">
            <v>0</v>
          </cell>
        </row>
        <row r="89">
          <cell r="C89">
            <v>1.0811034559067754</v>
          </cell>
          <cell r="D89">
            <v>0.86862019282362446</v>
          </cell>
          <cell r="E89">
            <v>0</v>
          </cell>
          <cell r="F89">
            <v>0</v>
          </cell>
          <cell r="G89">
            <v>0</v>
          </cell>
          <cell r="H89">
            <v>0</v>
          </cell>
          <cell r="I89">
            <v>0</v>
          </cell>
          <cell r="J89">
            <v>0</v>
          </cell>
          <cell r="K89">
            <v>0</v>
          </cell>
          <cell r="L89">
            <v>0</v>
          </cell>
          <cell r="M89">
            <v>0</v>
          </cell>
          <cell r="N89">
            <v>0</v>
          </cell>
        </row>
        <row r="90">
          <cell r="C90">
            <v>1.1149523855585457</v>
          </cell>
          <cell r="D90">
            <v>0.89927693341680104</v>
          </cell>
          <cell r="E90">
            <v>0</v>
          </cell>
          <cell r="F90">
            <v>0</v>
          </cell>
          <cell r="G90">
            <v>0</v>
          </cell>
          <cell r="H90">
            <v>0</v>
          </cell>
          <cell r="I90">
            <v>0</v>
          </cell>
          <cell r="J90">
            <v>0</v>
          </cell>
          <cell r="K90">
            <v>0</v>
          </cell>
          <cell r="L90">
            <v>0</v>
          </cell>
          <cell r="M90">
            <v>0</v>
          </cell>
          <cell r="N90">
            <v>0</v>
          </cell>
        </row>
        <row r="91">
          <cell r="C91">
            <v>1.0846828829633159</v>
          </cell>
          <cell r="D91">
            <v>0.87029358191539719</v>
          </cell>
          <cell r="E91">
            <v>0</v>
          </cell>
          <cell r="F91">
            <v>0</v>
          </cell>
          <cell r="G91">
            <v>0</v>
          </cell>
          <cell r="H91">
            <v>0</v>
          </cell>
          <cell r="I91">
            <v>0</v>
          </cell>
          <cell r="J91">
            <v>0</v>
          </cell>
          <cell r="K91">
            <v>0</v>
          </cell>
          <cell r="L91">
            <v>0</v>
          </cell>
          <cell r="M91">
            <v>0</v>
          </cell>
          <cell r="N91">
            <v>0</v>
          </cell>
        </row>
        <row r="92">
          <cell r="C92">
            <v>1.1151897089569369</v>
          </cell>
          <cell r="D92">
            <v>0.90088578582535872</v>
          </cell>
          <cell r="E92">
            <v>0</v>
          </cell>
          <cell r="F92">
            <v>0</v>
          </cell>
          <cell r="G92">
            <v>0</v>
          </cell>
          <cell r="H92">
            <v>0</v>
          </cell>
          <cell r="I92">
            <v>0</v>
          </cell>
          <cell r="J92">
            <v>0</v>
          </cell>
          <cell r="K92">
            <v>0</v>
          </cell>
          <cell r="L92">
            <v>0</v>
          </cell>
          <cell r="M92">
            <v>0</v>
          </cell>
          <cell r="N92">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row r="6">
          <cell r="A6" t="str">
            <v>Aeroporto</v>
          </cell>
          <cell r="B6">
            <v>161536</v>
          </cell>
          <cell r="C6">
            <v>0.21179999999999999</v>
          </cell>
          <cell r="D6">
            <v>2.3E-3</v>
          </cell>
          <cell r="E6">
            <v>0</v>
          </cell>
          <cell r="F6">
            <v>7.2400000000000006E-2</v>
          </cell>
          <cell r="G6">
            <v>0.13700000000000001</v>
          </cell>
          <cell r="H6" t="str">
            <v>Aeroporto</v>
          </cell>
          <cell r="I6">
            <v>161536</v>
          </cell>
          <cell r="J6">
            <v>0.53359999999999996</v>
          </cell>
          <cell r="K6">
            <v>0.20749999999999999</v>
          </cell>
          <cell r="L6">
            <v>0</v>
          </cell>
          <cell r="M6">
            <v>9.5699999999999993E-2</v>
          </cell>
          <cell r="N6">
            <v>0.23050000000000001</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I6">
            <v>0.11689506347338074</v>
          </cell>
          <cell r="CJ6">
            <v>0.22929279426550087</v>
          </cell>
          <cell r="CK6">
            <v>0.31482500214650755</v>
          </cell>
          <cell r="CL6">
            <v>0.39663373324499646</v>
          </cell>
          <cell r="CM6">
            <v>0.45166200016022628</v>
          </cell>
          <cell r="CN6">
            <v>0.48341141126346659</v>
          </cell>
          <cell r="CO6">
            <v>0.54327362014090208</v>
          </cell>
          <cell r="CP6">
            <v>0.60693171625788911</v>
          </cell>
          <cell r="CQ6">
            <v>0.67933376068165008</v>
          </cell>
          <cell r="CR6">
            <v>0.78325273609531842</v>
          </cell>
          <cell r="CS6">
            <v>0.89434440679533</v>
          </cell>
          <cell r="CT6">
            <v>1</v>
          </cell>
        </row>
        <row r="7">
          <cell r="A7" t="str">
            <v>Aricanduva</v>
          </cell>
          <cell r="B7">
            <v>75122</v>
          </cell>
          <cell r="C7">
            <v>0.31669999999999998</v>
          </cell>
          <cell r="D7">
            <v>4.2799999999999998E-2</v>
          </cell>
          <cell r="E7">
            <v>0</v>
          </cell>
          <cell r="F7">
            <v>2.0799999999999999E-2</v>
          </cell>
          <cell r="G7">
            <v>0.25309999999999999</v>
          </cell>
          <cell r="H7" t="str">
            <v>Aricanduva</v>
          </cell>
          <cell r="I7">
            <v>75123</v>
          </cell>
          <cell r="J7">
            <v>0.35149999999999998</v>
          </cell>
          <cell r="K7">
            <v>0</v>
          </cell>
          <cell r="L7">
            <v>0</v>
          </cell>
          <cell r="M7">
            <v>0.01</v>
          </cell>
          <cell r="N7">
            <v>0.34150000000000003</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I7">
            <v>0.19501128800681702</v>
          </cell>
          <cell r="CJ7">
            <v>0.29394992155411559</v>
          </cell>
          <cell r="CK7">
            <v>0.37984536466139757</v>
          </cell>
          <cell r="CL7">
            <v>0.42485709280420286</v>
          </cell>
          <cell r="CM7">
            <v>0.495394233486605</v>
          </cell>
          <cell r="CN7">
            <v>0.56597170492337923</v>
          </cell>
          <cell r="CO7">
            <v>0.6427650261719583</v>
          </cell>
          <cell r="CP7">
            <v>0.73026484790020763</v>
          </cell>
          <cell r="CQ7">
            <v>0.7883864408315695</v>
          </cell>
          <cell r="CR7">
            <v>0.83298117461441945</v>
          </cell>
          <cell r="CS7">
            <v>0.91042653627395043</v>
          </cell>
          <cell r="CT7">
            <v>1</v>
          </cell>
        </row>
        <row r="8">
          <cell r="A8" t="str">
            <v>Butantã</v>
          </cell>
          <cell r="B8">
            <v>29783</v>
          </cell>
          <cell r="C8">
            <v>0.50160000000000005</v>
          </cell>
          <cell r="D8">
            <v>0</v>
          </cell>
          <cell r="E8">
            <v>0</v>
          </cell>
          <cell r="F8">
            <v>5.8599999999999999E-2</v>
          </cell>
          <cell r="G8">
            <v>0.44290000000000002</v>
          </cell>
          <cell r="H8" t="str">
            <v>Butantã</v>
          </cell>
          <cell r="I8">
            <v>29779</v>
          </cell>
          <cell r="J8">
            <v>0.31540000000000001</v>
          </cell>
          <cell r="K8">
            <v>0</v>
          </cell>
          <cell r="L8">
            <v>0</v>
          </cell>
          <cell r="M8">
            <v>6.9999999999999999E-4</v>
          </cell>
          <cell r="N8">
            <v>0.31469999999999998</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I8">
            <v>0.1317130238408093</v>
          </cell>
          <cell r="CJ8">
            <v>0.20734006263518501</v>
          </cell>
          <cell r="CK8">
            <v>0.28675393697043677</v>
          </cell>
          <cell r="CL8">
            <v>0.31278168258646155</v>
          </cell>
          <cell r="CM8">
            <v>0.38232932542560893</v>
          </cell>
          <cell r="CN8">
            <v>0.41481477326390198</v>
          </cell>
          <cell r="CO8">
            <v>0.48996082632601551</v>
          </cell>
          <cell r="CP8">
            <v>0.52963934915817634</v>
          </cell>
          <cell r="CQ8">
            <v>0.6299800691853652</v>
          </cell>
          <cell r="CR8">
            <v>0.70802703020469238</v>
          </cell>
          <cell r="CS8">
            <v>0.90373417689663582</v>
          </cell>
          <cell r="CT8">
            <v>1</v>
          </cell>
        </row>
        <row r="9">
          <cell r="A9" t="str">
            <v>Campo Limpo</v>
          </cell>
          <cell r="B9">
            <v>135826</v>
          </cell>
          <cell r="C9">
            <v>1.0510999999999999</v>
          </cell>
          <cell r="D9">
            <v>0</v>
          </cell>
          <cell r="E9">
            <v>0</v>
          </cell>
          <cell r="F9">
            <v>2.98E-2</v>
          </cell>
          <cell r="G9">
            <v>1.0213000000000001</v>
          </cell>
          <cell r="H9" t="str">
            <v>Campo Limpo</v>
          </cell>
          <cell r="I9">
            <v>135808</v>
          </cell>
          <cell r="J9">
            <v>0.67430000000000001</v>
          </cell>
          <cell r="K9">
            <v>0.1323</v>
          </cell>
          <cell r="L9">
            <v>0</v>
          </cell>
          <cell r="M9">
            <v>7.6999999999999999E-2</v>
          </cell>
          <cell r="N9">
            <v>0.46500000000000002</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I9">
            <v>0.14888038211561133</v>
          </cell>
          <cell r="CJ9">
            <v>0.23765870149977492</v>
          </cell>
          <cell r="CK9">
            <v>0.31823094487078324</v>
          </cell>
          <cell r="CL9">
            <v>0.37464909836477117</v>
          </cell>
          <cell r="CM9">
            <v>0.4211146818586658</v>
          </cell>
          <cell r="CN9">
            <v>0.48318709625850575</v>
          </cell>
          <cell r="CO9">
            <v>0.56784779591795764</v>
          </cell>
          <cell r="CP9">
            <v>0.62832192443774026</v>
          </cell>
          <cell r="CQ9">
            <v>0.73251685463249561</v>
          </cell>
          <cell r="CR9">
            <v>0.80492110635796732</v>
          </cell>
          <cell r="CS9">
            <v>0.90403233502748481</v>
          </cell>
          <cell r="CT9">
            <v>1</v>
          </cell>
        </row>
        <row r="10">
          <cell r="A10" t="str">
            <v>Capão Redondo</v>
          </cell>
          <cell r="B10">
            <v>99685</v>
          </cell>
          <cell r="C10">
            <v>1.2229000000000001</v>
          </cell>
          <cell r="D10">
            <v>0</v>
          </cell>
          <cell r="E10">
            <v>0</v>
          </cell>
          <cell r="F10">
            <v>1.4800000000000001E-2</v>
          </cell>
          <cell r="G10">
            <v>1.208</v>
          </cell>
          <cell r="H10" t="str">
            <v>Capão Redondo</v>
          </cell>
          <cell r="I10">
            <v>99737</v>
          </cell>
          <cell r="J10">
            <v>0.58579999999999999</v>
          </cell>
          <cell r="K10">
            <v>0.17330000000000001</v>
          </cell>
          <cell r="L10">
            <v>0</v>
          </cell>
          <cell r="M10">
            <v>9.8599999999999993E-2</v>
          </cell>
          <cell r="N10">
            <v>0.31390000000000001</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I10">
            <v>0.15657682780598403</v>
          </cell>
          <cell r="CJ10">
            <v>0.21639080243420417</v>
          </cell>
          <cell r="CK10">
            <v>0.28928542666992718</v>
          </cell>
          <cell r="CL10">
            <v>0.34650432304648421</v>
          </cell>
          <cell r="CM10">
            <v>0.40370931618885203</v>
          </cell>
          <cell r="CN10">
            <v>0.44607715367069123</v>
          </cell>
          <cell r="CO10">
            <v>0.53913814039483376</v>
          </cell>
          <cell r="CP10">
            <v>0.60047477816642192</v>
          </cell>
          <cell r="CQ10">
            <v>0.71915908496509295</v>
          </cell>
          <cell r="CR10">
            <v>0.77573791793549274</v>
          </cell>
          <cell r="CS10">
            <v>0.85656310725003038</v>
          </cell>
          <cell r="CT10">
            <v>1</v>
          </cell>
        </row>
        <row r="11">
          <cell r="A11" t="str">
            <v>Carapicuíba</v>
          </cell>
          <cell r="B11">
            <v>103587</v>
          </cell>
          <cell r="C11">
            <v>1.4974000000000001</v>
          </cell>
          <cell r="D11">
            <v>0</v>
          </cell>
          <cell r="E11">
            <v>0</v>
          </cell>
          <cell r="F11">
            <v>9.8599999999999993E-2</v>
          </cell>
          <cell r="G11">
            <v>1.3987000000000001</v>
          </cell>
          <cell r="H11" t="str">
            <v>Carapicuíba</v>
          </cell>
          <cell r="I11">
            <v>103558</v>
          </cell>
          <cell r="J11">
            <v>0.72929999999999995</v>
          </cell>
          <cell r="K11">
            <v>0</v>
          </cell>
          <cell r="L11">
            <v>0</v>
          </cell>
          <cell r="M11">
            <v>7.7899999999999997E-2</v>
          </cell>
          <cell r="N11">
            <v>0.65149999999999997</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I11">
            <v>0.12012138460178526</v>
          </cell>
          <cell r="CJ11">
            <v>0.18229498585230267</v>
          </cell>
          <cell r="CK11">
            <v>0.29876952185439731</v>
          </cell>
          <cell r="CL11">
            <v>0.36138228512127807</v>
          </cell>
          <cell r="CM11">
            <v>0.44518639384460251</v>
          </cell>
          <cell r="CN11">
            <v>0.49969038778122526</v>
          </cell>
          <cell r="CO11">
            <v>0.60251490667390173</v>
          </cell>
          <cell r="CP11">
            <v>0.66204329536505546</v>
          </cell>
          <cell r="CQ11">
            <v>0.76407610555970917</v>
          </cell>
          <cell r="CR11">
            <v>0.82037073684910788</v>
          </cell>
          <cell r="CS11">
            <v>0.88763886545622162</v>
          </cell>
          <cell r="CT11">
            <v>1</v>
          </cell>
        </row>
        <row r="12">
          <cell r="A12" t="str">
            <v>Casa Verde</v>
          </cell>
          <cell r="B12">
            <v>253198</v>
          </cell>
          <cell r="C12">
            <v>0.43690000000000001</v>
          </cell>
          <cell r="D12">
            <v>0</v>
          </cell>
          <cell r="E12">
            <v>0</v>
          </cell>
          <cell r="F12">
            <v>7.46E-2</v>
          </cell>
          <cell r="G12">
            <v>0.36230000000000001</v>
          </cell>
          <cell r="H12" t="str">
            <v>Casa Verde</v>
          </cell>
          <cell r="I12">
            <v>253101</v>
          </cell>
          <cell r="J12">
            <v>0.98360000000000003</v>
          </cell>
          <cell r="K12">
            <v>0.54310000000000003</v>
          </cell>
          <cell r="L12">
            <v>7.9100000000000004E-2</v>
          </cell>
          <cell r="M12">
            <v>5.21E-2</v>
          </cell>
          <cell r="N12">
            <v>0.30930000000000002</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I12">
            <v>0.11572091150984111</v>
          </cell>
          <cell r="CJ12">
            <v>0.18128064835783669</v>
          </cell>
          <cell r="CK12">
            <v>0.28001159280214016</v>
          </cell>
          <cell r="CL12">
            <v>0.34071714543919157</v>
          </cell>
          <cell r="CM12">
            <v>0.39696066044914863</v>
          </cell>
          <cell r="CN12">
            <v>0.46294696508321675</v>
          </cell>
          <cell r="CO12">
            <v>0.56989715406339858</v>
          </cell>
          <cell r="CP12">
            <v>0.62745573176494074</v>
          </cell>
          <cell r="CQ12">
            <v>0.712670414292779</v>
          </cell>
          <cell r="CR12">
            <v>0.77466899735882577</v>
          </cell>
          <cell r="CS12">
            <v>0.85418227034886396</v>
          </cell>
          <cell r="CT12">
            <v>1</v>
          </cell>
        </row>
        <row r="13">
          <cell r="A13" t="str">
            <v>Centro Jardins</v>
          </cell>
          <cell r="B13">
            <v>175580</v>
          </cell>
          <cell r="C13">
            <v>4.1700000000000001E-2</v>
          </cell>
          <cell r="D13">
            <v>1E-4</v>
          </cell>
          <cell r="E13">
            <v>1.9E-3</v>
          </cell>
          <cell r="F13">
            <v>2.75E-2</v>
          </cell>
          <cell r="G13">
            <v>1.2200000000000001E-2</v>
          </cell>
          <cell r="H13" t="str">
            <v>Centro Jardins</v>
          </cell>
          <cell r="I13">
            <v>175581</v>
          </cell>
          <cell r="J13">
            <v>0.1021</v>
          </cell>
          <cell r="K13">
            <v>4.65E-2</v>
          </cell>
          <cell r="L13">
            <v>1.4E-2</v>
          </cell>
          <cell r="M13">
            <v>8.0000000000000004E-4</v>
          </cell>
          <cell r="N13">
            <v>4.0899999999999999E-2</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I13">
            <v>4.990772570895495E-2</v>
          </cell>
          <cell r="CJ13">
            <v>8.1355114713126814E-2</v>
          </cell>
          <cell r="CK13">
            <v>0.12696069052862929</v>
          </cell>
          <cell r="CL13">
            <v>0.16673082362909791</v>
          </cell>
          <cell r="CM13">
            <v>0.19405042952221763</v>
          </cell>
          <cell r="CN13">
            <v>0.32932184466831727</v>
          </cell>
          <cell r="CO13">
            <v>0.36300261010768547</v>
          </cell>
          <cell r="CP13">
            <v>0.61736262985702428</v>
          </cell>
          <cell r="CQ13">
            <v>0.64485316491736078</v>
          </cell>
          <cell r="CR13">
            <v>0.65950674348252258</v>
          </cell>
          <cell r="CS13">
            <v>0.72393584485987261</v>
          </cell>
          <cell r="CT13">
            <v>1</v>
          </cell>
        </row>
        <row r="14">
          <cell r="A14" t="str">
            <v>Cursino</v>
          </cell>
          <cell r="B14">
            <v>116286</v>
          </cell>
          <cell r="C14">
            <v>0.84089999999999998</v>
          </cell>
          <cell r="D14">
            <v>2.7799999999999998E-2</v>
          </cell>
          <cell r="E14">
            <v>0</v>
          </cell>
          <cell r="F14">
            <v>4.9399999999999999E-2</v>
          </cell>
          <cell r="G14">
            <v>0.76359999999999995</v>
          </cell>
          <cell r="H14" t="str">
            <v>Cursino</v>
          </cell>
          <cell r="I14">
            <v>116286</v>
          </cell>
          <cell r="J14">
            <v>0.93759999999999999</v>
          </cell>
          <cell r="K14">
            <v>2.41E-2</v>
          </cell>
          <cell r="L14">
            <v>0</v>
          </cell>
          <cell r="M14">
            <v>4.07E-2</v>
          </cell>
          <cell r="N14">
            <v>0.87280000000000002</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I14">
            <v>0.10875689373153111</v>
          </cell>
          <cell r="CJ14">
            <v>0.18512277593952595</v>
          </cell>
          <cell r="CK14">
            <v>0.2522381547241358</v>
          </cell>
          <cell r="CL14">
            <v>0.32746716380783708</v>
          </cell>
          <cell r="CM14">
            <v>0.37240573829152995</v>
          </cell>
          <cell r="CN14">
            <v>0.42173148477811545</v>
          </cell>
          <cell r="CO14">
            <v>0.53850084985098867</v>
          </cell>
          <cell r="CP14">
            <v>0.65250808903525948</v>
          </cell>
          <cell r="CQ14">
            <v>0.71454379702726278</v>
          </cell>
          <cell r="CR14">
            <v>0.8486153515026027</v>
          </cell>
          <cell r="CS14">
            <v>0.90132119928425647</v>
          </cell>
          <cell r="CT14">
            <v>1</v>
          </cell>
        </row>
        <row r="15">
          <cell r="A15" t="str">
            <v>Diadema</v>
          </cell>
          <cell r="B15">
            <v>118454</v>
          </cell>
          <cell r="C15">
            <v>0.79100000000000004</v>
          </cell>
          <cell r="D15">
            <v>0</v>
          </cell>
          <cell r="E15">
            <v>0</v>
          </cell>
          <cell r="F15">
            <v>7.7200000000000005E-2</v>
          </cell>
          <cell r="G15">
            <v>0.71379999999999999</v>
          </cell>
          <cell r="H15" t="str">
            <v>Diadema</v>
          </cell>
          <cell r="I15">
            <v>118457</v>
          </cell>
          <cell r="J15">
            <v>0.81279999999999997</v>
          </cell>
          <cell r="K15">
            <v>0</v>
          </cell>
          <cell r="L15">
            <v>5.8999999999999999E-3</v>
          </cell>
          <cell r="M15">
            <v>6.9000000000000006E-2</v>
          </cell>
          <cell r="N15">
            <v>0.73780000000000001</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I15">
            <v>0.10638758976575535</v>
          </cell>
          <cell r="CJ15">
            <v>0.20244587728810917</v>
          </cell>
          <cell r="CK15">
            <v>0.32201968448007973</v>
          </cell>
          <cell r="CL15">
            <v>0.35768969828259983</v>
          </cell>
          <cell r="CM15">
            <v>0.41225586806658215</v>
          </cell>
          <cell r="CN15">
            <v>0.47359492202178061</v>
          </cell>
          <cell r="CO15">
            <v>0.58562780076535315</v>
          </cell>
          <cell r="CP15">
            <v>0.64435535569867786</v>
          </cell>
          <cell r="CQ15">
            <v>0.74593361107394784</v>
          </cell>
          <cell r="CR15">
            <v>0.80357872729760604</v>
          </cell>
          <cell r="CS15">
            <v>0.87835874119786039</v>
          </cell>
          <cell r="CT15">
            <v>1</v>
          </cell>
        </row>
        <row r="16">
          <cell r="A16" t="str">
            <v>Embu</v>
          </cell>
          <cell r="B16">
            <v>59008</v>
          </cell>
          <cell r="C16">
            <v>1.1366000000000001</v>
          </cell>
          <cell r="D16">
            <v>0</v>
          </cell>
          <cell r="E16">
            <v>9.5000000000000001E-2</v>
          </cell>
          <cell r="F16">
            <v>7.0400000000000004E-2</v>
          </cell>
          <cell r="G16">
            <v>0.97119999999999995</v>
          </cell>
          <cell r="H16" t="str">
            <v>Embu</v>
          </cell>
          <cell r="I16">
            <v>59014</v>
          </cell>
          <cell r="J16">
            <v>0.79049999999999998</v>
          </cell>
          <cell r="K16">
            <v>4.8599999999999997E-2</v>
          </cell>
          <cell r="L16">
            <v>0</v>
          </cell>
          <cell r="M16">
            <v>7.8E-2</v>
          </cell>
          <cell r="N16">
            <v>0.66390000000000005</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I16">
            <v>0.13683858918707853</v>
          </cell>
          <cell r="CJ16">
            <v>0.29519572946539535</v>
          </cell>
          <cell r="CK16">
            <v>0.38320043606662646</v>
          </cell>
          <cell r="CL16">
            <v>0.42097238780532409</v>
          </cell>
          <cell r="CM16">
            <v>0.47616500059966405</v>
          </cell>
          <cell r="CN16">
            <v>0.52232694833360738</v>
          </cell>
          <cell r="CO16">
            <v>0.59642324905112787</v>
          </cell>
          <cell r="CP16">
            <v>0.64961980039009815</v>
          </cell>
          <cell r="CQ16">
            <v>0.79518497005580657</v>
          </cell>
          <cell r="CR16">
            <v>0.85791977097542071</v>
          </cell>
          <cell r="CS16">
            <v>0.91922314595095667</v>
          </cell>
          <cell r="CT16">
            <v>1</v>
          </cell>
        </row>
        <row r="17">
          <cell r="A17" t="str">
            <v>Embu Guacu</v>
          </cell>
          <cell r="B17">
            <v>14016</v>
          </cell>
          <cell r="C17">
            <v>1.5883</v>
          </cell>
          <cell r="D17">
            <v>0</v>
          </cell>
          <cell r="E17">
            <v>0</v>
          </cell>
          <cell r="F17">
            <v>1.1000000000000001E-3</v>
          </cell>
          <cell r="G17">
            <v>1.5871999999999999</v>
          </cell>
          <cell r="H17" t="str">
            <v>Embu Guacu</v>
          </cell>
          <cell r="I17">
            <v>14016</v>
          </cell>
          <cell r="J17">
            <v>0.97870000000000001</v>
          </cell>
          <cell r="K17">
            <v>0</v>
          </cell>
          <cell r="L17">
            <v>0</v>
          </cell>
          <cell r="M17">
            <v>4.7E-2</v>
          </cell>
          <cell r="N17">
            <v>0.93169999999999997</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I17">
            <v>9.0994238687013354E-2</v>
          </cell>
          <cell r="CJ17">
            <v>0.13655878446119971</v>
          </cell>
          <cell r="CK17">
            <v>0.21332318074651174</v>
          </cell>
          <cell r="CL17">
            <v>0.26923483133468251</v>
          </cell>
          <cell r="CM17">
            <v>0.31987229952635265</v>
          </cell>
          <cell r="CN17">
            <v>0.3772692144305243</v>
          </cell>
          <cell r="CO17">
            <v>0.47546999856790695</v>
          </cell>
          <cell r="CP17">
            <v>0.53347214000201459</v>
          </cell>
          <cell r="CQ17">
            <v>0.60775960338554769</v>
          </cell>
          <cell r="CR17">
            <v>0.7080515740705442</v>
          </cell>
          <cell r="CS17">
            <v>0.82756974965283348</v>
          </cell>
          <cell r="CT17">
            <v>1</v>
          </cell>
        </row>
        <row r="18">
          <cell r="A18" t="str">
            <v>Ermelino Matarazzo</v>
          </cell>
          <cell r="B18">
            <v>84296</v>
          </cell>
          <cell r="C18">
            <v>0.79339999999999999</v>
          </cell>
          <cell r="D18">
            <v>0.12520000000000001</v>
          </cell>
          <cell r="E18">
            <v>0</v>
          </cell>
          <cell r="F18">
            <v>2.29E-2</v>
          </cell>
          <cell r="G18">
            <v>0.64529999999999998</v>
          </cell>
          <cell r="H18" t="str">
            <v>Ermelino Matarazzo</v>
          </cell>
          <cell r="I18">
            <v>84298</v>
          </cell>
          <cell r="J18">
            <v>0.49220000000000003</v>
          </cell>
          <cell r="K18">
            <v>0</v>
          </cell>
          <cell r="L18">
            <v>0</v>
          </cell>
          <cell r="M18">
            <v>2.18E-2</v>
          </cell>
          <cell r="N18">
            <v>0.47039999999999998</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I18">
            <v>0.16200861793317303</v>
          </cell>
          <cell r="CJ18">
            <v>0.2259699220010335</v>
          </cell>
          <cell r="CK18">
            <v>0.29187342853414505</v>
          </cell>
          <cell r="CL18">
            <v>0.34683276813858094</v>
          </cell>
          <cell r="CM18">
            <v>0.40300248904037789</v>
          </cell>
          <cell r="CN18">
            <v>0.44056310763555728</v>
          </cell>
          <cell r="CO18">
            <v>0.48593208993161779</v>
          </cell>
          <cell r="CP18">
            <v>0.53282759204573737</v>
          </cell>
          <cell r="CQ18">
            <v>0.60506359334609827</v>
          </cell>
          <cell r="CR18">
            <v>0.65072680399131566</v>
          </cell>
          <cell r="CS18">
            <v>0.86967248435713118</v>
          </cell>
          <cell r="CT18">
            <v>1</v>
          </cell>
        </row>
        <row r="19">
          <cell r="A19" t="str">
            <v>Guaianazes</v>
          </cell>
          <cell r="B19">
            <v>60485</v>
          </cell>
          <cell r="C19">
            <v>0.34710000000000002</v>
          </cell>
          <cell r="D19">
            <v>7.0000000000000001E-3</v>
          </cell>
          <cell r="E19">
            <v>0</v>
          </cell>
          <cell r="F19">
            <v>5.8999999999999999E-3</v>
          </cell>
          <cell r="G19">
            <v>0.3342</v>
          </cell>
          <cell r="H19" t="str">
            <v>Guaianazes</v>
          </cell>
          <cell r="I19">
            <v>60484</v>
          </cell>
          <cell r="J19">
            <v>0.4844</v>
          </cell>
          <cell r="K19">
            <v>0</v>
          </cell>
          <cell r="L19">
            <v>0</v>
          </cell>
          <cell r="M19">
            <v>2.2700000000000001E-2</v>
          </cell>
          <cell r="N19">
            <v>0.4617</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I19">
            <v>0.18712625617617604</v>
          </cell>
          <cell r="CJ19">
            <v>0.28979782641076507</v>
          </cell>
          <cell r="CK19">
            <v>0.38095769630477821</v>
          </cell>
          <cell r="CL19">
            <v>0.41564962769300429</v>
          </cell>
          <cell r="CM19">
            <v>0.48605164953267616</v>
          </cell>
          <cell r="CN19">
            <v>0.53942399312720435</v>
          </cell>
          <cell r="CO19">
            <v>0.65059266098558788</v>
          </cell>
          <cell r="CP19">
            <v>0.70550296477741725</v>
          </cell>
          <cell r="CQ19">
            <v>0.74665109841572963</v>
          </cell>
          <cell r="CR19">
            <v>0.78859983211678863</v>
          </cell>
          <cell r="CS19">
            <v>0.90788662609208959</v>
          </cell>
          <cell r="CT19">
            <v>1</v>
          </cell>
        </row>
        <row r="20">
          <cell r="A20" t="str">
            <v>Interlagos</v>
          </cell>
          <cell r="B20">
            <v>57737</v>
          </cell>
          <cell r="C20">
            <v>0.56740000000000002</v>
          </cell>
          <cell r="D20">
            <v>0</v>
          </cell>
          <cell r="E20">
            <v>0</v>
          </cell>
          <cell r="F20">
            <v>5.21E-2</v>
          </cell>
          <cell r="G20">
            <v>0.51529999999999998</v>
          </cell>
          <cell r="H20" t="str">
            <v>Interlagos</v>
          </cell>
          <cell r="I20">
            <v>57703</v>
          </cell>
          <cell r="J20">
            <v>0.97960000000000003</v>
          </cell>
          <cell r="K20">
            <v>0</v>
          </cell>
          <cell r="L20">
            <v>0</v>
          </cell>
          <cell r="M20">
            <v>0.37209999999999999</v>
          </cell>
          <cell r="N20">
            <v>0.60750000000000004</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I20">
            <v>0.16678787516178972</v>
          </cell>
          <cell r="CJ20">
            <v>0.25975486552168925</v>
          </cell>
          <cell r="CK20">
            <v>0.35118595987966789</v>
          </cell>
          <cell r="CL20">
            <v>0.37876664134593285</v>
          </cell>
          <cell r="CM20">
            <v>0.4227695835665512</v>
          </cell>
          <cell r="CN20">
            <v>0.47882935370883056</v>
          </cell>
          <cell r="CO20">
            <v>0.56635513057387221</v>
          </cell>
          <cell r="CP20">
            <v>0.65000520650478011</v>
          </cell>
          <cell r="CQ20">
            <v>0.72368168093938567</v>
          </cell>
          <cell r="CR20">
            <v>0.79934639674035357</v>
          </cell>
          <cell r="CS20">
            <v>0.91530430969934851</v>
          </cell>
          <cell r="CT20">
            <v>1</v>
          </cell>
        </row>
        <row r="21">
          <cell r="A21" t="str">
            <v>Itaim Paulista</v>
          </cell>
          <cell r="B21">
            <v>143286</v>
          </cell>
          <cell r="C21">
            <v>0.57350000000000001</v>
          </cell>
          <cell r="D21">
            <v>0</v>
          </cell>
          <cell r="E21">
            <v>0</v>
          </cell>
          <cell r="F21">
            <v>5.8099999999999999E-2</v>
          </cell>
          <cell r="G21">
            <v>0.51539999999999997</v>
          </cell>
          <cell r="H21" t="str">
            <v>Itaim Paulista</v>
          </cell>
          <cell r="I21">
            <v>143286</v>
          </cell>
          <cell r="J21">
            <v>1.4772000000000001</v>
          </cell>
          <cell r="K21">
            <v>0</v>
          </cell>
          <cell r="L21">
            <v>0</v>
          </cell>
          <cell r="M21">
            <v>0.1701</v>
          </cell>
          <cell r="N21">
            <v>1.3070999999999999</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I21">
            <v>0.17897727450453935</v>
          </cell>
          <cell r="CJ21">
            <v>0.26388092560392828</v>
          </cell>
          <cell r="CK21">
            <v>0.34263051352309631</v>
          </cell>
          <cell r="CL21">
            <v>0.37977860929671114</v>
          </cell>
          <cell r="CM21">
            <v>0.46389633479073566</v>
          </cell>
          <cell r="CN21">
            <v>0.50736763313540012</v>
          </cell>
          <cell r="CO21">
            <v>0.61058545446944845</v>
          </cell>
          <cell r="CP21">
            <v>0.67490773607263899</v>
          </cell>
          <cell r="CQ21">
            <v>0.75123759488409225</v>
          </cell>
          <cell r="CR21">
            <v>0.81757462944947246</v>
          </cell>
          <cell r="CS21">
            <v>0.89049814637137781</v>
          </cell>
          <cell r="CT21">
            <v>1</v>
          </cell>
        </row>
        <row r="22">
          <cell r="A22" t="str">
            <v>Itapecerica da Serra</v>
          </cell>
          <cell r="B22">
            <v>9848</v>
          </cell>
          <cell r="C22">
            <v>3.0428000000000002</v>
          </cell>
          <cell r="D22">
            <v>0</v>
          </cell>
          <cell r="E22">
            <v>0</v>
          </cell>
          <cell r="F22">
            <v>1.4E-3</v>
          </cell>
          <cell r="G22">
            <v>3.0413999999999999</v>
          </cell>
          <cell r="H22" t="str">
            <v>Itapecerica da Serra</v>
          </cell>
          <cell r="I22">
            <v>9848</v>
          </cell>
          <cell r="J22">
            <v>1.9177999999999999</v>
          </cell>
          <cell r="K22">
            <v>0</v>
          </cell>
          <cell r="L22">
            <v>0</v>
          </cell>
          <cell r="M22">
            <v>0</v>
          </cell>
          <cell r="N22">
            <v>1.9177999999999999</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I22">
            <v>0.10784107605835995</v>
          </cell>
          <cell r="CJ22">
            <v>0.18377744017606223</v>
          </cell>
          <cell r="CK22">
            <v>0.24982826734422747</v>
          </cell>
          <cell r="CL22">
            <v>0.30325504518862711</v>
          </cell>
          <cell r="CM22">
            <v>0.36256980673800909</v>
          </cell>
          <cell r="CN22">
            <v>0.40090817652011324</v>
          </cell>
          <cell r="CO22">
            <v>0.50411528070435863</v>
          </cell>
          <cell r="CP22">
            <v>0.56396137952065895</v>
          </cell>
          <cell r="CQ22">
            <v>0.67659124640833634</v>
          </cell>
          <cell r="CR22">
            <v>0.7795330674738612</v>
          </cell>
          <cell r="CS22">
            <v>0.89572129013939106</v>
          </cell>
          <cell r="CT22">
            <v>1</v>
          </cell>
        </row>
        <row r="23">
          <cell r="A23" t="str">
            <v>Itapecerica da Serra-Centro</v>
          </cell>
          <cell r="B23">
            <v>23752</v>
          </cell>
          <cell r="C23">
            <v>1.7482</v>
          </cell>
          <cell r="D23">
            <v>0</v>
          </cell>
          <cell r="E23">
            <v>0</v>
          </cell>
          <cell r="F23">
            <v>6.6500000000000004E-2</v>
          </cell>
          <cell r="G23">
            <v>1.6817</v>
          </cell>
          <cell r="H23" t="str">
            <v>Itapecerica da Serra-Centro</v>
          </cell>
          <cell r="I23">
            <v>23752</v>
          </cell>
          <cell r="J23">
            <v>0.99239999999999995</v>
          </cell>
          <cell r="K23">
            <v>0</v>
          </cell>
          <cell r="L23">
            <v>0</v>
          </cell>
          <cell r="M23">
            <v>0</v>
          </cell>
          <cell r="N23">
            <v>0.99239999999999995</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I23">
            <v>8.5675517454376779E-2</v>
          </cell>
          <cell r="CJ23">
            <v>0.18811610359270542</v>
          </cell>
          <cell r="CK23">
            <v>0.26144708410734968</v>
          </cell>
          <cell r="CL23">
            <v>0.32515547949029822</v>
          </cell>
          <cell r="CM23">
            <v>0.41073526475619759</v>
          </cell>
          <cell r="CN23">
            <v>0.44693432078876194</v>
          </cell>
          <cell r="CO23">
            <v>0.50709674186960263</v>
          </cell>
          <cell r="CP23">
            <v>0.54043620961716887</v>
          </cell>
          <cell r="CQ23">
            <v>0.68586750667327501</v>
          </cell>
          <cell r="CR23">
            <v>0.79363990958737174</v>
          </cell>
          <cell r="CS23">
            <v>0.89656750981322464</v>
          </cell>
          <cell r="CT23">
            <v>1</v>
          </cell>
        </row>
        <row r="24">
          <cell r="A24" t="str">
            <v>Itapevi</v>
          </cell>
          <cell r="B24">
            <v>47569</v>
          </cell>
          <cell r="C24">
            <v>1.2884</v>
          </cell>
          <cell r="D24">
            <v>0</v>
          </cell>
          <cell r="E24">
            <v>0</v>
          </cell>
          <cell r="F24">
            <v>0.1089</v>
          </cell>
          <cell r="G24">
            <v>1.1795</v>
          </cell>
          <cell r="H24" t="str">
            <v>Itapevi</v>
          </cell>
          <cell r="I24">
            <v>47596</v>
          </cell>
          <cell r="J24">
            <v>1.7823</v>
          </cell>
          <cell r="K24">
            <v>0</v>
          </cell>
          <cell r="L24">
            <v>0</v>
          </cell>
          <cell r="M24">
            <v>4.4200000000000003E-2</v>
          </cell>
          <cell r="N24">
            <v>1.7381</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I24">
            <v>0.16797369278265303</v>
          </cell>
          <cell r="CJ24">
            <v>0.26312376669953613</v>
          </cell>
          <cell r="CK24">
            <v>0.34327713207497257</v>
          </cell>
          <cell r="CL24">
            <v>0.41015540676922835</v>
          </cell>
          <cell r="CM24">
            <v>0.47179917684988859</v>
          </cell>
          <cell r="CN24">
            <v>0.51351014326262601</v>
          </cell>
          <cell r="CO24">
            <v>0.5955489166955521</v>
          </cell>
          <cell r="CP24">
            <v>0.6441389036603693</v>
          </cell>
          <cell r="CQ24">
            <v>0.73513935156989185</v>
          </cell>
          <cell r="CR24">
            <v>0.79476957774052526</v>
          </cell>
          <cell r="CS24">
            <v>0.91462999162476999</v>
          </cell>
          <cell r="CT24">
            <v>1</v>
          </cell>
        </row>
        <row r="25">
          <cell r="A25" t="str">
            <v>Itaquera-Iguatemi</v>
          </cell>
          <cell r="B25">
            <v>244138</v>
          </cell>
          <cell r="C25">
            <v>1.0592999999999999</v>
          </cell>
          <cell r="D25">
            <v>7.7100000000000002E-2</v>
          </cell>
          <cell r="E25">
            <v>0</v>
          </cell>
          <cell r="F25">
            <v>0.20399999999999999</v>
          </cell>
          <cell r="G25">
            <v>0.7782</v>
          </cell>
          <cell r="H25" t="str">
            <v>Itaquera-Iguatemi</v>
          </cell>
          <cell r="I25">
            <v>244113</v>
          </cell>
          <cell r="J25">
            <v>0.83979999999999999</v>
          </cell>
          <cell r="K25">
            <v>0</v>
          </cell>
          <cell r="L25">
            <v>0</v>
          </cell>
          <cell r="M25">
            <v>0.13150000000000001</v>
          </cell>
          <cell r="N25">
            <v>0.70820000000000005</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I25">
            <v>0.1446081954007955</v>
          </cell>
          <cell r="CJ25">
            <v>0.21228184808838163</v>
          </cell>
          <cell r="CK25">
            <v>0.31228124878175767</v>
          </cell>
          <cell r="CL25">
            <v>0.36192776074764149</v>
          </cell>
          <cell r="CM25">
            <v>0.43898204325245976</v>
          </cell>
          <cell r="CN25">
            <v>0.50462230998929214</v>
          </cell>
          <cell r="CO25">
            <v>0.58699652601555796</v>
          </cell>
          <cell r="CP25">
            <v>0.66015363856634313</v>
          </cell>
          <cell r="CQ25">
            <v>0.74060587957633839</v>
          </cell>
          <cell r="CR25">
            <v>0.79511175052006378</v>
          </cell>
          <cell r="CS25">
            <v>0.87725443577745632</v>
          </cell>
          <cell r="CT25">
            <v>1</v>
          </cell>
        </row>
        <row r="26">
          <cell r="A26" t="str">
            <v>Jabaquara</v>
          </cell>
          <cell r="B26">
            <v>121116</v>
          </cell>
          <cell r="C26">
            <v>0.32529999999999998</v>
          </cell>
          <cell r="D26">
            <v>0</v>
          </cell>
          <cell r="E26">
            <v>0</v>
          </cell>
          <cell r="F26">
            <v>4.8099999999999997E-2</v>
          </cell>
          <cell r="G26">
            <v>0.2772</v>
          </cell>
          <cell r="H26" t="str">
            <v>Jabaquara</v>
          </cell>
          <cell r="I26">
            <v>121118</v>
          </cell>
          <cell r="J26">
            <v>0.45350000000000001</v>
          </cell>
          <cell r="K26">
            <v>9.4899999999999998E-2</v>
          </cell>
          <cell r="L26">
            <v>0</v>
          </cell>
          <cell r="M26">
            <v>4.3900000000000002E-2</v>
          </cell>
          <cell r="N26">
            <v>0.31469999999999998</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I26">
            <v>0.13049557965267486</v>
          </cell>
          <cell r="CJ26">
            <v>0.19841398156787607</v>
          </cell>
          <cell r="CK26">
            <v>0.27316883871337744</v>
          </cell>
          <cell r="CL26">
            <v>0.32766683257991364</v>
          </cell>
          <cell r="CM26">
            <v>0.37568027997748543</v>
          </cell>
          <cell r="CN26">
            <v>0.43836542676029622</v>
          </cell>
          <cell r="CO26">
            <v>0.55184608976612914</v>
          </cell>
          <cell r="CP26">
            <v>0.60646165352299342</v>
          </cell>
          <cell r="CQ26">
            <v>0.72989767572450415</v>
          </cell>
          <cell r="CR26">
            <v>0.80995117585782106</v>
          </cell>
          <cell r="CS26">
            <v>0.90597280463404606</v>
          </cell>
          <cell r="CT26">
            <v>1</v>
          </cell>
        </row>
        <row r="27">
          <cell r="A27" t="str">
            <v>Jaçanã</v>
          </cell>
          <cell r="B27">
            <v>72513</v>
          </cell>
          <cell r="C27">
            <v>1.0341</v>
          </cell>
          <cell r="D27">
            <v>0</v>
          </cell>
          <cell r="E27">
            <v>0</v>
          </cell>
          <cell r="F27">
            <v>0.1343</v>
          </cell>
          <cell r="G27">
            <v>0.89980000000000004</v>
          </cell>
          <cell r="H27" t="str">
            <v>Jaçanã</v>
          </cell>
          <cell r="I27">
            <v>72516</v>
          </cell>
          <cell r="J27">
            <v>0.64639999999999997</v>
          </cell>
          <cell r="K27">
            <v>5.3400000000000003E-2</v>
          </cell>
          <cell r="L27">
            <v>7.0000000000000001E-3</v>
          </cell>
          <cell r="M27">
            <v>6.0100000000000001E-2</v>
          </cell>
          <cell r="N27">
            <v>0.52600000000000002</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I27">
            <v>0.11421366756914363</v>
          </cell>
          <cell r="CJ27">
            <v>0.20559189048612247</v>
          </cell>
          <cell r="CK27">
            <v>0.2920049089505391</v>
          </cell>
          <cell r="CL27">
            <v>0.3392488902008704</v>
          </cell>
          <cell r="CM27">
            <v>0.41146215115535312</v>
          </cell>
          <cell r="CN27">
            <v>0.47196021291050583</v>
          </cell>
          <cell r="CO27">
            <v>0.61749540744715836</v>
          </cell>
          <cell r="CP27">
            <v>0.67248891298103608</v>
          </cell>
          <cell r="CQ27">
            <v>0.72342770951459145</v>
          </cell>
          <cell r="CR27">
            <v>0.77109027061439295</v>
          </cell>
          <cell r="CS27">
            <v>0.88180699873467394</v>
          </cell>
          <cell r="CT27">
            <v>1</v>
          </cell>
        </row>
        <row r="28">
          <cell r="A28" t="str">
            <v>Jaguaré</v>
          </cell>
          <cell r="B28">
            <v>84363</v>
          </cell>
          <cell r="C28">
            <v>0.54410000000000003</v>
          </cell>
          <cell r="D28">
            <v>0</v>
          </cell>
          <cell r="E28">
            <v>0</v>
          </cell>
          <cell r="F28">
            <v>2.2200000000000001E-2</v>
          </cell>
          <cell r="G28">
            <v>0.52190000000000003</v>
          </cell>
          <cell r="H28" t="str">
            <v>Jaguaré</v>
          </cell>
          <cell r="I28">
            <v>84355</v>
          </cell>
          <cell r="J28">
            <v>0.61339999999999995</v>
          </cell>
          <cell r="K28">
            <v>0</v>
          </cell>
          <cell r="L28">
            <v>2.0000000000000001E-4</v>
          </cell>
          <cell r="M28">
            <v>2.87E-2</v>
          </cell>
          <cell r="N28">
            <v>0.58440000000000003</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I28">
            <v>0.11895461535766036</v>
          </cell>
          <cell r="CJ28">
            <v>0.24990565574892296</v>
          </cell>
          <cell r="CK28">
            <v>0.35602382779172631</v>
          </cell>
          <cell r="CL28">
            <v>0.39230481566363584</v>
          </cell>
          <cell r="CM28">
            <v>0.47055985603871053</v>
          </cell>
          <cell r="CN28">
            <v>0.51176229444269594</v>
          </cell>
          <cell r="CO28">
            <v>0.56415877231672196</v>
          </cell>
          <cell r="CP28">
            <v>0.60301229682520918</v>
          </cell>
          <cell r="CQ28">
            <v>0.70506796557759877</v>
          </cell>
          <cell r="CR28">
            <v>0.78064016468116204</v>
          </cell>
          <cell r="CS28">
            <v>0.8626686489163824</v>
          </cell>
          <cell r="CT28">
            <v>1</v>
          </cell>
        </row>
        <row r="29">
          <cell r="A29" t="str">
            <v>Jandira</v>
          </cell>
          <cell r="B29">
            <v>29549</v>
          </cell>
          <cell r="C29">
            <v>0.40739999999999998</v>
          </cell>
          <cell r="D29">
            <v>0</v>
          </cell>
          <cell r="E29">
            <v>0</v>
          </cell>
          <cell r="F29">
            <v>2.9000000000000001E-2</v>
          </cell>
          <cell r="G29">
            <v>0.3785</v>
          </cell>
          <cell r="H29" t="str">
            <v>Jandira</v>
          </cell>
          <cell r="I29">
            <v>29549</v>
          </cell>
          <cell r="J29">
            <v>0.55389999999999995</v>
          </cell>
          <cell r="K29">
            <v>0</v>
          </cell>
          <cell r="L29">
            <v>0</v>
          </cell>
          <cell r="M29">
            <v>4.41E-2</v>
          </cell>
          <cell r="N29">
            <v>0.50980000000000003</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I29">
            <v>0.17861087811161835</v>
          </cell>
          <cell r="CJ29">
            <v>0.22981595001520122</v>
          </cell>
          <cell r="CK29">
            <v>0.32559148590416209</v>
          </cell>
          <cell r="CL29">
            <v>0.3955960674108378</v>
          </cell>
          <cell r="CM29">
            <v>0.43836945636518865</v>
          </cell>
          <cell r="CN29">
            <v>0.48624218179247253</v>
          </cell>
          <cell r="CO29">
            <v>0.54697440813950182</v>
          </cell>
          <cell r="CP29">
            <v>0.61511604247742324</v>
          </cell>
          <cell r="CQ29">
            <v>0.78160981950457864</v>
          </cell>
          <cell r="CR29">
            <v>0.8210188172640176</v>
          </cell>
          <cell r="CS29">
            <v>0.89933496316751982</v>
          </cell>
          <cell r="CT29">
            <v>1</v>
          </cell>
        </row>
        <row r="30">
          <cell r="A30" t="str">
            <v>Jaraguá</v>
          </cell>
          <cell r="B30">
            <v>160220</v>
          </cell>
          <cell r="C30">
            <v>0.9597</v>
          </cell>
          <cell r="D30">
            <v>0.1893</v>
          </cell>
          <cell r="E30">
            <v>0</v>
          </cell>
          <cell r="F30">
            <v>2.1700000000000001E-2</v>
          </cell>
          <cell r="G30">
            <v>0.74880000000000002</v>
          </cell>
          <cell r="H30" t="str">
            <v>Jaraguá</v>
          </cell>
          <cell r="I30">
            <v>160270</v>
          </cell>
          <cell r="J30">
            <v>1.5940000000000001</v>
          </cell>
          <cell r="K30">
            <v>0.22969999999999999</v>
          </cell>
          <cell r="L30">
            <v>9.0300000000000005E-2</v>
          </cell>
          <cell r="M30">
            <v>0.1736</v>
          </cell>
          <cell r="N30">
            <v>1.1004</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I30">
            <v>9.7859260199812836E-2</v>
          </cell>
          <cell r="CJ30">
            <v>0.18017695567465059</v>
          </cell>
          <cell r="CK30">
            <v>0.26597327325206926</v>
          </cell>
          <cell r="CL30">
            <v>0.32611429172653256</v>
          </cell>
          <cell r="CM30">
            <v>0.41766138308816464</v>
          </cell>
          <cell r="CN30">
            <v>0.47230119605970772</v>
          </cell>
          <cell r="CO30">
            <v>0.57356241492710092</v>
          </cell>
          <cell r="CP30">
            <v>0.63265935212561608</v>
          </cell>
          <cell r="CQ30">
            <v>0.7060181089285823</v>
          </cell>
          <cell r="CR30">
            <v>0.79356126382038694</v>
          </cell>
          <cell r="CS30">
            <v>0.88430849125978828</v>
          </cell>
          <cell r="CT30">
            <v>1</v>
          </cell>
        </row>
        <row r="31">
          <cell r="A31" t="str">
            <v>Jardim São Luis</v>
          </cell>
          <cell r="B31">
            <v>73710</v>
          </cell>
          <cell r="C31">
            <v>1.5341</v>
          </cell>
          <cell r="D31">
            <v>0</v>
          </cell>
          <cell r="E31">
            <v>0</v>
          </cell>
          <cell r="F31">
            <v>5.7700000000000001E-2</v>
          </cell>
          <cell r="G31">
            <v>1.4764999999999999</v>
          </cell>
          <cell r="H31" t="str">
            <v>Jardim São Luis</v>
          </cell>
          <cell r="I31">
            <v>73710</v>
          </cell>
          <cell r="J31">
            <v>0.98760000000000003</v>
          </cell>
          <cell r="K31">
            <v>0.1666</v>
          </cell>
          <cell r="L31">
            <v>0</v>
          </cell>
          <cell r="M31">
            <v>0.17269999999999999</v>
          </cell>
          <cell r="N31">
            <v>0.64829999999999999</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I31">
            <v>0.13704738581685208</v>
          </cell>
          <cell r="CJ31">
            <v>0.23131542536731844</v>
          </cell>
          <cell r="CK31">
            <v>0.29748849466010985</v>
          </cell>
          <cell r="CL31">
            <v>0.34092702439494416</v>
          </cell>
          <cell r="CM31">
            <v>0.41141916172585324</v>
          </cell>
          <cell r="CN31">
            <v>0.46083399933308289</v>
          </cell>
          <cell r="CO31">
            <v>0.55908044425889203</v>
          </cell>
          <cell r="CP31">
            <v>0.62885772003967333</v>
          </cell>
          <cell r="CQ31">
            <v>0.72134375174699705</v>
          </cell>
          <cell r="CR31">
            <v>0.77761183821851865</v>
          </cell>
          <cell r="CS31">
            <v>0.87906804217707601</v>
          </cell>
          <cell r="CT31">
            <v>1</v>
          </cell>
        </row>
        <row r="32">
          <cell r="A32" t="str">
            <v>Juquitiba</v>
          </cell>
          <cell r="B32">
            <v>12907</v>
          </cell>
          <cell r="C32">
            <v>4.4408000000000003</v>
          </cell>
          <cell r="D32">
            <v>0</v>
          </cell>
          <cell r="E32">
            <v>0</v>
          </cell>
          <cell r="F32">
            <v>1.4999999999999999E-2</v>
          </cell>
          <cell r="G32">
            <v>4.4259000000000004</v>
          </cell>
          <cell r="H32" t="str">
            <v>Juquitiba</v>
          </cell>
          <cell r="I32">
            <v>12907</v>
          </cell>
          <cell r="J32">
            <v>5.0106999999999999</v>
          </cell>
          <cell r="K32">
            <v>0</v>
          </cell>
          <cell r="L32">
            <v>0</v>
          </cell>
          <cell r="M32">
            <v>0.1394</v>
          </cell>
          <cell r="N32">
            <v>4.8712999999999997</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I32">
            <v>9.2012081095806594E-2</v>
          </cell>
          <cell r="CJ32">
            <v>0.22101120219569559</v>
          </cell>
          <cell r="CK32">
            <v>0.31276483058789178</v>
          </cell>
          <cell r="CL32">
            <v>0.36058475649843053</v>
          </cell>
          <cell r="CM32">
            <v>0.43345526032233139</v>
          </cell>
          <cell r="CN32">
            <v>0.46018470369837117</v>
          </cell>
          <cell r="CO32">
            <v>0.52032856458573584</v>
          </cell>
          <cell r="CP32">
            <v>0.57880072490841217</v>
          </cell>
          <cell r="CQ32">
            <v>0.67824038686448318</v>
          </cell>
          <cell r="CR32">
            <v>0.76853242656120735</v>
          </cell>
          <cell r="CS32">
            <v>0.88365145279253909</v>
          </cell>
          <cell r="CT32">
            <v>1</v>
          </cell>
        </row>
        <row r="33">
          <cell r="A33" t="str">
            <v>Lapa</v>
          </cell>
          <cell r="B33">
            <v>182554</v>
          </cell>
          <cell r="C33">
            <v>0.46079999999999999</v>
          </cell>
          <cell r="D33">
            <v>0</v>
          </cell>
          <cell r="E33">
            <v>1.2699999999999999E-2</v>
          </cell>
          <cell r="F33">
            <v>4.3900000000000002E-2</v>
          </cell>
          <cell r="G33">
            <v>0.40429999999999999</v>
          </cell>
          <cell r="H33" t="str">
            <v>Lapa</v>
          </cell>
          <cell r="I33">
            <v>182554</v>
          </cell>
          <cell r="J33">
            <v>0.53820000000000001</v>
          </cell>
          <cell r="K33">
            <v>0.20069999999999999</v>
          </cell>
          <cell r="L33">
            <v>0</v>
          </cell>
          <cell r="M33">
            <v>3.5200000000000002E-2</v>
          </cell>
          <cell r="N33">
            <v>0.30230000000000001</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I33">
            <v>0.12424678819266487</v>
          </cell>
          <cell r="CJ33">
            <v>0.27443964037233792</v>
          </cell>
          <cell r="CK33">
            <v>0.37582630944131573</v>
          </cell>
          <cell r="CL33">
            <v>0.42498185317574266</v>
          </cell>
          <cell r="CM33">
            <v>0.47908866503966563</v>
          </cell>
          <cell r="CN33">
            <v>0.53677510476532608</v>
          </cell>
          <cell r="CO33">
            <v>0.59995852097871694</v>
          </cell>
          <cell r="CP33">
            <v>0.65801670587727512</v>
          </cell>
          <cell r="CQ33">
            <v>0.72090904609036899</v>
          </cell>
          <cell r="CR33">
            <v>0.79836164023419509</v>
          </cell>
          <cell r="CS33">
            <v>0.91026564117956343</v>
          </cell>
          <cell r="CT33">
            <v>1</v>
          </cell>
        </row>
        <row r="34">
          <cell r="A34" t="str">
            <v>Mauá</v>
          </cell>
          <cell r="B34">
            <v>119709</v>
          </cell>
          <cell r="C34">
            <v>1.4063000000000001</v>
          </cell>
          <cell r="D34">
            <v>0.52190000000000003</v>
          </cell>
          <cell r="E34">
            <v>0</v>
          </cell>
          <cell r="F34">
            <v>0.19570000000000001</v>
          </cell>
          <cell r="G34">
            <v>0.68869999999999998</v>
          </cell>
          <cell r="H34" t="str">
            <v>Mauá</v>
          </cell>
          <cell r="I34">
            <v>119708</v>
          </cell>
          <cell r="J34">
            <v>0.58069999999999999</v>
          </cell>
          <cell r="K34">
            <v>0</v>
          </cell>
          <cell r="L34">
            <v>0</v>
          </cell>
          <cell r="M34">
            <v>0.1363</v>
          </cell>
          <cell r="N34">
            <v>0.44440000000000002</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I34">
            <v>0.13836676070457979</v>
          </cell>
          <cell r="CJ34">
            <v>0.23693495815650564</v>
          </cell>
          <cell r="CK34">
            <v>0.30381406775812997</v>
          </cell>
          <cell r="CL34">
            <v>0.3402307078001181</v>
          </cell>
          <cell r="CM34">
            <v>0.38655808071383935</v>
          </cell>
          <cell r="CN34">
            <v>0.43890432926392436</v>
          </cell>
          <cell r="CO34">
            <v>0.521639236562224</v>
          </cell>
          <cell r="CP34">
            <v>0.57195562199620509</v>
          </cell>
          <cell r="CQ34">
            <v>0.67601253352216051</v>
          </cell>
          <cell r="CR34">
            <v>0.76181603270232445</v>
          </cell>
          <cell r="CS34">
            <v>0.85846394172038154</v>
          </cell>
          <cell r="CT34">
            <v>1</v>
          </cell>
        </row>
        <row r="35">
          <cell r="A35" t="str">
            <v>Moóca</v>
          </cell>
          <cell r="B35">
            <v>80308</v>
          </cell>
          <cell r="C35">
            <v>0.25890000000000002</v>
          </cell>
          <cell r="D35">
            <v>4.5900000000000003E-2</v>
          </cell>
          <cell r="E35">
            <v>0</v>
          </cell>
          <cell r="F35">
            <v>1.26E-2</v>
          </cell>
          <cell r="G35">
            <v>0.20039999999999999</v>
          </cell>
          <cell r="H35" t="str">
            <v>Moóca</v>
          </cell>
          <cell r="I35">
            <v>80306</v>
          </cell>
          <cell r="J35">
            <v>0.4541</v>
          </cell>
          <cell r="K35">
            <v>0</v>
          </cell>
          <cell r="L35">
            <v>0</v>
          </cell>
          <cell r="M35">
            <v>0.1474</v>
          </cell>
          <cell r="N35">
            <v>0.30680000000000002</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I35">
            <v>9.9777518115214042E-2</v>
          </cell>
          <cell r="CJ35">
            <v>0.22515045236159481</v>
          </cell>
          <cell r="CK35">
            <v>0.31774948963788591</v>
          </cell>
          <cell r="CL35">
            <v>0.38572055185719334</v>
          </cell>
          <cell r="CM35">
            <v>0.47509099121860626</v>
          </cell>
          <cell r="CN35">
            <v>0.56468697320312811</v>
          </cell>
          <cell r="CO35">
            <v>0.63823052060554375</v>
          </cell>
          <cell r="CP35">
            <v>0.67073948011283657</v>
          </cell>
          <cell r="CQ35">
            <v>0.7325634846209087</v>
          </cell>
          <cell r="CR35">
            <v>0.80455628772412624</v>
          </cell>
          <cell r="CS35">
            <v>0.88264191218927657</v>
          </cell>
          <cell r="CT35">
            <v>1</v>
          </cell>
        </row>
        <row r="36">
          <cell r="A36" t="str">
            <v>Oeste</v>
          </cell>
          <cell r="B36">
            <v>72003</v>
          </cell>
          <cell r="C36">
            <v>1.5161</v>
          </cell>
          <cell r="D36">
            <v>0</v>
          </cell>
          <cell r="E36">
            <v>0</v>
          </cell>
          <cell r="F36">
            <v>8.9999999999999993E-3</v>
          </cell>
          <cell r="G36">
            <v>1.5071000000000001</v>
          </cell>
          <cell r="H36" t="str">
            <v>Oeste</v>
          </cell>
          <cell r="I36">
            <v>72003</v>
          </cell>
          <cell r="J36">
            <v>1.4142999999999999</v>
          </cell>
          <cell r="K36">
            <v>0</v>
          </cell>
          <cell r="L36">
            <v>0</v>
          </cell>
          <cell r="M36">
            <v>0.2306</v>
          </cell>
          <cell r="N36">
            <v>1.1837</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I36">
            <v>0.13784574406098032</v>
          </cell>
          <cell r="CJ36">
            <v>0.24299019595410826</v>
          </cell>
          <cell r="CK36">
            <v>0.31799018876698404</v>
          </cell>
          <cell r="CL36">
            <v>0.3731376691289543</v>
          </cell>
          <cell r="CM36">
            <v>0.43396440999353925</v>
          </cell>
          <cell r="CN36">
            <v>0.47963070689269699</v>
          </cell>
          <cell r="CO36">
            <v>0.55434137106473547</v>
          </cell>
          <cell r="CP36">
            <v>0.60144401823296123</v>
          </cell>
          <cell r="CQ36">
            <v>0.68944562427550493</v>
          </cell>
          <cell r="CR36">
            <v>0.77384159842261879</v>
          </cell>
          <cell r="CS36">
            <v>0.89930051955503576</v>
          </cell>
          <cell r="CT36">
            <v>1</v>
          </cell>
        </row>
        <row r="37">
          <cell r="A37" t="str">
            <v>Osasco</v>
          </cell>
          <cell r="B37">
            <v>215607</v>
          </cell>
          <cell r="C37">
            <v>0.68079999999999996</v>
          </cell>
          <cell r="D37">
            <v>0</v>
          </cell>
          <cell r="E37">
            <v>3.5299999999999998E-2</v>
          </cell>
          <cell r="F37">
            <v>3.39E-2</v>
          </cell>
          <cell r="G37">
            <v>0.61160000000000003</v>
          </cell>
          <cell r="H37" t="str">
            <v>Osasco</v>
          </cell>
          <cell r="I37">
            <v>215550</v>
          </cell>
          <cell r="J37">
            <v>0.63619999999999999</v>
          </cell>
          <cell r="K37">
            <v>0</v>
          </cell>
          <cell r="L37">
            <v>6.8699999999999997E-2</v>
          </cell>
          <cell r="M37">
            <v>2.5399999999999999E-2</v>
          </cell>
          <cell r="N37">
            <v>0.54200000000000004</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I37">
            <v>0.14609328428449217</v>
          </cell>
          <cell r="CJ37">
            <v>0.21061252282176368</v>
          </cell>
          <cell r="CK37">
            <v>0.33222594016908091</v>
          </cell>
          <cell r="CL37">
            <v>0.3822403608947233</v>
          </cell>
          <cell r="CM37">
            <v>0.45058085666989595</v>
          </cell>
          <cell r="CN37">
            <v>0.50382544083154202</v>
          </cell>
          <cell r="CO37">
            <v>0.58725308937662313</v>
          </cell>
          <cell r="CP37">
            <v>0.64799261499511851</v>
          </cell>
          <cell r="CQ37">
            <v>0.74206190931657534</v>
          </cell>
          <cell r="CR37">
            <v>0.80492998776410396</v>
          </cell>
          <cell r="CS37">
            <v>0.89458105614703343</v>
          </cell>
          <cell r="CT37">
            <v>1</v>
          </cell>
        </row>
        <row r="38">
          <cell r="A38" t="str">
            <v>Parelheiros</v>
          </cell>
          <cell r="B38">
            <v>20890</v>
          </cell>
          <cell r="C38">
            <v>1.5021</v>
          </cell>
          <cell r="D38">
            <v>0</v>
          </cell>
          <cell r="E38">
            <v>0</v>
          </cell>
          <cell r="F38">
            <v>0</v>
          </cell>
          <cell r="G38">
            <v>1.5021</v>
          </cell>
          <cell r="H38" t="str">
            <v>Parelheiros</v>
          </cell>
          <cell r="I38">
            <v>20890</v>
          </cell>
          <cell r="J38">
            <v>2.2086999999999999</v>
          </cell>
          <cell r="K38">
            <v>0</v>
          </cell>
          <cell r="L38">
            <v>3.7600000000000001E-2</v>
          </cell>
          <cell r="M38">
            <v>3.9199999999999999E-2</v>
          </cell>
          <cell r="N38">
            <v>2.1318999999999999</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I38">
            <v>0.10344919911846422</v>
          </cell>
          <cell r="CJ38">
            <v>0.17916768071171618</v>
          </cell>
          <cell r="CK38">
            <v>0.27976861233269645</v>
          </cell>
          <cell r="CL38">
            <v>0.30857884411919595</v>
          </cell>
          <cell r="CM38">
            <v>0.37747326875419701</v>
          </cell>
          <cell r="CN38">
            <v>0.43600087808576476</v>
          </cell>
          <cell r="CO38">
            <v>0.51928750059931839</v>
          </cell>
          <cell r="CP38">
            <v>0.57259897440720087</v>
          </cell>
          <cell r="CQ38">
            <v>0.65294380786084261</v>
          </cell>
          <cell r="CR38">
            <v>0.71309719077346023</v>
          </cell>
          <cell r="CS38">
            <v>0.82245692191965725</v>
          </cell>
          <cell r="CT38">
            <v>1</v>
          </cell>
        </row>
        <row r="39">
          <cell r="A39" t="str">
            <v>Parnaíba</v>
          </cell>
          <cell r="B39">
            <v>125798</v>
          </cell>
          <cell r="C39">
            <v>1.2829999999999999</v>
          </cell>
          <cell r="D39">
            <v>7.1199999999999999E-2</v>
          </cell>
          <cell r="E39">
            <v>5.1499999999999997E-2</v>
          </cell>
          <cell r="F39">
            <v>0.16320000000000001</v>
          </cell>
          <cell r="G39">
            <v>0.99709999999999999</v>
          </cell>
          <cell r="H39" t="str">
            <v>Parnaíba</v>
          </cell>
          <cell r="I39">
            <v>125798</v>
          </cell>
          <cell r="J39">
            <v>1.4809000000000001</v>
          </cell>
          <cell r="K39">
            <v>0</v>
          </cell>
          <cell r="L39">
            <v>0</v>
          </cell>
          <cell r="M39">
            <v>8.9700000000000002E-2</v>
          </cell>
          <cell r="N39">
            <v>1.3912</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I39">
            <v>0.14328536305818815</v>
          </cell>
          <cell r="CJ39">
            <v>0.21760674495830834</v>
          </cell>
          <cell r="CK39">
            <v>0.31167994949708339</v>
          </cell>
          <cell r="CL39">
            <v>0.37005726666645733</v>
          </cell>
          <cell r="CM39">
            <v>0.43217552416963678</v>
          </cell>
          <cell r="CN39">
            <v>0.47832811904196709</v>
          </cell>
          <cell r="CO39">
            <v>0.5512200666990229</v>
          </cell>
          <cell r="CP39">
            <v>0.60675470386550256</v>
          </cell>
          <cell r="CQ39">
            <v>0.70099971030301544</v>
          </cell>
          <cell r="CR39">
            <v>0.7795935553150446</v>
          </cell>
          <cell r="CS39">
            <v>0.89687992033862951</v>
          </cell>
          <cell r="CT39">
            <v>1</v>
          </cell>
        </row>
        <row r="40">
          <cell r="A40" t="str">
            <v>Penha</v>
          </cell>
          <cell r="B40">
            <v>144924</v>
          </cell>
          <cell r="C40">
            <v>0.47749999999999998</v>
          </cell>
          <cell r="D40">
            <v>4.1000000000000003E-3</v>
          </cell>
          <cell r="E40">
            <v>0</v>
          </cell>
          <cell r="F40">
            <v>6.0199999999999997E-2</v>
          </cell>
          <cell r="G40">
            <v>0.41310000000000002</v>
          </cell>
          <cell r="H40" t="str">
            <v>Penha</v>
          </cell>
          <cell r="I40">
            <v>144924</v>
          </cell>
          <cell r="J40">
            <v>0.37690000000000001</v>
          </cell>
          <cell r="K40">
            <v>0</v>
          </cell>
          <cell r="L40">
            <v>0</v>
          </cell>
          <cell r="M40">
            <v>0.1308</v>
          </cell>
          <cell r="N40">
            <v>0.24610000000000001</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I40">
            <v>9.1236156266714913E-2</v>
          </cell>
          <cell r="CJ40">
            <v>0.23884254619341691</v>
          </cell>
          <cell r="CK40">
            <v>0.32758535081118345</v>
          </cell>
          <cell r="CL40">
            <v>0.36894079353261172</v>
          </cell>
          <cell r="CM40">
            <v>0.44863705260760733</v>
          </cell>
          <cell r="CN40">
            <v>0.49939902227733496</v>
          </cell>
          <cell r="CO40">
            <v>0.56981315530635923</v>
          </cell>
          <cell r="CP40">
            <v>0.61908366192038344</v>
          </cell>
          <cell r="CQ40">
            <v>0.7443720665197876</v>
          </cell>
          <cell r="CR40">
            <v>0.81512783934439392</v>
          </cell>
          <cell r="CS40">
            <v>0.88884480583326142</v>
          </cell>
          <cell r="CT40">
            <v>1</v>
          </cell>
        </row>
        <row r="41">
          <cell r="A41" t="str">
            <v>Planalto</v>
          </cell>
          <cell r="B41">
            <v>111017</v>
          </cell>
          <cell r="C41">
            <v>0.55259999999999998</v>
          </cell>
          <cell r="D41">
            <v>0</v>
          </cell>
          <cell r="E41">
            <v>1.0500000000000001E-2</v>
          </cell>
          <cell r="F41">
            <v>0.10290000000000001</v>
          </cell>
          <cell r="G41">
            <v>0.43919999999999998</v>
          </cell>
          <cell r="H41" t="str">
            <v>Planalto</v>
          </cell>
          <cell r="I41">
            <v>111017</v>
          </cell>
          <cell r="J41">
            <v>0.97040000000000004</v>
          </cell>
          <cell r="K41">
            <v>0</v>
          </cell>
          <cell r="L41">
            <v>0.3261</v>
          </cell>
          <cell r="M41">
            <v>3.9800000000000002E-2</v>
          </cell>
          <cell r="N41">
            <v>0.60450000000000004</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I41">
            <v>0.16742228881942409</v>
          </cell>
          <cell r="CJ41">
            <v>0.2900948471892596</v>
          </cell>
          <cell r="CK41">
            <v>0.360534811557912</v>
          </cell>
          <cell r="CL41">
            <v>0.41832677157579712</v>
          </cell>
          <cell r="CM41">
            <v>0.48547055481677259</v>
          </cell>
          <cell r="CN41">
            <v>0.53654763266426342</v>
          </cell>
          <cell r="CO41">
            <v>0.60745090802459845</v>
          </cell>
          <cell r="CP41">
            <v>0.65912901538619517</v>
          </cell>
          <cell r="CQ41">
            <v>0.72933657565786447</v>
          </cell>
          <cell r="CR41">
            <v>0.81448197059253902</v>
          </cell>
          <cell r="CS41">
            <v>0.90108871429362003</v>
          </cell>
          <cell r="CT41">
            <v>1</v>
          </cell>
        </row>
        <row r="42">
          <cell r="A42" t="str">
            <v>Raposo Tavares</v>
          </cell>
          <cell r="B42">
            <v>28775</v>
          </cell>
          <cell r="C42">
            <v>0.81689999999999996</v>
          </cell>
          <cell r="D42">
            <v>0</v>
          </cell>
          <cell r="E42">
            <v>0</v>
          </cell>
          <cell r="F42">
            <v>0</v>
          </cell>
          <cell r="G42">
            <v>0.81689999999999996</v>
          </cell>
          <cell r="H42" t="str">
            <v>Raposo Tavares</v>
          </cell>
          <cell r="I42">
            <v>28775</v>
          </cell>
          <cell r="J42">
            <v>0.45729999999999998</v>
          </cell>
          <cell r="K42">
            <v>0</v>
          </cell>
          <cell r="L42">
            <v>0</v>
          </cell>
          <cell r="M42">
            <v>0</v>
          </cell>
          <cell r="N42">
            <v>0.45729999999999998</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I42">
            <v>0.12402219524889242</v>
          </cell>
          <cell r="CJ42">
            <v>0.20279154492966994</v>
          </cell>
          <cell r="CK42">
            <v>0.32957686314444751</v>
          </cell>
          <cell r="CL42">
            <v>0.38645833730413726</v>
          </cell>
          <cell r="CM42">
            <v>0.44664365275952789</v>
          </cell>
          <cell r="CN42">
            <v>0.4694092451502388</v>
          </cell>
          <cell r="CO42">
            <v>0.54263567323387807</v>
          </cell>
          <cell r="CP42">
            <v>0.59425481834754756</v>
          </cell>
          <cell r="CQ42">
            <v>0.70629331127435013</v>
          </cell>
          <cell r="CR42">
            <v>0.75694782843645436</v>
          </cell>
          <cell r="CS42">
            <v>0.87742521394955975</v>
          </cell>
          <cell r="CT42">
            <v>1</v>
          </cell>
        </row>
        <row r="43">
          <cell r="A43" t="str">
            <v>Ribeirao Pires - Rio G. da Serra</v>
          </cell>
          <cell r="B43">
            <v>42574</v>
          </cell>
          <cell r="C43">
            <v>1.4881</v>
          </cell>
          <cell r="D43">
            <v>0.80520000000000003</v>
          </cell>
          <cell r="E43">
            <v>0</v>
          </cell>
          <cell r="F43">
            <v>0.30209999999999998</v>
          </cell>
          <cell r="G43">
            <v>0.38080000000000003</v>
          </cell>
          <cell r="H43" t="str">
            <v>Ribeirao Pires - Rio G. da Serra</v>
          </cell>
          <cell r="I43">
            <v>42566</v>
          </cell>
          <cell r="J43">
            <v>0.83030000000000004</v>
          </cell>
          <cell r="K43">
            <v>0</v>
          </cell>
          <cell r="L43">
            <v>0</v>
          </cell>
          <cell r="M43">
            <v>5.2699999999999997E-2</v>
          </cell>
          <cell r="N43">
            <v>0.77759999999999996</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I43">
            <v>0.10681419448581163</v>
          </cell>
          <cell r="CJ43">
            <v>0.26380243378708079</v>
          </cell>
          <cell r="CK43">
            <v>0.35069153190921654</v>
          </cell>
          <cell r="CL43">
            <v>0.39546208997900989</v>
          </cell>
          <cell r="CM43">
            <v>0.44069362738473339</v>
          </cell>
          <cell r="CN43">
            <v>0.50316289940539016</v>
          </cell>
          <cell r="CO43">
            <v>0.56340137151493008</v>
          </cell>
          <cell r="CP43">
            <v>0.62017427390978108</v>
          </cell>
          <cell r="CQ43">
            <v>0.68782552119041906</v>
          </cell>
          <cell r="CR43">
            <v>0.81090647938364635</v>
          </cell>
          <cell r="CS43">
            <v>0.89450728492674858</v>
          </cell>
          <cell r="CT43">
            <v>1</v>
          </cell>
        </row>
        <row r="44">
          <cell r="A44" t="str">
            <v>Rio Bonito</v>
          </cell>
          <cell r="B44">
            <v>97973</v>
          </cell>
          <cell r="C44">
            <v>0.98050000000000004</v>
          </cell>
          <cell r="D44">
            <v>0</v>
          </cell>
          <cell r="E44">
            <v>0</v>
          </cell>
          <cell r="F44">
            <v>9.01E-2</v>
          </cell>
          <cell r="G44">
            <v>0.89039999999999997</v>
          </cell>
          <cell r="H44" t="str">
            <v>Rio Bonito</v>
          </cell>
          <cell r="I44">
            <v>97976</v>
          </cell>
          <cell r="J44">
            <v>0.68110000000000004</v>
          </cell>
          <cell r="K44">
            <v>0</v>
          </cell>
          <cell r="L44">
            <v>0</v>
          </cell>
          <cell r="M44">
            <v>0.28670000000000001</v>
          </cell>
          <cell r="N44">
            <v>0.39429999999999998</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I44">
            <v>0.13764070748199239</v>
          </cell>
          <cell r="CJ44">
            <v>0.20773321979736897</v>
          </cell>
          <cell r="CK44">
            <v>0.31044211797327437</v>
          </cell>
          <cell r="CL44">
            <v>0.36209802756071796</v>
          </cell>
          <cell r="CM44">
            <v>0.42100096464095854</v>
          </cell>
          <cell r="CN44">
            <v>0.48606868686530008</v>
          </cell>
          <cell r="CO44">
            <v>0.57036842374973218</v>
          </cell>
          <cell r="CP44">
            <v>0.6473506176196393</v>
          </cell>
          <cell r="CQ44">
            <v>0.73624127990991162</v>
          </cell>
          <cell r="CR44">
            <v>0.83230589009600231</v>
          </cell>
          <cell r="CS44">
            <v>0.91747489500419155</v>
          </cell>
          <cell r="CT44">
            <v>1</v>
          </cell>
        </row>
        <row r="45">
          <cell r="A45" t="str">
            <v>Santana</v>
          </cell>
          <cell r="B45">
            <v>96309</v>
          </cell>
          <cell r="C45">
            <v>0.72460000000000002</v>
          </cell>
          <cell r="D45">
            <v>0</v>
          </cell>
          <cell r="E45">
            <v>7.7100000000000002E-2</v>
          </cell>
          <cell r="F45">
            <v>5.0999999999999997E-2</v>
          </cell>
          <cell r="G45">
            <v>0.59640000000000004</v>
          </cell>
          <cell r="H45" t="str">
            <v>Santana</v>
          </cell>
          <cell r="I45">
            <v>96309</v>
          </cell>
          <cell r="J45">
            <v>0.72430000000000005</v>
          </cell>
          <cell r="K45">
            <v>0.24429999999999999</v>
          </cell>
          <cell r="L45">
            <v>4.0000000000000002E-4</v>
          </cell>
          <cell r="M45">
            <v>3.4799999999999998E-2</v>
          </cell>
          <cell r="N45">
            <v>0.44479999999999997</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I45">
            <v>0.11177732613900498</v>
          </cell>
          <cell r="CJ45">
            <v>0.20964552732328068</v>
          </cell>
          <cell r="CK45">
            <v>0.32337016986998302</v>
          </cell>
          <cell r="CL45">
            <v>0.37452305405526654</v>
          </cell>
          <cell r="CM45">
            <v>0.40995822596248865</v>
          </cell>
          <cell r="CN45">
            <v>0.44894556971952726</v>
          </cell>
          <cell r="CO45">
            <v>0.58201052814181797</v>
          </cell>
          <cell r="CP45">
            <v>0.63663626074631019</v>
          </cell>
          <cell r="CQ45">
            <v>0.69669976647249188</v>
          </cell>
          <cell r="CR45">
            <v>0.77761863049719249</v>
          </cell>
          <cell r="CS45">
            <v>0.87151961262762057</v>
          </cell>
          <cell r="CT45">
            <v>1</v>
          </cell>
        </row>
        <row r="46">
          <cell r="A46" t="str">
            <v>Santo Amaro</v>
          </cell>
          <cell r="B46">
            <v>179656</v>
          </cell>
          <cell r="C46">
            <v>0.66549999999999998</v>
          </cell>
          <cell r="D46">
            <v>0</v>
          </cell>
          <cell r="E46">
            <v>0</v>
          </cell>
          <cell r="F46">
            <v>1.3599999999999999E-2</v>
          </cell>
          <cell r="G46">
            <v>0.65180000000000005</v>
          </cell>
          <cell r="H46" t="str">
            <v>Santo Amaro</v>
          </cell>
          <cell r="I46">
            <v>179659</v>
          </cell>
          <cell r="J46">
            <v>1.0615000000000001</v>
          </cell>
          <cell r="K46">
            <v>4.6699999999999998E-2</v>
          </cell>
          <cell r="L46">
            <v>0</v>
          </cell>
          <cell r="M46">
            <v>4.1099999999999998E-2</v>
          </cell>
          <cell r="N46">
            <v>0.9738</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I46">
            <v>0.13132517987486611</v>
          </cell>
          <cell r="CJ46">
            <v>0.19453428527961075</v>
          </cell>
          <cell r="CK46">
            <v>0.29109188287287707</v>
          </cell>
          <cell r="CL46">
            <v>0.32964994585225937</v>
          </cell>
          <cell r="CM46">
            <v>0.37737310038011668</v>
          </cell>
          <cell r="CN46">
            <v>0.43299561106245932</v>
          </cell>
          <cell r="CO46">
            <v>0.53977835374597194</v>
          </cell>
          <cell r="CP46">
            <v>0.61579931578806646</v>
          </cell>
          <cell r="CQ46">
            <v>0.73823871220398929</v>
          </cell>
          <cell r="CR46">
            <v>0.80858441746274368</v>
          </cell>
          <cell r="CS46">
            <v>0.89218057808555196</v>
          </cell>
          <cell r="CT46">
            <v>1</v>
          </cell>
        </row>
        <row r="47">
          <cell r="A47" t="str">
            <v>Santo André</v>
          </cell>
          <cell r="B47">
            <v>227574</v>
          </cell>
          <cell r="C47">
            <v>0.69689999999999996</v>
          </cell>
          <cell r="D47">
            <v>0.1401</v>
          </cell>
          <cell r="E47">
            <v>0</v>
          </cell>
          <cell r="F47">
            <v>1.4500000000000001E-2</v>
          </cell>
          <cell r="G47">
            <v>0.5423</v>
          </cell>
          <cell r="H47" t="str">
            <v>Santo André</v>
          </cell>
          <cell r="I47">
            <v>227576</v>
          </cell>
          <cell r="J47">
            <v>0.30499999999999999</v>
          </cell>
          <cell r="K47">
            <v>0</v>
          </cell>
          <cell r="L47">
            <v>0</v>
          </cell>
          <cell r="M47">
            <v>0.192</v>
          </cell>
          <cell r="N47">
            <v>0.113</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I47">
            <v>0.12315981331616169</v>
          </cell>
          <cell r="CJ47">
            <v>0.21539918986506795</v>
          </cell>
          <cell r="CK47">
            <v>0.32933829327004882</v>
          </cell>
          <cell r="CL47">
            <v>0.40556843429644457</v>
          </cell>
          <cell r="CM47">
            <v>0.45795350630712239</v>
          </cell>
          <cell r="CN47">
            <v>0.49017235623551114</v>
          </cell>
          <cell r="CO47">
            <v>0.55912970397764017</v>
          </cell>
          <cell r="CP47">
            <v>0.62837293053729604</v>
          </cell>
          <cell r="CQ47">
            <v>0.69648348993162257</v>
          </cell>
          <cell r="CR47">
            <v>0.79924828055973407</v>
          </cell>
          <cell r="CS47">
            <v>0.89540558890786226</v>
          </cell>
          <cell r="CT47">
            <v>1</v>
          </cell>
        </row>
        <row r="48">
          <cell r="A48" t="str">
            <v>Santo Andre - Represa</v>
          </cell>
          <cell r="B48">
            <v>7219</v>
          </cell>
          <cell r="C48">
            <v>1.3815999999999999</v>
          </cell>
          <cell r="D48">
            <v>0.2175</v>
          </cell>
          <cell r="E48">
            <v>0</v>
          </cell>
          <cell r="F48">
            <v>0.14330000000000001</v>
          </cell>
          <cell r="G48">
            <v>1.0207999999999999</v>
          </cell>
          <cell r="H48" t="str">
            <v>Santo Andre - Represa</v>
          </cell>
          <cell r="I48">
            <v>7219</v>
          </cell>
          <cell r="J48">
            <v>2.3100999999999998</v>
          </cell>
          <cell r="K48">
            <v>0</v>
          </cell>
          <cell r="L48">
            <v>0</v>
          </cell>
          <cell r="M48">
            <v>6.2199999999999998E-2</v>
          </cell>
          <cell r="N48">
            <v>2.2479</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I48">
            <v>0.13717228377318916</v>
          </cell>
          <cell r="CJ48">
            <v>0.21957631442684108</v>
          </cell>
          <cell r="CK48">
            <v>0.28076240773799532</v>
          </cell>
          <cell r="CL48">
            <v>0.30880915007239018</v>
          </cell>
          <cell r="CM48">
            <v>0.40433241077994508</v>
          </cell>
          <cell r="CN48">
            <v>0.4570693533207057</v>
          </cell>
          <cell r="CO48">
            <v>0.54796700346757243</v>
          </cell>
          <cell r="CP48">
            <v>0.57433655065908384</v>
          </cell>
          <cell r="CQ48">
            <v>0.70815381996463378</v>
          </cell>
          <cell r="CR48">
            <v>0.82381749826673312</v>
          </cell>
          <cell r="CS48">
            <v>0.9238624679957349</v>
          </cell>
          <cell r="CT48">
            <v>1</v>
          </cell>
        </row>
        <row r="49">
          <cell r="A49" t="str">
            <v>Sao Bernardo do Campo</v>
          </cell>
          <cell r="B49">
            <v>118197</v>
          </cell>
          <cell r="C49">
            <v>0.41520000000000001</v>
          </cell>
          <cell r="D49">
            <v>9.8699999999999996E-2</v>
          </cell>
          <cell r="E49">
            <v>7.4000000000000003E-3</v>
          </cell>
          <cell r="F49">
            <v>3.8300000000000001E-2</v>
          </cell>
          <cell r="G49">
            <v>0.27079999999999999</v>
          </cell>
          <cell r="H49" t="str">
            <v>Sao Bernardo do Campo</v>
          </cell>
          <cell r="I49">
            <v>118119</v>
          </cell>
          <cell r="J49">
            <v>0.54079999999999995</v>
          </cell>
          <cell r="K49">
            <v>0</v>
          </cell>
          <cell r="L49">
            <v>6.4000000000000001E-2</v>
          </cell>
          <cell r="M49">
            <v>1.49E-2</v>
          </cell>
          <cell r="N49">
            <v>0.46189999999999998</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I49">
            <v>0.12861406202025527</v>
          </cell>
          <cell r="CJ49">
            <v>0.24219910916772447</v>
          </cell>
          <cell r="CK49">
            <v>0.3627014975468032</v>
          </cell>
          <cell r="CL49">
            <v>0.42401182569022561</v>
          </cell>
          <cell r="CM49">
            <v>0.48212800055133764</v>
          </cell>
          <cell r="CN49">
            <v>0.52940412984341689</v>
          </cell>
          <cell r="CO49">
            <v>0.62486171628024012</v>
          </cell>
          <cell r="CP49">
            <v>0.68656925686013037</v>
          </cell>
          <cell r="CQ49">
            <v>0.75568499067768735</v>
          </cell>
          <cell r="CR49">
            <v>0.84741245123651487</v>
          </cell>
          <cell r="CS49">
            <v>0.9203936416293621</v>
          </cell>
          <cell r="CT49">
            <v>1</v>
          </cell>
        </row>
        <row r="50">
          <cell r="A50" t="str">
            <v>Sao Bernardo do Campo - Represa</v>
          </cell>
          <cell r="B50">
            <v>8110</v>
          </cell>
          <cell r="C50">
            <v>1.3139000000000001</v>
          </cell>
          <cell r="D50">
            <v>4.7E-2</v>
          </cell>
          <cell r="E50">
            <v>0</v>
          </cell>
          <cell r="F50">
            <v>0.22239999999999999</v>
          </cell>
          <cell r="G50">
            <v>1.0445</v>
          </cell>
          <cell r="H50" t="str">
            <v>Sao Bernardo do Campo - Represa</v>
          </cell>
          <cell r="I50">
            <v>8110</v>
          </cell>
          <cell r="J50">
            <v>2.4824999999999999</v>
          </cell>
          <cell r="K50">
            <v>0</v>
          </cell>
          <cell r="L50">
            <v>0.25180000000000002</v>
          </cell>
          <cell r="M50">
            <v>1.52E-2</v>
          </cell>
          <cell r="N50">
            <v>2.2155999999999998</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I50">
            <v>0.19098221278200569</v>
          </cell>
          <cell r="CJ50">
            <v>0.30894921308036194</v>
          </cell>
          <cell r="CK50">
            <v>0.39200616234989549</v>
          </cell>
          <cell r="CL50">
            <v>0.44678879784172965</v>
          </cell>
          <cell r="CM50">
            <v>0.52007498315842104</v>
          </cell>
          <cell r="CN50">
            <v>0.5658869831385186</v>
          </cell>
          <cell r="CO50">
            <v>0.61944095170395297</v>
          </cell>
          <cell r="CP50">
            <v>0.66295670759409597</v>
          </cell>
          <cell r="CQ50">
            <v>0.69987181034317036</v>
          </cell>
          <cell r="CR50">
            <v>0.7996536966928236</v>
          </cell>
          <cell r="CS50">
            <v>0.89252443469777087</v>
          </cell>
          <cell r="CT50">
            <v>1</v>
          </cell>
        </row>
        <row r="51">
          <cell r="A51" t="str">
            <v>São Caetano do Sul</v>
          </cell>
          <cell r="B51">
            <v>67041</v>
          </cell>
          <cell r="C51">
            <v>0.45839999999999997</v>
          </cell>
          <cell r="D51">
            <v>8.7099999999999997E-2</v>
          </cell>
          <cell r="E51">
            <v>0</v>
          </cell>
          <cell r="F51">
            <v>6.9199999999999998E-2</v>
          </cell>
          <cell r="G51">
            <v>0.30220000000000002</v>
          </cell>
          <cell r="H51" t="str">
            <v>São Caetano do Sul</v>
          </cell>
          <cell r="I51">
            <v>67041</v>
          </cell>
          <cell r="J51">
            <v>0.20050000000000001</v>
          </cell>
          <cell r="K51">
            <v>0</v>
          </cell>
          <cell r="L51">
            <v>0</v>
          </cell>
          <cell r="M51">
            <v>2.8500000000000001E-2</v>
          </cell>
          <cell r="N51">
            <v>0.17199999999999999</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I51">
            <v>0.11506335761171041</v>
          </cell>
          <cell r="CJ51">
            <v>0.20786655046032471</v>
          </cell>
          <cell r="CK51">
            <v>0.27451055710801614</v>
          </cell>
          <cell r="CL51">
            <v>0.3916569906863776</v>
          </cell>
          <cell r="CM51">
            <v>0.46011458781436615</v>
          </cell>
          <cell r="CN51">
            <v>0.50503582530757718</v>
          </cell>
          <cell r="CO51">
            <v>0.65646009681770745</v>
          </cell>
          <cell r="CP51">
            <v>0.70032212699635077</v>
          </cell>
          <cell r="CQ51">
            <v>0.74949823025616791</v>
          </cell>
          <cell r="CR51">
            <v>0.83318575277199547</v>
          </cell>
          <cell r="CS51">
            <v>0.90501218222968571</v>
          </cell>
          <cell r="CT51">
            <v>1</v>
          </cell>
        </row>
        <row r="52">
          <cell r="A52" t="str">
            <v>São Mateus</v>
          </cell>
          <cell r="B52">
            <v>53316</v>
          </cell>
          <cell r="C52">
            <v>0.62</v>
          </cell>
          <cell r="D52">
            <v>0</v>
          </cell>
          <cell r="E52">
            <v>0</v>
          </cell>
          <cell r="F52">
            <v>3.6400000000000002E-2</v>
          </cell>
          <cell r="G52">
            <v>0.5837</v>
          </cell>
          <cell r="H52" t="str">
            <v>São Mateus</v>
          </cell>
          <cell r="I52">
            <v>53299</v>
          </cell>
          <cell r="J52">
            <v>0.25319999999999998</v>
          </cell>
          <cell r="K52">
            <v>0</v>
          </cell>
          <cell r="L52">
            <v>0</v>
          </cell>
          <cell r="M52">
            <v>8.8099999999999998E-2</v>
          </cell>
          <cell r="N52">
            <v>0.16520000000000001</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I52">
            <v>0.11747396309545018</v>
          </cell>
          <cell r="CJ52">
            <v>0.20822500036921746</v>
          </cell>
          <cell r="CK52">
            <v>0.30473989484777175</v>
          </cell>
          <cell r="CL52">
            <v>0.34514201192555027</v>
          </cell>
          <cell r="CM52">
            <v>0.39217674277525949</v>
          </cell>
          <cell r="CN52">
            <v>0.46751775983194621</v>
          </cell>
          <cell r="CO52">
            <v>0.58868820940457101</v>
          </cell>
          <cell r="CP52">
            <v>0.65897444217997203</v>
          </cell>
          <cell r="CQ52">
            <v>0.74523475063842959</v>
          </cell>
          <cell r="CR52">
            <v>0.81682449685358605</v>
          </cell>
          <cell r="CS52">
            <v>0.88565141174171524</v>
          </cell>
          <cell r="CT52">
            <v>1</v>
          </cell>
        </row>
        <row r="53">
          <cell r="A53" t="str">
            <v>São Miguel Paulista</v>
          </cell>
          <cell r="B53">
            <v>91813</v>
          </cell>
          <cell r="C53">
            <v>0.66410000000000002</v>
          </cell>
          <cell r="D53">
            <v>5.7000000000000002E-2</v>
          </cell>
          <cell r="E53">
            <v>0</v>
          </cell>
          <cell r="F53">
            <v>0.19350000000000001</v>
          </cell>
          <cell r="G53">
            <v>0.41360000000000002</v>
          </cell>
          <cell r="H53" t="str">
            <v>São Miguel Paulista</v>
          </cell>
          <cell r="I53">
            <v>91821</v>
          </cell>
          <cell r="J53">
            <v>0.66659999999999997</v>
          </cell>
          <cell r="K53">
            <v>0</v>
          </cell>
          <cell r="L53">
            <v>0</v>
          </cell>
          <cell r="M53">
            <v>3.85E-2</v>
          </cell>
          <cell r="N53">
            <v>0.62809999999999999</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I53">
            <v>0.16264035333070304</v>
          </cell>
          <cell r="CJ53">
            <v>0.23586594631140764</v>
          </cell>
          <cell r="CK53">
            <v>0.30095670621764237</v>
          </cell>
          <cell r="CL53">
            <v>0.34547285864593125</v>
          </cell>
          <cell r="CM53">
            <v>0.42126242726816554</v>
          </cell>
          <cell r="CN53">
            <v>0.48342112424525835</v>
          </cell>
          <cell r="CO53">
            <v>0.56798566384998195</v>
          </cell>
          <cell r="CP53">
            <v>0.62930313365653578</v>
          </cell>
          <cell r="CQ53">
            <v>0.69105931384190511</v>
          </cell>
          <cell r="CR53">
            <v>0.75187969495834683</v>
          </cell>
          <cell r="CS53">
            <v>0.88155883687369263</v>
          </cell>
          <cell r="CT53">
            <v>1</v>
          </cell>
        </row>
        <row r="54">
          <cell r="A54" t="str">
            <v>Sao Paulo - Centro</v>
          </cell>
          <cell r="B54">
            <v>104839</v>
          </cell>
          <cell r="C54">
            <v>0.57730000000000004</v>
          </cell>
          <cell r="D54">
            <v>2.0799999999999999E-2</v>
          </cell>
          <cell r="E54">
            <v>9.0200000000000002E-2</v>
          </cell>
          <cell r="F54">
            <v>0.1883</v>
          </cell>
          <cell r="G54">
            <v>0.27800000000000002</v>
          </cell>
          <cell r="H54" t="str">
            <v>Sao Paulo - Centro</v>
          </cell>
          <cell r="I54">
            <v>104839</v>
          </cell>
          <cell r="J54">
            <v>1.3709</v>
          </cell>
          <cell r="K54">
            <v>0.21290000000000001</v>
          </cell>
          <cell r="L54">
            <v>0.1283</v>
          </cell>
          <cell r="M54">
            <v>0.1573</v>
          </cell>
          <cell r="N54">
            <v>0.87239999999999995</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I54">
            <v>9.9078956104042895E-2</v>
          </cell>
          <cell r="CJ54">
            <v>0.2074227974912411</v>
          </cell>
          <cell r="CK54">
            <v>0.3397776499275218</v>
          </cell>
          <cell r="CL54">
            <v>0.38856156895478267</v>
          </cell>
          <cell r="CM54">
            <v>0.46110173158984658</v>
          </cell>
          <cell r="CN54">
            <v>0.53350279067128215</v>
          </cell>
          <cell r="CO54">
            <v>0.61010940261642188</v>
          </cell>
          <cell r="CP54">
            <v>0.66373685317198028</v>
          </cell>
          <cell r="CQ54">
            <v>0.73208653280844016</v>
          </cell>
          <cell r="CR54">
            <v>0.80185730944867872</v>
          </cell>
          <cell r="CS54">
            <v>0.89644568649359757</v>
          </cell>
          <cell r="CT54">
            <v>1</v>
          </cell>
        </row>
        <row r="55">
          <cell r="A55" t="str">
            <v>São Paulo Represa Sul</v>
          </cell>
          <cell r="B55">
            <v>1408</v>
          </cell>
          <cell r="C55">
            <v>3.1827000000000001</v>
          </cell>
          <cell r="D55">
            <v>0</v>
          </cell>
          <cell r="E55">
            <v>0</v>
          </cell>
          <cell r="F55">
            <v>0</v>
          </cell>
          <cell r="G55">
            <v>3.1827000000000001</v>
          </cell>
          <cell r="H55" t="str">
            <v>São Paulo Represa Sul</v>
          </cell>
          <cell r="I55">
            <v>1408</v>
          </cell>
          <cell r="J55">
            <v>2.9554</v>
          </cell>
          <cell r="K55">
            <v>0</v>
          </cell>
          <cell r="L55">
            <v>4.5900000000000003E-2</v>
          </cell>
          <cell r="M55">
            <v>1.1785000000000001</v>
          </cell>
          <cell r="N55">
            <v>1.7310000000000001</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I55">
            <v>0.18059683786475969</v>
          </cell>
          <cell r="CJ55">
            <v>0.34099743738266347</v>
          </cell>
          <cell r="CK55">
            <v>0.43105034884621057</v>
          </cell>
          <cell r="CL55">
            <v>0.47801038403075508</v>
          </cell>
          <cell r="CM55">
            <v>0.53145037699990227</v>
          </cell>
          <cell r="CN55">
            <v>0.57688847896225492</v>
          </cell>
          <cell r="CO55">
            <v>0.66306325980831038</v>
          </cell>
          <cell r="CP55">
            <v>0.69345844743454166</v>
          </cell>
          <cell r="CQ55">
            <v>0.76999885703705662</v>
          </cell>
          <cell r="CR55">
            <v>0.83094226483712552</v>
          </cell>
          <cell r="CS55">
            <v>0.90691899236768792</v>
          </cell>
          <cell r="CT55">
            <v>1</v>
          </cell>
        </row>
        <row r="56">
          <cell r="A56" t="str">
            <v>Sapopemba</v>
          </cell>
          <cell r="B56">
            <v>98634</v>
          </cell>
          <cell r="C56">
            <v>1.0406</v>
          </cell>
          <cell r="D56">
            <v>0.1389</v>
          </cell>
          <cell r="E56">
            <v>0</v>
          </cell>
          <cell r="F56">
            <v>3.1899999999999998E-2</v>
          </cell>
          <cell r="G56">
            <v>0.86990000000000001</v>
          </cell>
          <cell r="H56" t="str">
            <v>Sapopemba</v>
          </cell>
          <cell r="I56">
            <v>98626</v>
          </cell>
          <cell r="J56">
            <v>0.93889999999999996</v>
          </cell>
          <cell r="K56">
            <v>0</v>
          </cell>
          <cell r="L56">
            <v>0</v>
          </cell>
          <cell r="M56">
            <v>8.8999999999999996E-2</v>
          </cell>
          <cell r="N56">
            <v>0.84989999999999999</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I56">
            <v>0.14614786990681475</v>
          </cell>
          <cell r="CJ56">
            <v>0.21679925296545677</v>
          </cell>
          <cell r="CK56">
            <v>0.30192906553083521</v>
          </cell>
          <cell r="CL56">
            <v>0.3428402798329111</v>
          </cell>
          <cell r="CM56">
            <v>0.38938896460839184</v>
          </cell>
          <cell r="CN56">
            <v>0.46990114885928441</v>
          </cell>
          <cell r="CO56">
            <v>0.57189238261195829</v>
          </cell>
          <cell r="CP56">
            <v>0.62121921520149248</v>
          </cell>
          <cell r="CQ56">
            <v>0.69183706992780813</v>
          </cell>
          <cell r="CR56">
            <v>0.77312576896009755</v>
          </cell>
          <cell r="CS56">
            <v>0.87061208347784336</v>
          </cell>
          <cell r="CT56">
            <v>1</v>
          </cell>
        </row>
        <row r="57">
          <cell r="A57" t="str">
            <v>Saúde</v>
          </cell>
          <cell r="B57">
            <v>108374</v>
          </cell>
          <cell r="C57">
            <v>0.12479999999999999</v>
          </cell>
          <cell r="D57">
            <v>4.7800000000000002E-2</v>
          </cell>
          <cell r="E57">
            <v>0</v>
          </cell>
          <cell r="F57">
            <v>8.0999999999999996E-3</v>
          </cell>
          <cell r="G57">
            <v>6.8900000000000003E-2</v>
          </cell>
          <cell r="H57" t="str">
            <v>Saúde</v>
          </cell>
          <cell r="I57">
            <v>108374</v>
          </cell>
          <cell r="J57">
            <v>0.63019999999999998</v>
          </cell>
          <cell r="K57">
            <v>3.4799999999999998E-2</v>
          </cell>
          <cell r="L57">
            <v>0</v>
          </cell>
          <cell r="M57">
            <v>5.2499999999999998E-2</v>
          </cell>
          <cell r="N57">
            <v>0.54290000000000005</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I57">
            <v>0.12597412101750236</v>
          </cell>
          <cell r="CJ57">
            <v>0.24323759041564197</v>
          </cell>
          <cell r="CK57">
            <v>0.31036028794764853</v>
          </cell>
          <cell r="CL57">
            <v>0.38652156010914374</v>
          </cell>
          <cell r="CM57">
            <v>0.44539898469247141</v>
          </cell>
          <cell r="CN57">
            <v>0.47809145720598523</v>
          </cell>
          <cell r="CO57">
            <v>0.53068631376141151</v>
          </cell>
          <cell r="CP57">
            <v>0.6583960452752522</v>
          </cell>
          <cell r="CQ57">
            <v>0.71841347581863513</v>
          </cell>
          <cell r="CR57">
            <v>0.87659311183200395</v>
          </cell>
          <cell r="CS57">
            <v>0.93995725781322659</v>
          </cell>
          <cell r="CT57">
            <v>1</v>
          </cell>
        </row>
        <row r="58">
          <cell r="A58" t="str">
            <v>Taboão da Serra</v>
          </cell>
          <cell r="B58">
            <v>66187</v>
          </cell>
          <cell r="C58">
            <v>0.63670000000000004</v>
          </cell>
          <cell r="D58">
            <v>0</v>
          </cell>
          <cell r="E58">
            <v>0</v>
          </cell>
          <cell r="F58">
            <v>1.8800000000000001E-2</v>
          </cell>
          <cell r="G58">
            <v>0.6179</v>
          </cell>
          <cell r="H58" t="str">
            <v>Taboão da Serra</v>
          </cell>
          <cell r="I58">
            <v>66187</v>
          </cell>
          <cell r="J58">
            <v>0.81100000000000005</v>
          </cell>
          <cell r="K58">
            <v>0.1593</v>
          </cell>
          <cell r="L58">
            <v>0</v>
          </cell>
          <cell r="M58">
            <v>3.0999999999999999E-3</v>
          </cell>
          <cell r="N58">
            <v>0.64870000000000005</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I58">
            <v>0.11172731954463679</v>
          </cell>
          <cell r="CJ58">
            <v>0.26371378282092534</v>
          </cell>
          <cell r="CK58">
            <v>0.33749078532395788</v>
          </cell>
          <cell r="CL58">
            <v>0.37225343772087471</v>
          </cell>
          <cell r="CM58">
            <v>0.42914741864428246</v>
          </cell>
          <cell r="CN58">
            <v>0.47060335877330356</v>
          </cell>
          <cell r="CO58">
            <v>0.56296387078379118</v>
          </cell>
          <cell r="CP58">
            <v>0.62601429046695889</v>
          </cell>
          <cell r="CQ58">
            <v>0.7133088194014805</v>
          </cell>
          <cell r="CR58">
            <v>0.79114009999864321</v>
          </cell>
          <cell r="CS58">
            <v>0.89829633680934007</v>
          </cell>
          <cell r="CT58">
            <v>1</v>
          </cell>
        </row>
        <row r="59">
          <cell r="A59" t="str">
            <v>Tatuapé</v>
          </cell>
          <cell r="B59">
            <v>48997</v>
          </cell>
          <cell r="C59">
            <v>0.25159999999999999</v>
          </cell>
          <cell r="D59">
            <v>0.13070000000000001</v>
          </cell>
          <cell r="E59">
            <v>0</v>
          </cell>
          <cell r="F59">
            <v>2.3400000000000001E-2</v>
          </cell>
          <cell r="G59">
            <v>9.74E-2</v>
          </cell>
          <cell r="H59" t="str">
            <v>Tatuapé</v>
          </cell>
          <cell r="I59">
            <v>48963</v>
          </cell>
          <cell r="J59">
            <v>9.4600000000000004E-2</v>
          </cell>
          <cell r="K59">
            <v>0</v>
          </cell>
          <cell r="L59">
            <v>0</v>
          </cell>
          <cell r="M59">
            <v>3.6999999999999998E-2</v>
          </cell>
          <cell r="N59">
            <v>5.7599999999999998E-2</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I59">
            <v>0.10869530938513579</v>
          </cell>
          <cell r="CJ59">
            <v>0.20116911510782409</v>
          </cell>
          <cell r="CK59">
            <v>0.30966272129282457</v>
          </cell>
          <cell r="CL59">
            <v>0.39582430601498703</v>
          </cell>
          <cell r="CM59">
            <v>0.45080536133749372</v>
          </cell>
          <cell r="CN59">
            <v>0.52399250099336769</v>
          </cell>
          <cell r="CO59">
            <v>0.6510620599149497</v>
          </cell>
          <cell r="CP59">
            <v>0.68888372957971811</v>
          </cell>
          <cell r="CQ59">
            <v>0.75957464723780344</v>
          </cell>
          <cell r="CR59">
            <v>0.81079967413452814</v>
          </cell>
          <cell r="CS59">
            <v>0.92102767516250195</v>
          </cell>
          <cell r="CT59">
            <v>1</v>
          </cell>
        </row>
        <row r="60">
          <cell r="A60" t="str">
            <v>Tucuruvi</v>
          </cell>
          <cell r="B60">
            <v>202933</v>
          </cell>
          <cell r="C60">
            <v>0.5101</v>
          </cell>
          <cell r="D60">
            <v>0</v>
          </cell>
          <cell r="E60">
            <v>0.1212</v>
          </cell>
          <cell r="F60">
            <v>1.2999999999999999E-2</v>
          </cell>
          <cell r="G60">
            <v>0.37580000000000002</v>
          </cell>
          <cell r="H60" t="str">
            <v>Tucuruvi</v>
          </cell>
          <cell r="I60">
            <v>202924</v>
          </cell>
          <cell r="J60">
            <v>0.93940000000000001</v>
          </cell>
          <cell r="K60">
            <v>0.24310000000000001</v>
          </cell>
          <cell r="L60">
            <v>6.6E-3</v>
          </cell>
          <cell r="M60">
            <v>2.1499999999999998E-2</v>
          </cell>
          <cell r="N60">
            <v>0.66820000000000002</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I60">
            <v>0.13129528503685101</v>
          </cell>
          <cell r="CJ60">
            <v>0.21959964282523936</v>
          </cell>
          <cell r="CK60">
            <v>0.29558384123318426</v>
          </cell>
          <cell r="CL60">
            <v>0.35532698446995192</v>
          </cell>
          <cell r="CM60">
            <v>0.41784955154290015</v>
          </cell>
          <cell r="CN60">
            <v>0.48551343434432404</v>
          </cell>
          <cell r="CO60">
            <v>0.63736105892337513</v>
          </cell>
          <cell r="CP60">
            <v>0.71324822284847422</v>
          </cell>
          <cell r="CQ60">
            <v>0.7665433772081488</v>
          </cell>
          <cell r="CR60">
            <v>0.80729550288725382</v>
          </cell>
          <cell r="CS60">
            <v>0.89455991826847792</v>
          </cell>
          <cell r="CT60">
            <v>1</v>
          </cell>
        </row>
        <row r="61">
          <cell r="A61" t="str">
            <v>Vila Mariana</v>
          </cell>
          <cell r="B61">
            <v>83699</v>
          </cell>
          <cell r="C61">
            <v>0.20610000000000001</v>
          </cell>
          <cell r="D61">
            <v>8.8099999999999998E-2</v>
          </cell>
          <cell r="E61">
            <v>0</v>
          </cell>
          <cell r="F61">
            <v>1.61E-2</v>
          </cell>
          <cell r="G61">
            <v>0.1018</v>
          </cell>
          <cell r="H61" t="str">
            <v>Vila Mariana</v>
          </cell>
          <cell r="I61">
            <v>83699</v>
          </cell>
          <cell r="J61">
            <v>0.46510000000000001</v>
          </cell>
          <cell r="K61">
            <v>9.8599999999999993E-2</v>
          </cell>
          <cell r="L61">
            <v>0</v>
          </cell>
          <cell r="M61">
            <v>1.26E-2</v>
          </cell>
          <cell r="N61">
            <v>0.35389999999999999</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I61">
            <v>0.11123571886733791</v>
          </cell>
          <cell r="CJ61">
            <v>0.25961723248816154</v>
          </cell>
          <cell r="CK61">
            <v>0.336736722814031</v>
          </cell>
          <cell r="CL61">
            <v>0.38369028058557186</v>
          </cell>
          <cell r="CM61">
            <v>0.47860525470183346</v>
          </cell>
          <cell r="CN61">
            <v>0.51058748365324547</v>
          </cell>
          <cell r="CO61">
            <v>0.5428355596008676</v>
          </cell>
          <cell r="CP61">
            <v>0.59806561807376646</v>
          </cell>
          <cell r="CQ61">
            <v>0.69908497752967524</v>
          </cell>
          <cell r="CR61">
            <v>0.78840216474558333</v>
          </cell>
          <cell r="CS61">
            <v>0.8975126003294599</v>
          </cell>
          <cell r="CT61">
            <v>1</v>
          </cell>
        </row>
        <row r="62">
          <cell r="A62" t="str">
            <v>Vila Matilde</v>
          </cell>
          <cell r="B62">
            <v>89273</v>
          </cell>
          <cell r="C62">
            <v>0.34139999999999998</v>
          </cell>
          <cell r="D62">
            <v>3.6799999999999999E-2</v>
          </cell>
          <cell r="E62">
            <v>0</v>
          </cell>
          <cell r="F62">
            <v>1.34E-2</v>
          </cell>
          <cell r="G62">
            <v>0.2913</v>
          </cell>
          <cell r="H62" t="str">
            <v>Vila Matilde</v>
          </cell>
          <cell r="I62">
            <v>89347</v>
          </cell>
          <cell r="J62">
            <v>0.40100000000000002</v>
          </cell>
          <cell r="K62">
            <v>0</v>
          </cell>
          <cell r="L62">
            <v>0</v>
          </cell>
          <cell r="M62">
            <v>7.8899999999999998E-2</v>
          </cell>
          <cell r="N62">
            <v>0.3221</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I62">
            <v>0.19312504115484566</v>
          </cell>
          <cell r="CJ62">
            <v>0.30352678806430688</v>
          </cell>
          <cell r="CK62">
            <v>0.3868582460483001</v>
          </cell>
          <cell r="CL62">
            <v>0.42575070013193772</v>
          </cell>
          <cell r="CM62">
            <v>0.4757870148898285</v>
          </cell>
          <cell r="CN62">
            <v>0.51987298614723509</v>
          </cell>
          <cell r="CO62">
            <v>0.60903114105556089</v>
          </cell>
          <cell r="CP62">
            <v>0.67432674865003295</v>
          </cell>
          <cell r="CQ62">
            <v>0.74549085227212497</v>
          </cell>
          <cell r="CR62">
            <v>0.79686887973828013</v>
          </cell>
          <cell r="CS62">
            <v>0.87376176357850199</v>
          </cell>
          <cell r="CT62">
            <v>1</v>
          </cell>
        </row>
        <row r="63">
          <cell r="A63" t="str">
            <v>Vila Prudente</v>
          </cell>
          <cell r="B63">
            <v>126285</v>
          </cell>
          <cell r="C63">
            <v>0.27629999999999999</v>
          </cell>
          <cell r="D63">
            <v>0.11700000000000001</v>
          </cell>
          <cell r="E63">
            <v>0</v>
          </cell>
          <cell r="F63">
            <v>1.0500000000000001E-2</v>
          </cell>
          <cell r="G63">
            <v>0.14879999999999999</v>
          </cell>
          <cell r="H63" t="str">
            <v>Vila Prudente</v>
          </cell>
          <cell r="I63">
            <v>126189</v>
          </cell>
          <cell r="J63">
            <v>0.47349999999999998</v>
          </cell>
          <cell r="K63">
            <v>0</v>
          </cell>
          <cell r="L63">
            <v>0</v>
          </cell>
          <cell r="M63">
            <v>0.11650000000000001</v>
          </cell>
          <cell r="N63">
            <v>0.35699999999999998</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I63">
            <v>0.15455181046654162</v>
          </cell>
          <cell r="CJ63">
            <v>0.23377743416168473</v>
          </cell>
          <cell r="CK63">
            <v>0.30535229597750235</v>
          </cell>
          <cell r="CL63">
            <v>0.36928543327001961</v>
          </cell>
          <cell r="CM63">
            <v>0.43286216977357039</v>
          </cell>
          <cell r="CN63">
            <v>0.50968281092720669</v>
          </cell>
          <cell r="CO63">
            <v>0.62238148546468586</v>
          </cell>
          <cell r="CP63">
            <v>0.68690533585734381</v>
          </cell>
          <cell r="CQ63">
            <v>0.75680281302305086</v>
          </cell>
          <cell r="CR63">
            <v>0.82240240429151767</v>
          </cell>
          <cell r="CS63">
            <v>0.88495560615557234</v>
          </cell>
          <cell r="CT63">
            <v>1</v>
          </cell>
        </row>
        <row r="64">
          <cell r="A64" t="str">
            <v>Eletropaulo</v>
          </cell>
          <cell r="B64">
            <v>5589566</v>
          </cell>
          <cell r="C64">
            <v>0.71236452046545284</v>
          </cell>
          <cell r="D64">
            <v>4.964191855854283E-2</v>
          </cell>
          <cell r="E64">
            <v>8.2599899646591535E-3</v>
          </cell>
          <cell r="F64">
            <v>5.2919891685592399E-2</v>
          </cell>
          <cell r="G64">
            <v>0.43943608533724449</v>
          </cell>
          <cell r="H64" t="str">
            <v>Eletropaulo</v>
          </cell>
          <cell r="I64">
            <v>5589277</v>
          </cell>
          <cell r="J64">
            <v>0.76545725021322075</v>
          </cell>
          <cell r="K64">
            <v>8.0028430457105629E-2</v>
          </cell>
          <cell r="L64">
            <v>2.0479497258768888E-2</v>
          </cell>
          <cell r="M64">
            <v>8.3422323048222516E-2</v>
          </cell>
          <cell r="N64">
            <v>0.58152950963067318</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I64">
            <v>0.13387650662839301</v>
          </cell>
          <cell r="CJ64">
            <v>0.22462048237543472</v>
          </cell>
          <cell r="CK64">
            <v>0.31424046257653432</v>
          </cell>
          <cell r="CL64">
            <v>0.36664297635558318</v>
          </cell>
          <cell r="CM64">
            <v>0.43043035992914214</v>
          </cell>
          <cell r="CN64">
            <v>0.48394410586077102</v>
          </cell>
          <cell r="CO64">
            <v>0.57238582812724703</v>
          </cell>
          <cell r="CP64">
            <v>0.63491971454442553</v>
          </cell>
          <cell r="CQ64">
            <v>0.72128502179348652</v>
          </cell>
          <cell r="CR64">
            <v>0.79433565134700634</v>
          </cell>
          <cell r="CS64">
            <v>0.88934864575998451</v>
          </cell>
          <cell r="CT64">
            <v>1</v>
          </cell>
        </row>
        <row r="65">
          <cell r="A65" t="str">
            <v>Regional ABC</v>
          </cell>
          <cell r="B65">
            <v>819895</v>
          </cell>
          <cell r="C65">
            <v>0.78763628647570727</v>
          </cell>
          <cell r="D65">
            <v>0.18062855219265886</v>
          </cell>
          <cell r="E65">
            <v>2.4885336536995591E-3</v>
          </cell>
          <cell r="F65">
            <v>8.8012619664713188E-2</v>
          </cell>
          <cell r="G65">
            <v>0.51651475774336952</v>
          </cell>
          <cell r="H65" t="str">
            <v>Regional ABC</v>
          </cell>
          <cell r="I65">
            <v>819813</v>
          </cell>
          <cell r="J65">
            <v>0.60063767517714406</v>
          </cell>
          <cell r="K65">
            <v>0</v>
          </cell>
          <cell r="L65">
            <v>5.6724221255335057E-2</v>
          </cell>
          <cell r="M65">
            <v>9.6471958361236052E-2</v>
          </cell>
          <cell r="N65">
            <v>0.44742803553981214</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I65">
            <v>0.13387547116045567</v>
          </cell>
          <cell r="CJ65">
            <v>0.24135704761086268</v>
          </cell>
          <cell r="CK65">
            <v>0.33542029325474032</v>
          </cell>
          <cell r="CL65">
            <v>0.39307347616943517</v>
          </cell>
          <cell r="CM65">
            <v>0.45088564540068066</v>
          </cell>
          <cell r="CN65">
            <v>0.49940213858149241</v>
          </cell>
          <cell r="CO65">
            <v>0.58382325826766956</v>
          </cell>
          <cell r="CP65">
            <v>0.64069755032739906</v>
          </cell>
          <cell r="CQ65">
            <v>0.71856051082157513</v>
          </cell>
          <cell r="CR65">
            <v>0.80729959735306811</v>
          </cell>
          <cell r="CS65">
            <v>0.89333769788531747</v>
          </cell>
          <cell r="CT65">
            <v>1</v>
          </cell>
        </row>
        <row r="66">
          <cell r="A66" t="str">
            <v>Regional Leste</v>
          </cell>
          <cell r="B66">
            <v>1340877</v>
          </cell>
          <cell r="C66">
            <v>0.60916418843786568</v>
          </cell>
          <cell r="D66">
            <v>6.0179974822448287E-2</v>
          </cell>
          <cell r="E66">
            <v>0</v>
          </cell>
          <cell r="F66">
            <v>7.3263151429996912E-2</v>
          </cell>
          <cell r="G66">
            <v>0.47572458987662553</v>
          </cell>
          <cell r="H66" t="str">
            <v>Regional Leste</v>
          </cell>
          <cell r="I66">
            <v>1340779</v>
          </cell>
          <cell r="J66">
            <v>0.65071598048597112</v>
          </cell>
          <cell r="K66">
            <v>0</v>
          </cell>
          <cell r="L66">
            <v>0</v>
          </cell>
          <cell r="M66">
            <v>9.8300672295732541E-2</v>
          </cell>
          <cell r="N66">
            <v>0.55240706611604151</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I66">
            <v>0.15298080604373943</v>
          </cell>
          <cell r="CJ66">
            <v>0.23852318140366158</v>
          </cell>
          <cell r="CK66">
            <v>0.32430391038789985</v>
          </cell>
          <cell r="CL66">
            <v>0.37129200192760631</v>
          </cell>
          <cell r="CM66">
            <v>0.44160963889839655</v>
          </cell>
          <cell r="CN66">
            <v>0.50236130785405675</v>
          </cell>
          <cell r="CO66">
            <v>0.5906243649246643</v>
          </cell>
          <cell r="CP66">
            <v>0.65304693402603997</v>
          </cell>
          <cell r="CQ66">
            <v>0.72846142387655677</v>
          </cell>
          <cell r="CR66">
            <v>0.78812746054797544</v>
          </cell>
          <cell r="CS66">
            <v>0.88381207389026539</v>
          </cell>
          <cell r="CT66">
            <v>1</v>
          </cell>
        </row>
        <row r="67">
          <cell r="A67" t="str">
            <v>Regional Norte (Com Subterrâneo)</v>
          </cell>
          <cell r="B67">
            <v>1656603</v>
          </cell>
          <cell r="C67">
            <v>0.47246720849835477</v>
          </cell>
          <cell r="D67">
            <v>2.9389236829825853E-2</v>
          </cell>
          <cell r="E67">
            <v>2.5238988037568445E-2</v>
          </cell>
          <cell r="F67">
            <v>5.4155497786735875E-2</v>
          </cell>
          <cell r="G67">
            <v>0.36365327081986454</v>
          </cell>
          <cell r="H67" t="str">
            <v>Regional Norte (Com Subterrâneo)</v>
          </cell>
          <cell r="I67">
            <v>1656553</v>
          </cell>
          <cell r="J67">
            <v>0.80329875434109255</v>
          </cell>
          <cell r="K67">
            <v>0.20604763421393699</v>
          </cell>
          <cell r="L67">
            <v>3.1563784436718895E-2</v>
          </cell>
          <cell r="M67">
            <v>6.1553637221386813E-2</v>
          </cell>
          <cell r="N67">
            <v>0.50415842650370979</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I67">
            <v>0.11213831354679214</v>
          </cell>
          <cell r="CJ67">
            <v>0.20040994509129889</v>
          </cell>
          <cell r="CK67">
            <v>0.28614510611927457</v>
          </cell>
          <cell r="CL67">
            <v>0.34679656488298455</v>
          </cell>
          <cell r="CM67">
            <v>0.41212545130185702</v>
          </cell>
          <cell r="CN67">
            <v>0.46864504945640872</v>
          </cell>
          <cell r="CO67">
            <v>0.57155629765218618</v>
          </cell>
          <cell r="CP67">
            <v>0.64386961479783333</v>
          </cell>
          <cell r="CQ67">
            <v>0.71612623810712051</v>
          </cell>
          <cell r="CR67">
            <v>0.7965997192385873</v>
          </cell>
          <cell r="CS67">
            <v>0.88477298326555309</v>
          </cell>
          <cell r="CT67">
            <v>1</v>
          </cell>
        </row>
        <row r="68">
          <cell r="A68" t="str">
            <v>Regional Oeste</v>
          </cell>
          <cell r="B68">
            <v>779831</v>
          </cell>
          <cell r="C68">
            <v>1.1618705575951713</v>
          </cell>
          <cell r="D68">
            <v>1.1714025218284473E-7</v>
          </cell>
          <cell r="E68">
            <v>4.7020444173160589E-9</v>
          </cell>
          <cell r="F68">
            <v>2.0888461730810908E-8</v>
          </cell>
          <cell r="G68">
            <v>9.4709515266769341E-7</v>
          </cell>
          <cell r="H68" t="str">
            <v>Regional Oeste</v>
          </cell>
          <cell r="I68">
            <v>779778</v>
          </cell>
          <cell r="J68">
            <v>1.0556340005745224</v>
          </cell>
          <cell r="K68">
            <v>1.7199343274624315E-2</v>
          </cell>
          <cell r="L68">
            <v>1.8990385725167931E-2</v>
          </cell>
          <cell r="M68">
            <v>6.6818022821880083E-2</v>
          </cell>
          <cell r="N68">
            <v>0.95262037464509142</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I68">
            <v>0.13407794876508206</v>
          </cell>
          <cell r="CJ68">
            <v>0.22620259544861063</v>
          </cell>
          <cell r="CK68">
            <v>0.31954122392189355</v>
          </cell>
          <cell r="CL68">
            <v>0.37377556024112235</v>
          </cell>
          <cell r="CM68">
            <v>0.43877202368692719</v>
          </cell>
          <cell r="CN68">
            <v>0.48527166762386381</v>
          </cell>
          <cell r="CO68">
            <v>0.56557714564630157</v>
          </cell>
          <cell r="CP68">
            <v>0.62050903122289414</v>
          </cell>
          <cell r="CQ68">
            <v>0.72248628520914759</v>
          </cell>
          <cell r="CR68">
            <v>0.79579681893721821</v>
          </cell>
          <cell r="CS68">
            <v>0.89720216219893079</v>
          </cell>
          <cell r="CT68">
            <v>1</v>
          </cell>
        </row>
        <row r="69">
          <cell r="A69" t="str">
            <v>Regional Sul</v>
          </cell>
          <cell r="B69">
            <v>992360</v>
          </cell>
          <cell r="C69">
            <v>0.83685550284171062</v>
          </cell>
          <cell r="D69">
            <v>0</v>
          </cell>
          <cell r="E69">
            <v>2.3362850175339591E-3</v>
          </cell>
          <cell r="F69">
            <v>3.5961817687129673E-2</v>
          </cell>
          <cell r="G69">
            <v>0.7985520734410898</v>
          </cell>
          <cell r="H69" t="str">
            <v>Regional Sul</v>
          </cell>
          <cell r="I69">
            <v>992354</v>
          </cell>
          <cell r="J69">
            <v>0.76546129304663468</v>
          </cell>
          <cell r="K69">
            <v>9.3273740620786527E-2</v>
          </cell>
          <cell r="L69">
            <v>8.7364206724616425E-4</v>
          </cell>
          <cell r="M69">
            <v>0.10209254177440712</v>
          </cell>
          <cell r="N69">
            <v>0.5692210993254424</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I69">
            <v>0.13605207289185234</v>
          </cell>
          <cell r="CJ69">
            <v>0.22479009452011064</v>
          </cell>
          <cell r="CK69">
            <v>0.31570395010310737</v>
          </cell>
          <cell r="CL69">
            <v>0.36103563225488056</v>
          </cell>
          <cell r="CM69">
            <v>0.41864485831839532</v>
          </cell>
          <cell r="CN69">
            <v>0.47224147461502158</v>
          </cell>
          <cell r="CO69">
            <v>0.55770500228671482</v>
          </cell>
          <cell r="CP69">
            <v>0.62183577093338094</v>
          </cell>
          <cell r="CQ69">
            <v>0.7193376893836585</v>
          </cell>
          <cell r="CR69">
            <v>0.79048444103467375</v>
          </cell>
          <cell r="CS69">
            <v>0.88871353074881265</v>
          </cell>
          <cell r="CT69">
            <v>1</v>
          </cell>
        </row>
        <row r="80">
          <cell r="A80" t="str">
            <v>Aricanduva</v>
          </cell>
          <cell r="B80">
            <v>75122</v>
          </cell>
          <cell r="C80">
            <v>0.5202</v>
          </cell>
          <cell r="D80">
            <v>0.28299999999999997</v>
          </cell>
          <cell r="E80">
            <v>0</v>
          </cell>
          <cell r="F80">
            <v>7.6E-3</v>
          </cell>
          <cell r="G80">
            <v>0.2296</v>
          </cell>
          <cell r="H80" t="str">
            <v>Aricanduva</v>
          </cell>
          <cell r="I80">
            <v>75123</v>
          </cell>
          <cell r="J80">
            <v>0.20730000000000001</v>
          </cell>
          <cell r="K80">
            <v>0</v>
          </cell>
          <cell r="L80">
            <v>0</v>
          </cell>
          <cell r="M80">
            <v>4.8999999999999998E-3</v>
          </cell>
          <cell r="N80">
            <v>0.20230000000000001</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I80">
            <v>0.10594490900458216</v>
          </cell>
          <cell r="CJ80">
            <v>0.20873989280950261</v>
          </cell>
          <cell r="CK80">
            <v>0.31934322609647631</v>
          </cell>
          <cell r="CL80">
            <v>0.41017057163045195</v>
          </cell>
          <cell r="CM80">
            <v>0.46348787527310753</v>
          </cell>
          <cell r="CN80">
            <v>0.49774450755558869</v>
          </cell>
          <cell r="CO80">
            <v>0.55272943995408463</v>
          </cell>
          <cell r="CP80">
            <v>0.61359404053973521</v>
          </cell>
          <cell r="CQ80">
            <v>0.67681770939062702</v>
          </cell>
          <cell r="CR80">
            <v>0.78178304738830029</v>
          </cell>
          <cell r="CS80">
            <v>0.8917630207822298</v>
          </cell>
          <cell r="CT80">
            <v>1</v>
          </cell>
        </row>
        <row r="81">
          <cell r="A81" t="str">
            <v>Butantã</v>
          </cell>
          <cell r="B81">
            <v>29783</v>
          </cell>
          <cell r="C81">
            <v>0.42409999999999998</v>
          </cell>
          <cell r="D81">
            <v>0</v>
          </cell>
          <cell r="E81">
            <v>0</v>
          </cell>
          <cell r="F81">
            <v>1.38E-2</v>
          </cell>
          <cell r="G81">
            <v>0.4103</v>
          </cell>
          <cell r="H81" t="str">
            <v>Butantã</v>
          </cell>
          <cell r="I81">
            <v>29779</v>
          </cell>
          <cell r="J81">
            <v>0.23580000000000001</v>
          </cell>
          <cell r="K81">
            <v>0</v>
          </cell>
          <cell r="L81">
            <v>0</v>
          </cell>
          <cell r="M81">
            <v>2.0000000000000001E-4</v>
          </cell>
          <cell r="N81">
            <v>0.2356</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I81">
            <v>0.15772647557704303</v>
          </cell>
          <cell r="CJ81">
            <v>0.23618904294498819</v>
          </cell>
          <cell r="CK81">
            <v>0.31853950209611237</v>
          </cell>
          <cell r="CL81">
            <v>0.35625116257510914</v>
          </cell>
          <cell r="CM81">
            <v>0.42273455286982303</v>
          </cell>
          <cell r="CN81">
            <v>0.50623436600626659</v>
          </cell>
          <cell r="CO81">
            <v>0.62466977635080412</v>
          </cell>
          <cell r="CP81">
            <v>0.70071647403479931</v>
          </cell>
          <cell r="CQ81">
            <v>0.77174159097586514</v>
          </cell>
          <cell r="CR81">
            <v>0.81342387617893241</v>
          </cell>
          <cell r="CS81">
            <v>0.90577443179290618</v>
          </cell>
          <cell r="CT81">
            <v>1</v>
          </cell>
        </row>
        <row r="82">
          <cell r="A82" t="str">
            <v>Campo Limpo</v>
          </cell>
          <cell r="B82">
            <v>135826</v>
          </cell>
          <cell r="C82">
            <v>0.71030000000000004</v>
          </cell>
          <cell r="D82">
            <v>0</v>
          </cell>
          <cell r="E82">
            <v>0</v>
          </cell>
          <cell r="F82">
            <v>8.9999999999999993E-3</v>
          </cell>
          <cell r="G82">
            <v>0.70120000000000005</v>
          </cell>
          <cell r="H82" t="str">
            <v>Campo Limpo</v>
          </cell>
          <cell r="I82">
            <v>135808</v>
          </cell>
          <cell r="J82">
            <v>0.83799999999999997</v>
          </cell>
          <cell r="K82">
            <v>0.52929999999999999</v>
          </cell>
          <cell r="L82">
            <v>0</v>
          </cell>
          <cell r="M82">
            <v>2.4400000000000002E-2</v>
          </cell>
          <cell r="N82">
            <v>0.2843</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I82">
            <v>0.12993754687029577</v>
          </cell>
          <cell r="CJ82">
            <v>0.21605291295147794</v>
          </cell>
          <cell r="CK82">
            <v>0.29536995536188293</v>
          </cell>
          <cell r="CL82">
            <v>0.31713705533377873</v>
          </cell>
          <cell r="CM82">
            <v>0.39593202697701912</v>
          </cell>
          <cell r="CN82">
            <v>0.42700519499398448</v>
          </cell>
          <cell r="CO82">
            <v>0.49493379275990951</v>
          </cell>
          <cell r="CP82">
            <v>0.54354083595083691</v>
          </cell>
          <cell r="CQ82">
            <v>0.64468761432165878</v>
          </cell>
          <cell r="CR82">
            <v>0.75655751695116213</v>
          </cell>
          <cell r="CS82">
            <v>0.91768870420388871</v>
          </cell>
          <cell r="CT82">
            <v>1</v>
          </cell>
        </row>
        <row r="83">
          <cell r="A83" t="str">
            <v>Capão Redondo</v>
          </cell>
          <cell r="B83">
            <v>99685</v>
          </cell>
          <cell r="C83">
            <v>0.77249999999999996</v>
          </cell>
          <cell r="D83">
            <v>0</v>
          </cell>
          <cell r="E83">
            <v>0</v>
          </cell>
          <cell r="F83">
            <v>7.1999999999999998E-3</v>
          </cell>
          <cell r="G83">
            <v>0.76539999999999997</v>
          </cell>
          <cell r="H83" t="str">
            <v>Capão Redondo</v>
          </cell>
          <cell r="I83">
            <v>99737</v>
          </cell>
          <cell r="J83">
            <v>0.83509999999999995</v>
          </cell>
          <cell r="K83">
            <v>0.50990000000000002</v>
          </cell>
          <cell r="L83">
            <v>0</v>
          </cell>
          <cell r="M83">
            <v>2.8400000000000002E-2</v>
          </cell>
          <cell r="N83">
            <v>0.29680000000000001</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I83">
            <v>0.12491148529492223</v>
          </cell>
          <cell r="CJ83">
            <v>0.22159852893251625</v>
          </cell>
          <cell r="CK83">
            <v>0.31617244688496909</v>
          </cell>
          <cell r="CL83">
            <v>0.37637215893172143</v>
          </cell>
          <cell r="CM83">
            <v>0.44709890894850146</v>
          </cell>
          <cell r="CN83">
            <v>0.50294680686137994</v>
          </cell>
          <cell r="CO83">
            <v>0.58982798174347928</v>
          </cell>
          <cell r="CP83">
            <v>0.65582335866592512</v>
          </cell>
          <cell r="CQ83">
            <v>0.73257722975548301</v>
          </cell>
          <cell r="CR83">
            <v>0.80577694967865898</v>
          </cell>
          <cell r="CS83">
            <v>0.89427366789340668</v>
          </cell>
          <cell r="CT83">
            <v>1</v>
          </cell>
        </row>
        <row r="84">
          <cell r="A84" t="str">
            <v>Carapicuíba</v>
          </cell>
          <cell r="B84">
            <v>103587</v>
          </cell>
          <cell r="C84">
            <v>0.79690000000000005</v>
          </cell>
          <cell r="D84">
            <v>0</v>
          </cell>
          <cell r="E84">
            <v>0</v>
          </cell>
          <cell r="F84">
            <v>8.3400000000000002E-2</v>
          </cell>
          <cell r="G84">
            <v>0.71350000000000002</v>
          </cell>
          <cell r="H84" t="str">
            <v>Carapicuíba</v>
          </cell>
          <cell r="I84">
            <v>103558</v>
          </cell>
          <cell r="J84">
            <v>0.37769999999999998</v>
          </cell>
          <cell r="K84">
            <v>0</v>
          </cell>
          <cell r="L84">
            <v>0</v>
          </cell>
          <cell r="M84">
            <v>9.1899999999999996E-2</v>
          </cell>
          <cell r="N84">
            <v>0.2858</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I84">
            <v>0.1484490908645279</v>
          </cell>
          <cell r="CJ84">
            <v>0.20422048955928446</v>
          </cell>
          <cell r="CK84">
            <v>0.28808244724803483</v>
          </cell>
          <cell r="CL84">
            <v>0.34203948282473023</v>
          </cell>
          <cell r="CM84">
            <v>0.41001144770818565</v>
          </cell>
          <cell r="CN84">
            <v>0.46274121570907123</v>
          </cell>
          <cell r="CO84">
            <v>0.56927321003847853</v>
          </cell>
          <cell r="CP84">
            <v>0.63170312068781187</v>
          </cell>
          <cell r="CQ84">
            <v>0.70726451564282422</v>
          </cell>
          <cell r="CR84">
            <v>0.76219793064015173</v>
          </cell>
          <cell r="CS84">
            <v>0.84982072856458146</v>
          </cell>
          <cell r="CT84">
            <v>1</v>
          </cell>
        </row>
        <row r="85">
          <cell r="A85" t="str">
            <v>Casa Verde</v>
          </cell>
          <cell r="B85">
            <v>253198</v>
          </cell>
          <cell r="C85">
            <v>0.42709999999999998</v>
          </cell>
          <cell r="D85">
            <v>0</v>
          </cell>
          <cell r="E85">
            <v>0</v>
          </cell>
          <cell r="F85">
            <v>2.35E-2</v>
          </cell>
          <cell r="G85">
            <v>0.40350000000000003</v>
          </cell>
          <cell r="H85" t="str">
            <v>Casa Verde</v>
          </cell>
          <cell r="I85">
            <v>253101</v>
          </cell>
          <cell r="J85">
            <v>1.2758</v>
          </cell>
          <cell r="K85">
            <v>0.73499999999999999</v>
          </cell>
          <cell r="L85">
            <v>0.27229999999999999</v>
          </cell>
          <cell r="M85">
            <v>2.1499999999999998E-2</v>
          </cell>
          <cell r="N85">
            <v>0.247</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I85">
            <v>0.11645708808128935</v>
          </cell>
          <cell r="CJ85">
            <v>0.1693907772026477</v>
          </cell>
          <cell r="CK85">
            <v>0.25691577093202689</v>
          </cell>
          <cell r="CL85">
            <v>0.33111712559007062</v>
          </cell>
          <cell r="CM85">
            <v>0.41973554866712326</v>
          </cell>
          <cell r="CN85">
            <v>0.47979293296344211</v>
          </cell>
          <cell r="CO85">
            <v>0.5840237697359888</v>
          </cell>
          <cell r="CP85">
            <v>0.65864984694764495</v>
          </cell>
          <cell r="CQ85">
            <v>0.7638215539378953</v>
          </cell>
          <cell r="CR85">
            <v>0.82596685280597237</v>
          </cell>
          <cell r="CS85">
            <v>0.88727899354059914</v>
          </cell>
          <cell r="CT85">
            <v>1</v>
          </cell>
        </row>
        <row r="86">
          <cell r="A86" t="str">
            <v>Centro Jardins</v>
          </cell>
          <cell r="B86">
            <v>175580</v>
          </cell>
          <cell r="C86">
            <v>2.2100000000000002E-2</v>
          </cell>
          <cell r="D86">
            <v>4.0000000000000002E-4</v>
          </cell>
          <cell r="E86">
            <v>1.8E-3</v>
          </cell>
          <cell r="F86">
            <v>1.0999999999999999E-2</v>
          </cell>
          <cell r="G86">
            <v>8.8999999999999999E-3</v>
          </cell>
          <cell r="H86" t="str">
            <v>Centro Jardins</v>
          </cell>
          <cell r="I86">
            <v>175581</v>
          </cell>
          <cell r="J86">
            <v>0.21279999999999999</v>
          </cell>
          <cell r="K86">
            <v>0.17860000000000001</v>
          </cell>
          <cell r="L86">
            <v>8.3000000000000001E-3</v>
          </cell>
          <cell r="M86">
            <v>5.1999999999999998E-3</v>
          </cell>
          <cell r="N86">
            <v>2.07E-2</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I86">
            <v>8.8532516832436431E-2</v>
          </cell>
          <cell r="CJ86">
            <v>0.1486060910358683</v>
          </cell>
          <cell r="CK86">
            <v>0.24002042746986454</v>
          </cell>
          <cell r="CL86">
            <v>0.30040412306775593</v>
          </cell>
          <cell r="CM86">
            <v>0.34972970282405763</v>
          </cell>
          <cell r="CN86">
            <v>0.42255345805463312</v>
          </cell>
          <cell r="CO86">
            <v>0.52615872381445528</v>
          </cell>
          <cell r="CP86">
            <v>0.59494851553195327</v>
          </cell>
          <cell r="CQ86">
            <v>0.71427492717354601</v>
          </cell>
          <cell r="CR86">
            <v>0.78818843958612173</v>
          </cell>
          <cell r="CS86">
            <v>0.861677057892826</v>
          </cell>
          <cell r="CT86">
            <v>1</v>
          </cell>
        </row>
        <row r="87">
          <cell r="A87" t="str">
            <v>Cursino</v>
          </cell>
          <cell r="B87">
            <v>116286</v>
          </cell>
          <cell r="C87">
            <v>0.72960000000000003</v>
          </cell>
          <cell r="D87">
            <v>8.3400000000000002E-2</v>
          </cell>
          <cell r="E87">
            <v>0</v>
          </cell>
          <cell r="F87">
            <v>4.9200000000000001E-2</v>
          </cell>
          <cell r="G87">
            <v>0.59689999999999999</v>
          </cell>
          <cell r="H87" t="str">
            <v>Cursino</v>
          </cell>
          <cell r="I87">
            <v>116286</v>
          </cell>
          <cell r="J87">
            <v>0.55100000000000005</v>
          </cell>
          <cell r="K87">
            <v>0.1106</v>
          </cell>
          <cell r="L87">
            <v>0</v>
          </cell>
          <cell r="M87">
            <v>3.3099999999999997E-2</v>
          </cell>
          <cell r="N87">
            <v>0.4073</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I87">
            <v>4.1678685001649958E-2</v>
          </cell>
          <cell r="CJ87">
            <v>8.7448756773151781E-2</v>
          </cell>
          <cell r="CK87">
            <v>0.17628290641628408</v>
          </cell>
          <cell r="CL87">
            <v>0.23274883426491083</v>
          </cell>
          <cell r="CM87">
            <v>0.25222993662359972</v>
          </cell>
          <cell r="CN87">
            <v>0.49326435414971331</v>
          </cell>
          <cell r="CO87">
            <v>0.53174705601514305</v>
          </cell>
          <cell r="CP87">
            <v>0.62640238131339576</v>
          </cell>
          <cell r="CQ87">
            <v>0.65282750263981115</v>
          </cell>
          <cell r="CR87">
            <v>0.67456956217145869</v>
          </cell>
          <cell r="CS87">
            <v>0.77473209408003096</v>
          </cell>
          <cell r="CT87">
            <v>1</v>
          </cell>
        </row>
        <row r="88">
          <cell r="A88" t="str">
            <v>Diadema</v>
          </cell>
          <cell r="B88">
            <v>118454</v>
          </cell>
          <cell r="C88">
            <v>0.54720000000000002</v>
          </cell>
          <cell r="D88">
            <v>0</v>
          </cell>
          <cell r="E88">
            <v>0</v>
          </cell>
          <cell r="F88">
            <v>2.3599999999999999E-2</v>
          </cell>
          <cell r="G88">
            <v>0.52359999999999995</v>
          </cell>
          <cell r="H88" t="str">
            <v>Diadema</v>
          </cell>
          <cell r="I88">
            <v>118457</v>
          </cell>
          <cell r="J88">
            <v>0.62380000000000002</v>
          </cell>
          <cell r="K88">
            <v>0</v>
          </cell>
          <cell r="L88">
            <v>8.3000000000000001E-3</v>
          </cell>
          <cell r="M88">
            <v>1.9300000000000001E-2</v>
          </cell>
          <cell r="N88">
            <v>0.59609999999999996</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I88">
            <v>9.9168552981335423E-2</v>
          </cell>
          <cell r="CJ88">
            <v>0.18276149230101532</v>
          </cell>
          <cell r="CK88">
            <v>0.25635253116683887</v>
          </cell>
          <cell r="CL88">
            <v>0.33819347975116554</v>
          </cell>
          <cell r="CM88">
            <v>0.37937742801481433</v>
          </cell>
          <cell r="CN88">
            <v>0.43814383359052961</v>
          </cell>
          <cell r="CO88">
            <v>0.57924538569111728</v>
          </cell>
          <cell r="CP88">
            <v>0.66103060295828264</v>
          </cell>
          <cell r="CQ88">
            <v>0.74079936870159468</v>
          </cell>
          <cell r="CR88">
            <v>0.85027746925209347</v>
          </cell>
          <cell r="CS88">
            <v>0.91489824582287183</v>
          </cell>
          <cell r="CT88">
            <v>1</v>
          </cell>
        </row>
        <row r="89">
          <cell r="A89" t="str">
            <v>Embu</v>
          </cell>
          <cell r="B89">
            <v>59008</v>
          </cell>
          <cell r="C89">
            <v>0.96640000000000004</v>
          </cell>
          <cell r="D89">
            <v>0</v>
          </cell>
          <cell r="E89">
            <v>0.12670000000000001</v>
          </cell>
          <cell r="F89">
            <v>1.8100000000000002E-2</v>
          </cell>
          <cell r="G89">
            <v>0.8216</v>
          </cell>
          <cell r="H89" t="str">
            <v>Embu</v>
          </cell>
          <cell r="I89">
            <v>59014</v>
          </cell>
          <cell r="J89">
            <v>0.75900000000000001</v>
          </cell>
          <cell r="K89">
            <v>0.1943</v>
          </cell>
          <cell r="L89">
            <v>0</v>
          </cell>
          <cell r="M89">
            <v>3.0499999999999999E-2</v>
          </cell>
          <cell r="N89">
            <v>0.53410000000000002</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I89">
            <v>0.12769515161181119</v>
          </cell>
          <cell r="CJ89">
            <v>0.22095940416939727</v>
          </cell>
          <cell r="CK89">
            <v>0.35551050665128237</v>
          </cell>
          <cell r="CL89">
            <v>0.41266286426355592</v>
          </cell>
          <cell r="CM89">
            <v>0.46913767240593557</v>
          </cell>
          <cell r="CN89">
            <v>0.53151559414520222</v>
          </cell>
          <cell r="CO89">
            <v>0.62786477837297705</v>
          </cell>
          <cell r="CP89">
            <v>0.68822343592990654</v>
          </cell>
          <cell r="CQ89">
            <v>0.77944189496233462</v>
          </cell>
          <cell r="CR89">
            <v>0.8425382864665073</v>
          </cell>
          <cell r="CS89">
            <v>0.90643610472376868</v>
          </cell>
          <cell r="CT89">
            <v>1</v>
          </cell>
        </row>
        <row r="90">
          <cell r="A90" t="str">
            <v>Embu Guacu</v>
          </cell>
          <cell r="B90">
            <v>14016</v>
          </cell>
          <cell r="C90">
            <v>0.83609999999999995</v>
          </cell>
          <cell r="D90">
            <v>0</v>
          </cell>
          <cell r="E90">
            <v>0</v>
          </cell>
          <cell r="F90">
            <v>8.0000000000000004E-4</v>
          </cell>
          <cell r="G90">
            <v>0.83530000000000004</v>
          </cell>
          <cell r="H90" t="str">
            <v>Embu Guacu</v>
          </cell>
          <cell r="I90">
            <v>14016</v>
          </cell>
          <cell r="J90">
            <v>0.37230000000000002</v>
          </cell>
          <cell r="K90">
            <v>0</v>
          </cell>
          <cell r="L90">
            <v>0</v>
          </cell>
          <cell r="M90">
            <v>8.3999999999999995E-3</v>
          </cell>
          <cell r="N90">
            <v>0.3639</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I90">
            <v>0.11428003918043422</v>
          </cell>
          <cell r="CJ90">
            <v>0.2193588490062259</v>
          </cell>
          <cell r="CK90">
            <v>0.32603372254114449</v>
          </cell>
          <cell r="CL90">
            <v>0.38284724667468467</v>
          </cell>
          <cell r="CM90">
            <v>0.45962160570343802</v>
          </cell>
          <cell r="CN90">
            <v>0.50408317351595355</v>
          </cell>
          <cell r="CO90">
            <v>0.60625553188929071</v>
          </cell>
          <cell r="CP90">
            <v>0.66499433588644108</v>
          </cell>
          <cell r="CQ90">
            <v>0.77234999240050084</v>
          </cell>
          <cell r="CR90">
            <v>0.85126992365740828</v>
          </cell>
          <cell r="CS90">
            <v>0.91384219251443111</v>
          </cell>
          <cell r="CT90">
            <v>1</v>
          </cell>
        </row>
        <row r="91">
          <cell r="A91" t="str">
            <v>Ermelino Matarazzo</v>
          </cell>
          <cell r="B91">
            <v>84296</v>
          </cell>
          <cell r="C91">
            <v>1.3311999999999999</v>
          </cell>
          <cell r="D91">
            <v>0.83440000000000003</v>
          </cell>
          <cell r="E91">
            <v>0</v>
          </cell>
          <cell r="F91">
            <v>7.7999999999999996E-3</v>
          </cell>
          <cell r="G91">
            <v>0.48899999999999999</v>
          </cell>
          <cell r="H91" t="str">
            <v>Ermelino Matarazzo</v>
          </cell>
          <cell r="I91">
            <v>84298</v>
          </cell>
          <cell r="J91">
            <v>0.34029999999999999</v>
          </cell>
          <cell r="K91">
            <v>0</v>
          </cell>
          <cell r="L91">
            <v>0</v>
          </cell>
          <cell r="M91">
            <v>1.26E-2</v>
          </cell>
          <cell r="N91">
            <v>0.32769999999999999</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I91">
            <v>8.259982646353875E-2</v>
          </cell>
          <cell r="CJ91">
            <v>0.13513026074347093</v>
          </cell>
          <cell r="CK91">
            <v>0.20413672656100335</v>
          </cell>
          <cell r="CL91">
            <v>0.27450249317075481</v>
          </cell>
          <cell r="CM91">
            <v>0.32278091790330593</v>
          </cell>
          <cell r="CN91">
            <v>0.37461619787625511</v>
          </cell>
          <cell r="CO91">
            <v>0.48079282186288541</v>
          </cell>
          <cell r="CP91">
            <v>0.55488787761353753</v>
          </cell>
          <cell r="CQ91">
            <v>0.61974116416728375</v>
          </cell>
          <cell r="CR91">
            <v>0.70314573318059914</v>
          </cell>
          <cell r="CS91">
            <v>0.82381574278406633</v>
          </cell>
          <cell r="CT91">
            <v>1</v>
          </cell>
        </row>
        <row r="92">
          <cell r="A92" t="str">
            <v>Guaianazes</v>
          </cell>
          <cell r="B92">
            <v>60485</v>
          </cell>
          <cell r="C92">
            <v>0.37119999999999997</v>
          </cell>
          <cell r="D92">
            <v>4.6600000000000003E-2</v>
          </cell>
          <cell r="E92">
            <v>0</v>
          </cell>
          <cell r="F92">
            <v>4.1000000000000003E-3</v>
          </cell>
          <cell r="G92">
            <v>0.32050000000000001</v>
          </cell>
          <cell r="H92" t="str">
            <v>Guaianazes</v>
          </cell>
          <cell r="I92">
            <v>60484</v>
          </cell>
          <cell r="J92">
            <v>0.32069999999999999</v>
          </cell>
          <cell r="K92">
            <v>0</v>
          </cell>
          <cell r="L92">
            <v>0</v>
          </cell>
          <cell r="M92">
            <v>5.7000000000000002E-3</v>
          </cell>
          <cell r="N92">
            <v>0.31509999999999999</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I92">
            <v>0.15522047769144701</v>
          </cell>
          <cell r="CJ92">
            <v>0.22174749430947835</v>
          </cell>
          <cell r="CK92">
            <v>0.29517997919592454</v>
          </cell>
          <cell r="CL92">
            <v>0.35026260181889279</v>
          </cell>
          <cell r="CM92">
            <v>0.42164750803482637</v>
          </cell>
          <cell r="CN92">
            <v>0.49576606941671808</v>
          </cell>
          <cell r="CO92">
            <v>0.55464576567609303</v>
          </cell>
          <cell r="CP92">
            <v>0.64671549584395183</v>
          </cell>
          <cell r="CQ92">
            <v>0.71019528837690971</v>
          </cell>
          <cell r="CR92">
            <v>0.75522368620009295</v>
          </cell>
          <cell r="CS92">
            <v>0.86822234648043461</v>
          </cell>
          <cell r="CT92">
            <v>1</v>
          </cell>
        </row>
        <row r="93">
          <cell r="A93" t="str">
            <v>Interlagos</v>
          </cell>
          <cell r="B93">
            <v>57737</v>
          </cell>
          <cell r="C93">
            <v>0.33729999999999999</v>
          </cell>
          <cell r="D93">
            <v>0</v>
          </cell>
          <cell r="E93">
            <v>0</v>
          </cell>
          <cell r="F93">
            <v>2.3800000000000002E-2</v>
          </cell>
          <cell r="G93">
            <v>0.3135</v>
          </cell>
          <cell r="H93" t="str">
            <v>Interlagos</v>
          </cell>
          <cell r="I93">
            <v>57703</v>
          </cell>
          <cell r="J93">
            <v>0.56289999999999996</v>
          </cell>
          <cell r="K93">
            <v>0</v>
          </cell>
          <cell r="L93">
            <v>0</v>
          </cell>
          <cell r="M93">
            <v>7.2099999999999997E-2</v>
          </cell>
          <cell r="N93">
            <v>0.4909</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I93">
            <v>0.11999282914692062</v>
          </cell>
          <cell r="CJ93">
            <v>0.24040266703202751</v>
          </cell>
          <cell r="CK93">
            <v>0.34284200581981172</v>
          </cell>
          <cell r="CL93">
            <v>0.37295588917340933</v>
          </cell>
          <cell r="CM93">
            <v>0.42840346469032736</v>
          </cell>
          <cell r="CN93">
            <v>0.48277533528244243</v>
          </cell>
          <cell r="CO93">
            <v>0.60848291243000519</v>
          </cell>
          <cell r="CP93">
            <v>0.66640213976968576</v>
          </cell>
          <cell r="CQ93">
            <v>0.70674521123357603</v>
          </cell>
          <cell r="CR93">
            <v>0.7565709530964454</v>
          </cell>
          <cell r="CS93">
            <v>0.9055843072282177</v>
          </cell>
          <cell r="CT93">
            <v>1</v>
          </cell>
        </row>
        <row r="94">
          <cell r="A94" t="str">
            <v>Itaim Paulista</v>
          </cell>
          <cell r="B94">
            <v>143286</v>
          </cell>
          <cell r="C94">
            <v>0.41060000000000002</v>
          </cell>
          <cell r="D94">
            <v>0</v>
          </cell>
          <cell r="E94">
            <v>0</v>
          </cell>
          <cell r="F94">
            <v>2.2800000000000001E-2</v>
          </cell>
          <cell r="G94">
            <v>0.38779999999999998</v>
          </cell>
          <cell r="H94" t="str">
            <v>Itaim Paulista</v>
          </cell>
          <cell r="I94">
            <v>143286</v>
          </cell>
          <cell r="J94">
            <v>0.61599999999999999</v>
          </cell>
          <cell r="K94">
            <v>0</v>
          </cell>
          <cell r="L94">
            <v>0</v>
          </cell>
          <cell r="M94">
            <v>7.0099999999999996E-2</v>
          </cell>
          <cell r="N94">
            <v>0.54579999999999995</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I94">
            <v>0.16818730565733417</v>
          </cell>
          <cell r="CJ94">
            <v>0.27187350189090886</v>
          </cell>
          <cell r="CK94">
            <v>0.3606553290695006</v>
          </cell>
          <cell r="CL94">
            <v>0.41375445678210154</v>
          </cell>
          <cell r="CM94">
            <v>0.46693961642746085</v>
          </cell>
          <cell r="CN94">
            <v>0.52026886589506183</v>
          </cell>
          <cell r="CO94">
            <v>0.6019904082374653</v>
          </cell>
          <cell r="CP94">
            <v>0.65680372452687419</v>
          </cell>
          <cell r="CQ94">
            <v>0.72908233042622927</v>
          </cell>
          <cell r="CR94">
            <v>0.80834554826978466</v>
          </cell>
          <cell r="CS94">
            <v>0.9200922462868969</v>
          </cell>
          <cell r="CT94">
            <v>1</v>
          </cell>
        </row>
        <row r="95">
          <cell r="A95" t="str">
            <v>Itapecerica da Serra</v>
          </cell>
          <cell r="B95">
            <v>9848</v>
          </cell>
          <cell r="C95">
            <v>2.1768999999999998</v>
          </cell>
          <cell r="D95">
            <v>0</v>
          </cell>
          <cell r="E95">
            <v>0</v>
          </cell>
          <cell r="F95">
            <v>1.9E-3</v>
          </cell>
          <cell r="G95">
            <v>2.1749999999999998</v>
          </cell>
          <cell r="H95" t="str">
            <v>Itapecerica da Serra</v>
          </cell>
          <cell r="I95">
            <v>9848</v>
          </cell>
          <cell r="J95">
            <v>1.2592000000000001</v>
          </cell>
          <cell r="K95">
            <v>0</v>
          </cell>
          <cell r="L95">
            <v>0</v>
          </cell>
          <cell r="M95">
            <v>0</v>
          </cell>
          <cell r="N95">
            <v>1.2592000000000001</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I95">
            <v>0.13735822535840256</v>
          </cell>
          <cell r="CJ95">
            <v>0.24943420464222477</v>
          </cell>
          <cell r="CK95">
            <v>0.31564869767134601</v>
          </cell>
          <cell r="CL95">
            <v>0.36454494839845986</v>
          </cell>
          <cell r="CM95">
            <v>0.42989213631640866</v>
          </cell>
          <cell r="CN95">
            <v>0.48150815215903886</v>
          </cell>
          <cell r="CO95">
            <v>0.59200216852449317</v>
          </cell>
          <cell r="CP95">
            <v>0.66018191045908292</v>
          </cell>
          <cell r="CQ95">
            <v>0.71107144258662569</v>
          </cell>
          <cell r="CR95">
            <v>0.7685797876251752</v>
          </cell>
          <cell r="CS95">
            <v>0.87822904542535118</v>
          </cell>
          <cell r="CT95">
            <v>1</v>
          </cell>
        </row>
        <row r="96">
          <cell r="A96" t="str">
            <v>Itapecerica da Serra-Centro</v>
          </cell>
          <cell r="B96">
            <v>23752</v>
          </cell>
          <cell r="C96">
            <v>1.3323</v>
          </cell>
          <cell r="D96">
            <v>0</v>
          </cell>
          <cell r="E96">
            <v>0</v>
          </cell>
          <cell r="F96">
            <v>1.95E-2</v>
          </cell>
          <cell r="G96">
            <v>1.3127</v>
          </cell>
          <cell r="H96" t="str">
            <v>Itapecerica da Serra-Centro</v>
          </cell>
          <cell r="I96">
            <v>23752</v>
          </cell>
          <cell r="J96">
            <v>0.99770000000000003</v>
          </cell>
          <cell r="K96">
            <v>0</v>
          </cell>
          <cell r="L96">
            <v>0</v>
          </cell>
          <cell r="M96">
            <v>0</v>
          </cell>
          <cell r="N96">
            <v>0.99770000000000003</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I96">
            <v>8.2321966810032537E-2</v>
          </cell>
          <cell r="CJ96">
            <v>0.17179815719778804</v>
          </cell>
          <cell r="CK96">
            <v>0.23722234010932755</v>
          </cell>
          <cell r="CL96">
            <v>0.29392691414067357</v>
          </cell>
          <cell r="CM96">
            <v>0.35686271915289458</v>
          </cell>
          <cell r="CN96">
            <v>0.40183979898625888</v>
          </cell>
          <cell r="CO96">
            <v>0.49762422633057363</v>
          </cell>
          <cell r="CP96">
            <v>0.57242266276139386</v>
          </cell>
          <cell r="CQ96">
            <v>0.66216045318192873</v>
          </cell>
          <cell r="CR96">
            <v>0.77054504310125349</v>
          </cell>
          <cell r="CS96">
            <v>0.89131781754944284</v>
          </cell>
          <cell r="CT96">
            <v>1</v>
          </cell>
        </row>
        <row r="97">
          <cell r="A97" t="str">
            <v>Itapevi</v>
          </cell>
          <cell r="B97">
            <v>47569</v>
          </cell>
          <cell r="C97">
            <v>0.68269999999999997</v>
          </cell>
          <cell r="D97">
            <v>0</v>
          </cell>
          <cell r="E97">
            <v>0</v>
          </cell>
          <cell r="F97">
            <v>3.09E-2</v>
          </cell>
          <cell r="G97">
            <v>0.65180000000000005</v>
          </cell>
          <cell r="H97" t="str">
            <v>Itapevi</v>
          </cell>
          <cell r="I97">
            <v>47596</v>
          </cell>
          <cell r="J97">
            <v>1.0154000000000001</v>
          </cell>
          <cell r="K97">
            <v>0</v>
          </cell>
          <cell r="L97">
            <v>0</v>
          </cell>
          <cell r="M97">
            <v>1.2200000000000001E-2</v>
          </cell>
          <cell r="N97">
            <v>1.0031000000000001</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I97">
            <v>9.6136302968412926E-2</v>
          </cell>
          <cell r="CJ97">
            <v>0.17357316516223409</v>
          </cell>
          <cell r="CK97">
            <v>0.26117692601214271</v>
          </cell>
          <cell r="CL97">
            <v>0.33846479581029304</v>
          </cell>
          <cell r="CM97">
            <v>0.41711385722807059</v>
          </cell>
          <cell r="CN97">
            <v>0.46269001777895563</v>
          </cell>
          <cell r="CO97">
            <v>0.54363861729637231</v>
          </cell>
          <cell r="CP97">
            <v>0.59285117029764633</v>
          </cell>
          <cell r="CQ97">
            <v>0.68660496617037559</v>
          </cell>
          <cell r="CR97">
            <v>0.7976423883292415</v>
          </cell>
          <cell r="CS97">
            <v>0.91273979928700533</v>
          </cell>
          <cell r="CT97">
            <v>1</v>
          </cell>
        </row>
        <row r="98">
          <cell r="A98" t="str">
            <v>Itaquera-Iguatemi</v>
          </cell>
          <cell r="B98">
            <v>244138</v>
          </cell>
          <cell r="C98">
            <v>0.78510000000000002</v>
          </cell>
          <cell r="D98">
            <v>0.23139999999999999</v>
          </cell>
          <cell r="E98">
            <v>0</v>
          </cell>
          <cell r="F98">
            <v>6.5500000000000003E-2</v>
          </cell>
          <cell r="G98">
            <v>0.48820000000000002</v>
          </cell>
          <cell r="H98" t="str">
            <v>Itaquera-Iguatemi</v>
          </cell>
          <cell r="I98">
            <v>244113</v>
          </cell>
          <cell r="J98">
            <v>0.53620000000000001</v>
          </cell>
          <cell r="K98">
            <v>0</v>
          </cell>
          <cell r="L98">
            <v>0</v>
          </cell>
          <cell r="M98">
            <v>5.3999999999999999E-2</v>
          </cell>
          <cell r="N98">
            <v>0.48220000000000002</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I98">
            <v>0.12508287324326972</v>
          </cell>
          <cell r="CJ98">
            <v>0.22611195792375283</v>
          </cell>
          <cell r="CK98">
            <v>0.31805375993307022</v>
          </cell>
          <cell r="CL98">
            <v>0.38233980511983956</v>
          </cell>
          <cell r="CM98">
            <v>0.44378441961816567</v>
          </cell>
          <cell r="CN98">
            <v>0.49470158520608276</v>
          </cell>
          <cell r="CO98">
            <v>0.57209114080760648</v>
          </cell>
          <cell r="CP98">
            <v>0.63454863347018442</v>
          </cell>
          <cell r="CQ98">
            <v>0.71561059162688379</v>
          </cell>
          <cell r="CR98">
            <v>0.79310170282770875</v>
          </cell>
          <cell r="CS98">
            <v>0.90857894026042441</v>
          </cell>
          <cell r="CT98">
            <v>1</v>
          </cell>
        </row>
        <row r="99">
          <cell r="A99" t="str">
            <v>Jabaquara</v>
          </cell>
          <cell r="B99">
            <v>121116</v>
          </cell>
          <cell r="C99">
            <v>0.2087</v>
          </cell>
          <cell r="D99">
            <v>0</v>
          </cell>
          <cell r="E99">
            <v>0</v>
          </cell>
          <cell r="F99">
            <v>1.41E-2</v>
          </cell>
          <cell r="G99">
            <v>0.19450000000000001</v>
          </cell>
          <cell r="H99" t="str">
            <v>Jabaquara</v>
          </cell>
          <cell r="I99">
            <v>121118</v>
          </cell>
          <cell r="J99">
            <v>0.60770000000000002</v>
          </cell>
          <cell r="K99">
            <v>0.43809999999999999</v>
          </cell>
          <cell r="L99">
            <v>0</v>
          </cell>
          <cell r="M99">
            <v>1.24E-2</v>
          </cell>
          <cell r="N99">
            <v>0.1573</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I99">
            <v>0.11870985156776566</v>
          </cell>
          <cell r="CJ99">
            <v>0.20359784863090125</v>
          </cell>
          <cell r="CK99">
            <v>0.29169837364837015</v>
          </cell>
          <cell r="CL99">
            <v>0.35338969380627899</v>
          </cell>
          <cell r="CM99">
            <v>0.43379449854156332</v>
          </cell>
          <cell r="CN99">
            <v>0.49822958648942239</v>
          </cell>
          <cell r="CO99">
            <v>0.5901130682787874</v>
          </cell>
          <cell r="CP99">
            <v>0.65626627140839378</v>
          </cell>
          <cell r="CQ99">
            <v>0.72779808247826427</v>
          </cell>
          <cell r="CR99">
            <v>0.78662510387758289</v>
          </cell>
          <cell r="CS99">
            <v>0.88775156590819493</v>
          </cell>
          <cell r="CT99">
            <v>1</v>
          </cell>
        </row>
        <row r="100">
          <cell r="A100" t="str">
            <v>Jaçanã</v>
          </cell>
          <cell r="B100">
            <v>72513</v>
          </cell>
          <cell r="C100">
            <v>0.50939999999999996</v>
          </cell>
          <cell r="D100">
            <v>0</v>
          </cell>
          <cell r="E100">
            <v>0</v>
          </cell>
          <cell r="F100">
            <v>3.4700000000000002E-2</v>
          </cell>
          <cell r="G100">
            <v>0.47470000000000001</v>
          </cell>
          <cell r="H100" t="str">
            <v>Jaçanã</v>
          </cell>
          <cell r="I100">
            <v>72516</v>
          </cell>
          <cell r="J100">
            <v>0.51759999999999995</v>
          </cell>
          <cell r="K100">
            <v>6.9599999999999995E-2</v>
          </cell>
          <cell r="L100">
            <v>6.9599999999999995E-2</v>
          </cell>
          <cell r="M100">
            <v>1.89E-2</v>
          </cell>
          <cell r="N100">
            <v>0.35949999999999999</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I100">
            <v>0.13014366192159871</v>
          </cell>
          <cell r="CJ100">
            <v>0.20046042824270616</v>
          </cell>
          <cell r="CK100">
            <v>0.28145933777634824</v>
          </cell>
          <cell r="CL100">
            <v>0.35575999098144928</v>
          </cell>
          <cell r="CM100">
            <v>0.39441895340929556</v>
          </cell>
          <cell r="CN100">
            <v>0.45999892102671386</v>
          </cell>
          <cell r="CO100">
            <v>0.56180807490648355</v>
          </cell>
          <cell r="CP100">
            <v>0.62416321597453006</v>
          </cell>
          <cell r="CQ100">
            <v>0.71988520331058381</v>
          </cell>
          <cell r="CR100">
            <v>0.80034436933949871</v>
          </cell>
          <cell r="CS100">
            <v>0.91001576327438161</v>
          </cell>
          <cell r="CT100">
            <v>1</v>
          </cell>
        </row>
        <row r="101">
          <cell r="A101" t="str">
            <v>Jaguaré</v>
          </cell>
          <cell r="B101">
            <v>84363</v>
          </cell>
          <cell r="C101">
            <v>0.42009999999999997</v>
          </cell>
          <cell r="D101">
            <v>0</v>
          </cell>
          <cell r="E101">
            <v>0</v>
          </cell>
          <cell r="F101">
            <v>5.7999999999999996E-3</v>
          </cell>
          <cell r="G101">
            <v>0.4143</v>
          </cell>
          <cell r="H101" t="str">
            <v>Jaguaré</v>
          </cell>
          <cell r="I101">
            <v>84355</v>
          </cell>
          <cell r="J101">
            <v>0.55710000000000004</v>
          </cell>
          <cell r="K101">
            <v>0</v>
          </cell>
          <cell r="L101">
            <v>2.0000000000000001E-4</v>
          </cell>
          <cell r="M101">
            <v>9.2999999999999992E-3</v>
          </cell>
          <cell r="N101">
            <v>0.54749999999999999</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I101">
            <v>0.12841757727195782</v>
          </cell>
          <cell r="CJ101">
            <v>0.2210548272434088</v>
          </cell>
          <cell r="CK101">
            <v>0.32602775434015668</v>
          </cell>
          <cell r="CL101">
            <v>0.36677326926289383</v>
          </cell>
          <cell r="CM101">
            <v>0.44141638974499603</v>
          </cell>
          <cell r="CN101">
            <v>0.51646113232888291</v>
          </cell>
          <cell r="CO101">
            <v>0.6532319536374247</v>
          </cell>
          <cell r="CP101">
            <v>0.70248400879525286</v>
          </cell>
          <cell r="CQ101">
            <v>0.74719192598173723</v>
          </cell>
          <cell r="CR101">
            <v>0.79900874012158285</v>
          </cell>
          <cell r="CS101">
            <v>0.88620058195464246</v>
          </cell>
          <cell r="CT101">
            <v>1</v>
          </cell>
        </row>
        <row r="102">
          <cell r="A102" t="str">
            <v>Jandira</v>
          </cell>
          <cell r="B102">
            <v>29549</v>
          </cell>
          <cell r="C102">
            <v>0.21490000000000001</v>
          </cell>
          <cell r="D102">
            <v>0</v>
          </cell>
          <cell r="E102">
            <v>0</v>
          </cell>
          <cell r="F102">
            <v>1.06E-2</v>
          </cell>
          <cell r="G102">
            <v>0.20430000000000001</v>
          </cell>
          <cell r="H102" t="str">
            <v>Jandira</v>
          </cell>
          <cell r="I102">
            <v>29549</v>
          </cell>
          <cell r="J102">
            <v>0.3916</v>
          </cell>
          <cell r="K102">
            <v>0</v>
          </cell>
          <cell r="L102">
            <v>0</v>
          </cell>
          <cell r="M102">
            <v>8.3000000000000001E-3</v>
          </cell>
          <cell r="N102">
            <v>0.38329999999999997</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I102">
            <v>0.13419149708211525</v>
          </cell>
          <cell r="CJ102">
            <v>0.25464651406308325</v>
          </cell>
          <cell r="CK102">
            <v>0.33011192032611125</v>
          </cell>
          <cell r="CL102">
            <v>0.38113965729376109</v>
          </cell>
          <cell r="CM102">
            <v>0.46178658732407385</v>
          </cell>
          <cell r="CN102">
            <v>0.51609215523379959</v>
          </cell>
          <cell r="CO102">
            <v>0.571356816972451</v>
          </cell>
          <cell r="CP102">
            <v>0.60739512548609853</v>
          </cell>
          <cell r="CQ102">
            <v>0.67931198984618746</v>
          </cell>
          <cell r="CR102">
            <v>0.79231692224756112</v>
          </cell>
          <cell r="CS102">
            <v>0.88826354112759798</v>
          </cell>
          <cell r="CT102">
            <v>1</v>
          </cell>
        </row>
        <row r="103">
          <cell r="A103" t="str">
            <v>Jaraguá</v>
          </cell>
          <cell r="B103">
            <v>160220</v>
          </cell>
          <cell r="C103">
            <v>1.1769000000000001</v>
          </cell>
          <cell r="D103">
            <v>0.43690000000000001</v>
          </cell>
          <cell r="E103">
            <v>0</v>
          </cell>
          <cell r="F103">
            <v>8.5000000000000006E-3</v>
          </cell>
          <cell r="G103">
            <v>0.73150000000000004</v>
          </cell>
          <cell r="H103" t="str">
            <v>Jaraguá</v>
          </cell>
          <cell r="I103">
            <v>160270</v>
          </cell>
          <cell r="J103">
            <v>1.3331999999999999</v>
          </cell>
          <cell r="K103">
            <v>0.30420000000000003</v>
          </cell>
          <cell r="L103">
            <v>0.32440000000000002</v>
          </cell>
          <cell r="M103">
            <v>8.5800000000000001E-2</v>
          </cell>
          <cell r="N103">
            <v>0.61880000000000002</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I103">
            <v>9.796336727058623E-2</v>
          </cell>
          <cell r="CJ103">
            <v>0.17073021934118826</v>
          </cell>
          <cell r="CK103">
            <v>0.27558826944765458</v>
          </cell>
          <cell r="CL103">
            <v>0.31346838942249539</v>
          </cell>
          <cell r="CM103">
            <v>0.34113050763900432</v>
          </cell>
          <cell r="CN103">
            <v>0.37720885425227041</v>
          </cell>
          <cell r="CO103">
            <v>0.445172867786228</v>
          </cell>
          <cell r="CP103">
            <v>0.53602226822441645</v>
          </cell>
          <cell r="CQ103">
            <v>0.68684942655525127</v>
          </cell>
          <cell r="CR103">
            <v>0.78047316746175854</v>
          </cell>
          <cell r="CS103">
            <v>0.87021618625547847</v>
          </cell>
          <cell r="CT103">
            <v>1</v>
          </cell>
        </row>
        <row r="104">
          <cell r="A104" t="str">
            <v>Jardim São Luis</v>
          </cell>
          <cell r="B104">
            <v>73710</v>
          </cell>
          <cell r="C104">
            <v>0.99709999999999999</v>
          </cell>
          <cell r="D104">
            <v>0</v>
          </cell>
          <cell r="E104">
            <v>0</v>
          </cell>
          <cell r="F104">
            <v>2.7199999999999998E-2</v>
          </cell>
          <cell r="G104">
            <v>0.96989999999999998</v>
          </cell>
          <cell r="H104" t="str">
            <v>Jardim São Luis</v>
          </cell>
          <cell r="I104">
            <v>73710</v>
          </cell>
          <cell r="J104">
            <v>1.2056</v>
          </cell>
          <cell r="K104">
            <v>0.65149999999999997</v>
          </cell>
          <cell r="L104">
            <v>0</v>
          </cell>
          <cell r="M104">
            <v>3.6799999999999999E-2</v>
          </cell>
          <cell r="N104">
            <v>0.51739999999999997</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I104">
            <v>9.1035945023989845E-2</v>
          </cell>
          <cell r="CJ104">
            <v>0.18231816696756942</v>
          </cell>
          <cell r="CK104">
            <v>0.26378236197733368</v>
          </cell>
          <cell r="CL104">
            <v>0.33555279919277414</v>
          </cell>
          <cell r="CM104">
            <v>0.40420770503144809</v>
          </cell>
          <cell r="CN104">
            <v>0.48350117645462465</v>
          </cell>
          <cell r="CO104">
            <v>0.58552388158698676</v>
          </cell>
          <cell r="CP104">
            <v>0.64393492522217599</v>
          </cell>
          <cell r="CQ104">
            <v>0.72025012631250085</v>
          </cell>
          <cell r="CR104">
            <v>0.8047216996464065</v>
          </cell>
          <cell r="CS104">
            <v>0.89365155983735756</v>
          </cell>
          <cell r="CT104">
            <v>1</v>
          </cell>
        </row>
        <row r="105">
          <cell r="A105" t="str">
            <v>Juquitiba</v>
          </cell>
          <cell r="B105">
            <v>12907</v>
          </cell>
          <cell r="C105">
            <v>2.4361999999999999</v>
          </cell>
          <cell r="D105">
            <v>0</v>
          </cell>
          <cell r="E105">
            <v>0</v>
          </cell>
          <cell r="F105">
            <v>4.1999999999999997E-3</v>
          </cell>
          <cell r="G105">
            <v>2.4319999999999999</v>
          </cell>
          <cell r="H105" t="str">
            <v>Juquitiba</v>
          </cell>
          <cell r="I105">
            <v>12907</v>
          </cell>
          <cell r="J105">
            <v>1.7735000000000001</v>
          </cell>
          <cell r="K105">
            <v>0</v>
          </cell>
          <cell r="L105">
            <v>0</v>
          </cell>
          <cell r="M105">
            <v>2.5499999999999998E-2</v>
          </cell>
          <cell r="N105">
            <v>1.748</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I105">
            <v>0.1306789750372552</v>
          </cell>
          <cell r="CJ105">
            <v>0.22003037814987378</v>
          </cell>
          <cell r="CK105">
            <v>0.29038988536141463</v>
          </cell>
          <cell r="CL105">
            <v>0.33295189203372794</v>
          </cell>
          <cell r="CM105">
            <v>0.4234586808569632</v>
          </cell>
          <cell r="CN105">
            <v>0.4889209711341555</v>
          </cell>
          <cell r="CO105">
            <v>0.58520080230654226</v>
          </cell>
          <cell r="CP105">
            <v>0.65628132085853141</v>
          </cell>
          <cell r="CQ105">
            <v>0.72344383126738221</v>
          </cell>
          <cell r="CR105">
            <v>0.78232767551674665</v>
          </cell>
          <cell r="CS105">
            <v>0.87803952159832643</v>
          </cell>
          <cell r="CT105">
            <v>1</v>
          </cell>
        </row>
        <row r="106">
          <cell r="A106" t="str">
            <v>Lapa</v>
          </cell>
          <cell r="B106">
            <v>182554</v>
          </cell>
          <cell r="C106">
            <v>0.31609999999999999</v>
          </cell>
          <cell r="D106">
            <v>0</v>
          </cell>
          <cell r="E106">
            <v>1.1599999999999999E-2</v>
          </cell>
          <cell r="F106">
            <v>1.23E-2</v>
          </cell>
          <cell r="G106">
            <v>0.29220000000000002</v>
          </cell>
          <cell r="H106" t="str">
            <v>Lapa</v>
          </cell>
          <cell r="I106">
            <v>182554</v>
          </cell>
          <cell r="J106">
            <v>0.47620000000000001</v>
          </cell>
          <cell r="K106">
            <v>0.28699999999999998</v>
          </cell>
          <cell r="L106">
            <v>0</v>
          </cell>
          <cell r="M106">
            <v>8.9999999999999993E-3</v>
          </cell>
          <cell r="N106">
            <v>0.18010000000000001</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I106">
            <v>0.1227503475092013</v>
          </cell>
          <cell r="CJ106">
            <v>0.21774592073705717</v>
          </cell>
          <cell r="CK106">
            <v>0.30744261820841423</v>
          </cell>
          <cell r="CL106">
            <v>0.36722044396065806</v>
          </cell>
          <cell r="CM106">
            <v>0.44461507985137622</v>
          </cell>
          <cell r="CN106">
            <v>0.48327710303726834</v>
          </cell>
          <cell r="CO106">
            <v>0.56094167334055667</v>
          </cell>
          <cell r="CP106">
            <v>0.62597563637077336</v>
          </cell>
          <cell r="CQ106">
            <v>0.71962593989618728</v>
          </cell>
          <cell r="CR106">
            <v>0.80904477367228567</v>
          </cell>
          <cell r="CS106">
            <v>0.89854941190588611</v>
          </cell>
          <cell r="CT106">
            <v>1</v>
          </cell>
        </row>
        <row r="107">
          <cell r="A107" t="str">
            <v>Mauá</v>
          </cell>
          <cell r="B107">
            <v>119709</v>
          </cell>
          <cell r="C107">
            <v>1.5696000000000001</v>
          </cell>
          <cell r="D107">
            <v>0.94530000000000003</v>
          </cell>
          <cell r="E107">
            <v>0</v>
          </cell>
          <cell r="F107">
            <v>3.9300000000000002E-2</v>
          </cell>
          <cell r="G107">
            <v>0.58499999999999996</v>
          </cell>
          <cell r="H107" t="str">
            <v>Mauá</v>
          </cell>
          <cell r="I107">
            <v>119708</v>
          </cell>
          <cell r="J107">
            <v>0.46729999999999999</v>
          </cell>
          <cell r="K107">
            <v>0</v>
          </cell>
          <cell r="L107">
            <v>0</v>
          </cell>
          <cell r="M107">
            <v>5.4699999999999999E-2</v>
          </cell>
          <cell r="N107">
            <v>0.41260000000000002</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I107">
            <v>0.10717387200959397</v>
          </cell>
          <cell r="CJ107">
            <v>0.2215132970221283</v>
          </cell>
          <cell r="CK107">
            <v>0.32610135458108125</v>
          </cell>
          <cell r="CL107">
            <v>0.37569309076402813</v>
          </cell>
          <cell r="CM107">
            <v>0.42634036757705346</v>
          </cell>
          <cell r="CN107">
            <v>0.46503863095345915</v>
          </cell>
          <cell r="CO107">
            <v>0.54702867557499091</v>
          </cell>
          <cell r="CP107">
            <v>0.60274773510367829</v>
          </cell>
          <cell r="CQ107">
            <v>0.69689371690011115</v>
          </cell>
          <cell r="CR107">
            <v>0.78265807338694815</v>
          </cell>
          <cell r="CS107">
            <v>0.87486530841797439</v>
          </cell>
          <cell r="CT107">
            <v>1</v>
          </cell>
        </row>
        <row r="108">
          <cell r="A108" t="str">
            <v>Moóca</v>
          </cell>
          <cell r="B108">
            <v>80308</v>
          </cell>
          <cell r="C108">
            <v>0.27389999999999998</v>
          </cell>
          <cell r="D108">
            <v>0.13780000000000001</v>
          </cell>
          <cell r="E108">
            <v>0</v>
          </cell>
          <cell r="F108">
            <v>3.5999999999999999E-3</v>
          </cell>
          <cell r="G108">
            <v>0.13250000000000001</v>
          </cell>
          <cell r="H108" t="str">
            <v>Moóca</v>
          </cell>
          <cell r="I108">
            <v>80306</v>
          </cell>
          <cell r="J108">
            <v>0.2596</v>
          </cell>
          <cell r="K108">
            <v>0</v>
          </cell>
          <cell r="L108">
            <v>0</v>
          </cell>
          <cell r="M108">
            <v>3.4000000000000002E-2</v>
          </cell>
          <cell r="N108">
            <v>0.22550000000000001</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I108">
            <v>0.12965906394651205</v>
          </cell>
          <cell r="CJ108">
            <v>0.25318803285125646</v>
          </cell>
          <cell r="CK108">
            <v>0.31070805298318344</v>
          </cell>
          <cell r="CL108">
            <v>0.37196194521943382</v>
          </cell>
          <cell r="CM108">
            <v>0.44075593673135216</v>
          </cell>
          <cell r="CN108">
            <v>0.47738385036521197</v>
          </cell>
          <cell r="CO108">
            <v>0.54182410289086513</v>
          </cell>
          <cell r="CP108">
            <v>0.62923497493952463</v>
          </cell>
          <cell r="CQ108">
            <v>0.70329557042594382</v>
          </cell>
          <cell r="CR108">
            <v>0.75133192894697343</v>
          </cell>
          <cell r="CS108">
            <v>0.85019876882389678</v>
          </cell>
          <cell r="CT108">
            <v>1</v>
          </cell>
        </row>
        <row r="109">
          <cell r="A109" t="str">
            <v>Oeste</v>
          </cell>
          <cell r="B109">
            <v>72003</v>
          </cell>
          <cell r="C109">
            <v>1.0644</v>
          </cell>
          <cell r="D109">
            <v>0</v>
          </cell>
          <cell r="E109">
            <v>0</v>
          </cell>
          <cell r="F109">
            <v>4.0000000000000001E-3</v>
          </cell>
          <cell r="G109">
            <v>1.0605</v>
          </cell>
          <cell r="H109" t="str">
            <v>Oeste</v>
          </cell>
          <cell r="I109">
            <v>72003</v>
          </cell>
          <cell r="J109">
            <v>0.78859999999999997</v>
          </cell>
          <cell r="K109">
            <v>0</v>
          </cell>
          <cell r="L109">
            <v>0</v>
          </cell>
          <cell r="M109">
            <v>4.3400000000000001E-2</v>
          </cell>
          <cell r="N109">
            <v>0.74519999999999997</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I109">
            <v>9.0988014822666524E-2</v>
          </cell>
          <cell r="CJ109">
            <v>0.21872667184450095</v>
          </cell>
          <cell r="CK109">
            <v>0.31462596164453061</v>
          </cell>
          <cell r="CL109">
            <v>0.39453621989997456</v>
          </cell>
          <cell r="CM109">
            <v>0.46511975872076516</v>
          </cell>
          <cell r="CN109">
            <v>0.60367808080276963</v>
          </cell>
          <cell r="CO109">
            <v>0.68881217577258247</v>
          </cell>
          <cell r="CP109">
            <v>0.7206118971110258</v>
          </cell>
          <cell r="CQ109">
            <v>0.78885050919631217</v>
          </cell>
          <cell r="CR109">
            <v>0.85143882726474529</v>
          </cell>
          <cell r="CS109">
            <v>0.91665758686535226</v>
          </cell>
          <cell r="CT109">
            <v>1</v>
          </cell>
        </row>
        <row r="110">
          <cell r="A110" t="str">
            <v>Osasco</v>
          </cell>
          <cell r="B110">
            <v>215607</v>
          </cell>
          <cell r="C110">
            <v>0.47170000000000001</v>
          </cell>
          <cell r="D110">
            <v>0</v>
          </cell>
          <cell r="E110">
            <v>4.82E-2</v>
          </cell>
          <cell r="F110">
            <v>9.7999999999999997E-3</v>
          </cell>
          <cell r="G110">
            <v>0.4138</v>
          </cell>
          <cell r="H110" t="str">
            <v>Osasco</v>
          </cell>
          <cell r="I110">
            <v>215550</v>
          </cell>
          <cell r="J110">
            <v>0.46710000000000002</v>
          </cell>
          <cell r="K110">
            <v>0</v>
          </cell>
          <cell r="L110">
            <v>8.8800000000000004E-2</v>
          </cell>
          <cell r="M110">
            <v>9.1000000000000004E-3</v>
          </cell>
          <cell r="N110">
            <v>0.36919999999999997</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I110">
            <v>0.11786794004219085</v>
          </cell>
          <cell r="CJ110">
            <v>0.20542591191517645</v>
          </cell>
          <cell r="CK110">
            <v>0.2871226899109614</v>
          </cell>
          <cell r="CL110">
            <v>0.33980123354517305</v>
          </cell>
          <cell r="CM110">
            <v>0.40221584505095503</v>
          </cell>
          <cell r="CN110">
            <v>0.4606224843669034</v>
          </cell>
          <cell r="CO110">
            <v>0.55493982324874225</v>
          </cell>
          <cell r="CP110">
            <v>0.61942028740062061</v>
          </cell>
          <cell r="CQ110">
            <v>0.69467121354469907</v>
          </cell>
          <cell r="CR110">
            <v>0.77930460317859251</v>
          </cell>
          <cell r="CS110">
            <v>0.87955508920761649</v>
          </cell>
          <cell r="CT110">
            <v>1</v>
          </cell>
        </row>
        <row r="111">
          <cell r="A111" t="str">
            <v>Parelheiros</v>
          </cell>
          <cell r="B111">
            <v>20890</v>
          </cell>
          <cell r="C111">
            <v>0.70299999999999996</v>
          </cell>
          <cell r="D111">
            <v>0</v>
          </cell>
          <cell r="E111">
            <v>0</v>
          </cell>
          <cell r="F111">
            <v>0</v>
          </cell>
          <cell r="G111">
            <v>0.70299999999999996</v>
          </cell>
          <cell r="H111" t="str">
            <v>Parelheiros</v>
          </cell>
          <cell r="I111">
            <v>20890</v>
          </cell>
          <cell r="J111">
            <v>1.2573000000000001</v>
          </cell>
          <cell r="K111">
            <v>0</v>
          </cell>
          <cell r="L111">
            <v>4.4200000000000003E-2</v>
          </cell>
          <cell r="M111">
            <v>1.0999999999999999E-2</v>
          </cell>
          <cell r="N111">
            <v>1.2021999999999999</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I111">
            <v>0.10630659715247071</v>
          </cell>
          <cell r="CJ111">
            <v>0.17332536991485487</v>
          </cell>
          <cell r="CK111">
            <v>0.2800844100382901</v>
          </cell>
          <cell r="CL111">
            <v>0.34135789153648266</v>
          </cell>
          <cell r="CM111">
            <v>0.39717958064964404</v>
          </cell>
          <cell r="CN111">
            <v>0.46257276290535787</v>
          </cell>
          <cell r="CO111">
            <v>0.5655361495595268</v>
          </cell>
          <cell r="CP111">
            <v>0.62442911561737091</v>
          </cell>
          <cell r="CQ111">
            <v>0.732550306383003</v>
          </cell>
          <cell r="CR111">
            <v>0.80547731232525166</v>
          </cell>
          <cell r="CS111">
            <v>0.89341931237769678</v>
          </cell>
          <cell r="CT111">
            <v>1</v>
          </cell>
        </row>
        <row r="112">
          <cell r="A112" t="str">
            <v>Parnaíba</v>
          </cell>
          <cell r="B112">
            <v>125798</v>
          </cell>
          <cell r="C112">
            <v>1.0253000000000001</v>
          </cell>
          <cell r="D112">
            <v>0.1643</v>
          </cell>
          <cell r="E112">
            <v>7.4300000000000005E-2</v>
          </cell>
          <cell r="F112">
            <v>3.1300000000000001E-2</v>
          </cell>
          <cell r="G112">
            <v>0.75529999999999997</v>
          </cell>
          <cell r="H112" t="str">
            <v>Parnaíba</v>
          </cell>
          <cell r="I112">
            <v>125798</v>
          </cell>
          <cell r="J112">
            <v>0.77769999999999995</v>
          </cell>
          <cell r="K112">
            <v>0</v>
          </cell>
          <cell r="L112">
            <v>0</v>
          </cell>
          <cell r="M112">
            <v>2.0799999999999999E-2</v>
          </cell>
          <cell r="N112">
            <v>0.75690000000000002</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I112">
            <v>9.5663828755754451E-2</v>
          </cell>
          <cell r="CJ112">
            <v>0.16730358915324101</v>
          </cell>
          <cell r="CK112">
            <v>0.27306201073824993</v>
          </cell>
          <cell r="CL112">
            <v>0.3082793814177574</v>
          </cell>
          <cell r="CM112">
            <v>0.38731359305327151</v>
          </cell>
          <cell r="CN112">
            <v>0.44729522677504463</v>
          </cell>
          <cell r="CO112">
            <v>0.50947009571415203</v>
          </cell>
          <cell r="CP112">
            <v>0.56542203481154718</v>
          </cell>
          <cell r="CQ112">
            <v>0.63455900929093889</v>
          </cell>
          <cell r="CR112">
            <v>0.70972412791391504</v>
          </cell>
          <cell r="CS112">
            <v>0.83164121848956074</v>
          </cell>
          <cell r="CT112">
            <v>1</v>
          </cell>
        </row>
        <row r="113">
          <cell r="A113" t="str">
            <v>Penha</v>
          </cell>
          <cell r="B113">
            <v>144924</v>
          </cell>
          <cell r="C113">
            <v>0.37119999999999997</v>
          </cell>
          <cell r="D113">
            <v>2.76E-2</v>
          </cell>
          <cell r="E113">
            <v>0</v>
          </cell>
          <cell r="F113">
            <v>1.5699999999999999E-2</v>
          </cell>
          <cell r="G113">
            <v>0.32800000000000001</v>
          </cell>
          <cell r="H113" t="str">
            <v>Penha</v>
          </cell>
          <cell r="I113">
            <v>144924</v>
          </cell>
          <cell r="J113">
            <v>0.215</v>
          </cell>
          <cell r="K113">
            <v>0</v>
          </cell>
          <cell r="L113">
            <v>0</v>
          </cell>
          <cell r="M113">
            <v>2.64E-2</v>
          </cell>
          <cell r="N113">
            <v>0.18859999999999999</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I113">
            <v>0.12350479806373478</v>
          </cell>
          <cell r="CJ113">
            <v>0.20157564168739267</v>
          </cell>
          <cell r="CK113">
            <v>0.301256464331841</v>
          </cell>
          <cell r="CL113">
            <v>0.37205122937759633</v>
          </cell>
          <cell r="CM113">
            <v>0.44377696898893992</v>
          </cell>
          <cell r="CN113">
            <v>0.48891060681834908</v>
          </cell>
          <cell r="CO113">
            <v>0.56775606231558118</v>
          </cell>
          <cell r="CP113">
            <v>0.63184409648069051</v>
          </cell>
          <cell r="CQ113">
            <v>0.73349526581373592</v>
          </cell>
          <cell r="CR113">
            <v>0.80091015999712101</v>
          </cell>
          <cell r="CS113">
            <v>0.9057657907024752</v>
          </cell>
          <cell r="CT113">
            <v>1</v>
          </cell>
        </row>
        <row r="114">
          <cell r="A114" t="str">
            <v>Planalto</v>
          </cell>
          <cell r="B114">
            <v>111017</v>
          </cell>
          <cell r="C114">
            <v>0.4879</v>
          </cell>
          <cell r="D114">
            <v>0</v>
          </cell>
          <cell r="E114">
            <v>7.0199999999999999E-2</v>
          </cell>
          <cell r="F114">
            <v>2.9700000000000001E-2</v>
          </cell>
          <cell r="G114">
            <v>0.38800000000000001</v>
          </cell>
          <cell r="H114" t="str">
            <v>Planalto</v>
          </cell>
          <cell r="I114">
            <v>111017</v>
          </cell>
          <cell r="J114">
            <v>0.93320000000000003</v>
          </cell>
          <cell r="K114">
            <v>0</v>
          </cell>
          <cell r="L114">
            <v>0.46350000000000002</v>
          </cell>
          <cell r="M114">
            <v>1.89E-2</v>
          </cell>
          <cell r="N114">
            <v>0.45090000000000002</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I114">
            <v>0.11308172739726219</v>
          </cell>
          <cell r="CJ114">
            <v>0.21991567415882002</v>
          </cell>
          <cell r="CK114">
            <v>0.30315753846060578</v>
          </cell>
          <cell r="CL114">
            <v>0.33756586830361873</v>
          </cell>
          <cell r="CM114">
            <v>0.45772098700080488</v>
          </cell>
          <cell r="CN114">
            <v>0.55545914913270178</v>
          </cell>
          <cell r="CO114">
            <v>0.62979163668767768</v>
          </cell>
          <cell r="CP114">
            <v>0.66159938667426321</v>
          </cell>
          <cell r="CQ114">
            <v>0.74836426942012979</v>
          </cell>
          <cell r="CR114">
            <v>0.8109097788673757</v>
          </cell>
          <cell r="CS114">
            <v>0.87172294493560776</v>
          </cell>
          <cell r="CT114">
            <v>1</v>
          </cell>
        </row>
        <row r="115">
          <cell r="A115" t="str">
            <v>Raposo Tavares</v>
          </cell>
          <cell r="B115">
            <v>28775</v>
          </cell>
          <cell r="C115">
            <v>0.65500000000000003</v>
          </cell>
          <cell r="D115">
            <v>0</v>
          </cell>
          <cell r="E115">
            <v>0</v>
          </cell>
          <cell r="F115">
            <v>0</v>
          </cell>
          <cell r="G115">
            <v>0.65500000000000003</v>
          </cell>
          <cell r="H115" t="str">
            <v>Raposo Tavares</v>
          </cell>
          <cell r="I115">
            <v>28775</v>
          </cell>
          <cell r="J115">
            <v>0.37819999999999998</v>
          </cell>
          <cell r="K115">
            <v>0</v>
          </cell>
          <cell r="L115">
            <v>0</v>
          </cell>
          <cell r="M115">
            <v>0</v>
          </cell>
          <cell r="N115">
            <v>0.37819999999999998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I115">
            <v>0.14290292354068024</v>
          </cell>
          <cell r="CJ115">
            <v>0.23298345621671118</v>
          </cell>
          <cell r="CK115">
            <v>0.32170454701693141</v>
          </cell>
          <cell r="CL115">
            <v>0.38693179396109834</v>
          </cell>
          <cell r="CM115">
            <v>0.45206345407802589</v>
          </cell>
          <cell r="CN115">
            <v>0.50005284394995164</v>
          </cell>
          <cell r="CO115">
            <v>0.58577726305708022</v>
          </cell>
          <cell r="CP115">
            <v>0.64025567011792073</v>
          </cell>
          <cell r="CQ115">
            <v>0.72118822462516752</v>
          </cell>
          <cell r="CR115">
            <v>0.81849925103653942</v>
          </cell>
          <cell r="CS115">
            <v>0.90477828792175696</v>
          </cell>
          <cell r="CT115">
            <v>1</v>
          </cell>
        </row>
        <row r="116">
          <cell r="A116" t="str">
            <v>Ribeirao Pires - Rio G. da Serra</v>
          </cell>
          <cell r="B116">
            <v>42574</v>
          </cell>
          <cell r="C116">
            <v>1.3323</v>
          </cell>
          <cell r="D116">
            <v>0.9456</v>
          </cell>
          <cell r="E116">
            <v>0</v>
          </cell>
          <cell r="F116">
            <v>5.1499999999999997E-2</v>
          </cell>
          <cell r="G116">
            <v>0.3352</v>
          </cell>
          <cell r="H116" t="str">
            <v>Ribeirao Pires - Rio G. da Serra</v>
          </cell>
          <cell r="I116">
            <v>42566</v>
          </cell>
          <cell r="J116">
            <v>0.76590000000000003</v>
          </cell>
          <cell r="K116">
            <v>0</v>
          </cell>
          <cell r="L116">
            <v>0</v>
          </cell>
          <cell r="M116">
            <v>7.17E-2</v>
          </cell>
          <cell r="N116">
            <v>0.69430000000000003</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I116">
            <v>0.13732174112262768</v>
          </cell>
          <cell r="CJ116">
            <v>0.24848443112309498</v>
          </cell>
          <cell r="CK116">
            <v>0.34658724098001498</v>
          </cell>
          <cell r="CL116">
            <v>0.41178704267668587</v>
          </cell>
          <cell r="CM116">
            <v>0.47315326157550819</v>
          </cell>
          <cell r="CN116">
            <v>0.5041245240257487</v>
          </cell>
          <cell r="CO116">
            <v>0.59028689201230122</v>
          </cell>
          <cell r="CP116">
            <v>0.63942567718998455</v>
          </cell>
          <cell r="CQ116">
            <v>0.71423303990031195</v>
          </cell>
          <cell r="CR116">
            <v>0.78129829038859644</v>
          </cell>
          <cell r="CS116">
            <v>0.88554693294790365</v>
          </cell>
          <cell r="CT116">
            <v>1</v>
          </cell>
        </row>
        <row r="117">
          <cell r="A117" t="str">
            <v>Rio Bonito</v>
          </cell>
          <cell r="B117">
            <v>97973</v>
          </cell>
          <cell r="C117">
            <v>0.69489999999999996</v>
          </cell>
          <cell r="D117">
            <v>0</v>
          </cell>
          <cell r="E117">
            <v>0</v>
          </cell>
          <cell r="F117">
            <v>3.61E-2</v>
          </cell>
          <cell r="G117">
            <v>0.65880000000000005</v>
          </cell>
          <cell r="H117" t="str">
            <v>Rio Bonito</v>
          </cell>
          <cell r="I117">
            <v>97976</v>
          </cell>
          <cell r="J117">
            <v>0.28620000000000001</v>
          </cell>
          <cell r="K117">
            <v>0</v>
          </cell>
          <cell r="L117">
            <v>0</v>
          </cell>
          <cell r="M117">
            <v>7.5499999999999998E-2</v>
          </cell>
          <cell r="N117">
            <v>0.2107</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I117">
            <v>0.10676954582322969</v>
          </cell>
          <cell r="CJ117">
            <v>0.28201301908361981</v>
          </cell>
          <cell r="CK117">
            <v>0.37836116772768147</v>
          </cell>
          <cell r="CL117">
            <v>0.44418177753755472</v>
          </cell>
          <cell r="CM117">
            <v>0.51397095700848228</v>
          </cell>
          <cell r="CN117">
            <v>0.57640446013294322</v>
          </cell>
          <cell r="CO117">
            <v>0.62424552319773441</v>
          </cell>
          <cell r="CP117">
            <v>0.67038777877234235</v>
          </cell>
          <cell r="CQ117">
            <v>0.73133858604899749</v>
          </cell>
          <cell r="CR117">
            <v>0.80377992367517548</v>
          </cell>
          <cell r="CS117">
            <v>0.90220052038883103</v>
          </cell>
          <cell r="CT117">
            <v>1</v>
          </cell>
        </row>
        <row r="118">
          <cell r="A118" t="str">
            <v>Santana</v>
          </cell>
          <cell r="B118">
            <v>96309</v>
          </cell>
          <cell r="C118">
            <v>0.628</v>
          </cell>
          <cell r="D118">
            <v>0</v>
          </cell>
          <cell r="E118">
            <v>5.2600000000000001E-2</v>
          </cell>
          <cell r="F118">
            <v>2.1700000000000001E-2</v>
          </cell>
          <cell r="G118">
            <v>0.55379999999999996</v>
          </cell>
          <cell r="H118" t="str">
            <v>Santana</v>
          </cell>
          <cell r="I118">
            <v>96309</v>
          </cell>
          <cell r="J118">
            <v>0.57909999999999995</v>
          </cell>
          <cell r="K118">
            <v>0.31869999999999998</v>
          </cell>
          <cell r="L118">
            <v>3.7000000000000002E-3</v>
          </cell>
          <cell r="M118">
            <v>1.32E-2</v>
          </cell>
          <cell r="N118">
            <v>0.24349999999999999</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I118">
            <v>0.13340550063894241</v>
          </cell>
          <cell r="CJ118">
            <v>0.22846985793594415</v>
          </cell>
          <cell r="CK118">
            <v>0.30245827336101838</v>
          </cell>
          <cell r="CL118">
            <v>0.35692802140885649</v>
          </cell>
          <cell r="CM118">
            <v>0.41604957680301041</v>
          </cell>
          <cell r="CN118">
            <v>0.49254439009926637</v>
          </cell>
          <cell r="CO118">
            <v>0.57167136773520311</v>
          </cell>
          <cell r="CP118">
            <v>0.63397104236310919</v>
          </cell>
          <cell r="CQ118">
            <v>0.7227556568370519</v>
          </cell>
          <cell r="CR118">
            <v>0.8195685118288194</v>
          </cell>
          <cell r="CS118">
            <v>0.91117065444670065</v>
          </cell>
          <cell r="CT118">
            <v>1</v>
          </cell>
        </row>
        <row r="119">
          <cell r="A119" t="str">
            <v>Santo Amaro</v>
          </cell>
          <cell r="B119">
            <v>179656</v>
          </cell>
          <cell r="C119">
            <v>0.38579999999999998</v>
          </cell>
          <cell r="D119">
            <v>0</v>
          </cell>
          <cell r="E119">
            <v>0</v>
          </cell>
          <cell r="F119">
            <v>4.1000000000000003E-3</v>
          </cell>
          <cell r="G119">
            <v>0.38169999999999998</v>
          </cell>
          <cell r="H119" t="str">
            <v>Santo Amaro</v>
          </cell>
          <cell r="I119">
            <v>179659</v>
          </cell>
          <cell r="J119">
            <v>0.93410000000000004</v>
          </cell>
          <cell r="K119">
            <v>0.33500000000000002</v>
          </cell>
          <cell r="L119">
            <v>0</v>
          </cell>
          <cell r="M119">
            <v>9.4999999999999998E-3</v>
          </cell>
          <cell r="N119">
            <v>0.58960000000000001</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I119">
            <v>0.11208224650978392</v>
          </cell>
          <cell r="CJ119">
            <v>0.18085083745304617</v>
          </cell>
          <cell r="CK119">
            <v>0.28347350310841435</v>
          </cell>
          <cell r="CL119">
            <v>0.34064560218260953</v>
          </cell>
          <cell r="CM119">
            <v>0.38162197829962513</v>
          </cell>
          <cell r="CN119">
            <v>0.42857462649734662</v>
          </cell>
          <cell r="CO119">
            <v>0.55637375043815784</v>
          </cell>
          <cell r="CP119">
            <v>0.62277047234918792</v>
          </cell>
          <cell r="CQ119">
            <v>0.70536714463627859</v>
          </cell>
          <cell r="CR119">
            <v>0.79470896676436376</v>
          </cell>
          <cell r="CS119">
            <v>0.8769301380506983</v>
          </cell>
          <cell r="CT119">
            <v>1</v>
          </cell>
        </row>
        <row r="120">
          <cell r="A120" t="str">
            <v>Santo André</v>
          </cell>
          <cell r="B120">
            <v>227574</v>
          </cell>
          <cell r="C120">
            <v>0.78959999999999997</v>
          </cell>
          <cell r="D120">
            <v>0.3004</v>
          </cell>
          <cell r="E120">
            <v>0</v>
          </cell>
          <cell r="F120">
            <v>6.7000000000000002E-3</v>
          </cell>
          <cell r="G120">
            <v>0.48249999999999998</v>
          </cell>
          <cell r="H120" t="str">
            <v>Santo André</v>
          </cell>
          <cell r="I120">
            <v>227576</v>
          </cell>
          <cell r="J120">
            <v>0.1318</v>
          </cell>
          <cell r="K120">
            <v>0</v>
          </cell>
          <cell r="L120">
            <v>0</v>
          </cell>
          <cell r="M120">
            <v>4.0899999999999999E-2</v>
          </cell>
          <cell r="N120">
            <v>9.0899999999999995E-2</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I120">
            <v>0.1374500800068876</v>
          </cell>
          <cell r="CJ120">
            <v>0.21002822830617934</v>
          </cell>
          <cell r="CK120">
            <v>0.33411852082539484</v>
          </cell>
          <cell r="CL120">
            <v>0.38273626302984809</v>
          </cell>
          <cell r="CM120">
            <v>0.42139649654902733</v>
          </cell>
          <cell r="CN120">
            <v>0.48302089646382523</v>
          </cell>
          <cell r="CO120">
            <v>0.59193794122669641</v>
          </cell>
          <cell r="CP120">
            <v>0.66121674490397186</v>
          </cell>
          <cell r="CQ120">
            <v>0.74432274538938381</v>
          </cell>
          <cell r="CR120">
            <v>0.82635864070036646</v>
          </cell>
          <cell r="CS120">
            <v>0.90250521004951267</v>
          </cell>
          <cell r="CT120">
            <v>1</v>
          </cell>
        </row>
        <row r="121">
          <cell r="A121" t="str">
            <v>Santo Andre - Represa</v>
          </cell>
          <cell r="B121">
            <v>7219</v>
          </cell>
          <cell r="C121">
            <v>1.1718</v>
          </cell>
          <cell r="D121">
            <v>0.22120000000000001</v>
          </cell>
          <cell r="E121">
            <v>0</v>
          </cell>
          <cell r="F121">
            <v>2.3699999999999999E-2</v>
          </cell>
          <cell r="G121">
            <v>0.92689999999999995</v>
          </cell>
          <cell r="H121" t="str">
            <v>Santo Andre - Represa</v>
          </cell>
          <cell r="I121">
            <v>7219</v>
          </cell>
          <cell r="J121">
            <v>1.8376999999999999</v>
          </cell>
          <cell r="K121">
            <v>0</v>
          </cell>
          <cell r="L121">
            <v>0</v>
          </cell>
          <cell r="M121">
            <v>6.7299999999999999E-2</v>
          </cell>
          <cell r="N121">
            <v>1.7703</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I121">
            <v>0.11387641649348673</v>
          </cell>
          <cell r="CJ121">
            <v>0.2022235493526271</v>
          </cell>
          <cell r="CK121">
            <v>0.29348311171604063</v>
          </cell>
          <cell r="CL121">
            <v>0.38451209886959303</v>
          </cell>
          <cell r="CM121">
            <v>0.46515037911027118</v>
          </cell>
          <cell r="CN121">
            <v>0.50852173530899158</v>
          </cell>
          <cell r="CO121">
            <v>0.571659343614914</v>
          </cell>
          <cell r="CP121">
            <v>0.63562917193902324</v>
          </cell>
          <cell r="CQ121">
            <v>0.69779365884296984</v>
          </cell>
          <cell r="CR121">
            <v>0.78641315947496104</v>
          </cell>
          <cell r="CS121">
            <v>0.89065201117367621</v>
          </cell>
          <cell r="CT121">
            <v>1</v>
          </cell>
        </row>
        <row r="122">
          <cell r="A122" t="str">
            <v>Sao Bernardo do Campo</v>
          </cell>
          <cell r="B122">
            <v>118197</v>
          </cell>
          <cell r="C122">
            <v>0.59109999999999996</v>
          </cell>
          <cell r="D122">
            <v>0.29609999999999997</v>
          </cell>
          <cell r="E122">
            <v>2.92E-2</v>
          </cell>
          <cell r="F122">
            <v>1.67E-2</v>
          </cell>
          <cell r="G122">
            <v>0.24909999999999999</v>
          </cell>
          <cell r="H122" t="str">
            <v>Sao Bernardo do Campo</v>
          </cell>
          <cell r="I122">
            <v>118119</v>
          </cell>
          <cell r="J122">
            <v>0.46650000000000003</v>
          </cell>
          <cell r="K122">
            <v>0</v>
          </cell>
          <cell r="L122">
            <v>8.7300000000000003E-2</v>
          </cell>
          <cell r="M122">
            <v>6.3E-3</v>
          </cell>
          <cell r="N122">
            <v>0.373</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I122">
            <v>0.1113901167999736</v>
          </cell>
          <cell r="CJ122">
            <v>0.2042310115773224</v>
          </cell>
          <cell r="CK122">
            <v>0.30915375764162772</v>
          </cell>
          <cell r="CL122">
            <v>0.33252249861735228</v>
          </cell>
          <cell r="CM122">
            <v>0.45101274180660161</v>
          </cell>
          <cell r="CN122">
            <v>0.51588725517963052</v>
          </cell>
          <cell r="CO122">
            <v>0.62486316765958216</v>
          </cell>
          <cell r="CP122">
            <v>0.64985783839591194</v>
          </cell>
          <cell r="CQ122">
            <v>0.7429376831434823</v>
          </cell>
          <cell r="CR122">
            <v>0.81673052572702576</v>
          </cell>
          <cell r="CS122">
            <v>0.92796526843516125</v>
          </cell>
          <cell r="CT122">
            <v>1</v>
          </cell>
        </row>
        <row r="123">
          <cell r="A123" t="str">
            <v>Sao Bernardo do Campo - Represa</v>
          </cell>
          <cell r="B123">
            <v>8110</v>
          </cell>
          <cell r="C123">
            <v>0.65249999999999997</v>
          </cell>
          <cell r="D123">
            <v>4.7800000000000002E-2</v>
          </cell>
          <cell r="E123">
            <v>0</v>
          </cell>
          <cell r="F123">
            <v>4.65E-2</v>
          </cell>
          <cell r="G123">
            <v>0.55820000000000003</v>
          </cell>
          <cell r="H123" t="str">
            <v>Sao Bernardo do Campo - Represa</v>
          </cell>
          <cell r="I123">
            <v>8110</v>
          </cell>
          <cell r="J123">
            <v>1.0179</v>
          </cell>
          <cell r="K123">
            <v>0</v>
          </cell>
          <cell r="L123">
            <v>0.29620000000000002</v>
          </cell>
          <cell r="M123">
            <v>4.5999999999999999E-3</v>
          </cell>
          <cell r="N123">
            <v>0.71709999999999996</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I123">
            <v>0.11431134654874001</v>
          </cell>
          <cell r="CJ123">
            <v>0.19796776050805792</v>
          </cell>
          <cell r="CK123">
            <v>0.33512035614160152</v>
          </cell>
          <cell r="CL123">
            <v>0.39923341267476686</v>
          </cell>
          <cell r="CM123">
            <v>0.45556946161025669</v>
          </cell>
          <cell r="CN123">
            <v>0.51455391127537109</v>
          </cell>
          <cell r="CO123">
            <v>0.6288151522270663</v>
          </cell>
          <cell r="CP123">
            <v>0.66589752470591046</v>
          </cell>
          <cell r="CQ123">
            <v>0.75757263416477871</v>
          </cell>
          <cell r="CR123">
            <v>0.84802247340405135</v>
          </cell>
          <cell r="CS123">
            <v>0.92558572096670022</v>
          </cell>
          <cell r="CT123">
            <v>1</v>
          </cell>
        </row>
        <row r="124">
          <cell r="A124" t="str">
            <v>São Caetano do Sul</v>
          </cell>
          <cell r="B124">
            <v>67041</v>
          </cell>
          <cell r="C124">
            <v>0.46279999999999999</v>
          </cell>
          <cell r="D124">
            <v>0.26119999999999999</v>
          </cell>
          <cell r="E124">
            <v>0</v>
          </cell>
          <cell r="F124">
            <v>1.83E-2</v>
          </cell>
          <cell r="G124">
            <v>0.18329999999999999</v>
          </cell>
          <cell r="H124" t="str">
            <v>São Caetano do Sul</v>
          </cell>
          <cell r="I124">
            <v>67041</v>
          </cell>
          <cell r="J124">
            <v>0.21659999999999999</v>
          </cell>
          <cell r="K124">
            <v>0</v>
          </cell>
          <cell r="L124">
            <v>0</v>
          </cell>
          <cell r="M124">
            <v>1.46E-2</v>
          </cell>
          <cell r="N124">
            <v>0.2019</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I124">
            <v>0.15158150201311685</v>
          </cell>
          <cell r="CJ124">
            <v>0.25712633890867048</v>
          </cell>
          <cell r="CK124">
            <v>0.34900937159203921</v>
          </cell>
          <cell r="CL124">
            <v>0.40347068434304184</v>
          </cell>
          <cell r="CM124">
            <v>0.49123612865639804</v>
          </cell>
          <cell r="CN124">
            <v>0.54398048973811941</v>
          </cell>
          <cell r="CO124">
            <v>0.59473937264916044</v>
          </cell>
          <cell r="CP124">
            <v>0.62997372129446794</v>
          </cell>
          <cell r="CQ124">
            <v>0.69066606607488901</v>
          </cell>
          <cell r="CR124">
            <v>0.8101240484247737</v>
          </cell>
          <cell r="CS124">
            <v>0.89237912610402081</v>
          </cell>
          <cell r="CT124">
            <v>1</v>
          </cell>
        </row>
        <row r="125">
          <cell r="A125" t="str">
            <v>São Mateus</v>
          </cell>
          <cell r="B125">
            <v>53316</v>
          </cell>
          <cell r="C125">
            <v>0.41220000000000001</v>
          </cell>
          <cell r="D125">
            <v>0</v>
          </cell>
          <cell r="E125">
            <v>0</v>
          </cell>
          <cell r="F125">
            <v>1.04E-2</v>
          </cell>
          <cell r="G125">
            <v>0.40179999999999999</v>
          </cell>
          <cell r="H125" t="str">
            <v>São Mateus</v>
          </cell>
          <cell r="I125">
            <v>53299</v>
          </cell>
          <cell r="J125">
            <v>0.26850000000000002</v>
          </cell>
          <cell r="K125">
            <v>0</v>
          </cell>
          <cell r="L125">
            <v>0</v>
          </cell>
          <cell r="M125">
            <v>2.1700000000000001E-2</v>
          </cell>
          <cell r="N125">
            <v>0.24690000000000001</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I125">
            <v>9.4368065179751881E-2</v>
          </cell>
          <cell r="CJ125">
            <v>0.16835571022928131</v>
          </cell>
          <cell r="CK125">
            <v>0.22265634082385052</v>
          </cell>
          <cell r="CL125">
            <v>0.33002583954450665</v>
          </cell>
          <cell r="CM125">
            <v>0.44984958495507565</v>
          </cell>
          <cell r="CN125">
            <v>0.51159087813331716</v>
          </cell>
          <cell r="CO125">
            <v>0.61217304818873708</v>
          </cell>
          <cell r="CP125">
            <v>0.65278004824148972</v>
          </cell>
          <cell r="CQ125">
            <v>0.73561775087071501</v>
          </cell>
          <cell r="CR125">
            <v>0.80125492995580172</v>
          </cell>
          <cell r="CS125">
            <v>0.91060706132399272</v>
          </cell>
          <cell r="CT125">
            <v>1</v>
          </cell>
        </row>
        <row r="126">
          <cell r="A126" t="str">
            <v>São Miguel Paulista</v>
          </cell>
          <cell r="B126">
            <v>91813</v>
          </cell>
          <cell r="C126">
            <v>0.73209999999999997</v>
          </cell>
          <cell r="D126">
            <v>0.38030000000000003</v>
          </cell>
          <cell r="E126">
            <v>0</v>
          </cell>
          <cell r="F126">
            <v>5.8799999999999998E-2</v>
          </cell>
          <cell r="G126">
            <v>0.29299999999999998</v>
          </cell>
          <cell r="H126" t="str">
            <v>São Miguel Paulista</v>
          </cell>
          <cell r="I126">
            <v>91821</v>
          </cell>
          <cell r="J126">
            <v>0.46560000000000001</v>
          </cell>
          <cell r="K126">
            <v>0</v>
          </cell>
          <cell r="L126">
            <v>0</v>
          </cell>
          <cell r="M126">
            <v>1.7600000000000001E-2</v>
          </cell>
          <cell r="N126">
            <v>0.4481</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I126">
            <v>0.11089974322888854</v>
          </cell>
          <cell r="CJ126">
            <v>0.20991432902257812</v>
          </cell>
          <cell r="CK126">
            <v>0.28999582718982908</v>
          </cell>
          <cell r="CL126">
            <v>0.3562191227239081</v>
          </cell>
          <cell r="CM126">
            <v>0.43123769232104625</v>
          </cell>
          <cell r="CN126">
            <v>0.49723243913721044</v>
          </cell>
          <cell r="CO126">
            <v>0.59325306712695447</v>
          </cell>
          <cell r="CP126">
            <v>0.666623307961555</v>
          </cell>
          <cell r="CQ126">
            <v>0.7395066566674996</v>
          </cell>
          <cell r="CR126">
            <v>0.81182112029183051</v>
          </cell>
          <cell r="CS126">
            <v>0.88815739851752051</v>
          </cell>
          <cell r="CT126">
            <v>1</v>
          </cell>
        </row>
        <row r="127">
          <cell r="A127" t="str">
            <v>Sao Paulo - Centro</v>
          </cell>
          <cell r="B127">
            <v>104839</v>
          </cell>
          <cell r="C127">
            <v>0.53110000000000002</v>
          </cell>
          <cell r="D127">
            <v>6.6900000000000001E-2</v>
          </cell>
          <cell r="E127">
            <v>5.7000000000000002E-2</v>
          </cell>
          <cell r="F127">
            <v>0.2084</v>
          </cell>
          <cell r="G127">
            <v>0.1988</v>
          </cell>
          <cell r="H127" t="str">
            <v>Sao Paulo - Centro</v>
          </cell>
          <cell r="I127">
            <v>104839</v>
          </cell>
          <cell r="J127">
            <v>0.96289999999999998</v>
          </cell>
          <cell r="K127">
            <v>0.28499999999999998</v>
          </cell>
          <cell r="L127">
            <v>8.3799999999999999E-2</v>
          </cell>
          <cell r="M127">
            <v>8.2400000000000001E-2</v>
          </cell>
          <cell r="N127">
            <v>0.51180000000000003</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I127">
            <v>0.12017088522455789</v>
          </cell>
          <cell r="CJ127">
            <v>0.20446296044251161</v>
          </cell>
          <cell r="CK127">
            <v>0.2745950634002875</v>
          </cell>
          <cell r="CL127">
            <v>0.33356020342133635</v>
          </cell>
          <cell r="CM127">
            <v>0.39624583040673694</v>
          </cell>
          <cell r="CN127">
            <v>0.46691318396027215</v>
          </cell>
          <cell r="CO127">
            <v>0.55443109971213689</v>
          </cell>
          <cell r="CP127">
            <v>0.643327538334173</v>
          </cell>
          <cell r="CQ127">
            <v>0.71013234029529559</v>
          </cell>
          <cell r="CR127">
            <v>0.77264460571982463</v>
          </cell>
          <cell r="CS127">
            <v>0.88672351270617233</v>
          </cell>
          <cell r="CT127">
            <v>1</v>
          </cell>
        </row>
        <row r="128">
          <cell r="A128" t="str">
            <v>São Paulo Represa Sul</v>
          </cell>
          <cell r="B128">
            <v>1408</v>
          </cell>
          <cell r="C128">
            <v>1.1108</v>
          </cell>
          <cell r="D128">
            <v>0</v>
          </cell>
          <cell r="E128">
            <v>0</v>
          </cell>
          <cell r="F128">
            <v>0</v>
          </cell>
          <cell r="G128">
            <v>1.1108</v>
          </cell>
          <cell r="H128" t="str">
            <v>São Paulo Represa Sul</v>
          </cell>
          <cell r="I128">
            <v>1408</v>
          </cell>
          <cell r="J128">
            <v>0.84660000000000002</v>
          </cell>
          <cell r="K128">
            <v>0</v>
          </cell>
          <cell r="L128">
            <v>5.3999999999999999E-2</v>
          </cell>
          <cell r="M128">
            <v>0.18609999999999999</v>
          </cell>
          <cell r="N128">
            <v>0.60650000000000004</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I128">
            <v>7.8121094504611285E-2</v>
          </cell>
          <cell r="CJ128">
            <v>0.15533359412276709</v>
          </cell>
          <cell r="CK128">
            <v>0.26993851055955448</v>
          </cell>
          <cell r="CL128">
            <v>0.34149722793679332</v>
          </cell>
          <cell r="CM128">
            <v>0.41031898200272371</v>
          </cell>
          <cell r="CN128">
            <v>0.49273909603172955</v>
          </cell>
          <cell r="CO128">
            <v>0.56914210492115824</v>
          </cell>
          <cell r="CP128">
            <v>0.6297656169465492</v>
          </cell>
          <cell r="CQ128">
            <v>0.71916322752964601</v>
          </cell>
          <cell r="CR128">
            <v>0.80007072585124295</v>
          </cell>
          <cell r="CS128">
            <v>0.90257942373665501</v>
          </cell>
          <cell r="CT128">
            <v>1</v>
          </cell>
        </row>
        <row r="129">
          <cell r="A129" t="str">
            <v>Sapopemba</v>
          </cell>
          <cell r="B129">
            <v>98634</v>
          </cell>
          <cell r="C129">
            <v>1.0610999999999999</v>
          </cell>
          <cell r="D129">
            <v>0.5212</v>
          </cell>
          <cell r="E129">
            <v>0</v>
          </cell>
          <cell r="F129">
            <v>8.0999999999999996E-3</v>
          </cell>
          <cell r="G129">
            <v>0.53180000000000005</v>
          </cell>
          <cell r="H129" t="str">
            <v>Sapopemba</v>
          </cell>
          <cell r="I129">
            <v>98626</v>
          </cell>
          <cell r="J129">
            <v>0.37009999999999998</v>
          </cell>
          <cell r="K129">
            <v>0</v>
          </cell>
          <cell r="L129">
            <v>0</v>
          </cell>
          <cell r="M129">
            <v>3.4099999999999998E-2</v>
          </cell>
          <cell r="N129">
            <v>0.33600000000000002</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I129">
            <v>0.15864313886534781</v>
          </cell>
          <cell r="CJ129">
            <v>0.30666284334240701</v>
          </cell>
          <cell r="CK129">
            <v>0.41229394380363366</v>
          </cell>
          <cell r="CL129">
            <v>0.46331000269393474</v>
          </cell>
          <cell r="CM129">
            <v>0.51037030725158761</v>
          </cell>
          <cell r="CN129">
            <v>0.56999066953062683</v>
          </cell>
          <cell r="CO129">
            <v>0.6560569764026517</v>
          </cell>
          <cell r="CP129">
            <v>0.68704592843653578</v>
          </cell>
          <cell r="CQ129">
            <v>0.7708478363030572</v>
          </cell>
          <cell r="CR129">
            <v>0.82588670107807305</v>
          </cell>
          <cell r="CS129">
            <v>0.9045635735090074</v>
          </cell>
          <cell r="CT129">
            <v>1</v>
          </cell>
        </row>
        <row r="130">
          <cell r="A130" t="str">
            <v>Saúde</v>
          </cell>
          <cell r="B130">
            <v>108374</v>
          </cell>
          <cell r="C130">
            <v>0.20150000000000001</v>
          </cell>
          <cell r="D130">
            <v>0.14349999999999999</v>
          </cell>
          <cell r="E130">
            <v>0</v>
          </cell>
          <cell r="F130">
            <v>3.7000000000000002E-3</v>
          </cell>
          <cell r="G130">
            <v>5.4300000000000001E-2</v>
          </cell>
          <cell r="H130" t="str">
            <v>Saúde</v>
          </cell>
          <cell r="I130">
            <v>108374</v>
          </cell>
          <cell r="J130">
            <v>0.4829</v>
          </cell>
          <cell r="K130">
            <v>0.1608</v>
          </cell>
          <cell r="L130">
            <v>0</v>
          </cell>
          <cell r="M130">
            <v>2.8299999999999999E-2</v>
          </cell>
          <cell r="N130">
            <v>0.29389999999999999</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I130">
            <v>0.12983324345351868</v>
          </cell>
          <cell r="CJ130">
            <v>0.19805993355924936</v>
          </cell>
          <cell r="CK130">
            <v>0.26389866935113082</v>
          </cell>
          <cell r="CL130">
            <v>0.3395006926383386</v>
          </cell>
          <cell r="CM130">
            <v>0.3950632218513177</v>
          </cell>
          <cell r="CN130">
            <v>0.49803285838882672</v>
          </cell>
          <cell r="CO130">
            <v>0.6129096209757976</v>
          </cell>
          <cell r="CP130">
            <v>0.655797827877314</v>
          </cell>
          <cell r="CQ130">
            <v>0.72448724748098681</v>
          </cell>
          <cell r="CR130">
            <v>0.80338828140592344</v>
          </cell>
          <cell r="CS130">
            <v>0.89639565140671928</v>
          </cell>
          <cell r="CT130">
            <v>1</v>
          </cell>
        </row>
        <row r="131">
          <cell r="A131" t="str">
            <v>Taboão da Serra</v>
          </cell>
          <cell r="B131">
            <v>66187</v>
          </cell>
          <cell r="C131">
            <v>0.4657</v>
          </cell>
          <cell r="D131">
            <v>0</v>
          </cell>
          <cell r="E131">
            <v>0</v>
          </cell>
          <cell r="F131">
            <v>3.3E-3</v>
          </cell>
          <cell r="G131">
            <v>0.46239999999999998</v>
          </cell>
          <cell r="H131" t="str">
            <v>Taboão da Serra</v>
          </cell>
          <cell r="I131">
            <v>66187</v>
          </cell>
          <cell r="J131">
            <v>1.0206999999999999</v>
          </cell>
          <cell r="K131">
            <v>0.6371</v>
          </cell>
          <cell r="L131">
            <v>0</v>
          </cell>
          <cell r="M131">
            <v>1.1000000000000001E-3</v>
          </cell>
          <cell r="N131">
            <v>0.3826</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I131">
            <v>0.10256961752085891</v>
          </cell>
          <cell r="CJ131">
            <v>0.21723946226073249</v>
          </cell>
          <cell r="CK131">
            <v>0.28017140852362993</v>
          </cell>
          <cell r="CL131">
            <v>0.3673398204503569</v>
          </cell>
          <cell r="CM131">
            <v>0.43734320776384727</v>
          </cell>
          <cell r="CN131">
            <v>0.50016983869358678</v>
          </cell>
          <cell r="CO131">
            <v>0.58279388541589061</v>
          </cell>
          <cell r="CP131">
            <v>0.65902561865975162</v>
          </cell>
          <cell r="CQ131">
            <v>0.72814025245427372</v>
          </cell>
          <cell r="CR131">
            <v>0.83803444685961515</v>
          </cell>
          <cell r="CS131">
            <v>0.93150054291514772</v>
          </cell>
          <cell r="CT131">
            <v>1</v>
          </cell>
        </row>
        <row r="132">
          <cell r="A132" t="str">
            <v>Tatuapé</v>
          </cell>
          <cell r="B132">
            <v>48997</v>
          </cell>
          <cell r="C132">
            <v>0.5282</v>
          </cell>
          <cell r="D132">
            <v>0.4239</v>
          </cell>
          <cell r="E132">
            <v>0</v>
          </cell>
          <cell r="F132">
            <v>1.18E-2</v>
          </cell>
          <cell r="G132">
            <v>9.2399999999999996E-2</v>
          </cell>
          <cell r="H132" t="str">
            <v>Tatuapé</v>
          </cell>
          <cell r="I132">
            <v>48963</v>
          </cell>
          <cell r="J132">
            <v>4.6699999999999998E-2</v>
          </cell>
          <cell r="K132">
            <v>0</v>
          </cell>
          <cell r="L132">
            <v>0</v>
          </cell>
          <cell r="M132">
            <v>1.01E-2</v>
          </cell>
          <cell r="N132">
            <v>3.6600000000000001E-2</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I132">
            <v>0.10871912376282032</v>
          </cell>
          <cell r="CJ132">
            <v>0.20871274866240325</v>
          </cell>
          <cell r="CK132">
            <v>0.26891638085045916</v>
          </cell>
          <cell r="CL132">
            <v>0.30120450188160081</v>
          </cell>
          <cell r="CM132">
            <v>0.38945129363440767</v>
          </cell>
          <cell r="CN132">
            <v>0.44057974010517043</v>
          </cell>
          <cell r="CO132">
            <v>0.56001269320674041</v>
          </cell>
          <cell r="CP132">
            <v>0.63487221465195942</v>
          </cell>
          <cell r="CQ132">
            <v>0.7064947615219056</v>
          </cell>
          <cell r="CR132">
            <v>0.77894511188727933</v>
          </cell>
          <cell r="CS132">
            <v>0.89843213218867923</v>
          </cell>
          <cell r="CT132">
            <v>1</v>
          </cell>
        </row>
        <row r="133">
          <cell r="A133" t="str">
            <v>Tucuruvi</v>
          </cell>
          <cell r="B133">
            <v>202933</v>
          </cell>
          <cell r="C133">
            <v>0.39350000000000002</v>
          </cell>
          <cell r="D133">
            <v>0</v>
          </cell>
          <cell r="E133">
            <v>8.2600000000000007E-2</v>
          </cell>
          <cell r="F133">
            <v>6.6E-3</v>
          </cell>
          <cell r="G133">
            <v>0.30430000000000001</v>
          </cell>
          <cell r="H133" t="str">
            <v>Tucuruvi</v>
          </cell>
          <cell r="I133">
            <v>202924</v>
          </cell>
          <cell r="J133">
            <v>0.79049999999999998</v>
          </cell>
          <cell r="K133">
            <v>0.31709999999999999</v>
          </cell>
          <cell r="L133">
            <v>6.5699999999999995E-2</v>
          </cell>
          <cell r="M133">
            <v>9.5999999999999992E-3</v>
          </cell>
          <cell r="N133">
            <v>0.3982</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I133">
            <v>9.6496882301061182E-2</v>
          </cell>
          <cell r="CJ133">
            <v>0.19426917507783292</v>
          </cell>
          <cell r="CK133">
            <v>0.26156125777356565</v>
          </cell>
          <cell r="CL133">
            <v>0.33701332561991942</v>
          </cell>
          <cell r="CM133">
            <v>0.38936019486936418</v>
          </cell>
          <cell r="CN133">
            <v>0.53162229584184417</v>
          </cell>
          <cell r="CO133">
            <v>0.73298742628889924</v>
          </cell>
          <cell r="CP133">
            <v>0.7688643335315255</v>
          </cell>
          <cell r="CQ133">
            <v>0.82312377474587661</v>
          </cell>
          <cell r="CR133">
            <v>0.85362104484322276</v>
          </cell>
          <cell r="CS133">
            <v>0.93718613358471847</v>
          </cell>
          <cell r="CT133">
            <v>1</v>
          </cell>
        </row>
        <row r="134">
          <cell r="A134" t="str">
            <v>Vila Mariana</v>
          </cell>
          <cell r="B134">
            <v>83699</v>
          </cell>
          <cell r="C134">
            <v>0.36659999999999998</v>
          </cell>
          <cell r="D134">
            <v>0.26440000000000002</v>
          </cell>
          <cell r="E134">
            <v>0</v>
          </cell>
          <cell r="F134">
            <v>4.4999999999999997E-3</v>
          </cell>
          <cell r="G134">
            <v>9.7600000000000006E-2</v>
          </cell>
          <cell r="H134" t="str">
            <v>Vila Mariana</v>
          </cell>
          <cell r="I134">
            <v>83699</v>
          </cell>
          <cell r="J134">
            <v>0.66690000000000005</v>
          </cell>
          <cell r="K134">
            <v>0.43240000000000001</v>
          </cell>
          <cell r="L134">
            <v>0</v>
          </cell>
          <cell r="M134">
            <v>3.5999999999999999E-3</v>
          </cell>
          <cell r="N134">
            <v>0.23089999999999999</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I134">
            <v>0.15072038574134752</v>
          </cell>
          <cell r="CJ134">
            <v>0.23453425084188917</v>
          </cell>
          <cell r="CK134">
            <v>0.29909414799966894</v>
          </cell>
          <cell r="CL134">
            <v>0.35725827525584863</v>
          </cell>
          <cell r="CM134">
            <v>0.41664536059178425</v>
          </cell>
          <cell r="CN134">
            <v>0.49473021728217459</v>
          </cell>
          <cell r="CO134">
            <v>0.63790688876897139</v>
          </cell>
          <cell r="CP134">
            <v>0.7138308309715643</v>
          </cell>
          <cell r="CQ134">
            <v>0.77675154720591943</v>
          </cell>
          <cell r="CR134">
            <v>0.81839081480765163</v>
          </cell>
          <cell r="CS134">
            <v>0.9075617839970801</v>
          </cell>
          <cell r="CT134">
            <v>1</v>
          </cell>
        </row>
        <row r="135">
          <cell r="A135" t="str">
            <v>Vila Matilde</v>
          </cell>
          <cell r="B135">
            <v>89273</v>
          </cell>
          <cell r="C135">
            <v>0.52980000000000005</v>
          </cell>
          <cell r="D135">
            <v>0.34670000000000001</v>
          </cell>
          <cell r="E135">
            <v>0</v>
          </cell>
          <cell r="F135">
            <v>5.4999999999999997E-3</v>
          </cell>
          <cell r="G135">
            <v>0.17749999999999999</v>
          </cell>
          <cell r="H135" t="str">
            <v>Vila Matilde</v>
          </cell>
          <cell r="I135">
            <v>89347</v>
          </cell>
          <cell r="J135">
            <v>0.27229999999999999</v>
          </cell>
          <cell r="K135">
            <v>0</v>
          </cell>
          <cell r="L135">
            <v>0</v>
          </cell>
          <cell r="M135">
            <v>3.2399999999999998E-2</v>
          </cell>
          <cell r="N135">
            <v>0.2399</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I135">
            <v>9.6901698908145345E-2</v>
          </cell>
          <cell r="CJ135">
            <v>0.20753647348668003</v>
          </cell>
          <cell r="CK135">
            <v>0.29254641504297108</v>
          </cell>
          <cell r="CL135">
            <v>0.36793326790018821</v>
          </cell>
          <cell r="CM135">
            <v>0.45923083767102069</v>
          </cell>
          <cell r="CN135">
            <v>0.50858985142853852</v>
          </cell>
          <cell r="CO135">
            <v>0.56759845116945418</v>
          </cell>
          <cell r="CP135">
            <v>0.61101984030977852</v>
          </cell>
          <cell r="CQ135">
            <v>0.69577827678005244</v>
          </cell>
          <cell r="CR135">
            <v>0.77644709347718244</v>
          </cell>
          <cell r="CS135">
            <v>0.90390141219299047</v>
          </cell>
          <cell r="CT135">
            <v>1</v>
          </cell>
        </row>
        <row r="136">
          <cell r="A136" t="str">
            <v>Vila Prudente</v>
          </cell>
          <cell r="B136">
            <v>126285</v>
          </cell>
          <cell r="C136">
            <v>0.76719999999999999</v>
          </cell>
          <cell r="D136">
            <v>0.65400000000000003</v>
          </cell>
          <cell r="E136">
            <v>0</v>
          </cell>
          <cell r="F136">
            <v>4.3E-3</v>
          </cell>
          <cell r="G136">
            <v>0.109</v>
          </cell>
          <cell r="H136" t="str">
            <v>Vila Prudente</v>
          </cell>
          <cell r="I136">
            <v>126189</v>
          </cell>
          <cell r="J136">
            <v>0.2077</v>
          </cell>
          <cell r="K136">
            <v>0</v>
          </cell>
          <cell r="L136">
            <v>0</v>
          </cell>
          <cell r="M136">
            <v>3.1099999999999999E-2</v>
          </cell>
          <cell r="N136">
            <v>0.17660000000000001</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I136">
            <v>0.15490926702723726</v>
          </cell>
          <cell r="CJ136">
            <v>0.25062717894157227</v>
          </cell>
          <cell r="CK136">
            <v>0.33942406355491239</v>
          </cell>
          <cell r="CL136">
            <v>0.37507373661320331</v>
          </cell>
          <cell r="CM136">
            <v>0.4509118017339373</v>
          </cell>
          <cell r="CN136">
            <v>0.52853797240625888</v>
          </cell>
          <cell r="CO136">
            <v>0.64772967290276351</v>
          </cell>
          <cell r="CP136">
            <v>0.72409979276382552</v>
          </cell>
          <cell r="CQ136">
            <v>0.77998309786661668</v>
          </cell>
          <cell r="CR136">
            <v>0.8220115610717823</v>
          </cell>
          <cell r="CS136">
            <v>0.8797661643191973</v>
          </cell>
          <cell r="CT136">
            <v>1</v>
          </cell>
        </row>
        <row r="137">
          <cell r="A137" t="str">
            <v>Eletropaulo</v>
          </cell>
          <cell r="B137">
            <v>5589566</v>
          </cell>
          <cell r="C137">
            <v>0.60773795058507218</v>
          </cell>
          <cell r="D137">
            <v>0.14111215265313803</v>
          </cell>
          <cell r="E137">
            <v>7.421393826907134E-3</v>
          </cell>
          <cell r="F137">
            <v>1.981982291491325E-2</v>
          </cell>
          <cell r="G137">
            <v>0.32974663921311603</v>
          </cell>
          <cell r="H137" t="str">
            <v>Eletropaulo</v>
          </cell>
          <cell r="I137">
            <v>5589277</v>
          </cell>
          <cell r="J137">
            <v>0.61649265380835483</v>
          </cell>
          <cell r="K137">
            <v>0.17892732360553967</v>
          </cell>
          <cell r="L137">
            <v>4.2080578364607803E-2</v>
          </cell>
          <cell r="M137">
            <v>2.8831516044025014E-2</v>
          </cell>
          <cell r="N137">
            <v>0.36665982161914673</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I137">
            <v>0.12413280444448137</v>
          </cell>
          <cell r="CJ137">
            <v>0.20183337619539624</v>
          </cell>
          <cell r="CK137">
            <v>0.26813732588891248</v>
          </cell>
          <cell r="CL137">
            <v>0.34559914074884557</v>
          </cell>
          <cell r="CM137">
            <v>0.41678416952373321</v>
          </cell>
          <cell r="CN137">
            <v>0.54872182323904783</v>
          </cell>
          <cell r="CO137">
            <v>0.69173000384322214</v>
          </cell>
          <cell r="CP137">
            <v>0.72878375299554266</v>
          </cell>
          <cell r="CQ137">
            <v>0.78324393206187026</v>
          </cell>
          <cell r="CR137">
            <v>0.84567649484768415</v>
          </cell>
          <cell r="CS137">
            <v>0.89467776316120218</v>
          </cell>
          <cell r="CT137">
            <v>1</v>
          </cell>
        </row>
        <row r="138">
          <cell r="A138" t="str">
            <v>Regional ABC</v>
          </cell>
          <cell r="B138">
            <v>819895</v>
          </cell>
          <cell r="C138">
            <v>0.80246380426761965</v>
          </cell>
          <cell r="D138">
            <v>0.33696493258283078</v>
          </cell>
          <cell r="E138">
            <v>1.3714860805347028E-2</v>
          </cell>
          <cell r="F138">
            <v>2.2275456369413159E-2</v>
          </cell>
          <cell r="G138">
            <v>0.42950855451002873</v>
          </cell>
          <cell r="H138" t="str">
            <v>Regional ABC</v>
          </cell>
          <cell r="I138">
            <v>819813</v>
          </cell>
          <cell r="J138">
            <v>0.47227236577121851</v>
          </cell>
          <cell r="K138">
            <v>0</v>
          </cell>
          <cell r="L138">
            <v>7.947366448202213E-2</v>
          </cell>
          <cell r="M138">
            <v>3.1151497475643837E-2</v>
          </cell>
          <cell r="N138">
            <v>0.36165683832776496</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I138">
            <v>0.11902831122603515</v>
          </cell>
          <cell r="CJ138">
            <v>0.2066602219328264</v>
          </cell>
          <cell r="CK138">
            <v>0.29494155132289857</v>
          </cell>
          <cell r="CL138">
            <v>0.35582150015153957</v>
          </cell>
          <cell r="CM138">
            <v>0.42218749914176917</v>
          </cell>
          <cell r="CN138">
            <v>0.48672370682184823</v>
          </cell>
          <cell r="CO138">
            <v>0.58259693806844859</v>
          </cell>
          <cell r="CP138">
            <v>0.64594334415231458</v>
          </cell>
          <cell r="CQ138">
            <v>0.72555124903102619</v>
          </cell>
          <cell r="CR138">
            <v>0.7985298152847623</v>
          </cell>
          <cell r="CS138">
            <v>0.89111269983168373</v>
          </cell>
          <cell r="CT138">
            <v>1</v>
          </cell>
        </row>
        <row r="139">
          <cell r="A139" t="str">
            <v>Regional Leste</v>
          </cell>
          <cell r="B139">
            <v>1340877</v>
          </cell>
          <cell r="C139">
            <v>0.64432460971438843</v>
          </cell>
          <cell r="D139">
            <v>0.28832643076135994</v>
          </cell>
          <cell r="E139">
            <v>0</v>
          </cell>
          <cell r="F139">
            <v>2.3613663072750146E-2</v>
          </cell>
          <cell r="G139">
            <v>0.3323944302124654</v>
          </cell>
          <cell r="H139" t="str">
            <v>Regional Leste</v>
          </cell>
          <cell r="I139">
            <v>1340779</v>
          </cell>
          <cell r="J139">
            <v>0.35890316562237312</v>
          </cell>
          <cell r="K139">
            <v>0</v>
          </cell>
          <cell r="L139">
            <v>0</v>
          </cell>
          <cell r="M139">
            <v>3.3568168952526845E-2</v>
          </cell>
          <cell r="N139">
            <v>0.32532805212492139</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I139">
            <v>0.12276476058079562</v>
          </cell>
          <cell r="CJ139">
            <v>0.22204716313529221</v>
          </cell>
          <cell r="CK139">
            <v>0.31838756378957256</v>
          </cell>
          <cell r="CL139">
            <v>0.38968868378477028</v>
          </cell>
          <cell r="CM139">
            <v>0.46147979198020395</v>
          </cell>
          <cell r="CN139">
            <v>0.51212827830244001</v>
          </cell>
          <cell r="CO139">
            <v>0.59185513165562076</v>
          </cell>
          <cell r="CP139">
            <v>0.6502726916192153</v>
          </cell>
          <cell r="CQ139">
            <v>0.7267849257864788</v>
          </cell>
          <cell r="CR139">
            <v>0.80562347251908806</v>
          </cell>
          <cell r="CS139">
            <v>0.89628091958734146</v>
          </cell>
          <cell r="CT139">
            <v>1</v>
          </cell>
        </row>
        <row r="140">
          <cell r="A140" t="str">
            <v>Regional Norte (Com Subterrâneo)</v>
          </cell>
          <cell r="B140">
            <v>1656603</v>
          </cell>
          <cell r="C140">
            <v>0.43316504533675232</v>
          </cell>
          <cell r="D140">
            <v>7.5980412506798545E-2</v>
          </cell>
          <cell r="E140">
            <v>1.6974487067812866E-2</v>
          </cell>
          <cell r="F140">
            <v>2.9046966412592516E-2</v>
          </cell>
          <cell r="G140">
            <v>0.31113432572559635</v>
          </cell>
          <cell r="H140" t="str">
            <v>Regional Norte (Com Subterrâneo)</v>
          </cell>
          <cell r="I140">
            <v>1656553</v>
          </cell>
          <cell r="J140">
            <v>0.81669841550496702</v>
          </cell>
          <cell r="K140">
            <v>0.40028922582012161</v>
          </cell>
          <cell r="L140">
            <v>9.0482697806831422E-2</v>
          </cell>
          <cell r="M140">
            <v>2.7278042235895864E-2</v>
          </cell>
          <cell r="N140">
            <v>0.29868088174661478</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I140">
            <v>0.12703827441975749</v>
          </cell>
          <cell r="CJ140">
            <v>0.21838988422759933</v>
          </cell>
          <cell r="CK140">
            <v>0.29751551598258685</v>
          </cell>
          <cell r="CL140">
            <v>0.35371045842079923</v>
          </cell>
          <cell r="CM140">
            <v>0.42685337767606207</v>
          </cell>
          <cell r="CN140">
            <v>0.50588838389954205</v>
          </cell>
          <cell r="CO140">
            <v>0.60798797017458184</v>
          </cell>
          <cell r="CP140">
            <v>0.6715039146465539</v>
          </cell>
          <cell r="CQ140">
            <v>0.73605713248666493</v>
          </cell>
          <cell r="CR140">
            <v>0.79364129565102814</v>
          </cell>
          <cell r="CS140">
            <v>0.8883527869201906</v>
          </cell>
          <cell r="CT140">
            <v>1</v>
          </cell>
        </row>
        <row r="141">
          <cell r="A141" t="str">
            <v>Regional Oeste</v>
          </cell>
          <cell r="B141">
            <v>779831</v>
          </cell>
          <cell r="C141">
            <v>0.7857994233365948</v>
          </cell>
          <cell r="D141">
            <v>2.1601704728332167E-7</v>
          </cell>
          <cell r="E141">
            <v>1.565401990944192E-8</v>
          </cell>
          <cell r="F141">
            <v>6.5286196624653294E-9</v>
          </cell>
          <cell r="G141">
            <v>2.1897039230294763E-7</v>
          </cell>
          <cell r="H141" t="str">
            <v>Regional Oeste</v>
          </cell>
          <cell r="I141">
            <v>779778</v>
          </cell>
          <cell r="J141">
            <v>0.68079336554763026</v>
          </cell>
          <cell r="K141">
            <v>6.8781317118461915E-2</v>
          </cell>
          <cell r="L141">
            <v>2.4546524780129728E-2</v>
          </cell>
          <cell r="M141">
            <v>2.6117096532602867E-2</v>
          </cell>
          <cell r="N141">
            <v>0.5613432432051173</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I141">
            <v>0.10584334005537729</v>
          </cell>
          <cell r="CJ141">
            <v>0.18766838137441719</v>
          </cell>
          <cell r="CK141">
            <v>0.27365700982812291</v>
          </cell>
          <cell r="CL141">
            <v>0.34086921030991552</v>
          </cell>
          <cell r="CM141">
            <v>0.39843092644107631</v>
          </cell>
          <cell r="CN141">
            <v>0.47175610989072814</v>
          </cell>
          <cell r="CO141">
            <v>0.57828742951131307</v>
          </cell>
          <cell r="CP141">
            <v>0.64444396304621743</v>
          </cell>
          <cell r="CQ141">
            <v>0.72522339337591601</v>
          </cell>
          <cell r="CR141">
            <v>0.8011171885010695</v>
          </cell>
          <cell r="CS141">
            <v>0.89031104975949882</v>
          </cell>
          <cell r="CT141">
            <v>1</v>
          </cell>
        </row>
        <row r="142">
          <cell r="A142" t="str">
            <v>Regional Sul</v>
          </cell>
          <cell r="B142">
            <v>992360</v>
          </cell>
          <cell r="C142">
            <v>0.54891572745777728</v>
          </cell>
          <cell r="D142">
            <v>0</v>
          </cell>
          <cell r="E142">
            <v>2.1339296223144822E-3</v>
          </cell>
          <cell r="F142">
            <v>1.2836428816155427E-2</v>
          </cell>
          <cell r="G142">
            <v>0.53394172709500576</v>
          </cell>
          <cell r="H142" t="str">
            <v>Regional Sul</v>
          </cell>
          <cell r="I142">
            <v>992354</v>
          </cell>
          <cell r="J142">
            <v>0.6989355197842706</v>
          </cell>
          <cell r="K142">
            <v>0.28552300761623373</v>
          </cell>
          <cell r="L142">
            <v>1.0240710472270984E-3</v>
          </cell>
          <cell r="M142">
            <v>2.5241366387398049E-2</v>
          </cell>
          <cell r="N142">
            <v>0.38713552583049993</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I142">
            <v>0.11368033302711825</v>
          </cell>
          <cell r="CJ142">
            <v>0.19324806639686704</v>
          </cell>
          <cell r="CK142">
            <v>0.2859041856734546</v>
          </cell>
          <cell r="CL142">
            <v>0.34761018625961937</v>
          </cell>
          <cell r="CM142">
            <v>0.41663463615657625</v>
          </cell>
          <cell r="CN142">
            <v>0.46970704594102131</v>
          </cell>
          <cell r="CO142">
            <v>0.56339233711541803</v>
          </cell>
          <cell r="CP142">
            <v>0.62844877540012134</v>
          </cell>
          <cell r="CQ142">
            <v>0.72493548313442446</v>
          </cell>
          <cell r="CR142">
            <v>0.80122477170031259</v>
          </cell>
          <cell r="CS142">
            <v>0.89541416297157994</v>
          </cell>
          <cell r="CT142">
            <v>1</v>
          </cell>
        </row>
        <row r="143">
          <cell r="CI143">
            <v>0.13030596960771396</v>
          </cell>
          <cell r="CJ143">
            <v>0.22249858913791237</v>
          </cell>
          <cell r="CK143">
            <v>0.31484479839387025</v>
          </cell>
          <cell r="CL143">
            <v>0.3656695134596411</v>
          </cell>
          <cell r="CM143">
            <v>0.42978786732273144</v>
          </cell>
          <cell r="CN143">
            <v>0.48649655781281714</v>
          </cell>
          <cell r="CO143">
            <v>0.57340417927504728</v>
          </cell>
          <cell r="CP143">
            <v>0.63412591225152415</v>
          </cell>
          <cell r="CQ143">
            <v>0.71391357788408605</v>
          </cell>
          <cell r="CR143">
            <v>0.79369040871552343</v>
          </cell>
          <cell r="CS143">
            <v>0.88778201504769338</v>
          </cell>
          <cell r="CT143">
            <v>1</v>
          </cell>
        </row>
        <row r="160">
          <cell r="G160">
            <v>8</v>
          </cell>
          <cell r="H160">
            <v>5</v>
          </cell>
        </row>
        <row r="161">
          <cell r="G161">
            <v>10</v>
          </cell>
          <cell r="H161">
            <v>8</v>
          </cell>
        </row>
        <row r="162">
          <cell r="G162">
            <v>11</v>
          </cell>
          <cell r="H162">
            <v>7</v>
          </cell>
        </row>
        <row r="163">
          <cell r="G163">
            <v>12</v>
          </cell>
          <cell r="H163">
            <v>10</v>
          </cell>
        </row>
        <row r="164">
          <cell r="G164">
            <v>10</v>
          </cell>
          <cell r="H164">
            <v>7</v>
          </cell>
        </row>
        <row r="165">
          <cell r="G165">
            <v>16</v>
          </cell>
          <cell r="H165">
            <v>12</v>
          </cell>
        </row>
        <row r="166">
          <cell r="G166">
            <v>9</v>
          </cell>
          <cell r="H166">
            <v>8</v>
          </cell>
        </row>
        <row r="167">
          <cell r="G167">
            <v>5</v>
          </cell>
          <cell r="H167">
            <v>3</v>
          </cell>
        </row>
        <row r="168">
          <cell r="G168">
            <v>10</v>
          </cell>
          <cell r="H168">
            <v>8</v>
          </cell>
        </row>
        <row r="169">
          <cell r="G169">
            <v>9</v>
          </cell>
          <cell r="H169">
            <v>7</v>
          </cell>
        </row>
        <row r="170">
          <cell r="G170">
            <v>28</v>
          </cell>
          <cell r="H170">
            <v>19</v>
          </cell>
        </row>
        <row r="171">
          <cell r="G171">
            <v>32</v>
          </cell>
          <cell r="H171">
            <v>18</v>
          </cell>
        </row>
        <row r="172">
          <cell r="G172">
            <v>11</v>
          </cell>
          <cell r="H172">
            <v>10</v>
          </cell>
        </row>
        <row r="173">
          <cell r="G173">
            <v>11</v>
          </cell>
          <cell r="H173">
            <v>9</v>
          </cell>
        </row>
        <row r="174">
          <cell r="G174">
            <v>11</v>
          </cell>
          <cell r="H174">
            <v>9</v>
          </cell>
        </row>
        <row r="175">
          <cell r="G175">
            <v>12</v>
          </cell>
          <cell r="H175">
            <v>10</v>
          </cell>
        </row>
        <row r="176">
          <cell r="G176">
            <v>34</v>
          </cell>
          <cell r="H176">
            <v>22</v>
          </cell>
        </row>
        <row r="177">
          <cell r="G177">
            <v>28</v>
          </cell>
          <cell r="H177">
            <v>22</v>
          </cell>
        </row>
        <row r="178">
          <cell r="G178">
            <v>23</v>
          </cell>
          <cell r="H178">
            <v>15</v>
          </cell>
        </row>
        <row r="179">
          <cell r="G179">
            <v>13</v>
          </cell>
          <cell r="H179">
            <v>10</v>
          </cell>
        </row>
        <row r="180">
          <cell r="G180">
            <v>9</v>
          </cell>
          <cell r="H180">
            <v>6</v>
          </cell>
        </row>
        <row r="181">
          <cell r="G181">
            <v>16</v>
          </cell>
          <cell r="H181">
            <v>12</v>
          </cell>
        </row>
        <row r="182">
          <cell r="G182">
            <v>12</v>
          </cell>
          <cell r="H182">
            <v>9</v>
          </cell>
        </row>
        <row r="183">
          <cell r="G183">
            <v>10</v>
          </cell>
          <cell r="H183">
            <v>7</v>
          </cell>
        </row>
        <row r="184">
          <cell r="G184">
            <v>21</v>
          </cell>
          <cell r="H184">
            <v>14</v>
          </cell>
        </row>
        <row r="185">
          <cell r="G185">
            <v>21</v>
          </cell>
          <cell r="H185">
            <v>14</v>
          </cell>
        </row>
        <row r="186">
          <cell r="G186">
            <v>33</v>
          </cell>
          <cell r="H186">
            <v>23</v>
          </cell>
        </row>
        <row r="187">
          <cell r="G187">
            <v>7</v>
          </cell>
          <cell r="H187">
            <v>6</v>
          </cell>
        </row>
        <row r="188">
          <cell r="G188">
            <v>8</v>
          </cell>
          <cell r="H188">
            <v>6</v>
          </cell>
        </row>
        <row r="189">
          <cell r="G189">
            <v>8</v>
          </cell>
          <cell r="H189">
            <v>5</v>
          </cell>
        </row>
        <row r="190">
          <cell r="G190">
            <v>27</v>
          </cell>
          <cell r="H190">
            <v>21</v>
          </cell>
        </row>
        <row r="191">
          <cell r="G191">
            <v>12</v>
          </cell>
          <cell r="H191">
            <v>9</v>
          </cell>
        </row>
        <row r="192">
          <cell r="G192">
            <v>32</v>
          </cell>
          <cell r="H192">
            <v>22</v>
          </cell>
        </row>
        <row r="193">
          <cell r="G193">
            <v>25</v>
          </cell>
          <cell r="H193">
            <v>16</v>
          </cell>
        </row>
        <row r="194">
          <cell r="G194">
            <v>9</v>
          </cell>
          <cell r="H194">
            <v>6</v>
          </cell>
        </row>
        <row r="195">
          <cell r="G195">
            <v>12</v>
          </cell>
          <cell r="H195">
            <v>8</v>
          </cell>
        </row>
        <row r="196">
          <cell r="G196">
            <v>13</v>
          </cell>
          <cell r="H196">
            <v>10</v>
          </cell>
        </row>
        <row r="197">
          <cell r="G197">
            <v>9</v>
          </cell>
          <cell r="H197">
            <v>8</v>
          </cell>
        </row>
        <row r="198">
          <cell r="G198">
            <v>21</v>
          </cell>
          <cell r="H198">
            <v>14</v>
          </cell>
        </row>
        <row r="199">
          <cell r="G199">
            <v>7</v>
          </cell>
          <cell r="H199">
            <v>7</v>
          </cell>
        </row>
        <row r="200">
          <cell r="G200">
            <v>11</v>
          </cell>
          <cell r="H200">
            <v>7</v>
          </cell>
        </row>
        <row r="201">
          <cell r="G201">
            <v>7</v>
          </cell>
          <cell r="H201">
            <v>6</v>
          </cell>
        </row>
        <row r="202">
          <cell r="G202">
            <v>15</v>
          </cell>
          <cell r="H202">
            <v>10</v>
          </cell>
        </row>
        <row r="203">
          <cell r="G203">
            <v>7</v>
          </cell>
          <cell r="H203">
            <v>6</v>
          </cell>
        </row>
        <row r="204">
          <cell r="G204">
            <v>24</v>
          </cell>
          <cell r="H204">
            <v>14</v>
          </cell>
        </row>
        <row r="205">
          <cell r="G205">
            <v>6</v>
          </cell>
          <cell r="H205">
            <v>4</v>
          </cell>
        </row>
        <row r="206">
          <cell r="G206">
            <v>11</v>
          </cell>
          <cell r="H206">
            <v>8</v>
          </cell>
        </row>
        <row r="207">
          <cell r="G207">
            <v>11</v>
          </cell>
          <cell r="H207">
            <v>7</v>
          </cell>
        </row>
        <row r="208">
          <cell r="G208">
            <v>7</v>
          </cell>
          <cell r="H208">
            <v>6</v>
          </cell>
        </row>
        <row r="209">
          <cell r="G209">
            <v>34</v>
          </cell>
          <cell r="H209">
            <v>22</v>
          </cell>
        </row>
        <row r="210">
          <cell r="G210">
            <v>10</v>
          </cell>
          <cell r="H210">
            <v>8</v>
          </cell>
        </row>
        <row r="211">
          <cell r="G211">
            <v>6</v>
          </cell>
          <cell r="H211">
            <v>5</v>
          </cell>
        </row>
        <row r="212">
          <cell r="G212">
            <v>19</v>
          </cell>
          <cell r="H212">
            <v>11</v>
          </cell>
        </row>
        <row r="213">
          <cell r="G213">
            <v>10</v>
          </cell>
          <cell r="H213">
            <v>6</v>
          </cell>
        </row>
        <row r="214">
          <cell r="G214">
            <v>10</v>
          </cell>
          <cell r="H214">
            <v>9</v>
          </cell>
        </row>
        <row r="215">
          <cell r="G215">
            <v>8</v>
          </cell>
          <cell r="H215">
            <v>6</v>
          </cell>
        </row>
        <row r="216">
          <cell r="G216">
            <v>9</v>
          </cell>
          <cell r="H216">
            <v>7</v>
          </cell>
        </row>
        <row r="217">
          <cell r="G217">
            <v>7</v>
          </cell>
          <cell r="H217">
            <v>6</v>
          </cell>
        </row>
        <row r="218">
          <cell r="G218">
            <v>7.13</v>
          </cell>
          <cell r="H218">
            <v>6.31</v>
          </cell>
        </row>
        <row r="219">
          <cell r="G219">
            <v>0</v>
          </cell>
          <cell r="H219">
            <v>0</v>
          </cell>
        </row>
        <row r="220">
          <cell r="G220">
            <v>0</v>
          </cell>
          <cell r="H220">
            <v>0</v>
          </cell>
        </row>
        <row r="221">
          <cell r="G221">
            <v>0</v>
          </cell>
          <cell r="H221">
            <v>0</v>
          </cell>
        </row>
        <row r="222">
          <cell r="G222">
            <v>0</v>
          </cell>
          <cell r="H222">
            <v>0</v>
          </cell>
        </row>
        <row r="223">
          <cell r="G223">
            <v>0</v>
          </cell>
          <cell r="H223">
            <v>0</v>
          </cell>
        </row>
        <row r="227">
          <cell r="C227">
            <v>509.19</v>
          </cell>
          <cell r="D227">
            <v>31706.630000000136</v>
          </cell>
          <cell r="E227">
            <v>4693.9799999999996</v>
          </cell>
          <cell r="F227">
            <v>648.79000000001179</v>
          </cell>
          <cell r="G227">
            <v>679.03</v>
          </cell>
          <cell r="H227">
            <v>2239.1499999999942</v>
          </cell>
          <cell r="I227">
            <v>718.79</v>
          </cell>
          <cell r="J227">
            <v>1027.33</v>
          </cell>
          <cell r="K227">
            <v>1794.21</v>
          </cell>
          <cell r="L227">
            <v>186.79</v>
          </cell>
          <cell r="M227">
            <v>777.82</v>
          </cell>
          <cell r="N227">
            <v>2442.67</v>
          </cell>
          <cell r="O227">
            <v>47424.380000000136</v>
          </cell>
        </row>
        <row r="228">
          <cell r="C228">
            <v>21059.589999999767</v>
          </cell>
          <cell r="D228">
            <v>16889.010000000086</v>
          </cell>
          <cell r="E228">
            <v>0</v>
          </cell>
          <cell r="F228">
            <v>0</v>
          </cell>
          <cell r="G228">
            <v>0</v>
          </cell>
          <cell r="H228">
            <v>0</v>
          </cell>
          <cell r="I228">
            <v>0</v>
          </cell>
          <cell r="J228">
            <v>0</v>
          </cell>
          <cell r="K228">
            <v>0</v>
          </cell>
          <cell r="L228">
            <v>0</v>
          </cell>
          <cell r="M228">
            <v>0</v>
          </cell>
          <cell r="N228">
            <v>0</v>
          </cell>
          <cell r="O228">
            <v>37948.599999999853</v>
          </cell>
        </row>
        <row r="229">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C230">
            <v>803.98</v>
          </cell>
          <cell r="D230">
            <v>16089.580000000067</v>
          </cell>
          <cell r="E230">
            <v>13467.66</v>
          </cell>
          <cell r="F230">
            <v>1923.01</v>
          </cell>
          <cell r="G230">
            <v>6864.0599999999795</v>
          </cell>
          <cell r="H230">
            <v>803.22000000000196</v>
          </cell>
          <cell r="I230">
            <v>5712.4499999999789</v>
          </cell>
          <cell r="J230">
            <v>5941.92</v>
          </cell>
          <cell r="K230">
            <v>4310.489999999947</v>
          </cell>
          <cell r="L230">
            <v>1524.89</v>
          </cell>
          <cell r="M230">
            <v>4738.7900000000172</v>
          </cell>
          <cell r="N230">
            <v>1056.5899999999999</v>
          </cell>
          <cell r="O230">
            <v>63236.639999999978</v>
          </cell>
        </row>
        <row r="231">
          <cell r="C231">
            <v>16122.450000000086</v>
          </cell>
          <cell r="D231">
            <v>30053.119999999999</v>
          </cell>
          <cell r="E231">
            <v>0</v>
          </cell>
          <cell r="F231">
            <v>0</v>
          </cell>
          <cell r="G231">
            <v>0</v>
          </cell>
          <cell r="H231">
            <v>0</v>
          </cell>
          <cell r="I231">
            <v>0</v>
          </cell>
          <cell r="J231">
            <v>0</v>
          </cell>
          <cell r="K231">
            <v>0</v>
          </cell>
          <cell r="L231">
            <v>0</v>
          </cell>
          <cell r="M231">
            <v>0</v>
          </cell>
          <cell r="N231">
            <v>0</v>
          </cell>
          <cell r="O231">
            <v>46175.570000000087</v>
          </cell>
        </row>
        <row r="232">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C233">
            <v>1205.02</v>
          </cell>
          <cell r="D233">
            <v>26225.290000000055</v>
          </cell>
          <cell r="E233">
            <v>57407.160000000178</v>
          </cell>
          <cell r="F233">
            <v>6685.8299999999927</v>
          </cell>
          <cell r="G233">
            <v>8901.8199999999506</v>
          </cell>
          <cell r="H233">
            <v>3961.410000000013</v>
          </cell>
          <cell r="I233">
            <v>5052.889999999994</v>
          </cell>
          <cell r="J233">
            <v>8777.8500000000149</v>
          </cell>
          <cell r="K233">
            <v>8635.630000000021</v>
          </cell>
          <cell r="L233">
            <v>2867.0100000000066</v>
          </cell>
          <cell r="M233">
            <v>4485.0600000000004</v>
          </cell>
          <cell r="N233">
            <v>3894.17</v>
          </cell>
          <cell r="O233">
            <v>138099.14000000025</v>
          </cell>
        </row>
        <row r="234">
          <cell r="C234">
            <v>29550.6</v>
          </cell>
          <cell r="D234">
            <v>89782.989999999627</v>
          </cell>
          <cell r="E234">
            <v>0</v>
          </cell>
          <cell r="F234">
            <v>0</v>
          </cell>
          <cell r="G234">
            <v>0</v>
          </cell>
          <cell r="H234">
            <v>0</v>
          </cell>
          <cell r="I234">
            <v>0</v>
          </cell>
          <cell r="J234">
            <v>0</v>
          </cell>
          <cell r="K234">
            <v>0</v>
          </cell>
          <cell r="L234">
            <v>0</v>
          </cell>
          <cell r="M234">
            <v>0</v>
          </cell>
          <cell r="N234">
            <v>0</v>
          </cell>
          <cell r="O234">
            <v>119333.58999999962</v>
          </cell>
        </row>
        <row r="235">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C236">
            <v>1398.94</v>
          </cell>
          <cell r="D236">
            <v>168835.34</v>
          </cell>
          <cell r="E236">
            <v>100898.25000000099</v>
          </cell>
          <cell r="F236">
            <v>3781.52</v>
          </cell>
          <cell r="G236">
            <v>201294.76999999862</v>
          </cell>
          <cell r="H236">
            <v>1004.73</v>
          </cell>
          <cell r="I236">
            <v>29.63</v>
          </cell>
          <cell r="J236">
            <v>23728.69</v>
          </cell>
          <cell r="K236">
            <v>5779.7400000000143</v>
          </cell>
          <cell r="L236">
            <v>10930.03</v>
          </cell>
          <cell r="M236">
            <v>16656.32</v>
          </cell>
          <cell r="N236">
            <v>1343.54</v>
          </cell>
          <cell r="O236">
            <v>535681.49999999965</v>
          </cell>
        </row>
        <row r="237">
          <cell r="C237">
            <v>7250.2000000000089</v>
          </cell>
          <cell r="D237">
            <v>476862.02000000083</v>
          </cell>
          <cell r="E237">
            <v>0</v>
          </cell>
          <cell r="F237">
            <v>0</v>
          </cell>
          <cell r="G237">
            <v>0</v>
          </cell>
          <cell r="H237">
            <v>0</v>
          </cell>
          <cell r="I237">
            <v>0</v>
          </cell>
          <cell r="J237">
            <v>0</v>
          </cell>
          <cell r="K237">
            <v>0</v>
          </cell>
          <cell r="L237">
            <v>0</v>
          </cell>
          <cell r="M237">
            <v>0</v>
          </cell>
          <cell r="N237">
            <v>0</v>
          </cell>
          <cell r="O237">
            <v>484112.22000000085</v>
          </cell>
        </row>
        <row r="238">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C239">
            <v>207.15</v>
          </cell>
          <cell r="D239">
            <v>42283.369999999719</v>
          </cell>
          <cell r="E239">
            <v>21497.37</v>
          </cell>
          <cell r="F239">
            <v>1256.03</v>
          </cell>
          <cell r="G239">
            <v>30083.899999999867</v>
          </cell>
          <cell r="H239">
            <v>1135.44</v>
          </cell>
          <cell r="I239">
            <v>3036.0500000000056</v>
          </cell>
          <cell r="J239">
            <v>8911.3000000000866</v>
          </cell>
          <cell r="K239">
            <v>14769.499999999916</v>
          </cell>
          <cell r="L239">
            <v>13816.840000000317</v>
          </cell>
          <cell r="M239">
            <v>3292.939999999976</v>
          </cell>
          <cell r="N239">
            <v>11801.89</v>
          </cell>
          <cell r="O239">
            <v>152091.77999999985</v>
          </cell>
        </row>
        <row r="240">
          <cell r="C240">
            <v>35770.359999999462</v>
          </cell>
          <cell r="D240">
            <v>58270.529999998835</v>
          </cell>
          <cell r="E240">
            <v>0</v>
          </cell>
          <cell r="F240">
            <v>0</v>
          </cell>
          <cell r="G240">
            <v>0</v>
          </cell>
          <cell r="H240">
            <v>0</v>
          </cell>
          <cell r="I240">
            <v>0</v>
          </cell>
          <cell r="J240">
            <v>0</v>
          </cell>
          <cell r="K240">
            <v>0</v>
          </cell>
          <cell r="L240">
            <v>0</v>
          </cell>
          <cell r="M240">
            <v>0</v>
          </cell>
          <cell r="N240">
            <v>0</v>
          </cell>
          <cell r="O240">
            <v>94040.889999998297</v>
          </cell>
        </row>
        <row r="241">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C242">
            <v>4124.28</v>
          </cell>
          <cell r="D242">
            <v>285140.20999999996</v>
          </cell>
          <cell r="E242">
            <v>197964.42000000115</v>
          </cell>
          <cell r="F242">
            <v>14295.180000000006</v>
          </cell>
          <cell r="G242">
            <v>247823.57999999842</v>
          </cell>
          <cell r="H242">
            <v>9143.9500000000098</v>
          </cell>
          <cell r="I242">
            <v>14549.809999999976</v>
          </cell>
          <cell r="J242">
            <v>48387.090000000098</v>
          </cell>
          <cell r="K242">
            <v>35289.569999999905</v>
          </cell>
          <cell r="L242">
            <v>29325.560000000325</v>
          </cell>
          <cell r="M242">
            <v>29950.929999999993</v>
          </cell>
          <cell r="N242">
            <v>20538.86</v>
          </cell>
          <cell r="O242">
            <v>936533.43999999983</v>
          </cell>
        </row>
        <row r="243">
          <cell r="C243">
            <v>109753.19999999933</v>
          </cell>
          <cell r="D243">
            <v>671857.66999999946</v>
          </cell>
          <cell r="E243">
            <v>0</v>
          </cell>
          <cell r="F243">
            <v>0</v>
          </cell>
          <cell r="G243">
            <v>0</v>
          </cell>
          <cell r="H243">
            <v>0</v>
          </cell>
          <cell r="I243">
            <v>0</v>
          </cell>
          <cell r="J243">
            <v>0</v>
          </cell>
          <cell r="K243">
            <v>0</v>
          </cell>
          <cell r="L243">
            <v>0</v>
          </cell>
          <cell r="M243">
            <v>0</v>
          </cell>
          <cell r="N243">
            <v>0</v>
          </cell>
          <cell r="O243">
            <v>781610.86999999883</v>
          </cell>
        </row>
        <row r="244">
          <cell r="C244">
            <v>0</v>
          </cell>
          <cell r="D244">
            <v>0</v>
          </cell>
          <cell r="E244">
            <v>0</v>
          </cell>
          <cell r="F244">
            <v>0</v>
          </cell>
          <cell r="G244">
            <v>0</v>
          </cell>
          <cell r="H244">
            <v>0</v>
          </cell>
          <cell r="I244">
            <v>0</v>
          </cell>
          <cell r="J244">
            <v>0</v>
          </cell>
          <cell r="K244">
            <v>0</v>
          </cell>
          <cell r="L244">
            <v>0</v>
          </cell>
          <cell r="M244">
            <v>0</v>
          </cell>
          <cell r="N244">
            <v>0</v>
          </cell>
          <cell r="O244">
            <v>0</v>
          </cell>
        </row>
        <row r="247">
          <cell r="D247">
            <v>6.5219545545641286E-2</v>
          </cell>
          <cell r="E247">
            <v>6.2557523278472277E-2</v>
          </cell>
          <cell r="F247">
            <v>6.9212578946394834E-2</v>
          </cell>
          <cell r="G247">
            <v>5.7898984310926459E-2</v>
          </cell>
          <cell r="H247">
            <v>5.6567973177341933E-2</v>
          </cell>
          <cell r="I247">
            <v>5.5902467610549678E-2</v>
          </cell>
          <cell r="J247">
            <v>5.7898984310926452E-2</v>
          </cell>
          <cell r="K247">
            <v>5.124392864300388E-2</v>
          </cell>
          <cell r="L247">
            <v>5.8564489877718715E-2</v>
          </cell>
          <cell r="M247">
            <v>6.3888534412056774E-2</v>
          </cell>
          <cell r="N247">
            <v>5.5902467610549691E-2</v>
          </cell>
          <cell r="O247">
            <v>6.4554039978849051E-2</v>
          </cell>
          <cell r="P247">
            <v>6.0416666666666667E-2</v>
          </cell>
          <cell r="Q247">
            <v>6.4002268273569127E-2</v>
          </cell>
        </row>
        <row r="248">
          <cell r="D248">
            <v>5.3472222222222227E-2</v>
          </cell>
          <cell r="E248">
            <v>5.7638888888888892E-2</v>
          </cell>
          <cell r="F248">
            <v>0</v>
          </cell>
          <cell r="G248">
            <v>0</v>
          </cell>
          <cell r="H248">
            <v>0</v>
          </cell>
          <cell r="I248">
            <v>0</v>
          </cell>
          <cell r="J248">
            <v>0</v>
          </cell>
          <cell r="K248">
            <v>0</v>
          </cell>
          <cell r="L248">
            <v>0</v>
          </cell>
          <cell r="M248">
            <v>0</v>
          </cell>
          <cell r="N248">
            <v>0</v>
          </cell>
          <cell r="O248">
            <v>0</v>
          </cell>
          <cell r="P248">
            <v>0</v>
          </cell>
          <cell r="Q248">
            <v>5.5555555555555559E-2</v>
          </cell>
        </row>
        <row r="249">
          <cell r="D249">
            <v>6.455036868524848E-2</v>
          </cell>
          <cell r="E249">
            <v>6.5895168032857832E-2</v>
          </cell>
          <cell r="F249">
            <v>6.65675677066625E-2</v>
          </cell>
          <cell r="G249">
            <v>5.6481572599592425E-2</v>
          </cell>
          <cell r="H249">
            <v>6.2533169663834487E-2</v>
          </cell>
          <cell r="I249">
            <v>6.0515970642420459E-2</v>
          </cell>
          <cell r="J249">
            <v>6.0515970642420459E-2</v>
          </cell>
          <cell r="K249">
            <v>5.3791973904373749E-2</v>
          </cell>
          <cell r="L249">
            <v>5.7153972273397094E-2</v>
          </cell>
          <cell r="M249">
            <v>5.6481572599592439E-2</v>
          </cell>
          <cell r="N249">
            <v>6.7239967380467197E-2</v>
          </cell>
          <cell r="O249">
            <v>7.1274365423295211E-2</v>
          </cell>
          <cell r="P249">
            <v>6.25E-2</v>
          </cell>
          <cell r="Q249">
            <v>6.5158998650245034E-2</v>
          </cell>
        </row>
        <row r="250">
          <cell r="D250">
            <v>5.486111111111111E-2</v>
          </cell>
          <cell r="E250">
            <v>7.013888888888889E-2</v>
          </cell>
          <cell r="F250">
            <v>0</v>
          </cell>
          <cell r="G250">
            <v>0</v>
          </cell>
          <cell r="H250">
            <v>0</v>
          </cell>
          <cell r="I250">
            <v>0</v>
          </cell>
          <cell r="J250">
            <v>0</v>
          </cell>
          <cell r="K250">
            <v>0</v>
          </cell>
          <cell r="L250">
            <v>0</v>
          </cell>
          <cell r="M250">
            <v>0</v>
          </cell>
          <cell r="N250">
            <v>0</v>
          </cell>
          <cell r="O250">
            <v>0</v>
          </cell>
          <cell r="P250">
            <v>0</v>
          </cell>
          <cell r="Q250">
            <v>6.1805555555555558E-2</v>
          </cell>
        </row>
        <row r="251">
          <cell r="D251">
            <v>6.3431585368404889E-2</v>
          </cell>
          <cell r="E251">
            <v>6.5569728695429791E-2</v>
          </cell>
          <cell r="F251">
            <v>6.2718870926063264E-2</v>
          </cell>
          <cell r="G251">
            <v>5.5591726502646988E-2</v>
          </cell>
          <cell r="H251">
            <v>6.1293442041380007E-2</v>
          </cell>
          <cell r="I251">
            <v>5.6304440944988612E-2</v>
          </cell>
          <cell r="J251">
            <v>5.8442584272013501E-2</v>
          </cell>
          <cell r="K251">
            <v>5.487901206030537E-2</v>
          </cell>
          <cell r="L251">
            <v>5.986801315669675E-2</v>
          </cell>
          <cell r="M251">
            <v>5.8442584272013494E-2</v>
          </cell>
          <cell r="N251">
            <v>6.2718870926063264E-2</v>
          </cell>
          <cell r="O251">
            <v>6.1293442041380021E-2</v>
          </cell>
          <cell r="P251">
            <v>6.0416666666666667E-2</v>
          </cell>
          <cell r="Q251">
            <v>6.4398267510115806E-2</v>
          </cell>
        </row>
        <row r="252">
          <cell r="D252">
            <v>5.4166666666666669E-2</v>
          </cell>
          <cell r="E252">
            <v>7.3611111111111113E-2</v>
          </cell>
          <cell r="F252">
            <v>0</v>
          </cell>
          <cell r="G252">
            <v>0</v>
          </cell>
          <cell r="H252">
            <v>0</v>
          </cell>
          <cell r="I252">
            <v>0</v>
          </cell>
          <cell r="J252">
            <v>0</v>
          </cell>
          <cell r="K252">
            <v>0</v>
          </cell>
          <cell r="L252">
            <v>0</v>
          </cell>
          <cell r="M252">
            <v>0</v>
          </cell>
          <cell r="N252">
            <v>0</v>
          </cell>
          <cell r="O252">
            <v>0</v>
          </cell>
          <cell r="P252">
            <v>0</v>
          </cell>
          <cell r="Q252">
            <v>6.3194444444444442E-2</v>
          </cell>
        </row>
        <row r="253">
          <cell r="D253">
            <v>0.10106747094540529</v>
          </cell>
          <cell r="E253">
            <v>9.0590964810820587E-2</v>
          </cell>
          <cell r="F253">
            <v>9.3056025077781698E-2</v>
          </cell>
          <cell r="G253">
            <v>6.7789157341430373E-2</v>
          </cell>
          <cell r="H253">
            <v>7.8881928542755331E-2</v>
          </cell>
          <cell r="I253">
            <v>6.7172892274690102E-2</v>
          </cell>
          <cell r="J253">
            <v>7.4568073075573421E-2</v>
          </cell>
          <cell r="K253">
            <v>6.4091566940988706E-2</v>
          </cell>
          <cell r="L253">
            <v>9.4288555211262254E-2</v>
          </cell>
          <cell r="M253">
            <v>7.5800603209053963E-2</v>
          </cell>
          <cell r="N253">
            <v>8.6893374410378921E-2</v>
          </cell>
          <cell r="O253">
            <v>9.1823494944301157E-2</v>
          </cell>
          <cell r="P253">
            <v>8.4027777777777785E-2</v>
          </cell>
          <cell r="Q253">
            <v>9.654367596232051E-2</v>
          </cell>
        </row>
        <row r="254">
          <cell r="D254">
            <v>8.5416666666666669E-2</v>
          </cell>
          <cell r="E254">
            <v>9.3055555555555544E-2</v>
          </cell>
          <cell r="F254">
            <v>0</v>
          </cell>
          <cell r="G254">
            <v>0</v>
          </cell>
          <cell r="H254">
            <v>0</v>
          </cell>
          <cell r="I254">
            <v>0</v>
          </cell>
          <cell r="J254">
            <v>0</v>
          </cell>
          <cell r="K254">
            <v>0</v>
          </cell>
          <cell r="L254">
            <v>0</v>
          </cell>
          <cell r="M254">
            <v>0</v>
          </cell>
          <cell r="N254">
            <v>0</v>
          </cell>
          <cell r="O254">
            <v>0</v>
          </cell>
          <cell r="P254">
            <v>0</v>
          </cell>
          <cell r="Q254">
            <v>8.8888888888888878E-2</v>
          </cell>
        </row>
        <row r="255">
          <cell r="D255">
            <v>8.5517098430232308E-2</v>
          </cell>
          <cell r="E255">
            <v>7.9038530367335907E-2</v>
          </cell>
          <cell r="F255">
            <v>7.6447103142177369E-2</v>
          </cell>
          <cell r="G255">
            <v>6.219425340380532E-2</v>
          </cell>
          <cell r="H255">
            <v>6.8024964660412066E-2</v>
          </cell>
          <cell r="I255">
            <v>6.4137823822674231E-2</v>
          </cell>
          <cell r="J255">
            <v>6.9320678272991348E-2</v>
          </cell>
          <cell r="K255">
            <v>6.4137823822674231E-2</v>
          </cell>
          <cell r="L255">
            <v>7.4503532723308452E-2</v>
          </cell>
          <cell r="M255">
            <v>6.5433537435253514E-2</v>
          </cell>
          <cell r="N255">
            <v>7.19121054981499E-2</v>
          </cell>
          <cell r="O255">
            <v>7.7094959948467004E-2</v>
          </cell>
          <cell r="P255">
            <v>7.2222222222222215E-2</v>
          </cell>
          <cell r="Q255">
            <v>8.2690629732829576E-2</v>
          </cell>
        </row>
        <row r="256">
          <cell r="D256">
            <v>7.6388888888888881E-2</v>
          </cell>
          <cell r="E256">
            <v>8.0555555555555547E-2</v>
          </cell>
          <cell r="F256">
            <v>0</v>
          </cell>
          <cell r="G256">
            <v>0</v>
          </cell>
          <cell r="H256">
            <v>0</v>
          </cell>
          <cell r="I256">
            <v>0</v>
          </cell>
          <cell r="J256">
            <v>0</v>
          </cell>
          <cell r="K256">
            <v>0</v>
          </cell>
          <cell r="L256">
            <v>0</v>
          </cell>
          <cell r="M256">
            <v>0</v>
          </cell>
          <cell r="N256">
            <v>0</v>
          </cell>
          <cell r="O256">
            <v>0</v>
          </cell>
          <cell r="P256">
            <v>0</v>
          </cell>
          <cell r="Q256">
            <v>7.8472222222222221E-2</v>
          </cell>
        </row>
        <row r="257">
          <cell r="D257">
            <v>7.5601698275876622E-2</v>
          </cell>
          <cell r="E257">
            <v>7.2314667916055883E-2</v>
          </cell>
          <cell r="F257">
            <v>7.2314667916055897E-2</v>
          </cell>
          <cell r="G257">
            <v>5.916654647677301E-2</v>
          </cell>
          <cell r="H257">
            <v>6.5083201124450318E-2</v>
          </cell>
          <cell r="I257">
            <v>6.0481358620701295E-2</v>
          </cell>
          <cell r="J257">
            <v>6.3768388980522034E-2</v>
          </cell>
          <cell r="K257">
            <v>5.719432826088057E-2</v>
          </cell>
          <cell r="L257">
            <v>6.8370231484271016E-2</v>
          </cell>
          <cell r="M257">
            <v>6.3110982908557878E-2</v>
          </cell>
          <cell r="N257">
            <v>6.9027637556235172E-2</v>
          </cell>
          <cell r="O257">
            <v>7.2972073988020025E-2</v>
          </cell>
          <cell r="P257">
            <v>6.7361111111111122E-2</v>
          </cell>
          <cell r="Q257">
            <v>7.413581497869097E-2</v>
          </cell>
        </row>
        <row r="258">
          <cell r="D258">
            <v>6.5277777777777782E-2</v>
          </cell>
          <cell r="E258">
            <v>7.4999999999999997E-2</v>
          </cell>
          <cell r="F258">
            <v>0</v>
          </cell>
          <cell r="G258">
            <v>0</v>
          </cell>
          <cell r="H258">
            <v>0</v>
          </cell>
          <cell r="I258">
            <v>0</v>
          </cell>
          <cell r="J258">
            <v>0</v>
          </cell>
          <cell r="K258">
            <v>0</v>
          </cell>
          <cell r="L258">
            <v>0</v>
          </cell>
          <cell r="M258">
            <v>0</v>
          </cell>
          <cell r="N258">
            <v>0</v>
          </cell>
          <cell r="O258">
            <v>0</v>
          </cell>
          <cell r="P258">
            <v>0</v>
          </cell>
          <cell r="Q258">
            <v>6.9444444444444448E-2</v>
          </cell>
        </row>
        <row r="261">
          <cell r="D261">
            <v>9.041835357624832E-2</v>
          </cell>
          <cell r="E261">
            <v>8.4089695675387086E-2</v>
          </cell>
          <cell r="F261">
            <v>0.10997442455242967</v>
          </cell>
          <cell r="G261">
            <v>6.0132890365448506E-2</v>
          </cell>
          <cell r="H261">
            <v>5.4968944099378879E-2</v>
          </cell>
          <cell r="I261">
            <v>4.7718564959944268E-2</v>
          </cell>
          <cell r="J261">
            <v>5.3948832035595105E-2</v>
          </cell>
          <cell r="K261">
            <v>3.4193347839602116E-2</v>
          </cell>
          <cell r="L261">
            <v>5.9294396679513785E-2</v>
          </cell>
          <cell r="M261">
            <v>7.899603698811096E-2</v>
          </cell>
          <cell r="N261">
            <v>5.5419722901385492E-2</v>
          </cell>
          <cell r="O261">
            <v>8.6770981507823614E-2</v>
          </cell>
          <cell r="P261">
            <v>7.0000000000000007E-2</v>
          </cell>
          <cell r="Q261">
            <v>8.7525941406743593E-2</v>
          </cell>
        </row>
        <row r="262">
          <cell r="D262">
            <v>4.4228217602830605E-2</v>
          </cell>
          <cell r="E262">
            <v>7.7257610642107954E-2</v>
          </cell>
          <cell r="F262">
            <v>0</v>
          </cell>
          <cell r="G262">
            <v>0</v>
          </cell>
          <cell r="H262">
            <v>0</v>
          </cell>
          <cell r="I262">
            <v>0</v>
          </cell>
          <cell r="J262">
            <v>0</v>
          </cell>
          <cell r="K262">
            <v>0</v>
          </cell>
          <cell r="L262">
            <v>0</v>
          </cell>
          <cell r="M262">
            <v>0</v>
          </cell>
          <cell r="N262">
            <v>0</v>
          </cell>
          <cell r="O262">
            <v>0</v>
          </cell>
          <cell r="P262">
            <v>0</v>
          </cell>
          <cell r="Q262">
            <v>5.9542165816629106E-2</v>
          </cell>
        </row>
        <row r="263">
          <cell r="D263">
            <v>9.1189900617781358E-2</v>
          </cell>
          <cell r="E263">
            <v>0.10201429499675113</v>
          </cell>
          <cell r="F263">
            <v>0.10359006800569349</v>
          </cell>
          <cell r="G263">
            <v>5.5502846299810248E-2</v>
          </cell>
          <cell r="H263">
            <v>7.9365079365079361E-2</v>
          </cell>
          <cell r="I263">
            <v>6.6468253968253968E-2</v>
          </cell>
          <cell r="J263">
            <v>6.9801026957637999E-2</v>
          </cell>
          <cell r="K263">
            <v>4.6008119079837616E-2</v>
          </cell>
          <cell r="L263">
            <v>5.7707055214723926E-2</v>
          </cell>
          <cell r="M263">
            <v>5.4936896807720861E-2</v>
          </cell>
          <cell r="N263">
            <v>8.761804826862539E-2</v>
          </cell>
          <cell r="O263">
            <v>0.11484632272228321</v>
          </cell>
          <cell r="P263">
            <v>0.08</v>
          </cell>
          <cell r="Q263">
            <v>9.6070156187354025E-2</v>
          </cell>
        </row>
        <row r="264">
          <cell r="D264">
            <v>3.3375117518019429E-2</v>
          </cell>
          <cell r="E264">
            <v>9.9113300492610842E-2</v>
          </cell>
          <cell r="F264">
            <v>0</v>
          </cell>
          <cell r="G264">
            <v>0</v>
          </cell>
          <cell r="H264">
            <v>0</v>
          </cell>
          <cell r="I264">
            <v>0</v>
          </cell>
          <cell r="J264">
            <v>0</v>
          </cell>
          <cell r="K264">
            <v>0</v>
          </cell>
          <cell r="L264">
            <v>0</v>
          </cell>
          <cell r="M264">
            <v>0</v>
          </cell>
          <cell r="N264">
            <v>0</v>
          </cell>
          <cell r="O264">
            <v>0</v>
          </cell>
          <cell r="P264">
            <v>0</v>
          </cell>
          <cell r="Q264">
            <v>6.2494544819760842E-2</v>
          </cell>
        </row>
        <row r="265">
          <cell r="D265">
            <v>8.5935414998665596E-2</v>
          </cell>
          <cell r="E265">
            <v>9.5569210866752907E-2</v>
          </cell>
          <cell r="F265">
            <v>8.7529785544082611E-2</v>
          </cell>
          <cell r="G265">
            <v>4.8173515981735159E-2</v>
          </cell>
          <cell r="H265">
            <v>7.1902418146800776E-2</v>
          </cell>
          <cell r="I265">
            <v>5.1085288313966234E-2</v>
          </cell>
          <cell r="J265">
            <v>6.1032863849765258E-2</v>
          </cell>
          <cell r="K265">
            <v>4.4794188861985475E-2</v>
          </cell>
          <cell r="L265">
            <v>6.5947242206235018E-2</v>
          </cell>
          <cell r="M265">
            <v>5.6557221484152591E-2</v>
          </cell>
          <cell r="N265">
            <v>7.5991575991575994E-2</v>
          </cell>
          <cell r="O265">
            <v>7.2732900030950176E-2</v>
          </cell>
          <cell r="P265">
            <v>7.0000000000000007E-2</v>
          </cell>
          <cell r="Q265">
            <v>9.024836981454383E-2</v>
          </cell>
        </row>
        <row r="266">
          <cell r="D266">
            <v>4.154103852596315E-2</v>
          </cell>
          <cell r="E266">
            <v>0.13534256832646949</v>
          </cell>
          <cell r="F266">
            <v>0</v>
          </cell>
          <cell r="G266">
            <v>0</v>
          </cell>
          <cell r="H266">
            <v>0</v>
          </cell>
          <cell r="I266">
            <v>0</v>
          </cell>
          <cell r="J266">
            <v>0</v>
          </cell>
          <cell r="K266">
            <v>0</v>
          </cell>
          <cell r="L266">
            <v>0</v>
          </cell>
          <cell r="M266">
            <v>0</v>
          </cell>
          <cell r="N266">
            <v>0</v>
          </cell>
          <cell r="O266">
            <v>0</v>
          </cell>
          <cell r="P266">
            <v>0</v>
          </cell>
          <cell r="Q266">
            <v>8.5838048090523339E-2</v>
          </cell>
        </row>
        <row r="267">
          <cell r="D267">
            <v>0.23685887225230964</v>
          </cell>
          <cell r="E267">
            <v>0.20519807168308532</v>
          </cell>
          <cell r="F267">
            <v>0.21173311299318323</v>
          </cell>
          <cell r="G267">
            <v>0.10869565217391304</v>
          </cell>
          <cell r="H267">
            <v>0.14956162970603404</v>
          </cell>
          <cell r="I267">
            <v>0.10567164179104478</v>
          </cell>
          <cell r="J267">
            <v>0.13620729190552625</v>
          </cell>
          <cell r="K267">
            <v>9.4003241491085895E-2</v>
          </cell>
          <cell r="L267">
            <v>0.17137853390042532</v>
          </cell>
          <cell r="M267">
            <v>0.14874677910517686</v>
          </cell>
          <cell r="N267">
            <v>0.1817429103705237</v>
          </cell>
          <cell r="O267">
            <v>0.19949856733524354</v>
          </cell>
          <cell r="P267">
            <v>0.17</v>
          </cell>
          <cell r="Q267">
            <v>0.2232103978907222</v>
          </cell>
        </row>
        <row r="268">
          <cell r="D268">
            <v>0.19344262295081968</v>
          </cell>
          <cell r="E268">
            <v>0.20984759671746775</v>
          </cell>
          <cell r="F268">
            <v>0</v>
          </cell>
          <cell r="G268">
            <v>0</v>
          </cell>
          <cell r="H268">
            <v>0</v>
          </cell>
          <cell r="I268">
            <v>0</v>
          </cell>
          <cell r="J268">
            <v>0</v>
          </cell>
          <cell r="K268">
            <v>0</v>
          </cell>
          <cell r="L268">
            <v>0</v>
          </cell>
          <cell r="M268">
            <v>0</v>
          </cell>
          <cell r="N268">
            <v>0</v>
          </cell>
          <cell r="O268">
            <v>0</v>
          </cell>
          <cell r="P268">
            <v>0</v>
          </cell>
          <cell r="Q268">
            <v>0.20084656084656086</v>
          </cell>
        </row>
        <row r="269">
          <cell r="D269">
            <v>0.17434601664684898</v>
          </cell>
          <cell r="E269">
            <v>0.14710966007297868</v>
          </cell>
          <cell r="F269">
            <v>0.13589695725219339</v>
          </cell>
          <cell r="G269">
            <v>7.4719800747198001E-2</v>
          </cell>
          <cell r="H269">
            <v>9.6694400719586238E-2</v>
          </cell>
          <cell r="I269">
            <v>8.2042330351298279E-2</v>
          </cell>
          <cell r="J269">
            <v>0.10849557522123894</v>
          </cell>
          <cell r="K269">
            <v>8.9296762219014225E-2</v>
          </cell>
          <cell r="L269">
            <v>0.12228915662650602</v>
          </cell>
          <cell r="M269">
            <v>9.8231087692886715E-2</v>
          </cell>
          <cell r="N269">
            <v>0.1227248152820328</v>
          </cell>
          <cell r="O269">
            <v>0.14745437079731027</v>
          </cell>
          <cell r="P269">
            <v>0.12</v>
          </cell>
          <cell r="Q269">
            <v>0.16244325460299494</v>
          </cell>
        </row>
        <row r="270">
          <cell r="D270">
            <v>0.14729072303304816</v>
          </cell>
          <cell r="E270">
            <v>0.16195230171935662</v>
          </cell>
          <cell r="F270">
            <v>0</v>
          </cell>
          <cell r="G270">
            <v>0</v>
          </cell>
          <cell r="H270">
            <v>0</v>
          </cell>
          <cell r="I270">
            <v>0</v>
          </cell>
          <cell r="J270">
            <v>0</v>
          </cell>
          <cell r="K270">
            <v>0</v>
          </cell>
          <cell r="L270">
            <v>0</v>
          </cell>
          <cell r="M270">
            <v>0</v>
          </cell>
          <cell r="N270">
            <v>0</v>
          </cell>
          <cell r="O270">
            <v>0</v>
          </cell>
          <cell r="P270">
            <v>0</v>
          </cell>
          <cell r="Q270">
            <v>0.1542656112576957</v>
          </cell>
        </row>
        <row r="271">
          <cell r="D271">
            <v>0.13430769230769229</v>
          </cell>
          <cell r="E271">
            <v>0.12381498470948012</v>
          </cell>
          <cell r="F271">
            <v>0.12516758528228811</v>
          </cell>
          <cell r="G271">
            <v>6.712890009454775E-2</v>
          </cell>
          <cell r="H271">
            <v>8.920365720782604E-2</v>
          </cell>
          <cell r="I271">
            <v>6.9505414105940883E-2</v>
          </cell>
          <cell r="J271">
            <v>8.4481282590084833E-2</v>
          </cell>
          <cell r="K271">
            <v>6.1378401708236788E-2</v>
          </cell>
          <cell r="L271">
            <v>9.3765146508041422E-2</v>
          </cell>
          <cell r="M271">
            <v>8.4792779364882206E-2</v>
          </cell>
          <cell r="N271">
            <v>0.1045703125</v>
          </cell>
          <cell r="O271">
            <v>0.12360076185384436</v>
          </cell>
          <cell r="P271">
            <v>0.1</v>
          </cell>
          <cell r="Q271">
            <v>0.12962134240662315</v>
          </cell>
        </row>
        <row r="272">
          <cell r="D272">
            <v>9.1995474473200389E-2</v>
          </cell>
          <cell r="E272">
            <v>0.1381999752403747</v>
          </cell>
          <cell r="F272">
            <v>0</v>
          </cell>
          <cell r="G272">
            <v>0</v>
          </cell>
          <cell r="H272">
            <v>0</v>
          </cell>
          <cell r="I272">
            <v>0</v>
          </cell>
          <cell r="J272">
            <v>0</v>
          </cell>
          <cell r="K272">
            <v>0</v>
          </cell>
          <cell r="L272">
            <v>0</v>
          </cell>
          <cell r="M272">
            <v>0</v>
          </cell>
          <cell r="N272">
            <v>0</v>
          </cell>
          <cell r="O272">
            <v>0</v>
          </cell>
          <cell r="P272">
            <v>0</v>
          </cell>
          <cell r="Q272">
            <v>0.1133156882533275</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2">
          <cell r="D2">
            <v>29.8</v>
          </cell>
          <cell r="E2">
            <v>22.4</v>
          </cell>
          <cell r="F2">
            <v>0</v>
          </cell>
          <cell r="G2">
            <v>0</v>
          </cell>
          <cell r="H2">
            <v>0</v>
          </cell>
          <cell r="I2">
            <v>0</v>
          </cell>
          <cell r="J2">
            <v>0</v>
          </cell>
          <cell r="K2">
            <v>0</v>
          </cell>
          <cell r="L2">
            <v>0</v>
          </cell>
          <cell r="M2">
            <v>0</v>
          </cell>
          <cell r="N2">
            <v>0</v>
          </cell>
          <cell r="O2">
            <v>0</v>
          </cell>
          <cell r="P2">
            <v>24.741772151898733</v>
          </cell>
          <cell r="V2">
            <v>10545</v>
          </cell>
          <cell r="W2">
            <v>10165</v>
          </cell>
          <cell r="X2">
            <v>0</v>
          </cell>
          <cell r="Y2">
            <v>0</v>
          </cell>
          <cell r="Z2">
            <v>0</v>
          </cell>
          <cell r="AA2">
            <v>0</v>
          </cell>
          <cell r="AB2">
            <v>0</v>
          </cell>
          <cell r="AC2">
            <v>0</v>
          </cell>
          <cell r="AD2">
            <v>0</v>
          </cell>
          <cell r="AE2">
            <v>0</v>
          </cell>
          <cell r="AF2">
            <v>0</v>
          </cell>
          <cell r="AG2">
            <v>0</v>
          </cell>
          <cell r="AH2">
            <v>20710</v>
          </cell>
        </row>
        <row r="3">
          <cell r="D3">
            <v>25</v>
          </cell>
          <cell r="E3">
            <v>54</v>
          </cell>
          <cell r="F3">
            <v>0</v>
          </cell>
          <cell r="G3">
            <v>0</v>
          </cell>
          <cell r="H3">
            <v>0</v>
          </cell>
          <cell r="I3">
            <v>0</v>
          </cell>
          <cell r="J3">
            <v>0</v>
          </cell>
          <cell r="K3">
            <v>0</v>
          </cell>
          <cell r="L3">
            <v>0</v>
          </cell>
          <cell r="M3">
            <v>0</v>
          </cell>
          <cell r="N3">
            <v>0</v>
          </cell>
          <cell r="O3">
            <v>0</v>
          </cell>
          <cell r="P3">
            <v>79</v>
          </cell>
          <cell r="V3">
            <v>4896</v>
          </cell>
          <cell r="W3">
            <v>5356</v>
          </cell>
          <cell r="X3">
            <v>0</v>
          </cell>
          <cell r="Y3">
            <v>0</v>
          </cell>
          <cell r="Z3">
            <v>0</v>
          </cell>
          <cell r="AA3">
            <v>0</v>
          </cell>
          <cell r="AB3">
            <v>0</v>
          </cell>
          <cell r="AC3">
            <v>0</v>
          </cell>
          <cell r="AD3">
            <v>0</v>
          </cell>
          <cell r="AE3">
            <v>0</v>
          </cell>
          <cell r="AF3">
            <v>0</v>
          </cell>
          <cell r="AG3">
            <v>0</v>
          </cell>
          <cell r="AH3">
            <v>10252</v>
          </cell>
        </row>
        <row r="4">
          <cell r="D4">
            <v>17.11</v>
          </cell>
          <cell r="E4">
            <v>18.5</v>
          </cell>
          <cell r="F4">
            <v>0</v>
          </cell>
          <cell r="G4">
            <v>0</v>
          </cell>
          <cell r="H4">
            <v>0</v>
          </cell>
          <cell r="I4">
            <v>0</v>
          </cell>
          <cell r="J4">
            <v>0</v>
          </cell>
          <cell r="K4">
            <v>0</v>
          </cell>
          <cell r="L4">
            <v>0</v>
          </cell>
          <cell r="M4">
            <v>0</v>
          </cell>
          <cell r="N4">
            <v>0</v>
          </cell>
          <cell r="O4">
            <v>0</v>
          </cell>
          <cell r="P4">
            <v>17.894102564102564</v>
          </cell>
          <cell r="V4">
            <v>0.46429587482219059</v>
          </cell>
          <cell r="W4">
            <v>0.52690605017215941</v>
          </cell>
          <cell r="X4">
            <v>0</v>
          </cell>
          <cell r="Y4">
            <v>0</v>
          </cell>
          <cell r="Z4">
            <v>0</v>
          </cell>
          <cell r="AA4">
            <v>0</v>
          </cell>
          <cell r="AB4">
            <v>0</v>
          </cell>
          <cell r="AC4">
            <v>0</v>
          </cell>
          <cell r="AD4">
            <v>0</v>
          </cell>
          <cell r="AE4">
            <v>0</v>
          </cell>
          <cell r="AF4">
            <v>0</v>
          </cell>
          <cell r="AG4">
            <v>0</v>
          </cell>
          <cell r="AH4">
            <v>0.4950265572187349</v>
          </cell>
        </row>
        <row r="5">
          <cell r="D5">
            <v>34</v>
          </cell>
          <cell r="E5">
            <v>44</v>
          </cell>
          <cell r="F5">
            <v>0</v>
          </cell>
          <cell r="G5">
            <v>0</v>
          </cell>
          <cell r="H5">
            <v>0</v>
          </cell>
          <cell r="I5">
            <v>0</v>
          </cell>
          <cell r="J5">
            <v>0</v>
          </cell>
          <cell r="K5">
            <v>0</v>
          </cell>
          <cell r="L5">
            <v>0</v>
          </cell>
          <cell r="M5">
            <v>0</v>
          </cell>
          <cell r="N5">
            <v>0</v>
          </cell>
          <cell r="O5">
            <v>0</v>
          </cell>
          <cell r="P5">
            <v>78</v>
          </cell>
          <cell r="V5">
            <v>0.47</v>
          </cell>
          <cell r="W5">
            <v>0.47</v>
          </cell>
          <cell r="X5">
            <v>0.47</v>
          </cell>
          <cell r="Y5">
            <v>0.47</v>
          </cell>
          <cell r="Z5">
            <v>0.47</v>
          </cell>
          <cell r="AA5">
            <v>0.47</v>
          </cell>
          <cell r="AB5">
            <v>0.47</v>
          </cell>
          <cell r="AC5">
            <v>0.47</v>
          </cell>
          <cell r="AD5">
            <v>0.47</v>
          </cell>
          <cell r="AE5">
            <v>0.47</v>
          </cell>
          <cell r="AF5">
            <v>0.47</v>
          </cell>
          <cell r="AG5">
            <v>0.47</v>
          </cell>
          <cell r="AH5">
            <v>0.47</v>
          </cell>
        </row>
        <row r="6">
          <cell r="D6">
            <v>24.3</v>
          </cell>
          <cell r="E6">
            <v>20.7</v>
          </cell>
          <cell r="F6">
            <v>0</v>
          </cell>
          <cell r="G6">
            <v>0</v>
          </cell>
          <cell r="H6">
            <v>0</v>
          </cell>
          <cell r="I6">
            <v>0</v>
          </cell>
          <cell r="J6">
            <v>0</v>
          </cell>
          <cell r="K6">
            <v>0</v>
          </cell>
          <cell r="L6">
            <v>0</v>
          </cell>
          <cell r="M6">
            <v>0</v>
          </cell>
          <cell r="N6">
            <v>0</v>
          </cell>
          <cell r="O6">
            <v>0</v>
          </cell>
          <cell r="P6">
            <v>22.41764705882353</v>
          </cell>
          <cell r="V6">
            <v>18607</v>
          </cell>
          <cell r="W6">
            <v>19067</v>
          </cell>
          <cell r="X6">
            <v>0</v>
          </cell>
          <cell r="Y6">
            <v>0</v>
          </cell>
          <cell r="Z6">
            <v>0</v>
          </cell>
          <cell r="AA6">
            <v>0</v>
          </cell>
          <cell r="AB6">
            <v>0</v>
          </cell>
          <cell r="AC6">
            <v>0</v>
          </cell>
          <cell r="AD6">
            <v>0</v>
          </cell>
          <cell r="AE6">
            <v>0</v>
          </cell>
          <cell r="AF6">
            <v>0</v>
          </cell>
          <cell r="AG6">
            <v>0</v>
          </cell>
          <cell r="AH6">
            <v>37674</v>
          </cell>
        </row>
        <row r="7">
          <cell r="D7">
            <v>73</v>
          </cell>
          <cell r="E7">
            <v>80</v>
          </cell>
          <cell r="F7">
            <v>0</v>
          </cell>
          <cell r="G7">
            <v>0</v>
          </cell>
          <cell r="H7">
            <v>0</v>
          </cell>
          <cell r="I7">
            <v>0</v>
          </cell>
          <cell r="J7">
            <v>0</v>
          </cell>
          <cell r="K7">
            <v>0</v>
          </cell>
          <cell r="L7">
            <v>0</v>
          </cell>
          <cell r="M7">
            <v>0</v>
          </cell>
          <cell r="N7">
            <v>0</v>
          </cell>
          <cell r="O7">
            <v>0</v>
          </cell>
          <cell r="P7">
            <v>153</v>
          </cell>
          <cell r="V7">
            <v>7595</v>
          </cell>
          <cell r="W7">
            <v>8815</v>
          </cell>
          <cell r="X7">
            <v>0</v>
          </cell>
          <cell r="Y7">
            <v>0</v>
          </cell>
          <cell r="Z7">
            <v>0</v>
          </cell>
          <cell r="AA7">
            <v>0</v>
          </cell>
          <cell r="AB7">
            <v>0</v>
          </cell>
          <cell r="AC7">
            <v>0</v>
          </cell>
          <cell r="AD7">
            <v>0</v>
          </cell>
          <cell r="AE7">
            <v>0</v>
          </cell>
          <cell r="AF7">
            <v>0</v>
          </cell>
          <cell r="AG7">
            <v>0</v>
          </cell>
          <cell r="AH7">
            <v>16410</v>
          </cell>
        </row>
        <row r="8">
          <cell r="D8">
            <v>31.99</v>
          </cell>
          <cell r="E8">
            <v>27.6</v>
          </cell>
          <cell r="F8">
            <v>0</v>
          </cell>
          <cell r="G8">
            <v>0</v>
          </cell>
          <cell r="H8">
            <v>0</v>
          </cell>
          <cell r="I8">
            <v>0</v>
          </cell>
          <cell r="J8">
            <v>0</v>
          </cell>
          <cell r="K8">
            <v>0</v>
          </cell>
          <cell r="L8">
            <v>0</v>
          </cell>
          <cell r="M8">
            <v>0</v>
          </cell>
          <cell r="N8">
            <v>0</v>
          </cell>
          <cell r="O8">
            <v>0</v>
          </cell>
          <cell r="P8">
            <v>29.165130434782608</v>
          </cell>
          <cell r="V8">
            <v>0.40817971731068953</v>
          </cell>
          <cell r="W8">
            <v>0.46231709235852519</v>
          </cell>
          <cell r="X8">
            <v>0</v>
          </cell>
          <cell r="Y8">
            <v>0</v>
          </cell>
          <cell r="Z8">
            <v>0</v>
          </cell>
          <cell r="AA8">
            <v>0</v>
          </cell>
          <cell r="AB8">
            <v>0</v>
          </cell>
          <cell r="AC8">
            <v>0</v>
          </cell>
          <cell r="AD8">
            <v>0</v>
          </cell>
          <cell r="AE8">
            <v>0</v>
          </cell>
          <cell r="AF8">
            <v>0</v>
          </cell>
          <cell r="AG8">
            <v>0</v>
          </cell>
          <cell r="AH8">
            <v>0.43557891383978342</v>
          </cell>
        </row>
        <row r="9">
          <cell r="D9">
            <v>41</v>
          </cell>
          <cell r="E9">
            <v>74</v>
          </cell>
          <cell r="F9">
            <v>0</v>
          </cell>
          <cell r="G9">
            <v>0</v>
          </cell>
          <cell r="H9">
            <v>0</v>
          </cell>
          <cell r="I9">
            <v>0</v>
          </cell>
          <cell r="J9">
            <v>0</v>
          </cell>
          <cell r="K9">
            <v>0</v>
          </cell>
          <cell r="L9">
            <v>0</v>
          </cell>
          <cell r="M9">
            <v>0</v>
          </cell>
          <cell r="N9">
            <v>0</v>
          </cell>
          <cell r="O9">
            <v>0</v>
          </cell>
          <cell r="P9">
            <v>115</v>
          </cell>
          <cell r="V9">
            <v>0.45</v>
          </cell>
          <cell r="W9">
            <v>0.45</v>
          </cell>
          <cell r="X9">
            <v>0.45</v>
          </cell>
          <cell r="Y9">
            <v>0.45</v>
          </cell>
          <cell r="Z9">
            <v>0.45</v>
          </cell>
          <cell r="AA9">
            <v>0.45</v>
          </cell>
          <cell r="AB9">
            <v>0.45</v>
          </cell>
          <cell r="AC9">
            <v>0.45</v>
          </cell>
          <cell r="AD9">
            <v>0.45</v>
          </cell>
          <cell r="AE9">
            <v>0.45</v>
          </cell>
          <cell r="AF9">
            <v>0.45</v>
          </cell>
          <cell r="AG9">
            <v>0.45</v>
          </cell>
          <cell r="AH9">
            <v>0.45</v>
          </cell>
        </row>
        <row r="10">
          <cell r="D10">
            <v>16.36</v>
          </cell>
          <cell r="E10">
            <v>28.9</v>
          </cell>
          <cell r="F10">
            <v>0</v>
          </cell>
          <cell r="G10">
            <v>0</v>
          </cell>
          <cell r="H10">
            <v>0</v>
          </cell>
          <cell r="I10">
            <v>0</v>
          </cell>
          <cell r="J10">
            <v>0</v>
          </cell>
          <cell r="K10">
            <v>0</v>
          </cell>
          <cell r="L10">
            <v>0</v>
          </cell>
          <cell r="M10">
            <v>0</v>
          </cell>
          <cell r="N10">
            <v>0</v>
          </cell>
          <cell r="O10">
            <v>0</v>
          </cell>
          <cell r="P10">
            <v>24.72</v>
          </cell>
          <cell r="V10">
            <v>17952</v>
          </cell>
          <cell r="W10">
            <v>17664</v>
          </cell>
          <cell r="X10">
            <v>0</v>
          </cell>
          <cell r="Y10">
            <v>0</v>
          </cell>
          <cell r="Z10">
            <v>0</v>
          </cell>
          <cell r="AA10">
            <v>0</v>
          </cell>
          <cell r="AB10">
            <v>0</v>
          </cell>
          <cell r="AC10">
            <v>0</v>
          </cell>
          <cell r="AD10">
            <v>0</v>
          </cell>
          <cell r="AE10">
            <v>0</v>
          </cell>
          <cell r="AF10">
            <v>0</v>
          </cell>
          <cell r="AG10">
            <v>0</v>
          </cell>
          <cell r="AH10">
            <v>35616</v>
          </cell>
        </row>
        <row r="11">
          <cell r="D11">
            <v>23</v>
          </cell>
          <cell r="E11">
            <v>46</v>
          </cell>
          <cell r="F11">
            <v>0</v>
          </cell>
          <cell r="G11">
            <v>0</v>
          </cell>
          <cell r="H11">
            <v>0</v>
          </cell>
          <cell r="I11">
            <v>0</v>
          </cell>
          <cell r="J11">
            <v>0</v>
          </cell>
          <cell r="K11">
            <v>0</v>
          </cell>
          <cell r="L11">
            <v>0</v>
          </cell>
          <cell r="M11">
            <v>0</v>
          </cell>
          <cell r="N11">
            <v>0</v>
          </cell>
          <cell r="O11">
            <v>0</v>
          </cell>
          <cell r="P11">
            <v>69</v>
          </cell>
          <cell r="V11">
            <v>8930</v>
          </cell>
          <cell r="W11">
            <v>10259</v>
          </cell>
          <cell r="X11">
            <v>0</v>
          </cell>
          <cell r="Y11">
            <v>0</v>
          </cell>
          <cell r="Z11">
            <v>0</v>
          </cell>
          <cell r="AA11">
            <v>0</v>
          </cell>
          <cell r="AB11">
            <v>0</v>
          </cell>
          <cell r="AC11">
            <v>0</v>
          </cell>
          <cell r="AD11">
            <v>0</v>
          </cell>
          <cell r="AE11">
            <v>0</v>
          </cell>
          <cell r="AF11">
            <v>0</v>
          </cell>
          <cell r="AG11">
            <v>0</v>
          </cell>
          <cell r="AH11">
            <v>19189</v>
          </cell>
        </row>
        <row r="12">
          <cell r="D12">
            <v>23.41</v>
          </cell>
          <cell r="E12">
            <v>21.2</v>
          </cell>
          <cell r="F12">
            <v>0</v>
          </cell>
          <cell r="G12">
            <v>0</v>
          </cell>
          <cell r="H12">
            <v>0</v>
          </cell>
          <cell r="I12">
            <v>0</v>
          </cell>
          <cell r="J12">
            <v>0</v>
          </cell>
          <cell r="K12">
            <v>0</v>
          </cell>
          <cell r="L12">
            <v>0</v>
          </cell>
          <cell r="M12">
            <v>0</v>
          </cell>
          <cell r="N12">
            <v>0</v>
          </cell>
          <cell r="O12">
            <v>0</v>
          </cell>
          <cell r="P12">
            <v>22.076842105263157</v>
          </cell>
          <cell r="V12">
            <v>0.49743761140819964</v>
          </cell>
          <cell r="W12">
            <v>0.58078577898550721</v>
          </cell>
          <cell r="X12">
            <v>0</v>
          </cell>
          <cell r="Y12">
            <v>0</v>
          </cell>
          <cell r="Z12">
            <v>0</v>
          </cell>
          <cell r="AA12">
            <v>0</v>
          </cell>
          <cell r="AB12">
            <v>0</v>
          </cell>
          <cell r="AC12">
            <v>0</v>
          </cell>
          <cell r="AD12">
            <v>0</v>
          </cell>
          <cell r="AE12">
            <v>0</v>
          </cell>
          <cell r="AF12">
            <v>0</v>
          </cell>
          <cell r="AG12">
            <v>0</v>
          </cell>
          <cell r="AH12">
            <v>0.53877470799640614</v>
          </cell>
        </row>
        <row r="13">
          <cell r="D13">
            <v>196</v>
          </cell>
          <cell r="E13">
            <v>298</v>
          </cell>
          <cell r="F13">
            <v>0</v>
          </cell>
          <cell r="G13">
            <v>0</v>
          </cell>
          <cell r="H13">
            <v>0</v>
          </cell>
          <cell r="I13">
            <v>0</v>
          </cell>
          <cell r="J13">
            <v>0</v>
          </cell>
          <cell r="K13">
            <v>0</v>
          </cell>
          <cell r="L13">
            <v>0</v>
          </cell>
          <cell r="M13">
            <v>0</v>
          </cell>
          <cell r="N13">
            <v>0</v>
          </cell>
          <cell r="O13">
            <v>0</v>
          </cell>
          <cell r="P13">
            <v>494</v>
          </cell>
          <cell r="V13">
            <v>0.51590000000000003</v>
          </cell>
          <cell r="W13">
            <v>0.51590000000000003</v>
          </cell>
          <cell r="X13">
            <v>0.51590000000000003</v>
          </cell>
          <cell r="Y13">
            <v>0.51590000000000003</v>
          </cell>
          <cell r="Z13">
            <v>0.51590000000000003</v>
          </cell>
          <cell r="AA13">
            <v>0.51590000000000003</v>
          </cell>
          <cell r="AB13">
            <v>0.51590000000000003</v>
          </cell>
          <cell r="AC13">
            <v>0.51590000000000003</v>
          </cell>
          <cell r="AD13">
            <v>0.51590000000000003</v>
          </cell>
          <cell r="AE13">
            <v>0.51590000000000003</v>
          </cell>
          <cell r="AF13">
            <v>0.51590000000000003</v>
          </cell>
          <cell r="AG13">
            <v>0.51590000000000003</v>
          </cell>
          <cell r="AH13">
            <v>0.51590000000000003</v>
          </cell>
        </row>
        <row r="14">
          <cell r="V14">
            <v>10799</v>
          </cell>
          <cell r="W14">
            <v>11883</v>
          </cell>
          <cell r="X14">
            <v>0</v>
          </cell>
          <cell r="Y14">
            <v>0</v>
          </cell>
          <cell r="Z14">
            <v>0</v>
          </cell>
          <cell r="AA14">
            <v>0</v>
          </cell>
          <cell r="AB14">
            <v>0</v>
          </cell>
          <cell r="AC14">
            <v>0</v>
          </cell>
          <cell r="AD14">
            <v>0</v>
          </cell>
          <cell r="AE14">
            <v>0</v>
          </cell>
          <cell r="AF14">
            <v>0</v>
          </cell>
          <cell r="AG14">
            <v>0</v>
          </cell>
          <cell r="AH14">
            <v>22682</v>
          </cell>
        </row>
        <row r="15">
          <cell r="V15">
            <v>4353</v>
          </cell>
          <cell r="W15">
            <v>5228</v>
          </cell>
          <cell r="X15">
            <v>0</v>
          </cell>
          <cell r="Y15">
            <v>0</v>
          </cell>
          <cell r="Z15">
            <v>0</v>
          </cell>
          <cell r="AA15">
            <v>0</v>
          </cell>
          <cell r="AB15">
            <v>0</v>
          </cell>
          <cell r="AC15">
            <v>0</v>
          </cell>
          <cell r="AD15">
            <v>0</v>
          </cell>
          <cell r="AE15">
            <v>0</v>
          </cell>
          <cell r="AF15">
            <v>0</v>
          </cell>
          <cell r="AG15">
            <v>0</v>
          </cell>
          <cell r="AH15">
            <v>9581</v>
          </cell>
        </row>
        <row r="16">
          <cell r="D16">
            <v>9.5</v>
          </cell>
          <cell r="E16">
            <v>10.4</v>
          </cell>
          <cell r="F16">
            <v>0</v>
          </cell>
          <cell r="G16">
            <v>0</v>
          </cell>
          <cell r="H16">
            <v>0</v>
          </cell>
          <cell r="I16">
            <v>0</v>
          </cell>
          <cell r="J16">
            <v>0</v>
          </cell>
          <cell r="K16">
            <v>0</v>
          </cell>
          <cell r="L16">
            <v>0</v>
          </cell>
          <cell r="M16">
            <v>0</v>
          </cell>
          <cell r="N16">
            <v>0</v>
          </cell>
          <cell r="O16">
            <v>0</v>
          </cell>
          <cell r="P16">
            <v>9.997647058823528</v>
          </cell>
          <cell r="V16">
            <v>0.40309287897027501</v>
          </cell>
          <cell r="W16">
            <v>0.43995624000673228</v>
          </cell>
          <cell r="X16">
            <v>0</v>
          </cell>
          <cell r="Y16">
            <v>0</v>
          </cell>
          <cell r="Z16">
            <v>0</v>
          </cell>
          <cell r="AA16">
            <v>0</v>
          </cell>
          <cell r="AB16">
            <v>0</v>
          </cell>
          <cell r="AC16">
            <v>0</v>
          </cell>
          <cell r="AD16">
            <v>0</v>
          </cell>
          <cell r="AE16">
            <v>0</v>
          </cell>
          <cell r="AF16">
            <v>0</v>
          </cell>
          <cell r="AG16">
            <v>0</v>
          </cell>
          <cell r="AH16">
            <v>0.42240543161978661</v>
          </cell>
        </row>
        <row r="17">
          <cell r="D17">
            <v>38</v>
          </cell>
          <cell r="E17">
            <v>47</v>
          </cell>
          <cell r="F17">
            <v>0</v>
          </cell>
          <cell r="G17">
            <v>0</v>
          </cell>
          <cell r="H17">
            <v>0</v>
          </cell>
          <cell r="I17">
            <v>0</v>
          </cell>
          <cell r="J17">
            <v>0</v>
          </cell>
          <cell r="K17">
            <v>0</v>
          </cell>
          <cell r="L17">
            <v>0</v>
          </cell>
          <cell r="M17">
            <v>0</v>
          </cell>
          <cell r="N17">
            <v>0</v>
          </cell>
          <cell r="O17">
            <v>0</v>
          </cell>
          <cell r="P17">
            <v>85</v>
          </cell>
          <cell r="V17">
            <v>0.43</v>
          </cell>
          <cell r="W17">
            <v>0.43</v>
          </cell>
          <cell r="X17">
            <v>0.43</v>
          </cell>
          <cell r="Y17">
            <v>0.43</v>
          </cell>
          <cell r="Z17">
            <v>0.43</v>
          </cell>
          <cell r="AA17">
            <v>0.43</v>
          </cell>
          <cell r="AB17">
            <v>0.43</v>
          </cell>
          <cell r="AC17">
            <v>0.43</v>
          </cell>
          <cell r="AD17">
            <v>0.43</v>
          </cell>
          <cell r="AE17">
            <v>0.43</v>
          </cell>
          <cell r="AF17">
            <v>0.43</v>
          </cell>
          <cell r="AG17">
            <v>0.43</v>
          </cell>
          <cell r="AH17">
            <v>0.43</v>
          </cell>
        </row>
        <row r="18">
          <cell r="D18">
            <v>38</v>
          </cell>
          <cell r="E18">
            <v>47</v>
          </cell>
          <cell r="F18">
            <v>0</v>
          </cell>
          <cell r="G18">
            <v>0</v>
          </cell>
          <cell r="H18">
            <v>0</v>
          </cell>
          <cell r="I18">
            <v>0</v>
          </cell>
          <cell r="J18">
            <v>0</v>
          </cell>
          <cell r="K18">
            <v>0</v>
          </cell>
          <cell r="L18">
            <v>0</v>
          </cell>
          <cell r="M18">
            <v>0</v>
          </cell>
          <cell r="N18">
            <v>0</v>
          </cell>
          <cell r="O18">
            <v>0</v>
          </cell>
          <cell r="P18">
            <v>85</v>
          </cell>
          <cell r="V18">
            <v>11207</v>
          </cell>
          <cell r="W18">
            <v>11758</v>
          </cell>
          <cell r="X18">
            <v>0</v>
          </cell>
          <cell r="Y18">
            <v>0</v>
          </cell>
          <cell r="Z18">
            <v>0</v>
          </cell>
          <cell r="AA18">
            <v>0</v>
          </cell>
          <cell r="AB18">
            <v>0</v>
          </cell>
          <cell r="AC18">
            <v>0</v>
          </cell>
          <cell r="AD18">
            <v>0</v>
          </cell>
          <cell r="AE18">
            <v>0</v>
          </cell>
          <cell r="AF18">
            <v>0</v>
          </cell>
          <cell r="AG18">
            <v>0</v>
          </cell>
          <cell r="AH18">
            <v>22965</v>
          </cell>
        </row>
        <row r="19">
          <cell r="D19">
            <v>1</v>
          </cell>
          <cell r="E19">
            <v>1</v>
          </cell>
          <cell r="F19">
            <v>0</v>
          </cell>
          <cell r="G19">
            <v>0</v>
          </cell>
          <cell r="H19">
            <v>0</v>
          </cell>
          <cell r="I19">
            <v>0</v>
          </cell>
          <cell r="J19">
            <v>0</v>
          </cell>
          <cell r="K19">
            <v>0</v>
          </cell>
          <cell r="L19">
            <v>0</v>
          </cell>
          <cell r="M19">
            <v>0</v>
          </cell>
          <cell r="N19">
            <v>0</v>
          </cell>
          <cell r="O19">
            <v>0</v>
          </cell>
          <cell r="P19">
            <v>1</v>
          </cell>
          <cell r="V19">
            <v>4628</v>
          </cell>
          <cell r="W19">
            <v>6139</v>
          </cell>
          <cell r="X19">
            <v>0</v>
          </cell>
          <cell r="Y19">
            <v>0</v>
          </cell>
          <cell r="Z19">
            <v>0</v>
          </cell>
          <cell r="AA19">
            <v>0</v>
          </cell>
          <cell r="AB19">
            <v>0</v>
          </cell>
          <cell r="AC19">
            <v>0</v>
          </cell>
          <cell r="AD19">
            <v>0</v>
          </cell>
          <cell r="AE19">
            <v>0</v>
          </cell>
          <cell r="AF19">
            <v>0</v>
          </cell>
          <cell r="AG19">
            <v>0</v>
          </cell>
          <cell r="AH19">
            <v>10767</v>
          </cell>
        </row>
        <row r="20">
          <cell r="D20">
            <v>12.4</v>
          </cell>
          <cell r="E20">
            <v>13.5</v>
          </cell>
          <cell r="F20">
            <v>0</v>
          </cell>
          <cell r="G20">
            <v>0</v>
          </cell>
          <cell r="H20">
            <v>0</v>
          </cell>
          <cell r="I20">
            <v>0</v>
          </cell>
          <cell r="J20">
            <v>0</v>
          </cell>
          <cell r="K20">
            <v>0</v>
          </cell>
          <cell r="L20">
            <v>0</v>
          </cell>
          <cell r="M20">
            <v>0</v>
          </cell>
          <cell r="N20">
            <v>0</v>
          </cell>
          <cell r="O20">
            <v>0</v>
          </cell>
          <cell r="P20">
            <v>12.895000000000001</v>
          </cell>
          <cell r="V20">
            <v>0.41295618809672524</v>
          </cell>
          <cell r="W20">
            <v>0.5221126041843851</v>
          </cell>
          <cell r="X20">
            <v>0</v>
          </cell>
          <cell r="Y20">
            <v>0</v>
          </cell>
          <cell r="Z20">
            <v>0</v>
          </cell>
          <cell r="AA20">
            <v>0</v>
          </cell>
          <cell r="AB20">
            <v>0</v>
          </cell>
          <cell r="AC20">
            <v>0</v>
          </cell>
          <cell r="AD20">
            <v>0</v>
          </cell>
          <cell r="AE20">
            <v>0</v>
          </cell>
          <cell r="AF20">
            <v>0</v>
          </cell>
          <cell r="AG20">
            <v>0</v>
          </cell>
          <cell r="AH20">
            <v>0.46884389288047029</v>
          </cell>
        </row>
        <row r="21">
          <cell r="D21">
            <v>66</v>
          </cell>
          <cell r="E21">
            <v>54</v>
          </cell>
          <cell r="F21">
            <v>0</v>
          </cell>
          <cell r="G21">
            <v>0</v>
          </cell>
          <cell r="H21">
            <v>0</v>
          </cell>
          <cell r="I21">
            <v>0</v>
          </cell>
          <cell r="J21">
            <v>0</v>
          </cell>
          <cell r="K21">
            <v>0</v>
          </cell>
          <cell r="L21">
            <v>0</v>
          </cell>
          <cell r="M21">
            <v>0</v>
          </cell>
          <cell r="N21">
            <v>0</v>
          </cell>
          <cell r="O21">
            <v>0</v>
          </cell>
          <cell r="P21">
            <v>120</v>
          </cell>
          <cell r="V21">
            <v>0.46</v>
          </cell>
          <cell r="W21">
            <v>0.46</v>
          </cell>
          <cell r="X21">
            <v>0.46</v>
          </cell>
          <cell r="Y21">
            <v>0.46</v>
          </cell>
          <cell r="Z21">
            <v>0.46</v>
          </cell>
          <cell r="AA21">
            <v>0.46</v>
          </cell>
          <cell r="AB21">
            <v>0.46</v>
          </cell>
          <cell r="AC21">
            <v>0.46</v>
          </cell>
          <cell r="AD21">
            <v>0.46</v>
          </cell>
          <cell r="AE21">
            <v>0.46</v>
          </cell>
          <cell r="AF21">
            <v>0.46</v>
          </cell>
          <cell r="AG21">
            <v>0.46</v>
          </cell>
          <cell r="AH21">
            <v>0.46</v>
          </cell>
        </row>
        <row r="22">
          <cell r="D22">
            <v>66</v>
          </cell>
          <cell r="E22">
            <v>53</v>
          </cell>
          <cell r="F22">
            <v>0</v>
          </cell>
          <cell r="G22">
            <v>0</v>
          </cell>
          <cell r="H22">
            <v>0</v>
          </cell>
          <cell r="I22">
            <v>0</v>
          </cell>
          <cell r="J22">
            <v>0</v>
          </cell>
          <cell r="K22">
            <v>0</v>
          </cell>
          <cell r="L22">
            <v>0</v>
          </cell>
          <cell r="M22">
            <v>0</v>
          </cell>
          <cell r="N22">
            <v>0</v>
          </cell>
          <cell r="O22">
            <v>0</v>
          </cell>
          <cell r="P22">
            <v>119</v>
          </cell>
          <cell r="V22">
            <v>69110</v>
          </cell>
          <cell r="W22">
            <v>70537</v>
          </cell>
          <cell r="X22">
            <v>0</v>
          </cell>
          <cell r="Y22">
            <v>0</v>
          </cell>
          <cell r="Z22">
            <v>0</v>
          </cell>
          <cell r="AA22">
            <v>0</v>
          </cell>
          <cell r="AB22">
            <v>0</v>
          </cell>
          <cell r="AC22">
            <v>0</v>
          </cell>
          <cell r="AD22">
            <v>0</v>
          </cell>
          <cell r="AE22">
            <v>0</v>
          </cell>
          <cell r="AF22">
            <v>0</v>
          </cell>
          <cell r="AG22">
            <v>0</v>
          </cell>
          <cell r="AH22">
            <v>139647</v>
          </cell>
        </row>
        <row r="23">
          <cell r="D23">
            <v>1</v>
          </cell>
          <cell r="E23">
            <v>0.98148148148148151</v>
          </cell>
          <cell r="F23">
            <v>0</v>
          </cell>
          <cell r="G23">
            <v>0</v>
          </cell>
          <cell r="H23">
            <v>0</v>
          </cell>
          <cell r="I23">
            <v>0</v>
          </cell>
          <cell r="J23">
            <v>0</v>
          </cell>
          <cell r="K23">
            <v>0</v>
          </cell>
          <cell r="L23">
            <v>0</v>
          </cell>
          <cell r="M23">
            <v>0</v>
          </cell>
          <cell r="N23">
            <v>0</v>
          </cell>
          <cell r="O23">
            <v>0</v>
          </cell>
          <cell r="P23">
            <v>0.9916666666666667</v>
          </cell>
          <cell r="V23">
            <v>30402</v>
          </cell>
          <cell r="W23">
            <v>35797</v>
          </cell>
          <cell r="X23">
            <v>0</v>
          </cell>
          <cell r="Y23">
            <v>0</v>
          </cell>
          <cell r="Z23">
            <v>0</v>
          </cell>
          <cell r="AA23">
            <v>0</v>
          </cell>
          <cell r="AB23">
            <v>0</v>
          </cell>
          <cell r="AC23">
            <v>0</v>
          </cell>
          <cell r="AD23">
            <v>0</v>
          </cell>
          <cell r="AE23">
            <v>0</v>
          </cell>
          <cell r="AF23">
            <v>0</v>
          </cell>
          <cell r="AG23">
            <v>0</v>
          </cell>
          <cell r="AH23">
            <v>66199</v>
          </cell>
        </row>
        <row r="24">
          <cell r="D24">
            <v>12.5</v>
          </cell>
          <cell r="E24">
            <v>11.1</v>
          </cell>
          <cell r="F24">
            <v>0</v>
          </cell>
          <cell r="G24">
            <v>0</v>
          </cell>
          <cell r="H24">
            <v>0</v>
          </cell>
          <cell r="I24">
            <v>0</v>
          </cell>
          <cell r="J24">
            <v>0</v>
          </cell>
          <cell r="K24">
            <v>0</v>
          </cell>
          <cell r="L24">
            <v>0</v>
          </cell>
          <cell r="M24">
            <v>0</v>
          </cell>
          <cell r="N24">
            <v>0</v>
          </cell>
          <cell r="O24">
            <v>0</v>
          </cell>
          <cell r="P24">
            <v>11.784444444444444</v>
          </cell>
          <cell r="V24">
            <v>0.43990739400954998</v>
          </cell>
          <cell r="W24">
            <v>0.50749252165530145</v>
          </cell>
          <cell r="X24">
            <v>0</v>
          </cell>
          <cell r="Y24">
            <v>0</v>
          </cell>
          <cell r="Z24">
            <v>0</v>
          </cell>
          <cell r="AA24">
            <v>0</v>
          </cell>
          <cell r="AB24">
            <v>0</v>
          </cell>
          <cell r="AC24">
            <v>0</v>
          </cell>
          <cell r="AD24">
            <v>0</v>
          </cell>
          <cell r="AE24">
            <v>0</v>
          </cell>
          <cell r="AF24">
            <v>0</v>
          </cell>
          <cell r="AG24">
            <v>0</v>
          </cell>
          <cell r="AH24">
            <v>0.47404527129118418</v>
          </cell>
        </row>
        <row r="25">
          <cell r="D25">
            <v>110</v>
          </cell>
          <cell r="E25">
            <v>115</v>
          </cell>
          <cell r="F25">
            <v>0</v>
          </cell>
          <cell r="G25">
            <v>0</v>
          </cell>
          <cell r="H25">
            <v>0</v>
          </cell>
          <cell r="I25">
            <v>0</v>
          </cell>
          <cell r="J25">
            <v>0</v>
          </cell>
          <cell r="K25">
            <v>0</v>
          </cell>
          <cell r="L25">
            <v>0</v>
          </cell>
          <cell r="M25">
            <v>0</v>
          </cell>
          <cell r="N25">
            <v>0</v>
          </cell>
          <cell r="O25">
            <v>0</v>
          </cell>
          <cell r="P25">
            <v>225</v>
          </cell>
          <cell r="V25">
            <v>0.47</v>
          </cell>
          <cell r="W25">
            <v>0.47</v>
          </cell>
          <cell r="X25">
            <v>0.47</v>
          </cell>
          <cell r="Y25">
            <v>0.47</v>
          </cell>
          <cell r="Z25">
            <v>0.47</v>
          </cell>
          <cell r="AA25">
            <v>0.47</v>
          </cell>
          <cell r="AB25">
            <v>0.47</v>
          </cell>
          <cell r="AC25">
            <v>0.47</v>
          </cell>
          <cell r="AD25">
            <v>0.47</v>
          </cell>
          <cell r="AE25">
            <v>0.47</v>
          </cell>
          <cell r="AF25">
            <v>0.47</v>
          </cell>
          <cell r="AG25">
            <v>0.47</v>
          </cell>
          <cell r="AH25">
            <v>0.47</v>
          </cell>
        </row>
        <row r="26">
          <cell r="D26">
            <v>110</v>
          </cell>
          <cell r="E26">
            <v>115</v>
          </cell>
          <cell r="F26">
            <v>0</v>
          </cell>
          <cell r="G26">
            <v>0</v>
          </cell>
          <cell r="H26">
            <v>0</v>
          </cell>
          <cell r="I26">
            <v>0</v>
          </cell>
          <cell r="J26">
            <v>0</v>
          </cell>
          <cell r="K26">
            <v>0</v>
          </cell>
          <cell r="L26">
            <v>0</v>
          </cell>
          <cell r="M26">
            <v>0</v>
          </cell>
          <cell r="N26">
            <v>0</v>
          </cell>
          <cell r="O26">
            <v>0</v>
          </cell>
          <cell r="P26">
            <v>225</v>
          </cell>
        </row>
        <row r="27">
          <cell r="D27">
            <v>1</v>
          </cell>
          <cell r="E27">
            <v>1</v>
          </cell>
          <cell r="F27">
            <v>0</v>
          </cell>
          <cell r="G27">
            <v>0</v>
          </cell>
          <cell r="H27">
            <v>0</v>
          </cell>
          <cell r="I27">
            <v>0</v>
          </cell>
          <cell r="J27">
            <v>0</v>
          </cell>
          <cell r="K27">
            <v>0</v>
          </cell>
          <cell r="L27">
            <v>0</v>
          </cell>
          <cell r="M27">
            <v>0</v>
          </cell>
          <cell r="N27">
            <v>0</v>
          </cell>
          <cell r="O27">
            <v>0</v>
          </cell>
          <cell r="P27">
            <v>1</v>
          </cell>
        </row>
        <row r="28">
          <cell r="D28">
            <v>12.3</v>
          </cell>
          <cell r="E28">
            <v>11.7</v>
          </cell>
          <cell r="F28">
            <v>0</v>
          </cell>
          <cell r="G28">
            <v>0</v>
          </cell>
          <cell r="H28">
            <v>0</v>
          </cell>
          <cell r="I28">
            <v>0</v>
          </cell>
          <cell r="J28">
            <v>0</v>
          </cell>
          <cell r="K28">
            <v>0</v>
          </cell>
          <cell r="L28">
            <v>0</v>
          </cell>
          <cell r="M28">
            <v>0</v>
          </cell>
          <cell r="N28">
            <v>0</v>
          </cell>
          <cell r="O28">
            <v>0</v>
          </cell>
          <cell r="P28">
            <v>11.924460431654676</v>
          </cell>
          <cell r="V28">
            <v>10545</v>
          </cell>
          <cell r="W28">
            <v>10165</v>
          </cell>
          <cell r="X28">
            <v>0</v>
          </cell>
          <cell r="Y28">
            <v>0</v>
          </cell>
          <cell r="Z28">
            <v>0</v>
          </cell>
          <cell r="AA28">
            <v>0</v>
          </cell>
          <cell r="AB28">
            <v>0</v>
          </cell>
          <cell r="AC28">
            <v>0</v>
          </cell>
          <cell r="AD28">
            <v>0</v>
          </cell>
          <cell r="AE28">
            <v>0</v>
          </cell>
          <cell r="AF28">
            <v>0</v>
          </cell>
          <cell r="AG28">
            <v>0</v>
          </cell>
          <cell r="AH28">
            <v>20710</v>
          </cell>
        </row>
        <row r="29">
          <cell r="D29">
            <v>52</v>
          </cell>
          <cell r="E29">
            <v>87</v>
          </cell>
          <cell r="F29">
            <v>0</v>
          </cell>
          <cell r="G29">
            <v>0</v>
          </cell>
          <cell r="H29">
            <v>0</v>
          </cell>
          <cell r="I29">
            <v>0</v>
          </cell>
          <cell r="J29">
            <v>0</v>
          </cell>
          <cell r="K29">
            <v>0</v>
          </cell>
          <cell r="L29">
            <v>0</v>
          </cell>
          <cell r="M29">
            <v>0</v>
          </cell>
          <cell r="N29">
            <v>0</v>
          </cell>
          <cell r="O29">
            <v>0</v>
          </cell>
          <cell r="P29">
            <v>139</v>
          </cell>
          <cell r="V29">
            <v>7</v>
          </cell>
          <cell r="W29">
            <v>14</v>
          </cell>
          <cell r="X29">
            <v>0</v>
          </cell>
          <cell r="Y29">
            <v>0</v>
          </cell>
          <cell r="Z29">
            <v>0</v>
          </cell>
          <cell r="AA29">
            <v>0</v>
          </cell>
          <cell r="AB29">
            <v>0</v>
          </cell>
          <cell r="AC29">
            <v>0</v>
          </cell>
          <cell r="AD29">
            <v>0</v>
          </cell>
          <cell r="AE29">
            <v>0</v>
          </cell>
          <cell r="AF29">
            <v>0</v>
          </cell>
          <cell r="AG29">
            <v>0</v>
          </cell>
          <cell r="AH29">
            <v>21</v>
          </cell>
        </row>
        <row r="30">
          <cell r="D30">
            <v>52</v>
          </cell>
          <cell r="E30">
            <v>87</v>
          </cell>
          <cell r="F30">
            <v>0</v>
          </cell>
          <cell r="G30">
            <v>0</v>
          </cell>
          <cell r="H30">
            <v>0</v>
          </cell>
          <cell r="I30">
            <v>0</v>
          </cell>
          <cell r="J30">
            <v>0</v>
          </cell>
          <cell r="K30">
            <v>0</v>
          </cell>
          <cell r="L30">
            <v>0</v>
          </cell>
          <cell r="M30">
            <v>0</v>
          </cell>
          <cell r="N30">
            <v>0</v>
          </cell>
          <cell r="O30">
            <v>0</v>
          </cell>
          <cell r="P30">
            <v>139</v>
          </cell>
          <cell r="V30">
            <v>6.1306708705552633E-4</v>
          </cell>
          <cell r="W30">
            <v>1.266624445851805E-3</v>
          </cell>
          <cell r="X30">
            <v>0</v>
          </cell>
          <cell r="Y30">
            <v>0</v>
          </cell>
          <cell r="Z30">
            <v>0</v>
          </cell>
          <cell r="AA30">
            <v>0</v>
          </cell>
          <cell r="AB30">
            <v>0</v>
          </cell>
          <cell r="AC30">
            <v>0</v>
          </cell>
          <cell r="AD30">
            <v>0</v>
          </cell>
          <cell r="AE30">
            <v>0</v>
          </cell>
          <cell r="AF30">
            <v>0</v>
          </cell>
          <cell r="AG30">
            <v>0</v>
          </cell>
          <cell r="AH30">
            <v>9.3453784878287573E-4</v>
          </cell>
        </row>
        <row r="31">
          <cell r="D31">
            <v>1</v>
          </cell>
          <cell r="E31">
            <v>1</v>
          </cell>
          <cell r="F31">
            <v>0</v>
          </cell>
          <cell r="G31">
            <v>0</v>
          </cell>
          <cell r="H31">
            <v>0</v>
          </cell>
          <cell r="I31">
            <v>0</v>
          </cell>
          <cell r="J31">
            <v>0</v>
          </cell>
          <cell r="K31">
            <v>0</v>
          </cell>
          <cell r="L31">
            <v>0</v>
          </cell>
          <cell r="M31">
            <v>0</v>
          </cell>
          <cell r="N31">
            <v>0</v>
          </cell>
          <cell r="O31">
            <v>0</v>
          </cell>
          <cell r="P31">
            <v>1</v>
          </cell>
          <cell r="V31">
            <v>4.0000000000000001E-3</v>
          </cell>
          <cell r="W31">
            <v>4.0000000000000001E-3</v>
          </cell>
          <cell r="X31">
            <v>4.0000000000000001E-3</v>
          </cell>
          <cell r="Y31">
            <v>4.0000000000000001E-3</v>
          </cell>
          <cell r="Z31">
            <v>4.0000000000000001E-3</v>
          </cell>
          <cell r="AA31">
            <v>4.0000000000000001E-3</v>
          </cell>
          <cell r="AB31">
            <v>4.0000000000000001E-3</v>
          </cell>
          <cell r="AC31">
            <v>4.0000000000000001E-3</v>
          </cell>
          <cell r="AD31">
            <v>4.0000000000000001E-3</v>
          </cell>
          <cell r="AE31">
            <v>4.0000000000000001E-3</v>
          </cell>
          <cell r="AF31">
            <v>4.0000000000000001E-3</v>
          </cell>
          <cell r="AG31">
            <v>4.0000000000000001E-3</v>
          </cell>
          <cell r="AH31">
            <v>4.0000000000000001E-3</v>
          </cell>
        </row>
        <row r="32">
          <cell r="D32">
            <v>8.6999999999999993</v>
          </cell>
          <cell r="E32">
            <v>9.3000000000000007</v>
          </cell>
          <cell r="F32">
            <v>0</v>
          </cell>
          <cell r="G32">
            <v>0</v>
          </cell>
          <cell r="H32">
            <v>0</v>
          </cell>
          <cell r="I32">
            <v>0</v>
          </cell>
          <cell r="J32">
            <v>0</v>
          </cell>
          <cell r="K32">
            <v>0</v>
          </cell>
          <cell r="L32">
            <v>0</v>
          </cell>
          <cell r="M32">
            <v>0</v>
          </cell>
          <cell r="N32">
            <v>0</v>
          </cell>
          <cell r="O32">
            <v>0</v>
          </cell>
          <cell r="P32">
            <v>8.9946428571428587</v>
          </cell>
          <cell r="V32">
            <v>18607</v>
          </cell>
          <cell r="W32">
            <v>19067</v>
          </cell>
          <cell r="X32">
            <v>0</v>
          </cell>
          <cell r="Y32">
            <v>0</v>
          </cell>
          <cell r="Z32">
            <v>0</v>
          </cell>
          <cell r="AA32">
            <v>0</v>
          </cell>
          <cell r="AB32">
            <v>0</v>
          </cell>
          <cell r="AC32">
            <v>0</v>
          </cell>
          <cell r="AD32">
            <v>0</v>
          </cell>
          <cell r="AE32">
            <v>0</v>
          </cell>
          <cell r="AF32">
            <v>0</v>
          </cell>
          <cell r="AG32">
            <v>0</v>
          </cell>
          <cell r="AH32">
            <v>37674</v>
          </cell>
        </row>
        <row r="33">
          <cell r="D33">
            <v>57</v>
          </cell>
          <cell r="E33">
            <v>55</v>
          </cell>
          <cell r="F33">
            <v>0</v>
          </cell>
          <cell r="G33">
            <v>0</v>
          </cell>
          <cell r="H33">
            <v>0</v>
          </cell>
          <cell r="I33">
            <v>0</v>
          </cell>
          <cell r="J33">
            <v>0</v>
          </cell>
          <cell r="K33">
            <v>0</v>
          </cell>
          <cell r="L33">
            <v>0</v>
          </cell>
          <cell r="M33">
            <v>0</v>
          </cell>
          <cell r="N33">
            <v>0</v>
          </cell>
          <cell r="O33">
            <v>0</v>
          </cell>
          <cell r="P33">
            <v>112</v>
          </cell>
          <cell r="V33">
            <v>41</v>
          </cell>
          <cell r="W33">
            <v>25</v>
          </cell>
          <cell r="X33">
            <v>0</v>
          </cell>
          <cell r="Y33">
            <v>0</v>
          </cell>
          <cell r="Z33">
            <v>0</v>
          </cell>
          <cell r="AA33">
            <v>0</v>
          </cell>
          <cell r="AB33">
            <v>0</v>
          </cell>
          <cell r="AC33">
            <v>0</v>
          </cell>
          <cell r="AD33">
            <v>0</v>
          </cell>
          <cell r="AE33">
            <v>0</v>
          </cell>
          <cell r="AF33">
            <v>0</v>
          </cell>
          <cell r="AG33">
            <v>0</v>
          </cell>
          <cell r="AH33">
            <v>66</v>
          </cell>
        </row>
        <row r="34">
          <cell r="D34">
            <v>57</v>
          </cell>
          <cell r="E34">
            <v>55</v>
          </cell>
          <cell r="F34">
            <v>0</v>
          </cell>
          <cell r="G34">
            <v>0</v>
          </cell>
          <cell r="H34">
            <v>0</v>
          </cell>
          <cell r="I34">
            <v>0</v>
          </cell>
          <cell r="J34">
            <v>0</v>
          </cell>
          <cell r="K34">
            <v>0</v>
          </cell>
          <cell r="L34">
            <v>0</v>
          </cell>
          <cell r="M34">
            <v>0</v>
          </cell>
          <cell r="N34">
            <v>0</v>
          </cell>
          <cell r="O34">
            <v>0</v>
          </cell>
          <cell r="P34">
            <v>112</v>
          </cell>
          <cell r="V34">
            <v>2.018709995076317E-3</v>
          </cell>
          <cell r="W34">
            <v>1.1768028619845603E-3</v>
          </cell>
          <cell r="X34">
            <v>0</v>
          </cell>
          <cell r="Y34">
            <v>0</v>
          </cell>
          <cell r="Z34">
            <v>0</v>
          </cell>
          <cell r="AA34">
            <v>0</v>
          </cell>
          <cell r="AB34">
            <v>0</v>
          </cell>
          <cell r="AC34">
            <v>0</v>
          </cell>
          <cell r="AD34">
            <v>0</v>
          </cell>
          <cell r="AE34">
            <v>0</v>
          </cell>
          <cell r="AF34">
            <v>0</v>
          </cell>
          <cell r="AG34">
            <v>0</v>
          </cell>
          <cell r="AH34">
            <v>1.5882947490012994E-3</v>
          </cell>
        </row>
        <row r="35">
          <cell r="D35">
            <v>1</v>
          </cell>
          <cell r="E35">
            <v>1</v>
          </cell>
          <cell r="F35">
            <v>0</v>
          </cell>
          <cell r="G35">
            <v>0</v>
          </cell>
          <cell r="H35">
            <v>0</v>
          </cell>
          <cell r="I35">
            <v>0</v>
          </cell>
          <cell r="J35">
            <v>0</v>
          </cell>
          <cell r="K35">
            <v>0</v>
          </cell>
          <cell r="L35">
            <v>0</v>
          </cell>
          <cell r="M35">
            <v>0</v>
          </cell>
          <cell r="N35">
            <v>0</v>
          </cell>
          <cell r="O35">
            <v>0</v>
          </cell>
          <cell r="P35">
            <v>1</v>
          </cell>
          <cell r="V35">
            <v>4.0000000000000001E-3</v>
          </cell>
          <cell r="W35">
            <v>4.0000000000000001E-3</v>
          </cell>
          <cell r="X35">
            <v>4.0000000000000001E-3</v>
          </cell>
          <cell r="Y35">
            <v>4.0000000000000001E-3</v>
          </cell>
          <cell r="Z35">
            <v>4.0000000000000001E-3</v>
          </cell>
          <cell r="AA35">
            <v>4.0000000000000001E-3</v>
          </cell>
          <cell r="AB35">
            <v>4.0000000000000001E-3</v>
          </cell>
          <cell r="AC35">
            <v>4.0000000000000001E-3</v>
          </cell>
          <cell r="AD35">
            <v>4.0000000000000001E-3</v>
          </cell>
          <cell r="AE35">
            <v>4.0000000000000001E-3</v>
          </cell>
          <cell r="AF35">
            <v>4.0000000000000001E-3</v>
          </cell>
          <cell r="AG35">
            <v>4.0000000000000001E-3</v>
          </cell>
          <cell r="AH35">
            <v>4.0000000000000001E-3</v>
          </cell>
        </row>
        <row r="36">
          <cell r="D36">
            <v>12.23</v>
          </cell>
          <cell r="E36">
            <v>11.67</v>
          </cell>
          <cell r="F36">
            <v>0</v>
          </cell>
          <cell r="G36">
            <v>0</v>
          </cell>
          <cell r="H36">
            <v>0</v>
          </cell>
          <cell r="I36">
            <v>0</v>
          </cell>
          <cell r="J36">
            <v>0</v>
          </cell>
          <cell r="K36">
            <v>0</v>
          </cell>
          <cell r="L36">
            <v>0</v>
          </cell>
          <cell r="M36">
            <v>0</v>
          </cell>
          <cell r="N36">
            <v>0</v>
          </cell>
          <cell r="O36">
            <v>0</v>
          </cell>
          <cell r="P36">
            <v>11.9356093979442</v>
          </cell>
          <cell r="V36">
            <v>17952</v>
          </cell>
          <cell r="W36">
            <v>17664</v>
          </cell>
          <cell r="X36">
            <v>0</v>
          </cell>
          <cell r="Y36">
            <v>0</v>
          </cell>
          <cell r="Z36">
            <v>0</v>
          </cell>
          <cell r="AA36">
            <v>0</v>
          </cell>
          <cell r="AB36">
            <v>0</v>
          </cell>
          <cell r="AC36">
            <v>0</v>
          </cell>
          <cell r="AD36">
            <v>0</v>
          </cell>
          <cell r="AE36">
            <v>0</v>
          </cell>
          <cell r="AF36">
            <v>0</v>
          </cell>
          <cell r="AG36">
            <v>0</v>
          </cell>
          <cell r="AH36">
            <v>35616</v>
          </cell>
        </row>
        <row r="37">
          <cell r="D37">
            <v>323</v>
          </cell>
          <cell r="E37">
            <v>358</v>
          </cell>
          <cell r="F37">
            <v>0</v>
          </cell>
          <cell r="G37">
            <v>0</v>
          </cell>
          <cell r="H37">
            <v>0</v>
          </cell>
          <cell r="I37">
            <v>0</v>
          </cell>
          <cell r="J37">
            <v>0</v>
          </cell>
          <cell r="K37">
            <v>0</v>
          </cell>
          <cell r="L37">
            <v>0</v>
          </cell>
          <cell r="M37">
            <v>0</v>
          </cell>
          <cell r="N37">
            <v>0</v>
          </cell>
          <cell r="O37">
            <v>0</v>
          </cell>
          <cell r="P37">
            <v>681</v>
          </cell>
          <cell r="V37">
            <v>15</v>
          </cell>
          <cell r="W37">
            <v>18</v>
          </cell>
          <cell r="X37">
            <v>0</v>
          </cell>
          <cell r="Y37">
            <v>0</v>
          </cell>
          <cell r="Z37">
            <v>0</v>
          </cell>
          <cell r="AA37">
            <v>0</v>
          </cell>
          <cell r="AB37">
            <v>0</v>
          </cell>
          <cell r="AC37">
            <v>0</v>
          </cell>
          <cell r="AD37">
            <v>0</v>
          </cell>
          <cell r="AE37">
            <v>0</v>
          </cell>
          <cell r="AF37">
            <v>0</v>
          </cell>
          <cell r="AG37">
            <v>0</v>
          </cell>
          <cell r="AH37">
            <v>33</v>
          </cell>
        </row>
        <row r="38">
          <cell r="D38">
            <v>323</v>
          </cell>
          <cell r="E38">
            <v>357</v>
          </cell>
          <cell r="F38">
            <v>0</v>
          </cell>
          <cell r="G38">
            <v>0</v>
          </cell>
          <cell r="H38">
            <v>0</v>
          </cell>
          <cell r="I38">
            <v>0</v>
          </cell>
          <cell r="J38">
            <v>0</v>
          </cell>
          <cell r="K38">
            <v>0</v>
          </cell>
          <cell r="L38">
            <v>0</v>
          </cell>
          <cell r="M38">
            <v>0</v>
          </cell>
          <cell r="N38">
            <v>0</v>
          </cell>
          <cell r="O38">
            <v>0</v>
          </cell>
          <cell r="P38">
            <v>680</v>
          </cell>
          <cell r="V38">
            <v>7.7415359207266723E-4</v>
          </cell>
          <cell r="W38">
            <v>9.2903225806451615E-4</v>
          </cell>
          <cell r="X38">
            <v>0</v>
          </cell>
          <cell r="Y38">
            <v>0</v>
          </cell>
          <cell r="Z38">
            <v>0</v>
          </cell>
          <cell r="AA38">
            <v>0</v>
          </cell>
          <cell r="AB38">
            <v>0</v>
          </cell>
          <cell r="AC38">
            <v>0</v>
          </cell>
          <cell r="AD38">
            <v>0</v>
          </cell>
          <cell r="AE38">
            <v>0</v>
          </cell>
          <cell r="AF38">
            <v>0</v>
          </cell>
          <cell r="AG38">
            <v>0</v>
          </cell>
          <cell r="AH38">
            <v>8.515909266857629E-4</v>
          </cell>
        </row>
        <row r="39">
          <cell r="D39">
            <v>1</v>
          </cell>
          <cell r="E39">
            <v>0.9972067039106145</v>
          </cell>
          <cell r="F39">
            <v>0</v>
          </cell>
          <cell r="G39">
            <v>0</v>
          </cell>
          <cell r="H39">
            <v>0</v>
          </cell>
          <cell r="I39">
            <v>0</v>
          </cell>
          <cell r="J39">
            <v>0</v>
          </cell>
          <cell r="K39">
            <v>0</v>
          </cell>
          <cell r="L39">
            <v>0</v>
          </cell>
          <cell r="M39">
            <v>0</v>
          </cell>
          <cell r="N39">
            <v>0</v>
          </cell>
          <cell r="O39">
            <v>0</v>
          </cell>
          <cell r="P39">
            <v>0.99853157121879588</v>
          </cell>
          <cell r="V39">
            <v>4.0000000000000001E-3</v>
          </cell>
          <cell r="W39">
            <v>4.0000000000000001E-3</v>
          </cell>
          <cell r="X39">
            <v>4.0000000000000001E-3</v>
          </cell>
          <cell r="Y39">
            <v>4.0000000000000001E-3</v>
          </cell>
          <cell r="Z39">
            <v>4.0000000000000001E-3</v>
          </cell>
          <cell r="AA39">
            <v>4.0000000000000001E-3</v>
          </cell>
          <cell r="AB39">
            <v>4.0000000000000001E-3</v>
          </cell>
          <cell r="AC39">
            <v>4.0000000000000001E-3</v>
          </cell>
          <cell r="AD39">
            <v>4.0000000000000001E-3</v>
          </cell>
          <cell r="AE39">
            <v>4.0000000000000001E-3</v>
          </cell>
          <cell r="AF39">
            <v>4.0000000000000001E-3</v>
          </cell>
          <cell r="AG39">
            <v>4.0000000000000001E-3</v>
          </cell>
          <cell r="AH39">
            <v>4.0000000000000001E-3</v>
          </cell>
        </row>
        <row r="40">
          <cell r="V40">
            <v>10799</v>
          </cell>
          <cell r="W40">
            <v>11883</v>
          </cell>
          <cell r="X40">
            <v>0</v>
          </cell>
          <cell r="Y40">
            <v>0</v>
          </cell>
          <cell r="Z40">
            <v>0</v>
          </cell>
          <cell r="AA40">
            <v>0</v>
          </cell>
          <cell r="AB40">
            <v>0</v>
          </cell>
          <cell r="AC40">
            <v>0</v>
          </cell>
          <cell r="AD40">
            <v>0</v>
          </cell>
          <cell r="AE40">
            <v>0</v>
          </cell>
          <cell r="AF40">
            <v>0</v>
          </cell>
          <cell r="AG40">
            <v>0</v>
          </cell>
          <cell r="AH40">
            <v>22682</v>
          </cell>
        </row>
        <row r="41">
          <cell r="V41">
            <v>8</v>
          </cell>
          <cell r="W41">
            <v>10</v>
          </cell>
          <cell r="X41">
            <v>0</v>
          </cell>
          <cell r="Y41">
            <v>0</v>
          </cell>
          <cell r="Z41">
            <v>0</v>
          </cell>
          <cell r="AA41">
            <v>0</v>
          </cell>
          <cell r="AB41">
            <v>0</v>
          </cell>
          <cell r="AC41">
            <v>0</v>
          </cell>
          <cell r="AD41">
            <v>0</v>
          </cell>
          <cell r="AE41">
            <v>0</v>
          </cell>
          <cell r="AF41">
            <v>0</v>
          </cell>
          <cell r="AG41">
            <v>0</v>
          </cell>
          <cell r="AH41">
            <v>18</v>
          </cell>
        </row>
        <row r="42">
          <cell r="V42">
            <v>6.7992520822709502E-4</v>
          </cell>
          <cell r="W42">
            <v>7.6793119336507451E-4</v>
          </cell>
          <cell r="X42">
            <v>0</v>
          </cell>
          <cell r="Y42">
            <v>0</v>
          </cell>
          <cell r="Z42">
            <v>0</v>
          </cell>
          <cell r="AA42">
            <v>0</v>
          </cell>
          <cell r="AB42">
            <v>0</v>
          </cell>
          <cell r="AC42">
            <v>0</v>
          </cell>
          <cell r="AD42">
            <v>0</v>
          </cell>
          <cell r="AE42">
            <v>0</v>
          </cell>
          <cell r="AF42">
            <v>0</v>
          </cell>
          <cell r="AG42">
            <v>0</v>
          </cell>
          <cell r="AH42">
            <v>7.2615781829917707E-4</v>
          </cell>
        </row>
        <row r="43">
          <cell r="D43">
            <v>0.2</v>
          </cell>
          <cell r="E43">
            <v>0.2</v>
          </cell>
          <cell r="F43">
            <v>0</v>
          </cell>
          <cell r="G43">
            <v>0</v>
          </cell>
          <cell r="H43">
            <v>0</v>
          </cell>
          <cell r="I43">
            <v>0</v>
          </cell>
          <cell r="J43">
            <v>0</v>
          </cell>
          <cell r="K43">
            <v>0</v>
          </cell>
          <cell r="L43">
            <v>0</v>
          </cell>
          <cell r="M43">
            <v>0</v>
          </cell>
          <cell r="N43">
            <v>0</v>
          </cell>
          <cell r="O43">
            <v>0</v>
          </cell>
          <cell r="P43">
            <v>0.2</v>
          </cell>
          <cell r="V43">
            <v>4.0000000000000001E-3</v>
          </cell>
          <cell r="W43">
            <v>4.0000000000000001E-3</v>
          </cell>
          <cell r="X43">
            <v>4.0000000000000001E-3</v>
          </cell>
          <cell r="Y43">
            <v>4.0000000000000001E-3</v>
          </cell>
          <cell r="Z43">
            <v>4.0000000000000001E-3</v>
          </cell>
          <cell r="AA43">
            <v>4.0000000000000001E-3</v>
          </cell>
          <cell r="AB43">
            <v>4.0000000000000001E-3</v>
          </cell>
          <cell r="AC43">
            <v>4.0000000000000001E-3</v>
          </cell>
          <cell r="AD43">
            <v>4.0000000000000001E-3</v>
          </cell>
          <cell r="AE43">
            <v>4.0000000000000001E-3</v>
          </cell>
          <cell r="AF43">
            <v>4.0000000000000001E-3</v>
          </cell>
          <cell r="AG43">
            <v>4.0000000000000001E-3</v>
          </cell>
          <cell r="AH43">
            <v>4.0000000000000001E-3</v>
          </cell>
        </row>
        <row r="44">
          <cell r="D44">
            <v>10545</v>
          </cell>
          <cell r="E44">
            <v>10165</v>
          </cell>
          <cell r="F44">
            <v>0</v>
          </cell>
          <cell r="G44">
            <v>0</v>
          </cell>
          <cell r="H44">
            <v>0</v>
          </cell>
          <cell r="I44">
            <v>0</v>
          </cell>
          <cell r="J44">
            <v>0</v>
          </cell>
          <cell r="K44">
            <v>0</v>
          </cell>
          <cell r="L44">
            <v>0</v>
          </cell>
          <cell r="M44">
            <v>0</v>
          </cell>
          <cell r="N44">
            <v>0</v>
          </cell>
          <cell r="O44">
            <v>0</v>
          </cell>
          <cell r="P44">
            <v>20710</v>
          </cell>
          <cell r="V44">
            <v>11207</v>
          </cell>
          <cell r="W44">
            <v>11758</v>
          </cell>
          <cell r="X44">
            <v>0</v>
          </cell>
          <cell r="Y44">
            <v>0</v>
          </cell>
          <cell r="Z44">
            <v>0</v>
          </cell>
          <cell r="AA44">
            <v>0</v>
          </cell>
          <cell r="AB44">
            <v>0</v>
          </cell>
          <cell r="AC44">
            <v>0</v>
          </cell>
          <cell r="AD44">
            <v>0</v>
          </cell>
          <cell r="AE44">
            <v>0</v>
          </cell>
          <cell r="AF44">
            <v>0</v>
          </cell>
          <cell r="AG44">
            <v>0</v>
          </cell>
          <cell r="AH44">
            <v>22965</v>
          </cell>
        </row>
        <row r="45">
          <cell r="D45">
            <v>10544</v>
          </cell>
          <cell r="E45">
            <v>10161</v>
          </cell>
          <cell r="F45">
            <v>0</v>
          </cell>
          <cell r="G45">
            <v>0</v>
          </cell>
          <cell r="H45">
            <v>0</v>
          </cell>
          <cell r="I45">
            <v>0</v>
          </cell>
          <cell r="J45">
            <v>0</v>
          </cell>
          <cell r="K45">
            <v>0</v>
          </cell>
          <cell r="L45">
            <v>0</v>
          </cell>
          <cell r="M45">
            <v>0</v>
          </cell>
          <cell r="N45">
            <v>0</v>
          </cell>
          <cell r="O45">
            <v>0</v>
          </cell>
          <cell r="P45">
            <v>20705</v>
          </cell>
          <cell r="V45">
            <v>8</v>
          </cell>
          <cell r="W45">
            <v>10</v>
          </cell>
          <cell r="X45">
            <v>0</v>
          </cell>
          <cell r="Y45">
            <v>0</v>
          </cell>
          <cell r="Z45">
            <v>0</v>
          </cell>
          <cell r="AA45">
            <v>0</v>
          </cell>
          <cell r="AB45">
            <v>0</v>
          </cell>
          <cell r="AC45">
            <v>0</v>
          </cell>
          <cell r="AD45">
            <v>0</v>
          </cell>
          <cell r="AE45">
            <v>0</v>
          </cell>
          <cell r="AF45">
            <v>0</v>
          </cell>
          <cell r="AG45">
            <v>0</v>
          </cell>
          <cell r="AH45">
            <v>18</v>
          </cell>
        </row>
        <row r="46">
          <cell r="D46">
            <v>0.99990516832622101</v>
          </cell>
          <cell r="E46">
            <v>0.99960649286768322</v>
          </cell>
          <cell r="F46">
            <v>0</v>
          </cell>
          <cell r="G46">
            <v>0</v>
          </cell>
          <cell r="H46">
            <v>0</v>
          </cell>
          <cell r="I46">
            <v>0</v>
          </cell>
          <cell r="J46">
            <v>0</v>
          </cell>
          <cell r="K46">
            <v>0</v>
          </cell>
          <cell r="L46">
            <v>0</v>
          </cell>
          <cell r="M46">
            <v>0</v>
          </cell>
          <cell r="N46">
            <v>0</v>
          </cell>
          <cell r="O46">
            <v>0</v>
          </cell>
          <cell r="P46">
            <v>0.9997585707387735</v>
          </cell>
          <cell r="V46">
            <v>6.547716483876248E-4</v>
          </cell>
          <cell r="W46">
            <v>7.8789788843365897E-4</v>
          </cell>
          <cell r="X46">
            <v>0</v>
          </cell>
          <cell r="Y46">
            <v>0</v>
          </cell>
          <cell r="Z46">
            <v>0</v>
          </cell>
          <cell r="AA46">
            <v>0</v>
          </cell>
          <cell r="AB46">
            <v>0</v>
          </cell>
          <cell r="AC46">
            <v>0</v>
          </cell>
          <cell r="AD46">
            <v>0</v>
          </cell>
          <cell r="AE46">
            <v>0</v>
          </cell>
          <cell r="AF46">
            <v>0</v>
          </cell>
          <cell r="AG46">
            <v>0</v>
          </cell>
          <cell r="AH46">
            <v>7.2260136491368923E-4</v>
          </cell>
        </row>
        <row r="47">
          <cell r="D47">
            <v>0.2</v>
          </cell>
          <cell r="E47">
            <v>0.2</v>
          </cell>
          <cell r="F47">
            <v>0</v>
          </cell>
          <cell r="G47">
            <v>0</v>
          </cell>
          <cell r="H47">
            <v>0</v>
          </cell>
          <cell r="I47">
            <v>0</v>
          </cell>
          <cell r="J47">
            <v>0</v>
          </cell>
          <cell r="K47">
            <v>0</v>
          </cell>
          <cell r="L47">
            <v>0</v>
          </cell>
          <cell r="M47">
            <v>0</v>
          </cell>
          <cell r="N47">
            <v>0</v>
          </cell>
          <cell r="O47">
            <v>0</v>
          </cell>
          <cell r="P47">
            <v>0.2</v>
          </cell>
          <cell r="V47">
            <v>4.0000000000000001E-3</v>
          </cell>
          <cell r="W47">
            <v>4.0000000000000001E-3</v>
          </cell>
          <cell r="X47">
            <v>4.0000000000000001E-3</v>
          </cell>
          <cell r="Y47">
            <v>4.0000000000000001E-3</v>
          </cell>
          <cell r="Z47">
            <v>4.0000000000000001E-3</v>
          </cell>
          <cell r="AA47">
            <v>4.0000000000000001E-3</v>
          </cell>
          <cell r="AB47">
            <v>4.0000000000000001E-3</v>
          </cell>
          <cell r="AC47">
            <v>4.0000000000000001E-3</v>
          </cell>
          <cell r="AD47">
            <v>4.0000000000000001E-3</v>
          </cell>
          <cell r="AE47">
            <v>4.0000000000000001E-3</v>
          </cell>
          <cell r="AF47">
            <v>4.0000000000000001E-3</v>
          </cell>
          <cell r="AG47">
            <v>4.0000000000000001E-3</v>
          </cell>
          <cell r="AH47">
            <v>4.0000000000000001E-3</v>
          </cell>
        </row>
        <row r="48">
          <cell r="D48">
            <v>17952</v>
          </cell>
          <cell r="E48">
            <v>17664</v>
          </cell>
          <cell r="F48">
            <v>0</v>
          </cell>
          <cell r="G48">
            <v>0</v>
          </cell>
          <cell r="H48">
            <v>0</v>
          </cell>
          <cell r="I48">
            <v>0</v>
          </cell>
          <cell r="J48">
            <v>0</v>
          </cell>
          <cell r="K48">
            <v>0</v>
          </cell>
          <cell r="L48">
            <v>0</v>
          </cell>
          <cell r="M48">
            <v>0</v>
          </cell>
          <cell r="N48">
            <v>0</v>
          </cell>
          <cell r="O48">
            <v>0</v>
          </cell>
          <cell r="P48">
            <v>35616</v>
          </cell>
          <cell r="V48">
            <v>69110</v>
          </cell>
          <cell r="W48">
            <v>70537</v>
          </cell>
          <cell r="X48">
            <v>0</v>
          </cell>
          <cell r="Y48">
            <v>0</v>
          </cell>
          <cell r="Z48">
            <v>0</v>
          </cell>
          <cell r="AA48">
            <v>0</v>
          </cell>
          <cell r="AB48">
            <v>0</v>
          </cell>
          <cell r="AC48">
            <v>0</v>
          </cell>
          <cell r="AD48">
            <v>0</v>
          </cell>
          <cell r="AE48">
            <v>0</v>
          </cell>
          <cell r="AF48">
            <v>0</v>
          </cell>
          <cell r="AG48">
            <v>0</v>
          </cell>
          <cell r="AH48">
            <v>139647</v>
          </cell>
        </row>
        <row r="49">
          <cell r="D49">
            <v>17946</v>
          </cell>
          <cell r="E49">
            <v>17657</v>
          </cell>
          <cell r="F49">
            <v>0</v>
          </cell>
          <cell r="G49">
            <v>0</v>
          </cell>
          <cell r="H49">
            <v>0</v>
          </cell>
          <cell r="I49">
            <v>0</v>
          </cell>
          <cell r="J49">
            <v>0</v>
          </cell>
          <cell r="K49">
            <v>0</v>
          </cell>
          <cell r="L49">
            <v>0</v>
          </cell>
          <cell r="M49">
            <v>0</v>
          </cell>
          <cell r="N49">
            <v>0</v>
          </cell>
          <cell r="O49">
            <v>0</v>
          </cell>
          <cell r="P49">
            <v>35603</v>
          </cell>
          <cell r="V49">
            <v>79</v>
          </cell>
          <cell r="W49">
            <v>77</v>
          </cell>
          <cell r="X49">
            <v>0</v>
          </cell>
          <cell r="Y49">
            <v>0</v>
          </cell>
          <cell r="Z49">
            <v>0</v>
          </cell>
          <cell r="AA49">
            <v>0</v>
          </cell>
          <cell r="AB49">
            <v>0</v>
          </cell>
          <cell r="AC49">
            <v>0</v>
          </cell>
          <cell r="AD49">
            <v>0</v>
          </cell>
          <cell r="AE49">
            <v>0</v>
          </cell>
          <cell r="AF49">
            <v>0</v>
          </cell>
          <cell r="AG49">
            <v>0</v>
          </cell>
          <cell r="AH49">
            <v>156</v>
          </cell>
        </row>
        <row r="50">
          <cell r="D50">
            <v>0.99966577540106949</v>
          </cell>
          <cell r="E50">
            <v>0.99960371376811596</v>
          </cell>
          <cell r="F50">
            <v>0</v>
          </cell>
          <cell r="G50">
            <v>0</v>
          </cell>
          <cell r="H50">
            <v>0</v>
          </cell>
          <cell r="I50">
            <v>0</v>
          </cell>
          <cell r="J50">
            <v>0</v>
          </cell>
          <cell r="K50">
            <v>0</v>
          </cell>
          <cell r="L50">
            <v>0</v>
          </cell>
          <cell r="M50">
            <v>0</v>
          </cell>
          <cell r="N50">
            <v>0</v>
          </cell>
          <cell r="O50">
            <v>0</v>
          </cell>
          <cell r="P50">
            <v>0.99963499550763701</v>
          </cell>
          <cell r="V50">
            <v>1.0520988706584275E-3</v>
          </cell>
          <cell r="W50">
            <v>9.9501201767761608E-4</v>
          </cell>
          <cell r="X50">
            <v>0</v>
          </cell>
          <cell r="Y50">
            <v>0</v>
          </cell>
          <cell r="Z50">
            <v>0</v>
          </cell>
          <cell r="AA50">
            <v>0</v>
          </cell>
          <cell r="AB50">
            <v>0</v>
          </cell>
          <cell r="AC50">
            <v>0</v>
          </cell>
          <cell r="AD50">
            <v>0</v>
          </cell>
          <cell r="AE50">
            <v>0</v>
          </cell>
          <cell r="AF50">
            <v>0</v>
          </cell>
          <cell r="AG50">
            <v>0</v>
          </cell>
          <cell r="AH50">
            <v>1.0231252541416896E-3</v>
          </cell>
        </row>
        <row r="51">
          <cell r="D51">
            <v>0.3</v>
          </cell>
          <cell r="E51">
            <v>0.3</v>
          </cell>
          <cell r="F51">
            <v>0</v>
          </cell>
          <cell r="G51">
            <v>0</v>
          </cell>
          <cell r="H51">
            <v>0</v>
          </cell>
          <cell r="I51">
            <v>0</v>
          </cell>
          <cell r="J51">
            <v>0</v>
          </cell>
          <cell r="K51">
            <v>0</v>
          </cell>
          <cell r="L51">
            <v>0</v>
          </cell>
          <cell r="M51">
            <v>0</v>
          </cell>
          <cell r="N51">
            <v>0</v>
          </cell>
          <cell r="O51">
            <v>0</v>
          </cell>
          <cell r="P51">
            <v>0.3</v>
          </cell>
          <cell r="V51">
            <v>4.0000000000000001E-3</v>
          </cell>
          <cell r="W51">
            <v>4.0000000000000001E-3</v>
          </cell>
          <cell r="X51">
            <v>4.0000000000000001E-3</v>
          </cell>
          <cell r="Y51">
            <v>4.0000000000000001E-3</v>
          </cell>
          <cell r="Z51">
            <v>4.0000000000000001E-3</v>
          </cell>
          <cell r="AA51">
            <v>4.0000000000000001E-3</v>
          </cell>
          <cell r="AB51">
            <v>4.0000000000000001E-3</v>
          </cell>
          <cell r="AC51">
            <v>4.0000000000000001E-3</v>
          </cell>
          <cell r="AD51">
            <v>4.0000000000000001E-3</v>
          </cell>
          <cell r="AE51">
            <v>4.0000000000000001E-3</v>
          </cell>
          <cell r="AF51">
            <v>4.0000000000000001E-3</v>
          </cell>
          <cell r="AG51">
            <v>4.0000000000000001E-3</v>
          </cell>
          <cell r="AH51">
            <v>4.0000000000000001E-3</v>
          </cell>
        </row>
        <row r="52">
          <cell r="D52">
            <v>18607</v>
          </cell>
          <cell r="E52">
            <v>19067</v>
          </cell>
          <cell r="F52">
            <v>0</v>
          </cell>
          <cell r="G52">
            <v>0</v>
          </cell>
          <cell r="H52">
            <v>0</v>
          </cell>
          <cell r="I52">
            <v>0</v>
          </cell>
          <cell r="J52">
            <v>0</v>
          </cell>
          <cell r="K52">
            <v>0</v>
          </cell>
          <cell r="L52">
            <v>0</v>
          </cell>
          <cell r="M52">
            <v>0</v>
          </cell>
          <cell r="N52">
            <v>0</v>
          </cell>
          <cell r="O52">
            <v>0</v>
          </cell>
          <cell r="P52">
            <v>37674</v>
          </cell>
        </row>
        <row r="53">
          <cell r="D53">
            <v>18584</v>
          </cell>
          <cell r="E53">
            <v>19044</v>
          </cell>
          <cell r="F53">
            <v>0</v>
          </cell>
          <cell r="G53">
            <v>0</v>
          </cell>
          <cell r="H53">
            <v>0</v>
          </cell>
          <cell r="I53">
            <v>0</v>
          </cell>
          <cell r="J53">
            <v>0</v>
          </cell>
          <cell r="K53">
            <v>0</v>
          </cell>
          <cell r="L53">
            <v>0</v>
          </cell>
          <cell r="M53">
            <v>0</v>
          </cell>
          <cell r="N53">
            <v>0</v>
          </cell>
          <cell r="O53">
            <v>0</v>
          </cell>
          <cell r="P53">
            <v>37628</v>
          </cell>
        </row>
        <row r="54">
          <cell r="D54">
            <v>0.99876390605686027</v>
          </cell>
          <cell r="E54">
            <v>0.99879372738238847</v>
          </cell>
          <cell r="F54">
            <v>0</v>
          </cell>
          <cell r="G54">
            <v>0</v>
          </cell>
          <cell r="H54">
            <v>0</v>
          </cell>
          <cell r="I54">
            <v>0</v>
          </cell>
          <cell r="J54">
            <v>0</v>
          </cell>
          <cell r="K54">
            <v>0</v>
          </cell>
          <cell r="L54">
            <v>0</v>
          </cell>
          <cell r="M54">
            <v>0</v>
          </cell>
          <cell r="N54">
            <v>0</v>
          </cell>
          <cell r="O54">
            <v>0</v>
          </cell>
          <cell r="P54">
            <v>0.99877899877899878</v>
          </cell>
          <cell r="V54">
            <v>10545</v>
          </cell>
          <cell r="W54">
            <v>10165</v>
          </cell>
          <cell r="X54">
            <v>0</v>
          </cell>
          <cell r="Y54">
            <v>0</v>
          </cell>
          <cell r="Z54">
            <v>0</v>
          </cell>
          <cell r="AA54">
            <v>0</v>
          </cell>
          <cell r="AB54">
            <v>0</v>
          </cell>
          <cell r="AC54">
            <v>0</v>
          </cell>
          <cell r="AD54">
            <v>0</v>
          </cell>
          <cell r="AE54">
            <v>0</v>
          </cell>
          <cell r="AF54">
            <v>0</v>
          </cell>
          <cell r="AG54">
            <v>0</v>
          </cell>
          <cell r="AH54">
            <v>20710</v>
          </cell>
        </row>
        <row r="55">
          <cell r="D55">
            <v>0.4</v>
          </cell>
          <cell r="E55">
            <v>0.3</v>
          </cell>
          <cell r="F55">
            <v>0</v>
          </cell>
          <cell r="G55">
            <v>0</v>
          </cell>
          <cell r="H55">
            <v>0</v>
          </cell>
          <cell r="I55">
            <v>0</v>
          </cell>
          <cell r="J55">
            <v>0</v>
          </cell>
          <cell r="K55">
            <v>0</v>
          </cell>
          <cell r="L55">
            <v>0</v>
          </cell>
          <cell r="M55">
            <v>0</v>
          </cell>
          <cell r="N55">
            <v>0</v>
          </cell>
          <cell r="O55">
            <v>0</v>
          </cell>
          <cell r="P55">
            <v>0.34761043999647295</v>
          </cell>
          <cell r="V55">
            <v>873</v>
          </cell>
          <cell r="W55">
            <v>888</v>
          </cell>
          <cell r="X55">
            <v>0</v>
          </cell>
          <cell r="Y55">
            <v>0</v>
          </cell>
          <cell r="Z55">
            <v>0</v>
          </cell>
          <cell r="AA55">
            <v>0</v>
          </cell>
          <cell r="AB55">
            <v>0</v>
          </cell>
          <cell r="AC55">
            <v>0</v>
          </cell>
          <cell r="AD55">
            <v>0</v>
          </cell>
          <cell r="AE55">
            <v>0</v>
          </cell>
          <cell r="AF55">
            <v>0</v>
          </cell>
          <cell r="AG55">
            <v>0</v>
          </cell>
          <cell r="AH55">
            <v>1761</v>
          </cell>
        </row>
        <row r="56">
          <cell r="D56">
            <v>10799</v>
          </cell>
          <cell r="E56">
            <v>11883</v>
          </cell>
          <cell r="F56">
            <v>0</v>
          </cell>
          <cell r="G56">
            <v>0</v>
          </cell>
          <cell r="H56">
            <v>0</v>
          </cell>
          <cell r="I56">
            <v>0</v>
          </cell>
          <cell r="J56">
            <v>0</v>
          </cell>
          <cell r="K56">
            <v>0</v>
          </cell>
          <cell r="L56">
            <v>0</v>
          </cell>
          <cell r="M56">
            <v>0</v>
          </cell>
          <cell r="N56">
            <v>0</v>
          </cell>
          <cell r="O56">
            <v>0</v>
          </cell>
          <cell r="P56">
            <v>22682</v>
          </cell>
          <cell r="V56">
            <v>7.6458223857067784E-2</v>
          </cell>
          <cell r="W56">
            <v>8.0340179136885917E-2</v>
          </cell>
          <cell r="X56">
            <v>0</v>
          </cell>
          <cell r="Y56">
            <v>0</v>
          </cell>
          <cell r="Z56">
            <v>0</v>
          </cell>
          <cell r="AA56">
            <v>0</v>
          </cell>
          <cell r="AB56">
            <v>0</v>
          </cell>
          <cell r="AC56">
            <v>0</v>
          </cell>
          <cell r="AD56">
            <v>0</v>
          </cell>
          <cell r="AE56">
            <v>0</v>
          </cell>
          <cell r="AF56">
            <v>0</v>
          </cell>
          <cell r="AG56">
            <v>0</v>
          </cell>
          <cell r="AH56">
            <v>8.5031385803959442E-2</v>
          </cell>
        </row>
        <row r="57">
          <cell r="D57">
            <v>10798</v>
          </cell>
          <cell r="E57">
            <v>11881</v>
          </cell>
          <cell r="F57">
            <v>0</v>
          </cell>
          <cell r="G57">
            <v>0</v>
          </cell>
          <cell r="H57">
            <v>0</v>
          </cell>
          <cell r="I57">
            <v>0</v>
          </cell>
          <cell r="J57">
            <v>0</v>
          </cell>
          <cell r="K57">
            <v>0</v>
          </cell>
          <cell r="L57">
            <v>0</v>
          </cell>
          <cell r="M57">
            <v>0</v>
          </cell>
          <cell r="N57">
            <v>0</v>
          </cell>
          <cell r="O57">
            <v>0</v>
          </cell>
          <cell r="P57">
            <v>22679</v>
          </cell>
          <cell r="V57">
            <v>8.4000000000000005E-2</v>
          </cell>
          <cell r="W57">
            <v>8.4000000000000005E-2</v>
          </cell>
          <cell r="X57">
            <v>8.4000000000000005E-2</v>
          </cell>
          <cell r="Y57">
            <v>8.4000000000000005E-2</v>
          </cell>
          <cell r="Z57">
            <v>8.4000000000000005E-2</v>
          </cell>
          <cell r="AA57">
            <v>8.4000000000000005E-2</v>
          </cell>
          <cell r="AB57">
            <v>8.4000000000000005E-2</v>
          </cell>
          <cell r="AC57">
            <v>8.4000000000000005E-2</v>
          </cell>
          <cell r="AD57">
            <v>8.4000000000000005E-2</v>
          </cell>
          <cell r="AE57">
            <v>8.4000000000000005E-2</v>
          </cell>
          <cell r="AF57">
            <v>8.4000000000000005E-2</v>
          </cell>
          <cell r="AG57">
            <v>8.4000000000000005E-2</v>
          </cell>
          <cell r="AH57">
            <v>8.4000000000000005E-2</v>
          </cell>
        </row>
        <row r="58">
          <cell r="D58">
            <v>0.99990739883322532</v>
          </cell>
          <cell r="E58">
            <v>0.99983169233358582</v>
          </cell>
          <cell r="F58">
            <v>0</v>
          </cell>
          <cell r="G58">
            <v>0</v>
          </cell>
          <cell r="H58">
            <v>0</v>
          </cell>
          <cell r="I58">
            <v>0</v>
          </cell>
          <cell r="J58">
            <v>0</v>
          </cell>
          <cell r="K58">
            <v>0</v>
          </cell>
          <cell r="L58">
            <v>0</v>
          </cell>
          <cell r="M58">
            <v>0</v>
          </cell>
          <cell r="N58">
            <v>0</v>
          </cell>
          <cell r="O58">
            <v>0</v>
          </cell>
          <cell r="P58">
            <v>0.99986773653117011</v>
          </cell>
          <cell r="V58">
            <v>18607</v>
          </cell>
          <cell r="W58">
            <v>19067</v>
          </cell>
          <cell r="X58">
            <v>0</v>
          </cell>
          <cell r="Y58">
            <v>0</v>
          </cell>
          <cell r="Z58">
            <v>0</v>
          </cell>
          <cell r="AA58">
            <v>0</v>
          </cell>
          <cell r="AB58">
            <v>0</v>
          </cell>
          <cell r="AC58">
            <v>0</v>
          </cell>
          <cell r="AD58">
            <v>0</v>
          </cell>
          <cell r="AE58">
            <v>0</v>
          </cell>
          <cell r="AF58">
            <v>0</v>
          </cell>
          <cell r="AG58">
            <v>0</v>
          </cell>
          <cell r="AH58">
            <v>37674</v>
          </cell>
        </row>
        <row r="59">
          <cell r="D59">
            <v>0.2</v>
          </cell>
          <cell r="E59">
            <v>0.1</v>
          </cell>
          <cell r="F59">
            <v>0</v>
          </cell>
          <cell r="G59">
            <v>0</v>
          </cell>
          <cell r="H59">
            <v>0</v>
          </cell>
          <cell r="I59">
            <v>0</v>
          </cell>
          <cell r="J59">
            <v>0</v>
          </cell>
          <cell r="K59">
            <v>0</v>
          </cell>
          <cell r="L59">
            <v>0</v>
          </cell>
          <cell r="M59">
            <v>0</v>
          </cell>
          <cell r="N59">
            <v>0</v>
          </cell>
          <cell r="O59">
            <v>0</v>
          </cell>
          <cell r="P59">
            <v>0.14880034835619421</v>
          </cell>
          <cell r="V59">
            <v>1703</v>
          </cell>
          <cell r="W59">
            <v>2177</v>
          </cell>
          <cell r="X59">
            <v>0</v>
          </cell>
          <cell r="Y59">
            <v>0</v>
          </cell>
          <cell r="Z59">
            <v>0</v>
          </cell>
          <cell r="AA59">
            <v>0</v>
          </cell>
          <cell r="AB59">
            <v>0</v>
          </cell>
          <cell r="AC59">
            <v>0</v>
          </cell>
          <cell r="AD59">
            <v>0</v>
          </cell>
          <cell r="AE59">
            <v>0</v>
          </cell>
          <cell r="AF59">
            <v>0</v>
          </cell>
          <cell r="AG59">
            <v>0</v>
          </cell>
          <cell r="AH59">
            <v>3880</v>
          </cell>
        </row>
        <row r="60">
          <cell r="D60">
            <v>11207</v>
          </cell>
          <cell r="E60">
            <v>11758</v>
          </cell>
          <cell r="F60">
            <v>0</v>
          </cell>
          <cell r="G60">
            <v>0</v>
          </cell>
          <cell r="H60">
            <v>0</v>
          </cell>
          <cell r="I60">
            <v>0</v>
          </cell>
          <cell r="J60">
            <v>0</v>
          </cell>
          <cell r="K60">
            <v>0</v>
          </cell>
          <cell r="L60">
            <v>0</v>
          </cell>
          <cell r="M60">
            <v>0</v>
          </cell>
          <cell r="N60">
            <v>0</v>
          </cell>
          <cell r="O60">
            <v>0</v>
          </cell>
          <cell r="P60">
            <v>22965</v>
          </cell>
          <cell r="V60">
            <v>8.385032003938947E-2</v>
          </cell>
          <cell r="W60">
            <v>0.10247599322161552</v>
          </cell>
          <cell r="X60">
            <v>0</v>
          </cell>
          <cell r="Y60">
            <v>0</v>
          </cell>
          <cell r="Z60">
            <v>0</v>
          </cell>
          <cell r="AA60">
            <v>0</v>
          </cell>
          <cell r="AB60">
            <v>0</v>
          </cell>
          <cell r="AC60">
            <v>0</v>
          </cell>
          <cell r="AD60">
            <v>0</v>
          </cell>
          <cell r="AE60">
            <v>0</v>
          </cell>
          <cell r="AF60">
            <v>0</v>
          </cell>
          <cell r="AG60">
            <v>0</v>
          </cell>
          <cell r="AH60">
            <v>0.10298879864097256</v>
          </cell>
        </row>
        <row r="61">
          <cell r="D61">
            <v>11205</v>
          </cell>
          <cell r="E61">
            <v>11758</v>
          </cell>
          <cell r="F61">
            <v>0</v>
          </cell>
          <cell r="G61">
            <v>0</v>
          </cell>
          <cell r="H61">
            <v>0</v>
          </cell>
          <cell r="I61">
            <v>0</v>
          </cell>
          <cell r="J61">
            <v>0</v>
          </cell>
          <cell r="K61">
            <v>0</v>
          </cell>
          <cell r="L61">
            <v>0</v>
          </cell>
          <cell r="M61">
            <v>0</v>
          </cell>
          <cell r="N61">
            <v>0</v>
          </cell>
          <cell r="O61">
            <v>0</v>
          </cell>
          <cell r="P61">
            <v>22963</v>
          </cell>
          <cell r="V61">
            <v>7.9000000000000001E-2</v>
          </cell>
          <cell r="W61">
            <v>7.9000000000000001E-2</v>
          </cell>
          <cell r="X61">
            <v>7.9000000000000001E-2</v>
          </cell>
          <cell r="Y61">
            <v>7.9000000000000001E-2</v>
          </cell>
          <cell r="Z61">
            <v>7.9000000000000001E-2</v>
          </cell>
          <cell r="AA61">
            <v>7.9000000000000001E-2</v>
          </cell>
          <cell r="AB61">
            <v>7.9000000000000001E-2</v>
          </cell>
          <cell r="AC61">
            <v>7.9000000000000001E-2</v>
          </cell>
          <cell r="AD61">
            <v>7.9000000000000001E-2</v>
          </cell>
          <cell r="AE61">
            <v>7.9000000000000001E-2</v>
          </cell>
          <cell r="AF61">
            <v>7.9000000000000001E-2</v>
          </cell>
          <cell r="AG61">
            <v>7.9000000000000001E-2</v>
          </cell>
          <cell r="AH61">
            <v>7.9000000000000001E-2</v>
          </cell>
        </row>
        <row r="62">
          <cell r="D62">
            <v>0.99982154010886048</v>
          </cell>
          <cell r="E62">
            <v>1</v>
          </cell>
          <cell r="F62">
            <v>0</v>
          </cell>
          <cell r="G62">
            <v>0</v>
          </cell>
          <cell r="H62">
            <v>0</v>
          </cell>
          <cell r="I62">
            <v>0</v>
          </cell>
          <cell r="J62">
            <v>0</v>
          </cell>
          <cell r="K62">
            <v>0</v>
          </cell>
          <cell r="L62">
            <v>0</v>
          </cell>
          <cell r="M62">
            <v>0</v>
          </cell>
          <cell r="N62">
            <v>0</v>
          </cell>
          <cell r="O62">
            <v>0</v>
          </cell>
          <cell r="P62">
            <v>0.99991291095144785</v>
          </cell>
          <cell r="V62">
            <v>17952</v>
          </cell>
          <cell r="W62">
            <v>17664</v>
          </cell>
          <cell r="X62">
            <v>0</v>
          </cell>
          <cell r="Y62">
            <v>0</v>
          </cell>
          <cell r="Z62">
            <v>0</v>
          </cell>
          <cell r="AA62">
            <v>0</v>
          </cell>
          <cell r="AB62">
            <v>0</v>
          </cell>
          <cell r="AC62">
            <v>0</v>
          </cell>
          <cell r="AD62">
            <v>0</v>
          </cell>
          <cell r="AE62">
            <v>0</v>
          </cell>
          <cell r="AF62">
            <v>0</v>
          </cell>
          <cell r="AG62">
            <v>0</v>
          </cell>
          <cell r="AH62">
            <v>35616</v>
          </cell>
        </row>
        <row r="63">
          <cell r="D63">
            <v>0.2</v>
          </cell>
          <cell r="E63">
            <v>0.2</v>
          </cell>
          <cell r="F63">
            <v>0</v>
          </cell>
          <cell r="G63">
            <v>0</v>
          </cell>
          <cell r="H63">
            <v>0</v>
          </cell>
          <cell r="I63">
            <v>0</v>
          </cell>
          <cell r="J63">
            <v>0</v>
          </cell>
          <cell r="K63">
            <v>0</v>
          </cell>
          <cell r="L63">
            <v>0</v>
          </cell>
          <cell r="M63">
            <v>0</v>
          </cell>
          <cell r="N63">
            <v>0</v>
          </cell>
          <cell r="O63">
            <v>0</v>
          </cell>
          <cell r="P63">
            <v>0.2</v>
          </cell>
          <cell r="V63">
            <v>1424</v>
          </cell>
          <cell r="W63">
            <v>1711</v>
          </cell>
          <cell r="X63">
            <v>0</v>
          </cell>
          <cell r="Y63">
            <v>0</v>
          </cell>
          <cell r="Z63">
            <v>0</v>
          </cell>
          <cell r="AA63">
            <v>0</v>
          </cell>
          <cell r="AB63">
            <v>0</v>
          </cell>
          <cell r="AC63">
            <v>0</v>
          </cell>
          <cell r="AD63">
            <v>0</v>
          </cell>
          <cell r="AE63">
            <v>0</v>
          </cell>
          <cell r="AF63">
            <v>0</v>
          </cell>
          <cell r="AG63">
            <v>0</v>
          </cell>
          <cell r="AH63">
            <v>3135</v>
          </cell>
        </row>
        <row r="64">
          <cell r="D64">
            <v>69110</v>
          </cell>
          <cell r="E64">
            <v>70537</v>
          </cell>
          <cell r="F64">
            <v>0</v>
          </cell>
          <cell r="G64">
            <v>0</v>
          </cell>
          <cell r="H64">
            <v>0</v>
          </cell>
          <cell r="I64">
            <v>0</v>
          </cell>
          <cell r="J64">
            <v>0</v>
          </cell>
          <cell r="K64">
            <v>0</v>
          </cell>
          <cell r="L64">
            <v>0</v>
          </cell>
          <cell r="M64">
            <v>0</v>
          </cell>
          <cell r="N64">
            <v>0</v>
          </cell>
          <cell r="O64">
            <v>0</v>
          </cell>
          <cell r="P64">
            <v>139647</v>
          </cell>
          <cell r="V64">
            <v>7.3492981007431873E-2</v>
          </cell>
          <cell r="W64">
            <v>8.8309677419354846E-2</v>
          </cell>
          <cell r="X64">
            <v>0</v>
          </cell>
          <cell r="Y64">
            <v>0</v>
          </cell>
          <cell r="Z64">
            <v>0</v>
          </cell>
          <cell r="AA64">
            <v>0</v>
          </cell>
          <cell r="AB64">
            <v>0</v>
          </cell>
          <cell r="AC64">
            <v>0</v>
          </cell>
          <cell r="AD64">
            <v>0</v>
          </cell>
          <cell r="AE64">
            <v>0</v>
          </cell>
          <cell r="AF64">
            <v>0</v>
          </cell>
          <cell r="AG64">
            <v>0</v>
          </cell>
          <cell r="AH64">
            <v>8.8022237196765496E-2</v>
          </cell>
        </row>
        <row r="65">
          <cell r="D65">
            <v>69077</v>
          </cell>
          <cell r="E65">
            <v>70501</v>
          </cell>
          <cell r="F65">
            <v>0</v>
          </cell>
          <cell r="G65">
            <v>0</v>
          </cell>
          <cell r="H65">
            <v>0</v>
          </cell>
          <cell r="I65">
            <v>0</v>
          </cell>
          <cell r="J65">
            <v>0</v>
          </cell>
          <cell r="K65">
            <v>0</v>
          </cell>
          <cell r="L65">
            <v>0</v>
          </cell>
          <cell r="M65">
            <v>0</v>
          </cell>
          <cell r="N65">
            <v>0</v>
          </cell>
          <cell r="O65">
            <v>0</v>
          </cell>
          <cell r="P65">
            <v>139578</v>
          </cell>
          <cell r="V65">
            <v>6.8000000000000005E-2</v>
          </cell>
          <cell r="W65">
            <v>6.8000000000000005E-2</v>
          </cell>
          <cell r="X65">
            <v>6.8000000000000005E-2</v>
          </cell>
          <cell r="Y65">
            <v>6.8000000000000005E-2</v>
          </cell>
          <cell r="Z65">
            <v>6.8000000000000005E-2</v>
          </cell>
          <cell r="AA65">
            <v>6.8000000000000005E-2</v>
          </cell>
          <cell r="AB65">
            <v>6.8000000000000005E-2</v>
          </cell>
          <cell r="AC65">
            <v>6.8000000000000005E-2</v>
          </cell>
          <cell r="AD65">
            <v>6.8000000000000005E-2</v>
          </cell>
          <cell r="AE65">
            <v>6.8000000000000005E-2</v>
          </cell>
          <cell r="AF65">
            <v>6.8000000000000005E-2</v>
          </cell>
          <cell r="AG65">
            <v>6.8000000000000005E-2</v>
          </cell>
          <cell r="AH65">
            <v>6.8000000000000005E-2</v>
          </cell>
        </row>
        <row r="66">
          <cell r="D66">
            <v>0.99952250036174217</v>
          </cell>
          <cell r="E66">
            <v>0.99948962955611953</v>
          </cell>
          <cell r="F66">
            <v>0</v>
          </cell>
          <cell r="G66">
            <v>0</v>
          </cell>
          <cell r="H66">
            <v>0</v>
          </cell>
          <cell r="I66">
            <v>0</v>
          </cell>
          <cell r="J66">
            <v>0</v>
          </cell>
          <cell r="K66">
            <v>0</v>
          </cell>
          <cell r="L66">
            <v>0</v>
          </cell>
          <cell r="M66">
            <v>0</v>
          </cell>
          <cell r="N66">
            <v>0</v>
          </cell>
          <cell r="O66">
            <v>0</v>
          </cell>
          <cell r="P66">
            <v>0.99950589701175108</v>
          </cell>
          <cell r="V66">
            <v>10799</v>
          </cell>
          <cell r="W66">
            <v>11883</v>
          </cell>
          <cell r="X66">
            <v>0</v>
          </cell>
          <cell r="Y66">
            <v>0</v>
          </cell>
          <cell r="Z66">
            <v>0</v>
          </cell>
          <cell r="AA66">
            <v>0</v>
          </cell>
          <cell r="AB66">
            <v>0</v>
          </cell>
          <cell r="AC66">
            <v>0</v>
          </cell>
          <cell r="AD66">
            <v>0</v>
          </cell>
          <cell r="AE66">
            <v>0</v>
          </cell>
          <cell r="AF66">
            <v>0</v>
          </cell>
          <cell r="AG66">
            <v>0</v>
          </cell>
          <cell r="AH66">
            <v>22682</v>
          </cell>
        </row>
        <row r="67">
          <cell r="V67">
            <v>967</v>
          </cell>
          <cell r="W67">
            <v>1139</v>
          </cell>
          <cell r="X67">
            <v>0</v>
          </cell>
          <cell r="Y67">
            <v>0</v>
          </cell>
          <cell r="Z67">
            <v>0</v>
          </cell>
          <cell r="AA67">
            <v>0</v>
          </cell>
          <cell r="AB67">
            <v>0</v>
          </cell>
          <cell r="AC67">
            <v>0</v>
          </cell>
          <cell r="AD67">
            <v>0</v>
          </cell>
          <cell r="AE67">
            <v>0</v>
          </cell>
          <cell r="AF67">
            <v>0</v>
          </cell>
          <cell r="AG67">
            <v>0</v>
          </cell>
          <cell r="AH67">
            <v>2106</v>
          </cell>
        </row>
        <row r="68">
          <cell r="V68">
            <v>8.2185959544450113E-2</v>
          </cell>
          <cell r="W68">
            <v>8.7467362924281991E-2</v>
          </cell>
          <cell r="X68">
            <v>0</v>
          </cell>
          <cell r="Y68">
            <v>0</v>
          </cell>
          <cell r="Z68">
            <v>0</v>
          </cell>
          <cell r="AA68">
            <v>0</v>
          </cell>
          <cell r="AB68">
            <v>0</v>
          </cell>
          <cell r="AC68">
            <v>0</v>
          </cell>
          <cell r="AD68">
            <v>0</v>
          </cell>
          <cell r="AE68">
            <v>0</v>
          </cell>
          <cell r="AF68">
            <v>0</v>
          </cell>
          <cell r="AG68">
            <v>0</v>
          </cell>
          <cell r="AH68">
            <v>9.2848955118596241E-2</v>
          </cell>
        </row>
        <row r="69">
          <cell r="D69">
            <v>8.3333333333333329E-2</v>
          </cell>
          <cell r="E69">
            <v>8.3333333333333329E-2</v>
          </cell>
          <cell r="F69">
            <v>0</v>
          </cell>
          <cell r="G69">
            <v>0</v>
          </cell>
          <cell r="H69">
            <v>0</v>
          </cell>
          <cell r="I69">
            <v>0</v>
          </cell>
          <cell r="J69">
            <v>0</v>
          </cell>
          <cell r="K69">
            <v>0</v>
          </cell>
          <cell r="L69">
            <v>0</v>
          </cell>
          <cell r="M69">
            <v>0</v>
          </cell>
          <cell r="N69">
            <v>0</v>
          </cell>
          <cell r="O69">
            <v>0</v>
          </cell>
          <cell r="P69">
            <v>8.3333333333333329E-2</v>
          </cell>
          <cell r="V69">
            <v>5.8000000000000003E-2</v>
          </cell>
          <cell r="W69">
            <v>5.8000000000000003E-2</v>
          </cell>
          <cell r="X69">
            <v>5.8000000000000003E-2</v>
          </cell>
          <cell r="Y69">
            <v>5.8000000000000003E-2</v>
          </cell>
          <cell r="Z69">
            <v>5.8000000000000003E-2</v>
          </cell>
          <cell r="AA69">
            <v>5.8000000000000003E-2</v>
          </cell>
          <cell r="AB69">
            <v>5.8000000000000003E-2</v>
          </cell>
          <cell r="AC69">
            <v>5.8000000000000003E-2</v>
          </cell>
          <cell r="AD69">
            <v>5.8000000000000003E-2</v>
          </cell>
          <cell r="AE69">
            <v>5.8000000000000003E-2</v>
          </cell>
          <cell r="AF69">
            <v>5.8000000000000003E-2</v>
          </cell>
          <cell r="AG69">
            <v>5.8000000000000003E-2</v>
          </cell>
          <cell r="AH69">
            <v>5.8000000000000003E-2</v>
          </cell>
        </row>
        <row r="70">
          <cell r="D70">
            <v>4896</v>
          </cell>
          <cell r="E70">
            <v>5359</v>
          </cell>
          <cell r="F70">
            <v>0</v>
          </cell>
          <cell r="G70">
            <v>0</v>
          </cell>
          <cell r="H70">
            <v>0</v>
          </cell>
          <cell r="I70">
            <v>0</v>
          </cell>
          <cell r="J70">
            <v>0</v>
          </cell>
          <cell r="K70">
            <v>0</v>
          </cell>
          <cell r="L70">
            <v>0</v>
          </cell>
          <cell r="M70">
            <v>0</v>
          </cell>
          <cell r="N70">
            <v>0</v>
          </cell>
          <cell r="O70">
            <v>0</v>
          </cell>
          <cell r="P70">
            <v>10255</v>
          </cell>
          <cell r="V70">
            <v>11207</v>
          </cell>
          <cell r="W70">
            <v>11758</v>
          </cell>
          <cell r="X70">
            <v>0</v>
          </cell>
          <cell r="Y70">
            <v>0</v>
          </cell>
          <cell r="Z70">
            <v>0</v>
          </cell>
          <cell r="AA70">
            <v>0</v>
          </cell>
          <cell r="AB70">
            <v>0</v>
          </cell>
          <cell r="AC70">
            <v>0</v>
          </cell>
          <cell r="AD70">
            <v>0</v>
          </cell>
          <cell r="AE70">
            <v>0</v>
          </cell>
          <cell r="AF70">
            <v>0</v>
          </cell>
          <cell r="AG70">
            <v>0</v>
          </cell>
          <cell r="AH70">
            <v>22965</v>
          </cell>
        </row>
        <row r="71">
          <cell r="D71">
            <v>4896</v>
          </cell>
          <cell r="E71">
            <v>5356</v>
          </cell>
          <cell r="F71">
            <v>0</v>
          </cell>
          <cell r="G71">
            <v>0</v>
          </cell>
          <cell r="H71">
            <v>0</v>
          </cell>
          <cell r="I71">
            <v>0</v>
          </cell>
          <cell r="J71">
            <v>0</v>
          </cell>
          <cell r="K71">
            <v>0</v>
          </cell>
          <cell r="L71">
            <v>0</v>
          </cell>
          <cell r="M71">
            <v>0</v>
          </cell>
          <cell r="N71">
            <v>0</v>
          </cell>
          <cell r="O71">
            <v>0</v>
          </cell>
          <cell r="P71">
            <v>10252</v>
          </cell>
          <cell r="V71">
            <v>1011</v>
          </cell>
          <cell r="W71">
            <v>934</v>
          </cell>
          <cell r="X71">
            <v>0</v>
          </cell>
          <cell r="Y71">
            <v>0</v>
          </cell>
          <cell r="Z71">
            <v>0</v>
          </cell>
          <cell r="AA71">
            <v>0</v>
          </cell>
          <cell r="AB71">
            <v>0</v>
          </cell>
          <cell r="AC71">
            <v>0</v>
          </cell>
          <cell r="AD71">
            <v>0</v>
          </cell>
          <cell r="AE71">
            <v>0</v>
          </cell>
          <cell r="AF71">
            <v>0</v>
          </cell>
          <cell r="AG71">
            <v>0</v>
          </cell>
          <cell r="AH71">
            <v>1945</v>
          </cell>
        </row>
        <row r="72">
          <cell r="D72">
            <v>1</v>
          </cell>
          <cell r="E72">
            <v>0.99944019406605711</v>
          </cell>
          <cell r="F72">
            <v>0</v>
          </cell>
          <cell r="G72">
            <v>0</v>
          </cell>
          <cell r="H72">
            <v>0</v>
          </cell>
          <cell r="I72">
            <v>0</v>
          </cell>
          <cell r="J72">
            <v>0</v>
          </cell>
          <cell r="K72">
            <v>0</v>
          </cell>
          <cell r="L72">
            <v>0</v>
          </cell>
          <cell r="M72">
            <v>0</v>
          </cell>
          <cell r="N72">
            <v>0</v>
          </cell>
          <cell r="O72">
            <v>0</v>
          </cell>
          <cell r="P72">
            <v>0.99970745977571918</v>
          </cell>
          <cell r="V72">
            <v>8.2746767064986085E-2</v>
          </cell>
          <cell r="W72">
            <v>7.3589662779703746E-2</v>
          </cell>
          <cell r="X72">
            <v>0</v>
          </cell>
          <cell r="Y72">
            <v>0</v>
          </cell>
          <cell r="Z72">
            <v>0</v>
          </cell>
          <cell r="AA72">
            <v>0</v>
          </cell>
          <cell r="AB72">
            <v>0</v>
          </cell>
          <cell r="AC72">
            <v>0</v>
          </cell>
          <cell r="AD72">
            <v>0</v>
          </cell>
          <cell r="AE72">
            <v>0</v>
          </cell>
          <cell r="AF72">
            <v>0</v>
          </cell>
          <cell r="AG72">
            <v>0</v>
          </cell>
          <cell r="AH72">
            <v>8.4694099716960597E-2</v>
          </cell>
        </row>
        <row r="73">
          <cell r="D73">
            <v>8.3333333333333329E-2</v>
          </cell>
          <cell r="E73">
            <v>8.3333333333333329E-2</v>
          </cell>
          <cell r="F73">
            <v>0</v>
          </cell>
          <cell r="G73">
            <v>0</v>
          </cell>
          <cell r="H73">
            <v>0</v>
          </cell>
          <cell r="I73">
            <v>0</v>
          </cell>
          <cell r="J73">
            <v>0</v>
          </cell>
          <cell r="K73">
            <v>0</v>
          </cell>
          <cell r="L73">
            <v>0</v>
          </cell>
          <cell r="M73">
            <v>0</v>
          </cell>
          <cell r="N73">
            <v>0</v>
          </cell>
          <cell r="O73">
            <v>0</v>
          </cell>
          <cell r="P73">
            <v>8.3333333333333329E-2</v>
          </cell>
          <cell r="V73">
            <v>7.6999999999999999E-2</v>
          </cell>
          <cell r="W73">
            <v>7.6999999999999999E-2</v>
          </cell>
          <cell r="X73">
            <v>7.6999999999999999E-2</v>
          </cell>
          <cell r="Y73">
            <v>7.6999999999999999E-2</v>
          </cell>
          <cell r="Z73">
            <v>7.6999999999999999E-2</v>
          </cell>
          <cell r="AA73">
            <v>7.6999999999999999E-2</v>
          </cell>
          <cell r="AB73">
            <v>7.6999999999999999E-2</v>
          </cell>
          <cell r="AC73">
            <v>7.6999999999999999E-2</v>
          </cell>
          <cell r="AD73">
            <v>7.6999999999999999E-2</v>
          </cell>
          <cell r="AE73">
            <v>7.6999999999999999E-2</v>
          </cell>
          <cell r="AF73">
            <v>7.6999999999999999E-2</v>
          </cell>
          <cell r="AG73">
            <v>7.6999999999999999E-2</v>
          </cell>
          <cell r="AH73">
            <v>7.6999999999999999E-2</v>
          </cell>
        </row>
        <row r="74">
          <cell r="D74">
            <v>7608</v>
          </cell>
          <cell r="E74">
            <v>8825</v>
          </cell>
          <cell r="F74">
            <v>0</v>
          </cell>
          <cell r="G74">
            <v>0</v>
          </cell>
          <cell r="H74">
            <v>0</v>
          </cell>
          <cell r="I74">
            <v>0</v>
          </cell>
          <cell r="J74">
            <v>0</v>
          </cell>
          <cell r="K74">
            <v>0</v>
          </cell>
          <cell r="L74">
            <v>0</v>
          </cell>
          <cell r="M74">
            <v>0</v>
          </cell>
          <cell r="N74">
            <v>0</v>
          </cell>
          <cell r="O74">
            <v>0</v>
          </cell>
          <cell r="P74">
            <v>16433</v>
          </cell>
          <cell r="V74">
            <v>69110</v>
          </cell>
          <cell r="W74">
            <v>70537</v>
          </cell>
          <cell r="X74">
            <v>0</v>
          </cell>
          <cell r="Y74">
            <v>0</v>
          </cell>
          <cell r="Z74">
            <v>0</v>
          </cell>
          <cell r="AA74">
            <v>0</v>
          </cell>
          <cell r="AB74">
            <v>0</v>
          </cell>
          <cell r="AC74">
            <v>0</v>
          </cell>
          <cell r="AD74">
            <v>0</v>
          </cell>
          <cell r="AE74">
            <v>0</v>
          </cell>
          <cell r="AF74">
            <v>0</v>
          </cell>
          <cell r="AG74">
            <v>0</v>
          </cell>
          <cell r="AH74">
            <v>139647</v>
          </cell>
        </row>
        <row r="75">
          <cell r="D75">
            <v>7595</v>
          </cell>
          <cell r="E75">
            <v>8815</v>
          </cell>
          <cell r="F75">
            <v>0</v>
          </cell>
          <cell r="G75">
            <v>0</v>
          </cell>
          <cell r="H75">
            <v>0</v>
          </cell>
          <cell r="I75">
            <v>0</v>
          </cell>
          <cell r="J75">
            <v>0</v>
          </cell>
          <cell r="K75">
            <v>0</v>
          </cell>
          <cell r="L75">
            <v>0</v>
          </cell>
          <cell r="M75">
            <v>0</v>
          </cell>
          <cell r="N75">
            <v>0</v>
          </cell>
          <cell r="O75">
            <v>0</v>
          </cell>
          <cell r="P75">
            <v>16410</v>
          </cell>
          <cell r="V75">
            <v>5978</v>
          </cell>
          <cell r="W75">
            <v>6849</v>
          </cell>
          <cell r="X75">
            <v>0</v>
          </cell>
          <cell r="Y75">
            <v>0</v>
          </cell>
          <cell r="Z75">
            <v>0</v>
          </cell>
          <cell r="AA75">
            <v>0</v>
          </cell>
          <cell r="AB75">
            <v>0</v>
          </cell>
          <cell r="AC75">
            <v>0</v>
          </cell>
          <cell r="AD75">
            <v>0</v>
          </cell>
          <cell r="AE75">
            <v>0</v>
          </cell>
          <cell r="AF75">
            <v>0</v>
          </cell>
          <cell r="AG75">
            <v>0</v>
          </cell>
          <cell r="AH75">
            <v>12827</v>
          </cell>
        </row>
        <row r="76">
          <cell r="D76">
            <v>0.99829127234490012</v>
          </cell>
          <cell r="E76">
            <v>0.99886685552407928</v>
          </cell>
          <cell r="F76">
            <v>0</v>
          </cell>
          <cell r="G76">
            <v>0</v>
          </cell>
          <cell r="H76">
            <v>0</v>
          </cell>
          <cell r="I76">
            <v>0</v>
          </cell>
          <cell r="J76">
            <v>0</v>
          </cell>
          <cell r="K76">
            <v>0</v>
          </cell>
          <cell r="L76">
            <v>0</v>
          </cell>
          <cell r="M76">
            <v>0</v>
          </cell>
          <cell r="N76">
            <v>0</v>
          </cell>
          <cell r="O76">
            <v>0</v>
          </cell>
          <cell r="P76">
            <v>0.99860037728960016</v>
          </cell>
          <cell r="V76">
            <v>7.9613253782228846E-2</v>
          </cell>
          <cell r="W76">
            <v>8.8504380637324576E-2</v>
          </cell>
          <cell r="X76">
            <v>0</v>
          </cell>
          <cell r="Y76">
            <v>0</v>
          </cell>
          <cell r="Z76">
            <v>0</v>
          </cell>
          <cell r="AA76">
            <v>0</v>
          </cell>
          <cell r="AB76">
            <v>0</v>
          </cell>
          <cell r="AC76">
            <v>0</v>
          </cell>
          <cell r="AD76">
            <v>0</v>
          </cell>
          <cell r="AE76">
            <v>0</v>
          </cell>
          <cell r="AF76">
            <v>0</v>
          </cell>
          <cell r="AG76">
            <v>0</v>
          </cell>
          <cell r="AH76">
            <v>9.1853029424190991E-2</v>
          </cell>
        </row>
        <row r="77">
          <cell r="D77">
            <v>8.3333333333333329E-2</v>
          </cell>
          <cell r="E77">
            <v>8.3333333333333329E-2</v>
          </cell>
          <cell r="F77">
            <v>0</v>
          </cell>
          <cell r="G77">
            <v>0</v>
          </cell>
          <cell r="H77">
            <v>0</v>
          </cell>
          <cell r="I77">
            <v>0</v>
          </cell>
          <cell r="J77">
            <v>0</v>
          </cell>
          <cell r="K77">
            <v>0</v>
          </cell>
          <cell r="L77">
            <v>0</v>
          </cell>
          <cell r="M77">
            <v>0</v>
          </cell>
          <cell r="N77">
            <v>0</v>
          </cell>
          <cell r="O77">
            <v>0</v>
          </cell>
          <cell r="P77">
            <v>8.3333333333333329E-2</v>
          </cell>
          <cell r="V77">
            <v>7.1999999999999995E-2</v>
          </cell>
          <cell r="W77">
            <v>7.1999999999999995E-2</v>
          </cell>
          <cell r="X77">
            <v>7.1999999999999995E-2</v>
          </cell>
          <cell r="Y77">
            <v>7.1999999999999995E-2</v>
          </cell>
          <cell r="Z77">
            <v>7.1999999999999995E-2</v>
          </cell>
          <cell r="AA77">
            <v>7.1999999999999995E-2</v>
          </cell>
          <cell r="AB77">
            <v>7.1999999999999995E-2</v>
          </cell>
          <cell r="AC77">
            <v>7.1999999999999995E-2</v>
          </cell>
          <cell r="AD77">
            <v>7.1999999999999995E-2</v>
          </cell>
          <cell r="AE77">
            <v>7.1999999999999995E-2</v>
          </cell>
          <cell r="AF77">
            <v>7.1999999999999995E-2</v>
          </cell>
          <cell r="AG77">
            <v>7.1999999999999995E-2</v>
          </cell>
          <cell r="AH77">
            <v>7.1999999999999995E-2</v>
          </cell>
        </row>
        <row r="78">
          <cell r="D78">
            <v>8935</v>
          </cell>
          <cell r="E78">
            <v>10263</v>
          </cell>
          <cell r="F78">
            <v>0</v>
          </cell>
          <cell r="G78">
            <v>0</v>
          </cell>
          <cell r="H78">
            <v>0</v>
          </cell>
          <cell r="I78">
            <v>0</v>
          </cell>
          <cell r="J78">
            <v>0</v>
          </cell>
          <cell r="K78">
            <v>0</v>
          </cell>
          <cell r="L78">
            <v>0</v>
          </cell>
          <cell r="M78">
            <v>0</v>
          </cell>
          <cell r="N78">
            <v>0</v>
          </cell>
          <cell r="O78">
            <v>0</v>
          </cell>
          <cell r="P78">
            <v>19198</v>
          </cell>
        </row>
        <row r="79">
          <cell r="D79">
            <v>8930</v>
          </cell>
          <cell r="E79">
            <v>10259</v>
          </cell>
          <cell r="F79">
            <v>0</v>
          </cell>
          <cell r="G79">
            <v>0</v>
          </cell>
          <cell r="H79">
            <v>0</v>
          </cell>
          <cell r="I79">
            <v>0</v>
          </cell>
          <cell r="J79">
            <v>0</v>
          </cell>
          <cell r="K79">
            <v>0</v>
          </cell>
          <cell r="L79">
            <v>0</v>
          </cell>
          <cell r="M79">
            <v>0</v>
          </cell>
          <cell r="N79">
            <v>0</v>
          </cell>
          <cell r="O79">
            <v>0</v>
          </cell>
          <cell r="P79">
            <v>19189</v>
          </cell>
        </row>
        <row r="80">
          <cell r="D80">
            <v>0.99944040290990488</v>
          </cell>
          <cell r="E80">
            <v>0.99961025041410889</v>
          </cell>
          <cell r="F80">
            <v>0</v>
          </cell>
          <cell r="G80">
            <v>0</v>
          </cell>
          <cell r="H80">
            <v>0</v>
          </cell>
          <cell r="I80">
            <v>0</v>
          </cell>
          <cell r="J80">
            <v>0</v>
          </cell>
          <cell r="K80">
            <v>0</v>
          </cell>
          <cell r="L80">
            <v>0</v>
          </cell>
          <cell r="M80">
            <v>0</v>
          </cell>
          <cell r="N80">
            <v>0</v>
          </cell>
          <cell r="O80">
            <v>0</v>
          </cell>
          <cell r="P80">
            <v>0.99953120116678817</v>
          </cell>
        </row>
        <row r="81">
          <cell r="D81">
            <v>8.3333333333333329E-2</v>
          </cell>
          <cell r="E81">
            <v>8.3333333333333329E-2</v>
          </cell>
          <cell r="F81">
            <v>0</v>
          </cell>
          <cell r="G81">
            <v>0</v>
          </cell>
          <cell r="H81">
            <v>0</v>
          </cell>
          <cell r="I81">
            <v>0</v>
          </cell>
          <cell r="J81">
            <v>0</v>
          </cell>
          <cell r="K81">
            <v>0</v>
          </cell>
          <cell r="L81">
            <v>0</v>
          </cell>
          <cell r="M81">
            <v>0</v>
          </cell>
          <cell r="N81">
            <v>0</v>
          </cell>
          <cell r="O81">
            <v>0</v>
          </cell>
          <cell r="P81">
            <v>8.3333333333333329E-2</v>
          </cell>
        </row>
        <row r="82">
          <cell r="D82">
            <v>4354</v>
          </cell>
          <cell r="E82">
            <v>5231</v>
          </cell>
          <cell r="F82">
            <v>0</v>
          </cell>
          <cell r="G82">
            <v>0</v>
          </cell>
          <cell r="H82">
            <v>0</v>
          </cell>
          <cell r="I82">
            <v>0</v>
          </cell>
          <cell r="J82">
            <v>0</v>
          </cell>
          <cell r="K82">
            <v>0</v>
          </cell>
          <cell r="L82">
            <v>0</v>
          </cell>
          <cell r="M82">
            <v>0</v>
          </cell>
          <cell r="N82">
            <v>0</v>
          </cell>
          <cell r="O82">
            <v>0</v>
          </cell>
          <cell r="P82">
            <v>9585</v>
          </cell>
        </row>
        <row r="83">
          <cell r="D83">
            <v>4353</v>
          </cell>
          <cell r="E83">
            <v>5228</v>
          </cell>
          <cell r="F83">
            <v>0</v>
          </cell>
          <cell r="G83">
            <v>0</v>
          </cell>
          <cell r="H83">
            <v>0</v>
          </cell>
          <cell r="I83">
            <v>0</v>
          </cell>
          <cell r="J83">
            <v>0</v>
          </cell>
          <cell r="K83">
            <v>0</v>
          </cell>
          <cell r="L83">
            <v>0</v>
          </cell>
          <cell r="M83">
            <v>0</v>
          </cell>
          <cell r="N83">
            <v>0</v>
          </cell>
          <cell r="O83">
            <v>0</v>
          </cell>
          <cell r="P83">
            <v>9581</v>
          </cell>
        </row>
        <row r="84">
          <cell r="D84">
            <v>0.99977032613688566</v>
          </cell>
          <cell r="E84">
            <v>0.99942649588988719</v>
          </cell>
          <cell r="F84">
            <v>0</v>
          </cell>
          <cell r="G84">
            <v>0</v>
          </cell>
          <cell r="H84">
            <v>0</v>
          </cell>
          <cell r="I84">
            <v>0</v>
          </cell>
          <cell r="J84">
            <v>0</v>
          </cell>
          <cell r="K84">
            <v>0</v>
          </cell>
          <cell r="L84">
            <v>0</v>
          </cell>
          <cell r="M84">
            <v>0</v>
          </cell>
          <cell r="N84">
            <v>0</v>
          </cell>
          <cell r="O84">
            <v>0</v>
          </cell>
          <cell r="P84">
            <v>0.99958268127282213</v>
          </cell>
        </row>
        <row r="85">
          <cell r="D85">
            <v>8.3333333333333329E-2</v>
          </cell>
          <cell r="E85">
            <v>8.3333333333333329E-2</v>
          </cell>
          <cell r="F85">
            <v>0</v>
          </cell>
          <cell r="G85">
            <v>0</v>
          </cell>
          <cell r="H85">
            <v>0</v>
          </cell>
          <cell r="I85">
            <v>0</v>
          </cell>
          <cell r="J85">
            <v>0</v>
          </cell>
          <cell r="K85">
            <v>0</v>
          </cell>
          <cell r="L85">
            <v>0</v>
          </cell>
          <cell r="M85">
            <v>0</v>
          </cell>
          <cell r="N85">
            <v>0</v>
          </cell>
          <cell r="O85">
            <v>0</v>
          </cell>
          <cell r="P85">
            <v>8.3333333333333329E-2</v>
          </cell>
        </row>
        <row r="86">
          <cell r="D86">
            <v>4628</v>
          </cell>
          <cell r="E86">
            <v>6140</v>
          </cell>
          <cell r="F86">
            <v>0</v>
          </cell>
          <cell r="G86">
            <v>0</v>
          </cell>
          <cell r="H86">
            <v>0</v>
          </cell>
          <cell r="I86">
            <v>0</v>
          </cell>
          <cell r="J86">
            <v>0</v>
          </cell>
          <cell r="K86">
            <v>0</v>
          </cell>
          <cell r="L86">
            <v>0</v>
          </cell>
          <cell r="M86">
            <v>0</v>
          </cell>
          <cell r="N86">
            <v>0</v>
          </cell>
          <cell r="O86">
            <v>0</v>
          </cell>
          <cell r="P86">
            <v>10768</v>
          </cell>
        </row>
        <row r="87">
          <cell r="D87">
            <v>4628</v>
          </cell>
          <cell r="E87">
            <v>6139</v>
          </cell>
          <cell r="F87">
            <v>0</v>
          </cell>
          <cell r="G87">
            <v>0</v>
          </cell>
          <cell r="H87">
            <v>0</v>
          </cell>
          <cell r="I87">
            <v>0</v>
          </cell>
          <cell r="J87">
            <v>0</v>
          </cell>
          <cell r="K87">
            <v>0</v>
          </cell>
          <cell r="L87">
            <v>0</v>
          </cell>
          <cell r="M87">
            <v>0</v>
          </cell>
          <cell r="N87">
            <v>0</v>
          </cell>
          <cell r="O87">
            <v>0</v>
          </cell>
          <cell r="P87">
            <v>10767</v>
          </cell>
        </row>
        <row r="88">
          <cell r="D88">
            <v>1</v>
          </cell>
          <cell r="E88">
            <v>0.99983713355048864</v>
          </cell>
          <cell r="F88">
            <v>0</v>
          </cell>
          <cell r="G88">
            <v>0</v>
          </cell>
          <cell r="H88">
            <v>0</v>
          </cell>
          <cell r="I88">
            <v>0</v>
          </cell>
          <cell r="J88">
            <v>0</v>
          </cell>
          <cell r="K88">
            <v>0</v>
          </cell>
          <cell r="L88">
            <v>0</v>
          </cell>
          <cell r="M88">
            <v>0</v>
          </cell>
          <cell r="N88">
            <v>0</v>
          </cell>
          <cell r="O88">
            <v>0</v>
          </cell>
          <cell r="P88">
            <v>0.99990713224368499</v>
          </cell>
        </row>
        <row r="89">
          <cell r="D89">
            <v>8.3333333333333329E-2</v>
          </cell>
          <cell r="E89">
            <v>8.3333333333333329E-2</v>
          </cell>
          <cell r="F89">
            <v>0</v>
          </cell>
          <cell r="G89">
            <v>0</v>
          </cell>
          <cell r="H89">
            <v>0</v>
          </cell>
          <cell r="I89">
            <v>0</v>
          </cell>
          <cell r="J89">
            <v>0</v>
          </cell>
          <cell r="K89">
            <v>0</v>
          </cell>
          <cell r="L89">
            <v>0</v>
          </cell>
          <cell r="M89">
            <v>0</v>
          </cell>
          <cell r="N89">
            <v>0</v>
          </cell>
          <cell r="O89">
            <v>0</v>
          </cell>
          <cell r="P89">
            <v>8.3333333333333329E-2</v>
          </cell>
        </row>
        <row r="90">
          <cell r="D90">
            <v>30421</v>
          </cell>
          <cell r="E90">
            <v>35818</v>
          </cell>
          <cell r="F90">
            <v>0</v>
          </cell>
          <cell r="G90">
            <v>0</v>
          </cell>
          <cell r="H90">
            <v>0</v>
          </cell>
          <cell r="I90">
            <v>0</v>
          </cell>
          <cell r="J90">
            <v>0</v>
          </cell>
          <cell r="K90">
            <v>0</v>
          </cell>
          <cell r="L90">
            <v>0</v>
          </cell>
          <cell r="M90">
            <v>0</v>
          </cell>
          <cell r="N90">
            <v>0</v>
          </cell>
          <cell r="O90">
            <v>0</v>
          </cell>
          <cell r="P90">
            <v>66239</v>
          </cell>
        </row>
        <row r="91">
          <cell r="D91">
            <v>30402</v>
          </cell>
          <cell r="E91">
            <v>35797</v>
          </cell>
          <cell r="F91">
            <v>0</v>
          </cell>
          <cell r="G91">
            <v>0</v>
          </cell>
          <cell r="H91">
            <v>0</v>
          </cell>
          <cell r="I91">
            <v>0</v>
          </cell>
          <cell r="J91">
            <v>0</v>
          </cell>
          <cell r="K91">
            <v>0</v>
          </cell>
          <cell r="L91">
            <v>0</v>
          </cell>
          <cell r="M91">
            <v>0</v>
          </cell>
          <cell r="N91">
            <v>0</v>
          </cell>
          <cell r="O91">
            <v>0</v>
          </cell>
          <cell r="P91">
            <v>66199</v>
          </cell>
        </row>
        <row r="92">
          <cell r="D92">
            <v>0.9993754314453831</v>
          </cell>
          <cell r="E92">
            <v>0.99941370260762741</v>
          </cell>
          <cell r="F92">
            <v>0</v>
          </cell>
          <cell r="G92">
            <v>0</v>
          </cell>
          <cell r="H92">
            <v>0</v>
          </cell>
          <cell r="I92">
            <v>0</v>
          </cell>
          <cell r="J92">
            <v>0</v>
          </cell>
          <cell r="K92">
            <v>0</v>
          </cell>
          <cell r="L92">
            <v>0</v>
          </cell>
          <cell r="M92">
            <v>0</v>
          </cell>
          <cell r="N92">
            <v>0</v>
          </cell>
          <cell r="O92">
            <v>0</v>
          </cell>
          <cell r="P92">
            <v>0.99939612614924744</v>
          </cell>
        </row>
        <row r="95">
          <cell r="D95">
            <v>1</v>
          </cell>
          <cell r="E95">
            <v>1</v>
          </cell>
          <cell r="F95">
            <v>0</v>
          </cell>
          <cell r="G95">
            <v>0</v>
          </cell>
          <cell r="H95">
            <v>0</v>
          </cell>
          <cell r="I95">
            <v>0</v>
          </cell>
          <cell r="J95">
            <v>0</v>
          </cell>
          <cell r="K95">
            <v>0</v>
          </cell>
          <cell r="L95">
            <v>0</v>
          </cell>
          <cell r="M95">
            <v>0</v>
          </cell>
          <cell r="N95">
            <v>0</v>
          </cell>
          <cell r="O95">
            <v>0</v>
          </cell>
          <cell r="P95">
            <v>1</v>
          </cell>
        </row>
        <row r="96">
          <cell r="D96">
            <v>1226</v>
          </cell>
          <cell r="E96">
            <v>1327</v>
          </cell>
          <cell r="F96">
            <v>0</v>
          </cell>
          <cell r="G96">
            <v>0</v>
          </cell>
          <cell r="H96">
            <v>0</v>
          </cell>
          <cell r="I96">
            <v>0</v>
          </cell>
          <cell r="J96">
            <v>0</v>
          </cell>
          <cell r="K96">
            <v>0</v>
          </cell>
          <cell r="L96">
            <v>0</v>
          </cell>
          <cell r="M96">
            <v>0</v>
          </cell>
          <cell r="N96">
            <v>0</v>
          </cell>
          <cell r="O96">
            <v>0</v>
          </cell>
          <cell r="P96">
            <v>2553</v>
          </cell>
        </row>
        <row r="97">
          <cell r="D97">
            <v>1226</v>
          </cell>
          <cell r="E97">
            <v>1327</v>
          </cell>
          <cell r="F97">
            <v>0</v>
          </cell>
          <cell r="G97">
            <v>0</v>
          </cell>
          <cell r="H97">
            <v>0</v>
          </cell>
          <cell r="I97">
            <v>0</v>
          </cell>
          <cell r="J97">
            <v>0</v>
          </cell>
          <cell r="K97">
            <v>0</v>
          </cell>
          <cell r="L97">
            <v>0</v>
          </cell>
          <cell r="M97">
            <v>0</v>
          </cell>
          <cell r="N97">
            <v>0</v>
          </cell>
          <cell r="O97">
            <v>0</v>
          </cell>
          <cell r="P97">
            <v>2553</v>
          </cell>
        </row>
        <row r="98">
          <cell r="D98">
            <v>1</v>
          </cell>
          <cell r="E98">
            <v>1</v>
          </cell>
          <cell r="F98">
            <v>0</v>
          </cell>
          <cell r="G98">
            <v>0</v>
          </cell>
          <cell r="H98">
            <v>0</v>
          </cell>
          <cell r="I98">
            <v>0</v>
          </cell>
          <cell r="J98">
            <v>0</v>
          </cell>
          <cell r="K98">
            <v>0</v>
          </cell>
          <cell r="L98">
            <v>0</v>
          </cell>
          <cell r="M98">
            <v>0</v>
          </cell>
          <cell r="N98">
            <v>0</v>
          </cell>
          <cell r="O98">
            <v>0</v>
          </cell>
          <cell r="P98">
            <v>1</v>
          </cell>
        </row>
        <row r="99">
          <cell r="D99">
            <v>0.7</v>
          </cell>
          <cell r="E99">
            <v>0.7</v>
          </cell>
          <cell r="F99">
            <v>0</v>
          </cell>
          <cell r="G99">
            <v>0</v>
          </cell>
          <cell r="H99">
            <v>0</v>
          </cell>
          <cell r="I99">
            <v>0</v>
          </cell>
          <cell r="J99">
            <v>0</v>
          </cell>
          <cell r="K99">
            <v>0</v>
          </cell>
          <cell r="L99">
            <v>0</v>
          </cell>
          <cell r="M99">
            <v>0</v>
          </cell>
          <cell r="N99">
            <v>0</v>
          </cell>
          <cell r="O99">
            <v>0</v>
          </cell>
          <cell r="P99">
            <v>0.7</v>
          </cell>
        </row>
        <row r="100">
          <cell r="D100">
            <v>2168</v>
          </cell>
          <cell r="E100">
            <v>1556</v>
          </cell>
          <cell r="F100">
            <v>0</v>
          </cell>
          <cell r="G100">
            <v>0</v>
          </cell>
          <cell r="H100">
            <v>0</v>
          </cell>
          <cell r="I100">
            <v>0</v>
          </cell>
          <cell r="J100">
            <v>0</v>
          </cell>
          <cell r="K100">
            <v>0</v>
          </cell>
          <cell r="L100">
            <v>0</v>
          </cell>
          <cell r="M100">
            <v>0</v>
          </cell>
          <cell r="N100">
            <v>0</v>
          </cell>
          <cell r="O100">
            <v>0</v>
          </cell>
          <cell r="P100">
            <v>3724</v>
          </cell>
        </row>
        <row r="101">
          <cell r="D101">
            <v>2168</v>
          </cell>
          <cell r="E101">
            <v>1556</v>
          </cell>
          <cell r="F101">
            <v>0</v>
          </cell>
          <cell r="G101">
            <v>0</v>
          </cell>
          <cell r="H101">
            <v>0</v>
          </cell>
          <cell r="I101">
            <v>0</v>
          </cell>
          <cell r="J101">
            <v>0</v>
          </cell>
          <cell r="K101">
            <v>0</v>
          </cell>
          <cell r="L101">
            <v>0</v>
          </cell>
          <cell r="M101">
            <v>0</v>
          </cell>
          <cell r="N101">
            <v>0</v>
          </cell>
          <cell r="O101">
            <v>0</v>
          </cell>
          <cell r="P101">
            <v>3724</v>
          </cell>
        </row>
        <row r="102">
          <cell r="D102">
            <v>1</v>
          </cell>
          <cell r="E102">
            <v>1</v>
          </cell>
          <cell r="F102">
            <v>0</v>
          </cell>
          <cell r="G102">
            <v>0</v>
          </cell>
          <cell r="H102">
            <v>0</v>
          </cell>
          <cell r="I102">
            <v>0</v>
          </cell>
          <cell r="J102">
            <v>0</v>
          </cell>
          <cell r="K102">
            <v>0</v>
          </cell>
          <cell r="L102">
            <v>0</v>
          </cell>
          <cell r="M102">
            <v>0</v>
          </cell>
          <cell r="N102">
            <v>0</v>
          </cell>
          <cell r="O102">
            <v>0</v>
          </cell>
          <cell r="P102">
            <v>1</v>
          </cell>
        </row>
        <row r="103">
          <cell r="D103">
            <v>0.6</v>
          </cell>
          <cell r="E103">
            <v>0.52082777036048056</v>
          </cell>
          <cell r="F103">
            <v>0</v>
          </cell>
          <cell r="G103">
            <v>0</v>
          </cell>
          <cell r="H103">
            <v>0</v>
          </cell>
          <cell r="I103">
            <v>0</v>
          </cell>
          <cell r="J103">
            <v>0</v>
          </cell>
          <cell r="K103">
            <v>0</v>
          </cell>
          <cell r="L103">
            <v>0</v>
          </cell>
          <cell r="M103">
            <v>0</v>
          </cell>
          <cell r="N103">
            <v>0</v>
          </cell>
          <cell r="O103">
            <v>0</v>
          </cell>
          <cell r="P103">
            <v>0.56407149348682217</v>
          </cell>
        </row>
        <row r="104">
          <cell r="D104">
            <v>1803</v>
          </cell>
          <cell r="E104">
            <v>1498</v>
          </cell>
          <cell r="F104">
            <v>0</v>
          </cell>
          <cell r="G104">
            <v>0</v>
          </cell>
          <cell r="H104">
            <v>0</v>
          </cell>
          <cell r="I104">
            <v>0</v>
          </cell>
          <cell r="J104">
            <v>0</v>
          </cell>
          <cell r="K104">
            <v>0</v>
          </cell>
          <cell r="L104">
            <v>0</v>
          </cell>
          <cell r="M104">
            <v>0</v>
          </cell>
          <cell r="N104">
            <v>0</v>
          </cell>
          <cell r="O104">
            <v>0</v>
          </cell>
          <cell r="P104">
            <v>3301</v>
          </cell>
        </row>
        <row r="105">
          <cell r="D105">
            <v>1803</v>
          </cell>
          <cell r="E105">
            <v>1498</v>
          </cell>
          <cell r="F105">
            <v>0</v>
          </cell>
          <cell r="G105">
            <v>0</v>
          </cell>
          <cell r="H105">
            <v>0</v>
          </cell>
          <cell r="I105">
            <v>0</v>
          </cell>
          <cell r="J105">
            <v>0</v>
          </cell>
          <cell r="K105">
            <v>0</v>
          </cell>
          <cell r="L105">
            <v>0</v>
          </cell>
          <cell r="M105">
            <v>0</v>
          </cell>
          <cell r="N105">
            <v>0</v>
          </cell>
          <cell r="O105">
            <v>0</v>
          </cell>
          <cell r="P105">
            <v>3301</v>
          </cell>
        </row>
        <row r="106">
          <cell r="D106">
            <v>1</v>
          </cell>
          <cell r="E106">
            <v>1</v>
          </cell>
          <cell r="F106">
            <v>0</v>
          </cell>
          <cell r="G106">
            <v>0</v>
          </cell>
          <cell r="H106">
            <v>0</v>
          </cell>
          <cell r="I106">
            <v>0</v>
          </cell>
          <cell r="J106">
            <v>0</v>
          </cell>
          <cell r="K106">
            <v>0</v>
          </cell>
          <cell r="L106">
            <v>0</v>
          </cell>
          <cell r="M106">
            <v>0</v>
          </cell>
          <cell r="N106">
            <v>0</v>
          </cell>
          <cell r="O106">
            <v>0</v>
          </cell>
          <cell r="P106">
            <v>1</v>
          </cell>
        </row>
        <row r="107">
          <cell r="D107">
            <v>0.7</v>
          </cell>
          <cell r="E107">
            <v>0.7</v>
          </cell>
          <cell r="F107">
            <v>0</v>
          </cell>
          <cell r="G107">
            <v>0</v>
          </cell>
          <cell r="H107">
            <v>0</v>
          </cell>
          <cell r="I107">
            <v>0</v>
          </cell>
          <cell r="J107">
            <v>0</v>
          </cell>
          <cell r="K107">
            <v>0</v>
          </cell>
          <cell r="L107">
            <v>0</v>
          </cell>
          <cell r="M107">
            <v>0</v>
          </cell>
          <cell r="N107">
            <v>0</v>
          </cell>
          <cell r="O107">
            <v>0</v>
          </cell>
          <cell r="P107">
            <v>0.70000000000000007</v>
          </cell>
        </row>
        <row r="108">
          <cell r="D108">
            <v>1720</v>
          </cell>
          <cell r="E108">
            <v>1404</v>
          </cell>
          <cell r="F108">
            <v>0</v>
          </cell>
          <cell r="G108">
            <v>0</v>
          </cell>
          <cell r="H108">
            <v>0</v>
          </cell>
          <cell r="I108">
            <v>0</v>
          </cell>
          <cell r="J108">
            <v>0</v>
          </cell>
          <cell r="K108">
            <v>0</v>
          </cell>
          <cell r="L108">
            <v>0</v>
          </cell>
          <cell r="M108">
            <v>0</v>
          </cell>
          <cell r="N108">
            <v>0</v>
          </cell>
          <cell r="O108">
            <v>0</v>
          </cell>
          <cell r="P108">
            <v>3124</v>
          </cell>
        </row>
        <row r="109">
          <cell r="D109">
            <v>1719</v>
          </cell>
          <cell r="E109">
            <v>1402</v>
          </cell>
          <cell r="F109">
            <v>0</v>
          </cell>
          <cell r="G109">
            <v>0</v>
          </cell>
          <cell r="H109">
            <v>0</v>
          </cell>
          <cell r="I109">
            <v>0</v>
          </cell>
          <cell r="J109">
            <v>0</v>
          </cell>
          <cell r="K109">
            <v>0</v>
          </cell>
          <cell r="L109">
            <v>0</v>
          </cell>
          <cell r="M109">
            <v>0</v>
          </cell>
          <cell r="N109">
            <v>0</v>
          </cell>
          <cell r="O109">
            <v>0</v>
          </cell>
          <cell r="P109">
            <v>3121</v>
          </cell>
        </row>
        <row r="110">
          <cell r="D110">
            <v>0.99941860465116283</v>
          </cell>
          <cell r="E110">
            <v>0.99857549857549854</v>
          </cell>
          <cell r="F110">
            <v>0</v>
          </cell>
          <cell r="G110">
            <v>0</v>
          </cell>
          <cell r="H110">
            <v>0</v>
          </cell>
          <cell r="I110">
            <v>0</v>
          </cell>
          <cell r="J110">
            <v>0</v>
          </cell>
          <cell r="K110">
            <v>0</v>
          </cell>
          <cell r="L110">
            <v>0</v>
          </cell>
          <cell r="M110">
            <v>0</v>
          </cell>
          <cell r="N110">
            <v>0</v>
          </cell>
          <cell r="O110">
            <v>0</v>
          </cell>
          <cell r="P110">
            <v>0.99903969270166448</v>
          </cell>
        </row>
        <row r="111">
          <cell r="D111">
            <v>0.7</v>
          </cell>
          <cell r="E111">
            <v>0.7</v>
          </cell>
          <cell r="F111">
            <v>0</v>
          </cell>
          <cell r="G111">
            <v>0</v>
          </cell>
          <cell r="H111">
            <v>0</v>
          </cell>
          <cell r="I111">
            <v>0</v>
          </cell>
          <cell r="J111">
            <v>0</v>
          </cell>
          <cell r="K111">
            <v>0</v>
          </cell>
          <cell r="L111">
            <v>0</v>
          </cell>
          <cell r="M111">
            <v>0</v>
          </cell>
          <cell r="N111">
            <v>0</v>
          </cell>
          <cell r="O111">
            <v>0</v>
          </cell>
          <cell r="P111">
            <v>0.7</v>
          </cell>
        </row>
        <row r="112">
          <cell r="D112">
            <v>1641</v>
          </cell>
          <cell r="E112">
            <v>1818</v>
          </cell>
          <cell r="F112">
            <v>0</v>
          </cell>
          <cell r="G112">
            <v>0</v>
          </cell>
          <cell r="H112">
            <v>0</v>
          </cell>
          <cell r="I112">
            <v>0</v>
          </cell>
          <cell r="J112">
            <v>0</v>
          </cell>
          <cell r="K112">
            <v>0</v>
          </cell>
          <cell r="L112">
            <v>0</v>
          </cell>
          <cell r="M112">
            <v>0</v>
          </cell>
          <cell r="N112">
            <v>0</v>
          </cell>
          <cell r="O112">
            <v>0</v>
          </cell>
          <cell r="P112">
            <v>3459</v>
          </cell>
        </row>
        <row r="113">
          <cell r="D113">
            <v>1641</v>
          </cell>
          <cell r="E113">
            <v>1818</v>
          </cell>
          <cell r="F113">
            <v>0</v>
          </cell>
          <cell r="G113">
            <v>0</v>
          </cell>
          <cell r="H113">
            <v>0</v>
          </cell>
          <cell r="I113">
            <v>0</v>
          </cell>
          <cell r="J113">
            <v>0</v>
          </cell>
          <cell r="K113">
            <v>0</v>
          </cell>
          <cell r="L113">
            <v>0</v>
          </cell>
          <cell r="M113">
            <v>0</v>
          </cell>
          <cell r="N113">
            <v>0</v>
          </cell>
          <cell r="O113">
            <v>0</v>
          </cell>
          <cell r="P113">
            <v>3459</v>
          </cell>
        </row>
        <row r="114">
          <cell r="D114">
            <v>1</v>
          </cell>
          <cell r="E114">
            <v>1</v>
          </cell>
          <cell r="F114">
            <v>0</v>
          </cell>
          <cell r="G114">
            <v>0</v>
          </cell>
          <cell r="H114">
            <v>0</v>
          </cell>
          <cell r="I114">
            <v>0</v>
          </cell>
          <cell r="J114">
            <v>0</v>
          </cell>
          <cell r="K114">
            <v>0</v>
          </cell>
          <cell r="L114">
            <v>0</v>
          </cell>
          <cell r="M114">
            <v>0</v>
          </cell>
          <cell r="N114">
            <v>0</v>
          </cell>
          <cell r="O114">
            <v>0</v>
          </cell>
          <cell r="P114">
            <v>1</v>
          </cell>
        </row>
        <row r="115">
          <cell r="D115">
            <v>0.7</v>
          </cell>
          <cell r="E115">
            <v>0.7</v>
          </cell>
          <cell r="F115">
            <v>0</v>
          </cell>
          <cell r="G115">
            <v>0</v>
          </cell>
          <cell r="H115">
            <v>0</v>
          </cell>
          <cell r="I115">
            <v>0</v>
          </cell>
          <cell r="J115">
            <v>0</v>
          </cell>
          <cell r="K115">
            <v>0</v>
          </cell>
          <cell r="L115">
            <v>0</v>
          </cell>
          <cell r="M115">
            <v>0</v>
          </cell>
          <cell r="N115">
            <v>0</v>
          </cell>
          <cell r="O115">
            <v>0</v>
          </cell>
          <cell r="P115">
            <v>0.7</v>
          </cell>
        </row>
        <row r="116">
          <cell r="D116">
            <v>8558</v>
          </cell>
          <cell r="E116">
            <v>7603</v>
          </cell>
          <cell r="F116">
            <v>0</v>
          </cell>
          <cell r="G116">
            <v>0</v>
          </cell>
          <cell r="H116">
            <v>0</v>
          </cell>
          <cell r="I116">
            <v>0</v>
          </cell>
          <cell r="J116">
            <v>0</v>
          </cell>
          <cell r="K116">
            <v>0</v>
          </cell>
          <cell r="L116">
            <v>0</v>
          </cell>
          <cell r="M116">
            <v>0</v>
          </cell>
          <cell r="N116">
            <v>0</v>
          </cell>
          <cell r="O116">
            <v>0</v>
          </cell>
          <cell r="P116">
            <v>16161</v>
          </cell>
        </row>
        <row r="117">
          <cell r="D117">
            <v>8557</v>
          </cell>
          <cell r="E117">
            <v>7601</v>
          </cell>
          <cell r="F117">
            <v>0</v>
          </cell>
          <cell r="G117">
            <v>0</v>
          </cell>
          <cell r="H117">
            <v>0</v>
          </cell>
          <cell r="I117">
            <v>0</v>
          </cell>
          <cell r="J117">
            <v>0</v>
          </cell>
          <cell r="K117">
            <v>0</v>
          </cell>
          <cell r="L117">
            <v>0</v>
          </cell>
          <cell r="M117">
            <v>0</v>
          </cell>
          <cell r="N117">
            <v>0</v>
          </cell>
          <cell r="O117">
            <v>0</v>
          </cell>
          <cell r="P117">
            <v>16158</v>
          </cell>
        </row>
        <row r="118">
          <cell r="D118">
            <v>0.99988315026875441</v>
          </cell>
          <cell r="E118">
            <v>0.99973694594239115</v>
          </cell>
          <cell r="F118">
            <v>0</v>
          </cell>
          <cell r="G118">
            <v>0</v>
          </cell>
          <cell r="H118">
            <v>0</v>
          </cell>
          <cell r="I118">
            <v>0</v>
          </cell>
          <cell r="J118">
            <v>0</v>
          </cell>
          <cell r="K118">
            <v>0</v>
          </cell>
          <cell r="L118">
            <v>0</v>
          </cell>
          <cell r="M118">
            <v>0</v>
          </cell>
          <cell r="N118">
            <v>0</v>
          </cell>
          <cell r="O118">
            <v>0</v>
          </cell>
          <cell r="P118">
            <v>0.999814367922777</v>
          </cell>
        </row>
      </sheetData>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row r="3">
          <cell r="F3">
            <v>43</v>
          </cell>
          <cell r="G3">
            <v>34</v>
          </cell>
          <cell r="H3">
            <v>0</v>
          </cell>
          <cell r="I3">
            <v>0</v>
          </cell>
          <cell r="J3">
            <v>0</v>
          </cell>
          <cell r="K3">
            <v>0</v>
          </cell>
          <cell r="L3">
            <v>0</v>
          </cell>
          <cell r="M3">
            <v>0</v>
          </cell>
          <cell r="N3">
            <v>0</v>
          </cell>
          <cell r="O3">
            <v>0</v>
          </cell>
          <cell r="P3">
            <v>0</v>
          </cell>
          <cell r="Q3">
            <v>0</v>
          </cell>
        </row>
        <row r="4">
          <cell r="F4">
            <v>606</v>
          </cell>
          <cell r="G4">
            <v>761</v>
          </cell>
          <cell r="H4">
            <v>0</v>
          </cell>
          <cell r="I4">
            <v>0</v>
          </cell>
          <cell r="J4">
            <v>0</v>
          </cell>
          <cell r="K4">
            <v>0</v>
          </cell>
          <cell r="L4">
            <v>0</v>
          </cell>
          <cell r="M4">
            <v>0</v>
          </cell>
          <cell r="N4">
            <v>0</v>
          </cell>
          <cell r="O4">
            <v>0</v>
          </cell>
          <cell r="P4">
            <v>0</v>
          </cell>
          <cell r="Q4">
            <v>0</v>
          </cell>
        </row>
        <row r="6">
          <cell r="E6" t="str">
            <v>Value at Risk:  carga e preços de curto prazo bem acima do esperado contribuíram para um aumento do VaR @ 95% para o período de 2007 a 2011.</v>
          </cell>
        </row>
        <row r="7">
          <cell r="E7" t="str">
            <v>O VaR @ 95% de curto prazo reduziu em função da premissa de aquisição de 31 MW médios no leilão de ajuste e redução na expectativa de PLD;
O VaR @ 95% de longo prazo aumentou devido a expectativa de PLD maior para os anos de 2008 a 2011, conforme indicado</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row r="4">
          <cell r="C4">
            <v>0.83199999999999996</v>
          </cell>
          <cell r="D4">
            <v>0.876</v>
          </cell>
          <cell r="E4">
            <v>0</v>
          </cell>
          <cell r="F4">
            <v>0</v>
          </cell>
          <cell r="G4">
            <v>0</v>
          </cell>
          <cell r="H4">
            <v>0</v>
          </cell>
          <cell r="I4">
            <v>0</v>
          </cell>
          <cell r="J4">
            <v>0</v>
          </cell>
          <cell r="K4">
            <v>0</v>
          </cell>
          <cell r="L4">
            <v>0</v>
          </cell>
          <cell r="M4">
            <v>0</v>
          </cell>
          <cell r="N4">
            <v>0</v>
          </cell>
          <cell r="O4" t="str">
            <v>As demandas verificadas encontram-se abaixo do esperado devido a sazonalidade da carga. O montante contratado considera o maior valor previsto para o ano, o que na maioria dos pontos de conexão deverá ocorrer a partir do mês de abril.</v>
          </cell>
        </row>
        <row r="5">
          <cell r="C5">
            <v>0.83</v>
          </cell>
          <cell r="D5">
            <v>0.88700000000000001</v>
          </cell>
          <cell r="E5">
            <v>0</v>
          </cell>
          <cell r="F5">
            <v>0</v>
          </cell>
          <cell r="G5">
            <v>0</v>
          </cell>
          <cell r="H5">
            <v>0</v>
          </cell>
          <cell r="I5">
            <v>0</v>
          </cell>
          <cell r="J5">
            <v>0</v>
          </cell>
          <cell r="K5">
            <v>0</v>
          </cell>
          <cell r="L5">
            <v>0</v>
          </cell>
          <cell r="M5">
            <v>0</v>
          </cell>
          <cell r="N5">
            <v>0</v>
          </cell>
          <cell r="O5">
            <v>0</v>
          </cell>
        </row>
        <row r="6">
          <cell r="C6">
            <v>0.98</v>
          </cell>
          <cell r="D6">
            <v>0.98199999999999998</v>
          </cell>
          <cell r="E6">
            <v>0</v>
          </cell>
          <cell r="F6">
            <v>0</v>
          </cell>
          <cell r="G6">
            <v>0</v>
          </cell>
          <cell r="H6">
            <v>0</v>
          </cell>
          <cell r="I6">
            <v>0</v>
          </cell>
          <cell r="J6">
            <v>0</v>
          </cell>
          <cell r="K6">
            <v>0</v>
          </cell>
          <cell r="L6">
            <v>0</v>
          </cell>
          <cell r="M6">
            <v>0</v>
          </cell>
          <cell r="N6">
            <v>0</v>
          </cell>
          <cell r="O6">
            <v>0</v>
          </cell>
        </row>
        <row r="7">
          <cell r="C7">
            <v>0.81</v>
          </cell>
          <cell r="D7">
            <v>0.94199999999999995</v>
          </cell>
          <cell r="E7">
            <v>0</v>
          </cell>
          <cell r="F7">
            <v>0</v>
          </cell>
          <cell r="G7">
            <v>0</v>
          </cell>
          <cell r="H7">
            <v>0</v>
          </cell>
          <cell r="I7">
            <v>0</v>
          </cell>
          <cell r="J7">
            <v>0</v>
          </cell>
          <cell r="K7">
            <v>0</v>
          </cell>
          <cell r="L7">
            <v>0</v>
          </cell>
          <cell r="M7">
            <v>0</v>
          </cell>
          <cell r="N7">
            <v>0</v>
          </cell>
          <cell r="O7">
            <v>0</v>
          </cell>
        </row>
        <row r="8">
          <cell r="C8">
            <v>0.67400000000000004</v>
          </cell>
          <cell r="D8">
            <v>0.86399999999999999</v>
          </cell>
          <cell r="E8">
            <v>0</v>
          </cell>
          <cell r="F8">
            <v>0</v>
          </cell>
          <cell r="G8">
            <v>0</v>
          </cell>
          <cell r="H8">
            <v>0</v>
          </cell>
          <cell r="I8">
            <v>0</v>
          </cell>
          <cell r="J8">
            <v>0</v>
          </cell>
          <cell r="K8">
            <v>0</v>
          </cell>
          <cell r="L8">
            <v>0</v>
          </cell>
          <cell r="M8">
            <v>0</v>
          </cell>
          <cell r="N8">
            <v>0</v>
          </cell>
          <cell r="O8">
            <v>0</v>
          </cell>
        </row>
        <row r="9">
          <cell r="C9">
            <v>0.97</v>
          </cell>
          <cell r="D9">
            <v>0.97799999999999998</v>
          </cell>
          <cell r="E9">
            <v>0</v>
          </cell>
          <cell r="F9">
            <v>0</v>
          </cell>
          <cell r="G9">
            <v>0</v>
          </cell>
          <cell r="H9">
            <v>0</v>
          </cell>
          <cell r="I9">
            <v>0</v>
          </cell>
          <cell r="J9">
            <v>0</v>
          </cell>
          <cell r="K9">
            <v>0</v>
          </cell>
          <cell r="L9">
            <v>0</v>
          </cell>
          <cell r="M9">
            <v>0</v>
          </cell>
          <cell r="N9">
            <v>0</v>
          </cell>
          <cell r="O9">
            <v>0</v>
          </cell>
        </row>
        <row r="10">
          <cell r="C10">
            <v>0.89</v>
          </cell>
          <cell r="D10">
            <v>0.89</v>
          </cell>
          <cell r="E10">
            <v>0</v>
          </cell>
          <cell r="F10">
            <v>0</v>
          </cell>
          <cell r="G10">
            <v>0</v>
          </cell>
          <cell r="H10">
            <v>0</v>
          </cell>
          <cell r="I10">
            <v>0</v>
          </cell>
          <cell r="J10">
            <v>0</v>
          </cell>
          <cell r="K10">
            <v>0</v>
          </cell>
          <cell r="L10">
            <v>0</v>
          </cell>
          <cell r="M10">
            <v>0</v>
          </cell>
          <cell r="N10">
            <v>0</v>
          </cell>
          <cell r="O10">
            <v>0</v>
          </cell>
        </row>
        <row r="11">
          <cell r="C11">
            <v>0.90700000000000003</v>
          </cell>
          <cell r="D11">
            <v>0.92</v>
          </cell>
          <cell r="E11">
            <v>0</v>
          </cell>
          <cell r="F11">
            <v>0</v>
          </cell>
          <cell r="G11">
            <v>0</v>
          </cell>
          <cell r="H11">
            <v>0</v>
          </cell>
          <cell r="I11">
            <v>0</v>
          </cell>
          <cell r="J11">
            <v>0</v>
          </cell>
          <cell r="K11">
            <v>0</v>
          </cell>
          <cell r="L11">
            <v>0</v>
          </cell>
          <cell r="M11">
            <v>0</v>
          </cell>
          <cell r="N11">
            <v>0</v>
          </cell>
          <cell r="O11">
            <v>0</v>
          </cell>
        </row>
        <row r="12">
          <cell r="C12">
            <v>0.89200000000000002</v>
          </cell>
          <cell r="D12">
            <v>0.87</v>
          </cell>
          <cell r="E12">
            <v>0</v>
          </cell>
          <cell r="F12">
            <v>0</v>
          </cell>
          <cell r="G12">
            <v>0</v>
          </cell>
          <cell r="H12">
            <v>0</v>
          </cell>
          <cell r="I12">
            <v>0</v>
          </cell>
          <cell r="J12">
            <v>0</v>
          </cell>
          <cell r="K12">
            <v>0</v>
          </cell>
          <cell r="L12">
            <v>0</v>
          </cell>
          <cell r="M12">
            <v>0</v>
          </cell>
          <cell r="N12">
            <v>0</v>
          </cell>
          <cell r="O12">
            <v>0</v>
          </cell>
        </row>
        <row r="13">
          <cell r="C13">
            <v>0.79679999999999995</v>
          </cell>
          <cell r="D13">
            <v>0.92500000000000004</v>
          </cell>
          <cell r="E13">
            <v>0</v>
          </cell>
          <cell r="F13">
            <v>0</v>
          </cell>
          <cell r="G13">
            <v>0</v>
          </cell>
          <cell r="H13">
            <v>0</v>
          </cell>
          <cell r="I13">
            <v>0</v>
          </cell>
          <cell r="J13">
            <v>0</v>
          </cell>
          <cell r="K13">
            <v>0</v>
          </cell>
          <cell r="L13">
            <v>0</v>
          </cell>
          <cell r="M13">
            <v>0</v>
          </cell>
          <cell r="N13">
            <v>0</v>
          </cell>
          <cell r="O13">
            <v>0</v>
          </cell>
        </row>
        <row r="14">
          <cell r="C14">
            <v>0.81499999999999995</v>
          </cell>
          <cell r="D14">
            <v>0.89400000000000002</v>
          </cell>
          <cell r="E14">
            <v>0</v>
          </cell>
          <cell r="F14">
            <v>0</v>
          </cell>
          <cell r="G14">
            <v>0</v>
          </cell>
          <cell r="H14">
            <v>0</v>
          </cell>
          <cell r="I14">
            <v>0</v>
          </cell>
          <cell r="J14">
            <v>0</v>
          </cell>
          <cell r="K14">
            <v>0</v>
          </cell>
          <cell r="L14">
            <v>0</v>
          </cell>
          <cell r="M14">
            <v>0</v>
          </cell>
          <cell r="N14">
            <v>0</v>
          </cell>
          <cell r="O14">
            <v>0</v>
          </cell>
        </row>
        <row r="15">
          <cell r="C15">
            <v>0.88029999999999997</v>
          </cell>
          <cell r="D15">
            <v>0.88</v>
          </cell>
          <cell r="E15">
            <v>0</v>
          </cell>
          <cell r="F15">
            <v>0</v>
          </cell>
          <cell r="G15">
            <v>0</v>
          </cell>
          <cell r="H15">
            <v>0</v>
          </cell>
          <cell r="I15">
            <v>0</v>
          </cell>
          <cell r="J15">
            <v>0</v>
          </cell>
          <cell r="K15">
            <v>0</v>
          </cell>
          <cell r="L15">
            <v>0</v>
          </cell>
          <cell r="M15">
            <v>0</v>
          </cell>
          <cell r="N15">
            <v>0</v>
          </cell>
          <cell r="O15">
            <v>0</v>
          </cell>
        </row>
        <row r="16">
          <cell r="C16">
            <v>0.88900000000000001</v>
          </cell>
          <cell r="D16">
            <v>0.92</v>
          </cell>
          <cell r="E16">
            <v>0</v>
          </cell>
          <cell r="F16">
            <v>0</v>
          </cell>
          <cell r="G16">
            <v>0</v>
          </cell>
          <cell r="H16">
            <v>0</v>
          </cell>
          <cell r="I16">
            <v>0</v>
          </cell>
          <cell r="J16">
            <v>0</v>
          </cell>
          <cell r="K16">
            <v>0</v>
          </cell>
          <cell r="L16">
            <v>0</v>
          </cell>
          <cell r="M16">
            <v>0</v>
          </cell>
          <cell r="N16">
            <v>0</v>
          </cell>
          <cell r="O16">
            <v>0</v>
          </cell>
        </row>
        <row r="17">
          <cell r="C17">
            <v>0.81499999999999995</v>
          </cell>
          <cell r="D17">
            <v>0.88500000000000001</v>
          </cell>
          <cell r="E17">
            <v>0</v>
          </cell>
          <cell r="F17">
            <v>0</v>
          </cell>
          <cell r="G17">
            <v>0</v>
          </cell>
          <cell r="H17">
            <v>0</v>
          </cell>
          <cell r="I17">
            <v>0</v>
          </cell>
          <cell r="J17">
            <v>0</v>
          </cell>
          <cell r="K17">
            <v>0</v>
          </cell>
          <cell r="L17">
            <v>0</v>
          </cell>
          <cell r="M17">
            <v>0</v>
          </cell>
          <cell r="N17">
            <v>0</v>
          </cell>
          <cell r="O17">
            <v>0</v>
          </cell>
        </row>
        <row r="18">
          <cell r="C18">
            <v>0.89559999999999995</v>
          </cell>
          <cell r="D18">
            <v>0.82799999999999996</v>
          </cell>
          <cell r="E18">
            <v>0</v>
          </cell>
          <cell r="F18">
            <v>0</v>
          </cell>
          <cell r="G18">
            <v>0</v>
          </cell>
          <cell r="H18">
            <v>0</v>
          </cell>
          <cell r="I18">
            <v>0</v>
          </cell>
          <cell r="J18">
            <v>0</v>
          </cell>
          <cell r="K18">
            <v>0</v>
          </cell>
          <cell r="L18">
            <v>0</v>
          </cell>
          <cell r="M18">
            <v>0</v>
          </cell>
          <cell r="N18">
            <v>0</v>
          </cell>
          <cell r="O18">
            <v>0</v>
          </cell>
        </row>
        <row r="19">
          <cell r="C19">
            <v>0.7782</v>
          </cell>
          <cell r="D19">
            <v>0.80600000000000005</v>
          </cell>
          <cell r="E19">
            <v>0</v>
          </cell>
          <cell r="F19">
            <v>0</v>
          </cell>
          <cell r="G19">
            <v>0</v>
          </cell>
          <cell r="H19">
            <v>0</v>
          </cell>
          <cell r="I19">
            <v>0</v>
          </cell>
          <cell r="J19">
            <v>0</v>
          </cell>
          <cell r="K19">
            <v>0</v>
          </cell>
          <cell r="L19">
            <v>0</v>
          </cell>
          <cell r="M19">
            <v>0</v>
          </cell>
          <cell r="N19">
            <v>0</v>
          </cell>
          <cell r="O19">
            <v>0</v>
          </cell>
        </row>
        <row r="20">
          <cell r="C20">
            <v>0.85150000000000003</v>
          </cell>
          <cell r="D20">
            <v>0.89600000000000002</v>
          </cell>
          <cell r="E20">
            <v>0</v>
          </cell>
          <cell r="F20">
            <v>0</v>
          </cell>
          <cell r="G20">
            <v>0</v>
          </cell>
          <cell r="H20">
            <v>0</v>
          </cell>
          <cell r="I20">
            <v>0</v>
          </cell>
          <cell r="J20">
            <v>0</v>
          </cell>
          <cell r="K20">
            <v>0</v>
          </cell>
          <cell r="L20">
            <v>0</v>
          </cell>
          <cell r="M20">
            <v>0</v>
          </cell>
          <cell r="N20">
            <v>0</v>
          </cell>
          <cell r="O20">
            <v>0</v>
          </cell>
        </row>
        <row r="21">
          <cell r="C21">
            <v>0.89549999999999996</v>
          </cell>
          <cell r="D21">
            <v>0.92</v>
          </cell>
          <cell r="E21">
            <v>0</v>
          </cell>
          <cell r="F21">
            <v>0</v>
          </cell>
          <cell r="G21">
            <v>0</v>
          </cell>
          <cell r="H21">
            <v>0</v>
          </cell>
          <cell r="I21">
            <v>0</v>
          </cell>
          <cell r="J21">
            <v>0</v>
          </cell>
          <cell r="K21">
            <v>0</v>
          </cell>
          <cell r="L21">
            <v>0</v>
          </cell>
          <cell r="M21">
            <v>0</v>
          </cell>
          <cell r="N21">
            <v>0</v>
          </cell>
          <cell r="O21">
            <v>0</v>
          </cell>
        </row>
        <row r="22">
          <cell r="C22">
            <v>0</v>
          </cell>
          <cell r="D22">
            <v>0</v>
          </cell>
          <cell r="E22">
            <v>0</v>
          </cell>
          <cell r="F22">
            <v>0</v>
          </cell>
          <cell r="G22">
            <v>0</v>
          </cell>
          <cell r="H22">
            <v>0</v>
          </cell>
          <cell r="I22">
            <v>0</v>
          </cell>
          <cell r="J22">
            <v>0</v>
          </cell>
          <cell r="K22">
            <v>0</v>
          </cell>
          <cell r="L22">
            <v>0</v>
          </cell>
          <cell r="M22">
            <v>0</v>
          </cell>
          <cell r="N22">
            <v>0</v>
          </cell>
          <cell r="O22">
            <v>0</v>
          </cell>
        </row>
      </sheetData>
      <sheetData sheetId="87" refreshError="1"/>
      <sheetData sheetId="88" refreshError="1"/>
      <sheetData sheetId="89" refreshError="1"/>
      <sheetData sheetId="90" refreshError="1">
        <row r="3">
          <cell r="B3">
            <v>1.1014984296158659</v>
          </cell>
          <cell r="C3">
            <v>0.49008241189742346</v>
          </cell>
          <cell r="D3">
            <v>0.48868544639281886</v>
          </cell>
          <cell r="E3">
            <v>0.48730724837476136</v>
          </cell>
          <cell r="F3">
            <v>0.51153854303259894</v>
          </cell>
          <cell r="G3">
            <v>0.51018639428584833</v>
          </cell>
          <cell r="H3">
            <v>0.50885218965838652</v>
          </cell>
          <cell r="I3">
            <v>0.50753566112065207</v>
          </cell>
          <cell r="J3">
            <v>0.50623654466290169</v>
          </cell>
          <cell r="K3">
            <v>0.61495458023491434</v>
          </cell>
          <cell r="L3">
            <v>0.69368951168659521</v>
          </cell>
          <cell r="M3">
            <v>0.69244108670948068</v>
          </cell>
          <cell r="N3">
            <v>7.1130080476722473</v>
          </cell>
        </row>
        <row r="4">
          <cell r="B4">
            <v>0.47956645999999997</v>
          </cell>
          <cell r="C4">
            <v>0.59167800000000004</v>
          </cell>
          <cell r="D4">
            <v>0</v>
          </cell>
          <cell r="E4">
            <v>0</v>
          </cell>
          <cell r="F4">
            <v>0</v>
          </cell>
          <cell r="G4">
            <v>0</v>
          </cell>
          <cell r="H4">
            <v>0</v>
          </cell>
          <cell r="I4">
            <v>0</v>
          </cell>
          <cell r="J4">
            <v>0</v>
          </cell>
          <cell r="K4">
            <v>0</v>
          </cell>
          <cell r="L4">
            <v>0</v>
          </cell>
          <cell r="M4">
            <v>0</v>
          </cell>
          <cell r="N4">
            <v>1.07124446</v>
          </cell>
        </row>
        <row r="9">
          <cell r="B9">
            <v>4.8083414634146333</v>
          </cell>
          <cell r="C9">
            <v>5.4110611951219507</v>
          </cell>
          <cell r="D9">
            <v>5.2776448101219513</v>
          </cell>
          <cell r="E9">
            <v>5.6281753536585368</v>
          </cell>
          <cell r="F9">
            <v>4.9822014146341456</v>
          </cell>
          <cell r="G9">
            <v>5.3579268292682922</v>
          </cell>
          <cell r="H9">
            <v>5.1482073170731697</v>
          </cell>
          <cell r="I9">
            <v>6.0522569385365852</v>
          </cell>
          <cell r="J9">
            <v>6.2212214634146337</v>
          </cell>
          <cell r="K9">
            <v>5.6450326854292721</v>
          </cell>
          <cell r="L9">
            <v>5.6450326854292721</v>
          </cell>
          <cell r="M9">
            <v>5.6450326854292721</v>
          </cell>
          <cell r="N9">
            <v>65.822134841531721</v>
          </cell>
        </row>
        <row r="10">
          <cell r="B10">
            <v>4.8772637800000016</v>
          </cell>
          <cell r="C10">
            <v>5.7629999999999999</v>
          </cell>
          <cell r="D10">
            <v>0</v>
          </cell>
          <cell r="E10">
            <v>0</v>
          </cell>
          <cell r="F10">
            <v>0</v>
          </cell>
          <cell r="G10">
            <v>0</v>
          </cell>
          <cell r="H10">
            <v>0</v>
          </cell>
          <cell r="I10">
            <v>0</v>
          </cell>
          <cell r="J10">
            <v>0</v>
          </cell>
          <cell r="K10">
            <v>0</v>
          </cell>
          <cell r="L10">
            <v>0</v>
          </cell>
          <cell r="M10">
            <v>0</v>
          </cell>
          <cell r="N10">
            <v>10.640263780000002</v>
          </cell>
        </row>
        <row r="14">
          <cell r="B14">
            <v>0.35</v>
          </cell>
          <cell r="C14">
            <v>0.35</v>
          </cell>
          <cell r="D14">
            <v>0.35</v>
          </cell>
          <cell r="E14">
            <v>0.35</v>
          </cell>
          <cell r="F14">
            <v>0.35</v>
          </cell>
          <cell r="G14">
            <v>0.35</v>
          </cell>
          <cell r="H14">
            <v>0.35</v>
          </cell>
          <cell r="I14">
            <v>0.35</v>
          </cell>
          <cell r="J14">
            <v>0.35</v>
          </cell>
          <cell r="K14">
            <v>0.35</v>
          </cell>
          <cell r="L14">
            <v>0.35</v>
          </cell>
          <cell r="M14">
            <v>0.35</v>
          </cell>
          <cell r="N14">
            <v>4.2</v>
          </cell>
        </row>
        <row r="15">
          <cell r="B15">
            <v>0.56579199999999996</v>
          </cell>
          <cell r="C15">
            <v>0.58799999999999997</v>
          </cell>
          <cell r="D15">
            <v>0</v>
          </cell>
          <cell r="E15">
            <v>0</v>
          </cell>
          <cell r="F15">
            <v>0</v>
          </cell>
          <cell r="G15">
            <v>0</v>
          </cell>
          <cell r="H15">
            <v>0</v>
          </cell>
          <cell r="I15">
            <v>0</v>
          </cell>
          <cell r="J15">
            <v>0</v>
          </cell>
          <cell r="K15">
            <v>0</v>
          </cell>
          <cell r="L15">
            <v>0</v>
          </cell>
          <cell r="M15">
            <v>0</v>
          </cell>
          <cell r="N15">
            <v>1.1537919999999999</v>
          </cell>
        </row>
      </sheetData>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row r="2">
          <cell r="D2">
            <v>1.8749999999999999E-3</v>
          </cell>
          <cell r="E2">
            <v>2.0138888888888888E-3</v>
          </cell>
          <cell r="F2">
            <v>0</v>
          </cell>
          <cell r="G2">
            <v>0</v>
          </cell>
          <cell r="H2">
            <v>0</v>
          </cell>
          <cell r="I2">
            <v>0</v>
          </cell>
          <cell r="J2">
            <v>0</v>
          </cell>
          <cell r="K2">
            <v>0</v>
          </cell>
          <cell r="L2">
            <v>0</v>
          </cell>
          <cell r="M2">
            <v>0</v>
          </cell>
          <cell r="N2">
            <v>0</v>
          </cell>
          <cell r="O2">
            <v>0</v>
          </cell>
          <cell r="P2">
            <v>0</v>
          </cell>
        </row>
        <row r="3">
          <cell r="D3">
            <v>7.5231481481481477E-3</v>
          </cell>
          <cell r="E3">
            <v>6.1921296296296299E-3</v>
          </cell>
          <cell r="F3">
            <v>0</v>
          </cell>
          <cell r="G3">
            <v>0</v>
          </cell>
          <cell r="H3">
            <v>0</v>
          </cell>
          <cell r="I3">
            <v>0</v>
          </cell>
          <cell r="J3">
            <v>0</v>
          </cell>
          <cell r="K3">
            <v>0</v>
          </cell>
          <cell r="L3">
            <v>0</v>
          </cell>
          <cell r="M3">
            <v>0</v>
          </cell>
          <cell r="N3">
            <v>0</v>
          </cell>
          <cell r="O3">
            <v>0</v>
          </cell>
          <cell r="P3">
            <v>0</v>
          </cell>
        </row>
        <row r="4">
          <cell r="D4">
            <v>4.6412037037037038E-3</v>
          </cell>
          <cell r="E4">
            <v>5.0925925925925921E-3</v>
          </cell>
          <cell r="F4">
            <v>0</v>
          </cell>
          <cell r="G4">
            <v>0</v>
          </cell>
          <cell r="H4">
            <v>0</v>
          </cell>
          <cell r="I4">
            <v>0</v>
          </cell>
          <cell r="J4">
            <v>0</v>
          </cell>
          <cell r="K4">
            <v>0</v>
          </cell>
          <cell r="L4">
            <v>0</v>
          </cell>
          <cell r="M4">
            <v>0</v>
          </cell>
          <cell r="N4">
            <v>0</v>
          </cell>
          <cell r="O4">
            <v>0</v>
          </cell>
          <cell r="P4">
            <v>0</v>
          </cell>
        </row>
        <row r="5">
          <cell r="D5">
            <v>7.5462962962962966E-3</v>
          </cell>
          <cell r="E5">
            <v>6.7129629629629622E-3</v>
          </cell>
          <cell r="F5">
            <v>0</v>
          </cell>
          <cell r="G5">
            <v>0</v>
          </cell>
          <cell r="H5">
            <v>0</v>
          </cell>
          <cell r="I5">
            <v>0</v>
          </cell>
          <cell r="J5">
            <v>0</v>
          </cell>
          <cell r="K5">
            <v>0</v>
          </cell>
          <cell r="L5">
            <v>0</v>
          </cell>
          <cell r="M5">
            <v>0</v>
          </cell>
          <cell r="N5">
            <v>0</v>
          </cell>
          <cell r="O5">
            <v>0</v>
          </cell>
          <cell r="P5">
            <v>0</v>
          </cell>
        </row>
        <row r="6">
          <cell r="D6">
            <v>5.4976851851851853E-3</v>
          </cell>
          <cell r="E6">
            <v>4.9884259259259265E-3</v>
          </cell>
          <cell r="F6">
            <v>0</v>
          </cell>
          <cell r="G6">
            <v>0</v>
          </cell>
          <cell r="H6">
            <v>0</v>
          </cell>
          <cell r="I6">
            <v>0</v>
          </cell>
          <cell r="J6">
            <v>0</v>
          </cell>
          <cell r="K6">
            <v>0</v>
          </cell>
          <cell r="L6">
            <v>0</v>
          </cell>
          <cell r="M6">
            <v>0</v>
          </cell>
          <cell r="N6">
            <v>0</v>
          </cell>
          <cell r="O6">
            <v>0</v>
          </cell>
          <cell r="P6">
            <v>0</v>
          </cell>
        </row>
        <row r="7">
          <cell r="D7">
            <v>6.3425925925925915E-3</v>
          </cell>
          <cell r="E7">
            <v>6.2962962962962964E-3</v>
          </cell>
          <cell r="F7">
            <v>0</v>
          </cell>
          <cell r="G7">
            <v>0</v>
          </cell>
          <cell r="H7">
            <v>0</v>
          </cell>
          <cell r="I7">
            <v>0</v>
          </cell>
          <cell r="J7">
            <v>0</v>
          </cell>
          <cell r="K7">
            <v>0</v>
          </cell>
          <cell r="L7">
            <v>0</v>
          </cell>
          <cell r="M7">
            <v>0</v>
          </cell>
          <cell r="N7">
            <v>0</v>
          </cell>
          <cell r="O7">
            <v>0</v>
          </cell>
          <cell r="P7">
            <v>0</v>
          </cell>
        </row>
        <row r="8">
          <cell r="D8">
            <v>2.4409722222222222E-2</v>
          </cell>
          <cell r="E8">
            <v>2.0601851851851854E-2</v>
          </cell>
          <cell r="F8">
            <v>0</v>
          </cell>
          <cell r="G8">
            <v>0</v>
          </cell>
          <cell r="H8">
            <v>0</v>
          </cell>
          <cell r="I8">
            <v>0</v>
          </cell>
          <cell r="J8">
            <v>0</v>
          </cell>
          <cell r="K8">
            <v>0</v>
          </cell>
          <cell r="L8">
            <v>0</v>
          </cell>
          <cell r="M8">
            <v>0</v>
          </cell>
          <cell r="N8">
            <v>0</v>
          </cell>
          <cell r="O8">
            <v>0</v>
          </cell>
          <cell r="P8">
            <v>0</v>
          </cell>
        </row>
        <row r="9">
          <cell r="D9">
            <v>1.275462962962963E-2</v>
          </cell>
          <cell r="E9">
            <v>1.4710648148148148E-2</v>
          </cell>
          <cell r="F9">
            <v>0</v>
          </cell>
          <cell r="G9">
            <v>0</v>
          </cell>
          <cell r="H9">
            <v>0</v>
          </cell>
          <cell r="I9">
            <v>0</v>
          </cell>
          <cell r="J9">
            <v>0</v>
          </cell>
          <cell r="K9">
            <v>0</v>
          </cell>
          <cell r="L9">
            <v>0</v>
          </cell>
          <cell r="M9">
            <v>0</v>
          </cell>
          <cell r="N9">
            <v>0</v>
          </cell>
          <cell r="O9">
            <v>0</v>
          </cell>
          <cell r="P9">
            <v>0</v>
          </cell>
        </row>
        <row r="10">
          <cell r="D10">
            <v>2.2222222222222223E-2</v>
          </cell>
          <cell r="E10">
            <v>1.9918981481481482E-2</v>
          </cell>
          <cell r="F10">
            <v>0</v>
          </cell>
          <cell r="G10">
            <v>0</v>
          </cell>
          <cell r="H10">
            <v>0</v>
          </cell>
          <cell r="I10">
            <v>0</v>
          </cell>
          <cell r="J10">
            <v>0</v>
          </cell>
          <cell r="K10">
            <v>0</v>
          </cell>
          <cell r="L10">
            <v>0</v>
          </cell>
          <cell r="M10">
            <v>0</v>
          </cell>
          <cell r="N10">
            <v>0</v>
          </cell>
          <cell r="O10">
            <v>0</v>
          </cell>
          <cell r="P10">
            <v>0</v>
          </cell>
        </row>
        <row r="11">
          <cell r="D11">
            <v>0</v>
          </cell>
          <cell r="E11">
            <v>0</v>
          </cell>
          <cell r="F11">
            <v>0</v>
          </cell>
          <cell r="G11">
            <v>0</v>
          </cell>
          <cell r="H11">
            <v>0</v>
          </cell>
          <cell r="I11">
            <v>0</v>
          </cell>
          <cell r="J11">
            <v>0</v>
          </cell>
          <cell r="K11">
            <v>0</v>
          </cell>
          <cell r="L11">
            <v>0</v>
          </cell>
          <cell r="M11">
            <v>0</v>
          </cell>
          <cell r="N11">
            <v>0</v>
          </cell>
          <cell r="O11">
            <v>0</v>
          </cell>
          <cell r="P11">
            <v>0</v>
          </cell>
        </row>
        <row r="12">
          <cell r="D12">
            <v>7.3842592592592597E-3</v>
          </cell>
          <cell r="E12">
            <v>6.9791666666666674E-3</v>
          </cell>
          <cell r="F12">
            <v>0</v>
          </cell>
          <cell r="G12">
            <v>0</v>
          </cell>
          <cell r="H12">
            <v>0</v>
          </cell>
          <cell r="I12">
            <v>0</v>
          </cell>
          <cell r="J12">
            <v>0</v>
          </cell>
          <cell r="K12">
            <v>0</v>
          </cell>
          <cell r="L12">
            <v>0</v>
          </cell>
          <cell r="M12">
            <v>0</v>
          </cell>
          <cell r="N12">
            <v>0</v>
          </cell>
          <cell r="O12">
            <v>0</v>
          </cell>
          <cell r="P12">
            <v>0</v>
          </cell>
        </row>
        <row r="13">
          <cell r="D13">
            <v>6.828703703703704E-3</v>
          </cell>
          <cell r="E13">
            <v>6.7245370370370367E-3</v>
          </cell>
          <cell r="F13">
            <v>0</v>
          </cell>
          <cell r="G13">
            <v>0</v>
          </cell>
          <cell r="H13">
            <v>0</v>
          </cell>
          <cell r="I13">
            <v>0</v>
          </cell>
          <cell r="J13">
            <v>0</v>
          </cell>
          <cell r="K13">
            <v>0</v>
          </cell>
          <cell r="L13">
            <v>0</v>
          </cell>
          <cell r="M13">
            <v>0</v>
          </cell>
          <cell r="N13">
            <v>0</v>
          </cell>
          <cell r="O13">
            <v>0</v>
          </cell>
          <cell r="P13">
            <v>0</v>
          </cell>
        </row>
        <row r="14">
          <cell r="D14">
            <v>1.0798611111111111E-2</v>
          </cell>
          <cell r="E14">
            <v>1.0266203703703703E-2</v>
          </cell>
          <cell r="F14">
            <v>0</v>
          </cell>
          <cell r="G14">
            <v>0</v>
          </cell>
          <cell r="H14">
            <v>0</v>
          </cell>
          <cell r="I14">
            <v>0</v>
          </cell>
          <cell r="J14">
            <v>0</v>
          </cell>
          <cell r="K14">
            <v>0</v>
          </cell>
          <cell r="L14">
            <v>0</v>
          </cell>
          <cell r="M14">
            <v>0</v>
          </cell>
          <cell r="N14">
            <v>0</v>
          </cell>
          <cell r="O14">
            <v>0</v>
          </cell>
          <cell r="P14">
            <v>0</v>
          </cell>
        </row>
        <row r="15">
          <cell r="D15">
            <v>8.7615740740740744E-3</v>
          </cell>
          <cell r="E15">
            <v>8.518518518518519E-3</v>
          </cell>
          <cell r="F15">
            <v>0</v>
          </cell>
          <cell r="G15">
            <v>0</v>
          </cell>
          <cell r="H15">
            <v>0</v>
          </cell>
          <cell r="I15">
            <v>0</v>
          </cell>
          <cell r="J15">
            <v>0</v>
          </cell>
          <cell r="K15">
            <v>0</v>
          </cell>
          <cell r="L15">
            <v>0</v>
          </cell>
          <cell r="M15">
            <v>0</v>
          </cell>
          <cell r="N15">
            <v>0</v>
          </cell>
          <cell r="O15">
            <v>0</v>
          </cell>
          <cell r="P15">
            <v>0</v>
          </cell>
        </row>
        <row r="16">
          <cell r="D16">
            <v>8.113425925925925E-3</v>
          </cell>
          <cell r="E16">
            <v>7.8125E-3</v>
          </cell>
          <cell r="F16">
            <v>0</v>
          </cell>
          <cell r="G16">
            <v>0</v>
          </cell>
          <cell r="H16">
            <v>0</v>
          </cell>
          <cell r="I16">
            <v>0</v>
          </cell>
          <cell r="J16">
            <v>0</v>
          </cell>
          <cell r="K16">
            <v>0</v>
          </cell>
          <cell r="L16">
            <v>0</v>
          </cell>
          <cell r="M16">
            <v>0</v>
          </cell>
          <cell r="N16">
            <v>0</v>
          </cell>
          <cell r="O16">
            <v>0</v>
          </cell>
          <cell r="P16">
            <v>0</v>
          </cell>
        </row>
        <row r="17">
          <cell r="D17">
            <v>2.5578703703703705E-3</v>
          </cell>
          <cell r="E17">
            <v>1.7476851851851852E-3</v>
          </cell>
          <cell r="F17">
            <v>0</v>
          </cell>
          <cell r="G17">
            <v>0</v>
          </cell>
          <cell r="H17">
            <v>0</v>
          </cell>
          <cell r="I17">
            <v>0</v>
          </cell>
          <cell r="J17">
            <v>0</v>
          </cell>
          <cell r="K17">
            <v>0</v>
          </cell>
          <cell r="L17">
            <v>0</v>
          </cell>
          <cell r="M17">
            <v>0</v>
          </cell>
          <cell r="N17">
            <v>0</v>
          </cell>
          <cell r="O17">
            <v>0</v>
          </cell>
          <cell r="P17">
            <v>0</v>
          </cell>
        </row>
        <row r="18">
          <cell r="D18">
            <v>4.2824074074074075E-3</v>
          </cell>
          <cell r="E18">
            <v>3.530092592592592E-3</v>
          </cell>
          <cell r="F18">
            <v>0</v>
          </cell>
          <cell r="G18">
            <v>0</v>
          </cell>
          <cell r="H18">
            <v>0</v>
          </cell>
          <cell r="I18">
            <v>0</v>
          </cell>
          <cell r="J18">
            <v>0</v>
          </cell>
          <cell r="K18">
            <v>0</v>
          </cell>
          <cell r="L18">
            <v>0</v>
          </cell>
          <cell r="M18">
            <v>0</v>
          </cell>
          <cell r="N18">
            <v>0</v>
          </cell>
          <cell r="O18">
            <v>0</v>
          </cell>
          <cell r="P18">
            <v>0</v>
          </cell>
        </row>
        <row r="19">
          <cell r="D19">
            <v>3.1435185185185184E-2</v>
          </cell>
          <cell r="E19">
            <v>3.4444444444444444E-2</v>
          </cell>
          <cell r="F19">
            <v>0</v>
          </cell>
          <cell r="G19">
            <v>0</v>
          </cell>
          <cell r="H19">
            <v>0</v>
          </cell>
          <cell r="I19">
            <v>0</v>
          </cell>
          <cell r="J19">
            <v>0</v>
          </cell>
          <cell r="K19">
            <v>0</v>
          </cell>
          <cell r="L19">
            <v>0</v>
          </cell>
          <cell r="M19">
            <v>0</v>
          </cell>
          <cell r="N19">
            <v>0</v>
          </cell>
          <cell r="O19">
            <v>0</v>
          </cell>
          <cell r="P19">
            <v>0</v>
          </cell>
        </row>
        <row r="20">
          <cell r="D20">
            <v>4.5138888888888893E-3</v>
          </cell>
          <cell r="E20">
            <v>3.7962962962962963E-3</v>
          </cell>
          <cell r="F20">
            <v>0</v>
          </cell>
          <cell r="G20">
            <v>0</v>
          </cell>
          <cell r="H20">
            <v>0</v>
          </cell>
          <cell r="I20">
            <v>0</v>
          </cell>
          <cell r="J20">
            <v>0</v>
          </cell>
          <cell r="K20">
            <v>0</v>
          </cell>
          <cell r="L20">
            <v>0</v>
          </cell>
          <cell r="M20">
            <v>0</v>
          </cell>
          <cell r="N20">
            <v>0</v>
          </cell>
          <cell r="O20">
            <v>0</v>
          </cell>
          <cell r="P20">
            <v>0</v>
          </cell>
        </row>
        <row r="21">
          <cell r="D21">
            <v>7.8356481481481489E-3</v>
          </cell>
          <cell r="E21">
            <v>7.5115740740740742E-3</v>
          </cell>
          <cell r="F21">
            <v>0</v>
          </cell>
          <cell r="G21">
            <v>0</v>
          </cell>
          <cell r="H21">
            <v>0</v>
          </cell>
          <cell r="I21">
            <v>0</v>
          </cell>
          <cell r="J21">
            <v>0</v>
          </cell>
          <cell r="K21">
            <v>0</v>
          </cell>
          <cell r="L21">
            <v>0</v>
          </cell>
          <cell r="M21">
            <v>0</v>
          </cell>
          <cell r="N21">
            <v>0</v>
          </cell>
          <cell r="O21">
            <v>0</v>
          </cell>
          <cell r="P21">
            <v>0</v>
          </cell>
        </row>
        <row r="22">
          <cell r="D22">
            <v>9.4444444444444445E-3</v>
          </cell>
          <cell r="E22">
            <v>5.37037037037037E-3</v>
          </cell>
          <cell r="F22">
            <v>0</v>
          </cell>
          <cell r="G22">
            <v>0</v>
          </cell>
          <cell r="H22">
            <v>0</v>
          </cell>
          <cell r="I22">
            <v>0</v>
          </cell>
          <cell r="J22">
            <v>0</v>
          </cell>
          <cell r="K22">
            <v>0</v>
          </cell>
          <cell r="L22">
            <v>0</v>
          </cell>
          <cell r="M22">
            <v>0</v>
          </cell>
          <cell r="N22">
            <v>0</v>
          </cell>
          <cell r="O22">
            <v>0</v>
          </cell>
          <cell r="P22">
            <v>0</v>
          </cell>
        </row>
        <row r="23">
          <cell r="D23">
            <v>1.5011574074074075E-2</v>
          </cell>
          <cell r="E23">
            <v>1.3402777777777777E-2</v>
          </cell>
          <cell r="F23">
            <v>0</v>
          </cell>
          <cell r="G23">
            <v>0</v>
          </cell>
          <cell r="H23">
            <v>0</v>
          </cell>
          <cell r="I23">
            <v>0</v>
          </cell>
          <cell r="J23">
            <v>0</v>
          </cell>
          <cell r="K23">
            <v>0</v>
          </cell>
          <cell r="L23">
            <v>0</v>
          </cell>
          <cell r="M23">
            <v>0</v>
          </cell>
          <cell r="N23">
            <v>0</v>
          </cell>
          <cell r="O23">
            <v>0</v>
          </cell>
          <cell r="P23">
            <v>0</v>
          </cell>
        </row>
        <row r="24">
          <cell r="D24">
            <v>6.3020833333333331E-2</v>
          </cell>
          <cell r="E24">
            <v>6.3969907407407406E-2</v>
          </cell>
          <cell r="F24">
            <v>0</v>
          </cell>
          <cell r="G24">
            <v>0</v>
          </cell>
          <cell r="H24">
            <v>0</v>
          </cell>
          <cell r="I24">
            <v>0</v>
          </cell>
          <cell r="J24">
            <v>0</v>
          </cell>
          <cell r="K24">
            <v>0</v>
          </cell>
          <cell r="L24">
            <v>0</v>
          </cell>
          <cell r="M24">
            <v>0</v>
          </cell>
          <cell r="N24">
            <v>0</v>
          </cell>
          <cell r="O24">
            <v>0</v>
          </cell>
          <cell r="P24">
            <v>0</v>
          </cell>
        </row>
        <row r="25">
          <cell r="D25">
            <v>1.4965277777777779E-2</v>
          </cell>
          <cell r="E25">
            <v>1.3842592592592594E-2</v>
          </cell>
          <cell r="F25">
            <v>0</v>
          </cell>
          <cell r="G25">
            <v>0</v>
          </cell>
          <cell r="H25">
            <v>0</v>
          </cell>
          <cell r="I25">
            <v>0</v>
          </cell>
          <cell r="J25">
            <v>0</v>
          </cell>
          <cell r="K25">
            <v>0</v>
          </cell>
          <cell r="L25">
            <v>0</v>
          </cell>
          <cell r="M25">
            <v>0</v>
          </cell>
          <cell r="N25">
            <v>0</v>
          </cell>
          <cell r="O25">
            <v>0</v>
          </cell>
          <cell r="P25">
            <v>0</v>
          </cell>
        </row>
        <row r="26">
          <cell r="D26">
            <v>0</v>
          </cell>
          <cell r="E26">
            <v>0</v>
          </cell>
          <cell r="F26">
            <v>0</v>
          </cell>
          <cell r="G26">
            <v>0</v>
          </cell>
          <cell r="H26">
            <v>0</v>
          </cell>
          <cell r="I26">
            <v>0</v>
          </cell>
          <cell r="J26">
            <v>0</v>
          </cell>
          <cell r="K26">
            <v>0</v>
          </cell>
          <cell r="L26">
            <v>0</v>
          </cell>
          <cell r="M26">
            <v>0</v>
          </cell>
          <cell r="N26">
            <v>0</v>
          </cell>
          <cell r="O26">
            <v>0</v>
          </cell>
          <cell r="P26">
            <v>0</v>
          </cell>
        </row>
        <row r="27">
          <cell r="D27">
            <v>7.4652777777777781E-3</v>
          </cell>
          <cell r="E27">
            <v>6.2500000000000003E-3</v>
          </cell>
          <cell r="F27">
            <v>0</v>
          </cell>
          <cell r="G27">
            <v>0</v>
          </cell>
          <cell r="H27">
            <v>0</v>
          </cell>
          <cell r="I27">
            <v>0</v>
          </cell>
          <cell r="J27">
            <v>0</v>
          </cell>
          <cell r="K27">
            <v>0</v>
          </cell>
          <cell r="L27">
            <v>0</v>
          </cell>
          <cell r="M27">
            <v>0</v>
          </cell>
          <cell r="N27">
            <v>0</v>
          </cell>
          <cell r="O27">
            <v>0</v>
          </cell>
          <cell r="P27">
            <v>0</v>
          </cell>
        </row>
        <row r="28">
          <cell r="D28">
            <v>7.8125E-3</v>
          </cell>
          <cell r="E28">
            <v>6.2268518518518515E-3</v>
          </cell>
          <cell r="F28">
            <v>0</v>
          </cell>
          <cell r="G28">
            <v>0</v>
          </cell>
          <cell r="H28">
            <v>0</v>
          </cell>
          <cell r="I28">
            <v>0</v>
          </cell>
          <cell r="J28">
            <v>0</v>
          </cell>
          <cell r="K28">
            <v>0</v>
          </cell>
          <cell r="L28">
            <v>0</v>
          </cell>
          <cell r="M28">
            <v>0</v>
          </cell>
          <cell r="N28">
            <v>0</v>
          </cell>
          <cell r="O28">
            <v>0</v>
          </cell>
          <cell r="P28">
            <v>0</v>
          </cell>
        </row>
        <row r="29">
          <cell r="D29">
            <v>1.5416666666666667E-2</v>
          </cell>
          <cell r="E29">
            <v>1.3923611111111111E-2</v>
          </cell>
          <cell r="F29">
            <v>0</v>
          </cell>
          <cell r="G29">
            <v>0</v>
          </cell>
          <cell r="H29">
            <v>0</v>
          </cell>
          <cell r="I29">
            <v>0</v>
          </cell>
          <cell r="J29">
            <v>0</v>
          </cell>
          <cell r="K29">
            <v>0</v>
          </cell>
          <cell r="L29">
            <v>0</v>
          </cell>
          <cell r="M29">
            <v>0</v>
          </cell>
          <cell r="N29">
            <v>0</v>
          </cell>
          <cell r="O29">
            <v>0</v>
          </cell>
          <cell r="P29">
            <v>0</v>
          </cell>
        </row>
        <row r="30">
          <cell r="D30">
            <v>8.5300925925925926E-3</v>
          </cell>
          <cell r="E30">
            <v>7.2685185185185188E-3</v>
          </cell>
          <cell r="F30">
            <v>0</v>
          </cell>
          <cell r="G30">
            <v>0</v>
          </cell>
          <cell r="H30">
            <v>0</v>
          </cell>
          <cell r="I30">
            <v>0</v>
          </cell>
          <cell r="J30">
            <v>0</v>
          </cell>
          <cell r="K30">
            <v>0</v>
          </cell>
          <cell r="L30">
            <v>0</v>
          </cell>
          <cell r="M30">
            <v>0</v>
          </cell>
          <cell r="N30">
            <v>0</v>
          </cell>
          <cell r="O30">
            <v>0</v>
          </cell>
          <cell r="P30">
            <v>0</v>
          </cell>
        </row>
        <row r="31">
          <cell r="D31">
            <v>9.0046296296296298E-3</v>
          </cell>
          <cell r="E31">
            <v>7.6273148148148151E-3</v>
          </cell>
          <cell r="F31">
            <v>0</v>
          </cell>
          <cell r="G31">
            <v>0</v>
          </cell>
          <cell r="H31">
            <v>0</v>
          </cell>
          <cell r="I31">
            <v>0</v>
          </cell>
          <cell r="J31">
            <v>0</v>
          </cell>
          <cell r="K31">
            <v>0</v>
          </cell>
          <cell r="L31">
            <v>0</v>
          </cell>
          <cell r="M31">
            <v>0</v>
          </cell>
          <cell r="N31">
            <v>0</v>
          </cell>
          <cell r="O31">
            <v>0</v>
          </cell>
          <cell r="P31">
            <v>0</v>
          </cell>
        </row>
        <row r="32">
          <cell r="D32">
            <v>1.8634259259259261E-3</v>
          </cell>
          <cell r="E32">
            <v>1.8402777777777777E-3</v>
          </cell>
          <cell r="F32">
            <v>0</v>
          </cell>
          <cell r="G32">
            <v>0</v>
          </cell>
          <cell r="H32">
            <v>0</v>
          </cell>
          <cell r="I32">
            <v>0</v>
          </cell>
          <cell r="J32">
            <v>0</v>
          </cell>
          <cell r="K32">
            <v>0</v>
          </cell>
          <cell r="L32">
            <v>0</v>
          </cell>
          <cell r="M32">
            <v>0</v>
          </cell>
          <cell r="N32">
            <v>0</v>
          </cell>
          <cell r="O32">
            <v>0</v>
          </cell>
          <cell r="P32">
            <v>0</v>
          </cell>
        </row>
        <row r="33">
          <cell r="D33">
            <v>3.0439814814814821E-3</v>
          </cell>
          <cell r="E33">
            <v>3.0439814814814821E-3</v>
          </cell>
          <cell r="F33">
            <v>0</v>
          </cell>
          <cell r="G33">
            <v>0</v>
          </cell>
          <cell r="H33">
            <v>0</v>
          </cell>
          <cell r="I33">
            <v>0</v>
          </cell>
          <cell r="J33">
            <v>0</v>
          </cell>
          <cell r="K33">
            <v>0</v>
          </cell>
          <cell r="L33">
            <v>0</v>
          </cell>
          <cell r="M33">
            <v>0</v>
          </cell>
          <cell r="N33">
            <v>0</v>
          </cell>
          <cell r="O33">
            <v>0</v>
          </cell>
          <cell r="P33">
            <v>0</v>
          </cell>
        </row>
        <row r="34">
          <cell r="D34">
            <v>4.0162037037037033E-3</v>
          </cell>
          <cell r="E34">
            <v>6.1921296296296299E-3</v>
          </cell>
          <cell r="F34">
            <v>0</v>
          </cell>
          <cell r="G34">
            <v>0</v>
          </cell>
          <cell r="H34">
            <v>0</v>
          </cell>
          <cell r="I34">
            <v>0</v>
          </cell>
          <cell r="J34">
            <v>0</v>
          </cell>
          <cell r="K34">
            <v>0</v>
          </cell>
          <cell r="L34">
            <v>0</v>
          </cell>
          <cell r="M34">
            <v>0</v>
          </cell>
          <cell r="N34">
            <v>0</v>
          </cell>
          <cell r="O34">
            <v>0</v>
          </cell>
          <cell r="P34">
            <v>0</v>
          </cell>
        </row>
        <row r="35">
          <cell r="D35">
            <v>3.9351851851851857E-3</v>
          </cell>
          <cell r="E35">
            <v>4.108796296296297E-3</v>
          </cell>
          <cell r="F35">
            <v>0</v>
          </cell>
          <cell r="G35">
            <v>0</v>
          </cell>
          <cell r="H35">
            <v>0</v>
          </cell>
          <cell r="I35">
            <v>0</v>
          </cell>
          <cell r="J35">
            <v>0</v>
          </cell>
          <cell r="K35">
            <v>0</v>
          </cell>
          <cell r="L35">
            <v>0</v>
          </cell>
          <cell r="M35">
            <v>0</v>
          </cell>
          <cell r="N35">
            <v>0</v>
          </cell>
          <cell r="O35">
            <v>0</v>
          </cell>
          <cell r="P35">
            <v>0</v>
          </cell>
        </row>
        <row r="36">
          <cell r="D36">
            <v>3.1018518518518522E-3</v>
          </cell>
          <cell r="E36">
            <v>3.6342592592592594E-3</v>
          </cell>
          <cell r="F36">
            <v>0</v>
          </cell>
          <cell r="G36">
            <v>0</v>
          </cell>
          <cell r="H36">
            <v>0</v>
          </cell>
          <cell r="I36">
            <v>0</v>
          </cell>
          <cell r="J36">
            <v>0</v>
          </cell>
          <cell r="K36">
            <v>0</v>
          </cell>
          <cell r="L36">
            <v>0</v>
          </cell>
          <cell r="M36">
            <v>0</v>
          </cell>
          <cell r="N36">
            <v>0</v>
          </cell>
          <cell r="O36">
            <v>0</v>
          </cell>
          <cell r="P36">
            <v>0</v>
          </cell>
        </row>
        <row r="37">
          <cell r="D37">
            <v>5.2546296296296299E-3</v>
          </cell>
          <cell r="E37">
            <v>5.5324074074074069E-3</v>
          </cell>
          <cell r="F37">
            <v>0</v>
          </cell>
          <cell r="G37">
            <v>0</v>
          </cell>
          <cell r="H37">
            <v>0</v>
          </cell>
          <cell r="I37">
            <v>0</v>
          </cell>
          <cell r="J37">
            <v>0</v>
          </cell>
          <cell r="K37">
            <v>0</v>
          </cell>
          <cell r="L37">
            <v>0</v>
          </cell>
          <cell r="M37">
            <v>0</v>
          </cell>
          <cell r="N37">
            <v>0</v>
          </cell>
          <cell r="O37">
            <v>0</v>
          </cell>
          <cell r="P37">
            <v>0</v>
          </cell>
        </row>
        <row r="38">
          <cell r="D38">
            <v>9.7337962962962977E-3</v>
          </cell>
          <cell r="E38">
            <v>1.0150462962962964E-2</v>
          </cell>
          <cell r="F38">
            <v>0</v>
          </cell>
          <cell r="G38">
            <v>0</v>
          </cell>
          <cell r="H38">
            <v>0</v>
          </cell>
          <cell r="I38">
            <v>0</v>
          </cell>
          <cell r="J38">
            <v>0</v>
          </cell>
          <cell r="K38">
            <v>0</v>
          </cell>
          <cell r="L38">
            <v>0</v>
          </cell>
          <cell r="M38">
            <v>0</v>
          </cell>
          <cell r="N38">
            <v>0</v>
          </cell>
          <cell r="O38">
            <v>0</v>
          </cell>
          <cell r="P38">
            <v>0</v>
          </cell>
        </row>
        <row r="39">
          <cell r="D39">
            <v>1.03125E-2</v>
          </cell>
          <cell r="E39">
            <v>1.8587962962962962E-2</v>
          </cell>
          <cell r="F39">
            <v>0</v>
          </cell>
          <cell r="G39">
            <v>0</v>
          </cell>
          <cell r="H39">
            <v>0</v>
          </cell>
          <cell r="I39">
            <v>0</v>
          </cell>
          <cell r="J39">
            <v>0</v>
          </cell>
          <cell r="K39">
            <v>0</v>
          </cell>
          <cell r="L39">
            <v>0</v>
          </cell>
          <cell r="M39">
            <v>0</v>
          </cell>
          <cell r="N39">
            <v>0</v>
          </cell>
          <cell r="O39">
            <v>0</v>
          </cell>
          <cell r="P39">
            <v>0</v>
          </cell>
        </row>
        <row r="40">
          <cell r="D40">
            <v>1.2175925925925929E-2</v>
          </cell>
          <cell r="E40">
            <v>1.1550925925925925E-2</v>
          </cell>
          <cell r="F40">
            <v>0</v>
          </cell>
          <cell r="G40">
            <v>0</v>
          </cell>
          <cell r="H40">
            <v>0</v>
          </cell>
          <cell r="I40">
            <v>0</v>
          </cell>
          <cell r="J40">
            <v>0</v>
          </cell>
          <cell r="K40">
            <v>0</v>
          </cell>
          <cell r="L40">
            <v>0</v>
          </cell>
          <cell r="M40">
            <v>0</v>
          </cell>
          <cell r="N40">
            <v>0</v>
          </cell>
          <cell r="O40">
            <v>0</v>
          </cell>
          <cell r="P40">
            <v>0</v>
          </cell>
        </row>
        <row r="41">
          <cell r="D41">
            <v>0</v>
          </cell>
          <cell r="E41">
            <v>0</v>
          </cell>
          <cell r="F41">
            <v>0</v>
          </cell>
          <cell r="G41">
            <v>0</v>
          </cell>
          <cell r="H41">
            <v>0</v>
          </cell>
          <cell r="I41">
            <v>0</v>
          </cell>
          <cell r="J41">
            <v>0</v>
          </cell>
          <cell r="K41">
            <v>0</v>
          </cell>
          <cell r="L41">
            <v>0</v>
          </cell>
          <cell r="M41">
            <v>0</v>
          </cell>
          <cell r="N41">
            <v>0</v>
          </cell>
          <cell r="O41">
            <v>0</v>
          </cell>
          <cell r="P41">
            <v>0</v>
          </cell>
        </row>
        <row r="42">
          <cell r="D42">
            <v>7.2800925925925915E-3</v>
          </cell>
          <cell r="E42">
            <v>7.6736111111111111E-3</v>
          </cell>
          <cell r="F42">
            <v>0</v>
          </cell>
          <cell r="G42">
            <v>0</v>
          </cell>
          <cell r="H42">
            <v>0</v>
          </cell>
          <cell r="I42">
            <v>0</v>
          </cell>
          <cell r="J42">
            <v>0</v>
          </cell>
          <cell r="K42">
            <v>0</v>
          </cell>
          <cell r="L42">
            <v>0</v>
          </cell>
          <cell r="M42">
            <v>0</v>
          </cell>
          <cell r="N42">
            <v>0</v>
          </cell>
          <cell r="O42">
            <v>0</v>
          </cell>
          <cell r="P42">
            <v>0</v>
          </cell>
        </row>
        <row r="43">
          <cell r="D43">
            <v>6.6898148148148142E-3</v>
          </cell>
          <cell r="E43">
            <v>7.3726851851851861E-3</v>
          </cell>
          <cell r="F43">
            <v>0</v>
          </cell>
          <cell r="G43">
            <v>0</v>
          </cell>
          <cell r="H43">
            <v>0</v>
          </cell>
          <cell r="I43">
            <v>0</v>
          </cell>
          <cell r="J43">
            <v>0</v>
          </cell>
          <cell r="K43">
            <v>0</v>
          </cell>
          <cell r="L43">
            <v>0</v>
          </cell>
          <cell r="M43">
            <v>0</v>
          </cell>
          <cell r="N43">
            <v>0</v>
          </cell>
          <cell r="O43">
            <v>0</v>
          </cell>
          <cell r="P43">
            <v>0</v>
          </cell>
        </row>
        <row r="44">
          <cell r="D44">
            <v>1.1643518518518518E-2</v>
          </cell>
          <cell r="E44">
            <v>1.3692129629629629E-2</v>
          </cell>
          <cell r="F44">
            <v>0</v>
          </cell>
          <cell r="G44">
            <v>0</v>
          </cell>
          <cell r="H44">
            <v>0</v>
          </cell>
          <cell r="I44">
            <v>0</v>
          </cell>
          <cell r="J44">
            <v>0</v>
          </cell>
          <cell r="K44">
            <v>0</v>
          </cell>
          <cell r="L44">
            <v>0</v>
          </cell>
          <cell r="M44">
            <v>0</v>
          </cell>
          <cell r="N44">
            <v>0</v>
          </cell>
          <cell r="O44">
            <v>0</v>
          </cell>
          <cell r="P44">
            <v>0</v>
          </cell>
        </row>
        <row r="45">
          <cell r="D45">
            <v>6.5972222222222222E-3</v>
          </cell>
          <cell r="E45">
            <v>9.5370370370370366E-3</v>
          </cell>
          <cell r="F45">
            <v>0</v>
          </cell>
          <cell r="G45">
            <v>0</v>
          </cell>
          <cell r="H45">
            <v>0</v>
          </cell>
          <cell r="I45">
            <v>0</v>
          </cell>
          <cell r="J45">
            <v>0</v>
          </cell>
          <cell r="K45">
            <v>0</v>
          </cell>
          <cell r="L45">
            <v>0</v>
          </cell>
          <cell r="M45">
            <v>0</v>
          </cell>
          <cell r="N45">
            <v>0</v>
          </cell>
          <cell r="O45">
            <v>0</v>
          </cell>
          <cell r="P45">
            <v>0</v>
          </cell>
        </row>
        <row r="46">
          <cell r="D46">
            <v>7.5462962962962966E-3</v>
          </cell>
          <cell r="E46">
            <v>9.2939814814814812E-3</v>
          </cell>
          <cell r="F46">
            <v>0</v>
          </cell>
          <cell r="G46">
            <v>0</v>
          </cell>
          <cell r="H46">
            <v>0</v>
          </cell>
          <cell r="I46">
            <v>0</v>
          </cell>
          <cell r="J46">
            <v>0</v>
          </cell>
          <cell r="K46">
            <v>0</v>
          </cell>
          <cell r="L46">
            <v>0</v>
          </cell>
          <cell r="M46">
            <v>0</v>
          </cell>
          <cell r="N46">
            <v>0</v>
          </cell>
          <cell r="O46">
            <v>0</v>
          </cell>
          <cell r="P46">
            <v>0</v>
          </cell>
        </row>
        <row r="47">
          <cell r="D47">
            <v>1.5625000000000001E-3</v>
          </cell>
          <cell r="E47">
            <v>1.5277777777777779E-3</v>
          </cell>
          <cell r="F47">
            <v>0</v>
          </cell>
          <cell r="G47">
            <v>0</v>
          </cell>
          <cell r="H47">
            <v>0</v>
          </cell>
          <cell r="I47">
            <v>0</v>
          </cell>
          <cell r="J47">
            <v>0</v>
          </cell>
          <cell r="K47">
            <v>0</v>
          </cell>
          <cell r="L47">
            <v>0</v>
          </cell>
          <cell r="M47">
            <v>0</v>
          </cell>
          <cell r="N47">
            <v>0</v>
          </cell>
          <cell r="O47">
            <v>0</v>
          </cell>
          <cell r="P47">
            <v>0</v>
          </cell>
        </row>
        <row r="48">
          <cell r="D48">
            <v>2.1875000000000002E-3</v>
          </cell>
          <cell r="E48">
            <v>2.0833333333333333E-3</v>
          </cell>
          <cell r="F48">
            <v>0</v>
          </cell>
          <cell r="G48">
            <v>0</v>
          </cell>
          <cell r="H48">
            <v>0</v>
          </cell>
          <cell r="I48">
            <v>0</v>
          </cell>
          <cell r="J48">
            <v>0</v>
          </cell>
          <cell r="K48">
            <v>0</v>
          </cell>
          <cell r="L48">
            <v>0</v>
          </cell>
          <cell r="M48">
            <v>0</v>
          </cell>
          <cell r="N48">
            <v>0</v>
          </cell>
          <cell r="O48">
            <v>0</v>
          </cell>
          <cell r="P48">
            <v>0</v>
          </cell>
        </row>
        <row r="49">
          <cell r="D49">
            <v>2.7314814814814819E-3</v>
          </cell>
          <cell r="E49">
            <v>2.9050925925925928E-3</v>
          </cell>
          <cell r="F49">
            <v>0</v>
          </cell>
          <cell r="G49">
            <v>0</v>
          </cell>
          <cell r="H49">
            <v>0</v>
          </cell>
          <cell r="I49">
            <v>0</v>
          </cell>
          <cell r="J49">
            <v>0</v>
          </cell>
          <cell r="K49">
            <v>0</v>
          </cell>
          <cell r="L49">
            <v>0</v>
          </cell>
          <cell r="M49">
            <v>0</v>
          </cell>
          <cell r="N49">
            <v>0</v>
          </cell>
          <cell r="O49">
            <v>0</v>
          </cell>
          <cell r="P49">
            <v>0</v>
          </cell>
        </row>
        <row r="50">
          <cell r="D50">
            <v>2.2106481481481478E-3</v>
          </cell>
          <cell r="E50">
            <v>2.3842592592592591E-3</v>
          </cell>
          <cell r="F50">
            <v>0</v>
          </cell>
          <cell r="G50">
            <v>0</v>
          </cell>
          <cell r="H50">
            <v>0</v>
          </cell>
          <cell r="I50">
            <v>0</v>
          </cell>
          <cell r="J50">
            <v>0</v>
          </cell>
          <cell r="K50">
            <v>0</v>
          </cell>
          <cell r="L50">
            <v>0</v>
          </cell>
          <cell r="M50">
            <v>0</v>
          </cell>
          <cell r="N50">
            <v>0</v>
          </cell>
          <cell r="O50">
            <v>0</v>
          </cell>
          <cell r="P50">
            <v>0</v>
          </cell>
        </row>
        <row r="51">
          <cell r="D51">
            <v>2.1180555555555553E-3</v>
          </cell>
          <cell r="E51">
            <v>2.1643518518518518E-3</v>
          </cell>
          <cell r="F51">
            <v>0</v>
          </cell>
          <cell r="G51">
            <v>0</v>
          </cell>
          <cell r="H51">
            <v>0</v>
          </cell>
          <cell r="I51">
            <v>0</v>
          </cell>
          <cell r="J51">
            <v>0</v>
          </cell>
          <cell r="K51">
            <v>0</v>
          </cell>
          <cell r="L51">
            <v>0</v>
          </cell>
          <cell r="M51">
            <v>0</v>
          </cell>
          <cell r="N51">
            <v>0</v>
          </cell>
          <cell r="O51">
            <v>0</v>
          </cell>
          <cell r="P51">
            <v>0</v>
          </cell>
        </row>
        <row r="52">
          <cell r="D52">
            <v>3.2291666666666666E-3</v>
          </cell>
          <cell r="E52">
            <v>3.1481481481481482E-3</v>
          </cell>
          <cell r="F52">
            <v>0</v>
          </cell>
          <cell r="G52">
            <v>0</v>
          </cell>
          <cell r="H52">
            <v>0</v>
          </cell>
          <cell r="I52">
            <v>0</v>
          </cell>
          <cell r="J52">
            <v>0</v>
          </cell>
          <cell r="K52">
            <v>0</v>
          </cell>
          <cell r="L52">
            <v>0</v>
          </cell>
          <cell r="M52">
            <v>0</v>
          </cell>
          <cell r="N52">
            <v>0</v>
          </cell>
          <cell r="O52">
            <v>0</v>
          </cell>
          <cell r="P52">
            <v>0</v>
          </cell>
        </row>
        <row r="53">
          <cell r="D53">
            <v>6.9444444444444441E-3</v>
          </cell>
          <cell r="E53">
            <v>6.2037037037037043E-3</v>
          </cell>
          <cell r="F53">
            <v>0</v>
          </cell>
          <cell r="G53">
            <v>0</v>
          </cell>
          <cell r="H53">
            <v>0</v>
          </cell>
          <cell r="I53">
            <v>0</v>
          </cell>
          <cell r="J53">
            <v>0</v>
          </cell>
          <cell r="K53">
            <v>0</v>
          </cell>
          <cell r="L53">
            <v>0</v>
          </cell>
          <cell r="M53">
            <v>0</v>
          </cell>
          <cell r="N53">
            <v>0</v>
          </cell>
          <cell r="O53">
            <v>0</v>
          </cell>
          <cell r="P53">
            <v>0</v>
          </cell>
        </row>
        <row r="54">
          <cell r="D54">
            <v>7.5115740740740742E-3</v>
          </cell>
          <cell r="E54">
            <v>8.611111111111111E-3</v>
          </cell>
          <cell r="F54">
            <v>0</v>
          </cell>
          <cell r="G54">
            <v>0</v>
          </cell>
          <cell r="H54">
            <v>0</v>
          </cell>
          <cell r="I54">
            <v>0</v>
          </cell>
          <cell r="J54">
            <v>0</v>
          </cell>
          <cell r="K54">
            <v>0</v>
          </cell>
          <cell r="L54">
            <v>0</v>
          </cell>
          <cell r="M54">
            <v>0</v>
          </cell>
          <cell r="N54">
            <v>0</v>
          </cell>
          <cell r="O54">
            <v>0</v>
          </cell>
          <cell r="P54">
            <v>0</v>
          </cell>
        </row>
        <row r="55">
          <cell r="D55">
            <v>8.8657407407407417E-3</v>
          </cell>
          <cell r="E55">
            <v>8.3449074074074085E-3</v>
          </cell>
          <cell r="F55">
            <v>0</v>
          </cell>
          <cell r="G55">
            <v>0</v>
          </cell>
          <cell r="H55">
            <v>0</v>
          </cell>
          <cell r="I55">
            <v>0</v>
          </cell>
          <cell r="J55">
            <v>0</v>
          </cell>
          <cell r="K55">
            <v>0</v>
          </cell>
          <cell r="L55">
            <v>0</v>
          </cell>
          <cell r="M55">
            <v>0</v>
          </cell>
          <cell r="N55">
            <v>0</v>
          </cell>
          <cell r="O55">
            <v>0</v>
          </cell>
          <cell r="P55">
            <v>0</v>
          </cell>
        </row>
        <row r="56">
          <cell r="D56">
            <v>0</v>
          </cell>
          <cell r="E56">
            <v>0</v>
          </cell>
          <cell r="F56">
            <v>0</v>
          </cell>
          <cell r="G56">
            <v>0</v>
          </cell>
          <cell r="H56">
            <v>0</v>
          </cell>
          <cell r="I56">
            <v>0</v>
          </cell>
          <cell r="J56">
            <v>0</v>
          </cell>
          <cell r="K56">
            <v>0</v>
          </cell>
          <cell r="L56">
            <v>0</v>
          </cell>
          <cell r="M56">
            <v>0</v>
          </cell>
          <cell r="N56">
            <v>0</v>
          </cell>
          <cell r="O56">
            <v>0</v>
          </cell>
          <cell r="P56">
            <v>0</v>
          </cell>
        </row>
        <row r="57">
          <cell r="D57">
            <v>6.9444444444444441E-3</v>
          </cell>
          <cell r="E57">
            <v>6.9328703703703696E-3</v>
          </cell>
          <cell r="F57">
            <v>0</v>
          </cell>
          <cell r="G57">
            <v>0</v>
          </cell>
          <cell r="H57">
            <v>0</v>
          </cell>
          <cell r="I57">
            <v>0</v>
          </cell>
          <cell r="J57">
            <v>0</v>
          </cell>
          <cell r="K57">
            <v>0</v>
          </cell>
          <cell r="L57">
            <v>0</v>
          </cell>
          <cell r="M57">
            <v>0</v>
          </cell>
          <cell r="N57">
            <v>0</v>
          </cell>
          <cell r="O57">
            <v>0</v>
          </cell>
          <cell r="P57">
            <v>0</v>
          </cell>
        </row>
        <row r="58">
          <cell r="D58">
            <v>6.0069444444444441E-3</v>
          </cell>
          <cell r="E58">
            <v>6.2037037037037043E-3</v>
          </cell>
          <cell r="F58">
            <v>0</v>
          </cell>
          <cell r="G58">
            <v>0</v>
          </cell>
          <cell r="H58">
            <v>0</v>
          </cell>
          <cell r="I58">
            <v>0</v>
          </cell>
          <cell r="J58">
            <v>0</v>
          </cell>
          <cell r="K58">
            <v>0</v>
          </cell>
          <cell r="L58">
            <v>0</v>
          </cell>
          <cell r="M58">
            <v>0</v>
          </cell>
          <cell r="N58">
            <v>0</v>
          </cell>
          <cell r="O58">
            <v>0</v>
          </cell>
          <cell r="P58">
            <v>0</v>
          </cell>
        </row>
        <row r="59">
          <cell r="D59">
            <v>1.0405092592592593E-2</v>
          </cell>
          <cell r="E59">
            <v>1.0671296296296297E-2</v>
          </cell>
          <cell r="F59">
            <v>0</v>
          </cell>
          <cell r="G59">
            <v>0</v>
          </cell>
          <cell r="H59">
            <v>0</v>
          </cell>
          <cell r="I59">
            <v>0</v>
          </cell>
          <cell r="J59">
            <v>0</v>
          </cell>
          <cell r="K59">
            <v>0</v>
          </cell>
          <cell r="L59">
            <v>0</v>
          </cell>
          <cell r="M59">
            <v>0</v>
          </cell>
          <cell r="N59">
            <v>0</v>
          </cell>
          <cell r="O59">
            <v>0</v>
          </cell>
          <cell r="P59">
            <v>0</v>
          </cell>
        </row>
        <row r="60">
          <cell r="D60">
            <v>7.7314814814814815E-3</v>
          </cell>
          <cell r="E60">
            <v>7.4305555555555548E-3</v>
          </cell>
          <cell r="F60">
            <v>0</v>
          </cell>
          <cell r="G60">
            <v>0</v>
          </cell>
          <cell r="H60">
            <v>0</v>
          </cell>
          <cell r="I60">
            <v>0</v>
          </cell>
          <cell r="J60">
            <v>0</v>
          </cell>
          <cell r="K60">
            <v>0</v>
          </cell>
          <cell r="L60">
            <v>0</v>
          </cell>
          <cell r="M60">
            <v>0</v>
          </cell>
          <cell r="N60">
            <v>0</v>
          </cell>
          <cell r="O60">
            <v>0</v>
          </cell>
          <cell r="P60">
            <v>0</v>
          </cell>
        </row>
        <row r="61">
          <cell r="D61">
            <v>7.5347222222222213E-3</v>
          </cell>
          <cell r="E61">
            <v>7.5462962962962966E-3</v>
          </cell>
          <cell r="F61">
            <v>0</v>
          </cell>
          <cell r="G61">
            <v>0</v>
          </cell>
          <cell r="H61">
            <v>0</v>
          </cell>
          <cell r="I61">
            <v>0</v>
          </cell>
          <cell r="J61">
            <v>0</v>
          </cell>
          <cell r="K61">
            <v>0</v>
          </cell>
          <cell r="L61">
            <v>0</v>
          </cell>
          <cell r="M61">
            <v>0</v>
          </cell>
          <cell r="N61">
            <v>0</v>
          </cell>
          <cell r="O61">
            <v>0</v>
          </cell>
          <cell r="P61">
            <v>0</v>
          </cell>
        </row>
        <row r="62">
          <cell r="D62">
            <v>2.5115740740740741E-3</v>
          </cell>
          <cell r="E62">
            <v>2.7430555555555559E-3</v>
          </cell>
          <cell r="F62">
            <v>0</v>
          </cell>
          <cell r="G62">
            <v>0</v>
          </cell>
          <cell r="H62">
            <v>0</v>
          </cell>
          <cell r="I62">
            <v>0</v>
          </cell>
          <cell r="J62">
            <v>0</v>
          </cell>
          <cell r="K62">
            <v>0</v>
          </cell>
          <cell r="L62">
            <v>0</v>
          </cell>
          <cell r="M62">
            <v>0</v>
          </cell>
          <cell r="N62">
            <v>0</v>
          </cell>
          <cell r="O62">
            <v>0</v>
          </cell>
          <cell r="P62">
            <v>0</v>
          </cell>
        </row>
        <row r="63">
          <cell r="D63">
            <v>4.5833333333333334E-3</v>
          </cell>
          <cell r="E63">
            <v>6.053240740740741E-3</v>
          </cell>
          <cell r="F63">
            <v>0</v>
          </cell>
          <cell r="G63">
            <v>0</v>
          </cell>
          <cell r="H63">
            <v>0</v>
          </cell>
          <cell r="I63">
            <v>0</v>
          </cell>
          <cell r="J63">
            <v>0</v>
          </cell>
          <cell r="K63">
            <v>0</v>
          </cell>
          <cell r="L63">
            <v>0</v>
          </cell>
          <cell r="M63">
            <v>0</v>
          </cell>
          <cell r="N63">
            <v>0</v>
          </cell>
          <cell r="O63">
            <v>0</v>
          </cell>
          <cell r="P63">
            <v>0</v>
          </cell>
        </row>
        <row r="64">
          <cell r="D64">
            <v>9.3171296296296283E-3</v>
          </cell>
          <cell r="E64">
            <v>8.2986111111111108E-3</v>
          </cell>
          <cell r="F64">
            <v>0</v>
          </cell>
          <cell r="G64">
            <v>0</v>
          </cell>
          <cell r="H64">
            <v>0</v>
          </cell>
          <cell r="I64">
            <v>0</v>
          </cell>
          <cell r="J64">
            <v>0</v>
          </cell>
          <cell r="K64">
            <v>0</v>
          </cell>
          <cell r="L64">
            <v>0</v>
          </cell>
          <cell r="M64">
            <v>0</v>
          </cell>
          <cell r="N64">
            <v>0</v>
          </cell>
          <cell r="O64">
            <v>0</v>
          </cell>
          <cell r="P64">
            <v>0</v>
          </cell>
        </row>
        <row r="65">
          <cell r="D65">
            <v>6.2268518518518515E-3</v>
          </cell>
          <cell r="E65">
            <v>7.8819444444444432E-3</v>
          </cell>
          <cell r="F65">
            <v>0</v>
          </cell>
          <cell r="G65">
            <v>0</v>
          </cell>
          <cell r="H65">
            <v>0</v>
          </cell>
          <cell r="I65">
            <v>0</v>
          </cell>
          <cell r="J65">
            <v>0</v>
          </cell>
          <cell r="K65">
            <v>0</v>
          </cell>
          <cell r="L65">
            <v>0</v>
          </cell>
          <cell r="M65">
            <v>0</v>
          </cell>
          <cell r="N65">
            <v>0</v>
          </cell>
          <cell r="O65">
            <v>0</v>
          </cell>
          <cell r="P65">
            <v>0</v>
          </cell>
        </row>
        <row r="66">
          <cell r="D66">
            <v>5.138888888888889E-3</v>
          </cell>
          <cell r="E66">
            <v>5.9490740740740745E-3</v>
          </cell>
          <cell r="F66">
            <v>0</v>
          </cell>
          <cell r="G66">
            <v>0</v>
          </cell>
          <cell r="H66">
            <v>0</v>
          </cell>
          <cell r="I66">
            <v>0</v>
          </cell>
          <cell r="J66">
            <v>0</v>
          </cell>
          <cell r="K66">
            <v>0</v>
          </cell>
          <cell r="L66">
            <v>0</v>
          </cell>
          <cell r="M66">
            <v>0</v>
          </cell>
          <cell r="N66">
            <v>0</v>
          </cell>
          <cell r="O66">
            <v>0</v>
          </cell>
          <cell r="P66">
            <v>0</v>
          </cell>
        </row>
        <row r="67">
          <cell r="D67">
            <v>7.0254629629629634E-3</v>
          </cell>
          <cell r="E67">
            <v>6.7245370370370367E-3</v>
          </cell>
          <cell r="F67">
            <v>0</v>
          </cell>
          <cell r="G67">
            <v>0</v>
          </cell>
          <cell r="H67">
            <v>0</v>
          </cell>
          <cell r="I67">
            <v>0</v>
          </cell>
          <cell r="J67">
            <v>0</v>
          </cell>
          <cell r="K67">
            <v>0</v>
          </cell>
          <cell r="L67">
            <v>0</v>
          </cell>
          <cell r="M67">
            <v>0</v>
          </cell>
          <cell r="N67">
            <v>0</v>
          </cell>
          <cell r="O67">
            <v>0</v>
          </cell>
          <cell r="P67">
            <v>0</v>
          </cell>
        </row>
        <row r="68">
          <cell r="D68">
            <v>1.5821759259259261E-2</v>
          </cell>
          <cell r="E68">
            <v>1.7511574074074072E-2</v>
          </cell>
          <cell r="F68">
            <v>0</v>
          </cell>
          <cell r="G68">
            <v>0</v>
          </cell>
          <cell r="H68">
            <v>0</v>
          </cell>
          <cell r="I68">
            <v>0</v>
          </cell>
          <cell r="J68">
            <v>0</v>
          </cell>
          <cell r="K68">
            <v>0</v>
          </cell>
          <cell r="L68">
            <v>0</v>
          </cell>
          <cell r="M68">
            <v>0</v>
          </cell>
          <cell r="N68">
            <v>0</v>
          </cell>
          <cell r="O68">
            <v>0</v>
          </cell>
          <cell r="P68">
            <v>0</v>
          </cell>
        </row>
        <row r="69">
          <cell r="D69">
            <v>1.0081018518518519E-2</v>
          </cell>
          <cell r="E69">
            <v>2.1273148148148149E-2</v>
          </cell>
          <cell r="F69">
            <v>0</v>
          </cell>
          <cell r="G69">
            <v>0</v>
          </cell>
          <cell r="H69">
            <v>0</v>
          </cell>
          <cell r="I69">
            <v>0</v>
          </cell>
          <cell r="J69">
            <v>0</v>
          </cell>
          <cell r="K69">
            <v>0</v>
          </cell>
          <cell r="L69">
            <v>0</v>
          </cell>
          <cell r="M69">
            <v>0</v>
          </cell>
          <cell r="N69">
            <v>0</v>
          </cell>
          <cell r="O69">
            <v>0</v>
          </cell>
          <cell r="P69">
            <v>0</v>
          </cell>
        </row>
        <row r="70">
          <cell r="D70">
            <v>1.6689814814814817E-2</v>
          </cell>
          <cell r="E70">
            <v>1.954861111111111E-2</v>
          </cell>
          <cell r="F70">
            <v>0</v>
          </cell>
          <cell r="G70">
            <v>0</v>
          </cell>
          <cell r="H70">
            <v>0</v>
          </cell>
          <cell r="I70">
            <v>0</v>
          </cell>
          <cell r="J70">
            <v>0</v>
          </cell>
          <cell r="K70">
            <v>0</v>
          </cell>
          <cell r="L70">
            <v>0</v>
          </cell>
          <cell r="M70">
            <v>0</v>
          </cell>
          <cell r="N70">
            <v>0</v>
          </cell>
          <cell r="O70">
            <v>0</v>
          </cell>
          <cell r="P70">
            <v>0</v>
          </cell>
        </row>
        <row r="71">
          <cell r="D71">
            <v>0</v>
          </cell>
          <cell r="E71">
            <v>0</v>
          </cell>
          <cell r="F71">
            <v>0</v>
          </cell>
          <cell r="G71">
            <v>0</v>
          </cell>
          <cell r="H71">
            <v>0</v>
          </cell>
          <cell r="I71">
            <v>0</v>
          </cell>
          <cell r="J71">
            <v>0</v>
          </cell>
          <cell r="K71">
            <v>0</v>
          </cell>
          <cell r="L71">
            <v>0</v>
          </cell>
          <cell r="M71">
            <v>0</v>
          </cell>
          <cell r="N71">
            <v>0</v>
          </cell>
          <cell r="O71">
            <v>0</v>
          </cell>
          <cell r="P71">
            <v>0</v>
          </cell>
        </row>
        <row r="72">
          <cell r="D72">
            <v>6.8171296296296287E-3</v>
          </cell>
          <cell r="E72">
            <v>6.4699074074074069E-3</v>
          </cell>
          <cell r="F72">
            <v>0</v>
          </cell>
          <cell r="G72">
            <v>0</v>
          </cell>
          <cell r="H72">
            <v>0</v>
          </cell>
          <cell r="I72">
            <v>0</v>
          </cell>
          <cell r="J72">
            <v>0</v>
          </cell>
          <cell r="K72">
            <v>0</v>
          </cell>
          <cell r="L72">
            <v>0</v>
          </cell>
          <cell r="M72">
            <v>0</v>
          </cell>
          <cell r="N72">
            <v>0</v>
          </cell>
          <cell r="O72">
            <v>0</v>
          </cell>
          <cell r="P72">
            <v>0</v>
          </cell>
        </row>
        <row r="73">
          <cell r="D73">
            <v>6.828703703703704E-3</v>
          </cell>
          <cell r="E73">
            <v>6.8865740740740736E-3</v>
          </cell>
          <cell r="F73">
            <v>0</v>
          </cell>
          <cell r="G73">
            <v>0</v>
          </cell>
          <cell r="H73">
            <v>0</v>
          </cell>
          <cell r="I73">
            <v>0</v>
          </cell>
          <cell r="J73">
            <v>0</v>
          </cell>
          <cell r="K73">
            <v>0</v>
          </cell>
          <cell r="L73">
            <v>0</v>
          </cell>
          <cell r="M73">
            <v>0</v>
          </cell>
          <cell r="N73">
            <v>0</v>
          </cell>
          <cell r="O73">
            <v>0</v>
          </cell>
          <cell r="P73">
            <v>0</v>
          </cell>
        </row>
        <row r="74">
          <cell r="D74">
            <v>9.0972222222222218E-3</v>
          </cell>
          <cell r="E74">
            <v>1.2083333333333333E-2</v>
          </cell>
          <cell r="F74">
            <v>0</v>
          </cell>
          <cell r="G74">
            <v>0</v>
          </cell>
          <cell r="H74">
            <v>0</v>
          </cell>
          <cell r="I74">
            <v>0</v>
          </cell>
          <cell r="J74">
            <v>0</v>
          </cell>
          <cell r="K74">
            <v>0</v>
          </cell>
          <cell r="L74">
            <v>0</v>
          </cell>
          <cell r="M74">
            <v>0</v>
          </cell>
          <cell r="N74">
            <v>0</v>
          </cell>
          <cell r="O74">
            <v>0</v>
          </cell>
          <cell r="P74">
            <v>0</v>
          </cell>
        </row>
        <row r="75">
          <cell r="D75">
            <v>8.611111111111111E-3</v>
          </cell>
          <cell r="E75">
            <v>8.6226851851851846E-3</v>
          </cell>
          <cell r="F75">
            <v>0</v>
          </cell>
          <cell r="G75">
            <v>0</v>
          </cell>
          <cell r="H75">
            <v>0</v>
          </cell>
          <cell r="I75">
            <v>0</v>
          </cell>
          <cell r="J75">
            <v>0</v>
          </cell>
          <cell r="K75">
            <v>0</v>
          </cell>
          <cell r="L75">
            <v>0</v>
          </cell>
          <cell r="M75">
            <v>0</v>
          </cell>
          <cell r="N75">
            <v>0</v>
          </cell>
          <cell r="O75">
            <v>0</v>
          </cell>
          <cell r="P75">
            <v>0</v>
          </cell>
        </row>
        <row r="76">
          <cell r="D76">
            <v>7.6620370370370366E-3</v>
          </cell>
          <cell r="E76">
            <v>8.0092592592592594E-3</v>
          </cell>
          <cell r="F76">
            <v>0</v>
          </cell>
          <cell r="G76">
            <v>0</v>
          </cell>
          <cell r="H76">
            <v>0</v>
          </cell>
          <cell r="I76">
            <v>0</v>
          </cell>
          <cell r="J76">
            <v>0</v>
          </cell>
          <cell r="K76">
            <v>0</v>
          </cell>
          <cell r="L76">
            <v>0</v>
          </cell>
          <cell r="M76">
            <v>0</v>
          </cell>
          <cell r="N76">
            <v>0</v>
          </cell>
          <cell r="O76">
            <v>0</v>
          </cell>
          <cell r="P76">
            <v>0</v>
          </cell>
        </row>
        <row r="77">
          <cell r="D77">
            <v>1.9791666666666668E-3</v>
          </cell>
          <cell r="E77">
            <v>1.9328703703703704E-3</v>
          </cell>
          <cell r="F77">
            <v>0</v>
          </cell>
          <cell r="G77">
            <v>0</v>
          </cell>
          <cell r="H77">
            <v>0</v>
          </cell>
          <cell r="I77">
            <v>0</v>
          </cell>
          <cell r="J77">
            <v>0</v>
          </cell>
          <cell r="K77">
            <v>0</v>
          </cell>
          <cell r="L77">
            <v>0</v>
          </cell>
          <cell r="M77">
            <v>0</v>
          </cell>
          <cell r="N77">
            <v>0</v>
          </cell>
          <cell r="O77">
            <v>0</v>
          </cell>
          <cell r="P77">
            <v>0</v>
          </cell>
        </row>
        <row r="78">
          <cell r="D78">
            <v>4.4328703703703709E-3</v>
          </cell>
          <cell r="E78">
            <v>4.155092592592593E-3</v>
          </cell>
          <cell r="F78">
            <v>0</v>
          </cell>
          <cell r="G78">
            <v>0</v>
          </cell>
          <cell r="H78">
            <v>0</v>
          </cell>
          <cell r="I78">
            <v>0</v>
          </cell>
          <cell r="J78">
            <v>0</v>
          </cell>
          <cell r="K78">
            <v>0</v>
          </cell>
          <cell r="L78">
            <v>0</v>
          </cell>
          <cell r="M78">
            <v>0</v>
          </cell>
          <cell r="N78">
            <v>0</v>
          </cell>
          <cell r="O78">
            <v>0</v>
          </cell>
          <cell r="P78">
            <v>0</v>
          </cell>
        </row>
        <row r="79">
          <cell r="D79">
            <v>8.0324074074074065E-3</v>
          </cell>
          <cell r="E79">
            <v>8.5879629629629622E-3</v>
          </cell>
          <cell r="F79">
            <v>0</v>
          </cell>
          <cell r="G79">
            <v>0</v>
          </cell>
          <cell r="H79">
            <v>0</v>
          </cell>
          <cell r="I79">
            <v>0</v>
          </cell>
          <cell r="J79">
            <v>0</v>
          </cell>
          <cell r="K79">
            <v>0</v>
          </cell>
          <cell r="L79">
            <v>0</v>
          </cell>
          <cell r="M79">
            <v>0</v>
          </cell>
          <cell r="N79">
            <v>0</v>
          </cell>
          <cell r="O79">
            <v>0</v>
          </cell>
          <cell r="P79">
            <v>0</v>
          </cell>
        </row>
        <row r="80">
          <cell r="D80">
            <v>4.9421296296296288E-3</v>
          </cell>
          <cell r="E80">
            <v>4.9189814814814816E-3</v>
          </cell>
          <cell r="F80">
            <v>0</v>
          </cell>
          <cell r="G80">
            <v>0</v>
          </cell>
          <cell r="H80">
            <v>0</v>
          </cell>
          <cell r="I80">
            <v>0</v>
          </cell>
          <cell r="J80">
            <v>0</v>
          </cell>
          <cell r="K80">
            <v>0</v>
          </cell>
          <cell r="L80">
            <v>0</v>
          </cell>
          <cell r="M80">
            <v>0</v>
          </cell>
          <cell r="N80">
            <v>0</v>
          </cell>
          <cell r="O80">
            <v>0</v>
          </cell>
          <cell r="P80">
            <v>0</v>
          </cell>
        </row>
        <row r="81">
          <cell r="D81">
            <v>4.4212962962962956E-3</v>
          </cell>
          <cell r="E81">
            <v>4.4907407407407405E-3</v>
          </cell>
          <cell r="F81">
            <v>0</v>
          </cell>
          <cell r="G81">
            <v>0</v>
          </cell>
          <cell r="H81">
            <v>0</v>
          </cell>
          <cell r="I81">
            <v>0</v>
          </cell>
          <cell r="J81">
            <v>0</v>
          </cell>
          <cell r="K81">
            <v>0</v>
          </cell>
          <cell r="L81">
            <v>0</v>
          </cell>
          <cell r="M81">
            <v>0</v>
          </cell>
          <cell r="N81">
            <v>0</v>
          </cell>
          <cell r="O81">
            <v>0</v>
          </cell>
          <cell r="P81">
            <v>0</v>
          </cell>
        </row>
        <row r="82">
          <cell r="D82">
            <v>9.4444444444444445E-3</v>
          </cell>
          <cell r="E82">
            <v>6.7245370370370367E-3</v>
          </cell>
          <cell r="F82">
            <v>0</v>
          </cell>
          <cell r="G82">
            <v>0</v>
          </cell>
          <cell r="H82">
            <v>0</v>
          </cell>
          <cell r="I82">
            <v>0</v>
          </cell>
          <cell r="J82">
            <v>0</v>
          </cell>
          <cell r="K82">
            <v>0</v>
          </cell>
          <cell r="L82">
            <v>0</v>
          </cell>
          <cell r="M82">
            <v>0</v>
          </cell>
          <cell r="N82">
            <v>0</v>
          </cell>
          <cell r="O82">
            <v>0</v>
          </cell>
          <cell r="P82">
            <v>0</v>
          </cell>
        </row>
        <row r="83">
          <cell r="D83">
            <v>2.4409722222222222E-2</v>
          </cell>
          <cell r="E83">
            <v>2.0601851851851854E-2</v>
          </cell>
          <cell r="F83">
            <v>0</v>
          </cell>
          <cell r="G83">
            <v>0</v>
          </cell>
          <cell r="H83">
            <v>0</v>
          </cell>
          <cell r="I83">
            <v>0</v>
          </cell>
          <cell r="J83">
            <v>0</v>
          </cell>
          <cell r="K83">
            <v>0</v>
          </cell>
          <cell r="L83">
            <v>0</v>
          </cell>
          <cell r="M83">
            <v>0</v>
          </cell>
          <cell r="N83">
            <v>0</v>
          </cell>
          <cell r="O83">
            <v>0</v>
          </cell>
          <cell r="P83">
            <v>0</v>
          </cell>
        </row>
        <row r="84">
          <cell r="D84">
            <v>6.3020833333333331E-2</v>
          </cell>
          <cell r="E84">
            <v>6.3969907407407406E-2</v>
          </cell>
          <cell r="F84">
            <v>0</v>
          </cell>
          <cell r="G84">
            <v>0</v>
          </cell>
          <cell r="H84">
            <v>0</v>
          </cell>
          <cell r="I84">
            <v>0</v>
          </cell>
          <cell r="J84">
            <v>0</v>
          </cell>
          <cell r="K84">
            <v>0</v>
          </cell>
          <cell r="L84">
            <v>0</v>
          </cell>
          <cell r="M84">
            <v>0</v>
          </cell>
          <cell r="N84">
            <v>0</v>
          </cell>
          <cell r="O84">
            <v>0</v>
          </cell>
          <cell r="P84">
            <v>0</v>
          </cell>
        </row>
        <row r="85">
          <cell r="D85">
            <v>2.2222222222222223E-2</v>
          </cell>
          <cell r="E85">
            <v>1.9918981481481482E-2</v>
          </cell>
          <cell r="F85">
            <v>0</v>
          </cell>
          <cell r="G85">
            <v>0</v>
          </cell>
          <cell r="H85">
            <v>0</v>
          </cell>
          <cell r="I85">
            <v>0</v>
          </cell>
          <cell r="J85">
            <v>0</v>
          </cell>
          <cell r="K85">
            <v>0</v>
          </cell>
          <cell r="L85">
            <v>0</v>
          </cell>
          <cell r="M85">
            <v>0</v>
          </cell>
          <cell r="N85">
            <v>0</v>
          </cell>
          <cell r="O85">
            <v>0</v>
          </cell>
          <cell r="P85">
            <v>0</v>
          </cell>
        </row>
        <row r="86">
          <cell r="D86">
            <v>0</v>
          </cell>
          <cell r="E86">
            <v>0</v>
          </cell>
          <cell r="F86">
            <v>0</v>
          </cell>
          <cell r="G86">
            <v>0</v>
          </cell>
          <cell r="H86">
            <v>0</v>
          </cell>
          <cell r="I86">
            <v>0</v>
          </cell>
          <cell r="J86">
            <v>0</v>
          </cell>
          <cell r="K86">
            <v>0</v>
          </cell>
          <cell r="L86">
            <v>0</v>
          </cell>
          <cell r="M86">
            <v>0</v>
          </cell>
          <cell r="N86">
            <v>0</v>
          </cell>
          <cell r="O86">
            <v>0</v>
          </cell>
          <cell r="P86">
            <v>0</v>
          </cell>
        </row>
        <row r="87">
          <cell r="D87">
            <v>7.1990740740740739E-3</v>
          </cell>
          <cell r="E87">
            <v>6.9907407407407409E-3</v>
          </cell>
          <cell r="F87">
            <v>0</v>
          </cell>
          <cell r="G87">
            <v>0</v>
          </cell>
          <cell r="H87">
            <v>0</v>
          </cell>
          <cell r="I87">
            <v>0</v>
          </cell>
          <cell r="J87">
            <v>0</v>
          </cell>
          <cell r="K87">
            <v>0</v>
          </cell>
          <cell r="L87">
            <v>0</v>
          </cell>
          <cell r="M87">
            <v>0</v>
          </cell>
          <cell r="N87">
            <v>0</v>
          </cell>
          <cell r="O87">
            <v>0</v>
          </cell>
          <cell r="P87">
            <v>0</v>
          </cell>
        </row>
        <row r="88">
          <cell r="D88">
            <v>6.7592592592592591E-3</v>
          </cell>
          <cell r="E88">
            <v>6.7476851851851856E-3</v>
          </cell>
          <cell r="F88">
            <v>0</v>
          </cell>
          <cell r="G88">
            <v>0</v>
          </cell>
          <cell r="H88">
            <v>0</v>
          </cell>
          <cell r="I88">
            <v>0</v>
          </cell>
          <cell r="J88">
            <v>0</v>
          </cell>
          <cell r="K88">
            <v>0</v>
          </cell>
          <cell r="L88">
            <v>0</v>
          </cell>
          <cell r="M88">
            <v>0</v>
          </cell>
          <cell r="N88">
            <v>0</v>
          </cell>
          <cell r="O88">
            <v>0</v>
          </cell>
          <cell r="P88">
            <v>0</v>
          </cell>
        </row>
        <row r="89">
          <cell r="D89">
            <v>1.1273148148148148E-2</v>
          </cell>
          <cell r="E89">
            <v>1.2106481481481482E-2</v>
          </cell>
          <cell r="F89">
            <v>0</v>
          </cell>
          <cell r="G89">
            <v>0</v>
          </cell>
          <cell r="H89">
            <v>0</v>
          </cell>
          <cell r="I89">
            <v>0</v>
          </cell>
          <cell r="J89">
            <v>0</v>
          </cell>
          <cell r="K89">
            <v>0</v>
          </cell>
          <cell r="L89">
            <v>0</v>
          </cell>
          <cell r="M89">
            <v>0</v>
          </cell>
          <cell r="N89">
            <v>0</v>
          </cell>
          <cell r="O89">
            <v>0</v>
          </cell>
          <cell r="P89">
            <v>0</v>
          </cell>
        </row>
        <row r="90">
          <cell r="D90">
            <v>7.9282407407407409E-3</v>
          </cell>
          <cell r="E90">
            <v>8.4259259259259253E-3</v>
          </cell>
          <cell r="F90">
            <v>0</v>
          </cell>
          <cell r="G90">
            <v>0</v>
          </cell>
          <cell r="H90">
            <v>0</v>
          </cell>
          <cell r="I90">
            <v>0</v>
          </cell>
          <cell r="J90">
            <v>0</v>
          </cell>
          <cell r="K90">
            <v>0</v>
          </cell>
          <cell r="L90">
            <v>0</v>
          </cell>
          <cell r="M90">
            <v>0</v>
          </cell>
          <cell r="N90">
            <v>0</v>
          </cell>
          <cell r="O90">
            <v>0</v>
          </cell>
          <cell r="P90">
            <v>0</v>
          </cell>
        </row>
        <row r="91">
          <cell r="D91">
            <v>7.8935185185185185E-3</v>
          </cell>
          <cell r="E91">
            <v>8.1712962962962963E-3</v>
          </cell>
          <cell r="F91">
            <v>0</v>
          </cell>
          <cell r="G91">
            <v>0</v>
          </cell>
          <cell r="H91">
            <v>0</v>
          </cell>
          <cell r="I91">
            <v>0</v>
          </cell>
          <cell r="J91">
            <v>0</v>
          </cell>
          <cell r="K91">
            <v>0</v>
          </cell>
          <cell r="L91">
            <v>0</v>
          </cell>
          <cell r="M91">
            <v>0</v>
          </cell>
          <cell r="N91">
            <v>0</v>
          </cell>
          <cell r="O91">
            <v>0</v>
          </cell>
          <cell r="P91">
            <v>0</v>
          </cell>
        </row>
        <row r="94">
          <cell r="D94">
            <v>0</v>
          </cell>
          <cell r="E94">
            <v>0</v>
          </cell>
          <cell r="F94">
            <v>0</v>
          </cell>
          <cell r="G94">
            <v>0</v>
          </cell>
          <cell r="H94">
            <v>0</v>
          </cell>
          <cell r="I94">
            <v>0</v>
          </cell>
          <cell r="J94">
            <v>0</v>
          </cell>
          <cell r="K94">
            <v>0</v>
          </cell>
          <cell r="L94">
            <v>0</v>
          </cell>
          <cell r="M94">
            <v>0</v>
          </cell>
          <cell r="N94">
            <v>0</v>
          </cell>
          <cell r="O94">
            <v>0</v>
          </cell>
          <cell r="P94">
            <v>0</v>
          </cell>
        </row>
        <row r="95">
          <cell r="D95">
            <v>6.9444444444444441E-3</v>
          </cell>
          <cell r="E95">
            <v>6.9444444444444441E-3</v>
          </cell>
          <cell r="F95">
            <v>6.9444444444444441E-3</v>
          </cell>
          <cell r="G95">
            <v>6.9444444444444441E-3</v>
          </cell>
          <cell r="H95">
            <v>6.9444444444444441E-3</v>
          </cell>
          <cell r="I95">
            <v>6.9444444444444441E-3</v>
          </cell>
          <cell r="J95">
            <v>6.9444444444444441E-3</v>
          </cell>
          <cell r="K95">
            <v>6.9444444444444441E-3</v>
          </cell>
          <cell r="L95">
            <v>6.9444444444444441E-3</v>
          </cell>
          <cell r="M95">
            <v>6.9444444444444441E-3</v>
          </cell>
          <cell r="N95">
            <v>6.9444444444444441E-3</v>
          </cell>
          <cell r="O95">
            <v>6.9444444444444441E-3</v>
          </cell>
          <cell r="P95">
            <v>6.9444444444444441E-3</v>
          </cell>
        </row>
        <row r="96">
          <cell r="D96">
            <v>1.3888888888888888E-2</v>
          </cell>
          <cell r="E96">
            <v>1.3888888888888888E-2</v>
          </cell>
          <cell r="F96">
            <v>1.3888888888888888E-2</v>
          </cell>
          <cell r="G96">
            <v>1.3888888888888888E-2</v>
          </cell>
          <cell r="H96">
            <v>1.3888888888888888E-2</v>
          </cell>
          <cell r="I96">
            <v>1.3888888888888888E-2</v>
          </cell>
          <cell r="J96">
            <v>1.3888888888888888E-2</v>
          </cell>
          <cell r="K96">
            <v>1.3888888888888888E-2</v>
          </cell>
          <cell r="L96">
            <v>1.3888888888888888E-2</v>
          </cell>
          <cell r="M96">
            <v>1.3888888888888888E-2</v>
          </cell>
          <cell r="N96">
            <v>1.3888888888888888E-2</v>
          </cell>
          <cell r="O96">
            <v>1.3888888888888888E-2</v>
          </cell>
          <cell r="P96">
            <v>1.3888888888888888E-2</v>
          </cell>
        </row>
        <row r="97">
          <cell r="D97">
            <v>6.9444444444444441E-3</v>
          </cell>
          <cell r="E97">
            <v>6.9444444444444441E-3</v>
          </cell>
          <cell r="F97">
            <v>6.9444444444444441E-3</v>
          </cell>
          <cell r="G97">
            <v>6.9444444444444441E-3</v>
          </cell>
          <cell r="H97">
            <v>6.9444444444444441E-3</v>
          </cell>
          <cell r="I97">
            <v>6.9444444444444441E-3</v>
          </cell>
          <cell r="J97">
            <v>6.9444444444444441E-3</v>
          </cell>
          <cell r="K97">
            <v>6.9444444444444441E-3</v>
          </cell>
          <cell r="L97">
            <v>6.9444444444444441E-3</v>
          </cell>
          <cell r="M97">
            <v>6.9444444444444441E-3</v>
          </cell>
          <cell r="N97">
            <v>6.9444444444444441E-3</v>
          </cell>
          <cell r="O97">
            <v>6.9444444444444441E-3</v>
          </cell>
          <cell r="P97">
            <v>6.9444444444444441E-3</v>
          </cell>
        </row>
        <row r="100">
          <cell r="D100">
            <v>1.7361111111111112E-2</v>
          </cell>
          <cell r="E100">
            <v>1.7361111111111112E-2</v>
          </cell>
          <cell r="F100">
            <v>1.7361111111111112E-2</v>
          </cell>
          <cell r="G100">
            <v>1.7361111111111112E-2</v>
          </cell>
          <cell r="H100">
            <v>1.7361111111111112E-2</v>
          </cell>
          <cell r="I100">
            <v>1.7361111111111112E-2</v>
          </cell>
          <cell r="J100">
            <v>1.7361111111111112E-2</v>
          </cell>
          <cell r="K100">
            <v>1.7361111111111112E-2</v>
          </cell>
          <cell r="L100">
            <v>1.7361111111111112E-2</v>
          </cell>
          <cell r="M100">
            <v>1.7361111111111112E-2</v>
          </cell>
          <cell r="N100">
            <v>1.7361111111111112E-2</v>
          </cell>
          <cell r="O100">
            <v>1.7361111111111112E-2</v>
          </cell>
          <cell r="P100">
            <v>1.7361111111111112E-2</v>
          </cell>
        </row>
        <row r="101">
          <cell r="D101">
            <v>4.8611111111111112E-2</v>
          </cell>
          <cell r="E101">
            <v>4.8611111111111112E-2</v>
          </cell>
          <cell r="F101">
            <v>4.8611111111111112E-2</v>
          </cell>
          <cell r="G101">
            <v>4.8611111111111112E-2</v>
          </cell>
          <cell r="H101">
            <v>4.8611111111111112E-2</v>
          </cell>
          <cell r="I101">
            <v>4.8611111111111112E-2</v>
          </cell>
          <cell r="J101">
            <v>4.8611111111111112E-2</v>
          </cell>
          <cell r="K101">
            <v>4.8611111111111112E-2</v>
          </cell>
          <cell r="L101">
            <v>4.8611111111111112E-2</v>
          </cell>
          <cell r="M101">
            <v>4.8611111111111112E-2</v>
          </cell>
          <cell r="N101">
            <v>4.8611111111111112E-2</v>
          </cell>
          <cell r="O101">
            <v>4.8611111111111112E-2</v>
          </cell>
          <cell r="P101">
            <v>4.8611111111111112E-2</v>
          </cell>
        </row>
        <row r="102">
          <cell r="D102">
            <v>2.0833333333333332E-2</v>
          </cell>
          <cell r="E102">
            <v>2.0833333333333332E-2</v>
          </cell>
          <cell r="F102">
            <v>2.0833333333333332E-2</v>
          </cell>
          <cell r="G102">
            <v>2.0833333333333332E-2</v>
          </cell>
          <cell r="H102">
            <v>2.0833333333333332E-2</v>
          </cell>
          <cell r="I102">
            <v>2.0833333333333332E-2</v>
          </cell>
          <cell r="J102">
            <v>2.0833333333333332E-2</v>
          </cell>
          <cell r="K102">
            <v>2.0833333333333332E-2</v>
          </cell>
          <cell r="L102">
            <v>2.0833333333333332E-2</v>
          </cell>
          <cell r="M102">
            <v>2.0833333333333332E-2</v>
          </cell>
          <cell r="N102">
            <v>2.0833333333333332E-2</v>
          </cell>
          <cell r="O102">
            <v>2.0833333333333332E-2</v>
          </cell>
          <cell r="P102">
            <v>2.0833333333333332E-2</v>
          </cell>
        </row>
        <row r="105">
          <cell r="D105">
            <v>1.0416666666666666E-2</v>
          </cell>
          <cell r="E105">
            <v>1.0416666666666666E-2</v>
          </cell>
          <cell r="F105">
            <v>1.0416666666666666E-2</v>
          </cell>
          <cell r="G105">
            <v>1.0416666666666666E-2</v>
          </cell>
          <cell r="H105">
            <v>1.0416666666666666E-2</v>
          </cell>
          <cell r="I105">
            <v>1.0416666666666666E-2</v>
          </cell>
          <cell r="J105">
            <v>1.0416666666666666E-2</v>
          </cell>
          <cell r="K105">
            <v>1.0416666666666666E-2</v>
          </cell>
          <cell r="L105">
            <v>1.0416666666666666E-2</v>
          </cell>
          <cell r="M105">
            <v>1.0416666666666666E-2</v>
          </cell>
          <cell r="N105">
            <v>1.0416666666666666E-2</v>
          </cell>
          <cell r="O105">
            <v>1.0416666666666666E-2</v>
          </cell>
          <cell r="P105">
            <v>1.0416666666666666E-2</v>
          </cell>
        </row>
        <row r="106">
          <cell r="D106">
            <v>1.7361111111111112E-2</v>
          </cell>
          <cell r="E106">
            <v>1.7361111111111112E-2</v>
          </cell>
          <cell r="F106">
            <v>1.7361111111111112E-2</v>
          </cell>
          <cell r="G106">
            <v>1.7361111111111112E-2</v>
          </cell>
          <cell r="H106">
            <v>1.7361111111111112E-2</v>
          </cell>
          <cell r="I106">
            <v>1.7361111111111112E-2</v>
          </cell>
          <cell r="J106">
            <v>1.7361111111111112E-2</v>
          </cell>
          <cell r="K106">
            <v>1.7361111111111112E-2</v>
          </cell>
          <cell r="L106">
            <v>1.7361111111111112E-2</v>
          </cell>
          <cell r="M106">
            <v>1.7361111111111112E-2</v>
          </cell>
          <cell r="N106">
            <v>1.7361111111111112E-2</v>
          </cell>
          <cell r="O106">
            <v>1.7361111111111112E-2</v>
          </cell>
          <cell r="P106">
            <v>1.7361111111111112E-2</v>
          </cell>
        </row>
        <row r="107">
          <cell r="D107">
            <v>1.0416666666666666E-2</v>
          </cell>
          <cell r="E107">
            <v>1.0416666666666666E-2</v>
          </cell>
          <cell r="F107">
            <v>1.0416666666666666E-2</v>
          </cell>
          <cell r="G107">
            <v>1.0416666666666666E-2</v>
          </cell>
          <cell r="H107">
            <v>1.0416666666666666E-2</v>
          </cell>
          <cell r="I107">
            <v>1.0416666666666666E-2</v>
          </cell>
          <cell r="J107">
            <v>1.0416666666666666E-2</v>
          </cell>
          <cell r="K107">
            <v>1.0416666666666666E-2</v>
          </cell>
          <cell r="L107">
            <v>1.0416666666666666E-2</v>
          </cell>
          <cell r="M107">
            <v>1.0416666666666666E-2</v>
          </cell>
          <cell r="N107">
            <v>1.0416666666666666E-2</v>
          </cell>
          <cell r="O107">
            <v>1.0416666666666666E-2</v>
          </cell>
          <cell r="P107">
            <v>1.0416666666666666E-2</v>
          </cell>
        </row>
      </sheetData>
      <sheetData sheetId="100" refreshError="1"/>
      <sheetData sheetId="101" refreshError="1">
        <row r="2">
          <cell r="D2">
            <v>2.12</v>
          </cell>
          <cell r="E2">
            <v>2.12</v>
          </cell>
          <cell r="F2">
            <v>2.12</v>
          </cell>
          <cell r="G2">
            <v>2.12</v>
          </cell>
          <cell r="H2">
            <v>2.12</v>
          </cell>
          <cell r="I2">
            <v>2.12</v>
          </cell>
          <cell r="J2">
            <v>2.12</v>
          </cell>
          <cell r="K2">
            <v>2.12</v>
          </cell>
          <cell r="L2">
            <v>2.12</v>
          </cell>
          <cell r="M2">
            <v>2.12</v>
          </cell>
          <cell r="N2">
            <v>2.12</v>
          </cell>
          <cell r="O2">
            <v>2.12</v>
          </cell>
          <cell r="P2">
            <v>2.1200000000000006</v>
          </cell>
        </row>
        <row r="3">
          <cell r="D3">
            <v>1.99</v>
          </cell>
          <cell r="E3">
            <v>1.83</v>
          </cell>
          <cell r="F3">
            <v>0</v>
          </cell>
          <cell r="G3">
            <v>0</v>
          </cell>
          <cell r="H3">
            <v>0</v>
          </cell>
          <cell r="I3">
            <v>0</v>
          </cell>
          <cell r="J3">
            <v>0</v>
          </cell>
          <cell r="K3">
            <v>0</v>
          </cell>
          <cell r="L3">
            <v>0</v>
          </cell>
          <cell r="M3">
            <v>0</v>
          </cell>
          <cell r="N3">
            <v>0</v>
          </cell>
          <cell r="O3">
            <v>0</v>
          </cell>
          <cell r="P3">
            <v>1.9100000000000001</v>
          </cell>
        </row>
        <row r="4">
          <cell r="D4">
            <v>2.19</v>
          </cell>
          <cell r="E4">
            <v>2.19</v>
          </cell>
          <cell r="F4">
            <v>2.19</v>
          </cell>
          <cell r="G4">
            <v>2.19</v>
          </cell>
          <cell r="H4">
            <v>2.19</v>
          </cell>
          <cell r="I4">
            <v>2.19</v>
          </cell>
          <cell r="J4">
            <v>2.19</v>
          </cell>
          <cell r="K4">
            <v>2.19</v>
          </cell>
          <cell r="L4">
            <v>2.19</v>
          </cell>
          <cell r="M4">
            <v>2.19</v>
          </cell>
          <cell r="N4">
            <v>2.19</v>
          </cell>
          <cell r="O4">
            <v>2.19</v>
          </cell>
          <cell r="P4">
            <v>2.1900000000000004</v>
          </cell>
        </row>
        <row r="5">
          <cell r="D5">
            <v>2.13</v>
          </cell>
          <cell r="E5">
            <v>1.88</v>
          </cell>
          <cell r="F5">
            <v>0</v>
          </cell>
          <cell r="G5">
            <v>0</v>
          </cell>
          <cell r="H5">
            <v>0</v>
          </cell>
          <cell r="I5">
            <v>0</v>
          </cell>
          <cell r="J5">
            <v>0</v>
          </cell>
          <cell r="K5">
            <v>0</v>
          </cell>
          <cell r="L5">
            <v>0</v>
          </cell>
          <cell r="M5">
            <v>0</v>
          </cell>
          <cell r="N5">
            <v>0</v>
          </cell>
          <cell r="O5">
            <v>0</v>
          </cell>
          <cell r="P5">
            <v>2.0049999999999999</v>
          </cell>
        </row>
        <row r="6">
          <cell r="D6">
            <v>2.2200000000000002</v>
          </cell>
          <cell r="E6">
            <v>2.2200000000000002</v>
          </cell>
          <cell r="F6">
            <v>2.2200000000000002</v>
          </cell>
          <cell r="G6">
            <v>2.2200000000000002</v>
          </cell>
          <cell r="H6">
            <v>2.2200000000000002</v>
          </cell>
          <cell r="I6">
            <v>2.2200000000000002</v>
          </cell>
          <cell r="J6">
            <v>2.2200000000000002</v>
          </cell>
          <cell r="K6">
            <v>2.2200000000000002</v>
          </cell>
          <cell r="L6">
            <v>2.2200000000000002</v>
          </cell>
          <cell r="M6">
            <v>2.2200000000000002</v>
          </cell>
          <cell r="N6">
            <v>2.2200000000000002</v>
          </cell>
          <cell r="O6">
            <v>2.2200000000000002</v>
          </cell>
          <cell r="P6">
            <v>2.2199999999999998</v>
          </cell>
        </row>
        <row r="7">
          <cell r="D7">
            <v>2.1</v>
          </cell>
          <cell r="E7">
            <v>1.84</v>
          </cell>
          <cell r="F7">
            <v>0</v>
          </cell>
          <cell r="G7">
            <v>0</v>
          </cell>
          <cell r="H7">
            <v>0</v>
          </cell>
          <cell r="I7">
            <v>0</v>
          </cell>
          <cell r="J7">
            <v>0</v>
          </cell>
          <cell r="K7">
            <v>0</v>
          </cell>
          <cell r="L7">
            <v>0</v>
          </cell>
          <cell r="M7">
            <v>0</v>
          </cell>
          <cell r="N7">
            <v>0</v>
          </cell>
          <cell r="O7">
            <v>0</v>
          </cell>
          <cell r="P7">
            <v>1.9700000000000002</v>
          </cell>
        </row>
        <row r="8">
          <cell r="D8">
            <v>4.63</v>
          </cell>
          <cell r="E8">
            <v>4.63</v>
          </cell>
          <cell r="F8">
            <v>4.63</v>
          </cell>
          <cell r="G8">
            <v>4.63</v>
          </cell>
          <cell r="H8">
            <v>4.63</v>
          </cell>
          <cell r="I8">
            <v>4.63</v>
          </cell>
          <cell r="J8">
            <v>4.63</v>
          </cell>
          <cell r="K8">
            <v>4.63</v>
          </cell>
          <cell r="L8">
            <v>4.63</v>
          </cell>
          <cell r="M8">
            <v>4.63</v>
          </cell>
          <cell r="N8">
            <v>4.63</v>
          </cell>
          <cell r="O8">
            <v>4.63</v>
          </cell>
          <cell r="P8">
            <v>4.6300000000000008</v>
          </cell>
        </row>
        <row r="9">
          <cell r="D9">
            <v>5.08</v>
          </cell>
          <cell r="E9">
            <v>3.99</v>
          </cell>
          <cell r="F9">
            <v>0</v>
          </cell>
          <cell r="G9">
            <v>0</v>
          </cell>
          <cell r="H9">
            <v>0</v>
          </cell>
          <cell r="I9">
            <v>0</v>
          </cell>
          <cell r="J9">
            <v>0</v>
          </cell>
          <cell r="K9">
            <v>0</v>
          </cell>
          <cell r="L9">
            <v>0</v>
          </cell>
          <cell r="M9">
            <v>0</v>
          </cell>
          <cell r="N9">
            <v>0</v>
          </cell>
          <cell r="O9">
            <v>0</v>
          </cell>
          <cell r="P9">
            <v>4.5350000000000001</v>
          </cell>
        </row>
        <row r="10">
          <cell r="D10">
            <v>2.2799999999999998</v>
          </cell>
          <cell r="E10">
            <v>2.2799999999999998</v>
          </cell>
          <cell r="F10">
            <v>2.2799999999999998</v>
          </cell>
          <cell r="G10">
            <v>2.2799999999999998</v>
          </cell>
          <cell r="H10">
            <v>2.2799999999999998</v>
          </cell>
          <cell r="I10">
            <v>2.2799999999999998</v>
          </cell>
          <cell r="J10">
            <v>2.2799999999999998</v>
          </cell>
          <cell r="K10">
            <v>2.2799999999999998</v>
          </cell>
          <cell r="L10">
            <v>2.2799999999999998</v>
          </cell>
          <cell r="M10">
            <v>2.2799999999999998</v>
          </cell>
          <cell r="N10">
            <v>2.2799999999999998</v>
          </cell>
          <cell r="O10">
            <v>2.2799999999999998</v>
          </cell>
          <cell r="P10">
            <v>2.2800000000000002</v>
          </cell>
        </row>
        <row r="11">
          <cell r="D11">
            <v>2.46</v>
          </cell>
          <cell r="E11">
            <v>2.2799999999999998</v>
          </cell>
          <cell r="F11">
            <v>0</v>
          </cell>
          <cell r="G11">
            <v>0</v>
          </cell>
          <cell r="H11">
            <v>0</v>
          </cell>
          <cell r="I11">
            <v>0</v>
          </cell>
          <cell r="J11">
            <v>0</v>
          </cell>
          <cell r="K11">
            <v>0</v>
          </cell>
          <cell r="L11">
            <v>0</v>
          </cell>
          <cell r="M11">
            <v>0</v>
          </cell>
          <cell r="N11">
            <v>0</v>
          </cell>
          <cell r="O11">
            <v>0</v>
          </cell>
          <cell r="P11">
            <v>2.37</v>
          </cell>
        </row>
        <row r="12">
          <cell r="D12">
            <v>2.7</v>
          </cell>
          <cell r="E12">
            <v>2.7</v>
          </cell>
          <cell r="F12">
            <v>2.7</v>
          </cell>
          <cell r="G12">
            <v>2.7</v>
          </cell>
          <cell r="H12">
            <v>2.7</v>
          </cell>
          <cell r="I12">
            <v>2.7</v>
          </cell>
          <cell r="J12">
            <v>2.7</v>
          </cell>
          <cell r="K12">
            <v>2.7</v>
          </cell>
          <cell r="L12">
            <v>2.7</v>
          </cell>
          <cell r="M12">
            <v>2.7</v>
          </cell>
          <cell r="N12">
            <v>2.7</v>
          </cell>
          <cell r="O12">
            <v>2.7</v>
          </cell>
          <cell r="P12">
            <v>2.6999999999999997</v>
          </cell>
        </row>
        <row r="13">
          <cell r="D13">
            <v>2.66</v>
          </cell>
          <cell r="E13">
            <v>2.25</v>
          </cell>
          <cell r="F13">
            <v>0</v>
          </cell>
          <cell r="G13">
            <v>0</v>
          </cell>
          <cell r="H13">
            <v>0</v>
          </cell>
          <cell r="I13">
            <v>0</v>
          </cell>
          <cell r="J13">
            <v>0</v>
          </cell>
          <cell r="K13">
            <v>0</v>
          </cell>
          <cell r="L13">
            <v>0</v>
          </cell>
          <cell r="M13">
            <v>0</v>
          </cell>
          <cell r="N13">
            <v>0</v>
          </cell>
          <cell r="O13">
            <v>0</v>
          </cell>
          <cell r="P13">
            <v>2.4550000000000001</v>
          </cell>
        </row>
        <row r="14">
          <cell r="D14">
            <v>2.7</v>
          </cell>
          <cell r="E14">
            <v>2.7</v>
          </cell>
          <cell r="F14">
            <v>2.7</v>
          </cell>
          <cell r="G14">
            <v>2.7</v>
          </cell>
          <cell r="H14">
            <v>2.7</v>
          </cell>
          <cell r="I14">
            <v>2.7</v>
          </cell>
          <cell r="J14">
            <v>2.7</v>
          </cell>
          <cell r="K14">
            <v>2.7</v>
          </cell>
          <cell r="L14">
            <v>2.7</v>
          </cell>
          <cell r="M14">
            <v>2.7</v>
          </cell>
          <cell r="N14">
            <v>2.7</v>
          </cell>
          <cell r="O14">
            <v>2.7</v>
          </cell>
          <cell r="P14">
            <v>2.6999999999999997</v>
          </cell>
        </row>
        <row r="15">
          <cell r="D15">
            <v>2.66</v>
          </cell>
          <cell r="E15">
            <v>2.25</v>
          </cell>
          <cell r="F15">
            <v>0</v>
          </cell>
          <cell r="G15">
            <v>0</v>
          </cell>
          <cell r="H15">
            <v>0</v>
          </cell>
          <cell r="I15">
            <v>0</v>
          </cell>
          <cell r="J15">
            <v>0</v>
          </cell>
          <cell r="K15">
            <v>0</v>
          </cell>
          <cell r="L15">
            <v>0</v>
          </cell>
          <cell r="M15">
            <v>0</v>
          </cell>
          <cell r="N15">
            <v>0</v>
          </cell>
          <cell r="O15">
            <v>0</v>
          </cell>
          <cell r="P15">
            <v>2.4550000000000001</v>
          </cell>
        </row>
        <row r="18">
          <cell r="D18" t="str">
            <v>0</v>
          </cell>
          <cell r="E18" t="str">
            <v>0</v>
          </cell>
          <cell r="F18">
            <v>0</v>
          </cell>
          <cell r="G18">
            <v>0</v>
          </cell>
          <cell r="H18">
            <v>0</v>
          </cell>
          <cell r="I18">
            <v>0</v>
          </cell>
          <cell r="J18">
            <v>0</v>
          </cell>
          <cell r="K18">
            <v>0</v>
          </cell>
          <cell r="L18">
            <v>0</v>
          </cell>
          <cell r="M18">
            <v>0</v>
          </cell>
          <cell r="N18">
            <v>0</v>
          </cell>
          <cell r="O18">
            <v>0</v>
          </cell>
          <cell r="P18" t="e">
            <v>#DIV/0!</v>
          </cell>
        </row>
        <row r="19">
          <cell r="D19" t="str">
            <v>0</v>
          </cell>
          <cell r="E19" t="str">
            <v>0</v>
          </cell>
          <cell r="F19">
            <v>0</v>
          </cell>
          <cell r="G19">
            <v>0</v>
          </cell>
          <cell r="H19">
            <v>0</v>
          </cell>
          <cell r="I19">
            <v>0</v>
          </cell>
          <cell r="J19">
            <v>0</v>
          </cell>
          <cell r="K19">
            <v>0</v>
          </cell>
          <cell r="L19">
            <v>0</v>
          </cell>
          <cell r="M19">
            <v>0</v>
          </cell>
          <cell r="N19">
            <v>0</v>
          </cell>
          <cell r="O19">
            <v>0</v>
          </cell>
          <cell r="P19" t="e">
            <v>#DIV/0!</v>
          </cell>
        </row>
        <row r="20">
          <cell r="D20" t="str">
            <v>0</v>
          </cell>
          <cell r="E20" t="str">
            <v>0</v>
          </cell>
          <cell r="F20">
            <v>0</v>
          </cell>
          <cell r="G20">
            <v>0</v>
          </cell>
          <cell r="H20">
            <v>0</v>
          </cell>
          <cell r="I20">
            <v>0</v>
          </cell>
          <cell r="J20">
            <v>0</v>
          </cell>
          <cell r="K20">
            <v>0</v>
          </cell>
          <cell r="L20">
            <v>0</v>
          </cell>
          <cell r="M20">
            <v>0</v>
          </cell>
          <cell r="N20">
            <v>0</v>
          </cell>
          <cell r="O20">
            <v>0</v>
          </cell>
          <cell r="P20" t="e">
            <v>#DIV/0!</v>
          </cell>
        </row>
        <row r="21">
          <cell r="D21" t="str">
            <v>0</v>
          </cell>
          <cell r="E21" t="str">
            <v>0</v>
          </cell>
          <cell r="F21">
            <v>0</v>
          </cell>
          <cell r="G21">
            <v>0</v>
          </cell>
          <cell r="H21">
            <v>0</v>
          </cell>
          <cell r="I21">
            <v>0</v>
          </cell>
          <cell r="J21">
            <v>0</v>
          </cell>
          <cell r="K21">
            <v>0</v>
          </cell>
          <cell r="L21">
            <v>0</v>
          </cell>
          <cell r="M21">
            <v>0</v>
          </cell>
          <cell r="N21">
            <v>0</v>
          </cell>
          <cell r="O21">
            <v>0</v>
          </cell>
          <cell r="P21" t="e">
            <v>#DIV/0!</v>
          </cell>
        </row>
        <row r="22">
          <cell r="D22" t="str">
            <v>0</v>
          </cell>
          <cell r="E22" t="str">
            <v>0</v>
          </cell>
          <cell r="F22">
            <v>0</v>
          </cell>
          <cell r="G22">
            <v>0</v>
          </cell>
          <cell r="H22">
            <v>0</v>
          </cell>
          <cell r="I22">
            <v>0</v>
          </cell>
          <cell r="J22">
            <v>0</v>
          </cell>
          <cell r="K22">
            <v>0</v>
          </cell>
          <cell r="L22">
            <v>0</v>
          </cell>
          <cell r="M22">
            <v>0</v>
          </cell>
          <cell r="N22">
            <v>0</v>
          </cell>
          <cell r="O22">
            <v>0</v>
          </cell>
          <cell r="P22" t="e">
            <v>#DIV/0!</v>
          </cell>
        </row>
        <row r="23">
          <cell r="D23" t="str">
            <v>0</v>
          </cell>
          <cell r="E23" t="str">
            <v>0</v>
          </cell>
          <cell r="F23">
            <v>0</v>
          </cell>
          <cell r="G23">
            <v>0</v>
          </cell>
          <cell r="H23">
            <v>0</v>
          </cell>
          <cell r="I23">
            <v>0</v>
          </cell>
          <cell r="J23">
            <v>0</v>
          </cell>
          <cell r="K23">
            <v>0</v>
          </cell>
          <cell r="L23">
            <v>0</v>
          </cell>
          <cell r="M23">
            <v>0</v>
          </cell>
          <cell r="N23">
            <v>0</v>
          </cell>
          <cell r="O23">
            <v>0</v>
          </cell>
          <cell r="P23" t="e">
            <v>#DIV/0!</v>
          </cell>
        </row>
        <row r="24">
          <cell r="D24" t="str">
            <v>0</v>
          </cell>
          <cell r="E24" t="str">
            <v>0</v>
          </cell>
          <cell r="F24">
            <v>0</v>
          </cell>
          <cell r="G24">
            <v>0</v>
          </cell>
          <cell r="H24">
            <v>0</v>
          </cell>
          <cell r="I24">
            <v>0</v>
          </cell>
          <cell r="J24">
            <v>0</v>
          </cell>
          <cell r="K24">
            <v>0</v>
          </cell>
          <cell r="L24">
            <v>0</v>
          </cell>
          <cell r="M24">
            <v>0</v>
          </cell>
          <cell r="N24">
            <v>0</v>
          </cell>
          <cell r="O24">
            <v>0</v>
          </cell>
          <cell r="P24" t="e">
            <v>#DIV/0!</v>
          </cell>
        </row>
        <row r="25">
          <cell r="D25" t="str">
            <v>0</v>
          </cell>
          <cell r="E25" t="str">
            <v>0</v>
          </cell>
          <cell r="F25">
            <v>0</v>
          </cell>
          <cell r="G25">
            <v>0</v>
          </cell>
          <cell r="H25">
            <v>0</v>
          </cell>
          <cell r="I25">
            <v>0</v>
          </cell>
          <cell r="J25">
            <v>0</v>
          </cell>
          <cell r="K25">
            <v>0</v>
          </cell>
          <cell r="L25">
            <v>0</v>
          </cell>
          <cell r="M25">
            <v>0</v>
          </cell>
          <cell r="N25">
            <v>0</v>
          </cell>
          <cell r="O25">
            <v>0</v>
          </cell>
          <cell r="P25" t="e">
            <v>#DIV/0!</v>
          </cell>
        </row>
        <row r="26">
          <cell r="D26" t="str">
            <v>0</v>
          </cell>
          <cell r="E26" t="str">
            <v>0</v>
          </cell>
          <cell r="F26">
            <v>0</v>
          </cell>
          <cell r="G26">
            <v>0</v>
          </cell>
          <cell r="H26">
            <v>0</v>
          </cell>
          <cell r="I26">
            <v>0</v>
          </cell>
          <cell r="J26">
            <v>0</v>
          </cell>
          <cell r="K26">
            <v>0</v>
          </cell>
          <cell r="L26">
            <v>0</v>
          </cell>
          <cell r="M26">
            <v>0</v>
          </cell>
          <cell r="N26">
            <v>0</v>
          </cell>
          <cell r="O26">
            <v>0</v>
          </cell>
          <cell r="P26" t="e">
            <v>#DIV/0!</v>
          </cell>
        </row>
        <row r="27">
          <cell r="D27" t="str">
            <v>0</v>
          </cell>
          <cell r="E27" t="str">
            <v>0</v>
          </cell>
          <cell r="F27">
            <v>0</v>
          </cell>
          <cell r="G27">
            <v>0</v>
          </cell>
          <cell r="H27">
            <v>0</v>
          </cell>
          <cell r="I27">
            <v>0</v>
          </cell>
          <cell r="J27">
            <v>0</v>
          </cell>
          <cell r="K27">
            <v>0</v>
          </cell>
          <cell r="L27">
            <v>0</v>
          </cell>
          <cell r="M27">
            <v>0</v>
          </cell>
          <cell r="N27">
            <v>0</v>
          </cell>
          <cell r="O27">
            <v>0</v>
          </cell>
          <cell r="P27" t="e">
            <v>#DIV/0!</v>
          </cell>
        </row>
        <row r="28">
          <cell r="D28" t="str">
            <v>0</v>
          </cell>
          <cell r="E28" t="str">
            <v>0</v>
          </cell>
          <cell r="F28">
            <v>0</v>
          </cell>
          <cell r="G28">
            <v>0</v>
          </cell>
          <cell r="H28">
            <v>0</v>
          </cell>
          <cell r="I28">
            <v>0</v>
          </cell>
          <cell r="J28">
            <v>0</v>
          </cell>
          <cell r="K28">
            <v>0</v>
          </cell>
          <cell r="L28">
            <v>0</v>
          </cell>
          <cell r="M28">
            <v>0</v>
          </cell>
          <cell r="N28">
            <v>0</v>
          </cell>
          <cell r="O28">
            <v>0</v>
          </cell>
          <cell r="P28" t="e">
            <v>#DIV/0!</v>
          </cell>
        </row>
        <row r="29">
          <cell r="D29" t="str">
            <v>0</v>
          </cell>
          <cell r="E29" t="str">
            <v>0</v>
          </cell>
          <cell r="F29">
            <v>0</v>
          </cell>
          <cell r="G29">
            <v>0</v>
          </cell>
          <cell r="H29">
            <v>0</v>
          </cell>
          <cell r="I29">
            <v>0</v>
          </cell>
          <cell r="J29">
            <v>0</v>
          </cell>
          <cell r="K29">
            <v>0</v>
          </cell>
          <cell r="L29">
            <v>0</v>
          </cell>
          <cell r="M29">
            <v>0</v>
          </cell>
          <cell r="N29">
            <v>0</v>
          </cell>
          <cell r="O29">
            <v>0</v>
          </cell>
          <cell r="P29" t="e">
            <v>#DIV/0!</v>
          </cell>
        </row>
        <row r="30">
          <cell r="D30" t="str">
            <v>0</v>
          </cell>
          <cell r="E30" t="str">
            <v>0</v>
          </cell>
          <cell r="F30">
            <v>0</v>
          </cell>
          <cell r="G30">
            <v>0</v>
          </cell>
          <cell r="H30">
            <v>0</v>
          </cell>
          <cell r="I30">
            <v>0</v>
          </cell>
          <cell r="J30">
            <v>0</v>
          </cell>
          <cell r="K30">
            <v>0</v>
          </cell>
          <cell r="L30">
            <v>0</v>
          </cell>
          <cell r="M30">
            <v>0</v>
          </cell>
          <cell r="N30">
            <v>0</v>
          </cell>
          <cell r="O30">
            <v>0</v>
          </cell>
          <cell r="P30" t="e">
            <v>#DIV/0!</v>
          </cell>
        </row>
        <row r="31">
          <cell r="D31" t="str">
            <v>0</v>
          </cell>
          <cell r="E31" t="str">
            <v>0</v>
          </cell>
          <cell r="F31">
            <v>0</v>
          </cell>
          <cell r="G31">
            <v>0</v>
          </cell>
          <cell r="H31">
            <v>0</v>
          </cell>
          <cell r="I31">
            <v>0</v>
          </cell>
          <cell r="J31">
            <v>0</v>
          </cell>
          <cell r="K31">
            <v>0</v>
          </cell>
          <cell r="L31">
            <v>0</v>
          </cell>
          <cell r="M31">
            <v>0</v>
          </cell>
          <cell r="N31">
            <v>0</v>
          </cell>
          <cell r="O31">
            <v>0</v>
          </cell>
          <cell r="P31" t="e">
            <v>#DIV/0!</v>
          </cell>
        </row>
        <row r="34">
          <cell r="D34">
            <v>0</v>
          </cell>
          <cell r="E34">
            <v>0</v>
          </cell>
          <cell r="F34">
            <v>0</v>
          </cell>
          <cell r="G34">
            <v>0</v>
          </cell>
          <cell r="H34">
            <v>0</v>
          </cell>
          <cell r="I34">
            <v>0</v>
          </cell>
          <cell r="J34">
            <v>0</v>
          </cell>
          <cell r="K34">
            <v>0</v>
          </cell>
          <cell r="L34">
            <v>0</v>
          </cell>
          <cell r="M34">
            <v>0</v>
          </cell>
          <cell r="N34">
            <v>0</v>
          </cell>
          <cell r="O34">
            <v>0</v>
          </cell>
          <cell r="P34">
            <v>10</v>
          </cell>
        </row>
        <row r="35">
          <cell r="D35" t="str">
            <v>0</v>
          </cell>
          <cell r="E35" t="str">
            <v>0</v>
          </cell>
          <cell r="F35">
            <v>0</v>
          </cell>
          <cell r="G35">
            <v>0</v>
          </cell>
          <cell r="H35">
            <v>0</v>
          </cell>
          <cell r="I35">
            <v>0</v>
          </cell>
          <cell r="J35">
            <v>0</v>
          </cell>
          <cell r="K35">
            <v>0</v>
          </cell>
          <cell r="L35">
            <v>0</v>
          </cell>
          <cell r="M35">
            <v>0</v>
          </cell>
          <cell r="N35">
            <v>0</v>
          </cell>
          <cell r="O35">
            <v>0</v>
          </cell>
          <cell r="P35">
            <v>0</v>
          </cell>
        </row>
        <row r="36">
          <cell r="D36">
            <v>0</v>
          </cell>
          <cell r="E36">
            <v>0</v>
          </cell>
          <cell r="F36">
            <v>0</v>
          </cell>
          <cell r="G36">
            <v>0</v>
          </cell>
          <cell r="H36">
            <v>0</v>
          </cell>
          <cell r="I36">
            <v>0</v>
          </cell>
          <cell r="J36">
            <v>0</v>
          </cell>
          <cell r="K36">
            <v>0</v>
          </cell>
          <cell r="L36">
            <v>0</v>
          </cell>
          <cell r="M36">
            <v>0</v>
          </cell>
          <cell r="N36">
            <v>0</v>
          </cell>
          <cell r="O36">
            <v>0</v>
          </cell>
          <cell r="P36">
            <v>25</v>
          </cell>
        </row>
        <row r="37">
          <cell r="D37">
            <v>3</v>
          </cell>
          <cell r="E37" t="str">
            <v>0</v>
          </cell>
          <cell r="F37">
            <v>0</v>
          </cell>
          <cell r="G37">
            <v>0</v>
          </cell>
          <cell r="H37">
            <v>0</v>
          </cell>
          <cell r="I37">
            <v>0</v>
          </cell>
          <cell r="J37">
            <v>0</v>
          </cell>
          <cell r="K37">
            <v>0</v>
          </cell>
          <cell r="L37">
            <v>0</v>
          </cell>
          <cell r="M37">
            <v>0</v>
          </cell>
          <cell r="N37">
            <v>0</v>
          </cell>
          <cell r="O37">
            <v>0</v>
          </cell>
          <cell r="P37">
            <v>3</v>
          </cell>
        </row>
        <row r="38">
          <cell r="D38">
            <v>0</v>
          </cell>
          <cell r="E38">
            <v>0</v>
          </cell>
          <cell r="F38">
            <v>0</v>
          </cell>
          <cell r="G38">
            <v>0</v>
          </cell>
          <cell r="H38">
            <v>0</v>
          </cell>
          <cell r="I38">
            <v>0</v>
          </cell>
          <cell r="J38">
            <v>0</v>
          </cell>
          <cell r="K38">
            <v>0</v>
          </cell>
          <cell r="L38">
            <v>0</v>
          </cell>
          <cell r="M38">
            <v>0</v>
          </cell>
          <cell r="N38">
            <v>0</v>
          </cell>
          <cell r="O38">
            <v>0</v>
          </cell>
          <cell r="P38">
            <v>11</v>
          </cell>
        </row>
        <row r="39">
          <cell r="D39">
            <v>3</v>
          </cell>
          <cell r="E39" t="str">
            <v>0</v>
          </cell>
          <cell r="F39">
            <v>0</v>
          </cell>
          <cell r="G39">
            <v>0</v>
          </cell>
          <cell r="H39">
            <v>0</v>
          </cell>
          <cell r="I39">
            <v>0</v>
          </cell>
          <cell r="J39">
            <v>0</v>
          </cell>
          <cell r="K39">
            <v>0</v>
          </cell>
          <cell r="L39">
            <v>0</v>
          </cell>
          <cell r="M39">
            <v>0</v>
          </cell>
          <cell r="N39">
            <v>0</v>
          </cell>
          <cell r="O39">
            <v>0</v>
          </cell>
          <cell r="P39">
            <v>3</v>
          </cell>
        </row>
        <row r="40">
          <cell r="D40">
            <v>0</v>
          </cell>
          <cell r="E40">
            <v>0</v>
          </cell>
          <cell r="F40">
            <v>0</v>
          </cell>
          <cell r="G40">
            <v>0</v>
          </cell>
          <cell r="H40">
            <v>0</v>
          </cell>
          <cell r="I40">
            <v>0</v>
          </cell>
          <cell r="J40">
            <v>0</v>
          </cell>
          <cell r="K40">
            <v>0</v>
          </cell>
          <cell r="L40">
            <v>0</v>
          </cell>
          <cell r="M40">
            <v>0</v>
          </cell>
          <cell r="N40">
            <v>0</v>
          </cell>
          <cell r="O40">
            <v>0</v>
          </cell>
          <cell r="P40">
            <v>30</v>
          </cell>
        </row>
        <row r="41">
          <cell r="D41">
            <v>1</v>
          </cell>
          <cell r="E41">
            <v>2</v>
          </cell>
          <cell r="F41">
            <v>0</v>
          </cell>
          <cell r="G41">
            <v>0</v>
          </cell>
          <cell r="H41">
            <v>0</v>
          </cell>
          <cell r="I41">
            <v>0</v>
          </cell>
          <cell r="J41">
            <v>0</v>
          </cell>
          <cell r="K41">
            <v>0</v>
          </cell>
          <cell r="L41">
            <v>0</v>
          </cell>
          <cell r="M41">
            <v>0</v>
          </cell>
          <cell r="N41">
            <v>0</v>
          </cell>
          <cell r="O41">
            <v>0</v>
          </cell>
          <cell r="P41">
            <v>3</v>
          </cell>
        </row>
        <row r="42">
          <cell r="D42">
            <v>0</v>
          </cell>
          <cell r="E42">
            <v>0</v>
          </cell>
          <cell r="F42">
            <v>0</v>
          </cell>
          <cell r="G42">
            <v>0</v>
          </cell>
          <cell r="H42">
            <v>0</v>
          </cell>
          <cell r="I42">
            <v>0</v>
          </cell>
          <cell r="J42">
            <v>0</v>
          </cell>
          <cell r="K42">
            <v>0</v>
          </cell>
          <cell r="L42">
            <v>0</v>
          </cell>
          <cell r="M42">
            <v>0</v>
          </cell>
          <cell r="N42">
            <v>0</v>
          </cell>
          <cell r="O42">
            <v>0</v>
          </cell>
          <cell r="P42">
            <v>11</v>
          </cell>
        </row>
        <row r="43">
          <cell r="D43">
            <v>2</v>
          </cell>
          <cell r="E43">
            <v>1</v>
          </cell>
          <cell r="F43">
            <v>0</v>
          </cell>
          <cell r="G43">
            <v>0</v>
          </cell>
          <cell r="H43">
            <v>0</v>
          </cell>
          <cell r="I43">
            <v>0</v>
          </cell>
          <cell r="J43">
            <v>0</v>
          </cell>
          <cell r="K43">
            <v>0</v>
          </cell>
          <cell r="L43">
            <v>0</v>
          </cell>
          <cell r="M43">
            <v>0</v>
          </cell>
          <cell r="N43">
            <v>0</v>
          </cell>
          <cell r="O43">
            <v>0</v>
          </cell>
          <cell r="P43">
            <v>3</v>
          </cell>
        </row>
        <row r="44">
          <cell r="D44">
            <v>0</v>
          </cell>
          <cell r="E44">
            <v>0</v>
          </cell>
          <cell r="F44">
            <v>0</v>
          </cell>
          <cell r="G44">
            <v>0</v>
          </cell>
          <cell r="H44">
            <v>0</v>
          </cell>
          <cell r="I44">
            <v>0</v>
          </cell>
          <cell r="J44">
            <v>0</v>
          </cell>
          <cell r="K44">
            <v>0</v>
          </cell>
          <cell r="L44">
            <v>0</v>
          </cell>
          <cell r="M44">
            <v>0</v>
          </cell>
          <cell r="N44">
            <v>0</v>
          </cell>
          <cell r="O44">
            <v>0</v>
          </cell>
          <cell r="P44">
            <v>0</v>
          </cell>
        </row>
        <row r="45">
          <cell r="D45" t="str">
            <v>0</v>
          </cell>
          <cell r="E45" t="str">
            <v>0</v>
          </cell>
          <cell r="F45">
            <v>0</v>
          </cell>
          <cell r="G45">
            <v>0</v>
          </cell>
          <cell r="H45">
            <v>0</v>
          </cell>
          <cell r="I45">
            <v>0</v>
          </cell>
          <cell r="J45">
            <v>0</v>
          </cell>
          <cell r="K45">
            <v>0</v>
          </cell>
          <cell r="L45">
            <v>0</v>
          </cell>
          <cell r="M45">
            <v>0</v>
          </cell>
          <cell r="N45">
            <v>0</v>
          </cell>
          <cell r="O45">
            <v>0</v>
          </cell>
          <cell r="P45">
            <v>0</v>
          </cell>
        </row>
        <row r="46">
          <cell r="D46">
            <v>0</v>
          </cell>
          <cell r="E46">
            <v>0</v>
          </cell>
          <cell r="F46">
            <v>0</v>
          </cell>
          <cell r="G46">
            <v>0</v>
          </cell>
          <cell r="H46">
            <v>0</v>
          </cell>
          <cell r="I46">
            <v>0</v>
          </cell>
          <cell r="J46">
            <v>0</v>
          </cell>
          <cell r="K46">
            <v>0</v>
          </cell>
          <cell r="L46">
            <v>0</v>
          </cell>
          <cell r="M46">
            <v>0</v>
          </cell>
          <cell r="N46">
            <v>0</v>
          </cell>
          <cell r="O46">
            <v>0</v>
          </cell>
          <cell r="P46">
            <v>0</v>
          </cell>
        </row>
        <row r="47">
          <cell r="D47" t="str">
            <v>0</v>
          </cell>
          <cell r="E47" t="str">
            <v>0</v>
          </cell>
          <cell r="F47">
            <v>0</v>
          </cell>
          <cell r="G47">
            <v>0</v>
          </cell>
          <cell r="H47">
            <v>0</v>
          </cell>
          <cell r="I47">
            <v>0</v>
          </cell>
          <cell r="J47">
            <v>0</v>
          </cell>
          <cell r="K47">
            <v>0</v>
          </cell>
          <cell r="L47">
            <v>0</v>
          </cell>
          <cell r="M47">
            <v>0</v>
          </cell>
          <cell r="N47">
            <v>0</v>
          </cell>
          <cell r="O47">
            <v>0</v>
          </cell>
          <cell r="P47">
            <v>0</v>
          </cell>
        </row>
        <row r="48">
          <cell r="D48">
            <v>0</v>
          </cell>
          <cell r="E48">
            <v>0</v>
          </cell>
          <cell r="F48">
            <v>0</v>
          </cell>
          <cell r="G48">
            <v>0</v>
          </cell>
          <cell r="H48">
            <v>0</v>
          </cell>
          <cell r="I48">
            <v>0</v>
          </cell>
          <cell r="J48">
            <v>0</v>
          </cell>
          <cell r="K48">
            <v>0</v>
          </cell>
          <cell r="L48">
            <v>0</v>
          </cell>
          <cell r="M48">
            <v>0</v>
          </cell>
          <cell r="N48">
            <v>0</v>
          </cell>
          <cell r="O48">
            <v>0</v>
          </cell>
          <cell r="P48">
            <v>5</v>
          </cell>
        </row>
        <row r="49">
          <cell r="D49" t="str">
            <v>0</v>
          </cell>
          <cell r="E49" t="str">
            <v>0</v>
          </cell>
          <cell r="F49">
            <v>0</v>
          </cell>
          <cell r="G49">
            <v>0</v>
          </cell>
          <cell r="H49">
            <v>0</v>
          </cell>
          <cell r="I49">
            <v>0</v>
          </cell>
          <cell r="J49">
            <v>0</v>
          </cell>
          <cell r="K49">
            <v>0</v>
          </cell>
          <cell r="L49">
            <v>0</v>
          </cell>
          <cell r="M49">
            <v>0</v>
          </cell>
          <cell r="N49">
            <v>0</v>
          </cell>
          <cell r="O49">
            <v>0</v>
          </cell>
          <cell r="P49">
            <v>0</v>
          </cell>
        </row>
        <row r="50">
          <cell r="D50">
            <v>0</v>
          </cell>
          <cell r="E50">
            <v>0</v>
          </cell>
          <cell r="F50">
            <v>0</v>
          </cell>
          <cell r="G50">
            <v>0</v>
          </cell>
          <cell r="H50">
            <v>0</v>
          </cell>
          <cell r="I50">
            <v>0</v>
          </cell>
          <cell r="J50">
            <v>0</v>
          </cell>
          <cell r="K50">
            <v>0</v>
          </cell>
          <cell r="L50">
            <v>0</v>
          </cell>
          <cell r="M50">
            <v>0</v>
          </cell>
          <cell r="N50">
            <v>0</v>
          </cell>
          <cell r="O50">
            <v>0</v>
          </cell>
          <cell r="P50">
            <v>92</v>
          </cell>
        </row>
        <row r="51">
          <cell r="D51">
            <v>9</v>
          </cell>
          <cell r="E51">
            <v>3</v>
          </cell>
          <cell r="F51">
            <v>0</v>
          </cell>
          <cell r="G51">
            <v>0</v>
          </cell>
          <cell r="H51">
            <v>0</v>
          </cell>
          <cell r="I51">
            <v>0</v>
          </cell>
          <cell r="J51">
            <v>0</v>
          </cell>
          <cell r="K51">
            <v>0</v>
          </cell>
          <cell r="L51">
            <v>0</v>
          </cell>
          <cell r="M51">
            <v>0</v>
          </cell>
          <cell r="N51">
            <v>0</v>
          </cell>
          <cell r="O51">
            <v>0</v>
          </cell>
          <cell r="P51">
            <v>12</v>
          </cell>
        </row>
        <row r="54">
          <cell r="D54">
            <v>0</v>
          </cell>
          <cell r="E54">
            <v>0</v>
          </cell>
          <cell r="F54">
            <v>0</v>
          </cell>
          <cell r="G54">
            <v>0</v>
          </cell>
          <cell r="H54">
            <v>0</v>
          </cell>
          <cell r="I54">
            <v>0</v>
          </cell>
          <cell r="J54">
            <v>0</v>
          </cell>
          <cell r="K54">
            <v>0</v>
          </cell>
          <cell r="L54">
            <v>0</v>
          </cell>
          <cell r="M54">
            <v>0</v>
          </cell>
          <cell r="N54">
            <v>0</v>
          </cell>
          <cell r="O54">
            <v>0</v>
          </cell>
          <cell r="P54">
            <v>2</v>
          </cell>
        </row>
        <row r="55">
          <cell r="D55">
            <v>0</v>
          </cell>
          <cell r="E55">
            <v>0</v>
          </cell>
          <cell r="F55">
            <v>0</v>
          </cell>
          <cell r="G55">
            <v>0</v>
          </cell>
          <cell r="H55">
            <v>0</v>
          </cell>
          <cell r="I55">
            <v>0</v>
          </cell>
          <cell r="J55">
            <v>0</v>
          </cell>
          <cell r="K55">
            <v>0</v>
          </cell>
          <cell r="L55">
            <v>0</v>
          </cell>
          <cell r="M55">
            <v>0</v>
          </cell>
          <cell r="N55">
            <v>0</v>
          </cell>
          <cell r="O55">
            <v>0</v>
          </cell>
          <cell r="P55">
            <v>0</v>
          </cell>
        </row>
        <row r="56">
          <cell r="D56">
            <v>0</v>
          </cell>
          <cell r="E56">
            <v>0</v>
          </cell>
          <cell r="F56">
            <v>0</v>
          </cell>
          <cell r="G56">
            <v>0</v>
          </cell>
          <cell r="H56">
            <v>0</v>
          </cell>
          <cell r="I56">
            <v>0</v>
          </cell>
          <cell r="J56">
            <v>0</v>
          </cell>
          <cell r="K56">
            <v>0</v>
          </cell>
          <cell r="L56">
            <v>0</v>
          </cell>
          <cell r="M56">
            <v>0</v>
          </cell>
          <cell r="N56">
            <v>0</v>
          </cell>
          <cell r="O56">
            <v>0</v>
          </cell>
          <cell r="P56">
            <v>136</v>
          </cell>
        </row>
        <row r="57">
          <cell r="D57">
            <v>6</v>
          </cell>
          <cell r="E57">
            <v>5</v>
          </cell>
          <cell r="F57">
            <v>3</v>
          </cell>
          <cell r="G57">
            <v>0</v>
          </cell>
          <cell r="H57">
            <v>0</v>
          </cell>
          <cell r="I57">
            <v>0</v>
          </cell>
          <cell r="J57">
            <v>0</v>
          </cell>
          <cell r="K57">
            <v>0</v>
          </cell>
          <cell r="L57">
            <v>0</v>
          </cell>
          <cell r="M57">
            <v>0</v>
          </cell>
          <cell r="N57">
            <v>0</v>
          </cell>
          <cell r="O57">
            <v>0</v>
          </cell>
          <cell r="P57">
            <v>14</v>
          </cell>
        </row>
        <row r="58">
          <cell r="D58">
            <v>0</v>
          </cell>
          <cell r="E58">
            <v>0</v>
          </cell>
          <cell r="F58">
            <v>0</v>
          </cell>
          <cell r="G58">
            <v>0</v>
          </cell>
          <cell r="H58">
            <v>0</v>
          </cell>
          <cell r="I58">
            <v>0</v>
          </cell>
          <cell r="J58">
            <v>0</v>
          </cell>
          <cell r="K58">
            <v>0</v>
          </cell>
          <cell r="L58">
            <v>0</v>
          </cell>
          <cell r="M58">
            <v>0</v>
          </cell>
          <cell r="N58">
            <v>0</v>
          </cell>
          <cell r="O58">
            <v>0</v>
          </cell>
          <cell r="P58">
            <v>101</v>
          </cell>
        </row>
        <row r="59">
          <cell r="D59">
            <v>2</v>
          </cell>
          <cell r="E59">
            <v>0</v>
          </cell>
          <cell r="F59">
            <v>1</v>
          </cell>
          <cell r="G59">
            <v>0</v>
          </cell>
          <cell r="H59">
            <v>0</v>
          </cell>
          <cell r="I59">
            <v>0</v>
          </cell>
          <cell r="J59">
            <v>0</v>
          </cell>
          <cell r="K59">
            <v>0</v>
          </cell>
          <cell r="L59">
            <v>0</v>
          </cell>
          <cell r="M59">
            <v>0</v>
          </cell>
          <cell r="N59">
            <v>0</v>
          </cell>
          <cell r="O59">
            <v>0</v>
          </cell>
          <cell r="P59">
            <v>3</v>
          </cell>
        </row>
        <row r="60">
          <cell r="D60">
            <v>0</v>
          </cell>
          <cell r="E60">
            <v>0</v>
          </cell>
          <cell r="F60">
            <v>0</v>
          </cell>
          <cell r="G60">
            <v>0</v>
          </cell>
          <cell r="H60">
            <v>0</v>
          </cell>
          <cell r="I60">
            <v>0</v>
          </cell>
          <cell r="J60">
            <v>0</v>
          </cell>
          <cell r="K60">
            <v>0</v>
          </cell>
          <cell r="L60">
            <v>0</v>
          </cell>
          <cell r="M60">
            <v>0</v>
          </cell>
          <cell r="N60">
            <v>0</v>
          </cell>
          <cell r="O60">
            <v>0</v>
          </cell>
          <cell r="P60">
            <v>19</v>
          </cell>
        </row>
        <row r="61">
          <cell r="D61">
            <v>0</v>
          </cell>
          <cell r="E61">
            <v>2</v>
          </cell>
          <cell r="F61">
            <v>5</v>
          </cell>
          <cell r="G61">
            <v>0</v>
          </cell>
          <cell r="H61">
            <v>0</v>
          </cell>
          <cell r="I61">
            <v>0</v>
          </cell>
          <cell r="J61">
            <v>0</v>
          </cell>
          <cell r="K61">
            <v>0</v>
          </cell>
          <cell r="L61">
            <v>0</v>
          </cell>
          <cell r="M61">
            <v>0</v>
          </cell>
          <cell r="N61">
            <v>0</v>
          </cell>
          <cell r="O61">
            <v>0</v>
          </cell>
          <cell r="P61">
            <v>7</v>
          </cell>
        </row>
        <row r="62">
          <cell r="D62">
            <v>0</v>
          </cell>
          <cell r="E62">
            <v>0</v>
          </cell>
          <cell r="F62">
            <v>0</v>
          </cell>
          <cell r="G62">
            <v>0</v>
          </cell>
          <cell r="H62">
            <v>0</v>
          </cell>
          <cell r="I62">
            <v>0</v>
          </cell>
          <cell r="J62">
            <v>0</v>
          </cell>
          <cell r="K62">
            <v>0</v>
          </cell>
          <cell r="L62">
            <v>0</v>
          </cell>
          <cell r="M62">
            <v>0</v>
          </cell>
          <cell r="N62">
            <v>0</v>
          </cell>
          <cell r="O62">
            <v>0</v>
          </cell>
          <cell r="P62">
            <v>83</v>
          </cell>
        </row>
        <row r="63">
          <cell r="D63">
            <v>3</v>
          </cell>
          <cell r="E63">
            <v>1</v>
          </cell>
          <cell r="F63">
            <v>2</v>
          </cell>
          <cell r="G63">
            <v>0</v>
          </cell>
          <cell r="H63">
            <v>0</v>
          </cell>
          <cell r="I63">
            <v>0</v>
          </cell>
          <cell r="J63">
            <v>0</v>
          </cell>
          <cell r="K63">
            <v>0</v>
          </cell>
          <cell r="L63">
            <v>0</v>
          </cell>
          <cell r="M63">
            <v>0</v>
          </cell>
          <cell r="N63">
            <v>0</v>
          </cell>
          <cell r="O63">
            <v>0</v>
          </cell>
          <cell r="P63">
            <v>6</v>
          </cell>
        </row>
        <row r="64">
          <cell r="D64">
            <v>0</v>
          </cell>
          <cell r="E64">
            <v>0</v>
          </cell>
          <cell r="F64">
            <v>0</v>
          </cell>
          <cell r="G64">
            <v>0</v>
          </cell>
          <cell r="H64">
            <v>0</v>
          </cell>
          <cell r="I64">
            <v>0</v>
          </cell>
          <cell r="J64">
            <v>0</v>
          </cell>
          <cell r="K64">
            <v>0</v>
          </cell>
          <cell r="L64">
            <v>0</v>
          </cell>
          <cell r="M64">
            <v>0</v>
          </cell>
          <cell r="N64">
            <v>0</v>
          </cell>
          <cell r="O64">
            <v>0</v>
          </cell>
          <cell r="P64">
            <v>341</v>
          </cell>
        </row>
        <row r="65">
          <cell r="D65">
            <v>11</v>
          </cell>
          <cell r="E65">
            <v>8</v>
          </cell>
          <cell r="F65">
            <v>11</v>
          </cell>
          <cell r="G65">
            <v>0</v>
          </cell>
          <cell r="H65">
            <v>0</v>
          </cell>
          <cell r="I65">
            <v>0</v>
          </cell>
          <cell r="J65">
            <v>0</v>
          </cell>
          <cell r="K65">
            <v>0</v>
          </cell>
          <cell r="L65">
            <v>0</v>
          </cell>
          <cell r="M65">
            <v>0</v>
          </cell>
          <cell r="N65">
            <v>0</v>
          </cell>
          <cell r="O65">
            <v>0</v>
          </cell>
          <cell r="P65">
            <v>30</v>
          </cell>
        </row>
        <row r="68">
          <cell r="D68">
            <v>0</v>
          </cell>
          <cell r="E68">
            <v>0</v>
          </cell>
          <cell r="F68">
            <v>0</v>
          </cell>
          <cell r="G68">
            <v>0</v>
          </cell>
          <cell r="H68">
            <v>0</v>
          </cell>
          <cell r="I68">
            <v>0</v>
          </cell>
          <cell r="J68">
            <v>0</v>
          </cell>
          <cell r="K68">
            <v>0</v>
          </cell>
          <cell r="L68">
            <v>0</v>
          </cell>
          <cell r="M68">
            <v>0</v>
          </cell>
          <cell r="N68">
            <v>0</v>
          </cell>
          <cell r="O68">
            <v>0</v>
          </cell>
          <cell r="P68">
            <v>0</v>
          </cell>
        </row>
        <row r="69">
          <cell r="D69">
            <v>0</v>
          </cell>
          <cell r="E69">
            <v>0</v>
          </cell>
          <cell r="F69">
            <v>0</v>
          </cell>
          <cell r="G69">
            <v>0</v>
          </cell>
          <cell r="H69">
            <v>0</v>
          </cell>
          <cell r="I69">
            <v>0</v>
          </cell>
          <cell r="J69">
            <v>0</v>
          </cell>
          <cell r="K69">
            <v>0</v>
          </cell>
          <cell r="L69">
            <v>0</v>
          </cell>
          <cell r="M69">
            <v>0</v>
          </cell>
          <cell r="N69">
            <v>0</v>
          </cell>
          <cell r="O69">
            <v>0</v>
          </cell>
          <cell r="P69">
            <v>0</v>
          </cell>
        </row>
        <row r="70">
          <cell r="D70">
            <v>3</v>
          </cell>
          <cell r="E70">
            <v>0</v>
          </cell>
          <cell r="F70">
            <v>0</v>
          </cell>
          <cell r="G70">
            <v>0</v>
          </cell>
          <cell r="H70">
            <v>0</v>
          </cell>
          <cell r="I70">
            <v>0</v>
          </cell>
          <cell r="J70">
            <v>0</v>
          </cell>
          <cell r="K70">
            <v>0</v>
          </cell>
          <cell r="L70">
            <v>0</v>
          </cell>
          <cell r="M70">
            <v>0</v>
          </cell>
          <cell r="N70">
            <v>0</v>
          </cell>
          <cell r="O70">
            <v>0</v>
          </cell>
          <cell r="P70">
            <v>3</v>
          </cell>
        </row>
        <row r="71">
          <cell r="D71">
            <v>4</v>
          </cell>
          <cell r="E71">
            <v>0</v>
          </cell>
          <cell r="F71">
            <v>0</v>
          </cell>
          <cell r="G71">
            <v>0</v>
          </cell>
          <cell r="H71">
            <v>0</v>
          </cell>
          <cell r="I71">
            <v>0</v>
          </cell>
          <cell r="J71">
            <v>0</v>
          </cell>
          <cell r="K71">
            <v>0</v>
          </cell>
          <cell r="L71">
            <v>0</v>
          </cell>
          <cell r="M71">
            <v>0</v>
          </cell>
          <cell r="N71">
            <v>0</v>
          </cell>
          <cell r="O71">
            <v>0</v>
          </cell>
          <cell r="P71">
            <v>4</v>
          </cell>
        </row>
        <row r="72">
          <cell r="D72">
            <v>1</v>
          </cell>
          <cell r="E72">
            <v>0</v>
          </cell>
          <cell r="F72">
            <v>0</v>
          </cell>
          <cell r="G72">
            <v>0</v>
          </cell>
          <cell r="H72">
            <v>0</v>
          </cell>
          <cell r="I72">
            <v>0</v>
          </cell>
          <cell r="J72">
            <v>0</v>
          </cell>
          <cell r="K72">
            <v>0</v>
          </cell>
          <cell r="L72">
            <v>0</v>
          </cell>
          <cell r="M72">
            <v>0</v>
          </cell>
          <cell r="N72">
            <v>0</v>
          </cell>
          <cell r="O72">
            <v>0</v>
          </cell>
          <cell r="P72">
            <v>1</v>
          </cell>
        </row>
        <row r="73">
          <cell r="D73">
            <v>2</v>
          </cell>
          <cell r="E73">
            <v>0</v>
          </cell>
          <cell r="F73">
            <v>0</v>
          </cell>
          <cell r="G73">
            <v>0</v>
          </cell>
          <cell r="H73">
            <v>0</v>
          </cell>
          <cell r="I73">
            <v>0</v>
          </cell>
          <cell r="J73">
            <v>0</v>
          </cell>
          <cell r="K73">
            <v>0</v>
          </cell>
          <cell r="L73">
            <v>0</v>
          </cell>
          <cell r="M73">
            <v>0</v>
          </cell>
          <cell r="N73">
            <v>0</v>
          </cell>
          <cell r="O73">
            <v>0</v>
          </cell>
          <cell r="P73">
            <v>2</v>
          </cell>
        </row>
        <row r="74">
          <cell r="D74">
            <v>0</v>
          </cell>
          <cell r="E74">
            <v>0</v>
          </cell>
          <cell r="F74">
            <v>0</v>
          </cell>
          <cell r="G74">
            <v>0</v>
          </cell>
          <cell r="H74">
            <v>0</v>
          </cell>
          <cell r="I74">
            <v>0</v>
          </cell>
          <cell r="J74">
            <v>0</v>
          </cell>
          <cell r="K74">
            <v>0</v>
          </cell>
          <cell r="L74">
            <v>0</v>
          </cell>
          <cell r="M74">
            <v>0</v>
          </cell>
          <cell r="N74">
            <v>0</v>
          </cell>
          <cell r="O74">
            <v>0</v>
          </cell>
          <cell r="P74">
            <v>0</v>
          </cell>
        </row>
        <row r="75">
          <cell r="D75">
            <v>0</v>
          </cell>
          <cell r="E75">
            <v>0</v>
          </cell>
          <cell r="F75">
            <v>0</v>
          </cell>
          <cell r="G75">
            <v>0</v>
          </cell>
          <cell r="H75">
            <v>0</v>
          </cell>
          <cell r="I75">
            <v>0</v>
          </cell>
          <cell r="J75">
            <v>0</v>
          </cell>
          <cell r="K75">
            <v>0</v>
          </cell>
          <cell r="L75">
            <v>0</v>
          </cell>
          <cell r="M75">
            <v>0</v>
          </cell>
          <cell r="N75">
            <v>0</v>
          </cell>
          <cell r="O75">
            <v>0</v>
          </cell>
          <cell r="P75">
            <v>0</v>
          </cell>
        </row>
        <row r="76">
          <cell r="D76">
            <v>1</v>
          </cell>
          <cell r="E76">
            <v>0</v>
          </cell>
          <cell r="F76">
            <v>0</v>
          </cell>
          <cell r="G76">
            <v>0</v>
          </cell>
          <cell r="H76">
            <v>0</v>
          </cell>
          <cell r="I76">
            <v>0</v>
          </cell>
          <cell r="J76">
            <v>0</v>
          </cell>
          <cell r="K76">
            <v>0</v>
          </cell>
          <cell r="L76">
            <v>0</v>
          </cell>
          <cell r="M76">
            <v>0</v>
          </cell>
          <cell r="N76">
            <v>0</v>
          </cell>
          <cell r="O76">
            <v>0</v>
          </cell>
          <cell r="P76">
            <v>1</v>
          </cell>
        </row>
        <row r="77">
          <cell r="D77">
            <v>2</v>
          </cell>
          <cell r="E77">
            <v>0</v>
          </cell>
          <cell r="F77">
            <v>0</v>
          </cell>
          <cell r="G77">
            <v>0</v>
          </cell>
          <cell r="H77">
            <v>0</v>
          </cell>
          <cell r="I77">
            <v>0</v>
          </cell>
          <cell r="J77">
            <v>0</v>
          </cell>
          <cell r="K77">
            <v>0</v>
          </cell>
          <cell r="L77">
            <v>0</v>
          </cell>
          <cell r="M77">
            <v>0</v>
          </cell>
          <cell r="N77">
            <v>0</v>
          </cell>
          <cell r="O77">
            <v>0</v>
          </cell>
          <cell r="P77">
            <v>2</v>
          </cell>
        </row>
        <row r="78">
          <cell r="D78">
            <v>5</v>
          </cell>
          <cell r="E78">
            <v>0</v>
          </cell>
          <cell r="F78">
            <v>0</v>
          </cell>
          <cell r="G78">
            <v>0</v>
          </cell>
          <cell r="H78">
            <v>0</v>
          </cell>
          <cell r="I78">
            <v>0</v>
          </cell>
          <cell r="J78">
            <v>0</v>
          </cell>
          <cell r="K78">
            <v>0</v>
          </cell>
          <cell r="L78">
            <v>0</v>
          </cell>
          <cell r="M78">
            <v>0</v>
          </cell>
          <cell r="N78">
            <v>0</v>
          </cell>
          <cell r="O78">
            <v>0</v>
          </cell>
          <cell r="P78">
            <v>5</v>
          </cell>
        </row>
        <row r="79">
          <cell r="D79">
            <v>8</v>
          </cell>
          <cell r="E79">
            <v>0</v>
          </cell>
          <cell r="F79">
            <v>0</v>
          </cell>
          <cell r="G79">
            <v>0</v>
          </cell>
          <cell r="H79">
            <v>0</v>
          </cell>
          <cell r="I79">
            <v>0</v>
          </cell>
          <cell r="J79">
            <v>0</v>
          </cell>
          <cell r="K79">
            <v>0</v>
          </cell>
          <cell r="L79">
            <v>0</v>
          </cell>
          <cell r="M79">
            <v>0</v>
          </cell>
          <cell r="N79">
            <v>0</v>
          </cell>
          <cell r="O79">
            <v>0</v>
          </cell>
          <cell r="P79">
            <v>8</v>
          </cell>
        </row>
        <row r="82">
          <cell r="D82" t="str">
            <v>0</v>
          </cell>
          <cell r="E82" t="str">
            <v>0</v>
          </cell>
          <cell r="F82">
            <v>0</v>
          </cell>
          <cell r="G82">
            <v>0</v>
          </cell>
          <cell r="H82">
            <v>0</v>
          </cell>
          <cell r="I82">
            <v>0</v>
          </cell>
          <cell r="J82">
            <v>0</v>
          </cell>
          <cell r="K82">
            <v>0</v>
          </cell>
          <cell r="L82">
            <v>0</v>
          </cell>
          <cell r="M82">
            <v>0</v>
          </cell>
          <cell r="N82">
            <v>0</v>
          </cell>
          <cell r="O82">
            <v>0</v>
          </cell>
          <cell r="P82">
            <v>0</v>
          </cell>
        </row>
        <row r="83">
          <cell r="D83" t="str">
            <v>0</v>
          </cell>
          <cell r="E83" t="str">
            <v>0</v>
          </cell>
          <cell r="F83">
            <v>0</v>
          </cell>
          <cell r="G83">
            <v>0</v>
          </cell>
          <cell r="H83">
            <v>0</v>
          </cell>
          <cell r="I83">
            <v>0</v>
          </cell>
          <cell r="J83">
            <v>0</v>
          </cell>
          <cell r="K83">
            <v>0</v>
          </cell>
          <cell r="L83">
            <v>0</v>
          </cell>
          <cell r="M83">
            <v>0</v>
          </cell>
          <cell r="N83">
            <v>0</v>
          </cell>
          <cell r="O83">
            <v>0</v>
          </cell>
          <cell r="P83">
            <v>0</v>
          </cell>
        </row>
        <row r="84">
          <cell r="D84" t="str">
            <v>0</v>
          </cell>
          <cell r="E84" t="str">
            <v>0</v>
          </cell>
          <cell r="F84">
            <v>0</v>
          </cell>
          <cell r="G84">
            <v>0</v>
          </cell>
          <cell r="H84">
            <v>0</v>
          </cell>
          <cell r="I84">
            <v>0</v>
          </cell>
          <cell r="J84">
            <v>0</v>
          </cell>
          <cell r="K84">
            <v>0</v>
          </cell>
          <cell r="L84">
            <v>0</v>
          </cell>
          <cell r="M84">
            <v>0</v>
          </cell>
          <cell r="N84">
            <v>0</v>
          </cell>
          <cell r="O84">
            <v>0</v>
          </cell>
          <cell r="P84">
            <v>0</v>
          </cell>
        </row>
        <row r="85">
          <cell r="D85" t="str">
            <v>0</v>
          </cell>
          <cell r="E85" t="str">
            <v>0</v>
          </cell>
          <cell r="F85">
            <v>0</v>
          </cell>
          <cell r="G85">
            <v>0</v>
          </cell>
          <cell r="H85">
            <v>0</v>
          </cell>
          <cell r="I85">
            <v>0</v>
          </cell>
          <cell r="J85">
            <v>0</v>
          </cell>
          <cell r="K85">
            <v>0</v>
          </cell>
          <cell r="L85">
            <v>0</v>
          </cell>
          <cell r="M85">
            <v>0</v>
          </cell>
          <cell r="N85">
            <v>0</v>
          </cell>
          <cell r="O85">
            <v>0</v>
          </cell>
          <cell r="P85">
            <v>0</v>
          </cell>
        </row>
        <row r="86">
          <cell r="D86" t="str">
            <v>0</v>
          </cell>
          <cell r="E86" t="str">
            <v>0</v>
          </cell>
          <cell r="F86">
            <v>0</v>
          </cell>
          <cell r="G86">
            <v>0</v>
          </cell>
          <cell r="H86">
            <v>0</v>
          </cell>
          <cell r="I86">
            <v>0</v>
          </cell>
          <cell r="J86">
            <v>0</v>
          </cell>
          <cell r="K86">
            <v>0</v>
          </cell>
          <cell r="L86">
            <v>0</v>
          </cell>
          <cell r="M86">
            <v>0</v>
          </cell>
          <cell r="N86">
            <v>0</v>
          </cell>
          <cell r="O86">
            <v>0</v>
          </cell>
          <cell r="P86">
            <v>0</v>
          </cell>
        </row>
        <row r="87">
          <cell r="D87" t="str">
            <v>0</v>
          </cell>
          <cell r="E87" t="str">
            <v>0</v>
          </cell>
          <cell r="F87">
            <v>0</v>
          </cell>
          <cell r="G87">
            <v>0</v>
          </cell>
          <cell r="H87">
            <v>0</v>
          </cell>
          <cell r="I87">
            <v>0</v>
          </cell>
          <cell r="J87">
            <v>0</v>
          </cell>
          <cell r="K87">
            <v>0</v>
          </cell>
          <cell r="L87">
            <v>0</v>
          </cell>
          <cell r="M87">
            <v>0</v>
          </cell>
          <cell r="N87">
            <v>0</v>
          </cell>
          <cell r="O87">
            <v>0</v>
          </cell>
          <cell r="P87">
            <v>0</v>
          </cell>
        </row>
        <row r="88">
          <cell r="D88" t="str">
            <v>0</v>
          </cell>
          <cell r="E88" t="str">
            <v>0</v>
          </cell>
          <cell r="F88">
            <v>0</v>
          </cell>
          <cell r="G88">
            <v>0</v>
          </cell>
          <cell r="H88">
            <v>0</v>
          </cell>
          <cell r="I88">
            <v>0</v>
          </cell>
          <cell r="J88">
            <v>0</v>
          </cell>
          <cell r="K88">
            <v>0</v>
          </cell>
          <cell r="L88">
            <v>0</v>
          </cell>
          <cell r="M88">
            <v>0</v>
          </cell>
          <cell r="N88">
            <v>0</v>
          </cell>
          <cell r="O88">
            <v>0</v>
          </cell>
          <cell r="P88">
            <v>0</v>
          </cell>
        </row>
        <row r="89">
          <cell r="D89" t="str">
            <v>0</v>
          </cell>
          <cell r="E89" t="str">
            <v>0</v>
          </cell>
          <cell r="F89">
            <v>0</v>
          </cell>
          <cell r="G89">
            <v>0</v>
          </cell>
          <cell r="H89">
            <v>0</v>
          </cell>
          <cell r="I89">
            <v>0</v>
          </cell>
          <cell r="J89">
            <v>0</v>
          </cell>
          <cell r="K89">
            <v>0</v>
          </cell>
          <cell r="L89">
            <v>0</v>
          </cell>
          <cell r="M89">
            <v>0</v>
          </cell>
          <cell r="N89">
            <v>0</v>
          </cell>
          <cell r="O89">
            <v>0</v>
          </cell>
          <cell r="P89">
            <v>0</v>
          </cell>
        </row>
        <row r="90">
          <cell r="D90" t="str">
            <v>0</v>
          </cell>
          <cell r="E90" t="str">
            <v>0</v>
          </cell>
          <cell r="F90">
            <v>0</v>
          </cell>
          <cell r="G90">
            <v>0</v>
          </cell>
          <cell r="H90">
            <v>0</v>
          </cell>
          <cell r="I90">
            <v>0</v>
          </cell>
          <cell r="J90">
            <v>0</v>
          </cell>
          <cell r="K90">
            <v>0</v>
          </cell>
          <cell r="L90">
            <v>0</v>
          </cell>
          <cell r="M90">
            <v>0</v>
          </cell>
          <cell r="N90">
            <v>0</v>
          </cell>
          <cell r="O90">
            <v>0</v>
          </cell>
          <cell r="P90">
            <v>0</v>
          </cell>
        </row>
        <row r="91">
          <cell r="D91" t="str">
            <v>0</v>
          </cell>
          <cell r="E91" t="str">
            <v>0</v>
          </cell>
          <cell r="F91">
            <v>0</v>
          </cell>
          <cell r="G91">
            <v>0</v>
          </cell>
          <cell r="H91">
            <v>0</v>
          </cell>
          <cell r="I91">
            <v>0</v>
          </cell>
          <cell r="J91">
            <v>0</v>
          </cell>
          <cell r="K91">
            <v>0</v>
          </cell>
          <cell r="L91">
            <v>0</v>
          </cell>
          <cell r="M91">
            <v>0</v>
          </cell>
          <cell r="N91">
            <v>0</v>
          </cell>
          <cell r="O91">
            <v>0</v>
          </cell>
          <cell r="P91">
            <v>0</v>
          </cell>
        </row>
        <row r="92">
          <cell r="D92" t="str">
            <v>0</v>
          </cell>
          <cell r="E92" t="str">
            <v>0</v>
          </cell>
          <cell r="F92">
            <v>0</v>
          </cell>
          <cell r="G92">
            <v>0</v>
          </cell>
          <cell r="H92">
            <v>0</v>
          </cell>
          <cell r="I92">
            <v>0</v>
          </cell>
          <cell r="J92">
            <v>0</v>
          </cell>
          <cell r="K92">
            <v>0</v>
          </cell>
          <cell r="L92">
            <v>0</v>
          </cell>
          <cell r="M92">
            <v>0</v>
          </cell>
          <cell r="N92">
            <v>0</v>
          </cell>
          <cell r="O92">
            <v>0</v>
          </cell>
          <cell r="P92">
            <v>0</v>
          </cell>
        </row>
        <row r="93">
          <cell r="D93" t="str">
            <v>0</v>
          </cell>
          <cell r="E93" t="str">
            <v>0</v>
          </cell>
          <cell r="F93">
            <v>0</v>
          </cell>
          <cell r="G93">
            <v>0</v>
          </cell>
          <cell r="H93">
            <v>0</v>
          </cell>
          <cell r="I93">
            <v>0</v>
          </cell>
          <cell r="J93">
            <v>0</v>
          </cell>
          <cell r="K93">
            <v>0</v>
          </cell>
          <cell r="L93">
            <v>0</v>
          </cell>
          <cell r="M93">
            <v>0</v>
          </cell>
          <cell r="N93">
            <v>0</v>
          </cell>
          <cell r="O93">
            <v>0</v>
          </cell>
          <cell r="P93">
            <v>0</v>
          </cell>
        </row>
      </sheetData>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row r="2">
          <cell r="C2">
            <v>97</v>
          </cell>
          <cell r="D2">
            <v>75</v>
          </cell>
          <cell r="E2">
            <v>77</v>
          </cell>
          <cell r="F2">
            <v>38</v>
          </cell>
          <cell r="G2">
            <v>35</v>
          </cell>
          <cell r="H2">
            <v>13</v>
          </cell>
          <cell r="I2">
            <v>12</v>
          </cell>
          <cell r="J2">
            <v>22</v>
          </cell>
          <cell r="K2">
            <v>21</v>
          </cell>
          <cell r="L2">
            <v>33</v>
          </cell>
          <cell r="M2">
            <v>28</v>
          </cell>
          <cell r="N2">
            <v>19</v>
          </cell>
          <cell r="O2">
            <v>470</v>
          </cell>
          <cell r="S2">
            <v>10</v>
          </cell>
          <cell r="T2">
            <v>2</v>
          </cell>
          <cell r="U2">
            <v>6</v>
          </cell>
          <cell r="V2">
            <v>5</v>
          </cell>
          <cell r="W2">
            <v>8</v>
          </cell>
          <cell r="X2">
            <v>1</v>
          </cell>
          <cell r="Y2">
            <v>2</v>
          </cell>
          <cell r="Z2">
            <v>0</v>
          </cell>
          <cell r="AA2">
            <v>0</v>
          </cell>
          <cell r="AB2">
            <v>5</v>
          </cell>
          <cell r="AC2">
            <v>1</v>
          </cell>
          <cell r="AD2">
            <v>1</v>
          </cell>
          <cell r="AE2">
            <v>41</v>
          </cell>
        </row>
        <row r="3">
          <cell r="C3">
            <v>28</v>
          </cell>
          <cell r="D3">
            <v>38</v>
          </cell>
          <cell r="E3">
            <v>0</v>
          </cell>
          <cell r="F3">
            <v>0</v>
          </cell>
          <cell r="G3">
            <v>0</v>
          </cell>
          <cell r="H3">
            <v>0</v>
          </cell>
          <cell r="I3">
            <v>0</v>
          </cell>
          <cell r="J3">
            <v>0</v>
          </cell>
          <cell r="K3">
            <v>0</v>
          </cell>
          <cell r="L3">
            <v>0</v>
          </cell>
          <cell r="M3">
            <v>0</v>
          </cell>
          <cell r="N3">
            <v>0</v>
          </cell>
          <cell r="O3">
            <v>66</v>
          </cell>
          <cell r="S3">
            <v>1</v>
          </cell>
          <cell r="T3">
            <v>0</v>
          </cell>
          <cell r="U3">
            <v>0</v>
          </cell>
          <cell r="V3">
            <v>0</v>
          </cell>
          <cell r="W3">
            <v>0</v>
          </cell>
          <cell r="X3">
            <v>0</v>
          </cell>
          <cell r="Y3">
            <v>0</v>
          </cell>
          <cell r="Z3">
            <v>0</v>
          </cell>
          <cell r="AA3">
            <v>0</v>
          </cell>
          <cell r="AB3">
            <v>0</v>
          </cell>
          <cell r="AC3">
            <v>0</v>
          </cell>
          <cell r="AD3">
            <v>0</v>
          </cell>
          <cell r="AE3">
            <v>1</v>
          </cell>
        </row>
        <row r="4">
          <cell r="C4">
            <v>-0.71134020618556704</v>
          </cell>
          <cell r="D4">
            <v>-0.49333333333333329</v>
          </cell>
          <cell r="E4">
            <v>0</v>
          </cell>
          <cell r="F4">
            <v>0</v>
          </cell>
          <cell r="G4">
            <v>0</v>
          </cell>
          <cell r="H4">
            <v>0</v>
          </cell>
          <cell r="I4">
            <v>0</v>
          </cell>
          <cell r="J4">
            <v>0</v>
          </cell>
          <cell r="K4">
            <v>0</v>
          </cell>
          <cell r="L4">
            <v>0</v>
          </cell>
          <cell r="M4">
            <v>0</v>
          </cell>
          <cell r="N4">
            <v>0</v>
          </cell>
          <cell r="O4">
            <v>-0.8595744680851064</v>
          </cell>
          <cell r="S4">
            <v>-0.9</v>
          </cell>
          <cell r="T4">
            <v>-1</v>
          </cell>
          <cell r="U4">
            <v>0</v>
          </cell>
          <cell r="V4">
            <v>0</v>
          </cell>
          <cell r="W4">
            <v>0</v>
          </cell>
          <cell r="X4">
            <v>0</v>
          </cell>
          <cell r="Y4">
            <v>0</v>
          </cell>
          <cell r="Z4">
            <v>0</v>
          </cell>
          <cell r="AA4">
            <v>0</v>
          </cell>
          <cell r="AB4">
            <v>0</v>
          </cell>
          <cell r="AC4">
            <v>0</v>
          </cell>
          <cell r="AD4">
            <v>0</v>
          </cell>
          <cell r="AE4">
            <v>-0.97560975609756095</v>
          </cell>
        </row>
        <row r="5">
          <cell r="C5">
            <v>359</v>
          </cell>
          <cell r="D5">
            <v>353</v>
          </cell>
          <cell r="E5">
            <v>404</v>
          </cell>
          <cell r="F5">
            <v>340</v>
          </cell>
          <cell r="G5">
            <v>263</v>
          </cell>
          <cell r="H5">
            <v>204</v>
          </cell>
          <cell r="I5">
            <v>206</v>
          </cell>
          <cell r="J5">
            <v>239</v>
          </cell>
          <cell r="K5">
            <v>253</v>
          </cell>
          <cell r="L5">
            <v>254</v>
          </cell>
          <cell r="M5">
            <v>239</v>
          </cell>
          <cell r="N5">
            <v>217</v>
          </cell>
          <cell r="O5">
            <v>3331</v>
          </cell>
          <cell r="S5">
            <v>118</v>
          </cell>
          <cell r="T5">
            <v>108</v>
          </cell>
          <cell r="U5">
            <v>139</v>
          </cell>
          <cell r="V5">
            <v>90</v>
          </cell>
          <cell r="W5">
            <v>113</v>
          </cell>
          <cell r="X5">
            <v>104</v>
          </cell>
          <cell r="Y5">
            <v>115</v>
          </cell>
          <cell r="Z5">
            <v>67</v>
          </cell>
          <cell r="AA5">
            <v>56</v>
          </cell>
          <cell r="AB5">
            <v>79</v>
          </cell>
          <cell r="AC5">
            <v>86</v>
          </cell>
          <cell r="AD5">
            <v>76</v>
          </cell>
          <cell r="AE5">
            <v>1151</v>
          </cell>
        </row>
        <row r="6">
          <cell r="C6">
            <v>143</v>
          </cell>
          <cell r="D6">
            <v>98</v>
          </cell>
          <cell r="E6">
            <v>0</v>
          </cell>
          <cell r="F6">
            <v>0</v>
          </cell>
          <cell r="G6">
            <v>0</v>
          </cell>
          <cell r="H6">
            <v>0</v>
          </cell>
          <cell r="I6">
            <v>0</v>
          </cell>
          <cell r="J6">
            <v>0</v>
          </cell>
          <cell r="K6">
            <v>0</v>
          </cell>
          <cell r="L6">
            <v>0</v>
          </cell>
          <cell r="M6">
            <v>0</v>
          </cell>
          <cell r="N6">
            <v>0</v>
          </cell>
          <cell r="O6">
            <v>241</v>
          </cell>
          <cell r="S6">
            <v>40</v>
          </cell>
          <cell r="T6">
            <v>34</v>
          </cell>
          <cell r="U6">
            <v>0</v>
          </cell>
          <cell r="V6">
            <v>0</v>
          </cell>
          <cell r="W6">
            <v>0</v>
          </cell>
          <cell r="X6">
            <v>0</v>
          </cell>
          <cell r="Y6">
            <v>0</v>
          </cell>
          <cell r="Z6">
            <v>0</v>
          </cell>
          <cell r="AA6">
            <v>0</v>
          </cell>
          <cell r="AB6">
            <v>0</v>
          </cell>
          <cell r="AC6">
            <v>0</v>
          </cell>
          <cell r="AD6">
            <v>0</v>
          </cell>
          <cell r="AE6">
            <v>74</v>
          </cell>
        </row>
        <row r="7">
          <cell r="C7">
            <v>-0.60167130919220058</v>
          </cell>
          <cell r="D7">
            <v>-0.72237960339943341</v>
          </cell>
          <cell r="E7">
            <v>0</v>
          </cell>
          <cell r="F7">
            <v>0</v>
          </cell>
          <cell r="G7">
            <v>0</v>
          </cell>
          <cell r="H7">
            <v>0</v>
          </cell>
          <cell r="I7">
            <v>0</v>
          </cell>
          <cell r="J7">
            <v>0</v>
          </cell>
          <cell r="K7">
            <v>0</v>
          </cell>
          <cell r="L7">
            <v>0</v>
          </cell>
          <cell r="M7">
            <v>0</v>
          </cell>
          <cell r="N7">
            <v>0</v>
          </cell>
          <cell r="O7">
            <v>-0.92764935454818376</v>
          </cell>
          <cell r="S7">
            <v>-0.66101694915254239</v>
          </cell>
          <cell r="T7">
            <v>-0.68518518518518512</v>
          </cell>
          <cell r="U7">
            <v>0</v>
          </cell>
          <cell r="V7">
            <v>0</v>
          </cell>
          <cell r="W7">
            <v>0</v>
          </cell>
          <cell r="X7">
            <v>0</v>
          </cell>
          <cell r="Y7">
            <v>0</v>
          </cell>
          <cell r="Z7">
            <v>0</v>
          </cell>
          <cell r="AA7">
            <v>0</v>
          </cell>
          <cell r="AB7">
            <v>0</v>
          </cell>
          <cell r="AC7">
            <v>0</v>
          </cell>
          <cell r="AD7">
            <v>0</v>
          </cell>
          <cell r="AE7">
            <v>-0.93570807993049521</v>
          </cell>
        </row>
        <row r="8">
          <cell r="C8">
            <v>213</v>
          </cell>
          <cell r="D8">
            <v>185</v>
          </cell>
          <cell r="E8">
            <v>143</v>
          </cell>
          <cell r="F8">
            <v>98</v>
          </cell>
          <cell r="G8">
            <v>133</v>
          </cell>
          <cell r="H8">
            <v>110</v>
          </cell>
          <cell r="I8">
            <v>102</v>
          </cell>
          <cell r="J8">
            <v>144</v>
          </cell>
          <cell r="K8">
            <v>80</v>
          </cell>
          <cell r="L8">
            <v>68</v>
          </cell>
          <cell r="M8">
            <v>55</v>
          </cell>
          <cell r="N8">
            <v>70</v>
          </cell>
          <cell r="O8">
            <v>1401</v>
          </cell>
          <cell r="S8">
            <v>24</v>
          </cell>
          <cell r="T8">
            <v>14</v>
          </cell>
          <cell r="U8">
            <v>10</v>
          </cell>
          <cell r="V8">
            <v>5</v>
          </cell>
          <cell r="W8">
            <v>11</v>
          </cell>
          <cell r="X8">
            <v>0</v>
          </cell>
          <cell r="Y8">
            <v>4</v>
          </cell>
          <cell r="Z8">
            <v>12</v>
          </cell>
          <cell r="AA8">
            <v>10</v>
          </cell>
          <cell r="AB8">
            <v>2</v>
          </cell>
          <cell r="AC8">
            <v>4</v>
          </cell>
          <cell r="AD8">
            <v>20</v>
          </cell>
          <cell r="AE8">
            <v>116</v>
          </cell>
        </row>
        <row r="9">
          <cell r="C9">
            <v>49</v>
          </cell>
          <cell r="D9">
            <v>52</v>
          </cell>
          <cell r="E9">
            <v>0</v>
          </cell>
          <cell r="F9">
            <v>0</v>
          </cell>
          <cell r="G9">
            <v>0</v>
          </cell>
          <cell r="H9">
            <v>0</v>
          </cell>
          <cell r="I9">
            <v>0</v>
          </cell>
          <cell r="J9">
            <v>0</v>
          </cell>
          <cell r="K9">
            <v>0</v>
          </cell>
          <cell r="L9">
            <v>0</v>
          </cell>
          <cell r="M9">
            <v>0</v>
          </cell>
          <cell r="N9">
            <v>0</v>
          </cell>
          <cell r="O9">
            <v>101</v>
          </cell>
          <cell r="S9">
            <v>15</v>
          </cell>
          <cell r="T9">
            <v>17</v>
          </cell>
          <cell r="U9">
            <v>0</v>
          </cell>
          <cell r="V9">
            <v>0</v>
          </cell>
          <cell r="W9">
            <v>0</v>
          </cell>
          <cell r="X9">
            <v>0</v>
          </cell>
          <cell r="Y9">
            <v>0</v>
          </cell>
          <cell r="Z9">
            <v>0</v>
          </cell>
          <cell r="AA9">
            <v>0</v>
          </cell>
          <cell r="AB9">
            <v>0</v>
          </cell>
          <cell r="AC9">
            <v>0</v>
          </cell>
          <cell r="AD9">
            <v>0</v>
          </cell>
          <cell r="AE9">
            <v>32</v>
          </cell>
        </row>
        <row r="10">
          <cell r="C10">
            <v>-0.7699530516431925</v>
          </cell>
          <cell r="D10">
            <v>-0.7189189189189189</v>
          </cell>
          <cell r="E10">
            <v>0</v>
          </cell>
          <cell r="F10">
            <v>0</v>
          </cell>
          <cell r="G10">
            <v>0</v>
          </cell>
          <cell r="H10">
            <v>0</v>
          </cell>
          <cell r="I10">
            <v>0</v>
          </cell>
          <cell r="J10">
            <v>0</v>
          </cell>
          <cell r="K10">
            <v>0</v>
          </cell>
          <cell r="L10">
            <v>0</v>
          </cell>
          <cell r="M10">
            <v>0</v>
          </cell>
          <cell r="N10">
            <v>0</v>
          </cell>
          <cell r="O10">
            <v>-0.92790863668807999</v>
          </cell>
          <cell r="S10">
            <v>-0.375</v>
          </cell>
          <cell r="T10">
            <v>0.21428571428571419</v>
          </cell>
          <cell r="U10">
            <v>0</v>
          </cell>
          <cell r="V10">
            <v>0</v>
          </cell>
          <cell r="W10">
            <v>0</v>
          </cell>
          <cell r="X10">
            <v>0</v>
          </cell>
          <cell r="Y10">
            <v>0</v>
          </cell>
          <cell r="Z10">
            <v>0</v>
          </cell>
          <cell r="AA10">
            <v>0</v>
          </cell>
          <cell r="AB10">
            <v>0</v>
          </cell>
          <cell r="AC10">
            <v>0</v>
          </cell>
          <cell r="AD10">
            <v>0</v>
          </cell>
          <cell r="AE10">
            <v>-0.72413793103448276</v>
          </cell>
        </row>
        <row r="11">
          <cell r="C11">
            <v>294</v>
          </cell>
          <cell r="D11">
            <v>157</v>
          </cell>
          <cell r="E11">
            <v>208</v>
          </cell>
          <cell r="F11">
            <v>134</v>
          </cell>
          <cell r="G11">
            <v>125</v>
          </cell>
          <cell r="H11">
            <v>93</v>
          </cell>
          <cell r="I11">
            <v>159</v>
          </cell>
          <cell r="J11">
            <v>97</v>
          </cell>
          <cell r="K11">
            <v>75</v>
          </cell>
          <cell r="L11">
            <v>46</v>
          </cell>
          <cell r="M11">
            <v>34</v>
          </cell>
          <cell r="N11">
            <v>27</v>
          </cell>
          <cell r="O11">
            <v>1449</v>
          </cell>
          <cell r="S11">
            <v>83</v>
          </cell>
          <cell r="T11">
            <v>65</v>
          </cell>
          <cell r="U11">
            <v>53</v>
          </cell>
          <cell r="V11">
            <v>28</v>
          </cell>
          <cell r="W11">
            <v>34</v>
          </cell>
          <cell r="X11">
            <v>13</v>
          </cell>
          <cell r="Y11">
            <v>20</v>
          </cell>
          <cell r="Z11">
            <v>25</v>
          </cell>
          <cell r="AA11">
            <v>7</v>
          </cell>
          <cell r="AB11">
            <v>5</v>
          </cell>
          <cell r="AC11">
            <v>3</v>
          </cell>
          <cell r="AD11">
            <v>10</v>
          </cell>
          <cell r="AE11">
            <v>346</v>
          </cell>
        </row>
        <row r="12">
          <cell r="C12">
            <v>27</v>
          </cell>
          <cell r="D12">
            <v>37</v>
          </cell>
          <cell r="E12">
            <v>0</v>
          </cell>
          <cell r="F12">
            <v>0</v>
          </cell>
          <cell r="G12">
            <v>0</v>
          </cell>
          <cell r="H12">
            <v>0</v>
          </cell>
          <cell r="I12">
            <v>0</v>
          </cell>
          <cell r="J12">
            <v>0</v>
          </cell>
          <cell r="K12">
            <v>0</v>
          </cell>
          <cell r="L12">
            <v>0</v>
          </cell>
          <cell r="M12">
            <v>0</v>
          </cell>
          <cell r="N12">
            <v>0</v>
          </cell>
          <cell r="O12">
            <v>64</v>
          </cell>
          <cell r="S12">
            <v>15</v>
          </cell>
          <cell r="T12">
            <v>6</v>
          </cell>
          <cell r="U12">
            <v>0</v>
          </cell>
          <cell r="V12">
            <v>0</v>
          </cell>
          <cell r="W12">
            <v>0</v>
          </cell>
          <cell r="X12">
            <v>0</v>
          </cell>
          <cell r="Y12">
            <v>0</v>
          </cell>
          <cell r="Z12">
            <v>0</v>
          </cell>
          <cell r="AA12">
            <v>0</v>
          </cell>
          <cell r="AB12">
            <v>0</v>
          </cell>
          <cell r="AC12">
            <v>0</v>
          </cell>
          <cell r="AD12">
            <v>0</v>
          </cell>
          <cell r="AE12">
            <v>21</v>
          </cell>
        </row>
        <row r="13">
          <cell r="C13">
            <v>-0.90816326530612246</v>
          </cell>
          <cell r="D13">
            <v>-0.76433121019108285</v>
          </cell>
          <cell r="E13">
            <v>0</v>
          </cell>
          <cell r="F13">
            <v>0</v>
          </cell>
          <cell r="G13">
            <v>0</v>
          </cell>
          <cell r="H13">
            <v>0</v>
          </cell>
          <cell r="I13">
            <v>0</v>
          </cell>
          <cell r="J13">
            <v>0</v>
          </cell>
          <cell r="K13">
            <v>0</v>
          </cell>
          <cell r="L13">
            <v>0</v>
          </cell>
          <cell r="M13">
            <v>0</v>
          </cell>
          <cell r="N13">
            <v>0</v>
          </cell>
          <cell r="O13">
            <v>-0.95583160800552103</v>
          </cell>
          <cell r="S13">
            <v>-0.81927710843373491</v>
          </cell>
          <cell r="T13">
            <v>-0.90769230769230769</v>
          </cell>
          <cell r="U13">
            <v>0</v>
          </cell>
          <cell r="V13">
            <v>0</v>
          </cell>
          <cell r="W13">
            <v>0</v>
          </cell>
          <cell r="X13">
            <v>0</v>
          </cell>
          <cell r="Y13">
            <v>0</v>
          </cell>
          <cell r="Z13">
            <v>0</v>
          </cell>
          <cell r="AA13">
            <v>0</v>
          </cell>
          <cell r="AB13">
            <v>0</v>
          </cell>
          <cell r="AC13">
            <v>0</v>
          </cell>
          <cell r="AD13">
            <v>0</v>
          </cell>
          <cell r="AE13">
            <v>-0.93930635838150289</v>
          </cell>
        </row>
        <row r="14">
          <cell r="C14">
            <v>166</v>
          </cell>
          <cell r="D14">
            <v>184</v>
          </cell>
          <cell r="E14">
            <v>260</v>
          </cell>
          <cell r="F14">
            <v>168</v>
          </cell>
          <cell r="G14">
            <v>153</v>
          </cell>
          <cell r="H14">
            <v>164</v>
          </cell>
          <cell r="I14">
            <v>182</v>
          </cell>
          <cell r="J14">
            <v>197</v>
          </cell>
          <cell r="K14">
            <v>130</v>
          </cell>
          <cell r="L14">
            <v>91</v>
          </cell>
          <cell r="M14">
            <v>92</v>
          </cell>
          <cell r="N14">
            <v>98</v>
          </cell>
          <cell r="O14">
            <v>1885</v>
          </cell>
          <cell r="S14">
            <v>23</v>
          </cell>
          <cell r="T14">
            <v>26</v>
          </cell>
          <cell r="U14">
            <v>39</v>
          </cell>
          <cell r="V14">
            <v>19</v>
          </cell>
          <cell r="W14">
            <v>16</v>
          </cell>
          <cell r="X14">
            <v>34</v>
          </cell>
          <cell r="Y14">
            <v>42</v>
          </cell>
          <cell r="Z14">
            <v>27</v>
          </cell>
          <cell r="AA14">
            <v>37</v>
          </cell>
          <cell r="AB14">
            <v>19</v>
          </cell>
          <cell r="AC14">
            <v>17</v>
          </cell>
          <cell r="AD14">
            <v>12</v>
          </cell>
          <cell r="AE14">
            <v>311</v>
          </cell>
        </row>
        <row r="15">
          <cell r="C15">
            <v>97</v>
          </cell>
          <cell r="D15">
            <v>141</v>
          </cell>
          <cell r="E15">
            <v>0</v>
          </cell>
          <cell r="F15">
            <v>0</v>
          </cell>
          <cell r="G15">
            <v>0</v>
          </cell>
          <cell r="H15">
            <v>0</v>
          </cell>
          <cell r="I15">
            <v>0</v>
          </cell>
          <cell r="J15">
            <v>0</v>
          </cell>
          <cell r="K15">
            <v>0</v>
          </cell>
          <cell r="L15">
            <v>0</v>
          </cell>
          <cell r="M15">
            <v>0</v>
          </cell>
          <cell r="N15">
            <v>0</v>
          </cell>
          <cell r="O15">
            <v>238</v>
          </cell>
          <cell r="S15">
            <v>19</v>
          </cell>
          <cell r="T15">
            <v>24</v>
          </cell>
          <cell r="U15">
            <v>0</v>
          </cell>
          <cell r="V15">
            <v>0</v>
          </cell>
          <cell r="W15">
            <v>0</v>
          </cell>
          <cell r="X15">
            <v>0</v>
          </cell>
          <cell r="Y15">
            <v>0</v>
          </cell>
          <cell r="Z15">
            <v>0</v>
          </cell>
          <cell r="AA15">
            <v>0</v>
          </cell>
          <cell r="AB15">
            <v>0</v>
          </cell>
          <cell r="AC15">
            <v>0</v>
          </cell>
          <cell r="AD15">
            <v>0</v>
          </cell>
          <cell r="AE15">
            <v>43</v>
          </cell>
        </row>
        <row r="16">
          <cell r="C16">
            <v>-0.41566265060240959</v>
          </cell>
          <cell r="D16">
            <v>-0.23369565217391308</v>
          </cell>
          <cell r="E16">
            <v>0</v>
          </cell>
          <cell r="F16">
            <v>0</v>
          </cell>
          <cell r="G16">
            <v>0</v>
          </cell>
          <cell r="H16">
            <v>0</v>
          </cell>
          <cell r="I16">
            <v>0</v>
          </cell>
          <cell r="J16">
            <v>0</v>
          </cell>
          <cell r="K16">
            <v>0</v>
          </cell>
          <cell r="L16">
            <v>0</v>
          </cell>
          <cell r="M16">
            <v>0</v>
          </cell>
          <cell r="N16">
            <v>0</v>
          </cell>
          <cell r="O16">
            <v>-0.87374005305039781</v>
          </cell>
          <cell r="S16">
            <v>-0.17391304347826086</v>
          </cell>
          <cell r="T16">
            <v>-7.6923076923076872E-2</v>
          </cell>
          <cell r="U16">
            <v>0</v>
          </cell>
          <cell r="V16">
            <v>0</v>
          </cell>
          <cell r="W16">
            <v>0</v>
          </cell>
          <cell r="X16">
            <v>0</v>
          </cell>
          <cell r="Y16">
            <v>0</v>
          </cell>
          <cell r="Z16">
            <v>0</v>
          </cell>
          <cell r="AA16">
            <v>0</v>
          </cell>
          <cell r="AB16">
            <v>0</v>
          </cell>
          <cell r="AC16">
            <v>0</v>
          </cell>
          <cell r="AD16">
            <v>0</v>
          </cell>
          <cell r="AE16">
            <v>-0.86173633440514474</v>
          </cell>
        </row>
        <row r="17">
          <cell r="C17">
            <v>1129</v>
          </cell>
          <cell r="D17">
            <v>954</v>
          </cell>
          <cell r="E17">
            <v>1092</v>
          </cell>
          <cell r="F17">
            <v>778</v>
          </cell>
          <cell r="G17">
            <v>709</v>
          </cell>
          <cell r="H17">
            <v>584</v>
          </cell>
          <cell r="I17">
            <v>661</v>
          </cell>
          <cell r="J17">
            <v>699</v>
          </cell>
          <cell r="K17">
            <v>559</v>
          </cell>
          <cell r="L17">
            <v>492</v>
          </cell>
          <cell r="M17">
            <v>448</v>
          </cell>
          <cell r="N17">
            <v>431</v>
          </cell>
          <cell r="O17">
            <v>8536</v>
          </cell>
          <cell r="S17">
            <v>258</v>
          </cell>
          <cell r="T17">
            <v>215</v>
          </cell>
          <cell r="U17">
            <v>247</v>
          </cell>
          <cell r="V17">
            <v>147</v>
          </cell>
          <cell r="W17">
            <v>182</v>
          </cell>
          <cell r="X17">
            <v>152</v>
          </cell>
          <cell r="Y17">
            <v>183</v>
          </cell>
          <cell r="Z17">
            <v>131</v>
          </cell>
          <cell r="AA17">
            <v>110</v>
          </cell>
          <cell r="AB17">
            <v>110</v>
          </cell>
          <cell r="AC17">
            <v>111</v>
          </cell>
          <cell r="AD17">
            <v>119</v>
          </cell>
          <cell r="AE17">
            <v>1965</v>
          </cell>
        </row>
        <row r="18">
          <cell r="C18">
            <v>344</v>
          </cell>
          <cell r="D18">
            <v>366</v>
          </cell>
          <cell r="E18">
            <v>0</v>
          </cell>
          <cell r="F18">
            <v>0</v>
          </cell>
          <cell r="G18">
            <v>0</v>
          </cell>
          <cell r="H18">
            <v>0</v>
          </cell>
          <cell r="I18">
            <v>0</v>
          </cell>
          <cell r="J18">
            <v>0</v>
          </cell>
          <cell r="K18">
            <v>0</v>
          </cell>
          <cell r="L18">
            <v>0</v>
          </cell>
          <cell r="M18">
            <v>0</v>
          </cell>
          <cell r="N18">
            <v>0</v>
          </cell>
          <cell r="O18">
            <v>710</v>
          </cell>
          <cell r="S18">
            <v>90</v>
          </cell>
          <cell r="T18">
            <v>81</v>
          </cell>
          <cell r="U18">
            <v>0</v>
          </cell>
          <cell r="V18">
            <v>0</v>
          </cell>
          <cell r="W18">
            <v>0</v>
          </cell>
          <cell r="X18">
            <v>0</v>
          </cell>
          <cell r="Y18">
            <v>0</v>
          </cell>
          <cell r="Z18">
            <v>0</v>
          </cell>
          <cell r="AA18">
            <v>0</v>
          </cell>
          <cell r="AB18">
            <v>0</v>
          </cell>
          <cell r="AC18">
            <v>0</v>
          </cell>
          <cell r="AD18">
            <v>0</v>
          </cell>
          <cell r="AE18">
            <v>171</v>
          </cell>
        </row>
        <row r="19">
          <cell r="C19">
            <v>-0.69530558015943311</v>
          </cell>
          <cell r="D19">
            <v>-0.61635220125786161</v>
          </cell>
          <cell r="E19">
            <v>0</v>
          </cell>
          <cell r="F19">
            <v>0</v>
          </cell>
          <cell r="G19">
            <v>0</v>
          </cell>
          <cell r="H19">
            <v>0</v>
          </cell>
          <cell r="I19">
            <v>0</v>
          </cell>
          <cell r="J19">
            <v>0</v>
          </cell>
          <cell r="K19">
            <v>0</v>
          </cell>
          <cell r="L19">
            <v>0</v>
          </cell>
          <cell r="M19">
            <v>0</v>
          </cell>
          <cell r="N19">
            <v>0</v>
          </cell>
          <cell r="O19">
            <v>-0.91682286785379574</v>
          </cell>
          <cell r="S19">
            <v>-0.65116279069767447</v>
          </cell>
          <cell r="T19">
            <v>-0.62325581395348839</v>
          </cell>
          <cell r="U19">
            <v>0</v>
          </cell>
          <cell r="V19">
            <v>0</v>
          </cell>
          <cell r="W19">
            <v>0</v>
          </cell>
          <cell r="X19">
            <v>0</v>
          </cell>
          <cell r="Y19">
            <v>0</v>
          </cell>
          <cell r="Z19">
            <v>0</v>
          </cell>
          <cell r="AA19">
            <v>0</v>
          </cell>
          <cell r="AB19">
            <v>0</v>
          </cell>
          <cell r="AC19">
            <v>0</v>
          </cell>
          <cell r="AD19">
            <v>0</v>
          </cell>
          <cell r="AE19">
            <v>-0.91297709923664128</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row r="2">
          <cell r="G2">
            <v>0</v>
          </cell>
          <cell r="H2">
            <v>0</v>
          </cell>
          <cell r="I2">
            <v>0</v>
          </cell>
          <cell r="J2">
            <v>0</v>
          </cell>
          <cell r="K2">
            <v>0</v>
          </cell>
          <cell r="L2">
            <v>0</v>
          </cell>
          <cell r="M2">
            <v>0</v>
          </cell>
          <cell r="N2">
            <v>0</v>
          </cell>
          <cell r="O2">
            <v>0</v>
          </cell>
          <cell r="P2">
            <v>0</v>
          </cell>
          <cell r="Q2">
            <v>0</v>
          </cell>
          <cell r="R2">
            <v>0</v>
          </cell>
          <cell r="S2">
            <v>0</v>
          </cell>
        </row>
        <row r="3">
          <cell r="G3">
            <v>0</v>
          </cell>
          <cell r="H3">
            <v>0</v>
          </cell>
          <cell r="I3">
            <v>0</v>
          </cell>
          <cell r="J3">
            <v>0</v>
          </cell>
          <cell r="K3">
            <v>0</v>
          </cell>
          <cell r="L3">
            <v>0</v>
          </cell>
          <cell r="M3">
            <v>0</v>
          </cell>
          <cell r="N3">
            <v>0</v>
          </cell>
          <cell r="O3">
            <v>0</v>
          </cell>
          <cell r="P3">
            <v>0</v>
          </cell>
          <cell r="Q3">
            <v>0</v>
          </cell>
          <cell r="R3">
            <v>0</v>
          </cell>
          <cell r="S3">
            <v>0</v>
          </cell>
        </row>
        <row r="4">
          <cell r="G4">
            <v>12</v>
          </cell>
          <cell r="H4">
            <v>12</v>
          </cell>
          <cell r="I4">
            <v>0</v>
          </cell>
          <cell r="J4">
            <v>0</v>
          </cell>
          <cell r="K4">
            <v>0</v>
          </cell>
          <cell r="L4">
            <v>0</v>
          </cell>
          <cell r="M4">
            <v>0</v>
          </cell>
          <cell r="N4">
            <v>0</v>
          </cell>
          <cell r="O4">
            <v>0</v>
          </cell>
          <cell r="P4">
            <v>0</v>
          </cell>
          <cell r="Q4">
            <v>0</v>
          </cell>
          <cell r="R4">
            <v>0</v>
          </cell>
          <cell r="S4">
            <v>0</v>
          </cell>
        </row>
        <row r="5">
          <cell r="G5">
            <v>0</v>
          </cell>
          <cell r="H5">
            <v>0</v>
          </cell>
          <cell r="I5">
            <v>0</v>
          </cell>
          <cell r="J5">
            <v>0</v>
          </cell>
          <cell r="K5">
            <v>0</v>
          </cell>
          <cell r="L5">
            <v>0</v>
          </cell>
          <cell r="M5">
            <v>0</v>
          </cell>
          <cell r="N5">
            <v>0</v>
          </cell>
          <cell r="O5">
            <v>0</v>
          </cell>
          <cell r="P5">
            <v>0</v>
          </cell>
          <cell r="Q5">
            <v>0</v>
          </cell>
          <cell r="R5">
            <v>0</v>
          </cell>
          <cell r="S5">
            <v>0</v>
          </cell>
        </row>
        <row r="6">
          <cell r="G6">
            <v>0</v>
          </cell>
          <cell r="H6">
            <v>0</v>
          </cell>
          <cell r="I6">
            <v>0</v>
          </cell>
          <cell r="J6">
            <v>0</v>
          </cell>
          <cell r="K6">
            <v>0</v>
          </cell>
          <cell r="L6">
            <v>0</v>
          </cell>
          <cell r="M6">
            <v>0</v>
          </cell>
          <cell r="N6">
            <v>0</v>
          </cell>
          <cell r="O6">
            <v>0</v>
          </cell>
          <cell r="P6">
            <v>0</v>
          </cell>
          <cell r="Q6">
            <v>0</v>
          </cell>
          <cell r="R6">
            <v>0</v>
          </cell>
          <cell r="S6">
            <v>0</v>
          </cell>
        </row>
        <row r="7">
          <cell r="G7">
            <v>0.5</v>
          </cell>
          <cell r="H7">
            <v>0.5</v>
          </cell>
          <cell r="I7">
            <v>0</v>
          </cell>
          <cell r="J7">
            <v>0</v>
          </cell>
          <cell r="K7">
            <v>0</v>
          </cell>
          <cell r="L7">
            <v>0</v>
          </cell>
          <cell r="M7">
            <v>0</v>
          </cell>
          <cell r="N7">
            <v>0</v>
          </cell>
          <cell r="O7">
            <v>0</v>
          </cell>
          <cell r="P7">
            <v>0</v>
          </cell>
          <cell r="Q7">
            <v>0</v>
          </cell>
          <cell r="R7">
            <v>0</v>
          </cell>
          <cell r="S7">
            <v>0</v>
          </cell>
        </row>
        <row r="8">
          <cell r="G8">
            <v>0</v>
          </cell>
          <cell r="H8">
            <v>37</v>
          </cell>
          <cell r="I8">
            <v>0</v>
          </cell>
          <cell r="J8">
            <v>0</v>
          </cell>
          <cell r="K8">
            <v>0</v>
          </cell>
          <cell r="L8">
            <v>0</v>
          </cell>
          <cell r="M8">
            <v>0</v>
          </cell>
          <cell r="N8">
            <v>0</v>
          </cell>
          <cell r="O8">
            <v>0</v>
          </cell>
          <cell r="P8">
            <v>0</v>
          </cell>
          <cell r="Q8">
            <v>0</v>
          </cell>
          <cell r="R8">
            <v>0</v>
          </cell>
          <cell r="S8">
            <v>0</v>
          </cell>
        </row>
        <row r="9">
          <cell r="G9">
            <v>0</v>
          </cell>
          <cell r="H9">
            <v>19</v>
          </cell>
          <cell r="I9">
            <v>0</v>
          </cell>
          <cell r="J9">
            <v>0</v>
          </cell>
          <cell r="K9">
            <v>0</v>
          </cell>
          <cell r="L9">
            <v>0</v>
          </cell>
          <cell r="M9">
            <v>0</v>
          </cell>
          <cell r="N9">
            <v>0</v>
          </cell>
          <cell r="O9">
            <v>0</v>
          </cell>
          <cell r="P9">
            <v>0</v>
          </cell>
          <cell r="Q9">
            <v>0</v>
          </cell>
          <cell r="R9">
            <v>0</v>
          </cell>
          <cell r="S9">
            <v>0</v>
          </cell>
        </row>
        <row r="10">
          <cell r="G10">
            <v>12</v>
          </cell>
          <cell r="H10">
            <v>12</v>
          </cell>
          <cell r="I10">
            <v>0</v>
          </cell>
          <cell r="J10">
            <v>0</v>
          </cell>
          <cell r="K10">
            <v>0</v>
          </cell>
          <cell r="L10">
            <v>0</v>
          </cell>
          <cell r="M10">
            <v>0</v>
          </cell>
          <cell r="N10">
            <v>0</v>
          </cell>
          <cell r="O10">
            <v>0</v>
          </cell>
          <cell r="P10">
            <v>0</v>
          </cell>
          <cell r="Q10">
            <v>0</v>
          </cell>
          <cell r="R10">
            <v>0</v>
          </cell>
          <cell r="S10">
            <v>0</v>
          </cell>
        </row>
        <row r="11">
          <cell r="G11">
            <v>0</v>
          </cell>
          <cell r="H11">
            <v>4.3899999999999997</v>
          </cell>
          <cell r="I11">
            <v>0</v>
          </cell>
          <cell r="J11">
            <v>0</v>
          </cell>
          <cell r="K11">
            <v>0</v>
          </cell>
          <cell r="L11">
            <v>0</v>
          </cell>
          <cell r="M11">
            <v>0</v>
          </cell>
          <cell r="N11">
            <v>0</v>
          </cell>
          <cell r="O11">
            <v>0</v>
          </cell>
          <cell r="P11">
            <v>0</v>
          </cell>
          <cell r="Q11">
            <v>0</v>
          </cell>
          <cell r="R11">
            <v>0</v>
          </cell>
          <cell r="S11">
            <v>0</v>
          </cell>
        </row>
        <row r="12">
          <cell r="G12">
            <v>0</v>
          </cell>
          <cell r="H12">
            <v>2.2000000000000002</v>
          </cell>
          <cell r="I12">
            <v>0</v>
          </cell>
          <cell r="J12">
            <v>0</v>
          </cell>
          <cell r="K12">
            <v>0</v>
          </cell>
          <cell r="L12">
            <v>0</v>
          </cell>
          <cell r="M12">
            <v>0</v>
          </cell>
          <cell r="N12">
            <v>0</v>
          </cell>
          <cell r="O12">
            <v>0</v>
          </cell>
          <cell r="P12">
            <v>0</v>
          </cell>
          <cell r="Q12">
            <v>0</v>
          </cell>
          <cell r="R12">
            <v>0</v>
          </cell>
          <cell r="S12">
            <v>0</v>
          </cell>
        </row>
        <row r="13">
          <cell r="G13">
            <v>0.5</v>
          </cell>
          <cell r="H13">
            <v>0.5</v>
          </cell>
          <cell r="I13">
            <v>0</v>
          </cell>
          <cell r="J13">
            <v>0</v>
          </cell>
          <cell r="K13">
            <v>0</v>
          </cell>
          <cell r="L13">
            <v>0</v>
          </cell>
          <cell r="M13">
            <v>0</v>
          </cell>
          <cell r="N13">
            <v>0</v>
          </cell>
          <cell r="O13">
            <v>0</v>
          </cell>
          <cell r="P13">
            <v>0</v>
          </cell>
          <cell r="Q13">
            <v>0</v>
          </cell>
          <cell r="R13">
            <v>0</v>
          </cell>
          <cell r="S13">
            <v>0</v>
          </cell>
        </row>
        <row r="14">
          <cell r="G14">
            <v>0</v>
          </cell>
          <cell r="H14">
            <v>0</v>
          </cell>
          <cell r="I14">
            <v>0</v>
          </cell>
          <cell r="J14">
            <v>0</v>
          </cell>
          <cell r="K14">
            <v>0</v>
          </cell>
          <cell r="L14">
            <v>0</v>
          </cell>
          <cell r="M14">
            <v>0</v>
          </cell>
          <cell r="N14">
            <v>0</v>
          </cell>
          <cell r="O14">
            <v>0</v>
          </cell>
          <cell r="P14">
            <v>0</v>
          </cell>
          <cell r="Q14">
            <v>0</v>
          </cell>
          <cell r="R14">
            <v>0</v>
          </cell>
          <cell r="S14">
            <v>0</v>
          </cell>
        </row>
        <row r="15">
          <cell r="G15">
            <v>0</v>
          </cell>
          <cell r="H15">
            <v>0</v>
          </cell>
          <cell r="I15">
            <v>0</v>
          </cell>
          <cell r="J15">
            <v>0</v>
          </cell>
          <cell r="K15">
            <v>0</v>
          </cell>
          <cell r="L15">
            <v>0</v>
          </cell>
          <cell r="M15">
            <v>0</v>
          </cell>
          <cell r="N15">
            <v>0</v>
          </cell>
          <cell r="O15">
            <v>0</v>
          </cell>
          <cell r="P15">
            <v>0</v>
          </cell>
          <cell r="Q15">
            <v>0</v>
          </cell>
          <cell r="R15">
            <v>0</v>
          </cell>
          <cell r="S15">
            <v>0</v>
          </cell>
        </row>
        <row r="16">
          <cell r="G16">
            <v>12</v>
          </cell>
          <cell r="H16">
            <v>12</v>
          </cell>
          <cell r="I16">
            <v>0</v>
          </cell>
          <cell r="J16">
            <v>0</v>
          </cell>
          <cell r="K16">
            <v>0</v>
          </cell>
          <cell r="L16">
            <v>0</v>
          </cell>
          <cell r="M16">
            <v>0</v>
          </cell>
          <cell r="N16">
            <v>0</v>
          </cell>
          <cell r="O16">
            <v>0</v>
          </cell>
          <cell r="P16">
            <v>0</v>
          </cell>
          <cell r="Q16">
            <v>0</v>
          </cell>
          <cell r="R16">
            <v>0</v>
          </cell>
          <cell r="S16">
            <v>0</v>
          </cell>
        </row>
        <row r="17">
          <cell r="G17">
            <v>0</v>
          </cell>
          <cell r="H17">
            <v>0</v>
          </cell>
          <cell r="I17">
            <v>0</v>
          </cell>
          <cell r="J17">
            <v>0</v>
          </cell>
          <cell r="K17">
            <v>0</v>
          </cell>
          <cell r="L17">
            <v>0</v>
          </cell>
          <cell r="M17">
            <v>0</v>
          </cell>
          <cell r="N17">
            <v>0</v>
          </cell>
          <cell r="O17">
            <v>0</v>
          </cell>
          <cell r="P17">
            <v>0</v>
          </cell>
          <cell r="Q17">
            <v>0</v>
          </cell>
          <cell r="R17">
            <v>0</v>
          </cell>
          <cell r="S17">
            <v>0</v>
          </cell>
        </row>
        <row r="18">
          <cell r="G18">
            <v>0</v>
          </cell>
          <cell r="H18">
            <v>0</v>
          </cell>
          <cell r="I18">
            <v>0</v>
          </cell>
          <cell r="J18">
            <v>0</v>
          </cell>
          <cell r="K18">
            <v>0</v>
          </cell>
          <cell r="L18">
            <v>0</v>
          </cell>
          <cell r="M18">
            <v>0</v>
          </cell>
          <cell r="N18">
            <v>0</v>
          </cell>
          <cell r="O18">
            <v>0</v>
          </cell>
          <cell r="P18">
            <v>0</v>
          </cell>
          <cell r="Q18">
            <v>0</v>
          </cell>
          <cell r="R18">
            <v>0</v>
          </cell>
          <cell r="S18">
            <v>0</v>
          </cell>
        </row>
        <row r="19">
          <cell r="G19">
            <v>0.5</v>
          </cell>
          <cell r="H19">
            <v>0.5</v>
          </cell>
          <cell r="I19">
            <v>0</v>
          </cell>
          <cell r="J19">
            <v>0</v>
          </cell>
          <cell r="K19">
            <v>0</v>
          </cell>
          <cell r="L19">
            <v>0</v>
          </cell>
          <cell r="M19">
            <v>0</v>
          </cell>
          <cell r="N19">
            <v>0</v>
          </cell>
          <cell r="O19">
            <v>0</v>
          </cell>
          <cell r="P19">
            <v>0</v>
          </cell>
          <cell r="Q19">
            <v>0</v>
          </cell>
          <cell r="R19">
            <v>0</v>
          </cell>
          <cell r="S19">
            <v>0</v>
          </cell>
        </row>
        <row r="20">
          <cell r="G20">
            <v>0</v>
          </cell>
          <cell r="H20">
            <v>0</v>
          </cell>
          <cell r="I20">
            <v>0</v>
          </cell>
          <cell r="J20">
            <v>0</v>
          </cell>
          <cell r="K20">
            <v>0</v>
          </cell>
          <cell r="L20">
            <v>0</v>
          </cell>
          <cell r="M20">
            <v>0</v>
          </cell>
          <cell r="N20">
            <v>0</v>
          </cell>
          <cell r="O20">
            <v>0</v>
          </cell>
          <cell r="P20">
            <v>0</v>
          </cell>
          <cell r="Q20">
            <v>0</v>
          </cell>
          <cell r="R20">
            <v>0</v>
          </cell>
          <cell r="S20">
            <v>0</v>
          </cell>
        </row>
        <row r="21">
          <cell r="G21">
            <v>0</v>
          </cell>
          <cell r="H21">
            <v>0</v>
          </cell>
          <cell r="I21">
            <v>0</v>
          </cell>
          <cell r="J21">
            <v>0</v>
          </cell>
          <cell r="K21">
            <v>0</v>
          </cell>
          <cell r="L21">
            <v>0</v>
          </cell>
          <cell r="M21">
            <v>0</v>
          </cell>
          <cell r="N21">
            <v>0</v>
          </cell>
          <cell r="O21">
            <v>0</v>
          </cell>
          <cell r="P21">
            <v>0</v>
          </cell>
          <cell r="Q21">
            <v>0</v>
          </cell>
          <cell r="R21">
            <v>0</v>
          </cell>
          <cell r="S21">
            <v>0</v>
          </cell>
        </row>
        <row r="22">
          <cell r="G22">
            <v>12</v>
          </cell>
          <cell r="H22">
            <v>12</v>
          </cell>
          <cell r="I22">
            <v>0</v>
          </cell>
          <cell r="J22">
            <v>0</v>
          </cell>
          <cell r="K22">
            <v>0</v>
          </cell>
          <cell r="L22">
            <v>0</v>
          </cell>
          <cell r="M22">
            <v>0</v>
          </cell>
          <cell r="N22">
            <v>0</v>
          </cell>
          <cell r="O22">
            <v>0</v>
          </cell>
          <cell r="P22">
            <v>0</v>
          </cell>
          <cell r="Q22">
            <v>0</v>
          </cell>
          <cell r="R22">
            <v>0</v>
          </cell>
          <cell r="S22">
            <v>0</v>
          </cell>
        </row>
        <row r="23">
          <cell r="G23">
            <v>0</v>
          </cell>
          <cell r="H23">
            <v>0</v>
          </cell>
          <cell r="I23">
            <v>0</v>
          </cell>
          <cell r="J23">
            <v>0</v>
          </cell>
          <cell r="K23">
            <v>0</v>
          </cell>
          <cell r="L23">
            <v>0</v>
          </cell>
          <cell r="M23">
            <v>0</v>
          </cell>
          <cell r="N23">
            <v>0</v>
          </cell>
          <cell r="O23">
            <v>0</v>
          </cell>
          <cell r="P23">
            <v>0</v>
          </cell>
          <cell r="Q23">
            <v>0</v>
          </cell>
          <cell r="R23">
            <v>0</v>
          </cell>
          <cell r="S23">
            <v>0</v>
          </cell>
        </row>
        <row r="24">
          <cell r="G24">
            <v>0</v>
          </cell>
          <cell r="H24">
            <v>0</v>
          </cell>
          <cell r="I24">
            <v>0</v>
          </cell>
          <cell r="J24">
            <v>0</v>
          </cell>
          <cell r="K24">
            <v>0</v>
          </cell>
          <cell r="L24">
            <v>0</v>
          </cell>
          <cell r="M24">
            <v>0</v>
          </cell>
          <cell r="N24">
            <v>0</v>
          </cell>
          <cell r="O24">
            <v>0</v>
          </cell>
          <cell r="P24">
            <v>0</v>
          </cell>
          <cell r="Q24">
            <v>0</v>
          </cell>
          <cell r="R24">
            <v>0</v>
          </cell>
          <cell r="S24">
            <v>0</v>
          </cell>
        </row>
        <row r="25">
          <cell r="G25">
            <v>0.5</v>
          </cell>
          <cell r="H25">
            <v>0.5</v>
          </cell>
          <cell r="I25">
            <v>0</v>
          </cell>
          <cell r="J25">
            <v>0</v>
          </cell>
          <cell r="K25">
            <v>0</v>
          </cell>
          <cell r="L25">
            <v>0</v>
          </cell>
          <cell r="M25">
            <v>0</v>
          </cell>
          <cell r="N25">
            <v>0</v>
          </cell>
          <cell r="O25">
            <v>0</v>
          </cell>
          <cell r="P25">
            <v>0</v>
          </cell>
          <cell r="Q25">
            <v>0</v>
          </cell>
          <cell r="R25">
            <v>0</v>
          </cell>
          <cell r="S25">
            <v>0</v>
          </cell>
        </row>
        <row r="26">
          <cell r="G26">
            <v>0</v>
          </cell>
          <cell r="H26">
            <v>0</v>
          </cell>
          <cell r="I26">
            <v>0</v>
          </cell>
          <cell r="J26">
            <v>0</v>
          </cell>
          <cell r="K26">
            <v>0</v>
          </cell>
          <cell r="L26">
            <v>0</v>
          </cell>
          <cell r="M26">
            <v>0</v>
          </cell>
          <cell r="N26">
            <v>0</v>
          </cell>
          <cell r="O26">
            <v>0</v>
          </cell>
          <cell r="P26">
            <v>0</v>
          </cell>
          <cell r="Q26">
            <v>0</v>
          </cell>
          <cell r="R26">
            <v>0</v>
          </cell>
          <cell r="S26">
            <v>0</v>
          </cell>
        </row>
        <row r="27">
          <cell r="G27">
            <v>0</v>
          </cell>
          <cell r="H27">
            <v>0</v>
          </cell>
          <cell r="I27">
            <v>0</v>
          </cell>
          <cell r="J27">
            <v>0</v>
          </cell>
          <cell r="K27">
            <v>0</v>
          </cell>
          <cell r="L27">
            <v>0</v>
          </cell>
          <cell r="M27">
            <v>0</v>
          </cell>
          <cell r="N27">
            <v>0</v>
          </cell>
          <cell r="O27">
            <v>0</v>
          </cell>
          <cell r="P27">
            <v>0</v>
          </cell>
          <cell r="Q27">
            <v>0</v>
          </cell>
          <cell r="R27">
            <v>0</v>
          </cell>
          <cell r="S27">
            <v>0</v>
          </cell>
        </row>
        <row r="28">
          <cell r="G28">
            <v>12</v>
          </cell>
          <cell r="H28">
            <v>12</v>
          </cell>
          <cell r="I28">
            <v>0</v>
          </cell>
          <cell r="J28">
            <v>0</v>
          </cell>
          <cell r="K28">
            <v>0</v>
          </cell>
          <cell r="L28">
            <v>0</v>
          </cell>
          <cell r="M28">
            <v>0</v>
          </cell>
          <cell r="N28">
            <v>0</v>
          </cell>
          <cell r="O28">
            <v>0</v>
          </cell>
          <cell r="P28">
            <v>0</v>
          </cell>
          <cell r="Q28">
            <v>0</v>
          </cell>
          <cell r="R28">
            <v>0</v>
          </cell>
          <cell r="S28">
            <v>0</v>
          </cell>
        </row>
        <row r="29">
          <cell r="G29">
            <v>0</v>
          </cell>
          <cell r="H29">
            <v>0</v>
          </cell>
          <cell r="I29">
            <v>0</v>
          </cell>
          <cell r="J29">
            <v>0</v>
          </cell>
          <cell r="K29">
            <v>0</v>
          </cell>
          <cell r="L29">
            <v>0</v>
          </cell>
          <cell r="M29">
            <v>0</v>
          </cell>
          <cell r="N29">
            <v>0</v>
          </cell>
          <cell r="O29">
            <v>0</v>
          </cell>
          <cell r="P29">
            <v>0</v>
          </cell>
          <cell r="Q29">
            <v>0</v>
          </cell>
          <cell r="R29">
            <v>0</v>
          </cell>
          <cell r="S29">
            <v>0</v>
          </cell>
        </row>
        <row r="30">
          <cell r="G30">
            <v>0</v>
          </cell>
          <cell r="H30">
            <v>0</v>
          </cell>
          <cell r="I30">
            <v>0</v>
          </cell>
          <cell r="J30">
            <v>0</v>
          </cell>
          <cell r="K30">
            <v>0</v>
          </cell>
          <cell r="L30">
            <v>0</v>
          </cell>
          <cell r="M30">
            <v>0</v>
          </cell>
          <cell r="N30">
            <v>0</v>
          </cell>
          <cell r="O30">
            <v>0</v>
          </cell>
          <cell r="P30">
            <v>0</v>
          </cell>
          <cell r="Q30">
            <v>0</v>
          </cell>
          <cell r="R30">
            <v>0</v>
          </cell>
          <cell r="S30">
            <v>0</v>
          </cell>
        </row>
        <row r="31">
          <cell r="G31">
            <v>0.5</v>
          </cell>
          <cell r="H31">
            <v>0.5</v>
          </cell>
          <cell r="I31">
            <v>0</v>
          </cell>
          <cell r="J31">
            <v>0</v>
          </cell>
          <cell r="K31">
            <v>0</v>
          </cell>
          <cell r="L31">
            <v>0</v>
          </cell>
          <cell r="M31">
            <v>0</v>
          </cell>
          <cell r="N31">
            <v>0</v>
          </cell>
          <cell r="O31">
            <v>0</v>
          </cell>
          <cell r="P31">
            <v>0</v>
          </cell>
          <cell r="Q31">
            <v>0</v>
          </cell>
          <cell r="R31">
            <v>0</v>
          </cell>
          <cell r="S31">
            <v>0</v>
          </cell>
        </row>
        <row r="32">
          <cell r="G32">
            <v>0</v>
          </cell>
          <cell r="H32">
            <v>0</v>
          </cell>
          <cell r="I32">
            <v>0</v>
          </cell>
          <cell r="J32">
            <v>0</v>
          </cell>
          <cell r="K32">
            <v>0</v>
          </cell>
          <cell r="L32">
            <v>0</v>
          </cell>
          <cell r="M32">
            <v>0</v>
          </cell>
          <cell r="N32">
            <v>0</v>
          </cell>
          <cell r="O32">
            <v>0</v>
          </cell>
          <cell r="P32">
            <v>0</v>
          </cell>
          <cell r="Q32">
            <v>0</v>
          </cell>
          <cell r="R32">
            <v>0</v>
          </cell>
          <cell r="S32">
            <v>0</v>
          </cell>
        </row>
        <row r="33">
          <cell r="G33">
            <v>0</v>
          </cell>
          <cell r="H33">
            <v>0</v>
          </cell>
          <cell r="I33">
            <v>0</v>
          </cell>
          <cell r="J33">
            <v>0</v>
          </cell>
          <cell r="K33">
            <v>0</v>
          </cell>
          <cell r="L33">
            <v>0</v>
          </cell>
          <cell r="M33">
            <v>0</v>
          </cell>
          <cell r="N33">
            <v>0</v>
          </cell>
          <cell r="O33">
            <v>0</v>
          </cell>
          <cell r="P33">
            <v>0</v>
          </cell>
          <cell r="Q33">
            <v>0</v>
          </cell>
          <cell r="R33">
            <v>0</v>
          </cell>
          <cell r="S33">
            <v>0</v>
          </cell>
        </row>
        <row r="34">
          <cell r="G34">
            <v>12</v>
          </cell>
          <cell r="H34">
            <v>12</v>
          </cell>
          <cell r="I34">
            <v>0</v>
          </cell>
          <cell r="J34">
            <v>0</v>
          </cell>
          <cell r="K34">
            <v>0</v>
          </cell>
          <cell r="L34">
            <v>0</v>
          </cell>
          <cell r="M34">
            <v>0</v>
          </cell>
          <cell r="N34">
            <v>0</v>
          </cell>
          <cell r="O34">
            <v>0</v>
          </cell>
          <cell r="P34">
            <v>0</v>
          </cell>
          <cell r="Q34">
            <v>0</v>
          </cell>
          <cell r="R34">
            <v>0</v>
          </cell>
          <cell r="S34">
            <v>0</v>
          </cell>
        </row>
        <row r="35">
          <cell r="G35">
            <v>0</v>
          </cell>
          <cell r="H35">
            <v>0</v>
          </cell>
          <cell r="I35">
            <v>0</v>
          </cell>
          <cell r="J35">
            <v>0</v>
          </cell>
          <cell r="K35">
            <v>0</v>
          </cell>
          <cell r="L35">
            <v>0</v>
          </cell>
          <cell r="M35">
            <v>0</v>
          </cell>
          <cell r="N35">
            <v>0</v>
          </cell>
          <cell r="O35">
            <v>0</v>
          </cell>
          <cell r="P35">
            <v>0</v>
          </cell>
          <cell r="Q35">
            <v>0</v>
          </cell>
          <cell r="R35">
            <v>0</v>
          </cell>
          <cell r="S35">
            <v>0</v>
          </cell>
        </row>
        <row r="36">
          <cell r="G36">
            <v>0</v>
          </cell>
          <cell r="H36">
            <v>0</v>
          </cell>
          <cell r="I36">
            <v>0</v>
          </cell>
          <cell r="J36">
            <v>0</v>
          </cell>
          <cell r="K36">
            <v>0</v>
          </cell>
          <cell r="L36">
            <v>0</v>
          </cell>
          <cell r="M36">
            <v>0</v>
          </cell>
          <cell r="N36">
            <v>0</v>
          </cell>
          <cell r="O36">
            <v>0</v>
          </cell>
          <cell r="P36">
            <v>0</v>
          </cell>
          <cell r="Q36">
            <v>0</v>
          </cell>
          <cell r="R36">
            <v>0</v>
          </cell>
          <cell r="S36">
            <v>0</v>
          </cell>
        </row>
        <row r="37">
          <cell r="G37">
            <v>0.5</v>
          </cell>
          <cell r="H37">
            <v>0.5</v>
          </cell>
          <cell r="I37">
            <v>0</v>
          </cell>
          <cell r="J37">
            <v>0</v>
          </cell>
          <cell r="K37">
            <v>0</v>
          </cell>
          <cell r="L37">
            <v>0</v>
          </cell>
          <cell r="M37">
            <v>0</v>
          </cell>
          <cell r="N37">
            <v>0</v>
          </cell>
          <cell r="O37">
            <v>0</v>
          </cell>
          <cell r="P37">
            <v>0</v>
          </cell>
          <cell r="Q37">
            <v>0</v>
          </cell>
          <cell r="R37">
            <v>0</v>
          </cell>
          <cell r="S37">
            <v>0</v>
          </cell>
        </row>
        <row r="38">
          <cell r="G38">
            <v>0</v>
          </cell>
          <cell r="H38">
            <v>0</v>
          </cell>
          <cell r="I38">
            <v>0</v>
          </cell>
          <cell r="J38">
            <v>0</v>
          </cell>
          <cell r="K38">
            <v>0</v>
          </cell>
          <cell r="L38">
            <v>0</v>
          </cell>
          <cell r="M38">
            <v>0</v>
          </cell>
          <cell r="N38">
            <v>0</v>
          </cell>
          <cell r="O38">
            <v>0</v>
          </cell>
          <cell r="P38">
            <v>0</v>
          </cell>
          <cell r="Q38">
            <v>0</v>
          </cell>
          <cell r="R38">
            <v>0</v>
          </cell>
          <cell r="S38">
            <v>0</v>
          </cell>
        </row>
        <row r="39">
          <cell r="G39">
            <v>0</v>
          </cell>
          <cell r="H39">
            <v>0</v>
          </cell>
          <cell r="I39">
            <v>0</v>
          </cell>
          <cell r="J39">
            <v>0</v>
          </cell>
          <cell r="K39">
            <v>0</v>
          </cell>
          <cell r="L39">
            <v>0</v>
          </cell>
          <cell r="M39">
            <v>0</v>
          </cell>
          <cell r="N39">
            <v>0</v>
          </cell>
          <cell r="O39">
            <v>0</v>
          </cell>
          <cell r="P39">
            <v>0</v>
          </cell>
          <cell r="Q39">
            <v>0</v>
          </cell>
          <cell r="R39">
            <v>0</v>
          </cell>
          <cell r="S39">
            <v>0</v>
          </cell>
        </row>
        <row r="40">
          <cell r="G40">
            <v>12</v>
          </cell>
          <cell r="H40">
            <v>12</v>
          </cell>
          <cell r="I40">
            <v>0</v>
          </cell>
          <cell r="J40">
            <v>0</v>
          </cell>
          <cell r="K40">
            <v>0</v>
          </cell>
          <cell r="L40">
            <v>0</v>
          </cell>
          <cell r="M40">
            <v>0</v>
          </cell>
          <cell r="N40">
            <v>0</v>
          </cell>
          <cell r="O40">
            <v>0</v>
          </cell>
          <cell r="P40">
            <v>0</v>
          </cell>
          <cell r="Q40">
            <v>0</v>
          </cell>
          <cell r="R40">
            <v>0</v>
          </cell>
          <cell r="S40">
            <v>0</v>
          </cell>
        </row>
        <row r="41">
          <cell r="G41">
            <v>0</v>
          </cell>
          <cell r="H41">
            <v>0</v>
          </cell>
          <cell r="I41">
            <v>0</v>
          </cell>
          <cell r="J41">
            <v>0</v>
          </cell>
          <cell r="K41">
            <v>0</v>
          </cell>
          <cell r="L41">
            <v>0</v>
          </cell>
          <cell r="M41">
            <v>0</v>
          </cell>
          <cell r="N41">
            <v>0</v>
          </cell>
          <cell r="O41">
            <v>0</v>
          </cell>
          <cell r="P41">
            <v>0</v>
          </cell>
          <cell r="Q41">
            <v>0</v>
          </cell>
          <cell r="R41">
            <v>0</v>
          </cell>
          <cell r="S41">
            <v>0</v>
          </cell>
        </row>
        <row r="42">
          <cell r="G42">
            <v>0</v>
          </cell>
          <cell r="H42">
            <v>0</v>
          </cell>
          <cell r="I42">
            <v>0</v>
          </cell>
          <cell r="J42">
            <v>0</v>
          </cell>
          <cell r="K42">
            <v>0</v>
          </cell>
          <cell r="L42">
            <v>0</v>
          </cell>
          <cell r="M42">
            <v>0</v>
          </cell>
          <cell r="N42">
            <v>0</v>
          </cell>
          <cell r="O42">
            <v>0</v>
          </cell>
          <cell r="P42">
            <v>0</v>
          </cell>
          <cell r="Q42">
            <v>0</v>
          </cell>
          <cell r="R42">
            <v>0</v>
          </cell>
          <cell r="S42">
            <v>0</v>
          </cell>
        </row>
        <row r="43">
          <cell r="G43">
            <v>0.5</v>
          </cell>
          <cell r="H43">
            <v>0.5</v>
          </cell>
          <cell r="I43">
            <v>0</v>
          </cell>
          <cell r="J43">
            <v>0</v>
          </cell>
          <cell r="K43">
            <v>0</v>
          </cell>
          <cell r="L43">
            <v>0</v>
          </cell>
          <cell r="M43">
            <v>0</v>
          </cell>
          <cell r="N43">
            <v>0</v>
          </cell>
          <cell r="O43">
            <v>0</v>
          </cell>
          <cell r="P43">
            <v>0</v>
          </cell>
          <cell r="Q43">
            <v>0</v>
          </cell>
          <cell r="R43">
            <v>0</v>
          </cell>
          <cell r="S43">
            <v>0</v>
          </cell>
        </row>
        <row r="44">
          <cell r="G44">
            <v>0</v>
          </cell>
          <cell r="H44">
            <v>0</v>
          </cell>
          <cell r="I44">
            <v>0</v>
          </cell>
          <cell r="J44">
            <v>0</v>
          </cell>
          <cell r="K44">
            <v>0</v>
          </cell>
          <cell r="L44">
            <v>0</v>
          </cell>
          <cell r="M44">
            <v>0</v>
          </cell>
          <cell r="N44">
            <v>0</v>
          </cell>
          <cell r="O44">
            <v>0</v>
          </cell>
          <cell r="P44">
            <v>0</v>
          </cell>
          <cell r="Q44">
            <v>0</v>
          </cell>
          <cell r="R44">
            <v>0</v>
          </cell>
          <cell r="S44">
            <v>0</v>
          </cell>
        </row>
        <row r="45">
          <cell r="G45">
            <v>0</v>
          </cell>
          <cell r="H45">
            <v>0</v>
          </cell>
          <cell r="I45">
            <v>0</v>
          </cell>
          <cell r="J45">
            <v>0</v>
          </cell>
          <cell r="K45">
            <v>0</v>
          </cell>
          <cell r="L45">
            <v>0</v>
          </cell>
          <cell r="M45">
            <v>0</v>
          </cell>
          <cell r="N45">
            <v>0</v>
          </cell>
          <cell r="O45">
            <v>0</v>
          </cell>
          <cell r="P45">
            <v>0</v>
          </cell>
          <cell r="Q45">
            <v>0</v>
          </cell>
          <cell r="R45">
            <v>0</v>
          </cell>
          <cell r="S45">
            <v>0</v>
          </cell>
        </row>
        <row r="46">
          <cell r="G46">
            <v>12</v>
          </cell>
          <cell r="H46">
            <v>12</v>
          </cell>
          <cell r="I46">
            <v>0</v>
          </cell>
          <cell r="J46">
            <v>0</v>
          </cell>
          <cell r="K46">
            <v>0</v>
          </cell>
          <cell r="L46">
            <v>0</v>
          </cell>
          <cell r="M46">
            <v>0</v>
          </cell>
          <cell r="N46">
            <v>0</v>
          </cell>
          <cell r="O46">
            <v>0</v>
          </cell>
          <cell r="P46">
            <v>0</v>
          </cell>
          <cell r="Q46">
            <v>0</v>
          </cell>
          <cell r="R46">
            <v>0</v>
          </cell>
          <cell r="S46">
            <v>0</v>
          </cell>
        </row>
        <row r="47">
          <cell r="G47">
            <v>0</v>
          </cell>
          <cell r="H47">
            <v>0</v>
          </cell>
          <cell r="I47">
            <v>0</v>
          </cell>
          <cell r="J47">
            <v>0</v>
          </cell>
          <cell r="K47">
            <v>0</v>
          </cell>
          <cell r="L47">
            <v>0</v>
          </cell>
          <cell r="M47">
            <v>0</v>
          </cell>
          <cell r="N47">
            <v>0</v>
          </cell>
          <cell r="O47">
            <v>0</v>
          </cell>
          <cell r="P47">
            <v>0</v>
          </cell>
          <cell r="Q47">
            <v>0</v>
          </cell>
          <cell r="R47">
            <v>0</v>
          </cell>
          <cell r="S47">
            <v>0</v>
          </cell>
        </row>
        <row r="48">
          <cell r="G48">
            <v>0</v>
          </cell>
          <cell r="H48">
            <v>0</v>
          </cell>
          <cell r="I48">
            <v>0</v>
          </cell>
          <cell r="J48">
            <v>0</v>
          </cell>
          <cell r="K48">
            <v>0</v>
          </cell>
          <cell r="L48">
            <v>0</v>
          </cell>
          <cell r="M48">
            <v>0</v>
          </cell>
          <cell r="N48">
            <v>0</v>
          </cell>
          <cell r="O48">
            <v>0</v>
          </cell>
          <cell r="P48">
            <v>0</v>
          </cell>
          <cell r="Q48">
            <v>0</v>
          </cell>
          <cell r="R48">
            <v>0</v>
          </cell>
          <cell r="S48">
            <v>0</v>
          </cell>
        </row>
        <row r="49">
          <cell r="G49">
            <v>0.5</v>
          </cell>
          <cell r="H49">
            <v>0.5</v>
          </cell>
          <cell r="I49">
            <v>0</v>
          </cell>
          <cell r="J49">
            <v>0</v>
          </cell>
          <cell r="K49">
            <v>0</v>
          </cell>
          <cell r="L49">
            <v>0</v>
          </cell>
          <cell r="M49">
            <v>0</v>
          </cell>
          <cell r="N49">
            <v>0</v>
          </cell>
          <cell r="O49">
            <v>0</v>
          </cell>
          <cell r="P49">
            <v>0</v>
          </cell>
          <cell r="Q49">
            <v>0</v>
          </cell>
          <cell r="R49">
            <v>0</v>
          </cell>
          <cell r="S49">
            <v>0</v>
          </cell>
        </row>
        <row r="50">
          <cell r="G50">
            <v>0</v>
          </cell>
          <cell r="H50">
            <v>0</v>
          </cell>
          <cell r="I50">
            <v>0</v>
          </cell>
          <cell r="J50">
            <v>0</v>
          </cell>
          <cell r="K50">
            <v>0</v>
          </cell>
          <cell r="L50">
            <v>0</v>
          </cell>
          <cell r="M50">
            <v>0</v>
          </cell>
          <cell r="N50">
            <v>0</v>
          </cell>
          <cell r="O50">
            <v>0</v>
          </cell>
          <cell r="P50">
            <v>0</v>
          </cell>
          <cell r="Q50">
            <v>0</v>
          </cell>
          <cell r="R50">
            <v>0</v>
          </cell>
          <cell r="S50">
            <v>0</v>
          </cell>
        </row>
        <row r="51">
          <cell r="G51">
            <v>0</v>
          </cell>
          <cell r="H51">
            <v>0</v>
          </cell>
          <cell r="I51">
            <v>0</v>
          </cell>
          <cell r="J51">
            <v>0</v>
          </cell>
          <cell r="K51">
            <v>0</v>
          </cell>
          <cell r="L51">
            <v>0</v>
          </cell>
          <cell r="M51">
            <v>0</v>
          </cell>
          <cell r="N51">
            <v>0</v>
          </cell>
          <cell r="O51">
            <v>0</v>
          </cell>
          <cell r="P51">
            <v>0</v>
          </cell>
          <cell r="Q51">
            <v>0</v>
          </cell>
          <cell r="R51">
            <v>0</v>
          </cell>
          <cell r="S51">
            <v>0</v>
          </cell>
        </row>
        <row r="52">
          <cell r="G52">
            <v>12</v>
          </cell>
          <cell r="H52">
            <v>12</v>
          </cell>
          <cell r="I52">
            <v>0</v>
          </cell>
          <cell r="J52">
            <v>0</v>
          </cell>
          <cell r="K52">
            <v>0</v>
          </cell>
          <cell r="L52">
            <v>0</v>
          </cell>
          <cell r="M52">
            <v>0</v>
          </cell>
          <cell r="N52">
            <v>0</v>
          </cell>
          <cell r="O52">
            <v>0</v>
          </cell>
          <cell r="P52">
            <v>0</v>
          </cell>
          <cell r="Q52">
            <v>0</v>
          </cell>
          <cell r="R52">
            <v>0</v>
          </cell>
          <cell r="S52">
            <v>0</v>
          </cell>
        </row>
        <row r="53">
          <cell r="G53">
            <v>0</v>
          </cell>
          <cell r="H53">
            <v>0</v>
          </cell>
          <cell r="I53">
            <v>0</v>
          </cell>
          <cell r="J53">
            <v>0</v>
          </cell>
          <cell r="K53">
            <v>0</v>
          </cell>
          <cell r="L53">
            <v>0</v>
          </cell>
          <cell r="M53">
            <v>0</v>
          </cell>
          <cell r="N53">
            <v>0</v>
          </cell>
          <cell r="O53">
            <v>0</v>
          </cell>
          <cell r="P53">
            <v>0</v>
          </cell>
          <cell r="Q53">
            <v>0</v>
          </cell>
          <cell r="R53">
            <v>0</v>
          </cell>
          <cell r="S53">
            <v>0</v>
          </cell>
        </row>
        <row r="54">
          <cell r="G54">
            <v>0</v>
          </cell>
          <cell r="H54">
            <v>0</v>
          </cell>
          <cell r="I54">
            <v>0</v>
          </cell>
          <cell r="J54">
            <v>0</v>
          </cell>
          <cell r="K54">
            <v>0</v>
          </cell>
          <cell r="L54">
            <v>0</v>
          </cell>
          <cell r="M54">
            <v>0</v>
          </cell>
          <cell r="N54">
            <v>0</v>
          </cell>
          <cell r="O54">
            <v>0</v>
          </cell>
          <cell r="P54">
            <v>0</v>
          </cell>
          <cell r="Q54">
            <v>0</v>
          </cell>
          <cell r="R54">
            <v>0</v>
          </cell>
          <cell r="S54">
            <v>0</v>
          </cell>
        </row>
        <row r="55">
          <cell r="G55">
            <v>0.5</v>
          </cell>
          <cell r="H55">
            <v>0.5</v>
          </cell>
          <cell r="I55">
            <v>0</v>
          </cell>
          <cell r="J55">
            <v>0</v>
          </cell>
          <cell r="K55">
            <v>0</v>
          </cell>
          <cell r="L55">
            <v>0</v>
          </cell>
          <cell r="M55">
            <v>0</v>
          </cell>
          <cell r="N55">
            <v>0</v>
          </cell>
          <cell r="O55">
            <v>0</v>
          </cell>
          <cell r="P55">
            <v>0</v>
          </cell>
          <cell r="Q55">
            <v>0</v>
          </cell>
          <cell r="R55">
            <v>0</v>
          </cell>
          <cell r="S55">
            <v>0</v>
          </cell>
        </row>
        <row r="56">
          <cell r="G56">
            <v>0</v>
          </cell>
          <cell r="H56">
            <v>0</v>
          </cell>
          <cell r="I56">
            <v>0</v>
          </cell>
          <cell r="J56">
            <v>0</v>
          </cell>
          <cell r="K56">
            <v>0</v>
          </cell>
          <cell r="L56">
            <v>0</v>
          </cell>
          <cell r="M56">
            <v>0</v>
          </cell>
          <cell r="N56">
            <v>0</v>
          </cell>
          <cell r="O56">
            <v>0</v>
          </cell>
          <cell r="P56">
            <v>0</v>
          </cell>
          <cell r="Q56">
            <v>0</v>
          </cell>
          <cell r="R56">
            <v>0</v>
          </cell>
          <cell r="S56">
            <v>0</v>
          </cell>
        </row>
        <row r="57">
          <cell r="G57">
            <v>0</v>
          </cell>
          <cell r="H57">
            <v>0</v>
          </cell>
          <cell r="I57">
            <v>0</v>
          </cell>
          <cell r="J57">
            <v>0</v>
          </cell>
          <cell r="K57">
            <v>0</v>
          </cell>
          <cell r="L57">
            <v>0</v>
          </cell>
          <cell r="M57">
            <v>0</v>
          </cell>
          <cell r="N57">
            <v>0</v>
          </cell>
          <cell r="O57">
            <v>0</v>
          </cell>
          <cell r="P57">
            <v>0</v>
          </cell>
          <cell r="Q57">
            <v>0</v>
          </cell>
          <cell r="R57">
            <v>0</v>
          </cell>
          <cell r="S57">
            <v>0</v>
          </cell>
        </row>
        <row r="58">
          <cell r="G58">
            <v>12</v>
          </cell>
          <cell r="H58">
            <v>12</v>
          </cell>
          <cell r="I58">
            <v>0</v>
          </cell>
          <cell r="J58">
            <v>0</v>
          </cell>
          <cell r="K58">
            <v>0</v>
          </cell>
          <cell r="L58">
            <v>0</v>
          </cell>
          <cell r="M58">
            <v>0</v>
          </cell>
          <cell r="N58">
            <v>0</v>
          </cell>
          <cell r="O58">
            <v>0</v>
          </cell>
          <cell r="P58">
            <v>0</v>
          </cell>
          <cell r="Q58">
            <v>0</v>
          </cell>
          <cell r="R58">
            <v>0</v>
          </cell>
          <cell r="S58">
            <v>0</v>
          </cell>
        </row>
        <row r="59">
          <cell r="G59">
            <v>0</v>
          </cell>
          <cell r="H59">
            <v>0</v>
          </cell>
          <cell r="I59">
            <v>0</v>
          </cell>
          <cell r="J59">
            <v>0</v>
          </cell>
          <cell r="K59">
            <v>0</v>
          </cell>
          <cell r="L59">
            <v>0</v>
          </cell>
          <cell r="M59">
            <v>0</v>
          </cell>
          <cell r="N59">
            <v>0</v>
          </cell>
          <cell r="O59">
            <v>0</v>
          </cell>
          <cell r="P59">
            <v>0</v>
          </cell>
          <cell r="Q59">
            <v>0</v>
          </cell>
          <cell r="R59">
            <v>0</v>
          </cell>
          <cell r="S59">
            <v>0</v>
          </cell>
        </row>
        <row r="60">
          <cell r="G60">
            <v>0</v>
          </cell>
          <cell r="H60">
            <v>0</v>
          </cell>
          <cell r="I60">
            <v>0</v>
          </cell>
          <cell r="J60">
            <v>0</v>
          </cell>
          <cell r="K60">
            <v>0</v>
          </cell>
          <cell r="L60">
            <v>0</v>
          </cell>
          <cell r="M60">
            <v>0</v>
          </cell>
          <cell r="N60">
            <v>0</v>
          </cell>
          <cell r="O60">
            <v>0</v>
          </cell>
          <cell r="P60">
            <v>0</v>
          </cell>
          <cell r="Q60">
            <v>0</v>
          </cell>
          <cell r="R60">
            <v>0</v>
          </cell>
          <cell r="S60">
            <v>0</v>
          </cell>
        </row>
        <row r="61">
          <cell r="G61">
            <v>0.5</v>
          </cell>
          <cell r="H61">
            <v>0.5</v>
          </cell>
          <cell r="I61">
            <v>0</v>
          </cell>
          <cell r="J61">
            <v>0</v>
          </cell>
          <cell r="K61">
            <v>0</v>
          </cell>
          <cell r="L61">
            <v>0</v>
          </cell>
          <cell r="M61">
            <v>0</v>
          </cell>
          <cell r="N61">
            <v>0</v>
          </cell>
          <cell r="O61">
            <v>0</v>
          </cell>
          <cell r="P61">
            <v>0</v>
          </cell>
          <cell r="Q61">
            <v>0</v>
          </cell>
          <cell r="R61">
            <v>0</v>
          </cell>
          <cell r="S61">
            <v>0</v>
          </cell>
        </row>
        <row r="62">
          <cell r="G62">
            <v>0</v>
          </cell>
          <cell r="H62">
            <v>5</v>
          </cell>
          <cell r="I62">
            <v>0</v>
          </cell>
          <cell r="J62">
            <v>0</v>
          </cell>
          <cell r="K62">
            <v>0</v>
          </cell>
          <cell r="L62">
            <v>0</v>
          </cell>
          <cell r="M62">
            <v>0</v>
          </cell>
          <cell r="N62">
            <v>0</v>
          </cell>
          <cell r="O62">
            <v>0</v>
          </cell>
          <cell r="P62">
            <v>0</v>
          </cell>
          <cell r="Q62">
            <v>0</v>
          </cell>
          <cell r="R62">
            <v>0</v>
          </cell>
          <cell r="S62">
            <v>0</v>
          </cell>
        </row>
        <row r="63">
          <cell r="G63">
            <v>0</v>
          </cell>
          <cell r="H63">
            <v>3</v>
          </cell>
          <cell r="I63">
            <v>0</v>
          </cell>
          <cell r="J63">
            <v>0</v>
          </cell>
          <cell r="K63">
            <v>0</v>
          </cell>
          <cell r="L63">
            <v>0</v>
          </cell>
          <cell r="M63">
            <v>0</v>
          </cell>
          <cell r="N63">
            <v>0</v>
          </cell>
          <cell r="O63">
            <v>0</v>
          </cell>
          <cell r="P63">
            <v>0</v>
          </cell>
          <cell r="Q63">
            <v>0</v>
          </cell>
          <cell r="R63">
            <v>0</v>
          </cell>
          <cell r="S63">
            <v>0</v>
          </cell>
        </row>
        <row r="64">
          <cell r="G64">
            <v>12</v>
          </cell>
          <cell r="H64">
            <v>12</v>
          </cell>
          <cell r="I64">
            <v>0</v>
          </cell>
          <cell r="J64">
            <v>0</v>
          </cell>
          <cell r="K64">
            <v>0</v>
          </cell>
          <cell r="L64">
            <v>0</v>
          </cell>
          <cell r="M64">
            <v>0</v>
          </cell>
          <cell r="N64">
            <v>0</v>
          </cell>
          <cell r="O64">
            <v>0</v>
          </cell>
          <cell r="P64">
            <v>0</v>
          </cell>
          <cell r="Q64">
            <v>0</v>
          </cell>
          <cell r="R64">
            <v>0</v>
          </cell>
          <cell r="S64">
            <v>0</v>
          </cell>
        </row>
        <row r="65">
          <cell r="G65">
            <v>0</v>
          </cell>
          <cell r="H65">
            <v>0.65</v>
          </cell>
          <cell r="I65">
            <v>0</v>
          </cell>
          <cell r="J65">
            <v>0</v>
          </cell>
          <cell r="K65">
            <v>0</v>
          </cell>
          <cell r="L65">
            <v>0</v>
          </cell>
          <cell r="M65">
            <v>0</v>
          </cell>
          <cell r="N65">
            <v>0</v>
          </cell>
          <cell r="O65">
            <v>0</v>
          </cell>
          <cell r="P65">
            <v>0</v>
          </cell>
          <cell r="Q65">
            <v>0</v>
          </cell>
          <cell r="R65">
            <v>0</v>
          </cell>
          <cell r="S65">
            <v>0</v>
          </cell>
        </row>
        <row r="66">
          <cell r="G66">
            <v>0</v>
          </cell>
          <cell r="H66">
            <v>0.32</v>
          </cell>
          <cell r="I66">
            <v>0</v>
          </cell>
          <cell r="J66">
            <v>0</v>
          </cell>
          <cell r="K66">
            <v>0</v>
          </cell>
          <cell r="L66">
            <v>0</v>
          </cell>
          <cell r="M66">
            <v>0</v>
          </cell>
          <cell r="N66">
            <v>0</v>
          </cell>
          <cell r="O66">
            <v>0</v>
          </cell>
          <cell r="P66">
            <v>0</v>
          </cell>
          <cell r="Q66">
            <v>0</v>
          </cell>
          <cell r="R66">
            <v>0</v>
          </cell>
          <cell r="S66">
            <v>0</v>
          </cell>
        </row>
        <row r="67">
          <cell r="G67">
            <v>0.5</v>
          </cell>
          <cell r="H67">
            <v>0.5</v>
          </cell>
          <cell r="I67">
            <v>0</v>
          </cell>
          <cell r="J67">
            <v>0</v>
          </cell>
          <cell r="K67">
            <v>0</v>
          </cell>
          <cell r="L67">
            <v>0</v>
          </cell>
          <cell r="M67">
            <v>0</v>
          </cell>
          <cell r="N67">
            <v>0</v>
          </cell>
          <cell r="O67">
            <v>0</v>
          </cell>
          <cell r="P67">
            <v>0</v>
          </cell>
          <cell r="Q67">
            <v>0</v>
          </cell>
          <cell r="R67">
            <v>0</v>
          </cell>
          <cell r="S67">
            <v>0</v>
          </cell>
        </row>
        <row r="70">
          <cell r="G70">
            <v>24</v>
          </cell>
          <cell r="H70">
            <v>0</v>
          </cell>
          <cell r="I70">
            <v>0</v>
          </cell>
          <cell r="J70">
            <v>0</v>
          </cell>
          <cell r="K70">
            <v>0</v>
          </cell>
          <cell r="L70">
            <v>0</v>
          </cell>
          <cell r="M70">
            <v>0</v>
          </cell>
          <cell r="N70">
            <v>0</v>
          </cell>
          <cell r="O70">
            <v>0</v>
          </cell>
          <cell r="P70">
            <v>0</v>
          </cell>
          <cell r="Q70">
            <v>0</v>
          </cell>
          <cell r="R70">
            <v>0</v>
          </cell>
          <cell r="S70">
            <v>0</v>
          </cell>
        </row>
        <row r="71">
          <cell r="G71">
            <v>24</v>
          </cell>
          <cell r="H71">
            <v>15</v>
          </cell>
          <cell r="I71">
            <v>0</v>
          </cell>
          <cell r="J71">
            <v>0</v>
          </cell>
          <cell r="K71">
            <v>0</v>
          </cell>
          <cell r="L71">
            <v>0</v>
          </cell>
          <cell r="M71">
            <v>0</v>
          </cell>
          <cell r="N71">
            <v>0</v>
          </cell>
          <cell r="O71">
            <v>0</v>
          </cell>
          <cell r="P71">
            <v>0</v>
          </cell>
          <cell r="Q71">
            <v>0</v>
          </cell>
          <cell r="R71">
            <v>0</v>
          </cell>
          <cell r="S71">
            <v>0</v>
          </cell>
        </row>
        <row r="72">
          <cell r="G72">
            <v>19</v>
          </cell>
          <cell r="H72">
            <v>19</v>
          </cell>
          <cell r="I72">
            <v>0</v>
          </cell>
          <cell r="J72">
            <v>0</v>
          </cell>
          <cell r="K72">
            <v>0</v>
          </cell>
          <cell r="L72">
            <v>0</v>
          </cell>
          <cell r="M72">
            <v>0</v>
          </cell>
          <cell r="N72">
            <v>0</v>
          </cell>
          <cell r="O72">
            <v>0</v>
          </cell>
          <cell r="P72">
            <v>0</v>
          </cell>
          <cell r="Q72">
            <v>0</v>
          </cell>
          <cell r="R72">
            <v>0</v>
          </cell>
          <cell r="S72">
            <v>0</v>
          </cell>
        </row>
        <row r="73">
          <cell r="G73">
            <v>2.99</v>
          </cell>
          <cell r="H73">
            <v>0</v>
          </cell>
          <cell r="I73">
            <v>0</v>
          </cell>
          <cell r="J73">
            <v>0</v>
          </cell>
          <cell r="K73">
            <v>0</v>
          </cell>
          <cell r="L73">
            <v>0</v>
          </cell>
          <cell r="M73">
            <v>0</v>
          </cell>
          <cell r="N73">
            <v>0</v>
          </cell>
          <cell r="O73">
            <v>0</v>
          </cell>
          <cell r="P73">
            <v>0</v>
          </cell>
          <cell r="Q73">
            <v>0</v>
          </cell>
          <cell r="R73">
            <v>0</v>
          </cell>
          <cell r="S73">
            <v>0</v>
          </cell>
        </row>
        <row r="74">
          <cell r="G74">
            <v>2.99</v>
          </cell>
          <cell r="H74">
            <v>1.82</v>
          </cell>
          <cell r="I74">
            <v>0</v>
          </cell>
          <cell r="J74">
            <v>0</v>
          </cell>
          <cell r="K74">
            <v>0</v>
          </cell>
          <cell r="L74">
            <v>0</v>
          </cell>
          <cell r="M74">
            <v>0</v>
          </cell>
          <cell r="N74">
            <v>0</v>
          </cell>
          <cell r="O74">
            <v>0</v>
          </cell>
          <cell r="P74">
            <v>0</v>
          </cell>
          <cell r="Q74">
            <v>0</v>
          </cell>
          <cell r="R74">
            <v>0</v>
          </cell>
          <cell r="S74">
            <v>0</v>
          </cell>
        </row>
        <row r="75">
          <cell r="G75">
            <v>1.1299999999999999</v>
          </cell>
          <cell r="H75">
            <v>1.1299999999999999</v>
          </cell>
          <cell r="I75">
            <v>0</v>
          </cell>
          <cell r="J75">
            <v>0</v>
          </cell>
          <cell r="K75">
            <v>0</v>
          </cell>
          <cell r="L75">
            <v>0</v>
          </cell>
          <cell r="M75">
            <v>0</v>
          </cell>
          <cell r="N75">
            <v>0</v>
          </cell>
          <cell r="O75">
            <v>0</v>
          </cell>
          <cell r="P75">
            <v>0</v>
          </cell>
          <cell r="Q75">
            <v>0</v>
          </cell>
          <cell r="R75">
            <v>0</v>
          </cell>
          <cell r="S75">
            <v>0</v>
          </cell>
        </row>
        <row r="76">
          <cell r="G76">
            <v>7</v>
          </cell>
          <cell r="H76">
            <v>0</v>
          </cell>
          <cell r="I76">
            <v>0</v>
          </cell>
          <cell r="J76">
            <v>0</v>
          </cell>
          <cell r="K76">
            <v>0</v>
          </cell>
          <cell r="L76">
            <v>0</v>
          </cell>
          <cell r="M76">
            <v>0</v>
          </cell>
          <cell r="N76">
            <v>0</v>
          </cell>
          <cell r="O76">
            <v>0</v>
          </cell>
          <cell r="P76">
            <v>0</v>
          </cell>
          <cell r="Q76">
            <v>0</v>
          </cell>
          <cell r="R76">
            <v>0</v>
          </cell>
          <cell r="S76">
            <v>0</v>
          </cell>
        </row>
        <row r="77">
          <cell r="G77">
            <v>7</v>
          </cell>
          <cell r="H77">
            <v>3</v>
          </cell>
          <cell r="I77">
            <v>0</v>
          </cell>
          <cell r="J77">
            <v>0</v>
          </cell>
          <cell r="K77">
            <v>0</v>
          </cell>
          <cell r="L77">
            <v>0</v>
          </cell>
          <cell r="M77">
            <v>0</v>
          </cell>
          <cell r="N77">
            <v>0</v>
          </cell>
          <cell r="O77">
            <v>0</v>
          </cell>
          <cell r="P77">
            <v>0</v>
          </cell>
          <cell r="Q77">
            <v>0</v>
          </cell>
          <cell r="R77">
            <v>0</v>
          </cell>
          <cell r="S77">
            <v>0</v>
          </cell>
        </row>
        <row r="78">
          <cell r="G78">
            <v>19</v>
          </cell>
          <cell r="H78">
            <v>19</v>
          </cell>
          <cell r="I78">
            <v>0</v>
          </cell>
          <cell r="J78">
            <v>0</v>
          </cell>
          <cell r="K78">
            <v>0</v>
          </cell>
          <cell r="L78">
            <v>0</v>
          </cell>
          <cell r="M78">
            <v>0</v>
          </cell>
          <cell r="N78">
            <v>0</v>
          </cell>
          <cell r="O78">
            <v>0</v>
          </cell>
          <cell r="P78">
            <v>0</v>
          </cell>
          <cell r="Q78">
            <v>0</v>
          </cell>
          <cell r="R78">
            <v>0</v>
          </cell>
          <cell r="S78">
            <v>0</v>
          </cell>
        </row>
        <row r="79">
          <cell r="G79">
            <v>2.2999999999999998</v>
          </cell>
          <cell r="H79">
            <v>0</v>
          </cell>
          <cell r="I79">
            <v>0</v>
          </cell>
          <cell r="J79">
            <v>0</v>
          </cell>
          <cell r="K79">
            <v>0</v>
          </cell>
          <cell r="L79">
            <v>0</v>
          </cell>
          <cell r="M79">
            <v>0</v>
          </cell>
          <cell r="N79">
            <v>0</v>
          </cell>
          <cell r="O79">
            <v>0</v>
          </cell>
          <cell r="P79">
            <v>0</v>
          </cell>
          <cell r="Q79">
            <v>0</v>
          </cell>
          <cell r="R79">
            <v>0</v>
          </cell>
          <cell r="S79">
            <v>0</v>
          </cell>
        </row>
        <row r="80">
          <cell r="G80">
            <v>2.2999999999999998</v>
          </cell>
          <cell r="H80">
            <v>0.86</v>
          </cell>
          <cell r="I80">
            <v>0</v>
          </cell>
          <cell r="J80">
            <v>0</v>
          </cell>
          <cell r="K80">
            <v>0</v>
          </cell>
          <cell r="L80">
            <v>0</v>
          </cell>
          <cell r="M80">
            <v>0</v>
          </cell>
          <cell r="N80">
            <v>0</v>
          </cell>
          <cell r="O80">
            <v>0</v>
          </cell>
          <cell r="P80">
            <v>0</v>
          </cell>
          <cell r="Q80">
            <v>0</v>
          </cell>
          <cell r="R80">
            <v>0</v>
          </cell>
          <cell r="S80">
            <v>0</v>
          </cell>
        </row>
        <row r="81">
          <cell r="G81">
            <v>1.1299999999999999</v>
          </cell>
          <cell r="H81">
            <v>1.1299999999999999</v>
          </cell>
          <cell r="I81">
            <v>0</v>
          </cell>
          <cell r="J81">
            <v>0</v>
          </cell>
          <cell r="K81">
            <v>0</v>
          </cell>
          <cell r="L81">
            <v>0</v>
          </cell>
          <cell r="M81">
            <v>0</v>
          </cell>
          <cell r="N81">
            <v>0</v>
          </cell>
          <cell r="O81">
            <v>0</v>
          </cell>
          <cell r="P81">
            <v>0</v>
          </cell>
          <cell r="Q81">
            <v>0</v>
          </cell>
          <cell r="R81">
            <v>0</v>
          </cell>
          <cell r="S81">
            <v>0</v>
          </cell>
        </row>
        <row r="82">
          <cell r="G82">
            <v>6</v>
          </cell>
          <cell r="H82">
            <v>0</v>
          </cell>
          <cell r="I82">
            <v>0</v>
          </cell>
          <cell r="J82">
            <v>0</v>
          </cell>
          <cell r="K82">
            <v>0</v>
          </cell>
          <cell r="L82">
            <v>0</v>
          </cell>
          <cell r="M82">
            <v>0</v>
          </cell>
          <cell r="N82">
            <v>0</v>
          </cell>
          <cell r="O82">
            <v>0</v>
          </cell>
          <cell r="P82">
            <v>0</v>
          </cell>
          <cell r="Q82">
            <v>0</v>
          </cell>
          <cell r="R82">
            <v>0</v>
          </cell>
          <cell r="S82">
            <v>0</v>
          </cell>
        </row>
        <row r="83">
          <cell r="G83">
            <v>6</v>
          </cell>
          <cell r="H83">
            <v>3</v>
          </cell>
          <cell r="I83">
            <v>0</v>
          </cell>
          <cell r="J83">
            <v>0</v>
          </cell>
          <cell r="K83">
            <v>0</v>
          </cell>
          <cell r="L83">
            <v>0</v>
          </cell>
          <cell r="M83">
            <v>0</v>
          </cell>
          <cell r="N83">
            <v>0</v>
          </cell>
          <cell r="O83">
            <v>0</v>
          </cell>
          <cell r="P83">
            <v>0</v>
          </cell>
          <cell r="Q83">
            <v>0</v>
          </cell>
          <cell r="R83">
            <v>0</v>
          </cell>
          <cell r="S83">
            <v>0</v>
          </cell>
        </row>
        <row r="84">
          <cell r="G84">
            <v>19</v>
          </cell>
          <cell r="H84">
            <v>19</v>
          </cell>
          <cell r="I84">
            <v>0</v>
          </cell>
          <cell r="J84">
            <v>0</v>
          </cell>
          <cell r="K84">
            <v>0</v>
          </cell>
          <cell r="L84">
            <v>0</v>
          </cell>
          <cell r="M84">
            <v>0</v>
          </cell>
          <cell r="N84">
            <v>0</v>
          </cell>
          <cell r="O84">
            <v>0</v>
          </cell>
          <cell r="P84">
            <v>0</v>
          </cell>
          <cell r="Q84">
            <v>0</v>
          </cell>
          <cell r="R84">
            <v>0</v>
          </cell>
          <cell r="S84">
            <v>0</v>
          </cell>
        </row>
        <row r="85">
          <cell r="G85">
            <v>1.29</v>
          </cell>
          <cell r="H85">
            <v>0</v>
          </cell>
          <cell r="I85">
            <v>0</v>
          </cell>
          <cell r="J85">
            <v>0</v>
          </cell>
          <cell r="K85">
            <v>0</v>
          </cell>
          <cell r="L85">
            <v>0</v>
          </cell>
          <cell r="M85">
            <v>0</v>
          </cell>
          <cell r="N85">
            <v>0</v>
          </cell>
          <cell r="O85">
            <v>0</v>
          </cell>
          <cell r="P85">
            <v>0</v>
          </cell>
          <cell r="Q85">
            <v>0</v>
          </cell>
          <cell r="R85">
            <v>0</v>
          </cell>
          <cell r="S85">
            <v>0</v>
          </cell>
        </row>
        <row r="86">
          <cell r="G86">
            <v>1.29</v>
          </cell>
          <cell r="H86">
            <v>0.65</v>
          </cell>
          <cell r="I86">
            <v>0</v>
          </cell>
          <cell r="J86">
            <v>0</v>
          </cell>
          <cell r="K86">
            <v>0</v>
          </cell>
          <cell r="L86">
            <v>0</v>
          </cell>
          <cell r="M86">
            <v>0</v>
          </cell>
          <cell r="N86">
            <v>0</v>
          </cell>
          <cell r="O86">
            <v>0</v>
          </cell>
          <cell r="P86">
            <v>0</v>
          </cell>
          <cell r="Q86">
            <v>0</v>
          </cell>
          <cell r="R86">
            <v>0</v>
          </cell>
          <cell r="S86">
            <v>0</v>
          </cell>
        </row>
        <row r="87">
          <cell r="G87">
            <v>1.1299999999999999</v>
          </cell>
          <cell r="H87">
            <v>1.1299999999999999</v>
          </cell>
          <cell r="I87">
            <v>0</v>
          </cell>
          <cell r="J87">
            <v>0</v>
          </cell>
          <cell r="K87">
            <v>0</v>
          </cell>
          <cell r="L87">
            <v>0</v>
          </cell>
          <cell r="M87">
            <v>0</v>
          </cell>
          <cell r="N87">
            <v>0</v>
          </cell>
          <cell r="O87">
            <v>0</v>
          </cell>
          <cell r="P87">
            <v>0</v>
          </cell>
          <cell r="Q87">
            <v>0</v>
          </cell>
          <cell r="R87">
            <v>0</v>
          </cell>
          <cell r="S87">
            <v>0</v>
          </cell>
        </row>
        <row r="88">
          <cell r="G88">
            <v>15</v>
          </cell>
          <cell r="H88">
            <v>0</v>
          </cell>
          <cell r="I88">
            <v>0</v>
          </cell>
          <cell r="J88">
            <v>0</v>
          </cell>
          <cell r="K88">
            <v>0</v>
          </cell>
          <cell r="L88">
            <v>0</v>
          </cell>
          <cell r="M88">
            <v>0</v>
          </cell>
          <cell r="N88">
            <v>0</v>
          </cell>
          <cell r="O88">
            <v>0</v>
          </cell>
          <cell r="P88">
            <v>0</v>
          </cell>
          <cell r="Q88">
            <v>0</v>
          </cell>
          <cell r="R88">
            <v>0</v>
          </cell>
          <cell r="S88">
            <v>0</v>
          </cell>
        </row>
        <row r="89">
          <cell r="G89">
            <v>15</v>
          </cell>
          <cell r="H89">
            <v>8</v>
          </cell>
          <cell r="I89">
            <v>0</v>
          </cell>
          <cell r="J89">
            <v>0</v>
          </cell>
          <cell r="K89">
            <v>0</v>
          </cell>
          <cell r="L89">
            <v>0</v>
          </cell>
          <cell r="M89">
            <v>0</v>
          </cell>
          <cell r="N89">
            <v>0</v>
          </cell>
          <cell r="O89">
            <v>0</v>
          </cell>
          <cell r="P89">
            <v>0</v>
          </cell>
          <cell r="Q89">
            <v>0</v>
          </cell>
          <cell r="R89">
            <v>0</v>
          </cell>
          <cell r="S89">
            <v>0</v>
          </cell>
        </row>
        <row r="90">
          <cell r="G90">
            <v>19</v>
          </cell>
          <cell r="H90">
            <v>19</v>
          </cell>
          <cell r="I90">
            <v>0</v>
          </cell>
          <cell r="J90">
            <v>0</v>
          </cell>
          <cell r="K90">
            <v>0</v>
          </cell>
          <cell r="L90">
            <v>0</v>
          </cell>
          <cell r="M90">
            <v>0</v>
          </cell>
          <cell r="N90">
            <v>0</v>
          </cell>
          <cell r="O90">
            <v>0</v>
          </cell>
          <cell r="P90">
            <v>0</v>
          </cell>
          <cell r="Q90">
            <v>0</v>
          </cell>
          <cell r="R90">
            <v>0</v>
          </cell>
          <cell r="S90">
            <v>0</v>
          </cell>
        </row>
        <row r="91">
          <cell r="G91">
            <v>1.93</v>
          </cell>
          <cell r="H91">
            <v>0</v>
          </cell>
          <cell r="I91">
            <v>0</v>
          </cell>
          <cell r="J91">
            <v>0</v>
          </cell>
          <cell r="K91">
            <v>0</v>
          </cell>
          <cell r="L91">
            <v>0</v>
          </cell>
          <cell r="M91">
            <v>0</v>
          </cell>
          <cell r="N91">
            <v>0</v>
          </cell>
          <cell r="O91">
            <v>0</v>
          </cell>
          <cell r="P91">
            <v>0</v>
          </cell>
          <cell r="Q91">
            <v>0</v>
          </cell>
          <cell r="R91">
            <v>0</v>
          </cell>
          <cell r="S91">
            <v>0</v>
          </cell>
        </row>
        <row r="92">
          <cell r="G92">
            <v>1.93</v>
          </cell>
          <cell r="H92">
            <v>0.98</v>
          </cell>
          <cell r="I92">
            <v>0</v>
          </cell>
          <cell r="J92">
            <v>0</v>
          </cell>
          <cell r="K92">
            <v>0</v>
          </cell>
          <cell r="L92">
            <v>0</v>
          </cell>
          <cell r="M92">
            <v>0</v>
          </cell>
          <cell r="N92">
            <v>0</v>
          </cell>
          <cell r="O92">
            <v>0</v>
          </cell>
          <cell r="P92">
            <v>0</v>
          </cell>
          <cell r="Q92">
            <v>0</v>
          </cell>
          <cell r="R92">
            <v>0</v>
          </cell>
          <cell r="S92">
            <v>0</v>
          </cell>
        </row>
        <row r="93">
          <cell r="G93">
            <v>1.1299999999999999</v>
          </cell>
          <cell r="H93">
            <v>1.1299999999999999</v>
          </cell>
          <cell r="I93">
            <v>0</v>
          </cell>
          <cell r="J93">
            <v>0</v>
          </cell>
          <cell r="K93">
            <v>0</v>
          </cell>
          <cell r="L93">
            <v>0</v>
          </cell>
          <cell r="M93">
            <v>0</v>
          </cell>
          <cell r="N93">
            <v>0</v>
          </cell>
          <cell r="O93">
            <v>0</v>
          </cell>
          <cell r="P93">
            <v>0</v>
          </cell>
          <cell r="Q93">
            <v>0</v>
          </cell>
          <cell r="R93">
            <v>0</v>
          </cell>
          <cell r="S93">
            <v>0</v>
          </cell>
        </row>
        <row r="94">
          <cell r="G94">
            <v>0</v>
          </cell>
          <cell r="H94">
            <v>0</v>
          </cell>
          <cell r="I94">
            <v>0</v>
          </cell>
          <cell r="J94">
            <v>0</v>
          </cell>
          <cell r="K94">
            <v>0</v>
          </cell>
          <cell r="L94">
            <v>0</v>
          </cell>
          <cell r="M94">
            <v>0</v>
          </cell>
          <cell r="N94">
            <v>0</v>
          </cell>
          <cell r="O94">
            <v>0</v>
          </cell>
          <cell r="P94">
            <v>0</v>
          </cell>
          <cell r="Q94">
            <v>0</v>
          </cell>
          <cell r="R94">
            <v>0</v>
          </cell>
          <cell r="S94">
            <v>0</v>
          </cell>
        </row>
        <row r="95">
          <cell r="G95">
            <v>0</v>
          </cell>
          <cell r="H95">
            <v>0</v>
          </cell>
          <cell r="I95">
            <v>0</v>
          </cell>
          <cell r="J95">
            <v>0</v>
          </cell>
          <cell r="K95">
            <v>0</v>
          </cell>
          <cell r="L95">
            <v>0</v>
          </cell>
          <cell r="M95">
            <v>0</v>
          </cell>
          <cell r="N95">
            <v>0</v>
          </cell>
          <cell r="O95">
            <v>0</v>
          </cell>
          <cell r="P95">
            <v>0</v>
          </cell>
          <cell r="Q95">
            <v>0</v>
          </cell>
          <cell r="R95">
            <v>0</v>
          </cell>
          <cell r="S95">
            <v>0</v>
          </cell>
        </row>
        <row r="96">
          <cell r="G96">
            <v>19</v>
          </cell>
          <cell r="H96">
            <v>19</v>
          </cell>
          <cell r="I96">
            <v>0</v>
          </cell>
          <cell r="J96">
            <v>0</v>
          </cell>
          <cell r="K96">
            <v>0</v>
          </cell>
          <cell r="L96">
            <v>0</v>
          </cell>
          <cell r="M96">
            <v>0</v>
          </cell>
          <cell r="N96">
            <v>0</v>
          </cell>
          <cell r="O96">
            <v>0</v>
          </cell>
          <cell r="P96">
            <v>0</v>
          </cell>
          <cell r="Q96">
            <v>0</v>
          </cell>
          <cell r="R96">
            <v>0</v>
          </cell>
          <cell r="S96">
            <v>0</v>
          </cell>
        </row>
        <row r="97">
          <cell r="G97">
            <v>0</v>
          </cell>
          <cell r="H97">
            <v>0</v>
          </cell>
          <cell r="I97">
            <v>0</v>
          </cell>
          <cell r="J97">
            <v>0</v>
          </cell>
          <cell r="K97">
            <v>0</v>
          </cell>
          <cell r="L97">
            <v>0</v>
          </cell>
          <cell r="M97">
            <v>0</v>
          </cell>
          <cell r="N97">
            <v>0</v>
          </cell>
          <cell r="O97">
            <v>0</v>
          </cell>
          <cell r="P97">
            <v>0</v>
          </cell>
          <cell r="Q97">
            <v>0</v>
          </cell>
          <cell r="R97">
            <v>0</v>
          </cell>
          <cell r="S97">
            <v>0</v>
          </cell>
        </row>
        <row r="98">
          <cell r="G98">
            <v>0</v>
          </cell>
          <cell r="H98">
            <v>0</v>
          </cell>
          <cell r="I98">
            <v>0</v>
          </cell>
          <cell r="J98">
            <v>0</v>
          </cell>
          <cell r="K98">
            <v>0</v>
          </cell>
          <cell r="L98">
            <v>0</v>
          </cell>
          <cell r="M98">
            <v>0</v>
          </cell>
          <cell r="N98">
            <v>0</v>
          </cell>
          <cell r="O98">
            <v>0</v>
          </cell>
          <cell r="P98">
            <v>0</v>
          </cell>
          <cell r="Q98">
            <v>0</v>
          </cell>
          <cell r="R98">
            <v>0</v>
          </cell>
          <cell r="S98">
            <v>0</v>
          </cell>
        </row>
        <row r="99">
          <cell r="G99">
            <v>1.1299999999999999</v>
          </cell>
          <cell r="H99">
            <v>1.1299999999999999</v>
          </cell>
          <cell r="I99">
            <v>0</v>
          </cell>
          <cell r="J99">
            <v>0</v>
          </cell>
          <cell r="K99">
            <v>0</v>
          </cell>
          <cell r="L99">
            <v>0</v>
          </cell>
          <cell r="M99">
            <v>0</v>
          </cell>
          <cell r="N99">
            <v>0</v>
          </cell>
          <cell r="O99">
            <v>0</v>
          </cell>
          <cell r="P99">
            <v>0</v>
          </cell>
          <cell r="Q99">
            <v>0</v>
          </cell>
          <cell r="R99">
            <v>0</v>
          </cell>
          <cell r="S99">
            <v>0</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row>
        <row r="101">
          <cell r="G101">
            <v>0</v>
          </cell>
          <cell r="H101">
            <v>0</v>
          </cell>
          <cell r="I101">
            <v>0</v>
          </cell>
          <cell r="J101">
            <v>0</v>
          </cell>
          <cell r="K101">
            <v>0</v>
          </cell>
          <cell r="L101">
            <v>0</v>
          </cell>
          <cell r="M101">
            <v>0</v>
          </cell>
          <cell r="N101">
            <v>0</v>
          </cell>
          <cell r="O101">
            <v>0</v>
          </cell>
          <cell r="P101">
            <v>0</v>
          </cell>
          <cell r="Q101">
            <v>0</v>
          </cell>
          <cell r="R101">
            <v>0</v>
          </cell>
          <cell r="S101">
            <v>0</v>
          </cell>
        </row>
        <row r="102">
          <cell r="G102">
            <v>19</v>
          </cell>
          <cell r="H102">
            <v>19</v>
          </cell>
          <cell r="I102">
            <v>0</v>
          </cell>
          <cell r="J102">
            <v>0</v>
          </cell>
          <cell r="K102">
            <v>0</v>
          </cell>
          <cell r="L102">
            <v>0</v>
          </cell>
          <cell r="M102">
            <v>0</v>
          </cell>
          <cell r="N102">
            <v>0</v>
          </cell>
          <cell r="O102">
            <v>0</v>
          </cell>
          <cell r="P102">
            <v>0</v>
          </cell>
          <cell r="Q102">
            <v>0</v>
          </cell>
          <cell r="R102">
            <v>0</v>
          </cell>
          <cell r="S102">
            <v>0</v>
          </cell>
        </row>
        <row r="103">
          <cell r="G103">
            <v>0</v>
          </cell>
          <cell r="H103">
            <v>0</v>
          </cell>
          <cell r="I103">
            <v>0</v>
          </cell>
          <cell r="J103">
            <v>0</v>
          </cell>
          <cell r="K103">
            <v>0</v>
          </cell>
          <cell r="L103">
            <v>0</v>
          </cell>
          <cell r="M103">
            <v>0</v>
          </cell>
          <cell r="N103">
            <v>0</v>
          </cell>
          <cell r="O103">
            <v>0</v>
          </cell>
          <cell r="P103">
            <v>0</v>
          </cell>
          <cell r="Q103">
            <v>0</v>
          </cell>
          <cell r="R103">
            <v>0</v>
          </cell>
          <cell r="S103">
            <v>0</v>
          </cell>
        </row>
        <row r="104">
          <cell r="G104">
            <v>0</v>
          </cell>
          <cell r="H104">
            <v>0</v>
          </cell>
          <cell r="I104">
            <v>0</v>
          </cell>
          <cell r="J104">
            <v>0</v>
          </cell>
          <cell r="K104">
            <v>0</v>
          </cell>
          <cell r="L104">
            <v>0</v>
          </cell>
          <cell r="M104">
            <v>0</v>
          </cell>
          <cell r="N104">
            <v>0</v>
          </cell>
          <cell r="O104">
            <v>0</v>
          </cell>
          <cell r="P104">
            <v>0</v>
          </cell>
          <cell r="Q104">
            <v>0</v>
          </cell>
          <cell r="R104">
            <v>0</v>
          </cell>
          <cell r="S104">
            <v>0</v>
          </cell>
        </row>
        <row r="105">
          <cell r="G105">
            <v>1.1299999999999999</v>
          </cell>
          <cell r="H105">
            <v>1.1299999999999999</v>
          </cell>
          <cell r="I105">
            <v>0</v>
          </cell>
          <cell r="J105">
            <v>0</v>
          </cell>
          <cell r="K105">
            <v>0</v>
          </cell>
          <cell r="L105">
            <v>0</v>
          </cell>
          <cell r="M105">
            <v>0</v>
          </cell>
          <cell r="N105">
            <v>0</v>
          </cell>
          <cell r="O105">
            <v>0</v>
          </cell>
          <cell r="P105">
            <v>0</v>
          </cell>
          <cell r="Q105">
            <v>0</v>
          </cell>
          <cell r="R105">
            <v>0</v>
          </cell>
          <cell r="S105">
            <v>0</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row>
        <row r="107">
          <cell r="G107">
            <v>0</v>
          </cell>
          <cell r="H107">
            <v>0</v>
          </cell>
          <cell r="I107">
            <v>0</v>
          </cell>
          <cell r="J107">
            <v>0</v>
          </cell>
          <cell r="K107">
            <v>0</v>
          </cell>
          <cell r="L107">
            <v>0</v>
          </cell>
          <cell r="M107">
            <v>0</v>
          </cell>
          <cell r="N107">
            <v>0</v>
          </cell>
          <cell r="O107">
            <v>0</v>
          </cell>
          <cell r="P107">
            <v>0</v>
          </cell>
          <cell r="Q107">
            <v>0</v>
          </cell>
          <cell r="R107">
            <v>0</v>
          </cell>
          <cell r="S107">
            <v>0</v>
          </cell>
        </row>
        <row r="108">
          <cell r="G108">
            <v>19</v>
          </cell>
          <cell r="H108">
            <v>19</v>
          </cell>
          <cell r="I108">
            <v>0</v>
          </cell>
          <cell r="J108">
            <v>0</v>
          </cell>
          <cell r="K108">
            <v>0</v>
          </cell>
          <cell r="L108">
            <v>0</v>
          </cell>
          <cell r="M108">
            <v>0</v>
          </cell>
          <cell r="N108">
            <v>0</v>
          </cell>
          <cell r="O108">
            <v>0</v>
          </cell>
          <cell r="P108">
            <v>0</v>
          </cell>
          <cell r="Q108">
            <v>0</v>
          </cell>
          <cell r="R108">
            <v>0</v>
          </cell>
          <cell r="S108">
            <v>0</v>
          </cell>
        </row>
        <row r="109">
          <cell r="G109">
            <v>0</v>
          </cell>
          <cell r="H109">
            <v>0</v>
          </cell>
          <cell r="I109">
            <v>0</v>
          </cell>
          <cell r="J109">
            <v>0</v>
          </cell>
          <cell r="K109">
            <v>0</v>
          </cell>
          <cell r="L109">
            <v>0</v>
          </cell>
          <cell r="M109">
            <v>0</v>
          </cell>
          <cell r="N109">
            <v>0</v>
          </cell>
          <cell r="O109">
            <v>0</v>
          </cell>
          <cell r="P109">
            <v>0</v>
          </cell>
          <cell r="Q109">
            <v>0</v>
          </cell>
          <cell r="R109">
            <v>0</v>
          </cell>
          <cell r="S109">
            <v>0</v>
          </cell>
        </row>
        <row r="110">
          <cell r="G110">
            <v>0</v>
          </cell>
          <cell r="H110">
            <v>0</v>
          </cell>
          <cell r="I110">
            <v>0</v>
          </cell>
          <cell r="J110">
            <v>0</v>
          </cell>
          <cell r="K110">
            <v>0</v>
          </cell>
          <cell r="L110">
            <v>0</v>
          </cell>
          <cell r="M110">
            <v>0</v>
          </cell>
          <cell r="N110">
            <v>0</v>
          </cell>
          <cell r="O110">
            <v>0</v>
          </cell>
          <cell r="P110">
            <v>0</v>
          </cell>
          <cell r="Q110">
            <v>0</v>
          </cell>
          <cell r="R110">
            <v>0</v>
          </cell>
          <cell r="S110">
            <v>0</v>
          </cell>
        </row>
        <row r="111">
          <cell r="G111">
            <v>1.1299999999999999</v>
          </cell>
          <cell r="H111">
            <v>1.1299999999999999</v>
          </cell>
          <cell r="I111">
            <v>0</v>
          </cell>
          <cell r="J111">
            <v>0</v>
          </cell>
          <cell r="K111">
            <v>0</v>
          </cell>
          <cell r="L111">
            <v>0</v>
          </cell>
          <cell r="M111">
            <v>0</v>
          </cell>
          <cell r="N111">
            <v>0</v>
          </cell>
          <cell r="O111">
            <v>0</v>
          </cell>
          <cell r="P111">
            <v>0</v>
          </cell>
          <cell r="Q111">
            <v>0</v>
          </cell>
          <cell r="R111">
            <v>0</v>
          </cell>
          <cell r="S111">
            <v>0</v>
          </cell>
        </row>
        <row r="112">
          <cell r="G112">
            <v>0</v>
          </cell>
          <cell r="H112">
            <v>0</v>
          </cell>
          <cell r="I112">
            <v>0</v>
          </cell>
          <cell r="J112">
            <v>0</v>
          </cell>
          <cell r="K112">
            <v>0</v>
          </cell>
          <cell r="L112">
            <v>0</v>
          </cell>
          <cell r="M112">
            <v>0</v>
          </cell>
          <cell r="N112">
            <v>0</v>
          </cell>
          <cell r="O112">
            <v>0</v>
          </cell>
          <cell r="P112">
            <v>0</v>
          </cell>
          <cell r="Q112">
            <v>0</v>
          </cell>
          <cell r="R112">
            <v>0</v>
          </cell>
          <cell r="S112">
            <v>0</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row>
        <row r="114">
          <cell r="G114">
            <v>19</v>
          </cell>
          <cell r="H114">
            <v>19</v>
          </cell>
          <cell r="I114">
            <v>0</v>
          </cell>
          <cell r="J114">
            <v>0</v>
          </cell>
          <cell r="K114">
            <v>0</v>
          </cell>
          <cell r="L114">
            <v>0</v>
          </cell>
          <cell r="M114">
            <v>0</v>
          </cell>
          <cell r="N114">
            <v>0</v>
          </cell>
          <cell r="O114">
            <v>0</v>
          </cell>
          <cell r="P114">
            <v>0</v>
          </cell>
          <cell r="Q114">
            <v>0</v>
          </cell>
          <cell r="R114">
            <v>0</v>
          </cell>
          <cell r="S114">
            <v>0</v>
          </cell>
        </row>
        <row r="115">
          <cell r="G115">
            <v>0</v>
          </cell>
          <cell r="H115">
            <v>0</v>
          </cell>
          <cell r="I115">
            <v>0</v>
          </cell>
          <cell r="J115">
            <v>0</v>
          </cell>
          <cell r="K115">
            <v>0</v>
          </cell>
          <cell r="L115">
            <v>0</v>
          </cell>
          <cell r="M115">
            <v>0</v>
          </cell>
          <cell r="N115">
            <v>0</v>
          </cell>
          <cell r="O115">
            <v>0</v>
          </cell>
          <cell r="P115">
            <v>0</v>
          </cell>
          <cell r="Q115">
            <v>0</v>
          </cell>
          <cell r="R115">
            <v>0</v>
          </cell>
          <cell r="S115">
            <v>0</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row>
        <row r="117">
          <cell r="G117">
            <v>1.1299999999999999</v>
          </cell>
          <cell r="H117">
            <v>1.1299999999999999</v>
          </cell>
          <cell r="I117">
            <v>0</v>
          </cell>
          <cell r="J117">
            <v>0</v>
          </cell>
          <cell r="K117">
            <v>0</v>
          </cell>
          <cell r="L117">
            <v>0</v>
          </cell>
          <cell r="M117">
            <v>0</v>
          </cell>
          <cell r="N117">
            <v>0</v>
          </cell>
          <cell r="O117">
            <v>0</v>
          </cell>
          <cell r="P117">
            <v>0</v>
          </cell>
          <cell r="Q117">
            <v>0</v>
          </cell>
          <cell r="R117">
            <v>0</v>
          </cell>
          <cell r="S117">
            <v>0</v>
          </cell>
        </row>
        <row r="118">
          <cell r="G118">
            <v>0</v>
          </cell>
          <cell r="H118">
            <v>0</v>
          </cell>
          <cell r="I118">
            <v>0</v>
          </cell>
          <cell r="J118">
            <v>0</v>
          </cell>
          <cell r="K118">
            <v>0</v>
          </cell>
          <cell r="L118">
            <v>0</v>
          </cell>
          <cell r="M118">
            <v>0</v>
          </cell>
          <cell r="N118">
            <v>0</v>
          </cell>
          <cell r="O118">
            <v>0</v>
          </cell>
          <cell r="P118">
            <v>0</v>
          </cell>
          <cell r="Q118">
            <v>0</v>
          </cell>
          <cell r="R118">
            <v>0</v>
          </cell>
          <cell r="S118">
            <v>0</v>
          </cell>
        </row>
        <row r="119">
          <cell r="G119">
            <v>0</v>
          </cell>
          <cell r="H119">
            <v>0</v>
          </cell>
          <cell r="I119">
            <v>0</v>
          </cell>
          <cell r="J119">
            <v>0</v>
          </cell>
          <cell r="K119">
            <v>0</v>
          </cell>
          <cell r="L119">
            <v>0</v>
          </cell>
          <cell r="M119">
            <v>0</v>
          </cell>
          <cell r="N119">
            <v>0</v>
          </cell>
          <cell r="O119">
            <v>0</v>
          </cell>
          <cell r="P119">
            <v>0</v>
          </cell>
          <cell r="Q119">
            <v>0</v>
          </cell>
          <cell r="R119">
            <v>0</v>
          </cell>
          <cell r="S119">
            <v>0</v>
          </cell>
        </row>
        <row r="120">
          <cell r="G120">
            <v>19</v>
          </cell>
          <cell r="H120">
            <v>19</v>
          </cell>
          <cell r="I120">
            <v>0</v>
          </cell>
          <cell r="J120">
            <v>0</v>
          </cell>
          <cell r="K120">
            <v>0</v>
          </cell>
          <cell r="L120">
            <v>0</v>
          </cell>
          <cell r="M120">
            <v>0</v>
          </cell>
          <cell r="N120">
            <v>0</v>
          </cell>
          <cell r="O120">
            <v>0</v>
          </cell>
          <cell r="P120">
            <v>0</v>
          </cell>
          <cell r="Q120">
            <v>0</v>
          </cell>
          <cell r="R120">
            <v>0</v>
          </cell>
          <cell r="S120">
            <v>0</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row>
        <row r="123">
          <cell r="G123">
            <v>1.1299999999999999</v>
          </cell>
          <cell r="H123">
            <v>1.1299999999999999</v>
          </cell>
          <cell r="I123">
            <v>0</v>
          </cell>
          <cell r="J123">
            <v>0</v>
          </cell>
          <cell r="K123">
            <v>0</v>
          </cell>
          <cell r="L123">
            <v>0</v>
          </cell>
          <cell r="M123">
            <v>0</v>
          </cell>
          <cell r="N123">
            <v>0</v>
          </cell>
          <cell r="O123">
            <v>0</v>
          </cell>
          <cell r="P123">
            <v>0</v>
          </cell>
          <cell r="Q123">
            <v>0</v>
          </cell>
          <cell r="R123">
            <v>0</v>
          </cell>
          <cell r="S123">
            <v>0</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row>
        <row r="125">
          <cell r="G125">
            <v>0</v>
          </cell>
          <cell r="H125">
            <v>0</v>
          </cell>
          <cell r="I125">
            <v>0</v>
          </cell>
          <cell r="J125">
            <v>0</v>
          </cell>
          <cell r="K125">
            <v>0</v>
          </cell>
          <cell r="L125">
            <v>0</v>
          </cell>
          <cell r="M125">
            <v>0</v>
          </cell>
          <cell r="N125">
            <v>0</v>
          </cell>
          <cell r="O125">
            <v>0</v>
          </cell>
          <cell r="P125">
            <v>0</v>
          </cell>
          <cell r="Q125">
            <v>0</v>
          </cell>
          <cell r="R125">
            <v>0</v>
          </cell>
          <cell r="S125">
            <v>0</v>
          </cell>
        </row>
        <row r="126">
          <cell r="G126">
            <v>19</v>
          </cell>
          <cell r="H126">
            <v>19</v>
          </cell>
          <cell r="I126">
            <v>0</v>
          </cell>
          <cell r="J126">
            <v>0</v>
          </cell>
          <cell r="K126">
            <v>0</v>
          </cell>
          <cell r="L126">
            <v>0</v>
          </cell>
          <cell r="M126">
            <v>0</v>
          </cell>
          <cell r="N126">
            <v>0</v>
          </cell>
          <cell r="O126">
            <v>0</v>
          </cell>
          <cell r="P126">
            <v>0</v>
          </cell>
          <cell r="Q126">
            <v>0</v>
          </cell>
          <cell r="R126">
            <v>0</v>
          </cell>
          <cell r="S126">
            <v>0</v>
          </cell>
        </row>
        <row r="127">
          <cell r="G127">
            <v>0</v>
          </cell>
          <cell r="H127">
            <v>0</v>
          </cell>
          <cell r="I127">
            <v>0</v>
          </cell>
          <cell r="J127">
            <v>0</v>
          </cell>
          <cell r="K127">
            <v>0</v>
          </cell>
          <cell r="L127">
            <v>0</v>
          </cell>
          <cell r="M127">
            <v>0</v>
          </cell>
          <cell r="N127">
            <v>0</v>
          </cell>
          <cell r="O127">
            <v>0</v>
          </cell>
          <cell r="P127">
            <v>0</v>
          </cell>
          <cell r="Q127">
            <v>0</v>
          </cell>
          <cell r="R127">
            <v>0</v>
          </cell>
          <cell r="S127">
            <v>0</v>
          </cell>
        </row>
        <row r="128">
          <cell r="G128">
            <v>0</v>
          </cell>
          <cell r="H128">
            <v>0</v>
          </cell>
          <cell r="I128">
            <v>0</v>
          </cell>
          <cell r="J128">
            <v>0</v>
          </cell>
          <cell r="K128">
            <v>0</v>
          </cell>
          <cell r="L128">
            <v>0</v>
          </cell>
          <cell r="M128">
            <v>0</v>
          </cell>
          <cell r="N128">
            <v>0</v>
          </cell>
          <cell r="O128">
            <v>0</v>
          </cell>
          <cell r="P128">
            <v>0</v>
          </cell>
          <cell r="Q128">
            <v>0</v>
          </cell>
          <cell r="R128">
            <v>0</v>
          </cell>
          <cell r="S128">
            <v>0</v>
          </cell>
        </row>
        <row r="129">
          <cell r="G129">
            <v>1.1299999999999999</v>
          </cell>
          <cell r="H129">
            <v>1.1299999999999999</v>
          </cell>
          <cell r="I129">
            <v>0</v>
          </cell>
          <cell r="J129">
            <v>0</v>
          </cell>
          <cell r="K129">
            <v>0</v>
          </cell>
          <cell r="L129">
            <v>0</v>
          </cell>
          <cell r="M129">
            <v>0</v>
          </cell>
          <cell r="N129">
            <v>0</v>
          </cell>
          <cell r="O129">
            <v>0</v>
          </cell>
          <cell r="P129">
            <v>0</v>
          </cell>
          <cell r="Q129">
            <v>0</v>
          </cell>
          <cell r="R129">
            <v>0</v>
          </cell>
          <cell r="S129">
            <v>0</v>
          </cell>
        </row>
        <row r="130">
          <cell r="G130">
            <v>7</v>
          </cell>
          <cell r="H130">
            <v>0</v>
          </cell>
          <cell r="I130">
            <v>0</v>
          </cell>
          <cell r="J130">
            <v>0</v>
          </cell>
          <cell r="K130">
            <v>0</v>
          </cell>
          <cell r="L130">
            <v>0</v>
          </cell>
          <cell r="M130">
            <v>0</v>
          </cell>
          <cell r="N130">
            <v>0</v>
          </cell>
          <cell r="O130">
            <v>0</v>
          </cell>
          <cell r="P130">
            <v>0</v>
          </cell>
          <cell r="Q130">
            <v>0</v>
          </cell>
          <cell r="R130">
            <v>0</v>
          </cell>
          <cell r="S130">
            <v>0</v>
          </cell>
        </row>
        <row r="131">
          <cell r="G131">
            <v>7</v>
          </cell>
          <cell r="H131">
            <v>4</v>
          </cell>
          <cell r="I131">
            <v>0</v>
          </cell>
          <cell r="J131">
            <v>0</v>
          </cell>
          <cell r="K131">
            <v>0</v>
          </cell>
          <cell r="L131">
            <v>0</v>
          </cell>
          <cell r="M131">
            <v>0</v>
          </cell>
          <cell r="N131">
            <v>0</v>
          </cell>
          <cell r="O131">
            <v>0</v>
          </cell>
          <cell r="P131">
            <v>0</v>
          </cell>
          <cell r="Q131">
            <v>0</v>
          </cell>
          <cell r="R131">
            <v>0</v>
          </cell>
          <cell r="S131">
            <v>0</v>
          </cell>
        </row>
        <row r="132">
          <cell r="G132">
            <v>19</v>
          </cell>
          <cell r="H132">
            <v>19</v>
          </cell>
          <cell r="I132">
            <v>0</v>
          </cell>
          <cell r="J132">
            <v>0</v>
          </cell>
          <cell r="K132">
            <v>0</v>
          </cell>
          <cell r="L132">
            <v>0</v>
          </cell>
          <cell r="M132">
            <v>0</v>
          </cell>
          <cell r="N132">
            <v>0</v>
          </cell>
          <cell r="O132">
            <v>0</v>
          </cell>
          <cell r="P132">
            <v>0</v>
          </cell>
          <cell r="Q132">
            <v>0</v>
          </cell>
          <cell r="R132">
            <v>0</v>
          </cell>
          <cell r="S132">
            <v>0</v>
          </cell>
        </row>
        <row r="133">
          <cell r="G133">
            <v>1.17</v>
          </cell>
          <cell r="H133">
            <v>0</v>
          </cell>
          <cell r="I133">
            <v>0</v>
          </cell>
          <cell r="J133">
            <v>0</v>
          </cell>
          <cell r="K133">
            <v>0</v>
          </cell>
          <cell r="L133">
            <v>0</v>
          </cell>
          <cell r="M133">
            <v>0</v>
          </cell>
          <cell r="N133">
            <v>0</v>
          </cell>
          <cell r="O133">
            <v>0</v>
          </cell>
          <cell r="P133">
            <v>0</v>
          </cell>
          <cell r="Q133">
            <v>0</v>
          </cell>
          <cell r="R133">
            <v>0</v>
          </cell>
          <cell r="S133">
            <v>0</v>
          </cell>
        </row>
        <row r="134">
          <cell r="G134">
            <v>1.17</v>
          </cell>
          <cell r="H134">
            <v>0.56999999999999995</v>
          </cell>
          <cell r="I134">
            <v>0</v>
          </cell>
          <cell r="J134">
            <v>0</v>
          </cell>
          <cell r="K134">
            <v>0</v>
          </cell>
          <cell r="L134">
            <v>0</v>
          </cell>
          <cell r="M134">
            <v>0</v>
          </cell>
          <cell r="N134">
            <v>0</v>
          </cell>
          <cell r="O134">
            <v>0</v>
          </cell>
          <cell r="P134">
            <v>0</v>
          </cell>
          <cell r="Q134">
            <v>0</v>
          </cell>
          <cell r="R134">
            <v>0</v>
          </cell>
          <cell r="S134">
            <v>0</v>
          </cell>
        </row>
        <row r="135">
          <cell r="G135">
            <v>1.1299999999999999</v>
          </cell>
          <cell r="H135">
            <v>1.1299999999999999</v>
          </cell>
          <cell r="I135">
            <v>0</v>
          </cell>
          <cell r="J135">
            <v>0</v>
          </cell>
          <cell r="K135">
            <v>0</v>
          </cell>
          <cell r="L135">
            <v>0</v>
          </cell>
          <cell r="M135">
            <v>0</v>
          </cell>
          <cell r="N135">
            <v>0</v>
          </cell>
          <cell r="O135">
            <v>0</v>
          </cell>
          <cell r="P135">
            <v>0</v>
          </cell>
          <cell r="Q135">
            <v>0</v>
          </cell>
          <cell r="R135">
            <v>0</v>
          </cell>
          <cell r="S135">
            <v>0</v>
          </cell>
        </row>
        <row r="139">
          <cell r="C139">
            <v>2005</v>
          </cell>
          <cell r="D139">
            <v>2006</v>
          </cell>
          <cell r="E139">
            <v>2005</v>
          </cell>
          <cell r="F139">
            <v>2006</v>
          </cell>
          <cell r="G139">
            <v>2005</v>
          </cell>
          <cell r="H139">
            <v>2006</v>
          </cell>
          <cell r="I139">
            <v>2005</v>
          </cell>
          <cell r="J139">
            <v>2006</v>
          </cell>
          <cell r="K139">
            <v>2005</v>
          </cell>
          <cell r="L139">
            <v>2006</v>
          </cell>
          <cell r="M139">
            <v>2005</v>
          </cell>
          <cell r="N139">
            <v>2006</v>
          </cell>
          <cell r="O139">
            <v>2005</v>
          </cell>
          <cell r="P139">
            <v>2006</v>
          </cell>
          <cell r="Q139">
            <v>2005</v>
          </cell>
          <cell r="R139">
            <v>2006</v>
          </cell>
          <cell r="S139">
            <v>2005</v>
          </cell>
          <cell r="T139">
            <v>2006</v>
          </cell>
          <cell r="U139">
            <v>2005</v>
          </cell>
          <cell r="V139">
            <v>2006</v>
          </cell>
          <cell r="W139">
            <v>2005</v>
          </cell>
          <cell r="X139">
            <v>2006</v>
          </cell>
          <cell r="Y139">
            <v>2005</v>
          </cell>
          <cell r="Z139">
            <v>2006</v>
          </cell>
          <cell r="AA139">
            <v>2005</v>
          </cell>
          <cell r="AB139">
            <v>2006</v>
          </cell>
        </row>
        <row r="140">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F140">
            <v>2</v>
          </cell>
          <cell r="AG140">
            <v>2</v>
          </cell>
          <cell r="AH140">
            <v>2</v>
          </cell>
          <cell r="AI140">
            <v>2</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row>
        <row r="141">
          <cell r="C141">
            <v>5</v>
          </cell>
          <cell r="D141">
            <v>5</v>
          </cell>
          <cell r="E141">
            <v>2</v>
          </cell>
          <cell r="F141">
            <v>3</v>
          </cell>
          <cell r="G141">
            <v>3</v>
          </cell>
          <cell r="H141">
            <v>2</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F141">
            <v>0</v>
          </cell>
          <cell r="AG141">
            <v>2</v>
          </cell>
          <cell r="AH141">
            <v>0</v>
          </cell>
          <cell r="AI141">
            <v>0</v>
          </cell>
          <cell r="AJ141">
            <v>0</v>
          </cell>
          <cell r="AK141">
            <v>2</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row>
        <row r="142">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row>
        <row r="143">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F143">
            <v>12</v>
          </cell>
          <cell r="AG143">
            <v>16</v>
          </cell>
          <cell r="AH143">
            <v>12</v>
          </cell>
          <cell r="AI143">
            <v>16</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row>
        <row r="144">
          <cell r="C144">
            <v>2</v>
          </cell>
          <cell r="D144">
            <v>2</v>
          </cell>
          <cell r="E144">
            <v>1</v>
          </cell>
          <cell r="F144">
            <v>0</v>
          </cell>
          <cell r="G144">
            <v>1</v>
          </cell>
          <cell r="H144">
            <v>2</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F144">
            <v>2</v>
          </cell>
          <cell r="AG144">
            <v>1</v>
          </cell>
          <cell r="AH144">
            <v>1</v>
          </cell>
          <cell r="AI144">
            <v>1</v>
          </cell>
          <cell r="AJ144">
            <v>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row>
        <row r="145">
          <cell r="C145">
            <v>3</v>
          </cell>
          <cell r="D145">
            <v>2</v>
          </cell>
          <cell r="E145">
            <v>2</v>
          </cell>
          <cell r="F145">
            <v>0</v>
          </cell>
          <cell r="G145">
            <v>1</v>
          </cell>
          <cell r="H145">
            <v>2</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F145">
            <v>2</v>
          </cell>
          <cell r="AG145">
            <v>7</v>
          </cell>
          <cell r="AH145">
            <v>1</v>
          </cell>
          <cell r="AI145">
            <v>0</v>
          </cell>
          <cell r="AJ145">
            <v>1</v>
          </cell>
          <cell r="AK145">
            <v>7</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row>
        <row r="146">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row>
        <row r="147">
          <cell r="C147">
            <v>182</v>
          </cell>
          <cell r="D147">
            <v>17</v>
          </cell>
          <cell r="E147">
            <v>2</v>
          </cell>
          <cell r="F147">
            <v>0</v>
          </cell>
          <cell r="G147">
            <v>180</v>
          </cell>
          <cell r="H147">
            <v>17</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F147">
            <v>10</v>
          </cell>
          <cell r="AG147">
            <v>3</v>
          </cell>
          <cell r="AH147">
            <v>5</v>
          </cell>
          <cell r="AI147">
            <v>3</v>
          </cell>
          <cell r="AJ147">
            <v>5</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row>
        <row r="148">
          <cell r="C148">
            <v>1</v>
          </cell>
          <cell r="D148">
            <v>0</v>
          </cell>
          <cell r="E148">
            <v>1</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F148">
            <v>8</v>
          </cell>
          <cell r="AG148">
            <v>1</v>
          </cell>
          <cell r="AH148">
            <v>3</v>
          </cell>
          <cell r="AI148">
            <v>1</v>
          </cell>
          <cell r="AJ148">
            <v>5</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row>
        <row r="149">
          <cell r="C149">
            <v>4</v>
          </cell>
          <cell r="D149">
            <v>4</v>
          </cell>
          <cell r="E149">
            <v>1</v>
          </cell>
          <cell r="F149">
            <v>2</v>
          </cell>
          <cell r="G149">
            <v>3</v>
          </cell>
          <cell r="H149">
            <v>2</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F149">
            <v>5</v>
          </cell>
          <cell r="AG149">
            <v>3</v>
          </cell>
          <cell r="AH149">
            <v>4</v>
          </cell>
          <cell r="AI149">
            <v>2</v>
          </cell>
          <cell r="AJ149">
            <v>1</v>
          </cell>
          <cell r="AK149">
            <v>1</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row>
        <row r="150">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row>
        <row r="151">
          <cell r="C151">
            <v>71</v>
          </cell>
          <cell r="D151">
            <v>0</v>
          </cell>
          <cell r="E151">
            <v>71</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F151">
            <v>64</v>
          </cell>
          <cell r="AG151">
            <v>5</v>
          </cell>
          <cell r="AH151">
            <v>29</v>
          </cell>
          <cell r="AI151">
            <v>5</v>
          </cell>
          <cell r="AJ151">
            <v>35</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row>
        <row r="152">
          <cell r="C152">
            <v>1</v>
          </cell>
          <cell r="D152">
            <v>0</v>
          </cell>
          <cell r="E152">
            <v>1</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F152">
            <v>1</v>
          </cell>
          <cell r="AG152">
            <v>1</v>
          </cell>
          <cell r="AH152">
            <v>1</v>
          </cell>
          <cell r="AI152">
            <v>1</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row>
        <row r="153">
          <cell r="C153">
            <v>4</v>
          </cell>
          <cell r="D153">
            <v>2</v>
          </cell>
          <cell r="E153">
            <v>3</v>
          </cell>
          <cell r="F153">
            <v>1</v>
          </cell>
          <cell r="G153">
            <v>1</v>
          </cell>
          <cell r="H153">
            <v>1</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F153">
            <v>3</v>
          </cell>
          <cell r="AG153">
            <v>1</v>
          </cell>
          <cell r="AH153">
            <v>1</v>
          </cell>
          <cell r="AI153">
            <v>1</v>
          </cell>
          <cell r="AJ153">
            <v>2</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row>
        <row r="154">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row>
        <row r="155">
          <cell r="C155">
            <v>5</v>
          </cell>
          <cell r="D155">
            <v>0</v>
          </cell>
          <cell r="E155">
            <v>5</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F155">
            <v>6</v>
          </cell>
          <cell r="AG155">
            <v>8</v>
          </cell>
          <cell r="AH155">
            <v>6</v>
          </cell>
          <cell r="AI155">
            <v>8</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row>
        <row r="156">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F156">
            <v>3</v>
          </cell>
          <cell r="AG156">
            <v>0</v>
          </cell>
          <cell r="AH156">
            <v>3</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row>
        <row r="157">
          <cell r="C157">
            <v>2</v>
          </cell>
          <cell r="D157">
            <v>1</v>
          </cell>
          <cell r="E157">
            <v>1</v>
          </cell>
          <cell r="F157">
            <v>0</v>
          </cell>
          <cell r="G157">
            <v>1</v>
          </cell>
          <cell r="H157">
            <v>1</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F157">
            <v>3</v>
          </cell>
          <cell r="AG157">
            <v>2</v>
          </cell>
          <cell r="AH157">
            <v>3</v>
          </cell>
          <cell r="AI157">
            <v>1</v>
          </cell>
          <cell r="AJ157">
            <v>0</v>
          </cell>
          <cell r="AK157">
            <v>1</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row>
        <row r="158">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F159">
            <v>33</v>
          </cell>
          <cell r="AG159">
            <v>0</v>
          </cell>
          <cell r="AH159">
            <v>33</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row>
        <row r="160">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row>
        <row r="161">
          <cell r="C161">
            <v>0</v>
          </cell>
          <cell r="D161">
            <v>1</v>
          </cell>
          <cell r="E161">
            <v>0</v>
          </cell>
          <cell r="F161">
            <v>0</v>
          </cell>
          <cell r="G161">
            <v>0</v>
          </cell>
          <cell r="H161">
            <v>1</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F161">
            <v>0</v>
          </cell>
          <cell r="AG161">
            <v>1</v>
          </cell>
          <cell r="AH161">
            <v>0</v>
          </cell>
          <cell r="AI161">
            <v>0</v>
          </cell>
          <cell r="AJ161">
            <v>0</v>
          </cell>
          <cell r="AK161">
            <v>1</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row>
        <row r="162">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row>
        <row r="164">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row>
        <row r="166">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row>
        <row r="168">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row>
        <row r="169">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row>
        <row r="170">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row>
        <row r="171">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row>
        <row r="172">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F172">
            <v>1</v>
          </cell>
          <cell r="AG172">
            <v>0</v>
          </cell>
          <cell r="AH172">
            <v>1</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row>
        <row r="174">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F175">
            <v>5</v>
          </cell>
          <cell r="AG175">
            <v>0</v>
          </cell>
          <cell r="AH175">
            <v>5</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C180">
            <v>4</v>
          </cell>
          <cell r="D180">
            <v>2</v>
          </cell>
          <cell r="E180">
            <v>3</v>
          </cell>
          <cell r="F180">
            <v>0</v>
          </cell>
          <cell r="G180">
            <v>1</v>
          </cell>
          <cell r="H180">
            <v>2</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F180">
            <v>17</v>
          </cell>
          <cell r="AG180">
            <v>5</v>
          </cell>
          <cell r="AH180">
            <v>11</v>
          </cell>
          <cell r="AI180">
            <v>5</v>
          </cell>
          <cell r="AJ180">
            <v>6</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C181">
            <v>18</v>
          </cell>
          <cell r="D181">
            <v>15</v>
          </cell>
          <cell r="E181">
            <v>9</v>
          </cell>
          <cell r="F181">
            <v>6</v>
          </cell>
          <cell r="G181">
            <v>9</v>
          </cell>
          <cell r="H181">
            <v>9</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F181">
            <v>13</v>
          </cell>
          <cell r="AG181">
            <v>16</v>
          </cell>
          <cell r="AH181">
            <v>9</v>
          </cell>
          <cell r="AI181">
            <v>4</v>
          </cell>
          <cell r="AJ181">
            <v>4</v>
          </cell>
          <cell r="AK181">
            <v>12</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row>
        <row r="183">
          <cell r="C183">
            <v>258</v>
          </cell>
          <cell r="D183">
            <v>17</v>
          </cell>
          <cell r="E183">
            <v>78</v>
          </cell>
          <cell r="F183">
            <v>0</v>
          </cell>
          <cell r="G183">
            <v>180</v>
          </cell>
          <cell r="H183">
            <v>17</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F183">
            <v>130</v>
          </cell>
          <cell r="AG183">
            <v>32</v>
          </cell>
          <cell r="AH183">
            <v>90</v>
          </cell>
          <cell r="AI183">
            <v>32</v>
          </cell>
          <cell r="AJ183">
            <v>40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row>
        <row r="207">
          <cell r="B207">
            <v>0</v>
          </cell>
          <cell r="C207">
            <v>1</v>
          </cell>
          <cell r="D207">
            <v>1</v>
          </cell>
          <cell r="E207">
            <v>0</v>
          </cell>
          <cell r="F207">
            <v>0</v>
          </cell>
          <cell r="G207">
            <v>0</v>
          </cell>
          <cell r="H207">
            <v>2</v>
          </cell>
          <cell r="I207">
            <v>0</v>
          </cell>
          <cell r="J207">
            <v>0</v>
          </cell>
          <cell r="K207">
            <v>0</v>
          </cell>
          <cell r="L207">
            <v>0</v>
          </cell>
          <cell r="M207">
            <v>0</v>
          </cell>
          <cell r="N207">
            <v>0</v>
          </cell>
          <cell r="O207">
            <v>0</v>
          </cell>
          <cell r="P207">
            <v>0</v>
          </cell>
          <cell r="Q207">
            <v>1</v>
          </cell>
          <cell r="R207">
            <v>1</v>
          </cell>
          <cell r="S207">
            <v>0</v>
          </cell>
          <cell r="T207">
            <v>0</v>
          </cell>
          <cell r="U207">
            <v>0</v>
          </cell>
          <cell r="V207">
            <v>2</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row>
        <row r="209">
          <cell r="B209">
            <v>1</v>
          </cell>
          <cell r="C209">
            <v>0</v>
          </cell>
          <cell r="D209">
            <v>0</v>
          </cell>
          <cell r="E209">
            <v>0</v>
          </cell>
          <cell r="F209">
            <v>0</v>
          </cell>
          <cell r="G209">
            <v>0</v>
          </cell>
          <cell r="H209">
            <v>1</v>
          </cell>
          <cell r="I209">
            <v>1</v>
          </cell>
          <cell r="J209">
            <v>0</v>
          </cell>
          <cell r="K209">
            <v>0</v>
          </cell>
          <cell r="L209">
            <v>0</v>
          </cell>
          <cell r="M209">
            <v>0</v>
          </cell>
          <cell r="N209">
            <v>0</v>
          </cell>
          <cell r="O209">
            <v>1</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row>
        <row r="211">
          <cell r="B211">
            <v>0</v>
          </cell>
          <cell r="C211">
            <v>0</v>
          </cell>
          <cell r="D211">
            <v>1</v>
          </cell>
          <cell r="E211">
            <v>0</v>
          </cell>
          <cell r="F211">
            <v>0</v>
          </cell>
          <cell r="G211">
            <v>0</v>
          </cell>
          <cell r="H211">
            <v>1</v>
          </cell>
          <cell r="I211">
            <v>0</v>
          </cell>
          <cell r="J211">
            <v>0</v>
          </cell>
          <cell r="K211">
            <v>1</v>
          </cell>
          <cell r="L211">
            <v>0</v>
          </cell>
          <cell r="M211">
            <v>0</v>
          </cell>
          <cell r="N211">
            <v>0</v>
          </cell>
          <cell r="O211">
            <v>1</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row>
        <row r="212">
          <cell r="B212">
            <v>0</v>
          </cell>
          <cell r="C212">
            <v>0</v>
          </cell>
          <cell r="D212">
            <v>1</v>
          </cell>
          <cell r="E212">
            <v>1</v>
          </cell>
          <cell r="F212">
            <v>0</v>
          </cell>
          <cell r="G212">
            <v>1</v>
          </cell>
          <cell r="H212">
            <v>3</v>
          </cell>
          <cell r="I212">
            <v>0</v>
          </cell>
          <cell r="J212">
            <v>0</v>
          </cell>
          <cell r="K212">
            <v>0</v>
          </cell>
          <cell r="L212">
            <v>1</v>
          </cell>
          <cell r="M212">
            <v>0</v>
          </cell>
          <cell r="N212">
            <v>0</v>
          </cell>
          <cell r="O212">
            <v>1</v>
          </cell>
          <cell r="P212">
            <v>0</v>
          </cell>
          <cell r="Q212">
            <v>0</v>
          </cell>
          <cell r="R212">
            <v>1</v>
          </cell>
          <cell r="S212">
            <v>0</v>
          </cell>
          <cell r="T212">
            <v>0</v>
          </cell>
          <cell r="U212">
            <v>1</v>
          </cell>
          <cell r="V212">
            <v>2</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row>
        <row r="213">
          <cell r="B213">
            <v>1</v>
          </cell>
          <cell r="C213">
            <v>1</v>
          </cell>
          <cell r="D213">
            <v>0</v>
          </cell>
          <cell r="E213">
            <v>0</v>
          </cell>
          <cell r="F213">
            <v>1</v>
          </cell>
          <cell r="G213">
            <v>0</v>
          </cell>
          <cell r="H213">
            <v>3</v>
          </cell>
          <cell r="I213">
            <v>1</v>
          </cell>
          <cell r="J213">
            <v>0</v>
          </cell>
          <cell r="K213">
            <v>0</v>
          </cell>
          <cell r="L213">
            <v>0</v>
          </cell>
          <cell r="M213">
            <v>0</v>
          </cell>
          <cell r="N213">
            <v>0</v>
          </cell>
          <cell r="O213">
            <v>1</v>
          </cell>
          <cell r="P213">
            <v>0</v>
          </cell>
          <cell r="Q213">
            <v>1</v>
          </cell>
          <cell r="R213">
            <v>0</v>
          </cell>
          <cell r="S213">
            <v>0</v>
          </cell>
          <cell r="T213">
            <v>1</v>
          </cell>
          <cell r="U213">
            <v>0</v>
          </cell>
          <cell r="V213">
            <v>2</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row>
        <row r="217">
          <cell r="B217">
            <v>0</v>
          </cell>
          <cell r="C217">
            <v>0</v>
          </cell>
          <cell r="D217">
            <v>1</v>
          </cell>
          <cell r="E217">
            <v>1</v>
          </cell>
          <cell r="F217">
            <v>0</v>
          </cell>
          <cell r="G217">
            <v>0</v>
          </cell>
          <cell r="H217">
            <v>2</v>
          </cell>
          <cell r="I217">
            <v>0</v>
          </cell>
          <cell r="J217">
            <v>0</v>
          </cell>
          <cell r="K217">
            <v>1</v>
          </cell>
          <cell r="L217">
            <v>0</v>
          </cell>
          <cell r="M217">
            <v>0</v>
          </cell>
          <cell r="N217">
            <v>0</v>
          </cell>
          <cell r="O217">
            <v>1</v>
          </cell>
          <cell r="P217">
            <v>0</v>
          </cell>
          <cell r="Q217">
            <v>0</v>
          </cell>
          <cell r="R217">
            <v>0</v>
          </cell>
          <cell r="S217">
            <v>1</v>
          </cell>
          <cell r="T217">
            <v>0</v>
          </cell>
          <cell r="U217">
            <v>0</v>
          </cell>
          <cell r="V217">
            <v>1</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row>
        <row r="218">
          <cell r="B218">
            <v>0</v>
          </cell>
          <cell r="C218">
            <v>1</v>
          </cell>
          <cell r="D218">
            <v>0</v>
          </cell>
          <cell r="E218">
            <v>0</v>
          </cell>
          <cell r="F218">
            <v>0</v>
          </cell>
          <cell r="G218">
            <v>0</v>
          </cell>
          <cell r="H218">
            <v>1</v>
          </cell>
          <cell r="I218">
            <v>0</v>
          </cell>
          <cell r="J218">
            <v>0</v>
          </cell>
          <cell r="K218">
            <v>0</v>
          </cell>
          <cell r="L218">
            <v>0</v>
          </cell>
          <cell r="M218">
            <v>0</v>
          </cell>
          <cell r="N218">
            <v>0</v>
          </cell>
          <cell r="O218">
            <v>0</v>
          </cell>
          <cell r="P218">
            <v>0</v>
          </cell>
          <cell r="Q218">
            <v>1</v>
          </cell>
          <cell r="R218">
            <v>0</v>
          </cell>
          <cell r="S218">
            <v>0</v>
          </cell>
          <cell r="T218">
            <v>0</v>
          </cell>
          <cell r="U218">
            <v>0</v>
          </cell>
          <cell r="V218">
            <v>1</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row>
        <row r="220">
          <cell r="B220">
            <v>2</v>
          </cell>
          <cell r="C220">
            <v>0</v>
          </cell>
          <cell r="D220">
            <v>0</v>
          </cell>
          <cell r="E220">
            <v>0</v>
          </cell>
          <cell r="F220">
            <v>0</v>
          </cell>
          <cell r="G220">
            <v>0</v>
          </cell>
          <cell r="H220">
            <v>2</v>
          </cell>
          <cell r="I220">
            <v>1</v>
          </cell>
          <cell r="J220">
            <v>0</v>
          </cell>
          <cell r="K220">
            <v>0</v>
          </cell>
          <cell r="L220">
            <v>0</v>
          </cell>
          <cell r="M220">
            <v>0</v>
          </cell>
          <cell r="N220">
            <v>0</v>
          </cell>
          <cell r="O220">
            <v>1</v>
          </cell>
          <cell r="P220">
            <v>1</v>
          </cell>
          <cell r="Q220">
            <v>0</v>
          </cell>
          <cell r="R220">
            <v>0</v>
          </cell>
          <cell r="S220">
            <v>0</v>
          </cell>
          <cell r="T220">
            <v>0</v>
          </cell>
          <cell r="U220">
            <v>0</v>
          </cell>
          <cell r="V220">
            <v>1</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row>
        <row r="223">
          <cell r="B223">
            <v>1</v>
          </cell>
          <cell r="C223">
            <v>0</v>
          </cell>
          <cell r="D223">
            <v>0</v>
          </cell>
          <cell r="E223">
            <v>0</v>
          </cell>
          <cell r="F223">
            <v>0</v>
          </cell>
          <cell r="G223">
            <v>0</v>
          </cell>
          <cell r="H223">
            <v>1</v>
          </cell>
          <cell r="I223">
            <v>0</v>
          </cell>
          <cell r="J223">
            <v>0</v>
          </cell>
          <cell r="K223">
            <v>0</v>
          </cell>
          <cell r="L223">
            <v>0</v>
          </cell>
          <cell r="M223">
            <v>0</v>
          </cell>
          <cell r="N223">
            <v>0</v>
          </cell>
          <cell r="O223">
            <v>0</v>
          </cell>
          <cell r="P223">
            <v>1</v>
          </cell>
          <cell r="Q223">
            <v>0</v>
          </cell>
          <cell r="R223">
            <v>0</v>
          </cell>
          <cell r="S223">
            <v>0</v>
          </cell>
          <cell r="T223">
            <v>0</v>
          </cell>
          <cell r="U223">
            <v>0</v>
          </cell>
          <cell r="V223">
            <v>1</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row>
        <row r="224">
          <cell r="B224">
            <v>0</v>
          </cell>
          <cell r="C224">
            <v>1</v>
          </cell>
          <cell r="D224">
            <v>0</v>
          </cell>
          <cell r="E224">
            <v>0</v>
          </cell>
          <cell r="F224">
            <v>0</v>
          </cell>
          <cell r="G224">
            <v>0</v>
          </cell>
          <cell r="H224">
            <v>1</v>
          </cell>
          <cell r="I224">
            <v>0</v>
          </cell>
          <cell r="J224">
            <v>0</v>
          </cell>
          <cell r="K224">
            <v>0</v>
          </cell>
          <cell r="L224">
            <v>0</v>
          </cell>
          <cell r="M224">
            <v>0</v>
          </cell>
          <cell r="N224">
            <v>0</v>
          </cell>
          <cell r="O224">
            <v>0</v>
          </cell>
          <cell r="P224">
            <v>0</v>
          </cell>
          <cell r="Q224">
            <v>1</v>
          </cell>
          <cell r="R224">
            <v>0</v>
          </cell>
          <cell r="S224">
            <v>0</v>
          </cell>
          <cell r="T224">
            <v>0</v>
          </cell>
          <cell r="U224">
            <v>0</v>
          </cell>
          <cell r="V224">
            <v>1</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row>
        <row r="225">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row>
        <row r="226">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row>
        <row r="227">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row>
        <row r="229">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row>
        <row r="230">
          <cell r="B230">
            <v>5</v>
          </cell>
          <cell r="C230">
            <v>4</v>
          </cell>
          <cell r="D230">
            <v>4</v>
          </cell>
          <cell r="E230">
            <v>2</v>
          </cell>
          <cell r="F230">
            <v>1</v>
          </cell>
          <cell r="G230">
            <v>1</v>
          </cell>
          <cell r="H230">
            <v>17</v>
          </cell>
          <cell r="I230">
            <v>3</v>
          </cell>
          <cell r="J230">
            <v>0</v>
          </cell>
          <cell r="K230">
            <v>2</v>
          </cell>
          <cell r="L230">
            <v>1</v>
          </cell>
          <cell r="M230">
            <v>0</v>
          </cell>
          <cell r="N230">
            <v>0</v>
          </cell>
          <cell r="O230">
            <v>6</v>
          </cell>
          <cell r="P230">
            <v>2</v>
          </cell>
          <cell r="Q230">
            <v>4</v>
          </cell>
          <cell r="R230">
            <v>2</v>
          </cell>
          <cell r="S230">
            <v>1</v>
          </cell>
          <cell r="T230">
            <v>1</v>
          </cell>
          <cell r="U230">
            <v>1</v>
          </cell>
          <cell r="V230">
            <v>11</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row>
        <row r="234">
          <cell r="B234">
            <v>0</v>
          </cell>
          <cell r="C234">
            <v>0</v>
          </cell>
          <cell r="D234">
            <v>0</v>
          </cell>
          <cell r="E234">
            <v>0</v>
          </cell>
          <cell r="F234">
            <v>0</v>
          </cell>
          <cell r="G234">
            <v>0</v>
          </cell>
          <cell r="H234">
            <v>0</v>
          </cell>
          <cell r="O234">
            <v>0</v>
          </cell>
          <cell r="V234">
            <v>0</v>
          </cell>
        </row>
        <row r="235">
          <cell r="B235">
            <v>0</v>
          </cell>
          <cell r="C235">
            <v>0</v>
          </cell>
          <cell r="D235">
            <v>0</v>
          </cell>
          <cell r="E235">
            <v>0</v>
          </cell>
          <cell r="F235">
            <v>0</v>
          </cell>
          <cell r="G235">
            <v>0</v>
          </cell>
          <cell r="H235">
            <v>0</v>
          </cell>
          <cell r="O235">
            <v>0</v>
          </cell>
          <cell r="V235">
            <v>0</v>
          </cell>
        </row>
        <row r="236">
          <cell r="B236">
            <v>0</v>
          </cell>
          <cell r="C236">
            <v>0</v>
          </cell>
          <cell r="D236">
            <v>0</v>
          </cell>
          <cell r="E236">
            <v>0</v>
          </cell>
          <cell r="F236">
            <v>0</v>
          </cell>
          <cell r="G236">
            <v>0</v>
          </cell>
          <cell r="H236">
            <v>0</v>
          </cell>
          <cell r="O236">
            <v>0</v>
          </cell>
          <cell r="V236">
            <v>0</v>
          </cell>
        </row>
        <row r="237">
          <cell r="B237">
            <v>0</v>
          </cell>
          <cell r="C237">
            <v>0</v>
          </cell>
          <cell r="D237">
            <v>0</v>
          </cell>
          <cell r="E237">
            <v>0</v>
          </cell>
          <cell r="F237">
            <v>0</v>
          </cell>
          <cell r="G237">
            <v>0</v>
          </cell>
          <cell r="H237">
            <v>0</v>
          </cell>
          <cell r="O237">
            <v>0</v>
          </cell>
          <cell r="V237">
            <v>0</v>
          </cell>
        </row>
        <row r="238">
          <cell r="B238">
            <v>0</v>
          </cell>
          <cell r="C238">
            <v>0</v>
          </cell>
          <cell r="D238">
            <v>0</v>
          </cell>
          <cell r="E238">
            <v>0</v>
          </cell>
          <cell r="F238">
            <v>0</v>
          </cell>
          <cell r="G238">
            <v>0</v>
          </cell>
          <cell r="H238">
            <v>0</v>
          </cell>
          <cell r="O238">
            <v>0</v>
          </cell>
          <cell r="V238">
            <v>0</v>
          </cell>
        </row>
        <row r="239">
          <cell r="B239">
            <v>1</v>
          </cell>
          <cell r="C239">
            <v>1</v>
          </cell>
          <cell r="D239">
            <v>1</v>
          </cell>
          <cell r="E239">
            <v>0</v>
          </cell>
          <cell r="F239">
            <v>0</v>
          </cell>
          <cell r="G239">
            <v>0</v>
          </cell>
          <cell r="H239">
            <v>3</v>
          </cell>
          <cell r="I239">
            <v>1</v>
          </cell>
          <cell r="K239">
            <v>1</v>
          </cell>
          <cell r="O239">
            <v>2</v>
          </cell>
          <cell r="Q239">
            <v>1</v>
          </cell>
          <cell r="V239">
            <v>1</v>
          </cell>
        </row>
        <row r="240">
          <cell r="B240">
            <v>0</v>
          </cell>
          <cell r="C240">
            <v>0</v>
          </cell>
          <cell r="D240">
            <v>0</v>
          </cell>
          <cell r="E240">
            <v>0</v>
          </cell>
          <cell r="F240">
            <v>0</v>
          </cell>
          <cell r="G240">
            <v>0</v>
          </cell>
          <cell r="H240">
            <v>0</v>
          </cell>
          <cell r="O240">
            <v>0</v>
          </cell>
          <cell r="V240">
            <v>0</v>
          </cell>
        </row>
        <row r="241">
          <cell r="B241">
            <v>0</v>
          </cell>
          <cell r="C241">
            <v>2</v>
          </cell>
          <cell r="D241">
            <v>2</v>
          </cell>
          <cell r="E241">
            <v>1</v>
          </cell>
          <cell r="F241">
            <v>1</v>
          </cell>
          <cell r="G241">
            <v>0</v>
          </cell>
          <cell r="H241">
            <v>6</v>
          </cell>
          <cell r="K241">
            <v>1</v>
          </cell>
          <cell r="L241">
            <v>1</v>
          </cell>
          <cell r="O241">
            <v>2</v>
          </cell>
          <cell r="Q241">
            <v>2</v>
          </cell>
          <cell r="R241">
            <v>1</v>
          </cell>
          <cell r="T241">
            <v>1</v>
          </cell>
          <cell r="V241">
            <v>4</v>
          </cell>
        </row>
        <row r="242">
          <cell r="B242">
            <v>0</v>
          </cell>
          <cell r="C242">
            <v>0</v>
          </cell>
          <cell r="D242">
            <v>0</v>
          </cell>
          <cell r="E242">
            <v>0</v>
          </cell>
          <cell r="F242">
            <v>0</v>
          </cell>
          <cell r="G242">
            <v>0</v>
          </cell>
          <cell r="H242">
            <v>0</v>
          </cell>
          <cell r="O242">
            <v>0</v>
          </cell>
          <cell r="V242">
            <v>0</v>
          </cell>
        </row>
        <row r="243">
          <cell r="B243">
            <v>0</v>
          </cell>
          <cell r="C243">
            <v>1</v>
          </cell>
          <cell r="D243">
            <v>0</v>
          </cell>
          <cell r="E243">
            <v>0</v>
          </cell>
          <cell r="F243">
            <v>0</v>
          </cell>
          <cell r="G243">
            <v>0</v>
          </cell>
          <cell r="H243">
            <v>1</v>
          </cell>
          <cell r="O243">
            <v>0</v>
          </cell>
          <cell r="Q243">
            <v>1</v>
          </cell>
          <cell r="V243">
            <v>1</v>
          </cell>
        </row>
        <row r="244">
          <cell r="B244">
            <v>0</v>
          </cell>
          <cell r="C244">
            <v>1</v>
          </cell>
          <cell r="D244">
            <v>1</v>
          </cell>
          <cell r="E244">
            <v>0</v>
          </cell>
          <cell r="F244">
            <v>0</v>
          </cell>
          <cell r="G244">
            <v>0</v>
          </cell>
          <cell r="H244">
            <v>2</v>
          </cell>
          <cell r="K244">
            <v>1</v>
          </cell>
          <cell r="O244">
            <v>1</v>
          </cell>
          <cell r="Q244">
            <v>1</v>
          </cell>
          <cell r="V244">
            <v>1</v>
          </cell>
        </row>
        <row r="245">
          <cell r="B245">
            <v>0</v>
          </cell>
          <cell r="C245">
            <v>0</v>
          </cell>
          <cell r="D245">
            <v>0</v>
          </cell>
          <cell r="E245">
            <v>0</v>
          </cell>
          <cell r="F245">
            <v>0</v>
          </cell>
          <cell r="G245">
            <v>0</v>
          </cell>
          <cell r="H245">
            <v>0</v>
          </cell>
          <cell r="O245">
            <v>0</v>
          </cell>
          <cell r="V245">
            <v>0</v>
          </cell>
        </row>
        <row r="246">
          <cell r="B246">
            <v>0</v>
          </cell>
          <cell r="C246">
            <v>0</v>
          </cell>
          <cell r="D246">
            <v>0</v>
          </cell>
          <cell r="E246">
            <v>0</v>
          </cell>
          <cell r="F246">
            <v>0</v>
          </cell>
          <cell r="G246">
            <v>0</v>
          </cell>
          <cell r="H246">
            <v>0</v>
          </cell>
          <cell r="O246">
            <v>0</v>
          </cell>
          <cell r="V246">
            <v>0</v>
          </cell>
        </row>
        <row r="247">
          <cell r="B247">
            <v>1</v>
          </cell>
          <cell r="C247">
            <v>1</v>
          </cell>
          <cell r="D247">
            <v>0</v>
          </cell>
          <cell r="E247">
            <v>0</v>
          </cell>
          <cell r="F247">
            <v>1</v>
          </cell>
          <cell r="G247">
            <v>0</v>
          </cell>
          <cell r="H247">
            <v>3</v>
          </cell>
          <cell r="J247">
            <v>1</v>
          </cell>
          <cell r="M247">
            <v>1</v>
          </cell>
          <cell r="O247">
            <v>2</v>
          </cell>
          <cell r="P247">
            <v>1</v>
          </cell>
          <cell r="V247">
            <v>1</v>
          </cell>
        </row>
        <row r="248">
          <cell r="B248">
            <v>0</v>
          </cell>
          <cell r="C248">
            <v>0</v>
          </cell>
          <cell r="D248">
            <v>0</v>
          </cell>
          <cell r="E248">
            <v>0</v>
          </cell>
          <cell r="F248">
            <v>0</v>
          </cell>
          <cell r="G248">
            <v>0</v>
          </cell>
          <cell r="H248">
            <v>0</v>
          </cell>
          <cell r="O248">
            <v>0</v>
          </cell>
          <cell r="V248">
            <v>0</v>
          </cell>
        </row>
        <row r="249">
          <cell r="B249">
            <v>0</v>
          </cell>
          <cell r="C249">
            <v>2</v>
          </cell>
          <cell r="D249">
            <v>0</v>
          </cell>
          <cell r="E249">
            <v>0</v>
          </cell>
          <cell r="F249">
            <v>0</v>
          </cell>
          <cell r="G249">
            <v>0</v>
          </cell>
          <cell r="H249">
            <v>2</v>
          </cell>
          <cell r="O249">
            <v>0</v>
          </cell>
          <cell r="Q249">
            <v>2</v>
          </cell>
          <cell r="V249">
            <v>2</v>
          </cell>
        </row>
        <row r="250">
          <cell r="B250">
            <v>0</v>
          </cell>
          <cell r="C250">
            <v>0</v>
          </cell>
          <cell r="D250">
            <v>0</v>
          </cell>
          <cell r="E250">
            <v>1</v>
          </cell>
          <cell r="F250">
            <v>0</v>
          </cell>
          <cell r="G250">
            <v>1</v>
          </cell>
          <cell r="H250">
            <v>2</v>
          </cell>
          <cell r="L250">
            <v>1</v>
          </cell>
          <cell r="O250">
            <v>1</v>
          </cell>
          <cell r="U250">
            <v>1</v>
          </cell>
          <cell r="V250">
            <v>1</v>
          </cell>
        </row>
        <row r="251">
          <cell r="B251">
            <v>1</v>
          </cell>
          <cell r="C251">
            <v>0</v>
          </cell>
          <cell r="D251">
            <v>0</v>
          </cell>
          <cell r="E251">
            <v>0</v>
          </cell>
          <cell r="F251">
            <v>0</v>
          </cell>
          <cell r="G251">
            <v>0</v>
          </cell>
          <cell r="H251">
            <v>1</v>
          </cell>
          <cell r="I251">
            <v>1</v>
          </cell>
          <cell r="O251">
            <v>1</v>
          </cell>
          <cell r="V251">
            <v>0</v>
          </cell>
        </row>
        <row r="252">
          <cell r="B252">
            <v>1</v>
          </cell>
          <cell r="C252">
            <v>0</v>
          </cell>
          <cell r="D252">
            <v>0</v>
          </cell>
          <cell r="E252">
            <v>0</v>
          </cell>
          <cell r="F252">
            <v>0</v>
          </cell>
          <cell r="G252">
            <v>0</v>
          </cell>
          <cell r="H252">
            <v>1</v>
          </cell>
          <cell r="O252">
            <v>0</v>
          </cell>
          <cell r="P252">
            <v>1</v>
          </cell>
          <cell r="V252">
            <v>1</v>
          </cell>
        </row>
        <row r="253">
          <cell r="B253">
            <v>0</v>
          </cell>
          <cell r="C253">
            <v>0</v>
          </cell>
          <cell r="D253">
            <v>0</v>
          </cell>
          <cell r="E253">
            <v>0</v>
          </cell>
          <cell r="F253">
            <v>0</v>
          </cell>
          <cell r="G253">
            <v>0</v>
          </cell>
          <cell r="H253">
            <v>0</v>
          </cell>
          <cell r="O253">
            <v>0</v>
          </cell>
          <cell r="V253">
            <v>0</v>
          </cell>
        </row>
        <row r="254">
          <cell r="B254">
            <v>0</v>
          </cell>
          <cell r="C254">
            <v>0</v>
          </cell>
          <cell r="D254">
            <v>0</v>
          </cell>
          <cell r="E254">
            <v>0</v>
          </cell>
          <cell r="F254">
            <v>0</v>
          </cell>
          <cell r="G254">
            <v>0</v>
          </cell>
          <cell r="H254">
            <v>0</v>
          </cell>
          <cell r="O254">
            <v>0</v>
          </cell>
          <cell r="V254">
            <v>0</v>
          </cell>
        </row>
        <row r="255">
          <cell r="B255">
            <v>0</v>
          </cell>
          <cell r="C255">
            <v>0</v>
          </cell>
          <cell r="D255">
            <v>0</v>
          </cell>
          <cell r="E255">
            <v>0</v>
          </cell>
          <cell r="F255">
            <v>0</v>
          </cell>
          <cell r="G255">
            <v>0</v>
          </cell>
          <cell r="H255">
            <v>0</v>
          </cell>
          <cell r="O255">
            <v>0</v>
          </cell>
          <cell r="V255">
            <v>0</v>
          </cell>
        </row>
        <row r="256">
          <cell r="B256">
            <v>0</v>
          </cell>
          <cell r="C256">
            <v>0</v>
          </cell>
          <cell r="D256">
            <v>0</v>
          </cell>
          <cell r="E256">
            <v>0</v>
          </cell>
          <cell r="F256">
            <v>0</v>
          </cell>
          <cell r="G256">
            <v>0</v>
          </cell>
          <cell r="H256">
            <v>0</v>
          </cell>
          <cell r="O256">
            <v>0</v>
          </cell>
          <cell r="V256">
            <v>0</v>
          </cell>
        </row>
        <row r="257">
          <cell r="B257">
            <v>4</v>
          </cell>
          <cell r="C257">
            <v>8</v>
          </cell>
          <cell r="D257">
            <v>4</v>
          </cell>
          <cell r="E257">
            <v>2</v>
          </cell>
          <cell r="F257">
            <v>2</v>
          </cell>
          <cell r="G257">
            <v>1</v>
          </cell>
          <cell r="H257">
            <v>21</v>
          </cell>
          <cell r="I257">
            <v>2</v>
          </cell>
          <cell r="J257">
            <v>1</v>
          </cell>
          <cell r="K257">
            <v>3</v>
          </cell>
          <cell r="L257">
            <v>2</v>
          </cell>
          <cell r="M257">
            <v>1</v>
          </cell>
          <cell r="N257">
            <v>0</v>
          </cell>
          <cell r="O257">
            <v>9</v>
          </cell>
          <cell r="P257">
            <v>2</v>
          </cell>
          <cell r="Q257">
            <v>7</v>
          </cell>
          <cell r="R257">
            <v>1</v>
          </cell>
          <cell r="S257">
            <v>0</v>
          </cell>
          <cell r="T257">
            <v>1</v>
          </cell>
          <cell r="U257">
            <v>1</v>
          </cell>
          <cell r="V257">
            <v>12</v>
          </cell>
        </row>
        <row r="278">
          <cell r="D278">
            <v>170</v>
          </cell>
          <cell r="E278">
            <v>188</v>
          </cell>
          <cell r="F278">
            <v>85</v>
          </cell>
          <cell r="G278">
            <v>96</v>
          </cell>
          <cell r="H278">
            <v>85</v>
          </cell>
          <cell r="I278">
            <v>92</v>
          </cell>
        </row>
        <row r="279">
          <cell r="D279">
            <v>12</v>
          </cell>
          <cell r="E279">
            <v>12</v>
          </cell>
          <cell r="F279">
            <v>6</v>
          </cell>
          <cell r="G279">
            <v>6</v>
          </cell>
          <cell r="H279">
            <v>6</v>
          </cell>
          <cell r="I279">
            <v>6</v>
          </cell>
        </row>
        <row r="280">
          <cell r="D280">
            <v>90</v>
          </cell>
          <cell r="E280">
            <v>125</v>
          </cell>
          <cell r="F280">
            <v>45</v>
          </cell>
          <cell r="G280">
            <v>68</v>
          </cell>
          <cell r="H280">
            <v>45</v>
          </cell>
          <cell r="I280">
            <v>57</v>
          </cell>
        </row>
        <row r="281">
          <cell r="D281">
            <v>2187</v>
          </cell>
          <cell r="E281">
            <v>2150</v>
          </cell>
          <cell r="F281">
            <v>1203</v>
          </cell>
          <cell r="G281">
            <v>1343</v>
          </cell>
          <cell r="H281">
            <v>984</v>
          </cell>
          <cell r="I281">
            <v>807</v>
          </cell>
        </row>
        <row r="282">
          <cell r="D282">
            <v>23</v>
          </cell>
          <cell r="E282">
            <v>23</v>
          </cell>
          <cell r="F282">
            <v>11</v>
          </cell>
          <cell r="G282">
            <v>11</v>
          </cell>
          <cell r="H282">
            <v>12</v>
          </cell>
          <cell r="I282">
            <v>12</v>
          </cell>
        </row>
        <row r="283">
          <cell r="D283">
            <v>273</v>
          </cell>
          <cell r="E283">
            <v>273</v>
          </cell>
          <cell r="F283">
            <v>176</v>
          </cell>
          <cell r="G283">
            <v>176</v>
          </cell>
          <cell r="H283">
            <v>97</v>
          </cell>
          <cell r="I283">
            <v>97</v>
          </cell>
        </row>
        <row r="284">
          <cell r="D284">
            <v>120</v>
          </cell>
          <cell r="E284">
            <v>221</v>
          </cell>
          <cell r="F284">
            <v>60</v>
          </cell>
          <cell r="G284">
            <v>99</v>
          </cell>
          <cell r="H284">
            <v>60</v>
          </cell>
          <cell r="I284">
            <v>122</v>
          </cell>
        </row>
        <row r="285">
          <cell r="D285">
            <v>2</v>
          </cell>
          <cell r="E285">
            <v>4</v>
          </cell>
          <cell r="F285">
            <v>1</v>
          </cell>
          <cell r="G285">
            <v>0</v>
          </cell>
          <cell r="H285">
            <v>1</v>
          </cell>
          <cell r="I285">
            <v>4</v>
          </cell>
        </row>
        <row r="286">
          <cell r="D286">
            <v>120</v>
          </cell>
          <cell r="E286">
            <v>158</v>
          </cell>
          <cell r="F286">
            <v>60</v>
          </cell>
          <cell r="G286">
            <v>69</v>
          </cell>
          <cell r="H286">
            <v>60</v>
          </cell>
          <cell r="I286">
            <v>89</v>
          </cell>
        </row>
        <row r="287">
          <cell r="D287">
            <v>2796</v>
          </cell>
          <cell r="E287">
            <v>2441</v>
          </cell>
          <cell r="F287">
            <v>1404</v>
          </cell>
          <cell r="G287">
            <v>1158</v>
          </cell>
          <cell r="H287">
            <v>1392</v>
          </cell>
          <cell r="I287">
            <v>1283</v>
          </cell>
        </row>
        <row r="288">
          <cell r="D288">
            <v>89</v>
          </cell>
          <cell r="E288">
            <v>86</v>
          </cell>
          <cell r="F288">
            <v>56</v>
          </cell>
          <cell r="G288">
            <v>48</v>
          </cell>
          <cell r="H288">
            <v>33</v>
          </cell>
          <cell r="I288">
            <v>38</v>
          </cell>
        </row>
        <row r="289">
          <cell r="D289">
            <v>135</v>
          </cell>
          <cell r="E289">
            <v>111</v>
          </cell>
          <cell r="F289">
            <v>66</v>
          </cell>
          <cell r="G289">
            <v>42</v>
          </cell>
          <cell r="H289">
            <v>69</v>
          </cell>
          <cell r="I289">
            <v>69</v>
          </cell>
        </row>
        <row r="290">
          <cell r="D290">
            <v>262</v>
          </cell>
          <cell r="E290">
            <v>400</v>
          </cell>
          <cell r="F290">
            <v>131</v>
          </cell>
          <cell r="G290">
            <v>184</v>
          </cell>
          <cell r="H290">
            <v>131</v>
          </cell>
          <cell r="I290">
            <v>216</v>
          </cell>
        </row>
        <row r="291">
          <cell r="D291">
            <v>36</v>
          </cell>
          <cell r="E291">
            <v>34</v>
          </cell>
          <cell r="F291">
            <v>18</v>
          </cell>
          <cell r="G291">
            <v>19</v>
          </cell>
          <cell r="H291">
            <v>18</v>
          </cell>
          <cell r="I291">
            <v>15</v>
          </cell>
        </row>
        <row r="292">
          <cell r="D292">
            <v>201</v>
          </cell>
          <cell r="E292">
            <v>249</v>
          </cell>
          <cell r="F292">
            <v>104</v>
          </cell>
          <cell r="G292">
            <v>118</v>
          </cell>
          <cell r="H292">
            <v>97</v>
          </cell>
          <cell r="I292">
            <v>131</v>
          </cell>
        </row>
        <row r="293">
          <cell r="D293">
            <v>3591</v>
          </cell>
          <cell r="E293">
            <v>3432</v>
          </cell>
          <cell r="F293">
            <v>1863</v>
          </cell>
          <cell r="G293">
            <v>1735</v>
          </cell>
          <cell r="H293">
            <v>1728</v>
          </cell>
          <cell r="I293">
            <v>1697</v>
          </cell>
        </row>
        <row r="294">
          <cell r="D294">
            <v>195</v>
          </cell>
          <cell r="E294">
            <v>175</v>
          </cell>
          <cell r="F294">
            <v>86</v>
          </cell>
          <cell r="G294">
            <v>81</v>
          </cell>
          <cell r="H294">
            <v>109</v>
          </cell>
          <cell r="I294">
            <v>94</v>
          </cell>
        </row>
        <row r="295">
          <cell r="D295">
            <v>66</v>
          </cell>
          <cell r="E295">
            <v>36</v>
          </cell>
          <cell r="F295">
            <v>38</v>
          </cell>
          <cell r="G295">
            <v>22</v>
          </cell>
          <cell r="H295">
            <v>28</v>
          </cell>
          <cell r="I295">
            <v>14</v>
          </cell>
        </row>
        <row r="296">
          <cell r="D296">
            <v>166</v>
          </cell>
          <cell r="E296">
            <v>167</v>
          </cell>
          <cell r="F296">
            <v>83</v>
          </cell>
          <cell r="G296">
            <v>69</v>
          </cell>
          <cell r="H296">
            <v>83</v>
          </cell>
          <cell r="I296">
            <v>98</v>
          </cell>
        </row>
        <row r="297">
          <cell r="D297">
            <v>10</v>
          </cell>
          <cell r="E297">
            <v>10</v>
          </cell>
          <cell r="F297">
            <v>5</v>
          </cell>
          <cell r="G297">
            <v>7</v>
          </cell>
          <cell r="H297">
            <v>5</v>
          </cell>
          <cell r="I297">
            <v>3</v>
          </cell>
        </row>
        <row r="298">
          <cell r="D298">
            <v>100</v>
          </cell>
          <cell r="E298">
            <v>174</v>
          </cell>
          <cell r="F298">
            <v>50</v>
          </cell>
          <cell r="G298">
            <v>47</v>
          </cell>
          <cell r="H298">
            <v>50</v>
          </cell>
          <cell r="I298">
            <v>127</v>
          </cell>
        </row>
        <row r="299">
          <cell r="D299">
            <v>1806</v>
          </cell>
          <cell r="E299">
            <v>1750</v>
          </cell>
          <cell r="F299">
            <v>903</v>
          </cell>
          <cell r="G299">
            <v>740</v>
          </cell>
          <cell r="H299">
            <v>903</v>
          </cell>
          <cell r="I299">
            <v>1010</v>
          </cell>
        </row>
        <row r="300">
          <cell r="D300">
            <v>107</v>
          </cell>
          <cell r="E300">
            <v>99</v>
          </cell>
          <cell r="F300">
            <v>32</v>
          </cell>
          <cell r="G300">
            <v>30</v>
          </cell>
          <cell r="H300">
            <v>75</v>
          </cell>
          <cell r="I300">
            <v>69</v>
          </cell>
        </row>
        <row r="301">
          <cell r="D301">
            <v>98</v>
          </cell>
          <cell r="E301">
            <v>90</v>
          </cell>
          <cell r="F301">
            <v>49</v>
          </cell>
          <cell r="G301">
            <v>45</v>
          </cell>
          <cell r="H301">
            <v>49</v>
          </cell>
          <cell r="I301">
            <v>45</v>
          </cell>
        </row>
        <row r="302">
          <cell r="D302">
            <v>180</v>
          </cell>
          <cell r="E302">
            <v>254</v>
          </cell>
          <cell r="F302">
            <v>90</v>
          </cell>
          <cell r="G302">
            <v>119</v>
          </cell>
          <cell r="H302">
            <v>90</v>
          </cell>
          <cell r="I302">
            <v>135</v>
          </cell>
        </row>
        <row r="303">
          <cell r="D303">
            <v>8</v>
          </cell>
          <cell r="E303">
            <v>8</v>
          </cell>
          <cell r="F303">
            <v>4</v>
          </cell>
          <cell r="G303">
            <v>4</v>
          </cell>
          <cell r="H303">
            <v>4</v>
          </cell>
          <cell r="I303">
            <v>4</v>
          </cell>
        </row>
        <row r="304">
          <cell r="D304">
            <v>106</v>
          </cell>
          <cell r="E304">
            <v>109</v>
          </cell>
          <cell r="F304">
            <v>53</v>
          </cell>
          <cell r="G304">
            <v>53</v>
          </cell>
          <cell r="H304">
            <v>53</v>
          </cell>
          <cell r="I304">
            <v>56</v>
          </cell>
        </row>
        <row r="305">
          <cell r="D305">
            <v>2552</v>
          </cell>
          <cell r="E305">
            <v>2041</v>
          </cell>
          <cell r="F305">
            <v>1276</v>
          </cell>
          <cell r="G305">
            <v>969</v>
          </cell>
          <cell r="H305">
            <v>1276</v>
          </cell>
          <cell r="I305">
            <v>1072</v>
          </cell>
        </row>
        <row r="306">
          <cell r="D306">
            <v>99</v>
          </cell>
          <cell r="E306">
            <v>96</v>
          </cell>
          <cell r="F306">
            <v>41</v>
          </cell>
          <cell r="G306">
            <v>25</v>
          </cell>
          <cell r="H306">
            <v>58</v>
          </cell>
          <cell r="I306">
            <v>71</v>
          </cell>
        </row>
        <row r="307">
          <cell r="D307">
            <v>122</v>
          </cell>
          <cell r="E307">
            <v>128</v>
          </cell>
          <cell r="F307">
            <v>53</v>
          </cell>
          <cell r="G307">
            <v>53</v>
          </cell>
          <cell r="H307">
            <v>69</v>
          </cell>
          <cell r="I307">
            <v>75</v>
          </cell>
        </row>
        <row r="308">
          <cell r="D308">
            <v>64</v>
          </cell>
          <cell r="E308">
            <v>95</v>
          </cell>
          <cell r="F308">
            <v>32</v>
          </cell>
          <cell r="G308">
            <v>48</v>
          </cell>
          <cell r="H308">
            <v>32</v>
          </cell>
          <cell r="I308">
            <v>47</v>
          </cell>
        </row>
        <row r="309">
          <cell r="D309">
            <v>2</v>
          </cell>
          <cell r="E309">
            <v>31</v>
          </cell>
          <cell r="F309">
            <v>1</v>
          </cell>
          <cell r="G309">
            <v>19</v>
          </cell>
          <cell r="H309">
            <v>1</v>
          </cell>
          <cell r="I309">
            <v>12</v>
          </cell>
        </row>
        <row r="310">
          <cell r="D310">
            <v>132</v>
          </cell>
          <cell r="E310">
            <v>89</v>
          </cell>
          <cell r="F310">
            <v>66</v>
          </cell>
          <cell r="G310">
            <v>44</v>
          </cell>
          <cell r="H310">
            <v>66</v>
          </cell>
          <cell r="I310">
            <v>45</v>
          </cell>
        </row>
        <row r="311">
          <cell r="D311">
            <v>1520</v>
          </cell>
          <cell r="E311">
            <v>963</v>
          </cell>
          <cell r="F311">
            <v>760</v>
          </cell>
          <cell r="G311">
            <v>327</v>
          </cell>
          <cell r="H311">
            <v>760</v>
          </cell>
          <cell r="I311">
            <v>636</v>
          </cell>
        </row>
        <row r="312">
          <cell r="D312">
            <v>120</v>
          </cell>
          <cell r="E312">
            <v>120</v>
          </cell>
          <cell r="F312">
            <v>61</v>
          </cell>
          <cell r="G312">
            <v>61</v>
          </cell>
          <cell r="H312">
            <v>59</v>
          </cell>
          <cell r="I312">
            <v>59</v>
          </cell>
        </row>
        <row r="313">
          <cell r="D313">
            <v>65</v>
          </cell>
          <cell r="E313">
            <v>65</v>
          </cell>
          <cell r="F313">
            <v>33</v>
          </cell>
          <cell r="G313">
            <v>33</v>
          </cell>
          <cell r="H313">
            <v>32</v>
          </cell>
          <cell r="I313">
            <v>32</v>
          </cell>
        </row>
        <row r="314">
          <cell r="D314">
            <v>962</v>
          </cell>
          <cell r="E314">
            <v>1325</v>
          </cell>
          <cell r="F314">
            <v>481</v>
          </cell>
          <cell r="G314">
            <v>615</v>
          </cell>
          <cell r="H314">
            <v>481</v>
          </cell>
          <cell r="I314">
            <v>710</v>
          </cell>
        </row>
        <row r="315">
          <cell r="D315">
            <v>70</v>
          </cell>
          <cell r="E315">
            <v>99</v>
          </cell>
          <cell r="F315">
            <v>35</v>
          </cell>
          <cell r="G315">
            <v>55</v>
          </cell>
          <cell r="H315">
            <v>35</v>
          </cell>
          <cell r="I315">
            <v>44</v>
          </cell>
        </row>
        <row r="316">
          <cell r="D316">
            <v>749</v>
          </cell>
          <cell r="E316">
            <v>904</v>
          </cell>
          <cell r="F316">
            <v>378</v>
          </cell>
          <cell r="G316">
            <v>399</v>
          </cell>
          <cell r="H316">
            <v>371</v>
          </cell>
          <cell r="I316">
            <v>505</v>
          </cell>
        </row>
        <row r="317">
          <cell r="D317">
            <v>14452</v>
          </cell>
          <cell r="E317">
            <v>12777</v>
          </cell>
          <cell r="F317">
            <v>7409</v>
          </cell>
          <cell r="G317">
            <v>6272</v>
          </cell>
          <cell r="H317">
            <v>7043</v>
          </cell>
          <cell r="I317">
            <v>6505</v>
          </cell>
        </row>
        <row r="318">
          <cell r="D318">
            <v>633</v>
          </cell>
          <cell r="E318">
            <v>599</v>
          </cell>
          <cell r="F318">
            <v>287</v>
          </cell>
          <cell r="G318">
            <v>256</v>
          </cell>
          <cell r="H318">
            <v>346</v>
          </cell>
          <cell r="I318">
            <v>343</v>
          </cell>
        </row>
        <row r="319">
          <cell r="D319">
            <v>759</v>
          </cell>
          <cell r="E319">
            <v>703</v>
          </cell>
          <cell r="F319">
            <v>415</v>
          </cell>
          <cell r="G319">
            <v>371</v>
          </cell>
          <cell r="H319">
            <v>344</v>
          </cell>
          <cell r="I319">
            <v>332</v>
          </cell>
        </row>
        <row r="324">
          <cell r="D324">
            <v>100</v>
          </cell>
          <cell r="E324">
            <v>151</v>
          </cell>
          <cell r="F324">
            <v>50</v>
          </cell>
          <cell r="G324">
            <v>73</v>
          </cell>
          <cell r="H324">
            <v>50</v>
          </cell>
          <cell r="I324">
            <v>78</v>
          </cell>
        </row>
        <row r="325">
          <cell r="D325" t="str">
            <v>ND</v>
          </cell>
          <cell r="E325" t="str">
            <v>ND</v>
          </cell>
          <cell r="F325" t="str">
            <v>ND</v>
          </cell>
          <cell r="G325" t="str">
            <v>ND</v>
          </cell>
          <cell r="H325" t="str">
            <v>ND</v>
          </cell>
          <cell r="I325" t="str">
            <v>ND</v>
          </cell>
        </row>
        <row r="326">
          <cell r="D326" t="str">
            <v>ND</v>
          </cell>
          <cell r="E326" t="str">
            <v>ND</v>
          </cell>
          <cell r="F326" t="str">
            <v>ND</v>
          </cell>
          <cell r="G326" t="str">
            <v>ND</v>
          </cell>
          <cell r="H326" t="str">
            <v>ND</v>
          </cell>
          <cell r="I326" t="str">
            <v>ND</v>
          </cell>
        </row>
        <row r="327">
          <cell r="D327" t="str">
            <v>ND</v>
          </cell>
          <cell r="E327" t="str">
            <v>ND</v>
          </cell>
          <cell r="F327" t="str">
            <v>ND</v>
          </cell>
          <cell r="G327" t="str">
            <v>ND</v>
          </cell>
          <cell r="H327" t="str">
            <v>ND</v>
          </cell>
          <cell r="I327" t="str">
            <v>ND</v>
          </cell>
        </row>
        <row r="328">
          <cell r="D328">
            <v>196</v>
          </cell>
          <cell r="E328">
            <v>196</v>
          </cell>
          <cell r="F328">
            <v>152</v>
          </cell>
          <cell r="G328">
            <v>152</v>
          </cell>
          <cell r="H328">
            <v>44</v>
          </cell>
          <cell r="I328">
            <v>44</v>
          </cell>
        </row>
        <row r="329">
          <cell r="D329" t="str">
            <v>ND</v>
          </cell>
          <cell r="E329" t="str">
            <v>ND</v>
          </cell>
          <cell r="F329" t="str">
            <v>ND</v>
          </cell>
          <cell r="G329" t="str">
            <v>ND</v>
          </cell>
          <cell r="H329" t="str">
            <v>ND</v>
          </cell>
          <cell r="I329" t="str">
            <v>ND</v>
          </cell>
        </row>
        <row r="330">
          <cell r="D330">
            <v>74</v>
          </cell>
          <cell r="E330">
            <v>199</v>
          </cell>
          <cell r="F330">
            <v>36</v>
          </cell>
          <cell r="G330">
            <v>107</v>
          </cell>
          <cell r="H330">
            <v>38</v>
          </cell>
          <cell r="I330">
            <v>92</v>
          </cell>
        </row>
        <row r="331">
          <cell r="D331" t="str">
            <v>ND</v>
          </cell>
          <cell r="E331" t="str">
            <v>ND</v>
          </cell>
          <cell r="F331" t="str">
            <v>ND</v>
          </cell>
          <cell r="G331" t="str">
            <v>ND</v>
          </cell>
          <cell r="H331" t="str">
            <v>ND</v>
          </cell>
          <cell r="I331" t="str">
            <v>ND</v>
          </cell>
        </row>
        <row r="332">
          <cell r="D332" t="str">
            <v>ND</v>
          </cell>
          <cell r="E332" t="str">
            <v>ND</v>
          </cell>
          <cell r="F332" t="str">
            <v>ND</v>
          </cell>
          <cell r="G332" t="str">
            <v>ND</v>
          </cell>
          <cell r="H332" t="str">
            <v>ND</v>
          </cell>
          <cell r="I332" t="str">
            <v>ND</v>
          </cell>
        </row>
        <row r="333">
          <cell r="D333" t="str">
            <v>ND</v>
          </cell>
          <cell r="E333" t="str">
            <v>ND</v>
          </cell>
          <cell r="F333" t="str">
            <v>ND</v>
          </cell>
          <cell r="G333" t="str">
            <v>ND</v>
          </cell>
          <cell r="H333" t="str">
            <v>ND</v>
          </cell>
          <cell r="I333" t="str">
            <v>ND</v>
          </cell>
        </row>
        <row r="334">
          <cell r="D334">
            <v>260</v>
          </cell>
          <cell r="E334">
            <v>225</v>
          </cell>
          <cell r="F334">
            <v>122</v>
          </cell>
          <cell r="G334">
            <v>91</v>
          </cell>
          <cell r="H334">
            <v>138</v>
          </cell>
          <cell r="I334">
            <v>134</v>
          </cell>
        </row>
        <row r="335">
          <cell r="D335" t="str">
            <v>ND</v>
          </cell>
          <cell r="E335" t="str">
            <v>ND</v>
          </cell>
          <cell r="F335" t="str">
            <v>ND</v>
          </cell>
          <cell r="G335" t="str">
            <v>ND</v>
          </cell>
          <cell r="H335" t="str">
            <v>ND</v>
          </cell>
          <cell r="I335" t="str">
            <v>ND</v>
          </cell>
        </row>
        <row r="336">
          <cell r="D336">
            <v>176</v>
          </cell>
          <cell r="E336">
            <v>170</v>
          </cell>
          <cell r="F336">
            <v>97</v>
          </cell>
          <cell r="G336">
            <v>79</v>
          </cell>
          <cell r="H336">
            <v>79</v>
          </cell>
          <cell r="I336">
            <v>91</v>
          </cell>
        </row>
        <row r="337">
          <cell r="D337" t="str">
            <v>ND</v>
          </cell>
          <cell r="E337" t="str">
            <v>ND</v>
          </cell>
          <cell r="F337" t="str">
            <v>ND</v>
          </cell>
          <cell r="G337" t="str">
            <v>ND</v>
          </cell>
          <cell r="H337" t="str">
            <v>ND</v>
          </cell>
          <cell r="I337" t="str">
            <v>ND</v>
          </cell>
        </row>
        <row r="338">
          <cell r="D338" t="str">
            <v>ND</v>
          </cell>
          <cell r="E338" t="str">
            <v>ND</v>
          </cell>
          <cell r="F338" t="str">
            <v>ND</v>
          </cell>
          <cell r="G338" t="str">
            <v>ND</v>
          </cell>
          <cell r="H338" t="str">
            <v>ND</v>
          </cell>
          <cell r="I338" t="str">
            <v>ND</v>
          </cell>
        </row>
        <row r="339">
          <cell r="D339" t="str">
            <v>ND</v>
          </cell>
          <cell r="E339" t="str">
            <v>ND</v>
          </cell>
          <cell r="F339" t="str">
            <v>ND</v>
          </cell>
          <cell r="G339" t="str">
            <v>ND</v>
          </cell>
          <cell r="H339" t="str">
            <v>ND</v>
          </cell>
          <cell r="I339" t="str">
            <v>ND</v>
          </cell>
        </row>
        <row r="340">
          <cell r="D340">
            <v>112</v>
          </cell>
          <cell r="E340">
            <v>106</v>
          </cell>
          <cell r="F340">
            <v>103</v>
          </cell>
          <cell r="G340">
            <v>97</v>
          </cell>
          <cell r="H340">
            <v>9</v>
          </cell>
          <cell r="I340">
            <v>9</v>
          </cell>
        </row>
        <row r="341">
          <cell r="D341" t="str">
            <v>ND</v>
          </cell>
          <cell r="E341" t="str">
            <v>ND</v>
          </cell>
          <cell r="F341" t="str">
            <v>ND</v>
          </cell>
          <cell r="G341" t="str">
            <v>ND</v>
          </cell>
          <cell r="H341" t="str">
            <v>ND</v>
          </cell>
          <cell r="I341" t="str">
            <v>ND</v>
          </cell>
        </row>
        <row r="342">
          <cell r="D342">
            <v>48</v>
          </cell>
          <cell r="E342">
            <v>263</v>
          </cell>
          <cell r="F342">
            <v>24</v>
          </cell>
          <cell r="G342">
            <v>159</v>
          </cell>
          <cell r="H342">
            <v>24</v>
          </cell>
          <cell r="I342">
            <v>104</v>
          </cell>
        </row>
        <row r="343">
          <cell r="D343" t="str">
            <v>ND</v>
          </cell>
          <cell r="E343" t="str">
            <v>ND</v>
          </cell>
          <cell r="F343" t="str">
            <v>ND</v>
          </cell>
          <cell r="G343" t="str">
            <v>ND</v>
          </cell>
          <cell r="H343" t="str">
            <v>ND</v>
          </cell>
          <cell r="I343" t="str">
            <v>ND</v>
          </cell>
        </row>
        <row r="344">
          <cell r="D344" t="str">
            <v>ND</v>
          </cell>
          <cell r="E344" t="str">
            <v>ND</v>
          </cell>
          <cell r="F344" t="str">
            <v>ND</v>
          </cell>
          <cell r="G344" t="str">
            <v>ND</v>
          </cell>
          <cell r="H344" t="str">
            <v>ND</v>
          </cell>
          <cell r="I344" t="str">
            <v>ND</v>
          </cell>
        </row>
        <row r="345">
          <cell r="D345" t="str">
            <v>ND</v>
          </cell>
          <cell r="E345" t="str">
            <v>ND</v>
          </cell>
          <cell r="F345" t="str">
            <v>ND</v>
          </cell>
          <cell r="G345" t="str">
            <v>ND</v>
          </cell>
          <cell r="H345" t="str">
            <v>ND</v>
          </cell>
          <cell r="I345" t="str">
            <v>ND</v>
          </cell>
        </row>
        <row r="346">
          <cell r="D346">
            <v>155</v>
          </cell>
          <cell r="E346">
            <v>143</v>
          </cell>
          <cell r="F346">
            <v>59</v>
          </cell>
          <cell r="G346">
            <v>57</v>
          </cell>
          <cell r="H346">
            <v>96</v>
          </cell>
          <cell r="I346">
            <v>86</v>
          </cell>
        </row>
        <row r="347">
          <cell r="D347" t="str">
            <v>ND</v>
          </cell>
          <cell r="E347" t="str">
            <v>ND</v>
          </cell>
          <cell r="F347" t="str">
            <v>ND</v>
          </cell>
          <cell r="G347" t="str">
            <v>ND</v>
          </cell>
          <cell r="H347" t="str">
            <v>ND</v>
          </cell>
          <cell r="I347" t="str">
            <v>ND</v>
          </cell>
        </row>
        <row r="348">
          <cell r="D348">
            <v>60</v>
          </cell>
          <cell r="E348">
            <v>109</v>
          </cell>
          <cell r="F348">
            <v>30</v>
          </cell>
          <cell r="G348">
            <v>48</v>
          </cell>
          <cell r="H348">
            <v>30</v>
          </cell>
          <cell r="I348">
            <v>61</v>
          </cell>
        </row>
        <row r="349">
          <cell r="D349" t="str">
            <v>ND</v>
          </cell>
          <cell r="E349" t="str">
            <v>ND</v>
          </cell>
          <cell r="F349" t="str">
            <v>ND</v>
          </cell>
          <cell r="G349" t="str">
            <v>ND</v>
          </cell>
          <cell r="H349" t="str">
            <v>ND</v>
          </cell>
          <cell r="I349" t="str">
            <v>ND</v>
          </cell>
        </row>
        <row r="350">
          <cell r="D350" t="str">
            <v>ND</v>
          </cell>
          <cell r="E350" t="str">
            <v>ND</v>
          </cell>
          <cell r="F350" t="str">
            <v>ND</v>
          </cell>
          <cell r="G350" t="str">
            <v>ND</v>
          </cell>
          <cell r="H350" t="str">
            <v>ND</v>
          </cell>
          <cell r="I350" t="str">
            <v>ND</v>
          </cell>
        </row>
        <row r="351">
          <cell r="D351" t="str">
            <v>ND</v>
          </cell>
          <cell r="E351" t="str">
            <v>ND</v>
          </cell>
          <cell r="F351" t="str">
            <v>ND</v>
          </cell>
          <cell r="G351" t="str">
            <v>ND</v>
          </cell>
          <cell r="H351" t="str">
            <v>ND</v>
          </cell>
          <cell r="I351" t="str">
            <v>ND</v>
          </cell>
        </row>
        <row r="352">
          <cell r="D352">
            <v>51</v>
          </cell>
          <cell r="E352">
            <v>54</v>
          </cell>
          <cell r="F352">
            <v>15</v>
          </cell>
          <cell r="G352">
            <v>15</v>
          </cell>
          <cell r="H352">
            <v>36</v>
          </cell>
          <cell r="I352">
            <v>39</v>
          </cell>
        </row>
        <row r="353">
          <cell r="D353" t="str">
            <v>ND</v>
          </cell>
          <cell r="E353" t="str">
            <v>ND</v>
          </cell>
          <cell r="F353" t="str">
            <v>ND</v>
          </cell>
          <cell r="G353" t="str">
            <v>ND</v>
          </cell>
          <cell r="H353" t="str">
            <v>ND</v>
          </cell>
          <cell r="I353" t="str">
            <v>ND</v>
          </cell>
        </row>
        <row r="354">
          <cell r="D354">
            <v>34</v>
          </cell>
          <cell r="E354">
            <v>39</v>
          </cell>
          <cell r="F354">
            <v>17</v>
          </cell>
          <cell r="G354">
            <v>20</v>
          </cell>
          <cell r="H354">
            <v>17</v>
          </cell>
          <cell r="I354">
            <v>19</v>
          </cell>
        </row>
        <row r="355">
          <cell r="D355" t="str">
            <v>ND</v>
          </cell>
          <cell r="E355" t="str">
            <v>ND</v>
          </cell>
          <cell r="F355" t="str">
            <v>ND</v>
          </cell>
          <cell r="G355" t="str">
            <v>ND</v>
          </cell>
          <cell r="H355" t="str">
            <v>ND</v>
          </cell>
          <cell r="I355" t="str">
            <v>ND</v>
          </cell>
        </row>
        <row r="356">
          <cell r="D356" t="str">
            <v>ND</v>
          </cell>
          <cell r="E356" t="str">
            <v>ND</v>
          </cell>
          <cell r="F356" t="str">
            <v>ND</v>
          </cell>
          <cell r="G356" t="str">
            <v>ND</v>
          </cell>
          <cell r="H356" t="str">
            <v>ND</v>
          </cell>
          <cell r="I356" t="str">
            <v>ND</v>
          </cell>
        </row>
        <row r="357">
          <cell r="D357" t="str">
            <v>ND</v>
          </cell>
          <cell r="E357" t="str">
            <v>ND</v>
          </cell>
          <cell r="F357" t="str">
            <v>ND</v>
          </cell>
          <cell r="G357" t="str">
            <v>ND</v>
          </cell>
          <cell r="H357" t="str">
            <v>ND</v>
          </cell>
          <cell r="I357" t="str">
            <v>ND</v>
          </cell>
        </row>
        <row r="358">
          <cell r="D358">
            <v>34</v>
          </cell>
          <cell r="E358">
            <v>34</v>
          </cell>
          <cell r="F358">
            <v>18</v>
          </cell>
          <cell r="G358">
            <v>18</v>
          </cell>
          <cell r="H358">
            <v>16</v>
          </cell>
          <cell r="I358">
            <v>16</v>
          </cell>
        </row>
        <row r="359">
          <cell r="D359" t="str">
            <v>ND</v>
          </cell>
          <cell r="E359" t="str">
            <v>ND</v>
          </cell>
          <cell r="F359" t="str">
            <v>ND</v>
          </cell>
          <cell r="G359" t="str">
            <v>ND</v>
          </cell>
          <cell r="H359" t="str">
            <v>ND</v>
          </cell>
          <cell r="I359" t="str">
            <v>ND</v>
          </cell>
        </row>
        <row r="360">
          <cell r="D360">
            <v>492</v>
          </cell>
          <cell r="E360">
            <v>931</v>
          </cell>
          <cell r="F360">
            <v>254</v>
          </cell>
          <cell r="G360">
            <v>486</v>
          </cell>
          <cell r="H360">
            <v>238</v>
          </cell>
          <cell r="I360">
            <v>445</v>
          </cell>
        </row>
        <row r="361">
          <cell r="D361" t="str">
            <v>ND</v>
          </cell>
          <cell r="E361" t="str">
            <v>ND</v>
          </cell>
          <cell r="F361" t="str">
            <v>ND</v>
          </cell>
          <cell r="G361" t="str">
            <v>ND</v>
          </cell>
          <cell r="H361" t="str">
            <v>ND</v>
          </cell>
          <cell r="I361" t="str">
            <v>ND</v>
          </cell>
        </row>
        <row r="362">
          <cell r="D362" t="str">
            <v>ND</v>
          </cell>
          <cell r="E362" t="str">
            <v>ND</v>
          </cell>
          <cell r="F362" t="str">
            <v>ND</v>
          </cell>
          <cell r="G362" t="str">
            <v>ND</v>
          </cell>
          <cell r="H362" t="str">
            <v>ND</v>
          </cell>
          <cell r="I362" t="str">
            <v>ND</v>
          </cell>
        </row>
        <row r="363">
          <cell r="D363" t="str">
            <v>ND</v>
          </cell>
          <cell r="E363" t="str">
            <v>ND</v>
          </cell>
          <cell r="F363" t="str">
            <v>ND</v>
          </cell>
          <cell r="G363" t="str">
            <v>ND</v>
          </cell>
          <cell r="H363" t="str">
            <v>ND</v>
          </cell>
          <cell r="I363" t="str">
            <v>ND</v>
          </cell>
        </row>
        <row r="364">
          <cell r="D364">
            <v>808</v>
          </cell>
          <cell r="E364">
            <v>758</v>
          </cell>
          <cell r="F364">
            <v>469</v>
          </cell>
          <cell r="G364">
            <v>430</v>
          </cell>
          <cell r="H364">
            <v>339</v>
          </cell>
          <cell r="I364">
            <v>328</v>
          </cell>
        </row>
        <row r="365">
          <cell r="D365" t="str">
            <v>ND</v>
          </cell>
          <cell r="E365" t="str">
            <v>ND</v>
          </cell>
          <cell r="F365" t="str">
            <v>ND</v>
          </cell>
          <cell r="G365" t="str">
            <v>ND</v>
          </cell>
          <cell r="H365" t="str">
            <v>ND</v>
          </cell>
          <cell r="I365" t="str">
            <v>ND</v>
          </cell>
        </row>
        <row r="376">
          <cell r="B376">
            <v>1</v>
          </cell>
          <cell r="C376">
            <v>12</v>
          </cell>
          <cell r="D376">
            <v>5</v>
          </cell>
          <cell r="E376">
            <v>8</v>
          </cell>
          <cell r="F376">
            <v>8</v>
          </cell>
          <cell r="G376">
            <v>34</v>
          </cell>
          <cell r="I376">
            <v>11</v>
          </cell>
          <cell r="J376">
            <v>4</v>
          </cell>
          <cell r="K376">
            <v>2</v>
          </cell>
          <cell r="L376">
            <v>4</v>
          </cell>
          <cell r="M376">
            <v>21</v>
          </cell>
          <cell r="N376">
            <v>1</v>
          </cell>
          <cell r="O376">
            <v>1</v>
          </cell>
          <cell r="P376">
            <v>1</v>
          </cell>
          <cell r="Q376">
            <v>6</v>
          </cell>
          <cell r="R376">
            <v>4</v>
          </cell>
          <cell r="S376">
            <v>13</v>
          </cell>
        </row>
        <row r="377">
          <cell r="B377">
            <v>0</v>
          </cell>
          <cell r="C377">
            <v>2</v>
          </cell>
          <cell r="D377">
            <v>1</v>
          </cell>
          <cell r="E377">
            <v>1</v>
          </cell>
          <cell r="F377">
            <v>2</v>
          </cell>
          <cell r="G377">
            <v>6</v>
          </cell>
          <cell r="J377">
            <v>1</v>
          </cell>
          <cell r="L377">
            <v>2</v>
          </cell>
          <cell r="M377">
            <v>3</v>
          </cell>
          <cell r="O377">
            <v>2</v>
          </cell>
          <cell r="Q377">
            <v>1</v>
          </cell>
          <cell r="S377">
            <v>3</v>
          </cell>
        </row>
        <row r="378">
          <cell r="B378">
            <v>0</v>
          </cell>
          <cell r="C378">
            <v>3</v>
          </cell>
          <cell r="D378">
            <v>2</v>
          </cell>
          <cell r="E378">
            <v>1</v>
          </cell>
          <cell r="F378">
            <v>1</v>
          </cell>
          <cell r="G378">
            <v>7</v>
          </cell>
          <cell r="I378">
            <v>3</v>
          </cell>
          <cell r="J378">
            <v>2</v>
          </cell>
          <cell r="K378">
            <v>1</v>
          </cell>
          <cell r="L378">
            <v>1</v>
          </cell>
          <cell r="M378">
            <v>7</v>
          </cell>
          <cell r="S378">
            <v>0</v>
          </cell>
        </row>
        <row r="379">
          <cell r="B379">
            <v>1</v>
          </cell>
          <cell r="C379">
            <v>17</v>
          </cell>
          <cell r="D379">
            <v>8</v>
          </cell>
          <cell r="E379">
            <v>10</v>
          </cell>
          <cell r="F379">
            <v>11</v>
          </cell>
          <cell r="G379">
            <v>47</v>
          </cell>
          <cell r="H379">
            <v>0</v>
          </cell>
          <cell r="I379">
            <v>14</v>
          </cell>
          <cell r="J379">
            <v>7</v>
          </cell>
          <cell r="K379">
            <v>3</v>
          </cell>
          <cell r="L379">
            <v>7</v>
          </cell>
          <cell r="M379">
            <v>31</v>
          </cell>
          <cell r="N379">
            <v>1</v>
          </cell>
          <cell r="O379">
            <v>3</v>
          </cell>
          <cell r="P379">
            <v>1</v>
          </cell>
          <cell r="Q379">
            <v>7</v>
          </cell>
          <cell r="R379">
            <v>4</v>
          </cell>
          <cell r="S379">
            <v>16</v>
          </cell>
        </row>
        <row r="390">
          <cell r="G390">
            <v>0</v>
          </cell>
          <cell r="H390">
            <v>0</v>
          </cell>
          <cell r="I390">
            <v>0</v>
          </cell>
          <cell r="J390">
            <v>0</v>
          </cell>
          <cell r="K390">
            <v>0</v>
          </cell>
          <cell r="L390">
            <v>0</v>
          </cell>
          <cell r="M390">
            <v>0</v>
          </cell>
          <cell r="N390">
            <v>0</v>
          </cell>
          <cell r="O390">
            <v>0</v>
          </cell>
          <cell r="P390">
            <v>0</v>
          </cell>
          <cell r="Q390">
            <v>0</v>
          </cell>
          <cell r="R390">
            <v>0</v>
          </cell>
        </row>
        <row r="391">
          <cell r="G391">
            <v>3</v>
          </cell>
          <cell r="H391">
            <v>0</v>
          </cell>
          <cell r="I391">
            <v>0</v>
          </cell>
          <cell r="J391">
            <v>0</v>
          </cell>
          <cell r="K391">
            <v>0</v>
          </cell>
          <cell r="L391">
            <v>0</v>
          </cell>
          <cell r="M391">
            <v>0</v>
          </cell>
          <cell r="N391">
            <v>0</v>
          </cell>
          <cell r="O391">
            <v>0</v>
          </cell>
          <cell r="P391">
            <v>0</v>
          </cell>
          <cell r="Q391">
            <v>0</v>
          </cell>
          <cell r="R391">
            <v>0</v>
          </cell>
        </row>
        <row r="392">
          <cell r="G392">
            <v>2</v>
          </cell>
          <cell r="H392">
            <v>0</v>
          </cell>
          <cell r="I392">
            <v>0</v>
          </cell>
          <cell r="J392">
            <v>0</v>
          </cell>
          <cell r="K392">
            <v>0</v>
          </cell>
          <cell r="L392">
            <v>0</v>
          </cell>
          <cell r="M392">
            <v>0</v>
          </cell>
          <cell r="N392">
            <v>0</v>
          </cell>
          <cell r="O392">
            <v>0</v>
          </cell>
          <cell r="P392">
            <v>0</v>
          </cell>
          <cell r="Q392">
            <v>0</v>
          </cell>
          <cell r="R392">
            <v>0</v>
          </cell>
        </row>
        <row r="393">
          <cell r="G393">
            <v>1</v>
          </cell>
          <cell r="H393">
            <v>0</v>
          </cell>
          <cell r="I393">
            <v>0</v>
          </cell>
          <cell r="J393">
            <v>0</v>
          </cell>
          <cell r="K393">
            <v>0</v>
          </cell>
          <cell r="L393">
            <v>0</v>
          </cell>
          <cell r="M393">
            <v>0</v>
          </cell>
          <cell r="N393">
            <v>0</v>
          </cell>
          <cell r="O393">
            <v>0</v>
          </cell>
          <cell r="P393">
            <v>0</v>
          </cell>
          <cell r="Q393">
            <v>0</v>
          </cell>
          <cell r="R393">
            <v>0</v>
          </cell>
        </row>
        <row r="394">
          <cell r="G394">
            <v>1</v>
          </cell>
          <cell r="H394">
            <v>0</v>
          </cell>
          <cell r="I394">
            <v>0</v>
          </cell>
          <cell r="J394">
            <v>0</v>
          </cell>
          <cell r="K394">
            <v>0</v>
          </cell>
          <cell r="L394">
            <v>0</v>
          </cell>
          <cell r="M394">
            <v>0</v>
          </cell>
          <cell r="N394">
            <v>0</v>
          </cell>
          <cell r="O394">
            <v>0</v>
          </cell>
          <cell r="P394">
            <v>0</v>
          </cell>
          <cell r="Q394">
            <v>0</v>
          </cell>
          <cell r="R394">
            <v>0</v>
          </cell>
        </row>
        <row r="395">
          <cell r="G395">
            <v>7</v>
          </cell>
          <cell r="H395">
            <v>0</v>
          </cell>
          <cell r="I395">
            <v>0</v>
          </cell>
          <cell r="J395">
            <v>0</v>
          </cell>
          <cell r="K395">
            <v>0</v>
          </cell>
          <cell r="L395">
            <v>0</v>
          </cell>
          <cell r="M395">
            <v>0</v>
          </cell>
          <cell r="N395">
            <v>0</v>
          </cell>
          <cell r="O395">
            <v>0</v>
          </cell>
          <cell r="P395">
            <v>0</v>
          </cell>
          <cell r="Q395">
            <v>0</v>
          </cell>
          <cell r="R395">
            <v>0</v>
          </cell>
        </row>
        <row r="398">
          <cell r="G398">
            <v>0</v>
          </cell>
          <cell r="H398">
            <v>0</v>
          </cell>
          <cell r="I398">
            <v>0</v>
          </cell>
          <cell r="J398">
            <v>0</v>
          </cell>
          <cell r="K398">
            <v>0</v>
          </cell>
          <cell r="L398">
            <v>0</v>
          </cell>
          <cell r="M398">
            <v>0</v>
          </cell>
          <cell r="N398">
            <v>0</v>
          </cell>
          <cell r="O398">
            <v>0</v>
          </cell>
          <cell r="P398">
            <v>0</v>
          </cell>
          <cell r="Q398">
            <v>0</v>
          </cell>
          <cell r="R398">
            <v>0</v>
          </cell>
        </row>
        <row r="399">
          <cell r="G399">
            <v>0</v>
          </cell>
          <cell r="H399">
            <v>2</v>
          </cell>
          <cell r="I399">
            <v>0</v>
          </cell>
          <cell r="J399">
            <v>0</v>
          </cell>
          <cell r="K399">
            <v>0</v>
          </cell>
          <cell r="L399">
            <v>0</v>
          </cell>
          <cell r="M399">
            <v>0</v>
          </cell>
          <cell r="N399">
            <v>0</v>
          </cell>
          <cell r="O399">
            <v>0</v>
          </cell>
          <cell r="P399">
            <v>0</v>
          </cell>
          <cell r="Q399">
            <v>0</v>
          </cell>
          <cell r="R399">
            <v>0</v>
          </cell>
        </row>
        <row r="400">
          <cell r="G400">
            <v>1</v>
          </cell>
          <cell r="H400">
            <v>0</v>
          </cell>
          <cell r="I400">
            <v>0</v>
          </cell>
          <cell r="J400">
            <v>0</v>
          </cell>
          <cell r="K400">
            <v>0</v>
          </cell>
          <cell r="L400">
            <v>0</v>
          </cell>
          <cell r="M400">
            <v>0</v>
          </cell>
          <cell r="N400">
            <v>0</v>
          </cell>
          <cell r="O400">
            <v>0</v>
          </cell>
          <cell r="P400">
            <v>0</v>
          </cell>
          <cell r="Q400">
            <v>0</v>
          </cell>
          <cell r="R400">
            <v>0</v>
          </cell>
        </row>
        <row r="401">
          <cell r="G401">
            <v>0</v>
          </cell>
          <cell r="H401">
            <v>1</v>
          </cell>
          <cell r="I401">
            <v>0</v>
          </cell>
          <cell r="J401">
            <v>0</v>
          </cell>
          <cell r="K401">
            <v>0</v>
          </cell>
          <cell r="L401">
            <v>0</v>
          </cell>
          <cell r="M401">
            <v>0</v>
          </cell>
          <cell r="N401">
            <v>0</v>
          </cell>
          <cell r="O401">
            <v>0</v>
          </cell>
          <cell r="P401">
            <v>0</v>
          </cell>
          <cell r="Q401">
            <v>0</v>
          </cell>
          <cell r="R401">
            <v>0</v>
          </cell>
        </row>
        <row r="402">
          <cell r="G402">
            <v>2</v>
          </cell>
          <cell r="H402">
            <v>0</v>
          </cell>
          <cell r="I402">
            <v>0</v>
          </cell>
          <cell r="J402">
            <v>0</v>
          </cell>
          <cell r="K402">
            <v>0</v>
          </cell>
          <cell r="L402">
            <v>0</v>
          </cell>
          <cell r="M402">
            <v>0</v>
          </cell>
          <cell r="N402">
            <v>0</v>
          </cell>
          <cell r="O402">
            <v>0</v>
          </cell>
          <cell r="P402">
            <v>0</v>
          </cell>
          <cell r="Q402">
            <v>0</v>
          </cell>
          <cell r="R402">
            <v>0</v>
          </cell>
        </row>
        <row r="403">
          <cell r="G403">
            <v>3</v>
          </cell>
          <cell r="H403">
            <v>3</v>
          </cell>
          <cell r="I403">
            <v>0</v>
          </cell>
          <cell r="J403">
            <v>0</v>
          </cell>
          <cell r="K403">
            <v>0</v>
          </cell>
          <cell r="L403">
            <v>0</v>
          </cell>
          <cell r="M403">
            <v>0</v>
          </cell>
          <cell r="N403">
            <v>0</v>
          </cell>
          <cell r="O403">
            <v>0</v>
          </cell>
          <cell r="P403">
            <v>0</v>
          </cell>
          <cell r="Q403">
            <v>0</v>
          </cell>
          <cell r="R403">
            <v>0</v>
          </cell>
        </row>
        <row r="406">
          <cell r="G406">
            <v>0</v>
          </cell>
          <cell r="H406">
            <v>1</v>
          </cell>
          <cell r="I406">
            <v>0</v>
          </cell>
          <cell r="J406">
            <v>0</v>
          </cell>
          <cell r="K406">
            <v>0</v>
          </cell>
          <cell r="L406">
            <v>0</v>
          </cell>
          <cell r="M406">
            <v>0</v>
          </cell>
          <cell r="N406">
            <v>0</v>
          </cell>
          <cell r="O406">
            <v>0</v>
          </cell>
          <cell r="P406">
            <v>0</v>
          </cell>
          <cell r="Q406">
            <v>0</v>
          </cell>
          <cell r="R406">
            <v>0</v>
          </cell>
        </row>
        <row r="407">
          <cell r="G407">
            <v>11</v>
          </cell>
          <cell r="H407">
            <v>1</v>
          </cell>
          <cell r="I407">
            <v>0</v>
          </cell>
          <cell r="J407">
            <v>0</v>
          </cell>
          <cell r="K407">
            <v>0</v>
          </cell>
          <cell r="L407">
            <v>0</v>
          </cell>
          <cell r="M407">
            <v>0</v>
          </cell>
          <cell r="N407">
            <v>0</v>
          </cell>
          <cell r="O407">
            <v>0</v>
          </cell>
          <cell r="P407">
            <v>0</v>
          </cell>
          <cell r="Q407">
            <v>0</v>
          </cell>
          <cell r="R407">
            <v>0</v>
          </cell>
        </row>
        <row r="408">
          <cell r="G408">
            <v>4</v>
          </cell>
          <cell r="H408">
            <v>1</v>
          </cell>
          <cell r="I408">
            <v>0</v>
          </cell>
          <cell r="J408">
            <v>0</v>
          </cell>
          <cell r="K408">
            <v>0</v>
          </cell>
          <cell r="L408">
            <v>0</v>
          </cell>
          <cell r="M408">
            <v>0</v>
          </cell>
          <cell r="N408">
            <v>0</v>
          </cell>
          <cell r="O408">
            <v>0</v>
          </cell>
          <cell r="P408">
            <v>0</v>
          </cell>
          <cell r="Q408">
            <v>0</v>
          </cell>
          <cell r="R408">
            <v>0</v>
          </cell>
        </row>
        <row r="409">
          <cell r="G409">
            <v>2</v>
          </cell>
          <cell r="H409">
            <v>6</v>
          </cell>
          <cell r="I409">
            <v>0</v>
          </cell>
          <cell r="J409">
            <v>0</v>
          </cell>
          <cell r="K409">
            <v>0</v>
          </cell>
          <cell r="L409">
            <v>0</v>
          </cell>
          <cell r="M409">
            <v>0</v>
          </cell>
          <cell r="N409">
            <v>0</v>
          </cell>
          <cell r="O409">
            <v>0</v>
          </cell>
          <cell r="P409">
            <v>0</v>
          </cell>
          <cell r="Q409">
            <v>0</v>
          </cell>
          <cell r="R409">
            <v>0</v>
          </cell>
        </row>
        <row r="410">
          <cell r="G410">
            <v>4</v>
          </cell>
          <cell r="H410">
            <v>4</v>
          </cell>
          <cell r="I410">
            <v>0</v>
          </cell>
          <cell r="J410">
            <v>0</v>
          </cell>
          <cell r="K410">
            <v>0</v>
          </cell>
          <cell r="L410">
            <v>0</v>
          </cell>
          <cell r="M410">
            <v>0</v>
          </cell>
          <cell r="N410">
            <v>0</v>
          </cell>
          <cell r="O410">
            <v>0</v>
          </cell>
          <cell r="P410">
            <v>0</v>
          </cell>
          <cell r="Q410">
            <v>0</v>
          </cell>
          <cell r="R410">
            <v>0</v>
          </cell>
        </row>
        <row r="411">
          <cell r="G411">
            <v>21</v>
          </cell>
          <cell r="H411">
            <v>13</v>
          </cell>
          <cell r="I411">
            <v>0</v>
          </cell>
          <cell r="J411">
            <v>0</v>
          </cell>
          <cell r="K411">
            <v>0</v>
          </cell>
          <cell r="L411">
            <v>0</v>
          </cell>
          <cell r="M411">
            <v>0</v>
          </cell>
          <cell r="N411">
            <v>0</v>
          </cell>
          <cell r="O411">
            <v>0</v>
          </cell>
          <cell r="P411">
            <v>0</v>
          </cell>
          <cell r="Q411">
            <v>0</v>
          </cell>
          <cell r="R411">
            <v>0</v>
          </cell>
        </row>
        <row r="418">
          <cell r="B418">
            <v>0</v>
          </cell>
          <cell r="C418">
            <v>2</v>
          </cell>
          <cell r="D418">
            <v>0</v>
          </cell>
          <cell r="E418">
            <v>1</v>
          </cell>
          <cell r="F418">
            <v>0</v>
          </cell>
          <cell r="G418">
            <v>3</v>
          </cell>
          <cell r="I418">
            <v>2</v>
          </cell>
          <cell r="M418">
            <v>2</v>
          </cell>
          <cell r="Q418">
            <v>1</v>
          </cell>
          <cell r="S418">
            <v>1</v>
          </cell>
        </row>
        <row r="419">
          <cell r="B419">
            <v>1</v>
          </cell>
          <cell r="C419">
            <v>2</v>
          </cell>
          <cell r="D419">
            <v>2</v>
          </cell>
          <cell r="E419">
            <v>2</v>
          </cell>
          <cell r="F419">
            <v>4</v>
          </cell>
          <cell r="G419">
            <v>11</v>
          </cell>
          <cell r="I419">
            <v>2</v>
          </cell>
          <cell r="J419">
            <v>1</v>
          </cell>
          <cell r="K419">
            <v>1</v>
          </cell>
          <cell r="L419">
            <v>2</v>
          </cell>
          <cell r="M419">
            <v>6</v>
          </cell>
          <cell r="N419">
            <v>1</v>
          </cell>
          <cell r="P419">
            <v>1</v>
          </cell>
          <cell r="Q419">
            <v>1</v>
          </cell>
          <cell r="R419">
            <v>2</v>
          </cell>
          <cell r="S419">
            <v>5</v>
          </cell>
        </row>
        <row r="420">
          <cell r="B420">
            <v>0</v>
          </cell>
          <cell r="C420">
            <v>0</v>
          </cell>
          <cell r="D420">
            <v>1</v>
          </cell>
          <cell r="E420">
            <v>0</v>
          </cell>
          <cell r="F420">
            <v>0</v>
          </cell>
          <cell r="G420">
            <v>1</v>
          </cell>
          <cell r="J420">
            <v>1</v>
          </cell>
          <cell r="M420">
            <v>1</v>
          </cell>
          <cell r="S420">
            <v>0</v>
          </cell>
        </row>
        <row r="421">
          <cell r="B421">
            <v>0</v>
          </cell>
          <cell r="C421">
            <v>3</v>
          </cell>
          <cell r="D421">
            <v>0</v>
          </cell>
          <cell r="E421">
            <v>0</v>
          </cell>
          <cell r="F421">
            <v>0</v>
          </cell>
          <cell r="G421">
            <v>3</v>
          </cell>
          <cell r="I421">
            <v>1</v>
          </cell>
          <cell r="M421">
            <v>1</v>
          </cell>
          <cell r="O421">
            <v>2</v>
          </cell>
          <cell r="S421">
            <v>2</v>
          </cell>
        </row>
        <row r="422">
          <cell r="B422">
            <v>0</v>
          </cell>
          <cell r="C422">
            <v>4</v>
          </cell>
          <cell r="D422">
            <v>2</v>
          </cell>
          <cell r="E422">
            <v>4</v>
          </cell>
          <cell r="F422">
            <v>2</v>
          </cell>
          <cell r="G422">
            <v>12</v>
          </cell>
          <cell r="I422">
            <v>3</v>
          </cell>
          <cell r="J422">
            <v>2</v>
          </cell>
          <cell r="K422">
            <v>1</v>
          </cell>
          <cell r="L422">
            <v>2</v>
          </cell>
          <cell r="M422">
            <v>8</v>
          </cell>
          <cell r="O422">
            <v>1</v>
          </cell>
          <cell r="Q422">
            <v>3</v>
          </cell>
          <cell r="S422">
            <v>4</v>
          </cell>
        </row>
        <row r="423">
          <cell r="B423">
            <v>0</v>
          </cell>
          <cell r="C423">
            <v>3</v>
          </cell>
          <cell r="D423">
            <v>1</v>
          </cell>
          <cell r="E423">
            <v>0</v>
          </cell>
          <cell r="F423">
            <v>2</v>
          </cell>
          <cell r="G423">
            <v>6</v>
          </cell>
          <cell r="I423">
            <v>3</v>
          </cell>
          <cell r="J423">
            <v>1</v>
          </cell>
          <cell r="L423">
            <v>1</v>
          </cell>
          <cell r="M423">
            <v>5</v>
          </cell>
          <cell r="R423">
            <v>1</v>
          </cell>
          <cell r="S423">
            <v>1</v>
          </cell>
        </row>
        <row r="424">
          <cell r="B424">
            <v>0</v>
          </cell>
          <cell r="C424">
            <v>3</v>
          </cell>
          <cell r="D424">
            <v>1</v>
          </cell>
          <cell r="E424">
            <v>0</v>
          </cell>
          <cell r="F424">
            <v>0</v>
          </cell>
          <cell r="G424">
            <v>4</v>
          </cell>
          <cell r="I424">
            <v>3</v>
          </cell>
          <cell r="J424">
            <v>1</v>
          </cell>
          <cell r="M424">
            <v>4</v>
          </cell>
          <cell r="S424">
            <v>0</v>
          </cell>
        </row>
        <row r="425">
          <cell r="B425">
            <v>0</v>
          </cell>
          <cell r="C425">
            <v>0</v>
          </cell>
          <cell r="D425">
            <v>0</v>
          </cell>
          <cell r="E425">
            <v>0</v>
          </cell>
          <cell r="F425">
            <v>0</v>
          </cell>
          <cell r="G425">
            <v>0</v>
          </cell>
          <cell r="M425">
            <v>0</v>
          </cell>
          <cell r="S425">
            <v>0</v>
          </cell>
        </row>
        <row r="426">
          <cell r="B426">
            <v>0</v>
          </cell>
          <cell r="C426">
            <v>0</v>
          </cell>
          <cell r="D426">
            <v>1</v>
          </cell>
          <cell r="E426">
            <v>1</v>
          </cell>
          <cell r="F426">
            <v>3</v>
          </cell>
          <cell r="G426">
            <v>5</v>
          </cell>
          <cell r="J426">
            <v>1</v>
          </cell>
          <cell r="L426">
            <v>2</v>
          </cell>
          <cell r="M426">
            <v>3</v>
          </cell>
          <cell r="Q426">
            <v>1</v>
          </cell>
          <cell r="R426">
            <v>1</v>
          </cell>
          <cell r="S426">
            <v>2</v>
          </cell>
        </row>
        <row r="427">
          <cell r="B427">
            <v>0</v>
          </cell>
          <cell r="C427">
            <v>0</v>
          </cell>
          <cell r="D427">
            <v>0</v>
          </cell>
          <cell r="E427">
            <v>1</v>
          </cell>
          <cell r="F427">
            <v>0</v>
          </cell>
          <cell r="G427">
            <v>1</v>
          </cell>
          <cell r="K427">
            <v>1</v>
          </cell>
          <cell r="M427">
            <v>1</v>
          </cell>
          <cell r="S427">
            <v>0</v>
          </cell>
        </row>
        <row r="428">
          <cell r="B428">
            <v>0</v>
          </cell>
          <cell r="C428">
            <v>0</v>
          </cell>
          <cell r="D428">
            <v>0</v>
          </cell>
          <cell r="E428">
            <v>1</v>
          </cell>
          <cell r="F428">
            <v>0</v>
          </cell>
          <cell r="G428">
            <v>1</v>
          </cell>
          <cell r="M428">
            <v>0</v>
          </cell>
          <cell r="Q428">
            <v>1</v>
          </cell>
          <cell r="S428">
            <v>1</v>
          </cell>
        </row>
        <row r="429">
          <cell r="B429">
            <v>0</v>
          </cell>
          <cell r="C429">
            <v>0</v>
          </cell>
          <cell r="D429">
            <v>0</v>
          </cell>
          <cell r="E429">
            <v>0</v>
          </cell>
          <cell r="F429">
            <v>0</v>
          </cell>
          <cell r="G429">
            <v>0</v>
          </cell>
          <cell r="M429">
            <v>0</v>
          </cell>
          <cell r="S429">
            <v>0</v>
          </cell>
        </row>
        <row r="430">
          <cell r="B430">
            <v>0</v>
          </cell>
          <cell r="C430">
            <v>0</v>
          </cell>
          <cell r="D430">
            <v>0</v>
          </cell>
          <cell r="E430">
            <v>0</v>
          </cell>
          <cell r="F430">
            <v>0</v>
          </cell>
          <cell r="G430">
            <v>0</v>
          </cell>
          <cell r="M430">
            <v>0</v>
          </cell>
          <cell r="S430">
            <v>0</v>
          </cell>
        </row>
        <row r="431">
          <cell r="B431">
            <v>0</v>
          </cell>
          <cell r="C431">
            <v>0</v>
          </cell>
          <cell r="D431">
            <v>0</v>
          </cell>
          <cell r="E431">
            <v>0</v>
          </cell>
          <cell r="F431">
            <v>0</v>
          </cell>
          <cell r="G431">
            <v>0</v>
          </cell>
          <cell r="M431">
            <v>0</v>
          </cell>
          <cell r="S431">
            <v>0</v>
          </cell>
        </row>
        <row r="432">
          <cell r="B432">
            <v>0</v>
          </cell>
          <cell r="C432">
            <v>0</v>
          </cell>
          <cell r="D432">
            <v>0</v>
          </cell>
          <cell r="E432">
            <v>0</v>
          </cell>
          <cell r="F432">
            <v>0</v>
          </cell>
          <cell r="G432">
            <v>0</v>
          </cell>
          <cell r="M432">
            <v>0</v>
          </cell>
          <cell r="S432">
            <v>0</v>
          </cell>
        </row>
        <row r="433">
          <cell r="B433">
            <v>0</v>
          </cell>
          <cell r="C433">
            <v>0</v>
          </cell>
          <cell r="D433">
            <v>0</v>
          </cell>
          <cell r="E433">
            <v>0</v>
          </cell>
          <cell r="F433">
            <v>0</v>
          </cell>
          <cell r="G433">
            <v>0</v>
          </cell>
          <cell r="M433">
            <v>0</v>
          </cell>
          <cell r="S433">
            <v>0</v>
          </cell>
        </row>
        <row r="434">
          <cell r="B434">
            <v>0</v>
          </cell>
          <cell r="C434">
            <v>0</v>
          </cell>
          <cell r="D434">
            <v>0</v>
          </cell>
          <cell r="E434">
            <v>0</v>
          </cell>
          <cell r="F434">
            <v>0</v>
          </cell>
          <cell r="G434">
            <v>0</v>
          </cell>
          <cell r="M434">
            <v>0</v>
          </cell>
          <cell r="S434">
            <v>0</v>
          </cell>
        </row>
        <row r="435">
          <cell r="B435">
            <v>0</v>
          </cell>
          <cell r="C435">
            <v>0</v>
          </cell>
          <cell r="D435">
            <v>0</v>
          </cell>
          <cell r="E435">
            <v>0</v>
          </cell>
          <cell r="F435">
            <v>0</v>
          </cell>
          <cell r="G435">
            <v>0</v>
          </cell>
          <cell r="M435">
            <v>0</v>
          </cell>
          <cell r="S435">
            <v>0</v>
          </cell>
        </row>
        <row r="436">
          <cell r="B436">
            <v>0</v>
          </cell>
          <cell r="C436">
            <v>0</v>
          </cell>
          <cell r="D436">
            <v>0</v>
          </cell>
          <cell r="E436">
            <v>0</v>
          </cell>
          <cell r="F436">
            <v>0</v>
          </cell>
          <cell r="G436">
            <v>0</v>
          </cell>
          <cell r="M436">
            <v>0</v>
          </cell>
          <cell r="S436">
            <v>0</v>
          </cell>
        </row>
        <row r="437">
          <cell r="B437">
            <v>0</v>
          </cell>
          <cell r="C437">
            <v>0</v>
          </cell>
          <cell r="D437">
            <v>0</v>
          </cell>
          <cell r="E437">
            <v>0</v>
          </cell>
          <cell r="F437">
            <v>0</v>
          </cell>
          <cell r="G437">
            <v>0</v>
          </cell>
          <cell r="M437">
            <v>0</v>
          </cell>
          <cell r="S437">
            <v>0</v>
          </cell>
        </row>
        <row r="438">
          <cell r="B438">
            <v>1</v>
          </cell>
          <cell r="C438">
            <v>17</v>
          </cell>
          <cell r="D438">
            <v>8</v>
          </cell>
          <cell r="E438">
            <v>10</v>
          </cell>
          <cell r="F438">
            <v>11</v>
          </cell>
          <cell r="G438">
            <v>47</v>
          </cell>
          <cell r="H438">
            <v>0</v>
          </cell>
          <cell r="I438">
            <v>14</v>
          </cell>
          <cell r="J438">
            <v>7</v>
          </cell>
          <cell r="K438">
            <v>3</v>
          </cell>
          <cell r="L438">
            <v>7</v>
          </cell>
          <cell r="M438">
            <v>31</v>
          </cell>
          <cell r="N438">
            <v>1</v>
          </cell>
          <cell r="O438">
            <v>3</v>
          </cell>
          <cell r="P438">
            <v>1</v>
          </cell>
          <cell r="Q438">
            <v>7</v>
          </cell>
          <cell r="R438">
            <v>4</v>
          </cell>
          <cell r="S438">
            <v>16</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ow r="21">
          <cell r="C21">
            <v>0.01</v>
          </cell>
        </row>
      </sheetData>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ow r="6">
          <cell r="A6" t="str">
            <v>Aeroporto</v>
          </cell>
        </row>
      </sheetData>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ow r="2">
          <cell r="D2">
            <v>29.8</v>
          </cell>
        </row>
      </sheetData>
      <sheetData sheetId="286"/>
      <sheetData sheetId="287"/>
      <sheetData sheetId="288"/>
      <sheetData sheetId="289"/>
      <sheetData sheetId="290"/>
      <sheetData sheetId="291"/>
      <sheetData sheetId="292"/>
      <sheetData sheetId="293"/>
      <sheetData sheetId="294"/>
      <sheetData sheetId="295"/>
      <sheetData sheetId="296"/>
      <sheetData sheetId="297">
        <row r="3">
          <cell r="F3">
            <v>43</v>
          </cell>
        </row>
      </sheetData>
      <sheetData sheetId="298"/>
      <sheetData sheetId="299"/>
      <sheetData sheetId="300"/>
      <sheetData sheetId="301"/>
      <sheetData sheetId="302"/>
      <sheetData sheetId="303">
        <row r="4">
          <cell r="C4">
            <v>0.83199999999999996</v>
          </cell>
        </row>
      </sheetData>
      <sheetData sheetId="304"/>
      <sheetData sheetId="305"/>
      <sheetData sheetId="306"/>
      <sheetData sheetId="307">
        <row r="3">
          <cell r="B3">
            <v>1.1014984296158659</v>
          </cell>
        </row>
      </sheetData>
      <sheetData sheetId="308"/>
      <sheetData sheetId="309"/>
      <sheetData sheetId="310"/>
      <sheetData sheetId="311"/>
      <sheetData sheetId="312"/>
      <sheetData sheetId="313"/>
      <sheetData sheetId="314"/>
      <sheetData sheetId="315">
        <row r="2">
          <cell r="D2">
            <v>1.8749999999999999E-3</v>
          </cell>
        </row>
      </sheetData>
      <sheetData sheetId="316"/>
      <sheetData sheetId="317">
        <row r="2">
          <cell r="D2">
            <v>2.12</v>
          </cell>
        </row>
      </sheetData>
      <sheetData sheetId="318"/>
      <sheetData sheetId="319"/>
      <sheetData sheetId="320"/>
      <sheetData sheetId="321">
        <row r="2">
          <cell r="C2">
            <v>97</v>
          </cell>
        </row>
      </sheetData>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refreshError="1"/>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ow r="21">
          <cell r="C21">
            <v>0.01</v>
          </cell>
        </row>
      </sheetData>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row r="6">
          <cell r="A6" t="str">
            <v>Aeroporto</v>
          </cell>
        </row>
      </sheetData>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row r="2">
          <cell r="D2">
            <v>29.8</v>
          </cell>
        </row>
      </sheetData>
      <sheetData sheetId="802"/>
      <sheetData sheetId="803"/>
      <sheetData sheetId="804"/>
      <sheetData sheetId="805"/>
      <sheetData sheetId="806"/>
      <sheetData sheetId="807"/>
      <sheetData sheetId="808"/>
      <sheetData sheetId="809"/>
      <sheetData sheetId="810"/>
      <sheetData sheetId="811"/>
      <sheetData sheetId="812"/>
      <sheetData sheetId="813">
        <row r="3">
          <cell r="F3">
            <v>43</v>
          </cell>
        </row>
      </sheetData>
      <sheetData sheetId="814"/>
      <sheetData sheetId="815"/>
      <sheetData sheetId="816"/>
      <sheetData sheetId="817"/>
      <sheetData sheetId="818"/>
      <sheetData sheetId="819">
        <row r="4">
          <cell r="C4">
            <v>0.83199999999999996</v>
          </cell>
        </row>
      </sheetData>
      <sheetData sheetId="820"/>
      <sheetData sheetId="821"/>
      <sheetData sheetId="822"/>
      <sheetData sheetId="823">
        <row r="3">
          <cell r="B3">
            <v>1.1014984296158659</v>
          </cell>
        </row>
      </sheetData>
      <sheetData sheetId="824"/>
      <sheetData sheetId="825"/>
      <sheetData sheetId="826"/>
      <sheetData sheetId="827"/>
      <sheetData sheetId="828"/>
      <sheetData sheetId="829"/>
      <sheetData sheetId="830"/>
      <sheetData sheetId="831">
        <row r="2">
          <cell r="D2">
            <v>1.8749999999999999E-3</v>
          </cell>
        </row>
      </sheetData>
      <sheetData sheetId="832"/>
      <sheetData sheetId="833">
        <row r="2">
          <cell r="D2">
            <v>2.12</v>
          </cell>
        </row>
      </sheetData>
      <sheetData sheetId="834"/>
      <sheetData sheetId="835"/>
      <sheetData sheetId="836"/>
      <sheetData sheetId="837">
        <row r="2">
          <cell r="C2">
            <v>97</v>
          </cell>
        </row>
      </sheetData>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refreshError="1"/>
      <sheetData sheetId="1066" refreshError="1"/>
      <sheetData sheetId="1067" refreshError="1"/>
      <sheetData sheetId="1068" refreshError="1"/>
      <sheetData sheetId="1069" refreshError="1"/>
      <sheetData sheetId="107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Metas "/>
      <sheetName val="Metas 05 06"/>
      <sheetName val="Metas 05 06 ocultas"/>
      <sheetName val="Focos"/>
      <sheetName val="Dados de relacionamento"/>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 M"/>
      <sheetName val="F Perdas-Fraude M"/>
      <sheetName val="F Perdas - KPI"/>
      <sheetName val="F Perdas - KPI Ranking"/>
      <sheetName val="F Perdas - KPI DADOS"/>
      <sheetName val="Dados Perdas"/>
      <sheetName val="Dados Perdas e BH"/>
      <sheetName val="Dados Perdas RAA"/>
      <sheetName val="F Percentual Perdas FBH"/>
      <sheetName val="Otimização Ativos Poste"/>
      <sheetName val="Otimização Ativos Trafo"/>
      <sheetName val="Plano de Manutenção"/>
      <sheetName val="FEC NPD ELPA"/>
      <sheetName val="FEC NPD Circuitos"/>
      <sheetName val="FEC_NPD_2006"/>
      <sheetName val="Curva_FEC_NPD"/>
      <sheetName val="Tabelas"/>
      <sheetName val="Dados para os gráficos"/>
      <sheetName val="F Perdas-Fraude NE"/>
      <sheetName val="F Perdas-Black Holes"/>
      <sheetName val="F Perdas-Clandestinas M"/>
      <sheetName val="F Perdas-Clandestinas Ranking"/>
      <sheetName val="Dados Clandestina"/>
      <sheetName val="F Perdas-Clandestinas NE"/>
      <sheetName val="F Rec-Faturamento M "/>
      <sheetName val="Dados Faturamento"/>
      <sheetName val="F Rec-Faturamento IRC"/>
      <sheetName val="Ranking-Faturamento"/>
      <sheetName val="F Rec -Faturamento NE"/>
      <sheetName val="F Inad-Combate M "/>
      <sheetName val="F Inad-Combate M 2"/>
      <sheetName val="F Inad-TxArrec e PCLD M"/>
      <sheetName val="TxArrec por Unidade"/>
      <sheetName val="Dados Inadimplência"/>
      <sheetName val="F Inad-Combate NE"/>
      <sheetName val="Cálculos_DM"/>
      <sheetName val="EO"/>
      <sheetName val="Dados_DEC_2005"/>
      <sheetName val="Dados_FEC_2005"/>
      <sheetName val="DEC"/>
      <sheetName val="FEC"/>
      <sheetName val="Dados_DEC"/>
      <sheetName val="Dados_FEC"/>
      <sheetName val="Tabela"/>
      <sheetName val="Dados_para_gráficos_DEC"/>
      <sheetName val="Dados_para_gráficos_FEC"/>
      <sheetName val="Curva_DEC"/>
      <sheetName val="Curva_FEC"/>
      <sheetName val="DEC_2006"/>
      <sheetName val="FEC_2006"/>
      <sheetName val="EO Forn Contínuo M"/>
      <sheetName val="EO Forn Contínuo NE"/>
      <sheetName val="DEC_Penalidade"/>
      <sheetName val="FEC_Penalidade"/>
      <sheetName val="Consumidores"/>
      <sheetName val="Transgressões 2005"/>
      <sheetName val="EO DM"/>
      <sheetName val="EO DM NE"/>
      <sheetName val="EO Reclamação-At. Emergência M"/>
      <sheetName val="Penalidades"/>
      <sheetName val="Penalidades Acum"/>
      <sheetName val="MA Qualidade"/>
      <sheetName val="Plantas"/>
      <sheetName val="MA Qualidade Call"/>
      <sheetName val="Dados ISO 9001"/>
      <sheetName val="EO Reclamação-At. Emergência NE"/>
      <sheetName val="EO Ex.Serv-Work M"/>
      <sheetName val="EO Ex.Serv-Work Ganho"/>
      <sheetName val="Dados Work M"/>
      <sheetName val="EO Ex.Serv-Work NE"/>
      <sheetName val="Satisfação Cliente"/>
      <sheetName val="SC At. Clientes Ag M"/>
      <sheetName val="Dados Agencias"/>
      <sheetName val="SC At. Clientes Ag NE"/>
      <sheetName val="SC At. Ouvidoria M "/>
      <sheetName val="SC At. Ouvidoria NE"/>
      <sheetName val="SC At. Ouvidoria 2 Ped M  (2)"/>
      <sheetName val="SC At. Ouvidoria Reiteradas"/>
      <sheetName val="Dados Ouvidoria"/>
      <sheetName val="Dados Ouvidoria II"/>
      <sheetName val="SC At. Ouvidoria Call M"/>
      <sheetName val="2º 3º pedidos"/>
      <sheetName val="SC At.Ouvidoria Call NE"/>
      <sheetName val="Dados Indicadores Comerciais"/>
      <sheetName val="SC Sol.Est-TME M"/>
      <sheetName val="SC Sol.Est-TME NE"/>
      <sheetName val="Ranking Comercial"/>
      <sheetName val="F Rec -Ranking C"/>
      <sheetName val="F Rec-Liga Nova M"/>
      <sheetName val="F Rec -Liga Nova NE"/>
      <sheetName val="F Rec-Religa 24h M"/>
      <sheetName val="F Rec -Religa 24h NE"/>
      <sheetName val="F Rec-Religa Urgência M"/>
      <sheetName val="F Rec -Religa Urgência NE"/>
      <sheetName val="Indicadores Associados"/>
      <sheetName val="Indicadores Associados (2)"/>
      <sheetName val="F Rec -Ind Assoc C"/>
      <sheetName val="Melhoria Aprend"/>
      <sheetName val="MA Segurança M"/>
      <sheetName val="MA Segurança SGSSO"/>
      <sheetName val="MA Segurança M Publico"/>
      <sheetName val="MA Segurança NE"/>
      <sheetName val="Dados Segurança"/>
      <sheetName val="Dir Responsáveis"/>
      <sheetName val="PA RH"/>
      <sheetName val="N RH"/>
      <sheetName val="Comentários PA RH"/>
      <sheetName val="Comentários N RH"/>
      <sheetName val="PA Jurídico"/>
      <sheetName val="PA Patrimônio"/>
      <sheetName val="N Patrimônio"/>
      <sheetName val="Comentários PA Patrimônio"/>
      <sheetName val="Comentários N Patrimônio"/>
      <sheetName val="Comentários PA Jurídico"/>
      <sheetName val="PA Suprimentos"/>
      <sheetName val="N Suprimentos"/>
      <sheetName val="Comentários PA Suprimentos"/>
      <sheetName val="Comentários N Suprimentos"/>
      <sheetName val="PA Genesis "/>
      <sheetName val="Comentários PA Genesis"/>
      <sheetName val="PA Gestão Comercial"/>
      <sheetName val="N Gestão Comercial"/>
      <sheetName val="Comentários PA Gestão Comercial"/>
      <sheetName val="Comentários N Gestão Comercial"/>
      <sheetName val="PA Clientes"/>
      <sheetName val="N Clientes"/>
      <sheetName val="Comentários PA Clientes"/>
      <sheetName val="Comentários N Clientes"/>
      <sheetName val="PA COE"/>
      <sheetName val="N COE"/>
      <sheetName val="Comentários PA COE"/>
      <sheetName val="Comentários N COE"/>
      <sheetName val="PA Engenharia"/>
      <sheetName val="N Engenharia"/>
      <sheetName val="Comentários PA Engenharia"/>
      <sheetName val="Comentários N Engenharia"/>
      <sheetName val="PA AES Serviços"/>
      <sheetName val="N AES Serviços"/>
      <sheetName val="Comentários PA AES Serviços"/>
      <sheetName val="Comentários N AES Serviços"/>
      <sheetName val="PA MA"/>
      <sheetName val="Comentários PA MA"/>
      <sheetName val="PA Segurança"/>
      <sheetName val="Comentários PA Seg"/>
      <sheetName val="PA Work"/>
      <sheetName val="N Work"/>
      <sheetName val="Comentários PA Work"/>
      <sheetName val="Comentários N Work"/>
      <sheetName val="PA GPS"/>
      <sheetName val="N GPS"/>
      <sheetName val="Comentários PA GPS"/>
      <sheetName val="Comentários N GPS"/>
      <sheetName val="PA G Rec"/>
      <sheetName val="N G Rec"/>
      <sheetName val="Comentários PA G Rec"/>
      <sheetName val="Comentários N G Rec"/>
      <sheetName val="PA At Com"/>
      <sheetName val="N At Com"/>
      <sheetName val="Comentários PA At Com "/>
      <sheetName val="Comentários N At Com"/>
      <sheetName val="PA G Distr"/>
      <sheetName val="N G Distr"/>
      <sheetName val="Comentários PA G Distr"/>
      <sheetName val="Comentários N G Distr"/>
      <sheetName val="PA Perdas GEPRP"/>
      <sheetName val="N Perdas GEPRP"/>
      <sheetName val="Comentários PA Perdas GEPRP"/>
      <sheetName val="Comentários N Perdas GEPRP"/>
      <sheetName val="PA Perdas"/>
      <sheetName val="Comentários PA Perdas"/>
      <sheetName val="PA Clientes C"/>
      <sheetName val="Comentários PA Clientes C"/>
      <sheetName val="Estatisticas do Planejamento"/>
      <sheetName val="Overview"/>
      <sheetName val="Fim"/>
      <sheetName val="Metas_2"/>
      <sheetName val="Metas_05_062"/>
      <sheetName val="Metas_05_06_ocultas2"/>
      <sheetName val="Dados_de_relacionamento2"/>
      <sheetName val="Opex_Capex_M2"/>
      <sheetName val="Opex_Capex_NE2"/>
      <sheetName val="Análise_Financeira_Opex2"/>
      <sheetName val="Análise_Financeira_Capex2"/>
      <sheetName val="Dados_Análise_Financeira2"/>
      <sheetName val="Análise_Financeira_NE2"/>
      <sheetName val="Capitalização_NE2"/>
      <sheetName val="F_Perdas_M2"/>
      <sheetName val="F_Perdas-Fraude_M2"/>
      <sheetName val="F_Perdas_-_KPI2"/>
      <sheetName val="F_Perdas_-_KPI_Ranking2"/>
      <sheetName val="F_Perdas_-_KPI_DADOS2"/>
      <sheetName val="Dados_Perdas2"/>
      <sheetName val="Dados_Perdas_e_BH2"/>
      <sheetName val="Dados_Perdas_RAA2"/>
      <sheetName val="F_Percentual_Perdas_FBH2"/>
      <sheetName val="Otimização_Ativos_Poste2"/>
      <sheetName val="Otimização_Ativos_Trafo2"/>
      <sheetName val="Plano_de_Manutenção2"/>
      <sheetName val="FEC_NPD_ELPA2"/>
      <sheetName val="FEC_NPD_Circuitos2"/>
      <sheetName val="Dados_para_os_gráficos2"/>
      <sheetName val="F_Perdas-Fraude_NE2"/>
      <sheetName val="F_Perdas-Black_Holes2"/>
      <sheetName val="F_Perdas-Clandestinas_M2"/>
      <sheetName val="F_Perdas-Clandestinas_Ranking2"/>
      <sheetName val="Dados_Clandestina2"/>
      <sheetName val="F_Perdas-Clandestinas_NE2"/>
      <sheetName val="F_Rec-Faturamento_M_2"/>
      <sheetName val="Dados_Faturamento2"/>
      <sheetName val="F_Rec-Faturamento_IRC2"/>
      <sheetName val="F_Rec_-Faturamento_NE2"/>
      <sheetName val="F_Inad-Combate_M_3"/>
      <sheetName val="F_Inad-Combate_M_22"/>
      <sheetName val="F_Inad-TxArrec_e_PCLD_M2"/>
      <sheetName val="TxArrec_por_Unidade2"/>
      <sheetName val="Dados_Inadimplência2"/>
      <sheetName val="F_Inad-Combate_NE2"/>
      <sheetName val="EO_Forn_Contínuo_M2"/>
      <sheetName val="EO_Forn_Contínuo_NE2"/>
      <sheetName val="Transgressões_20052"/>
      <sheetName val="EO_DM2"/>
      <sheetName val="EO_DM_NE2"/>
      <sheetName val="EO_Reclamação-At__Emergência_M2"/>
      <sheetName val="Penalidades_Acum2"/>
      <sheetName val="MA_Qualidade2"/>
      <sheetName val="MA_Qualidade_Call2"/>
      <sheetName val="Dados_ISO_90012"/>
      <sheetName val="EO_Reclamação-At__Emergência_N2"/>
      <sheetName val="EO_Ex_Serv-Work_M2"/>
      <sheetName val="EO_Ex_Serv-Work_Ganho2"/>
      <sheetName val="Dados_Work_M2"/>
      <sheetName val="EO_Ex_Serv-Work_NE2"/>
      <sheetName val="Satisfação_Cliente2"/>
      <sheetName val="SC_At__Clientes_Ag_M2"/>
      <sheetName val="Dados_Agencias2"/>
      <sheetName val="SC_At__Clientes_Ag_NE2"/>
      <sheetName val="SC_At__Ouvidoria_M_2"/>
      <sheetName val="SC_At__Ouvidoria_NE2"/>
      <sheetName val="SC_At__Ouvidoria_2_Ped_M__(2)2"/>
      <sheetName val="SC_At__Ouvidoria_Reiteradas2"/>
      <sheetName val="Dados_Ouvidoria2"/>
      <sheetName val="Dados_Ouvidoria_II2"/>
      <sheetName val="SC_At__Ouvidoria_Call_M2"/>
      <sheetName val="2º_3º_pedidos2"/>
      <sheetName val="SC_At_Ouvidoria_Call_NE2"/>
      <sheetName val="Dados_Indicadores_Comerciais2"/>
      <sheetName val="SC_Sol_Est-TME_M2"/>
      <sheetName val="SC_Sol_Est-TME_NE2"/>
      <sheetName val="Ranking_Comercial2"/>
      <sheetName val="F_Rec_-Ranking_C2"/>
      <sheetName val="F_Rec-Liga_Nova_M2"/>
      <sheetName val="F_Rec_-Liga_Nova_NE2"/>
      <sheetName val="F_Rec-Religa_24h_M2"/>
      <sheetName val="F_Rec_-Religa_24h_NE2"/>
      <sheetName val="F_Rec-Religa_Urgência_M2"/>
      <sheetName val="F_Rec_-Religa_Urgência_NE2"/>
      <sheetName val="Indicadores_Associados2"/>
      <sheetName val="Indicadores_Associados_(2)2"/>
      <sheetName val="F_Rec_-Ind_Assoc_C2"/>
      <sheetName val="Melhoria_Aprend2"/>
      <sheetName val="MA_Segurança_M2"/>
      <sheetName val="MA_Segurança_SGSSO2"/>
      <sheetName val="MA_Segurança_M_Publico2"/>
      <sheetName val="MA_Segurança_NE2"/>
      <sheetName val="Dados_Segurança2"/>
      <sheetName val="Dir_Responsáveis2"/>
      <sheetName val="PA_RH2"/>
      <sheetName val="N_RH2"/>
      <sheetName val="Comentários_PA_RH2"/>
      <sheetName val="Comentários_N_RH2"/>
      <sheetName val="PA_Jurídico2"/>
      <sheetName val="PA_Patrimônio2"/>
      <sheetName val="N_Patrimônio2"/>
      <sheetName val="Comentários_PA_Patrimônio2"/>
      <sheetName val="Comentários_N_Patrimônio2"/>
      <sheetName val="Comentários_PA_Jurídico2"/>
      <sheetName val="PA_Suprimentos2"/>
      <sheetName val="N_Suprimentos2"/>
      <sheetName val="Comentários_PA_Suprimentos2"/>
      <sheetName val="Comentários_N_Suprimentos2"/>
      <sheetName val="PA_Genesis_2"/>
      <sheetName val="Comentários_PA_Genesis2"/>
      <sheetName val="PA_Gestão_Comercial2"/>
      <sheetName val="N_Gestão_Comercial2"/>
      <sheetName val="Comentários_PA_Gestão_Comercia2"/>
      <sheetName val="Comentários_N_Gestão_Comercial2"/>
      <sheetName val="PA_Clientes2"/>
      <sheetName val="N_Clientes2"/>
      <sheetName val="Comentários_PA_Clientes2"/>
      <sheetName val="Comentários_N_Clientes2"/>
      <sheetName val="PA_COE2"/>
      <sheetName val="N_COE2"/>
      <sheetName val="Comentários_PA_COE2"/>
      <sheetName val="Comentários_N_COE2"/>
      <sheetName val="PA_Engenharia2"/>
      <sheetName val="N_Engenharia2"/>
      <sheetName val="Comentários_PA_Engenharia2"/>
      <sheetName val="Comentários_N_Engenharia2"/>
      <sheetName val="PA_AES_Serviços2"/>
      <sheetName val="N_AES_Serviços2"/>
      <sheetName val="Comentários_PA_AES_Serviços2"/>
      <sheetName val="Comentários_N_AES_Serviços2"/>
      <sheetName val="PA_MA2"/>
      <sheetName val="Comentários_PA_MA2"/>
      <sheetName val="PA_Segurança2"/>
      <sheetName val="Comentários_PA_Seg2"/>
      <sheetName val="PA_Work2"/>
      <sheetName val="N_Work2"/>
      <sheetName val="Comentários_PA_Work2"/>
      <sheetName val="Comentários_N_Work2"/>
      <sheetName val="PA_GPS2"/>
      <sheetName val="N_GPS2"/>
      <sheetName val="Comentários_PA_GPS2"/>
      <sheetName val="Comentários_N_GPS2"/>
      <sheetName val="PA_G_Rec2"/>
      <sheetName val="N_G_Rec2"/>
      <sheetName val="Comentários_PA_G_Rec2"/>
      <sheetName val="Comentários_N_G_Rec2"/>
      <sheetName val="PA_At_Com2"/>
      <sheetName val="N_At_Com2"/>
      <sheetName val="Comentários_PA_At_Com_2"/>
      <sheetName val="Comentários_N_At_Com2"/>
      <sheetName val="PA_G_Distr2"/>
      <sheetName val="N_G_Distr2"/>
      <sheetName val="Comentários_PA_G_Distr2"/>
      <sheetName val="Comentários_N_G_Distr2"/>
      <sheetName val="PA_Perdas_GEPRP2"/>
      <sheetName val="N_Perdas_GEPRP2"/>
      <sheetName val="Comentários_PA_Perdas_GEPRP2"/>
      <sheetName val="Comentários_N_Perdas_GEPRP2"/>
      <sheetName val="PA_Perdas2"/>
      <sheetName val="Comentários_PA_Perdas2"/>
      <sheetName val="PA_Clientes_C2"/>
      <sheetName val="Comentários_PA_Clientes_C2"/>
      <sheetName val="Estatisticas_do_Planejamento2"/>
      <sheetName val="Metas_"/>
      <sheetName val="Metas_05_06"/>
      <sheetName val="Metas_05_06_ocultas"/>
      <sheetName val="Dados_de_relacionamento"/>
      <sheetName val="Opex_Capex_M"/>
      <sheetName val="Opex_Capex_NE"/>
      <sheetName val="Análise_Financeira_Opex"/>
      <sheetName val="Análise_Financeira_Capex"/>
      <sheetName val="Dados_Análise_Financeira"/>
      <sheetName val="Análise_Financeira_NE"/>
      <sheetName val="Capitalização_NE"/>
      <sheetName val="F_Perdas_M"/>
      <sheetName val="F_Perdas-Fraude_M"/>
      <sheetName val="F_Perdas_-_KPI"/>
      <sheetName val="F_Perdas_-_KPI_Ranking"/>
      <sheetName val="F_Perdas_-_KPI_DADOS"/>
      <sheetName val="Dados_Perdas"/>
      <sheetName val="Dados_Perdas_e_BH"/>
      <sheetName val="Dados_Perdas_RAA"/>
      <sheetName val="F_Percentual_Perdas_FBH"/>
      <sheetName val="Otimização_Ativos_Poste"/>
      <sheetName val="Otimização_Ativos_Trafo"/>
      <sheetName val="Plano_de_Manutenção"/>
      <sheetName val="FEC_NPD_ELPA"/>
      <sheetName val="FEC_NPD_Circuitos"/>
      <sheetName val="Dados_para_os_gráficos"/>
      <sheetName val="F_Perdas-Fraude_NE"/>
      <sheetName val="F_Perdas-Black_Holes"/>
      <sheetName val="F_Perdas-Clandestinas_M"/>
      <sheetName val="F_Perdas-Clandestinas_Ranking"/>
      <sheetName val="Dados_Clandestina"/>
      <sheetName val="F_Perdas-Clandestinas_NE"/>
      <sheetName val="F_Rec-Faturamento_M_"/>
      <sheetName val="Dados_Faturamento"/>
      <sheetName val="F_Rec-Faturamento_IRC"/>
      <sheetName val="F_Rec_-Faturamento_NE"/>
      <sheetName val="F_Inad-Combate_M_"/>
      <sheetName val="F_Inad-Combate_M_2"/>
      <sheetName val="F_Inad-TxArrec_e_PCLD_M"/>
      <sheetName val="TxArrec_por_Unidade"/>
      <sheetName val="Dados_Inadimplência"/>
      <sheetName val="F_Inad-Combate_NE"/>
      <sheetName val="EO_Forn_Contínuo_M"/>
      <sheetName val="EO_Forn_Contínuo_NE"/>
      <sheetName val="Transgressões_2005"/>
      <sheetName val="EO_DM"/>
      <sheetName val="EO_DM_NE"/>
      <sheetName val="EO_Reclamação-At__Emergência_M"/>
      <sheetName val="Penalidades_Acum"/>
      <sheetName val="MA_Qualidade"/>
      <sheetName val="MA_Qualidade_Call"/>
      <sheetName val="Dados_ISO_9001"/>
      <sheetName val="EO_Reclamação-At__Emergência_NE"/>
      <sheetName val="EO_Ex_Serv-Work_M"/>
      <sheetName val="EO_Ex_Serv-Work_Ganho"/>
      <sheetName val="Dados_Work_M"/>
      <sheetName val="EO_Ex_Serv-Work_NE"/>
      <sheetName val="Satisfação_Cliente"/>
      <sheetName val="SC_At__Clientes_Ag_M"/>
      <sheetName val="Dados_Agencias"/>
      <sheetName val="SC_At__Clientes_Ag_NE"/>
      <sheetName val="SC_At__Ouvidoria_M_"/>
      <sheetName val="SC_At__Ouvidoria_NE"/>
      <sheetName val="SC_At__Ouvidoria_2_Ped_M__(2)"/>
      <sheetName val="SC_At__Ouvidoria_Reiteradas"/>
      <sheetName val="Dados_Ouvidoria"/>
      <sheetName val="Dados_Ouvidoria_II"/>
      <sheetName val="SC_At__Ouvidoria_Call_M"/>
      <sheetName val="2º_3º_pedidos"/>
      <sheetName val="SC_At_Ouvidoria_Call_NE"/>
      <sheetName val="Dados_Indicadores_Comerciais"/>
      <sheetName val="SC_Sol_Est-TME_M"/>
      <sheetName val="SC_Sol_Est-TME_NE"/>
      <sheetName val="Ranking_Comercial"/>
      <sheetName val="F_Rec_-Ranking_C"/>
      <sheetName val="F_Rec-Liga_Nova_M"/>
      <sheetName val="F_Rec_-Liga_Nova_NE"/>
      <sheetName val="F_Rec-Religa_24h_M"/>
      <sheetName val="F_Rec_-Religa_24h_NE"/>
      <sheetName val="F_Rec-Religa_Urgência_M"/>
      <sheetName val="F_Rec_-Religa_Urgência_NE"/>
      <sheetName val="Indicadores_Associados"/>
      <sheetName val="Indicadores_Associados_(2)"/>
      <sheetName val="F_Rec_-Ind_Assoc_C"/>
      <sheetName val="Melhoria_Aprend"/>
      <sheetName val="MA_Segurança_M"/>
      <sheetName val="MA_Segurança_SGSSO"/>
      <sheetName val="MA_Segurança_M_Publico"/>
      <sheetName val="MA_Segurança_NE"/>
      <sheetName val="Dados_Segurança"/>
      <sheetName val="Dir_Responsáveis"/>
      <sheetName val="PA_RH"/>
      <sheetName val="N_RH"/>
      <sheetName val="Comentários_PA_RH"/>
      <sheetName val="Comentários_N_RH"/>
      <sheetName val="PA_Jurídico"/>
      <sheetName val="PA_Patrimônio"/>
      <sheetName val="N_Patrimônio"/>
      <sheetName val="Comentários_PA_Patrimônio"/>
      <sheetName val="Comentários_N_Patrimônio"/>
      <sheetName val="Comentários_PA_Jurídico"/>
      <sheetName val="PA_Suprimentos"/>
      <sheetName val="N_Suprimentos"/>
      <sheetName val="Comentários_PA_Suprimentos"/>
      <sheetName val="Comentários_N_Suprimentos"/>
      <sheetName val="PA_Genesis_"/>
      <sheetName val="Comentários_PA_Genesis"/>
      <sheetName val="PA_Gestão_Comercial"/>
      <sheetName val="N_Gestão_Comercial"/>
      <sheetName val="Comentários_PA_Gestão_Comercial"/>
      <sheetName val="Comentários_N_Gestão_Comercial"/>
      <sheetName val="PA_Clientes"/>
      <sheetName val="N_Clientes"/>
      <sheetName val="Comentários_PA_Clientes"/>
      <sheetName val="Comentários_N_Clientes"/>
      <sheetName val="PA_COE"/>
      <sheetName val="N_COE"/>
      <sheetName val="Comentários_PA_COE"/>
      <sheetName val="Comentários_N_COE"/>
      <sheetName val="PA_Engenharia"/>
      <sheetName val="N_Engenharia"/>
      <sheetName val="Comentários_PA_Engenharia"/>
      <sheetName val="Comentários_N_Engenharia"/>
      <sheetName val="PA_AES_Serviços"/>
      <sheetName val="N_AES_Serviços"/>
      <sheetName val="Comentários_PA_AES_Serviços"/>
      <sheetName val="Comentários_N_AES_Serviços"/>
      <sheetName val="PA_MA"/>
      <sheetName val="Comentários_PA_MA"/>
      <sheetName val="PA_Segurança"/>
      <sheetName val="Comentários_PA_Seg"/>
      <sheetName val="PA_Work"/>
      <sheetName val="N_Work"/>
      <sheetName val="Comentários_PA_Work"/>
      <sheetName val="Comentários_N_Work"/>
      <sheetName val="PA_GPS"/>
      <sheetName val="N_GPS"/>
      <sheetName val="Comentários_PA_GPS"/>
      <sheetName val="Comentários_N_GPS"/>
      <sheetName val="PA_G_Rec"/>
      <sheetName val="N_G_Rec"/>
      <sheetName val="Comentários_PA_G_Rec"/>
      <sheetName val="Comentários_N_G_Rec"/>
      <sheetName val="PA_At_Com"/>
      <sheetName val="N_At_Com"/>
      <sheetName val="Comentários_PA_At_Com_"/>
      <sheetName val="Comentários_N_At_Com"/>
      <sheetName val="PA_G_Distr"/>
      <sheetName val="N_G_Distr"/>
      <sheetName val="Comentários_PA_G_Distr"/>
      <sheetName val="Comentários_N_G_Distr"/>
      <sheetName val="PA_Perdas_GEPRP"/>
      <sheetName val="N_Perdas_GEPRP"/>
      <sheetName val="Comentários_PA_Perdas_GEPRP"/>
      <sheetName val="Comentários_N_Perdas_GEPRP"/>
      <sheetName val="PA_Perdas"/>
      <sheetName val="Comentários_PA_Perdas"/>
      <sheetName val="PA_Clientes_C"/>
      <sheetName val="Comentários_PA_Clientes_C"/>
      <sheetName val="Estatisticas_do_Planejamento"/>
      <sheetName val="Metas_1"/>
      <sheetName val="Metas_05_061"/>
      <sheetName val="Metas_05_06_ocultas1"/>
      <sheetName val="Dados_de_relacionamento1"/>
      <sheetName val="Opex_Capex_M1"/>
      <sheetName val="Opex_Capex_NE1"/>
      <sheetName val="Análise_Financeira_Opex1"/>
      <sheetName val="Análise_Financeira_Capex1"/>
      <sheetName val="Dados_Análise_Financeira1"/>
      <sheetName val="Análise_Financeira_NE1"/>
      <sheetName val="Capitalização_NE1"/>
      <sheetName val="F_Perdas_M1"/>
      <sheetName val="F_Perdas-Fraude_M1"/>
      <sheetName val="F_Perdas_-_KPI1"/>
      <sheetName val="F_Perdas_-_KPI_Ranking1"/>
      <sheetName val="F_Perdas_-_KPI_DADOS1"/>
      <sheetName val="Dados_Perdas1"/>
      <sheetName val="Dados_Perdas_e_BH1"/>
      <sheetName val="Dados_Perdas_RAA1"/>
      <sheetName val="F_Percentual_Perdas_FBH1"/>
      <sheetName val="Otimização_Ativos_Poste1"/>
      <sheetName val="Otimização_Ativos_Trafo1"/>
      <sheetName val="Plano_de_Manutenção1"/>
      <sheetName val="FEC_NPD_ELPA1"/>
      <sheetName val="FEC_NPD_Circuitos1"/>
      <sheetName val="Dados_para_os_gráficos1"/>
      <sheetName val="F_Perdas-Fraude_NE1"/>
      <sheetName val="F_Perdas-Black_Holes1"/>
      <sheetName val="F_Perdas-Clandestinas_M1"/>
      <sheetName val="F_Perdas-Clandestinas_Ranking1"/>
      <sheetName val="Dados_Clandestina1"/>
      <sheetName val="F_Perdas-Clandestinas_NE1"/>
      <sheetName val="F_Rec-Faturamento_M_1"/>
      <sheetName val="Dados_Faturamento1"/>
      <sheetName val="F_Rec-Faturamento_IRC1"/>
      <sheetName val="F_Rec_-Faturamento_NE1"/>
      <sheetName val="F_Inad-Combate_M_1"/>
      <sheetName val="F_Inad-Combate_M_21"/>
      <sheetName val="F_Inad-TxArrec_e_PCLD_M1"/>
      <sheetName val="TxArrec_por_Unidade1"/>
      <sheetName val="Dados_Inadimplência1"/>
      <sheetName val="F_Inad-Combate_NE1"/>
      <sheetName val="EO_Forn_Contínuo_M1"/>
      <sheetName val="EO_Forn_Contínuo_NE1"/>
      <sheetName val="Transgressões_20051"/>
      <sheetName val="EO_DM1"/>
      <sheetName val="EO_DM_NE1"/>
      <sheetName val="EO_Reclamação-At__Emergência_M1"/>
      <sheetName val="Penalidades_Acum1"/>
      <sheetName val="MA_Qualidade1"/>
      <sheetName val="MA_Qualidade_Call1"/>
      <sheetName val="Dados_ISO_90011"/>
      <sheetName val="EO_Reclamação-At__Emergência_N1"/>
      <sheetName val="EO_Ex_Serv-Work_M1"/>
      <sheetName val="EO_Ex_Serv-Work_Ganho1"/>
      <sheetName val="Dados_Work_M1"/>
      <sheetName val="EO_Ex_Serv-Work_NE1"/>
      <sheetName val="Satisfação_Cliente1"/>
      <sheetName val="SC_At__Clientes_Ag_M1"/>
      <sheetName val="Dados_Agencias1"/>
      <sheetName val="SC_At__Clientes_Ag_NE1"/>
      <sheetName val="SC_At__Ouvidoria_M_1"/>
      <sheetName val="SC_At__Ouvidoria_NE1"/>
      <sheetName val="SC_At__Ouvidoria_2_Ped_M__(2)1"/>
      <sheetName val="SC_At__Ouvidoria_Reiteradas1"/>
      <sheetName val="Dados_Ouvidoria1"/>
      <sheetName val="Dados_Ouvidoria_II1"/>
      <sheetName val="SC_At__Ouvidoria_Call_M1"/>
      <sheetName val="2º_3º_pedidos1"/>
      <sheetName val="SC_At_Ouvidoria_Call_NE1"/>
      <sheetName val="Dados_Indicadores_Comerciais1"/>
      <sheetName val="SC_Sol_Est-TME_M1"/>
      <sheetName val="SC_Sol_Est-TME_NE1"/>
      <sheetName val="Ranking_Comercial1"/>
      <sheetName val="F_Rec_-Ranking_C1"/>
      <sheetName val="F_Rec-Liga_Nova_M1"/>
      <sheetName val="F_Rec_-Liga_Nova_NE1"/>
      <sheetName val="F_Rec-Religa_24h_M1"/>
      <sheetName val="F_Rec_-Religa_24h_NE1"/>
      <sheetName val="F_Rec-Religa_Urgência_M1"/>
      <sheetName val="F_Rec_-Religa_Urgência_NE1"/>
      <sheetName val="Indicadores_Associados1"/>
      <sheetName val="Indicadores_Associados_(2)1"/>
      <sheetName val="F_Rec_-Ind_Assoc_C1"/>
      <sheetName val="Melhoria_Aprend1"/>
      <sheetName val="MA_Segurança_M1"/>
      <sheetName val="MA_Segurança_SGSSO1"/>
      <sheetName val="MA_Segurança_M_Publico1"/>
      <sheetName val="MA_Segurança_NE1"/>
      <sheetName val="Dados_Segurança1"/>
      <sheetName val="Dir_Responsáveis1"/>
      <sheetName val="PA_RH1"/>
      <sheetName val="N_RH1"/>
      <sheetName val="Comentários_PA_RH1"/>
      <sheetName val="Comentários_N_RH1"/>
      <sheetName val="PA_Jurídico1"/>
      <sheetName val="PA_Patrimônio1"/>
      <sheetName val="N_Patrimônio1"/>
      <sheetName val="Comentários_PA_Patrimônio1"/>
      <sheetName val="Comentários_N_Patrimônio1"/>
      <sheetName val="Comentários_PA_Jurídico1"/>
      <sheetName val="PA_Suprimentos1"/>
      <sheetName val="N_Suprimentos1"/>
      <sheetName val="Comentários_PA_Suprimentos1"/>
      <sheetName val="Comentários_N_Suprimentos1"/>
      <sheetName val="PA_Genesis_1"/>
      <sheetName val="Comentários_PA_Genesis1"/>
      <sheetName val="PA_Gestão_Comercial1"/>
      <sheetName val="N_Gestão_Comercial1"/>
      <sheetName val="Comentários_PA_Gestão_Comercia1"/>
      <sheetName val="Comentários_N_Gestão_Comercial1"/>
      <sheetName val="PA_Clientes1"/>
      <sheetName val="N_Clientes1"/>
      <sheetName val="Comentários_PA_Clientes1"/>
      <sheetName val="Comentários_N_Clientes1"/>
      <sheetName val="PA_COE1"/>
      <sheetName val="N_COE1"/>
      <sheetName val="Comentários_PA_COE1"/>
      <sheetName val="Comentários_N_COE1"/>
      <sheetName val="PA_Engenharia1"/>
      <sheetName val="N_Engenharia1"/>
      <sheetName val="Comentários_PA_Engenharia1"/>
      <sheetName val="Comentários_N_Engenharia1"/>
      <sheetName val="PA_AES_Serviços1"/>
      <sheetName val="N_AES_Serviços1"/>
      <sheetName val="Comentários_PA_AES_Serviços1"/>
      <sheetName val="Comentários_N_AES_Serviços1"/>
      <sheetName val="PA_MA1"/>
      <sheetName val="Comentários_PA_MA1"/>
      <sheetName val="PA_Segurança1"/>
      <sheetName val="Comentários_PA_Seg1"/>
      <sheetName val="PA_Work1"/>
      <sheetName val="N_Work1"/>
      <sheetName val="Comentários_PA_Work1"/>
      <sheetName val="Comentários_N_Work1"/>
      <sheetName val="PA_GPS1"/>
      <sheetName val="N_GPS1"/>
      <sheetName val="Comentários_PA_GPS1"/>
      <sheetName val="Comentários_N_GPS1"/>
      <sheetName val="PA_G_Rec1"/>
      <sheetName val="N_G_Rec1"/>
      <sheetName val="Comentários_PA_G_Rec1"/>
      <sheetName val="Comentários_N_G_Rec1"/>
      <sheetName val="PA_At_Com1"/>
      <sheetName val="N_At_Com1"/>
      <sheetName val="Comentários_PA_At_Com_1"/>
      <sheetName val="Comentários_N_At_Com1"/>
      <sheetName val="PA_G_Distr1"/>
      <sheetName val="N_G_Distr1"/>
      <sheetName val="Comentários_PA_G_Distr1"/>
      <sheetName val="Comentários_N_G_Distr1"/>
      <sheetName val="PA_Perdas_GEPRP1"/>
      <sheetName val="N_Perdas_GEPRP1"/>
      <sheetName val="Comentários_PA_Perdas_GEPRP1"/>
      <sheetName val="Comentários_N_Perdas_GEPRP1"/>
      <sheetName val="PA_Perdas1"/>
      <sheetName val="Comentários_PA_Perdas1"/>
      <sheetName val="PA_Clientes_C1"/>
      <sheetName val="Comentários_PA_Clientes_C1"/>
      <sheetName val="Estatisticas_do_Planejamento1"/>
      <sheetName val="Metas_3"/>
      <sheetName val="Metas_05_063"/>
      <sheetName val="Metas_05_06_ocultas3"/>
      <sheetName val="Dados_de_relacionamento3"/>
      <sheetName val="Opex_Capex_M3"/>
      <sheetName val="Opex_Capex_NE3"/>
      <sheetName val="Análise_Financeira_Opex3"/>
      <sheetName val="Análise_Financeira_Capex3"/>
      <sheetName val="Dados_Análise_Financeira3"/>
      <sheetName val="Análise_Financeira_NE3"/>
      <sheetName val="Capitalização_NE3"/>
      <sheetName val="F_Perdas_M3"/>
      <sheetName val="F_Perdas-Fraude_M3"/>
      <sheetName val="F_Perdas_-_KPI3"/>
      <sheetName val="F_Perdas_-_KPI_Ranking3"/>
      <sheetName val="F_Perdas_-_KPI_DADOS3"/>
      <sheetName val="Dados_Perdas3"/>
      <sheetName val="Dados_Perdas_e_BH3"/>
      <sheetName val="Dados_Perdas_RAA3"/>
      <sheetName val="F_Percentual_Perdas_FBH3"/>
      <sheetName val="Otimização_Ativos_Poste3"/>
      <sheetName val="Otimização_Ativos_Trafo3"/>
      <sheetName val="Plano_de_Manutenção3"/>
      <sheetName val="FEC_NPD_ELPA3"/>
      <sheetName val="FEC_NPD_Circuitos3"/>
      <sheetName val="Dados_para_os_gráficos3"/>
      <sheetName val="F_Perdas-Fraude_NE3"/>
      <sheetName val="F_Perdas-Black_Holes3"/>
      <sheetName val="F_Perdas-Clandestinas_M3"/>
      <sheetName val="F_Perdas-Clandestinas_Ranking3"/>
      <sheetName val="Dados_Clandestina3"/>
      <sheetName val="F_Perdas-Clandestinas_NE3"/>
      <sheetName val="F_Rec-Faturamento_M_3"/>
      <sheetName val="Dados_Faturamento3"/>
      <sheetName val="F_Rec-Faturamento_IRC3"/>
      <sheetName val="F_Rec_-Faturamento_NE3"/>
      <sheetName val="F_Inad-Combate_M_4"/>
      <sheetName val="F_Inad-Combate_M_23"/>
      <sheetName val="F_Inad-TxArrec_e_PCLD_M3"/>
      <sheetName val="TxArrec_por_Unidade3"/>
      <sheetName val="Dados_Inadimplência3"/>
      <sheetName val="F_Inad-Combate_NE3"/>
      <sheetName val="EO_Forn_Contínuo_M3"/>
      <sheetName val="EO_Forn_Contínuo_NE3"/>
      <sheetName val="Transgressões_20053"/>
      <sheetName val="EO_DM3"/>
      <sheetName val="EO_DM_NE3"/>
      <sheetName val="EO_Reclamação-At__Emergência_M3"/>
      <sheetName val="Penalidades_Acum3"/>
      <sheetName val="MA_Qualidade3"/>
      <sheetName val="MA_Qualidade_Call3"/>
      <sheetName val="Dados_ISO_90013"/>
      <sheetName val="EO_Reclamação-At__Emergência_N3"/>
      <sheetName val="EO_Ex_Serv-Work_M3"/>
      <sheetName val="EO_Ex_Serv-Work_Ganho3"/>
      <sheetName val="Dados_Work_M3"/>
      <sheetName val="EO_Ex_Serv-Work_NE3"/>
      <sheetName val="Satisfação_Cliente3"/>
      <sheetName val="SC_At__Clientes_Ag_M3"/>
      <sheetName val="Dados_Agencias3"/>
      <sheetName val="SC_At__Clientes_Ag_NE3"/>
      <sheetName val="SC_At__Ouvidoria_M_3"/>
      <sheetName val="SC_At__Ouvidoria_NE3"/>
      <sheetName val="SC_At__Ouvidoria_2_Ped_M__(2)3"/>
      <sheetName val="SC_At__Ouvidoria_Reiteradas3"/>
      <sheetName val="Dados_Ouvidoria3"/>
      <sheetName val="Dados_Ouvidoria_II3"/>
      <sheetName val="SC_At__Ouvidoria_Call_M3"/>
      <sheetName val="2º_3º_pedidos3"/>
      <sheetName val="SC_At_Ouvidoria_Call_NE3"/>
      <sheetName val="Dados_Indicadores_Comerciais3"/>
      <sheetName val="SC_Sol_Est-TME_M3"/>
      <sheetName val="SC_Sol_Est-TME_NE3"/>
      <sheetName val="Ranking_Comercial3"/>
      <sheetName val="F_Rec_-Ranking_C3"/>
      <sheetName val="F_Rec-Liga_Nova_M3"/>
      <sheetName val="F_Rec_-Liga_Nova_NE3"/>
      <sheetName val="F_Rec-Religa_24h_M3"/>
      <sheetName val="F_Rec_-Religa_24h_NE3"/>
      <sheetName val="F_Rec-Religa_Urgência_M3"/>
      <sheetName val="F_Rec_-Religa_Urgência_NE3"/>
      <sheetName val="Indicadores_Associados3"/>
      <sheetName val="Indicadores_Associados_(2)3"/>
      <sheetName val="F_Rec_-Ind_Assoc_C3"/>
      <sheetName val="Melhoria_Aprend3"/>
      <sheetName val="MA_Segurança_M3"/>
      <sheetName val="MA_Segurança_SGSSO3"/>
      <sheetName val="MA_Segurança_M_Publico3"/>
      <sheetName val="MA_Segurança_NE3"/>
      <sheetName val="Dados_Segurança3"/>
      <sheetName val="Dir_Responsáveis3"/>
      <sheetName val="PA_RH3"/>
      <sheetName val="N_RH3"/>
      <sheetName val="Comentários_PA_RH3"/>
      <sheetName val="Comentários_N_RH3"/>
      <sheetName val="PA_Jurídico3"/>
      <sheetName val="PA_Patrimônio3"/>
      <sheetName val="N_Patrimônio3"/>
      <sheetName val="Comentários_PA_Patrimônio3"/>
      <sheetName val="Comentários_N_Patrimônio3"/>
      <sheetName val="Comentários_PA_Jurídico3"/>
      <sheetName val="PA_Suprimentos3"/>
      <sheetName val="N_Suprimentos3"/>
      <sheetName val="Comentários_PA_Suprimentos3"/>
      <sheetName val="Comentários_N_Suprimentos3"/>
      <sheetName val="PA_Genesis_3"/>
      <sheetName val="Comentários_PA_Genesis3"/>
      <sheetName val="PA_Gestão_Comercial3"/>
      <sheetName val="N_Gestão_Comercial3"/>
      <sheetName val="Comentários_PA_Gestão_Comercia3"/>
      <sheetName val="Comentários_N_Gestão_Comercial3"/>
      <sheetName val="PA_Clientes3"/>
      <sheetName val="N_Clientes3"/>
      <sheetName val="Comentários_PA_Clientes3"/>
      <sheetName val="Comentários_N_Clientes3"/>
      <sheetName val="PA_COE3"/>
      <sheetName val="N_COE3"/>
      <sheetName val="Comentários_PA_COE3"/>
      <sheetName val="Comentários_N_COE3"/>
      <sheetName val="PA_Engenharia3"/>
      <sheetName val="N_Engenharia3"/>
      <sheetName val="Comentários_PA_Engenharia3"/>
      <sheetName val="Comentários_N_Engenharia3"/>
      <sheetName val="PA_AES_Serviços3"/>
      <sheetName val="N_AES_Serviços3"/>
      <sheetName val="Comentários_PA_AES_Serviços3"/>
      <sheetName val="Comentários_N_AES_Serviços3"/>
      <sheetName val="PA_MA3"/>
      <sheetName val="Comentários_PA_MA3"/>
      <sheetName val="PA_Segurança3"/>
      <sheetName val="Comentários_PA_Seg3"/>
      <sheetName val="PA_Work3"/>
      <sheetName val="N_Work3"/>
      <sheetName val="Comentários_PA_Work3"/>
      <sheetName val="Comentários_N_Work3"/>
      <sheetName val="PA_GPS3"/>
      <sheetName val="N_GPS3"/>
      <sheetName val="Comentários_PA_GPS3"/>
      <sheetName val="Comentários_N_GPS3"/>
      <sheetName val="PA_G_Rec3"/>
      <sheetName val="N_G_Rec3"/>
      <sheetName val="Comentários_PA_G_Rec3"/>
      <sheetName val="Comentários_N_G_Rec3"/>
      <sheetName val="PA_At_Com3"/>
      <sheetName val="N_At_Com3"/>
      <sheetName val="Comentários_PA_At_Com_3"/>
      <sheetName val="Comentários_N_At_Com3"/>
      <sheetName val="PA_G_Distr3"/>
      <sheetName val="N_G_Distr3"/>
      <sheetName val="Comentários_PA_G_Distr3"/>
      <sheetName val="Comentários_N_G_Distr3"/>
      <sheetName val="PA_Perdas_GEPRP3"/>
      <sheetName val="N_Perdas_GEPRP3"/>
      <sheetName val="Comentários_PA_Perdas_GEPRP3"/>
      <sheetName val="Comentários_N_Perdas_GEPRP3"/>
      <sheetName val="PA_Perdas3"/>
      <sheetName val="Comentários_PA_Perdas3"/>
      <sheetName val="PA_Clientes_C3"/>
      <sheetName val="Comentários_PA_Clientes_C3"/>
      <sheetName val="Estatisticas_do_Planejamento3"/>
      <sheetName val="Metas_4"/>
      <sheetName val="Metas_05_064"/>
      <sheetName val="Metas_05_06_ocultas4"/>
      <sheetName val="Dados_de_relacionamento4"/>
      <sheetName val="Opex_Capex_M4"/>
      <sheetName val="Opex_Capex_NE4"/>
      <sheetName val="Análise_Financeira_Opex4"/>
      <sheetName val="Análise_Financeira_Capex4"/>
      <sheetName val="Dados_Análise_Financeira4"/>
      <sheetName val="Análise_Financeira_NE4"/>
      <sheetName val="Capitalização_NE4"/>
      <sheetName val="F_Perdas_M4"/>
      <sheetName val="F_Perdas-Fraude_M4"/>
      <sheetName val="F_Perdas_-_KPI4"/>
      <sheetName val="F_Perdas_-_KPI_Ranking4"/>
      <sheetName val="F_Perdas_-_KPI_DADOS4"/>
      <sheetName val="Dados_Perdas4"/>
      <sheetName val="Dados_Perdas_e_BH4"/>
      <sheetName val="Dados_Perdas_RAA4"/>
      <sheetName val="F_Percentual_Perdas_FBH4"/>
      <sheetName val="Otimização_Ativos_Poste4"/>
      <sheetName val="Otimização_Ativos_Trafo4"/>
      <sheetName val="Plano_de_Manutenção4"/>
      <sheetName val="FEC_NPD_ELPA4"/>
      <sheetName val="FEC_NPD_Circuitos4"/>
      <sheetName val="Dados_para_os_gráficos4"/>
      <sheetName val="F_Perdas-Fraude_NE4"/>
      <sheetName val="F_Perdas-Black_Holes4"/>
      <sheetName val="F_Perdas-Clandestinas_M4"/>
      <sheetName val="F_Perdas-Clandestinas_Ranking4"/>
      <sheetName val="Dados_Clandestina4"/>
      <sheetName val="F_Perdas-Clandestinas_NE4"/>
      <sheetName val="F_Rec-Faturamento_M_4"/>
      <sheetName val="Dados_Faturamento4"/>
      <sheetName val="F_Rec-Faturamento_IRC4"/>
      <sheetName val="F_Rec_-Faturamento_NE4"/>
      <sheetName val="F_Inad-Combate_M_5"/>
      <sheetName val="F_Inad-Combate_M_24"/>
      <sheetName val="F_Inad-TxArrec_e_PCLD_M4"/>
      <sheetName val="TxArrec_por_Unidade4"/>
      <sheetName val="Dados_Inadimplência4"/>
      <sheetName val="F_Inad-Combate_NE4"/>
      <sheetName val="EO_Forn_Contínuo_M4"/>
      <sheetName val="EO_Forn_Contínuo_NE4"/>
      <sheetName val="Transgressões_20054"/>
      <sheetName val="EO_DM4"/>
      <sheetName val="EO_DM_NE4"/>
      <sheetName val="EO_Reclamação-At__Emergência_M4"/>
      <sheetName val="Penalidades_Acum4"/>
      <sheetName val="MA_Qualidade4"/>
      <sheetName val="MA_Qualidade_Call4"/>
      <sheetName val="Dados_ISO_90014"/>
      <sheetName val="EO_Reclamação-At__Emergência_N4"/>
      <sheetName val="EO_Ex_Serv-Work_M4"/>
      <sheetName val="EO_Ex_Serv-Work_Ganho4"/>
      <sheetName val="Dados_Work_M4"/>
      <sheetName val="EO_Ex_Serv-Work_NE4"/>
      <sheetName val="Satisfação_Cliente4"/>
      <sheetName val="SC_At__Clientes_Ag_M4"/>
      <sheetName val="Dados_Agencias4"/>
      <sheetName val="SC_At__Clientes_Ag_NE4"/>
      <sheetName val="SC_At__Ouvidoria_M_4"/>
      <sheetName val="SC_At__Ouvidoria_NE4"/>
      <sheetName val="SC_At__Ouvidoria_2_Ped_M__(2)4"/>
      <sheetName val="SC_At__Ouvidoria_Reiteradas4"/>
      <sheetName val="Dados_Ouvidoria4"/>
      <sheetName val="Dados_Ouvidoria_II4"/>
      <sheetName val="SC_At__Ouvidoria_Call_M4"/>
      <sheetName val="2º_3º_pedidos4"/>
      <sheetName val="SC_At_Ouvidoria_Call_NE4"/>
      <sheetName val="Dados_Indicadores_Comerciais4"/>
      <sheetName val="SC_Sol_Est-TME_M4"/>
      <sheetName val="SC_Sol_Est-TME_NE4"/>
      <sheetName val="Ranking_Comercial4"/>
      <sheetName val="F_Rec_-Ranking_C4"/>
      <sheetName val="F_Rec-Liga_Nova_M4"/>
      <sheetName val="F_Rec_-Liga_Nova_NE4"/>
      <sheetName val="F_Rec-Religa_24h_M4"/>
      <sheetName val="F_Rec_-Religa_24h_NE4"/>
      <sheetName val="F_Rec-Religa_Urgência_M4"/>
      <sheetName val="F_Rec_-Religa_Urgência_NE4"/>
      <sheetName val="Indicadores_Associados4"/>
      <sheetName val="Indicadores_Associados_(2)4"/>
      <sheetName val="F_Rec_-Ind_Assoc_C4"/>
      <sheetName val="Melhoria_Aprend4"/>
      <sheetName val="MA_Segurança_M4"/>
      <sheetName val="MA_Segurança_SGSSO4"/>
      <sheetName val="MA_Segurança_M_Publico4"/>
      <sheetName val="MA_Segurança_NE4"/>
      <sheetName val="Dados_Segurança4"/>
      <sheetName val="Dir_Responsáveis4"/>
      <sheetName val="PA_RH4"/>
      <sheetName val="N_RH4"/>
      <sheetName val="Comentários_PA_RH4"/>
      <sheetName val="Comentários_N_RH4"/>
      <sheetName val="PA_Jurídico4"/>
      <sheetName val="PA_Patrimônio4"/>
      <sheetName val="N_Patrimônio4"/>
      <sheetName val="Comentários_PA_Patrimônio4"/>
      <sheetName val="Comentários_N_Patrimônio4"/>
      <sheetName val="Comentários_PA_Jurídico4"/>
      <sheetName val="PA_Suprimentos4"/>
      <sheetName val="N_Suprimentos4"/>
      <sheetName val="Comentários_PA_Suprimentos4"/>
      <sheetName val="Comentários_N_Suprimentos4"/>
      <sheetName val="PA_Genesis_4"/>
      <sheetName val="Comentários_PA_Genesis4"/>
      <sheetName val="PA_Gestão_Comercial4"/>
      <sheetName val="N_Gestão_Comercial4"/>
      <sheetName val="Comentários_PA_Gestão_Comercia4"/>
      <sheetName val="Comentários_N_Gestão_Comercial4"/>
      <sheetName val="PA_Clientes4"/>
      <sheetName val="N_Clientes4"/>
      <sheetName val="Comentários_PA_Clientes4"/>
      <sheetName val="Comentários_N_Clientes4"/>
      <sheetName val="PA_COE4"/>
      <sheetName val="N_COE4"/>
      <sheetName val="Comentários_PA_COE4"/>
      <sheetName val="Comentários_N_COE4"/>
      <sheetName val="PA_Engenharia4"/>
      <sheetName val="N_Engenharia4"/>
      <sheetName val="Comentários_PA_Engenharia4"/>
      <sheetName val="Comentários_N_Engenharia4"/>
      <sheetName val="PA_AES_Serviços4"/>
      <sheetName val="N_AES_Serviços4"/>
      <sheetName val="Comentários_PA_AES_Serviços4"/>
      <sheetName val="Comentários_N_AES_Serviços4"/>
      <sheetName val="PA_MA4"/>
      <sheetName val="Comentários_PA_MA4"/>
      <sheetName val="PA_Segurança4"/>
      <sheetName val="Comentários_PA_Seg4"/>
      <sheetName val="PA_Work4"/>
      <sheetName val="N_Work4"/>
      <sheetName val="Comentários_PA_Work4"/>
      <sheetName val="Comentários_N_Work4"/>
      <sheetName val="PA_GPS4"/>
      <sheetName val="N_GPS4"/>
      <sheetName val="Comentários_PA_GPS4"/>
      <sheetName val="Comentários_N_GPS4"/>
      <sheetName val="PA_G_Rec4"/>
      <sheetName val="N_G_Rec4"/>
      <sheetName val="Comentários_PA_G_Rec4"/>
      <sheetName val="Comentários_N_G_Rec4"/>
      <sheetName val="PA_At_Com4"/>
      <sheetName val="N_At_Com4"/>
      <sheetName val="Comentários_PA_At_Com_4"/>
      <sheetName val="Comentários_N_At_Com4"/>
      <sheetName val="PA_G_Distr4"/>
      <sheetName val="N_G_Distr4"/>
      <sheetName val="Comentários_PA_G_Distr4"/>
      <sheetName val="Comentários_N_G_Distr4"/>
      <sheetName val="PA_Perdas_GEPRP4"/>
      <sheetName val="N_Perdas_GEPRP4"/>
      <sheetName val="Comentários_PA_Perdas_GEPRP4"/>
      <sheetName val="Comentários_N_Perdas_GEPRP4"/>
      <sheetName val="PA_Perdas4"/>
      <sheetName val="Comentários_PA_Perdas4"/>
      <sheetName val="PA_Clientes_C4"/>
      <sheetName val="Comentários_PA_Clientes_C4"/>
      <sheetName val="Estatisticas_do_Planejamento4"/>
      <sheetName val="Metas_5"/>
      <sheetName val="Metas_05_065"/>
      <sheetName val="Metas_05_06_ocultas5"/>
      <sheetName val="Dados_de_relacionamento5"/>
      <sheetName val="Opex_Capex_M5"/>
      <sheetName val="Opex_Capex_NE5"/>
      <sheetName val="Análise_Financeira_Opex5"/>
      <sheetName val="Análise_Financeira_Capex5"/>
      <sheetName val="Dados_Análise_Financeira5"/>
      <sheetName val="Análise_Financeira_NE5"/>
      <sheetName val="Capitalização_NE5"/>
      <sheetName val="F_Perdas_M5"/>
      <sheetName val="F_Perdas-Fraude_M5"/>
      <sheetName val="F_Perdas_-_KPI5"/>
      <sheetName val="F_Perdas_-_KPI_Ranking5"/>
      <sheetName val="F_Perdas_-_KPI_DADOS5"/>
      <sheetName val="Dados_Perdas5"/>
      <sheetName val="Dados_Perdas_e_BH5"/>
      <sheetName val="Dados_Perdas_RAA5"/>
      <sheetName val="F_Percentual_Perdas_FBH5"/>
      <sheetName val="Otimização_Ativos_Poste5"/>
      <sheetName val="Otimização_Ativos_Trafo5"/>
      <sheetName val="Plano_de_Manutenção5"/>
      <sheetName val="FEC_NPD_ELPA5"/>
      <sheetName val="FEC_NPD_Circuitos5"/>
      <sheetName val="Dados_para_os_gráficos5"/>
      <sheetName val="F_Perdas-Fraude_NE5"/>
      <sheetName val="F_Perdas-Black_Holes5"/>
      <sheetName val="F_Perdas-Clandestinas_M5"/>
      <sheetName val="F_Perdas-Clandestinas_Ranking5"/>
      <sheetName val="Dados_Clandestina5"/>
      <sheetName val="F_Perdas-Clandestinas_NE5"/>
      <sheetName val="F_Rec-Faturamento_M_5"/>
      <sheetName val="Dados_Faturamento5"/>
      <sheetName val="F_Rec-Faturamento_IRC5"/>
      <sheetName val="F_Rec_-Faturamento_NE5"/>
      <sheetName val="F_Inad-Combate_M_6"/>
      <sheetName val="F_Inad-Combate_M_25"/>
      <sheetName val="F_Inad-TxArrec_e_PCLD_M5"/>
      <sheetName val="TxArrec_por_Unidade5"/>
      <sheetName val="Dados_Inadimplência5"/>
      <sheetName val="F_Inad-Combate_NE5"/>
      <sheetName val="EO_Forn_Contínuo_M5"/>
      <sheetName val="EO_Forn_Contínuo_NE5"/>
      <sheetName val="Transgressões_20055"/>
      <sheetName val="EO_DM5"/>
      <sheetName val="EO_DM_NE5"/>
      <sheetName val="EO_Reclamação-At__Emergência_M5"/>
      <sheetName val="Penalidades_Acum5"/>
      <sheetName val="MA_Qualidade5"/>
      <sheetName val="MA_Qualidade_Call5"/>
      <sheetName val="Dados_ISO_90015"/>
      <sheetName val="EO_Reclamação-At__Emergência_N5"/>
      <sheetName val="EO_Ex_Serv-Work_M5"/>
      <sheetName val="EO_Ex_Serv-Work_Ganho5"/>
      <sheetName val="Dados_Work_M5"/>
      <sheetName val="EO_Ex_Serv-Work_NE5"/>
      <sheetName val="Satisfação_Cliente5"/>
      <sheetName val="SC_At__Clientes_Ag_M5"/>
      <sheetName val="Dados_Agencias5"/>
      <sheetName val="SC_At__Clientes_Ag_NE5"/>
      <sheetName val="SC_At__Ouvidoria_M_5"/>
      <sheetName val="SC_At__Ouvidoria_NE5"/>
      <sheetName val="SC_At__Ouvidoria_2_Ped_M__(2)5"/>
      <sheetName val="SC_At__Ouvidoria_Reiteradas5"/>
      <sheetName val="Dados_Ouvidoria5"/>
      <sheetName val="Dados_Ouvidoria_II5"/>
      <sheetName val="SC_At__Ouvidoria_Call_M5"/>
      <sheetName val="2º_3º_pedidos5"/>
      <sheetName val="SC_At_Ouvidoria_Call_NE5"/>
      <sheetName val="Dados_Indicadores_Comerciais5"/>
      <sheetName val="SC_Sol_Est-TME_M5"/>
      <sheetName val="SC_Sol_Est-TME_NE5"/>
      <sheetName val="Ranking_Comercial5"/>
      <sheetName val="F_Rec_-Ranking_C5"/>
      <sheetName val="F_Rec-Liga_Nova_M5"/>
      <sheetName val="F_Rec_-Liga_Nova_NE5"/>
      <sheetName val="F_Rec-Religa_24h_M5"/>
      <sheetName val="F_Rec_-Religa_24h_NE5"/>
      <sheetName val="F_Rec-Religa_Urgência_M5"/>
      <sheetName val="F_Rec_-Religa_Urgência_NE5"/>
      <sheetName val="Indicadores_Associados5"/>
      <sheetName val="Indicadores_Associados_(2)5"/>
      <sheetName val="F_Rec_-Ind_Assoc_C5"/>
      <sheetName val="Melhoria_Aprend5"/>
      <sheetName val="MA_Segurança_M5"/>
      <sheetName val="MA_Segurança_SGSSO5"/>
      <sheetName val="MA_Segurança_M_Publico5"/>
      <sheetName val="MA_Segurança_NE5"/>
      <sheetName val="Dados_Segurança5"/>
      <sheetName val="Dir_Responsáveis5"/>
      <sheetName val="PA_RH5"/>
      <sheetName val="N_RH5"/>
      <sheetName val="Comentários_PA_RH5"/>
      <sheetName val="Comentários_N_RH5"/>
      <sheetName val="PA_Jurídico5"/>
      <sheetName val="PA_Patrimônio5"/>
      <sheetName val="N_Patrimônio5"/>
      <sheetName val="Comentários_PA_Patrimônio5"/>
      <sheetName val="Comentários_N_Patrimônio5"/>
      <sheetName val="Comentários_PA_Jurídico5"/>
      <sheetName val="PA_Suprimentos5"/>
      <sheetName val="N_Suprimentos5"/>
      <sheetName val="Comentários_PA_Suprimentos5"/>
      <sheetName val="Comentários_N_Suprimentos5"/>
      <sheetName val="PA_Genesis_5"/>
      <sheetName val="Comentários_PA_Genesis5"/>
      <sheetName val="PA_Gestão_Comercial5"/>
      <sheetName val="N_Gestão_Comercial5"/>
      <sheetName val="Comentários_PA_Gestão_Comercia5"/>
      <sheetName val="Comentários_N_Gestão_Comercial5"/>
      <sheetName val="PA_Clientes5"/>
      <sheetName val="N_Clientes5"/>
      <sheetName val="Comentários_PA_Clientes5"/>
      <sheetName val="Comentários_N_Clientes5"/>
      <sheetName val="PA_COE5"/>
      <sheetName val="N_COE5"/>
      <sheetName val="Comentários_PA_COE5"/>
      <sheetName val="Comentários_N_COE5"/>
      <sheetName val="PA_Engenharia5"/>
      <sheetName val="N_Engenharia5"/>
      <sheetName val="Comentários_PA_Engenharia5"/>
      <sheetName val="Comentários_N_Engenharia5"/>
      <sheetName val="PA_AES_Serviços5"/>
      <sheetName val="N_AES_Serviços5"/>
      <sheetName val="Comentários_PA_AES_Serviços5"/>
      <sheetName val="Comentários_N_AES_Serviços5"/>
      <sheetName val="PA_MA5"/>
      <sheetName val="Comentários_PA_MA5"/>
      <sheetName val="PA_Segurança5"/>
      <sheetName val="Comentários_PA_Seg5"/>
      <sheetName val="PA_Work5"/>
      <sheetName val="N_Work5"/>
      <sheetName val="Comentários_PA_Work5"/>
      <sheetName val="Comentários_N_Work5"/>
      <sheetName val="PA_GPS5"/>
      <sheetName val="N_GPS5"/>
      <sheetName val="Comentários_PA_GPS5"/>
      <sheetName val="Comentários_N_GPS5"/>
      <sheetName val="PA_G_Rec5"/>
      <sheetName val="N_G_Rec5"/>
      <sheetName val="Comentários_PA_G_Rec5"/>
      <sheetName val="Comentários_N_G_Rec5"/>
      <sheetName val="PA_At_Com5"/>
      <sheetName val="N_At_Com5"/>
      <sheetName val="Comentários_PA_At_Com_5"/>
      <sheetName val="Comentários_N_At_Com5"/>
      <sheetName val="PA_G_Distr5"/>
      <sheetName val="N_G_Distr5"/>
      <sheetName val="Comentários_PA_G_Distr5"/>
      <sheetName val="Comentários_N_G_Distr5"/>
      <sheetName val="PA_Perdas_GEPRP5"/>
      <sheetName val="N_Perdas_GEPRP5"/>
      <sheetName val="Comentários_PA_Perdas_GEPRP5"/>
      <sheetName val="Comentários_N_Perdas_GEPRP5"/>
      <sheetName val="PA_Perdas5"/>
      <sheetName val="Comentários_PA_Perdas5"/>
      <sheetName val="PA_Clientes_C5"/>
      <sheetName val="Comentários_PA_Clientes_C5"/>
      <sheetName val="Estatisticas_do_Planejamento5"/>
      <sheetName val="Colombia CE"/>
      <sheetName val="Metas_6"/>
      <sheetName val="Metas_05_066"/>
      <sheetName val="Metas_05_06_ocultas6"/>
      <sheetName val="Dados_de_relacionamento6"/>
      <sheetName val="Opex_Capex_M6"/>
      <sheetName val="Opex_Capex_NE6"/>
      <sheetName val="Análise_Financeira_Opex6"/>
      <sheetName val="Análise_Financeira_Capex6"/>
      <sheetName val="Dados_Análise_Financeira6"/>
      <sheetName val="Análise_Financeira_NE6"/>
      <sheetName val="Capitalização_NE6"/>
      <sheetName val="F_Perdas_M6"/>
      <sheetName val="F_Perdas-Fraude_M6"/>
      <sheetName val="F_Perdas_-_KPI6"/>
      <sheetName val="F_Perdas_-_KPI_Ranking6"/>
      <sheetName val="F_Perdas_-_KPI_DADOS6"/>
      <sheetName val="Dados_Perdas6"/>
      <sheetName val="Dados_Perdas_e_BH6"/>
      <sheetName val="Dados_Perdas_RAA6"/>
      <sheetName val="F_Percentual_Perdas_FBH6"/>
      <sheetName val="Otimização_Ativos_Poste6"/>
      <sheetName val="Otimização_Ativos_Trafo6"/>
      <sheetName val="Plano_de_Manutenção6"/>
      <sheetName val="FEC_NPD_ELPA6"/>
      <sheetName val="FEC_NPD_Circuitos6"/>
      <sheetName val="Dados_para_os_gráficos6"/>
      <sheetName val="F_Perdas-Fraude_NE6"/>
      <sheetName val="F_Perdas-Black_Holes6"/>
      <sheetName val="F_Perdas-Clandestinas_M6"/>
      <sheetName val="F_Perdas-Clandestinas_Ranking6"/>
      <sheetName val="Dados_Clandestina6"/>
      <sheetName val="F_Perdas-Clandestinas_NE6"/>
      <sheetName val="F_Rec-Faturamento_M_6"/>
      <sheetName val="Dados_Faturamento6"/>
      <sheetName val="F_Rec-Faturamento_IRC6"/>
      <sheetName val="F_Rec_-Faturamento_NE6"/>
      <sheetName val="F_Inad-Combate_M_7"/>
      <sheetName val="F_Inad-Combate_M_26"/>
      <sheetName val="F_Inad-TxArrec_e_PCLD_M6"/>
      <sheetName val="TxArrec_por_Unidade6"/>
      <sheetName val="Dados_Inadimplência6"/>
      <sheetName val="F_Inad-Combate_NE6"/>
      <sheetName val="EO_Forn_Contínuo_M6"/>
      <sheetName val="EO_Forn_Contínuo_NE6"/>
      <sheetName val="Transgressões_20056"/>
      <sheetName val="EO_DM6"/>
      <sheetName val="EO_DM_NE6"/>
      <sheetName val="EO_Reclamação-At__Emergência_M6"/>
      <sheetName val="Penalidades_Acum6"/>
      <sheetName val="MA_Qualidade6"/>
      <sheetName val="MA_Qualidade_Call6"/>
      <sheetName val="Dados_ISO_90016"/>
      <sheetName val="EO_Reclamação-At__Emergência_N6"/>
      <sheetName val="EO_Ex_Serv-Work_M6"/>
      <sheetName val="EO_Ex_Serv-Work_Ganho6"/>
      <sheetName val="Dados_Work_M6"/>
      <sheetName val="EO_Ex_Serv-Work_NE6"/>
      <sheetName val="Satisfação_Cliente6"/>
      <sheetName val="SC_At__Clientes_Ag_M6"/>
      <sheetName val="Dados_Agencias6"/>
      <sheetName val="SC_At__Clientes_Ag_NE6"/>
      <sheetName val="SC_At__Ouvidoria_M_6"/>
      <sheetName val="SC_At__Ouvidoria_NE6"/>
      <sheetName val="SC_At__Ouvidoria_2_Ped_M__(2)6"/>
      <sheetName val="SC_At__Ouvidoria_Reiteradas6"/>
      <sheetName val="Dados_Ouvidoria6"/>
      <sheetName val="Dados_Ouvidoria_II6"/>
      <sheetName val="SC_At__Ouvidoria_Call_M6"/>
      <sheetName val="2º_3º_pedidos6"/>
      <sheetName val="SC_At_Ouvidoria_Call_NE6"/>
      <sheetName val="Dados_Indicadores_Comerciais6"/>
      <sheetName val="SC_Sol_Est-TME_M6"/>
      <sheetName val="SC_Sol_Est-TME_NE6"/>
      <sheetName val="Ranking_Comercial6"/>
      <sheetName val="F_Rec_-Ranking_C6"/>
      <sheetName val="F_Rec-Liga_Nova_M6"/>
      <sheetName val="F_Rec_-Liga_Nova_NE6"/>
      <sheetName val="F_Rec-Religa_24h_M6"/>
      <sheetName val="F_Rec_-Religa_24h_NE6"/>
      <sheetName val="F_Rec-Religa_Urgência_M6"/>
      <sheetName val="F_Rec_-Religa_Urgência_NE6"/>
      <sheetName val="Indicadores_Associados6"/>
      <sheetName val="Indicadores_Associados_(2)6"/>
      <sheetName val="F_Rec_-Ind_Assoc_C6"/>
      <sheetName val="Melhoria_Aprend6"/>
      <sheetName val="MA_Segurança_M6"/>
      <sheetName val="MA_Segurança_SGSSO6"/>
      <sheetName val="MA_Segurança_M_Publico6"/>
      <sheetName val="MA_Segurança_NE6"/>
      <sheetName val="Dados_Segurança6"/>
      <sheetName val="Dir_Responsáveis6"/>
      <sheetName val="PA_RH6"/>
      <sheetName val="N_RH6"/>
      <sheetName val="Comentários_PA_RH6"/>
      <sheetName val="Comentários_N_RH6"/>
      <sheetName val="PA_Jurídico6"/>
      <sheetName val="PA_Patrimônio6"/>
      <sheetName val="N_Patrimônio6"/>
      <sheetName val="Comentários_PA_Patrimônio6"/>
      <sheetName val="Comentários_N_Patrimônio6"/>
      <sheetName val="Comentários_PA_Jurídico6"/>
      <sheetName val="PA_Suprimentos6"/>
      <sheetName val="N_Suprimentos6"/>
      <sheetName val="Comentários_PA_Suprimentos6"/>
      <sheetName val="Comentários_N_Suprimentos6"/>
      <sheetName val="PA_Genesis_6"/>
      <sheetName val="Comentários_PA_Genesis6"/>
      <sheetName val="PA_Gestão_Comercial6"/>
      <sheetName val="N_Gestão_Comercial6"/>
      <sheetName val="Comentários_PA_Gestão_Comercia6"/>
      <sheetName val="Comentários_N_Gestão_Comercial6"/>
      <sheetName val="PA_Clientes6"/>
      <sheetName val="N_Clientes6"/>
      <sheetName val="Comentários_PA_Clientes6"/>
      <sheetName val="Comentários_N_Clientes6"/>
      <sheetName val="PA_COE6"/>
      <sheetName val="N_COE6"/>
      <sheetName val="Comentários_PA_COE6"/>
      <sheetName val="Comentários_N_COE6"/>
      <sheetName val="PA_Engenharia6"/>
      <sheetName val="N_Engenharia6"/>
      <sheetName val="Comentários_PA_Engenharia6"/>
      <sheetName val="Comentários_N_Engenharia6"/>
      <sheetName val="PA_AES_Serviços6"/>
      <sheetName val="N_AES_Serviços6"/>
      <sheetName val="Comentários_PA_AES_Serviços6"/>
      <sheetName val="Comentários_N_AES_Serviços6"/>
      <sheetName val="PA_MA6"/>
      <sheetName val="Comentários_PA_MA6"/>
      <sheetName val="PA_Segurança6"/>
      <sheetName val="Comentários_PA_Seg6"/>
      <sheetName val="PA_Work6"/>
      <sheetName val="N_Work6"/>
      <sheetName val="Comentários_PA_Work6"/>
      <sheetName val="Comentários_N_Work6"/>
      <sheetName val="PA_GPS6"/>
      <sheetName val="N_GPS6"/>
      <sheetName val="Comentários_PA_GPS6"/>
      <sheetName val="Comentários_N_GPS6"/>
      <sheetName val="PA_G_Rec6"/>
      <sheetName val="N_G_Rec6"/>
      <sheetName val="Comentários_PA_G_Rec6"/>
      <sheetName val="Comentários_N_G_Rec6"/>
      <sheetName val="PA_At_Com6"/>
      <sheetName val="N_At_Com6"/>
      <sheetName val="Comentários_PA_At_Com_6"/>
      <sheetName val="Comentários_N_At_Com6"/>
      <sheetName val="PA_G_Distr6"/>
      <sheetName val="N_G_Distr6"/>
      <sheetName val="Comentários_PA_G_Distr6"/>
      <sheetName val="Comentários_N_G_Distr6"/>
      <sheetName val="PA_Perdas_GEPRP6"/>
      <sheetName val="N_Perdas_GEPRP6"/>
      <sheetName val="Comentários_PA_Perdas_GEPRP6"/>
      <sheetName val="Comentários_N_Perdas_GEPRP6"/>
      <sheetName val="PA_Perdas6"/>
      <sheetName val="Comentários_PA_Perdas6"/>
      <sheetName val="PA_Clientes_C6"/>
      <sheetName val="Comentários_PA_Clientes_C6"/>
      <sheetName val="Estatisticas_do_Planejamento6"/>
      <sheetName val="Colombia_CE"/>
      <sheetName val="Metas_7"/>
      <sheetName val="Metas_05_067"/>
      <sheetName val="Metas_05_06_ocultas7"/>
      <sheetName val="Dados_de_relacionamento7"/>
      <sheetName val="Opex_Capex_M7"/>
      <sheetName val="Opex_Capex_NE7"/>
      <sheetName val="Análise_Financeira_Opex7"/>
      <sheetName val="Análise_Financeira_Capex7"/>
      <sheetName val="Dados_Análise_Financeira7"/>
      <sheetName val="Análise_Financeira_NE7"/>
      <sheetName val="Capitalização_NE7"/>
      <sheetName val="F_Perdas_M7"/>
      <sheetName val="F_Perdas-Fraude_M7"/>
      <sheetName val="F_Perdas_-_KPI7"/>
      <sheetName val="F_Perdas_-_KPI_Ranking7"/>
      <sheetName val="F_Perdas_-_KPI_DADOS7"/>
      <sheetName val="Dados_Perdas7"/>
      <sheetName val="Dados_Perdas_e_BH7"/>
      <sheetName val="Dados_Perdas_RAA7"/>
      <sheetName val="F_Percentual_Perdas_FBH7"/>
      <sheetName val="Otimização_Ativos_Poste7"/>
      <sheetName val="Otimização_Ativos_Trafo7"/>
      <sheetName val="Plano_de_Manutenção7"/>
      <sheetName val="FEC_NPD_ELPA7"/>
      <sheetName val="FEC_NPD_Circuitos7"/>
      <sheetName val="Dados_para_os_gráficos7"/>
      <sheetName val="F_Perdas-Fraude_NE7"/>
      <sheetName val="F_Perdas-Black_Holes7"/>
      <sheetName val="F_Perdas-Clandestinas_M7"/>
      <sheetName val="F_Perdas-Clandestinas_Ranking7"/>
      <sheetName val="Dados_Clandestina7"/>
      <sheetName val="F_Perdas-Clandestinas_NE7"/>
      <sheetName val="F_Rec-Faturamento_M_7"/>
      <sheetName val="Dados_Faturamento7"/>
      <sheetName val="F_Rec-Faturamento_IRC7"/>
      <sheetName val="F_Rec_-Faturamento_NE7"/>
      <sheetName val="F_Inad-Combate_M_8"/>
      <sheetName val="F_Inad-Combate_M_27"/>
      <sheetName val="F_Inad-TxArrec_e_PCLD_M7"/>
      <sheetName val="TxArrec_por_Unidade7"/>
      <sheetName val="Dados_Inadimplência7"/>
      <sheetName val="F_Inad-Combate_NE7"/>
      <sheetName val="EO_Forn_Contínuo_M7"/>
      <sheetName val="EO_Forn_Contínuo_NE7"/>
      <sheetName val="Transgressões_20057"/>
      <sheetName val="EO_DM7"/>
      <sheetName val="EO_DM_NE7"/>
      <sheetName val="EO_Reclamação-At__Emergência_M7"/>
      <sheetName val="Penalidades_Acum7"/>
      <sheetName val="MA_Qualidade7"/>
      <sheetName val="MA_Qualidade_Call7"/>
      <sheetName val="Dados_ISO_90017"/>
      <sheetName val="EO_Reclamação-At__Emergência_N7"/>
      <sheetName val="EO_Ex_Serv-Work_M7"/>
      <sheetName val="EO_Ex_Serv-Work_Ganho7"/>
      <sheetName val="Dados_Work_M7"/>
      <sheetName val="EO_Ex_Serv-Work_NE7"/>
      <sheetName val="Satisfação_Cliente7"/>
      <sheetName val="SC_At__Clientes_Ag_M7"/>
      <sheetName val="Dados_Agencias7"/>
      <sheetName val="SC_At__Clientes_Ag_NE7"/>
      <sheetName val="SC_At__Ouvidoria_M_7"/>
      <sheetName val="SC_At__Ouvidoria_NE7"/>
      <sheetName val="SC_At__Ouvidoria_2_Ped_M__(2)7"/>
      <sheetName val="SC_At__Ouvidoria_Reiteradas7"/>
      <sheetName val="Dados_Ouvidoria7"/>
      <sheetName val="Dados_Ouvidoria_II7"/>
      <sheetName val="SC_At__Ouvidoria_Call_M7"/>
      <sheetName val="2º_3º_pedidos7"/>
      <sheetName val="SC_At_Ouvidoria_Call_NE7"/>
      <sheetName val="Dados_Indicadores_Comerciais7"/>
      <sheetName val="SC_Sol_Est-TME_M7"/>
      <sheetName val="SC_Sol_Est-TME_NE7"/>
      <sheetName val="Ranking_Comercial7"/>
      <sheetName val="F_Rec_-Ranking_C7"/>
      <sheetName val="F_Rec-Liga_Nova_M7"/>
      <sheetName val="F_Rec_-Liga_Nova_NE7"/>
      <sheetName val="F_Rec-Religa_24h_M7"/>
      <sheetName val="F_Rec_-Religa_24h_NE7"/>
      <sheetName val="F_Rec-Religa_Urgência_M7"/>
      <sheetName val="F_Rec_-Religa_Urgência_NE7"/>
      <sheetName val="Indicadores_Associados7"/>
      <sheetName val="Indicadores_Associados_(2)7"/>
      <sheetName val="F_Rec_-Ind_Assoc_C7"/>
      <sheetName val="Melhoria_Aprend7"/>
      <sheetName val="MA_Segurança_M7"/>
      <sheetName val="MA_Segurança_SGSSO7"/>
      <sheetName val="MA_Segurança_M_Publico7"/>
      <sheetName val="MA_Segurança_NE7"/>
      <sheetName val="Dados_Segurança7"/>
      <sheetName val="Dir_Responsáveis7"/>
      <sheetName val="PA_RH7"/>
      <sheetName val="N_RH7"/>
      <sheetName val="Comentários_PA_RH7"/>
      <sheetName val="Comentários_N_RH7"/>
      <sheetName val="PA_Jurídico7"/>
      <sheetName val="PA_Patrimônio7"/>
      <sheetName val="N_Patrimônio7"/>
      <sheetName val="Comentários_PA_Patrimônio7"/>
      <sheetName val="Comentários_N_Patrimônio7"/>
      <sheetName val="Comentários_PA_Jurídico7"/>
      <sheetName val="PA_Suprimentos7"/>
      <sheetName val="N_Suprimentos7"/>
      <sheetName val="Comentários_PA_Suprimentos7"/>
      <sheetName val="Comentários_N_Suprimentos7"/>
      <sheetName val="PA_Genesis_7"/>
      <sheetName val="Comentários_PA_Genesis7"/>
      <sheetName val="PA_Gestão_Comercial7"/>
      <sheetName val="N_Gestão_Comercial7"/>
      <sheetName val="Comentários_PA_Gestão_Comercia7"/>
      <sheetName val="Comentários_N_Gestão_Comercial7"/>
      <sheetName val="PA_Clientes7"/>
      <sheetName val="N_Clientes7"/>
      <sheetName val="Comentários_PA_Clientes7"/>
      <sheetName val="Comentários_N_Clientes7"/>
      <sheetName val="PA_COE7"/>
      <sheetName val="N_COE7"/>
      <sheetName val="Comentários_PA_COE7"/>
      <sheetName val="Comentários_N_COE7"/>
      <sheetName val="PA_Engenharia7"/>
      <sheetName val="N_Engenharia7"/>
      <sheetName val="Comentários_PA_Engenharia7"/>
      <sheetName val="Comentários_N_Engenharia7"/>
      <sheetName val="PA_AES_Serviços7"/>
      <sheetName val="N_AES_Serviços7"/>
      <sheetName val="Comentários_PA_AES_Serviços7"/>
      <sheetName val="Comentários_N_AES_Serviços7"/>
      <sheetName val="PA_MA7"/>
      <sheetName val="Comentários_PA_MA7"/>
      <sheetName val="PA_Segurança7"/>
      <sheetName val="Comentários_PA_Seg7"/>
      <sheetName val="PA_Work7"/>
      <sheetName val="N_Work7"/>
      <sheetName val="Comentários_PA_Work7"/>
      <sheetName val="Comentários_N_Work7"/>
      <sheetName val="PA_GPS7"/>
      <sheetName val="N_GPS7"/>
      <sheetName val="Comentários_PA_GPS7"/>
      <sheetName val="Comentários_N_GPS7"/>
      <sheetName val="PA_G_Rec7"/>
      <sheetName val="N_G_Rec7"/>
      <sheetName val="Comentários_PA_G_Rec7"/>
      <sheetName val="Comentários_N_G_Rec7"/>
      <sheetName val="PA_At_Com7"/>
      <sheetName val="N_At_Com7"/>
      <sheetName val="Comentários_PA_At_Com_7"/>
      <sheetName val="Comentários_N_At_Com7"/>
      <sheetName val="PA_G_Distr7"/>
      <sheetName val="N_G_Distr7"/>
      <sheetName val="Comentários_PA_G_Distr7"/>
      <sheetName val="Comentários_N_G_Distr7"/>
      <sheetName val="PA_Perdas_GEPRP7"/>
      <sheetName val="N_Perdas_GEPRP7"/>
      <sheetName val="Comentários_PA_Perdas_GEPRP7"/>
      <sheetName val="Comentários_N_Perdas_GEPRP7"/>
      <sheetName val="PA_Perdas7"/>
      <sheetName val="Comentários_PA_Perdas7"/>
      <sheetName val="PA_Clientes_C7"/>
      <sheetName val="Comentários_PA_Clientes_C7"/>
      <sheetName val="Estatisticas_do_Planejamento7"/>
      <sheetName val="Colombia_CE1"/>
      <sheetName val="Metas_8"/>
      <sheetName val="Metas_05_068"/>
      <sheetName val="Metas_05_06_ocultas8"/>
      <sheetName val="Dados_de_relacionamento8"/>
      <sheetName val="Opex_Capex_M8"/>
      <sheetName val="Opex_Capex_NE8"/>
      <sheetName val="Análise_Financeira_Opex8"/>
      <sheetName val="Análise_Financeira_Capex8"/>
      <sheetName val="Dados_Análise_Financeira8"/>
      <sheetName val="Análise_Financeira_NE8"/>
      <sheetName val="Capitalização_NE8"/>
      <sheetName val="F_Perdas_M8"/>
      <sheetName val="F_Perdas-Fraude_M8"/>
      <sheetName val="F_Perdas_-_KPI8"/>
      <sheetName val="F_Perdas_-_KPI_Ranking8"/>
      <sheetName val="F_Perdas_-_KPI_DADOS8"/>
      <sheetName val="Dados_Perdas8"/>
      <sheetName val="Dados_Perdas_e_BH8"/>
      <sheetName val="Dados_Perdas_RAA8"/>
      <sheetName val="F_Percentual_Perdas_FBH8"/>
      <sheetName val="Otimização_Ativos_Poste8"/>
      <sheetName val="Otimização_Ativos_Trafo8"/>
      <sheetName val="Plano_de_Manutenção8"/>
      <sheetName val="FEC_NPD_ELPA8"/>
      <sheetName val="FEC_NPD_Circuitos8"/>
      <sheetName val="Dados_para_os_gráficos8"/>
      <sheetName val="F_Perdas-Fraude_NE8"/>
      <sheetName val="F_Perdas-Black_Holes8"/>
      <sheetName val="F_Perdas-Clandestinas_M8"/>
      <sheetName val="F_Perdas-Clandestinas_Ranking8"/>
      <sheetName val="Dados_Clandestina8"/>
      <sheetName val="F_Perdas-Clandestinas_NE8"/>
      <sheetName val="F_Rec-Faturamento_M_8"/>
      <sheetName val="Dados_Faturamento8"/>
      <sheetName val="F_Rec-Faturamento_IRC8"/>
      <sheetName val="F_Rec_-Faturamento_NE8"/>
      <sheetName val="F_Inad-Combate_M_9"/>
      <sheetName val="F_Inad-Combate_M_28"/>
      <sheetName val="F_Inad-TxArrec_e_PCLD_M8"/>
      <sheetName val="TxArrec_por_Unidade8"/>
      <sheetName val="Dados_Inadimplência8"/>
      <sheetName val="F_Inad-Combate_NE8"/>
      <sheetName val="EO_Forn_Contínuo_M8"/>
      <sheetName val="EO_Forn_Contínuo_NE8"/>
      <sheetName val="Transgressões_20058"/>
      <sheetName val="EO_DM8"/>
      <sheetName val="EO_DM_NE8"/>
      <sheetName val="EO_Reclamação-At__Emergência_M8"/>
      <sheetName val="Penalidades_Acum8"/>
      <sheetName val="MA_Qualidade8"/>
      <sheetName val="MA_Qualidade_Call8"/>
      <sheetName val="Dados_ISO_90018"/>
      <sheetName val="EO_Reclamação-At__Emergência_N8"/>
      <sheetName val="EO_Ex_Serv-Work_M8"/>
      <sheetName val="EO_Ex_Serv-Work_Ganho8"/>
      <sheetName val="Dados_Work_M8"/>
      <sheetName val="EO_Ex_Serv-Work_NE8"/>
      <sheetName val="Satisfação_Cliente8"/>
      <sheetName val="SC_At__Clientes_Ag_M8"/>
      <sheetName val="Dados_Agencias8"/>
      <sheetName val="SC_At__Clientes_Ag_NE8"/>
      <sheetName val="SC_At__Ouvidoria_M_8"/>
      <sheetName val="SC_At__Ouvidoria_NE8"/>
      <sheetName val="SC_At__Ouvidoria_2_Ped_M__(2)8"/>
      <sheetName val="SC_At__Ouvidoria_Reiteradas8"/>
      <sheetName val="Dados_Ouvidoria8"/>
      <sheetName val="Dados_Ouvidoria_II8"/>
      <sheetName val="SC_At__Ouvidoria_Call_M8"/>
      <sheetName val="2º_3º_pedidos8"/>
      <sheetName val="SC_At_Ouvidoria_Call_NE8"/>
      <sheetName val="Dados_Indicadores_Comerciais8"/>
      <sheetName val="SC_Sol_Est-TME_M8"/>
      <sheetName val="SC_Sol_Est-TME_NE8"/>
      <sheetName val="Ranking_Comercial8"/>
      <sheetName val="F_Rec_-Ranking_C8"/>
      <sheetName val="F_Rec-Liga_Nova_M8"/>
      <sheetName val="F_Rec_-Liga_Nova_NE8"/>
      <sheetName val="F_Rec-Religa_24h_M8"/>
      <sheetName val="F_Rec_-Religa_24h_NE8"/>
      <sheetName val="F_Rec-Religa_Urgência_M8"/>
      <sheetName val="F_Rec_-Religa_Urgência_NE8"/>
      <sheetName val="Indicadores_Associados8"/>
      <sheetName val="Indicadores_Associados_(2)8"/>
      <sheetName val="F_Rec_-Ind_Assoc_C8"/>
      <sheetName val="Melhoria_Aprend8"/>
      <sheetName val="MA_Segurança_M8"/>
      <sheetName val="MA_Segurança_SGSSO8"/>
      <sheetName val="MA_Segurança_M_Publico8"/>
      <sheetName val="MA_Segurança_NE8"/>
      <sheetName val="Dados_Segurança8"/>
      <sheetName val="Dir_Responsáveis8"/>
      <sheetName val="PA_RH8"/>
      <sheetName val="N_RH8"/>
      <sheetName val="Comentários_PA_RH8"/>
      <sheetName val="Comentários_N_RH8"/>
      <sheetName val="PA_Jurídico8"/>
      <sheetName val="PA_Patrimônio8"/>
      <sheetName val="N_Patrimônio8"/>
      <sheetName val="Comentários_PA_Patrimônio8"/>
      <sheetName val="Comentários_N_Patrimônio8"/>
      <sheetName val="Comentários_PA_Jurídico8"/>
      <sheetName val="PA_Suprimentos8"/>
      <sheetName val="N_Suprimentos8"/>
      <sheetName val="Comentários_PA_Suprimentos8"/>
      <sheetName val="Comentários_N_Suprimentos8"/>
      <sheetName val="PA_Genesis_8"/>
      <sheetName val="Comentários_PA_Genesis8"/>
      <sheetName val="PA_Gestão_Comercial8"/>
      <sheetName val="N_Gestão_Comercial8"/>
      <sheetName val="Comentários_PA_Gestão_Comercia8"/>
      <sheetName val="Comentários_N_Gestão_Comercial8"/>
      <sheetName val="PA_Clientes8"/>
      <sheetName val="N_Clientes8"/>
      <sheetName val="Comentários_PA_Clientes8"/>
      <sheetName val="Comentários_N_Clientes8"/>
      <sheetName val="PA_COE8"/>
      <sheetName val="N_COE8"/>
      <sheetName val="Comentários_PA_COE8"/>
      <sheetName val="Comentários_N_COE8"/>
      <sheetName val="PA_Engenharia8"/>
      <sheetName val="N_Engenharia8"/>
      <sheetName val="Comentários_PA_Engenharia8"/>
      <sheetName val="Comentários_N_Engenharia8"/>
      <sheetName val="PA_AES_Serviços8"/>
      <sheetName val="N_AES_Serviços8"/>
      <sheetName val="Comentários_PA_AES_Serviços8"/>
      <sheetName val="Comentários_N_AES_Serviços8"/>
      <sheetName val="PA_MA8"/>
      <sheetName val="Comentários_PA_MA8"/>
      <sheetName val="PA_Segurança8"/>
      <sheetName val="Comentários_PA_Seg8"/>
      <sheetName val="PA_Work8"/>
      <sheetName val="N_Work8"/>
      <sheetName val="Comentários_PA_Work8"/>
      <sheetName val="Comentários_N_Work8"/>
      <sheetName val="PA_GPS8"/>
      <sheetName val="N_GPS8"/>
      <sheetName val="Comentários_PA_GPS8"/>
      <sheetName val="Comentários_N_GPS8"/>
      <sheetName val="PA_G_Rec8"/>
      <sheetName val="N_G_Rec8"/>
      <sheetName val="Comentários_PA_G_Rec8"/>
      <sheetName val="Comentários_N_G_Rec8"/>
      <sheetName val="PA_At_Com8"/>
      <sheetName val="N_At_Com8"/>
      <sheetName val="Comentários_PA_At_Com_8"/>
      <sheetName val="Comentários_N_At_Com8"/>
      <sheetName val="PA_G_Distr8"/>
      <sheetName val="N_G_Distr8"/>
      <sheetName val="Comentários_PA_G_Distr8"/>
      <sheetName val="Comentários_N_G_Distr8"/>
      <sheetName val="PA_Perdas_GEPRP8"/>
      <sheetName val="N_Perdas_GEPRP8"/>
      <sheetName val="Comentários_PA_Perdas_GEPRP8"/>
      <sheetName val="Comentários_N_Perdas_GEPRP8"/>
      <sheetName val="PA_Perdas8"/>
      <sheetName val="Comentários_PA_Perdas8"/>
      <sheetName val="PA_Clientes_C8"/>
      <sheetName val="Comentários_PA_Clientes_C8"/>
      <sheetName val="Estatisticas_do_Planejamento8"/>
      <sheetName val="Colombia_CE2"/>
      <sheetName val="Codes"/>
      <sheetName val="Acpu y Acpm"/>
      <sheetName val="Arpm"/>
      <sheetName val="Arpu"/>
      <sheetName val="Mou"/>
    </sheetNames>
    <sheetDataSet>
      <sheetData sheetId="0" refreshError="1"/>
      <sheetData sheetId="1" refreshError="1"/>
      <sheetData sheetId="2" refreshError="1"/>
      <sheetData sheetId="3" refreshError="1"/>
      <sheetData sheetId="4" refreshError="1"/>
      <sheetData sheetId="5" refreshError="1">
        <row r="9">
          <cell r="A9" t="str">
            <v>Anhembi</v>
          </cell>
        </row>
        <row r="21">
          <cell r="B21">
            <v>1.0907899267619647</v>
          </cell>
          <cell r="C21">
            <v>1.0211936507013515</v>
          </cell>
          <cell r="D21">
            <v>1.0491903733300587</v>
          </cell>
          <cell r="E21">
            <v>1.0163973685637233</v>
          </cell>
          <cell r="F21">
            <v>1.0153680296308536</v>
          </cell>
          <cell r="G21">
            <v>1.0028009697718336</v>
          </cell>
          <cell r="H21">
            <v>0.95100590913561578</v>
          </cell>
          <cell r="I21">
            <v>1.0287475123670617</v>
          </cell>
          <cell r="J21">
            <v>0.99745351774293634</v>
          </cell>
          <cell r="K21">
            <v>0.96527520051108762</v>
          </cell>
          <cell r="L21">
            <v>1.0682967049406871</v>
          </cell>
          <cell r="M21">
            <v>0.93725168318714946</v>
          </cell>
          <cell r="N21">
            <v>1.0113046512542363</v>
          </cell>
          <cell r="O21">
            <v>-1.1304651254236298E-2</v>
          </cell>
        </row>
        <row r="22">
          <cell r="B22">
            <v>1.0727157100997127</v>
          </cell>
          <cell r="C22">
            <v>0.99031443560153931</v>
          </cell>
          <cell r="D22">
            <v>0.98898950485706072</v>
          </cell>
          <cell r="E22">
            <v>1.0332558515578891</v>
          </cell>
          <cell r="F22">
            <v>0.99540132678353599</v>
          </cell>
          <cell r="G22">
            <v>0.97917659326884932</v>
          </cell>
          <cell r="H22">
            <v>0.98035533473949588</v>
          </cell>
          <cell r="I22">
            <v>0.97532523624020862</v>
          </cell>
          <cell r="J22">
            <v>1.0215762579519501</v>
          </cell>
          <cell r="K22">
            <v>0.91360092805985404</v>
          </cell>
          <cell r="L22">
            <v>1.0666663514819457</v>
          </cell>
          <cell r="M22">
            <v>1.040716907083902</v>
          </cell>
          <cell r="N22">
            <v>1.0048426823059575</v>
          </cell>
          <cell r="O22">
            <v>-4.8426823059575241E-3</v>
          </cell>
        </row>
        <row r="23">
          <cell r="B23">
            <v>1.1316008117476444</v>
          </cell>
          <cell r="C23">
            <v>1.0557522998753039</v>
          </cell>
          <cell r="D23">
            <v>1.2518538898926244</v>
          </cell>
          <cell r="E23">
            <v>0.86641377320123059</v>
          </cell>
          <cell r="F23">
            <v>0.93567951496464274</v>
          </cell>
          <cell r="G23">
            <v>1.0031634103856915</v>
          </cell>
          <cell r="H23">
            <v>0.90938943014987017</v>
          </cell>
          <cell r="I23">
            <v>1.1031841146040267</v>
          </cell>
          <cell r="J23">
            <v>0.96089442146026061</v>
          </cell>
          <cell r="K23">
            <v>1.0453445593959496</v>
          </cell>
          <cell r="L23">
            <v>1.1288231318657171</v>
          </cell>
          <cell r="M23">
            <v>1.1285015211382354</v>
          </cell>
          <cell r="N23">
            <v>1.0404375200648255</v>
          </cell>
          <cell r="O23">
            <v>-4.0437520064825483E-2</v>
          </cell>
        </row>
        <row r="24">
          <cell r="B24">
            <v>0.98776071091905149</v>
          </cell>
          <cell r="C24">
            <v>1.0261411827605378</v>
          </cell>
          <cell r="D24">
            <v>1.022036556954419</v>
          </cell>
          <cell r="E24">
            <v>1.0705367195147832</v>
          </cell>
          <cell r="F24">
            <v>1.0450324656208794</v>
          </cell>
          <cell r="G24">
            <v>1.0249659918796767</v>
          </cell>
          <cell r="H24">
            <v>1.0291998263821263</v>
          </cell>
          <cell r="I24">
            <v>0.92499056676478952</v>
          </cell>
          <cell r="J24">
            <v>1.0781322963742195</v>
          </cell>
          <cell r="K24">
            <v>0.96179938327126213</v>
          </cell>
          <cell r="L24">
            <v>1.1217699544960402</v>
          </cell>
          <cell r="M24">
            <v>0.42918933477302523</v>
          </cell>
          <cell r="N24">
            <v>0.9768501656734917</v>
          </cell>
          <cell r="O24">
            <v>2.3149834326508301E-2</v>
          </cell>
        </row>
        <row r="25">
          <cell r="B25">
            <v>1.091792603601722</v>
          </cell>
          <cell r="C25">
            <v>0.99926735200356476</v>
          </cell>
          <cell r="D25">
            <v>0.98214210374811672</v>
          </cell>
          <cell r="E25">
            <v>1.0422689170332513</v>
          </cell>
          <cell r="F25">
            <v>1.0386421167126729</v>
          </cell>
          <cell r="G25">
            <v>1.0168850159838199</v>
          </cell>
          <cell r="H25">
            <v>0.9669745252372709</v>
          </cell>
          <cell r="I25">
            <v>1.0980651525982068</v>
          </cell>
          <cell r="J25">
            <v>0.92714221317810519</v>
          </cell>
          <cell r="K25">
            <v>0.90258522216706061</v>
          </cell>
          <cell r="L25">
            <v>1.0435521753250838</v>
          </cell>
          <cell r="M25">
            <v>0.94603844044190177</v>
          </cell>
          <cell r="N25">
            <v>1.0023337332755513</v>
          </cell>
          <cell r="O25">
            <v>-2.3337332755513085E-3</v>
          </cell>
        </row>
        <row r="26">
          <cell r="B26">
            <v>1.1742883063652885</v>
          </cell>
          <cell r="C26">
            <v>1.0597634079004377</v>
          </cell>
          <cell r="D26">
            <v>1.0562966561294844</v>
          </cell>
          <cell r="E26">
            <v>0.98839876874885035</v>
          </cell>
          <cell r="F26">
            <v>1.069750380899942</v>
          </cell>
          <cell r="G26">
            <v>0.97967410697717749</v>
          </cell>
          <cell r="H26">
            <v>0.89628309198484968</v>
          </cell>
          <cell r="I26">
            <v>0.98183035704504529</v>
          </cell>
          <cell r="J26">
            <v>1.037823928267342</v>
          </cell>
          <cell r="K26">
            <v>1.0053564354917819</v>
          </cell>
          <cell r="L26">
            <v>0.99757889036464875</v>
          </cell>
          <cell r="M26">
            <v>1.0126787048746329</v>
          </cell>
          <cell r="N26">
            <v>1.0190746920451499</v>
          </cell>
          <cell r="O26">
            <v>-1.9074692045149888E-2</v>
          </cell>
        </row>
        <row r="27">
          <cell r="B27">
            <v>1.1042313947606255</v>
          </cell>
          <cell r="C27">
            <v>1.0068361743059613</v>
          </cell>
          <cell r="D27">
            <v>1.0149555862155024</v>
          </cell>
          <cell r="E27">
            <v>1.0954292089044682</v>
          </cell>
          <cell r="F27">
            <v>0.98311861552941493</v>
          </cell>
          <cell r="G27">
            <v>1.0020240284134991</v>
          </cell>
          <cell r="H27">
            <v>0.93263436671664124</v>
          </cell>
          <cell r="I27">
            <v>1.0754451472405728</v>
          </cell>
          <cell r="J27">
            <v>0.99734953692232775</v>
          </cell>
          <cell r="K27">
            <v>0.95280794651760037</v>
          </cell>
          <cell r="L27">
            <v>1.0557251794504401</v>
          </cell>
          <cell r="M27">
            <v>1.0335028198202512</v>
          </cell>
          <cell r="N27">
            <v>1.0205279982069209</v>
          </cell>
          <cell r="O27">
            <v>-2.0527998206920861E-2</v>
          </cell>
        </row>
        <row r="28">
          <cell r="B28">
            <v>0.74467559566466557</v>
          </cell>
          <cell r="C28">
            <v>0.94815067649841145</v>
          </cell>
          <cell r="D28">
            <v>0.98639681429275672</v>
          </cell>
          <cell r="E28">
            <v>0.9214788813645366</v>
          </cell>
          <cell r="F28">
            <v>1.0162989812954506</v>
          </cell>
          <cell r="G28">
            <v>0.57631093962931523</v>
          </cell>
          <cell r="H28">
            <v>0.85428238458090522</v>
          </cell>
          <cell r="I28">
            <v>1.1307224097274282</v>
          </cell>
          <cell r="J28">
            <v>1.1167600387703156</v>
          </cell>
          <cell r="K28">
            <v>0.85913864679304697</v>
          </cell>
          <cell r="L28">
            <v>0.99906705454201516</v>
          </cell>
          <cell r="M28">
            <v>1.0177078983281651</v>
          </cell>
          <cell r="N28">
            <v>0.90629273450162073</v>
          </cell>
          <cell r="O28">
            <v>9.3707265498379266E-2</v>
          </cell>
        </row>
        <row r="30">
          <cell r="B30">
            <v>0.98835251135784563</v>
          </cell>
          <cell r="C30">
            <v>0.9857244209129753</v>
          </cell>
          <cell r="D30">
            <v>1.015295676076988</v>
          </cell>
          <cell r="E30">
            <v>0.89058679695185461</v>
          </cell>
          <cell r="F30">
            <v>0.98013225589031594</v>
          </cell>
          <cell r="G30">
            <v>0.97907458934137459</v>
          </cell>
          <cell r="H30">
            <v>0.97186963495707113</v>
          </cell>
          <cell r="I30">
            <v>0.98041258094744121</v>
          </cell>
          <cell r="J30">
            <v>0.97723719596228598</v>
          </cell>
          <cell r="K30">
            <v>1.0514970686263705</v>
          </cell>
          <cell r="L30">
            <v>0.81252617262770566</v>
          </cell>
          <cell r="M30">
            <v>0.82415884127382022</v>
          </cell>
          <cell r="N30">
            <v>0.94730549727700608</v>
          </cell>
          <cell r="O30">
            <v>5.2694502722993919E-2</v>
          </cell>
        </row>
        <row r="31">
          <cell r="B31">
            <v>0.97592553481877586</v>
          </cell>
          <cell r="C31">
            <v>1.0055748746555311</v>
          </cell>
          <cell r="D31">
            <v>1.0022687748937866</v>
          </cell>
          <cell r="E31">
            <v>0.99380546232511568</v>
          </cell>
          <cell r="F31">
            <v>0.99798820342769712</v>
          </cell>
          <cell r="G31">
            <v>0.97891733524662772</v>
          </cell>
          <cell r="H31">
            <v>0.99814652348521637</v>
          </cell>
          <cell r="I31">
            <v>0.97947928010457408</v>
          </cell>
          <cell r="J31">
            <v>0.93485235129425792</v>
          </cell>
          <cell r="K31">
            <v>0.98409245484438024</v>
          </cell>
          <cell r="L31">
            <v>0.70182262381032523</v>
          </cell>
          <cell r="M31">
            <v>0.96252042615522126</v>
          </cell>
          <cell r="N31">
            <v>0.96106262086223837</v>
          </cell>
          <cell r="O31">
            <v>3.893737913776163E-2</v>
          </cell>
        </row>
        <row r="32">
          <cell r="B32">
            <v>0.99927059733654189</v>
          </cell>
          <cell r="C32">
            <v>0.98608360471034817</v>
          </cell>
          <cell r="D32">
            <v>1.0062755213869288</v>
          </cell>
          <cell r="E32">
            <v>0.99446777799986341</v>
          </cell>
          <cell r="F32">
            <v>0.99131341334908885</v>
          </cell>
          <cell r="G32">
            <v>0.99650293179545002</v>
          </cell>
          <cell r="H32">
            <v>0.99792012600244839</v>
          </cell>
          <cell r="I32">
            <v>0.99077293875186556</v>
          </cell>
          <cell r="J32">
            <v>0.99528113538511531</v>
          </cell>
          <cell r="K32">
            <v>1.0727611404377464</v>
          </cell>
          <cell r="L32">
            <v>0.79803020462333796</v>
          </cell>
          <cell r="M32">
            <v>0.72704262885870818</v>
          </cell>
          <cell r="N32">
            <v>0.95641542976473681</v>
          </cell>
          <cell r="O32">
            <v>4.3584570235263187E-2</v>
          </cell>
        </row>
        <row r="33">
          <cell r="B33">
            <v>1.036914581202127</v>
          </cell>
          <cell r="C33">
            <v>0.988497359173792</v>
          </cell>
          <cell r="D33">
            <v>0.99975518816743436</v>
          </cell>
          <cell r="E33">
            <v>-6.9537533014405961E-2</v>
          </cell>
          <cell r="F33">
            <v>0.86022550169097889</v>
          </cell>
          <cell r="G33">
            <v>0.93618502722878494</v>
          </cell>
          <cell r="H33">
            <v>0.83013021605749837</v>
          </cell>
          <cell r="I33">
            <v>0.91359828669949383</v>
          </cell>
          <cell r="J33">
            <v>0.90941999719037159</v>
          </cell>
          <cell r="K33">
            <v>0.96736506946495182</v>
          </cell>
          <cell r="L33">
            <v>0.81628718555787505</v>
          </cell>
          <cell r="M33">
            <v>1.0127721315267939</v>
          </cell>
          <cell r="N33">
            <v>0.85495453152984857</v>
          </cell>
          <cell r="O33">
            <v>0.14504546847015143</v>
          </cell>
        </row>
        <row r="34">
          <cell r="B34">
            <v>1.0025078874007596</v>
          </cell>
          <cell r="C34">
            <v>0.99409146660680059</v>
          </cell>
          <cell r="D34">
            <v>0.98397123927611263</v>
          </cell>
          <cell r="E34">
            <v>0.98473835070385918</v>
          </cell>
          <cell r="F34">
            <v>0.93868597224228834</v>
          </cell>
          <cell r="G34">
            <v>0.95891973183989931</v>
          </cell>
          <cell r="H34">
            <v>0.94816395221770933</v>
          </cell>
          <cell r="I34">
            <v>0.99246337342265278</v>
          </cell>
          <cell r="J34">
            <v>0.99143832575579116</v>
          </cell>
          <cell r="K34">
            <v>0.98850677370306683</v>
          </cell>
          <cell r="L34">
            <v>0.7349304820607977</v>
          </cell>
          <cell r="M34">
            <v>0.71997770810400052</v>
          </cell>
          <cell r="N34">
            <v>0.92578914695541792</v>
          </cell>
          <cell r="O34">
            <v>7.4210853044582081E-2</v>
          </cell>
        </row>
        <row r="35">
          <cell r="B35">
            <v>0.95852765018101294</v>
          </cell>
          <cell r="C35">
            <v>0.97112578279457962</v>
          </cell>
          <cell r="D35">
            <v>1.0691916311131637</v>
          </cell>
          <cell r="E35">
            <v>1.0610531210328737</v>
          </cell>
          <cell r="F35">
            <v>1.002785663051555</v>
          </cell>
          <cell r="G35">
            <v>0.99421459275590518</v>
          </cell>
          <cell r="H35">
            <v>1.0034830120719014</v>
          </cell>
          <cell r="I35">
            <v>1.0032264177306305</v>
          </cell>
          <cell r="J35">
            <v>0.95626208302208615</v>
          </cell>
          <cell r="K35">
            <v>0.98465812318603374</v>
          </cell>
          <cell r="L35">
            <v>1.0580252669327181</v>
          </cell>
          <cell r="M35">
            <v>0.8862405411288945</v>
          </cell>
          <cell r="N35">
            <v>0.99486129252422595</v>
          </cell>
          <cell r="O35">
            <v>5.1387074757740514E-3</v>
          </cell>
        </row>
        <row r="36">
          <cell r="B36">
            <v>1.0010863082235899</v>
          </cell>
          <cell r="C36">
            <v>0.99042466692742614</v>
          </cell>
          <cell r="D36">
            <v>0.99622947490871294</v>
          </cell>
          <cell r="E36">
            <v>0.99691902379412323</v>
          </cell>
          <cell r="F36">
            <v>0.99872155928835438</v>
          </cell>
          <cell r="G36">
            <v>0.98628693365554476</v>
          </cell>
          <cell r="H36">
            <v>0.99794573128584108</v>
          </cell>
          <cell r="I36">
            <v>0.98253890624904139</v>
          </cell>
          <cell r="J36">
            <v>1.0749801929439171</v>
          </cell>
          <cell r="K36">
            <v>1.2902892071001903</v>
          </cell>
          <cell r="L36">
            <v>0.68658018182552927</v>
          </cell>
          <cell r="M36">
            <v>0.79666338525791847</v>
          </cell>
          <cell r="N36">
            <v>0.93916187880475788</v>
          </cell>
          <cell r="O36">
            <v>6.0838121195242123E-2</v>
          </cell>
        </row>
        <row r="37">
          <cell r="B37">
            <v>0</v>
          </cell>
          <cell r="C37">
            <v>0</v>
          </cell>
          <cell r="D37">
            <v>0</v>
          </cell>
          <cell r="E37">
            <v>0</v>
          </cell>
          <cell r="F37">
            <v>0</v>
          </cell>
          <cell r="G37">
            <v>0</v>
          </cell>
          <cell r="H37">
            <v>0</v>
          </cell>
          <cell r="I37">
            <v>0</v>
          </cell>
          <cell r="J37">
            <v>0</v>
          </cell>
          <cell r="K37">
            <v>0</v>
          </cell>
          <cell r="L37">
            <v>0</v>
          </cell>
          <cell r="M37">
            <v>0</v>
          </cell>
        </row>
        <row r="48">
          <cell r="B48">
            <v>0.89904368615518371</v>
          </cell>
          <cell r="C48">
            <v>0.89216939239683735</v>
          </cell>
          <cell r="D48">
            <v>0.79193504736129905</v>
          </cell>
          <cell r="E48">
            <v>0.79307500271355702</v>
          </cell>
          <cell r="F48">
            <v>0.87938197073570046</v>
          </cell>
          <cell r="G48">
            <v>0.81313461771477036</v>
          </cell>
          <cell r="H48">
            <v>0.75946847111895643</v>
          </cell>
          <cell r="I48">
            <v>0.79283148903125611</v>
          </cell>
          <cell r="J48">
            <v>0.71179937952430206</v>
          </cell>
          <cell r="K48">
            <v>0.76183526164950643</v>
          </cell>
          <cell r="L48">
            <v>0.7286080970715203</v>
          </cell>
          <cell r="M48">
            <v>0.84500655043837547</v>
          </cell>
          <cell r="N48">
            <v>0.80592273365242739</v>
          </cell>
        </row>
        <row r="49">
          <cell r="B49">
            <v>1</v>
          </cell>
          <cell r="C49">
            <v>0.9</v>
          </cell>
          <cell r="D49">
            <v>0.8</v>
          </cell>
          <cell r="E49">
            <v>0.8</v>
          </cell>
          <cell r="F49">
            <v>0.9</v>
          </cell>
          <cell r="G49">
            <v>0.9</v>
          </cell>
          <cell r="H49">
            <v>1</v>
          </cell>
          <cell r="I49">
            <v>0.85</v>
          </cell>
          <cell r="J49">
            <v>0.8</v>
          </cell>
          <cell r="K49">
            <v>0.85</v>
          </cell>
          <cell r="L49">
            <v>0.7</v>
          </cell>
          <cell r="M49">
            <v>0.9</v>
          </cell>
          <cell r="N49">
            <v>0.8</v>
          </cell>
        </row>
        <row r="50">
          <cell r="B50">
            <v>0.7</v>
          </cell>
          <cell r="C50">
            <v>0.7</v>
          </cell>
          <cell r="D50">
            <v>0.6</v>
          </cell>
          <cell r="E50">
            <v>0.7</v>
          </cell>
          <cell r="F50">
            <v>0.7</v>
          </cell>
          <cell r="G50">
            <v>0.6</v>
          </cell>
          <cell r="H50">
            <v>0.7</v>
          </cell>
          <cell r="I50">
            <v>0.7</v>
          </cell>
          <cell r="J50">
            <v>0.5</v>
          </cell>
          <cell r="K50">
            <v>0.5</v>
          </cell>
          <cell r="L50">
            <v>0.5</v>
          </cell>
          <cell r="M50">
            <v>0.5</v>
          </cell>
          <cell r="N50">
            <v>0.614885155425696</v>
          </cell>
        </row>
        <row r="51">
          <cell r="B51">
            <v>1.1000000000000001</v>
          </cell>
          <cell r="C51">
            <v>1.1000000000000001</v>
          </cell>
          <cell r="D51">
            <v>1</v>
          </cell>
          <cell r="E51">
            <v>1</v>
          </cell>
          <cell r="F51">
            <v>1.1000000000000001</v>
          </cell>
          <cell r="G51">
            <v>1</v>
          </cell>
          <cell r="H51">
            <v>0.9</v>
          </cell>
          <cell r="I51">
            <v>1.1000000000000001</v>
          </cell>
          <cell r="J51">
            <v>1</v>
          </cell>
          <cell r="K51">
            <v>1</v>
          </cell>
          <cell r="L51">
            <v>0.86</v>
          </cell>
          <cell r="M51">
            <v>1</v>
          </cell>
          <cell r="N51">
            <v>1.0138035703178454</v>
          </cell>
        </row>
        <row r="52">
          <cell r="B52">
            <v>0.9</v>
          </cell>
          <cell r="C52">
            <v>0.9</v>
          </cell>
          <cell r="D52">
            <v>0.7</v>
          </cell>
          <cell r="E52">
            <v>0.7</v>
          </cell>
          <cell r="F52">
            <v>0.8</v>
          </cell>
          <cell r="G52">
            <v>0.7</v>
          </cell>
          <cell r="H52">
            <v>0.6</v>
          </cell>
          <cell r="I52">
            <v>0.7</v>
          </cell>
          <cell r="J52">
            <v>0.5</v>
          </cell>
          <cell r="K52">
            <v>0.63</v>
          </cell>
          <cell r="L52">
            <v>0.63</v>
          </cell>
          <cell r="M52">
            <v>0.9</v>
          </cell>
          <cell r="N52">
            <v>0.71956774662680778</v>
          </cell>
        </row>
        <row r="53">
          <cell r="B53">
            <v>0.9</v>
          </cell>
          <cell r="C53">
            <v>0.9</v>
          </cell>
          <cell r="D53">
            <v>0.8</v>
          </cell>
          <cell r="E53">
            <v>0.8</v>
          </cell>
          <cell r="F53">
            <v>0.9</v>
          </cell>
          <cell r="G53">
            <v>0.8</v>
          </cell>
          <cell r="H53">
            <v>0.7</v>
          </cell>
          <cell r="I53">
            <v>0.7</v>
          </cell>
          <cell r="J53">
            <v>0.8</v>
          </cell>
          <cell r="K53">
            <v>0.8</v>
          </cell>
          <cell r="L53">
            <v>0.8</v>
          </cell>
          <cell r="M53">
            <v>0.8</v>
          </cell>
          <cell r="N53">
            <v>0.80635753613214045</v>
          </cell>
        </row>
        <row r="54">
          <cell r="B54">
            <v>0.8</v>
          </cell>
          <cell r="C54">
            <v>0.8</v>
          </cell>
          <cell r="D54">
            <v>0.8</v>
          </cell>
          <cell r="E54">
            <v>0.8</v>
          </cell>
          <cell r="F54">
            <v>0.9</v>
          </cell>
          <cell r="G54">
            <v>0.9</v>
          </cell>
          <cell r="H54">
            <v>0.8</v>
          </cell>
          <cell r="I54">
            <v>0.8</v>
          </cell>
          <cell r="J54">
            <v>0.8</v>
          </cell>
          <cell r="K54">
            <v>0.8</v>
          </cell>
          <cell r="L54">
            <v>0.8</v>
          </cell>
          <cell r="M54">
            <v>0.9</v>
          </cell>
          <cell r="N54">
            <v>0.82418822712276418</v>
          </cell>
        </row>
        <row r="56">
          <cell r="B56">
            <v>0.99934796783307978</v>
          </cell>
          <cell r="C56">
            <v>0.99945846420448392</v>
          </cell>
          <cell r="D56">
            <v>0.99945872801082547</v>
          </cell>
          <cell r="E56">
            <v>0.99967437316834906</v>
          </cell>
          <cell r="F56">
            <v>0.99918141819298067</v>
          </cell>
          <cell r="G56">
            <v>0.99975766387980125</v>
          </cell>
          <cell r="H56">
            <v>0.99970579582230068</v>
          </cell>
          <cell r="I56">
            <v>0.99990293146961751</v>
          </cell>
          <cell r="J56">
            <v>1</v>
          </cell>
          <cell r="K56">
            <v>0.99904468740048824</v>
          </cell>
          <cell r="L56">
            <v>0.99906661999766655</v>
          </cell>
          <cell r="M56">
            <v>0.99989922402499243</v>
          </cell>
          <cell r="N56">
            <v>0.99955014935041564</v>
          </cell>
        </row>
        <row r="57">
          <cell r="B57">
            <v>0.99689440993788825</v>
          </cell>
          <cell r="C57">
            <v>0.99794450154162384</v>
          </cell>
          <cell r="D57">
            <v>0.99884792626728114</v>
          </cell>
          <cell r="E57">
            <v>0.9989847715736041</v>
          </cell>
          <cell r="F57">
            <v>0.99286442405708464</v>
          </cell>
          <cell r="G57">
            <v>0.99760765550239239</v>
          </cell>
          <cell r="H57">
            <v>0.99903567984570874</v>
          </cell>
          <cell r="I57">
            <v>1</v>
          </cell>
          <cell r="J57">
            <v>1</v>
          </cell>
          <cell r="K57">
            <v>0.99322362052274926</v>
          </cell>
          <cell r="L57">
            <v>0.99476439790575921</v>
          </cell>
          <cell r="M57">
            <v>0.99898887765419619</v>
          </cell>
          <cell r="N57">
            <v>0.99743852459016391</v>
          </cell>
        </row>
        <row r="58">
          <cell r="B58">
            <v>1</v>
          </cell>
          <cell r="C58">
            <v>1</v>
          </cell>
          <cell r="D58">
            <v>1</v>
          </cell>
          <cell r="E58">
            <v>1</v>
          </cell>
          <cell r="F58">
            <v>1</v>
          </cell>
          <cell r="G58">
            <v>1</v>
          </cell>
          <cell r="H58">
            <v>1</v>
          </cell>
          <cell r="I58">
            <v>1</v>
          </cell>
          <cell r="J58">
            <v>1</v>
          </cell>
          <cell r="K58">
            <v>1</v>
          </cell>
          <cell r="L58">
            <v>1</v>
          </cell>
          <cell r="M58">
            <v>1</v>
          </cell>
          <cell r="N58">
            <v>1</v>
          </cell>
        </row>
        <row r="59">
          <cell r="B59">
            <v>0.99922118380062308</v>
          </cell>
          <cell r="C59">
            <v>0.99935979513444306</v>
          </cell>
          <cell r="D59">
            <v>1</v>
          </cell>
          <cell r="E59">
            <v>1</v>
          </cell>
          <cell r="F59">
            <v>1</v>
          </cell>
          <cell r="G59">
            <v>1</v>
          </cell>
          <cell r="H59">
            <v>1</v>
          </cell>
          <cell r="I59">
            <v>1</v>
          </cell>
          <cell r="J59">
            <v>1</v>
          </cell>
          <cell r="K59">
            <v>1</v>
          </cell>
          <cell r="L59">
            <v>1</v>
          </cell>
          <cell r="M59">
            <v>1</v>
          </cell>
          <cell r="N59">
            <v>0.99987559868134601</v>
          </cell>
        </row>
        <row r="60">
          <cell r="B60">
            <v>0.99905437352245863</v>
          </cell>
          <cell r="C60">
            <v>0.99895452169367482</v>
          </cell>
          <cell r="D60">
            <v>0.99814585908529052</v>
          </cell>
          <cell r="E60">
            <v>0.99904489016236864</v>
          </cell>
          <cell r="F60">
            <v>1</v>
          </cell>
          <cell r="G60">
            <v>1</v>
          </cell>
          <cell r="H60">
            <v>1</v>
          </cell>
          <cell r="I60">
            <v>1</v>
          </cell>
          <cell r="J60">
            <v>1</v>
          </cell>
          <cell r="K60">
            <v>0.99902439024390244</v>
          </cell>
          <cell r="L60">
            <v>1</v>
          </cell>
          <cell r="M60">
            <v>1</v>
          </cell>
          <cell r="N60">
            <v>0.99955562737335379</v>
          </cell>
        </row>
        <row r="61">
          <cell r="B61">
            <v>1</v>
          </cell>
          <cell r="C61">
            <v>1</v>
          </cell>
          <cell r="D61">
            <v>1</v>
          </cell>
          <cell r="E61">
            <v>1</v>
          </cell>
          <cell r="F61">
            <v>1</v>
          </cell>
          <cell r="G61">
            <v>1</v>
          </cell>
          <cell r="H61">
            <v>0.99914346895074946</v>
          </cell>
          <cell r="I61">
            <v>0.999</v>
          </cell>
          <cell r="J61">
            <v>1</v>
          </cell>
          <cell r="K61">
            <v>1</v>
          </cell>
          <cell r="L61">
            <v>1</v>
          </cell>
          <cell r="M61">
            <v>1</v>
          </cell>
          <cell r="N61">
            <v>0.99987095664143155</v>
          </cell>
        </row>
        <row r="62">
          <cell r="B62">
            <v>1</v>
          </cell>
          <cell r="C62">
            <v>1</v>
          </cell>
          <cell r="D62">
            <v>1</v>
          </cell>
          <cell r="E62">
            <v>1</v>
          </cell>
          <cell r="F62">
            <v>0.99945975148568345</v>
          </cell>
          <cell r="G62">
            <v>1</v>
          </cell>
          <cell r="H62">
            <v>1</v>
          </cell>
          <cell r="I62">
            <v>1</v>
          </cell>
          <cell r="J62">
            <v>1</v>
          </cell>
          <cell r="K62">
            <v>1</v>
          </cell>
          <cell r="L62">
            <v>0.99818071558520316</v>
          </cell>
          <cell r="M62">
            <v>1</v>
          </cell>
          <cell r="N62">
            <v>0.99982635874283732</v>
          </cell>
        </row>
        <row r="73">
          <cell r="B73">
            <v>0.2</v>
          </cell>
          <cell r="C73">
            <v>0.2</v>
          </cell>
          <cell r="D73">
            <v>0.2</v>
          </cell>
          <cell r="E73">
            <v>0.2</v>
          </cell>
          <cell r="F73">
            <v>0.2</v>
          </cell>
          <cell r="G73">
            <v>0.2</v>
          </cell>
          <cell r="H73">
            <v>0.2</v>
          </cell>
          <cell r="I73">
            <v>0.2</v>
          </cell>
          <cell r="J73">
            <v>0.2</v>
          </cell>
          <cell r="K73">
            <v>0.2</v>
          </cell>
          <cell r="L73">
            <v>0.2</v>
          </cell>
          <cell r="M73">
            <v>0.3</v>
          </cell>
          <cell r="N73">
            <v>0.20761355670389134</v>
          </cell>
        </row>
        <row r="74">
          <cell r="B74">
            <v>0.1</v>
          </cell>
          <cell r="C74">
            <v>0.2</v>
          </cell>
          <cell r="D74">
            <v>0.2</v>
          </cell>
          <cell r="E74">
            <v>0.2</v>
          </cell>
          <cell r="F74">
            <v>0.2</v>
          </cell>
          <cell r="G74">
            <v>0.2</v>
          </cell>
          <cell r="H74">
            <v>0.2</v>
          </cell>
          <cell r="I74">
            <v>0.2</v>
          </cell>
          <cell r="J74">
            <v>0.3</v>
          </cell>
          <cell r="K74">
            <v>0.2</v>
          </cell>
          <cell r="L74">
            <v>0.2</v>
          </cell>
          <cell r="M74">
            <v>0.2</v>
          </cell>
          <cell r="N74">
            <v>0.20235263950767654</v>
          </cell>
        </row>
        <row r="75">
          <cell r="B75">
            <v>0.2</v>
          </cell>
          <cell r="C75">
            <v>0.2</v>
          </cell>
          <cell r="D75">
            <v>0.2</v>
          </cell>
          <cell r="E75">
            <v>0.2</v>
          </cell>
          <cell r="F75">
            <v>0.2</v>
          </cell>
          <cell r="G75">
            <v>0.2</v>
          </cell>
          <cell r="H75">
            <v>0.2</v>
          </cell>
          <cell r="I75">
            <v>0.2</v>
          </cell>
          <cell r="J75">
            <v>0.2</v>
          </cell>
          <cell r="K75">
            <v>0.2</v>
          </cell>
          <cell r="L75">
            <v>0.2</v>
          </cell>
          <cell r="M75">
            <v>0.3</v>
          </cell>
          <cell r="N75">
            <v>0.20620584244428158</v>
          </cell>
        </row>
        <row r="76">
          <cell r="B76">
            <v>0.2</v>
          </cell>
          <cell r="C76">
            <v>0.2</v>
          </cell>
          <cell r="D76">
            <v>0.2</v>
          </cell>
          <cell r="E76">
            <v>0.2</v>
          </cell>
          <cell r="F76">
            <v>0.2</v>
          </cell>
          <cell r="G76">
            <v>0.2</v>
          </cell>
          <cell r="H76">
            <v>0.1</v>
          </cell>
          <cell r="I76">
            <v>0.2</v>
          </cell>
          <cell r="J76">
            <v>0.2</v>
          </cell>
          <cell r="K76">
            <v>0.2</v>
          </cell>
          <cell r="L76">
            <v>0.2</v>
          </cell>
          <cell r="M76">
            <v>0.2</v>
          </cell>
          <cell r="N76">
            <v>0.19255426929528807</v>
          </cell>
        </row>
        <row r="77">
          <cell r="B77">
            <v>0.3</v>
          </cell>
          <cell r="C77">
            <v>0.3</v>
          </cell>
          <cell r="D77">
            <v>0.3</v>
          </cell>
          <cell r="E77">
            <v>0.3</v>
          </cell>
          <cell r="F77">
            <v>0.2</v>
          </cell>
          <cell r="G77">
            <v>0.2</v>
          </cell>
          <cell r="H77">
            <v>0.2</v>
          </cell>
          <cell r="I77">
            <v>0.3</v>
          </cell>
          <cell r="J77">
            <v>0.3</v>
          </cell>
          <cell r="K77">
            <v>0.2</v>
          </cell>
          <cell r="L77">
            <v>0.3</v>
          </cell>
          <cell r="M77">
            <v>0.3</v>
          </cell>
          <cell r="N77">
            <v>0.26520557848367249</v>
          </cell>
        </row>
        <row r="78">
          <cell r="B78">
            <v>0.3</v>
          </cell>
          <cell r="C78">
            <v>0.3</v>
          </cell>
          <cell r="D78">
            <v>0.2</v>
          </cell>
          <cell r="E78">
            <v>0.3</v>
          </cell>
          <cell r="F78">
            <v>0.3</v>
          </cell>
          <cell r="G78">
            <v>0.3</v>
          </cell>
          <cell r="H78">
            <v>0.3</v>
          </cell>
          <cell r="I78">
            <v>0.3</v>
          </cell>
          <cell r="J78">
            <v>0.3</v>
          </cell>
          <cell r="K78">
            <v>0.3</v>
          </cell>
          <cell r="L78">
            <v>0.3</v>
          </cell>
          <cell r="M78">
            <v>0.4</v>
          </cell>
          <cell r="N78">
            <v>0.29684737813423623</v>
          </cell>
        </row>
        <row r="79">
          <cell r="B79">
            <v>0.2</v>
          </cell>
          <cell r="C79">
            <v>0.2</v>
          </cell>
          <cell r="D79">
            <v>0.2</v>
          </cell>
          <cell r="E79">
            <v>0.2</v>
          </cell>
          <cell r="F79">
            <v>0.2</v>
          </cell>
          <cell r="G79">
            <v>0.2</v>
          </cell>
          <cell r="H79">
            <v>0.2</v>
          </cell>
          <cell r="I79">
            <v>0.2</v>
          </cell>
          <cell r="J79">
            <v>0.2</v>
          </cell>
          <cell r="K79">
            <v>0.2</v>
          </cell>
          <cell r="L79">
            <v>0.2</v>
          </cell>
          <cell r="M79">
            <v>0.2</v>
          </cell>
          <cell r="N79">
            <v>0.2</v>
          </cell>
        </row>
        <row r="81">
          <cell r="B81">
            <v>0.99873400490062614</v>
          </cell>
          <cell r="C81">
            <v>0.99867353847429285</v>
          </cell>
          <cell r="D81">
            <v>0.99847765193033733</v>
          </cell>
          <cell r="E81">
            <v>0.99919949441752687</v>
          </cell>
          <cell r="F81">
            <v>0.99937496527584868</v>
          </cell>
          <cell r="G81">
            <v>0.99913023388554423</v>
          </cell>
          <cell r="H81">
            <v>0.99944501090618099</v>
          </cell>
          <cell r="I81">
            <v>0.9993153837982035</v>
          </cell>
          <cell r="J81">
            <v>0.99929011190417805</v>
          </cell>
          <cell r="K81">
            <v>0.99929974713090841</v>
          </cell>
          <cell r="L81">
            <v>0.99930686206555108</v>
          </cell>
          <cell r="M81">
            <v>0.99915215160124349</v>
          </cell>
          <cell r="N81">
            <v>0.99912685712732596</v>
          </cell>
        </row>
        <row r="82">
          <cell r="B82">
            <v>0.99829931972789121</v>
          </cell>
          <cell r="C82">
            <v>0.99870003249918748</v>
          </cell>
          <cell r="D82">
            <v>0.99872773536895676</v>
          </cell>
          <cell r="E82">
            <v>0.99907890696960389</v>
          </cell>
          <cell r="F82">
            <v>0.99867994719788789</v>
          </cell>
          <cell r="G82">
            <v>0.99699228455603506</v>
          </cell>
          <cell r="H82">
            <v>0.99912772585669785</v>
          </cell>
          <cell r="I82">
            <v>0.99878222041810427</v>
          </cell>
          <cell r="J82">
            <v>0.99913588248001728</v>
          </cell>
          <cell r="K82">
            <v>0.99860302677532009</v>
          </cell>
          <cell r="L82">
            <v>0.99974921630094049</v>
          </cell>
          <cell r="M82">
            <v>0.9974680630682472</v>
          </cell>
          <cell r="N82">
            <v>0.99861106659401477</v>
          </cell>
        </row>
        <row r="83">
          <cell r="B83">
            <v>0.99898636196092883</v>
          </cell>
          <cell r="C83">
            <v>0.99762932859199049</v>
          </cell>
          <cell r="D83">
            <v>0.99868314424635329</v>
          </cell>
          <cell r="E83">
            <v>0.99936840205720467</v>
          </cell>
          <cell r="F83">
            <v>0.99951380785686506</v>
          </cell>
          <cell r="G83">
            <v>0.99897902357527379</v>
          </cell>
          <cell r="H83">
            <v>0.99964103024320206</v>
          </cell>
          <cell r="I83">
            <v>0.99934985778138963</v>
          </cell>
          <cell r="J83">
            <v>0.99849036497646748</v>
          </cell>
          <cell r="K83">
            <v>0.99983123787022188</v>
          </cell>
          <cell r="L83">
            <v>0.99988938053097343</v>
          </cell>
          <cell r="M83">
            <v>0.99924604171902487</v>
          </cell>
          <cell r="N83">
            <v>0.9991187984465898</v>
          </cell>
        </row>
        <row r="84">
          <cell r="B84">
            <v>0.99968703544323601</v>
          </cell>
          <cell r="C84">
            <v>0.99948307056086849</v>
          </cell>
          <cell r="D84">
            <v>0.99940319885414175</v>
          </cell>
          <cell r="E84">
            <v>0.99945259470111669</v>
          </cell>
          <cell r="F84">
            <v>1</v>
          </cell>
          <cell r="G84">
            <v>1</v>
          </cell>
          <cell r="H84">
            <v>1</v>
          </cell>
          <cell r="I84">
            <v>0.99972514887769126</v>
          </cell>
          <cell r="J84">
            <v>1</v>
          </cell>
          <cell r="K84">
            <v>0.99968381112984828</v>
          </cell>
          <cell r="L84">
            <v>1</v>
          </cell>
          <cell r="M84">
            <v>0.99990170057996652</v>
          </cell>
          <cell r="N84">
            <v>0.99977578102941422</v>
          </cell>
        </row>
        <row r="85">
          <cell r="B85">
            <v>0.99791909861442418</v>
          </cell>
          <cell r="C85">
            <v>0.99801556217034837</v>
          </cell>
          <cell r="D85">
            <v>0.99714194982534132</v>
          </cell>
          <cell r="E85">
            <v>0.99875500222321034</v>
          </cell>
          <cell r="F85">
            <v>0.99929698141394618</v>
          </cell>
          <cell r="G85">
            <v>0.99908616187989552</v>
          </cell>
          <cell r="H85">
            <v>0.99931999222848256</v>
          </cell>
          <cell r="I85">
            <v>0.99901199083846048</v>
          </cell>
          <cell r="J85">
            <v>0.9992994582477116</v>
          </cell>
          <cell r="K85">
            <v>0.99887159716018614</v>
          </cell>
          <cell r="L85">
            <v>0.99854262812727712</v>
          </cell>
          <cell r="M85">
            <v>0.99898255074528153</v>
          </cell>
          <cell r="N85">
            <v>0.99871699642109524</v>
          </cell>
        </row>
        <row r="86">
          <cell r="B86">
            <v>0.9981673306772908</v>
          </cell>
          <cell r="C86">
            <v>0.99869045670322476</v>
          </cell>
          <cell r="D86">
            <v>0.99850015787811808</v>
          </cell>
          <cell r="E86">
            <v>0.99896040071826864</v>
          </cell>
          <cell r="F86">
            <v>0.99894108586830954</v>
          </cell>
          <cell r="G86">
            <v>0.99930771893388715</v>
          </cell>
          <cell r="H86">
            <v>0.99914009789654712</v>
          </cell>
          <cell r="I86">
            <v>0.99937456567060456</v>
          </cell>
          <cell r="J86">
            <v>0.99924607961399281</v>
          </cell>
          <cell r="K86">
            <v>0.9993641710379908</v>
          </cell>
          <cell r="L86">
            <v>0.99943899018232818</v>
          </cell>
          <cell r="M86">
            <v>0.99975381585425893</v>
          </cell>
          <cell r="N86">
            <v>0.9990564335965143</v>
          </cell>
        </row>
        <row r="87">
          <cell r="B87">
            <v>0.99980984978132725</v>
          </cell>
          <cell r="C87">
            <v>1</v>
          </cell>
          <cell r="D87">
            <v>0.99980721033352615</v>
          </cell>
          <cell r="E87">
            <v>1</v>
          </cell>
          <cell r="F87">
            <v>0.9998160412067697</v>
          </cell>
          <cell r="G87">
            <v>0.99990785957799688</v>
          </cell>
          <cell r="H87">
            <v>0.99963340420851965</v>
          </cell>
          <cell r="I87">
            <v>0.998</v>
          </cell>
          <cell r="J87">
            <v>0.99960660896931552</v>
          </cell>
          <cell r="K87">
            <v>0.99962504686914133</v>
          </cell>
          <cell r="L87">
            <v>0.99917539374948461</v>
          </cell>
          <cell r="M87">
            <v>0.99952486537852392</v>
          </cell>
          <cell r="N87">
            <v>0.99971010691533047</v>
          </cell>
        </row>
        <row r="98">
          <cell r="B98">
            <v>8.3333333333333329E-2</v>
          </cell>
          <cell r="C98">
            <v>8.3333333333333329E-2</v>
          </cell>
          <cell r="D98">
            <v>8.3333333333333329E-2</v>
          </cell>
          <cell r="E98">
            <v>0.10331908157528774</v>
          </cell>
          <cell r="F98">
            <v>8.8733114002292987E-2</v>
          </cell>
          <cell r="G98">
            <v>8.3333333333333329E-2</v>
          </cell>
          <cell r="H98">
            <v>8.3333333333333315E-2</v>
          </cell>
          <cell r="I98">
            <v>8.3333333333333329E-2</v>
          </cell>
          <cell r="J98">
            <v>8.3333333333333329E-2</v>
          </cell>
          <cell r="K98">
            <v>8.3333333333333329E-2</v>
          </cell>
          <cell r="L98">
            <v>8.3333333333333329E-2</v>
          </cell>
          <cell r="M98">
            <v>8.3333333333333343E-2</v>
          </cell>
          <cell r="N98">
            <v>0.10341998050772348</v>
          </cell>
        </row>
        <row r="99">
          <cell r="B99">
            <v>8.3333333333333329E-2</v>
          </cell>
          <cell r="C99">
            <v>8.3333333333333329E-2</v>
          </cell>
          <cell r="D99">
            <v>8.3333333333333329E-2</v>
          </cell>
          <cell r="E99">
            <v>8.3333333333333329E-2</v>
          </cell>
          <cell r="F99">
            <v>0.125</v>
          </cell>
          <cell r="G99">
            <v>8.3333333333333329E-2</v>
          </cell>
          <cell r="H99">
            <v>8.3333333333333329E-2</v>
          </cell>
          <cell r="I99">
            <v>8.3333333333333329E-2</v>
          </cell>
          <cell r="J99">
            <v>8.3333333333333329E-2</v>
          </cell>
          <cell r="K99">
            <v>8.3333333333333329E-2</v>
          </cell>
          <cell r="L99">
            <v>8.3333333333333329E-2</v>
          </cell>
          <cell r="M99">
            <v>8.3333333333333329E-2</v>
          </cell>
          <cell r="N99">
            <v>0.10259196311961043</v>
          </cell>
        </row>
        <row r="100">
          <cell r="B100">
            <v>8.3333333333333329E-2</v>
          </cell>
          <cell r="C100">
            <v>8.3333333333333329E-2</v>
          </cell>
          <cell r="D100">
            <v>8.3333333333333329E-2</v>
          </cell>
          <cell r="E100">
            <v>0.125</v>
          </cell>
          <cell r="F100">
            <v>8.3333333333333329E-2</v>
          </cell>
          <cell r="G100">
            <v>8.3333333333333329E-2</v>
          </cell>
          <cell r="H100">
            <v>8.3333333333333329E-2</v>
          </cell>
          <cell r="I100">
            <v>8.3333333333333329E-2</v>
          </cell>
          <cell r="J100">
            <v>8.3333333333333329E-2</v>
          </cell>
          <cell r="K100">
            <v>8.3333333333333329E-2</v>
          </cell>
          <cell r="L100">
            <v>8.3333333333333329E-2</v>
          </cell>
          <cell r="M100">
            <v>8.3333333333333329E-2</v>
          </cell>
          <cell r="N100">
            <v>0.10558066564566135</v>
          </cell>
        </row>
        <row r="101">
          <cell r="B101">
            <v>8.3333333333333329E-2</v>
          </cell>
          <cell r="C101">
            <v>8.3333333333333329E-2</v>
          </cell>
          <cell r="D101">
            <v>8.3333333333333329E-2</v>
          </cell>
          <cell r="E101">
            <v>8.3333333333333329E-2</v>
          </cell>
          <cell r="F101">
            <v>8.3333333333333329E-2</v>
          </cell>
          <cell r="G101">
            <v>8.3333333333333329E-2</v>
          </cell>
          <cell r="H101">
            <v>8.3333333333333329E-2</v>
          </cell>
          <cell r="I101">
            <v>8.3333333333333329E-2</v>
          </cell>
          <cell r="J101">
            <v>8.3333333333333329E-2</v>
          </cell>
          <cell r="K101">
            <v>8.3333333333333329E-2</v>
          </cell>
          <cell r="L101">
            <v>8.3333333333333329E-2</v>
          </cell>
          <cell r="M101">
            <v>8.3333333333333329E-2</v>
          </cell>
          <cell r="N101">
            <v>0.10527069115559014</v>
          </cell>
        </row>
        <row r="102">
          <cell r="B102">
            <v>8.3333333333333329E-2</v>
          </cell>
          <cell r="C102">
            <v>8.3333333333333329E-2</v>
          </cell>
          <cell r="D102">
            <v>8.3333333333333329E-2</v>
          </cell>
          <cell r="E102">
            <v>0.125</v>
          </cell>
          <cell r="F102">
            <v>8.3333333333333329E-2</v>
          </cell>
          <cell r="G102">
            <v>8.3333333333333329E-2</v>
          </cell>
          <cell r="H102">
            <v>8.3333333333333329E-2</v>
          </cell>
          <cell r="I102">
            <v>8.3333333333333329E-2</v>
          </cell>
          <cell r="J102">
            <v>8.3333333333333329E-2</v>
          </cell>
          <cell r="K102">
            <v>8.3333333333333329E-2</v>
          </cell>
          <cell r="L102">
            <v>8.3333333333333329E-2</v>
          </cell>
          <cell r="M102">
            <v>8.3333333333333329E-2</v>
          </cell>
          <cell r="N102">
            <v>0.10516068649228584</v>
          </cell>
        </row>
        <row r="103">
          <cell r="B103">
            <v>8.3333333333333329E-2</v>
          </cell>
          <cell r="C103">
            <v>8.3333333333333329E-2</v>
          </cell>
          <cell r="D103">
            <v>8.3333333333333329E-2</v>
          </cell>
          <cell r="E103">
            <v>8.3333333333333329E-2</v>
          </cell>
          <cell r="F103">
            <v>8.3333333333333329E-2</v>
          </cell>
          <cell r="G103">
            <v>8.3333333333333329E-2</v>
          </cell>
          <cell r="H103">
            <v>8.3333333333333329E-2</v>
          </cell>
          <cell r="I103">
            <v>8.3333333333333329E-2</v>
          </cell>
          <cell r="J103">
            <v>8.3333333333333329E-2</v>
          </cell>
          <cell r="K103">
            <v>8.3333333333333329E-2</v>
          </cell>
          <cell r="L103">
            <v>8.3333333333333329E-2</v>
          </cell>
          <cell r="M103">
            <v>8.3333333333333329E-2</v>
          </cell>
          <cell r="N103">
            <v>0.10185989979719177</v>
          </cell>
        </row>
        <row r="104">
          <cell r="B104">
            <v>8.3333333333333329E-2</v>
          </cell>
          <cell r="C104">
            <v>8.3333333333333329E-2</v>
          </cell>
          <cell r="D104">
            <v>8.3333333333333329E-2</v>
          </cell>
          <cell r="E104">
            <v>8.3333333333333329E-2</v>
          </cell>
          <cell r="F104">
            <v>8.3333333333333329E-2</v>
          </cell>
          <cell r="G104">
            <v>8.3333333333333329E-2</v>
          </cell>
          <cell r="H104">
            <v>8.3333333333333329E-2</v>
          </cell>
          <cell r="I104">
            <v>8.3333333333333329E-2</v>
          </cell>
          <cell r="J104">
            <v>8.3333333333333329E-2</v>
          </cell>
          <cell r="K104">
            <v>8.3333333333333329E-2</v>
          </cell>
          <cell r="L104">
            <v>8.3333333333333329E-2</v>
          </cell>
          <cell r="M104">
            <v>8.3333333333333329E-2</v>
          </cell>
          <cell r="N104">
            <v>9.8841236264250537E-2</v>
          </cell>
        </row>
        <row r="106">
          <cell r="B106">
            <v>0.99804950807446291</v>
          </cell>
          <cell r="C106">
            <v>0.99830815709969789</v>
          </cell>
          <cell r="D106">
            <v>0.99806873977086741</v>
          </cell>
          <cell r="E106">
            <v>0.99846140189957688</v>
          </cell>
          <cell r="F106">
            <v>0.99778675041124565</v>
          </cell>
          <cell r="G106">
            <v>0.99824231010671693</v>
          </cell>
          <cell r="H106">
            <v>0.99840051183621237</v>
          </cell>
          <cell r="I106">
            <v>0.99838074764789642</v>
          </cell>
          <cell r="J106">
            <v>0.99746254967899728</v>
          </cell>
          <cell r="K106">
            <v>0.99876012564060179</v>
          </cell>
          <cell r="L106">
            <v>0.9984788453374841</v>
          </cell>
          <cell r="M106">
            <v>0.99785095068113938</v>
          </cell>
          <cell r="N106">
            <v>0.99819634377483846</v>
          </cell>
        </row>
        <row r="107">
          <cell r="B107">
            <v>0.99809834284161913</v>
          </cell>
          <cell r="C107">
            <v>0.99803857469761359</v>
          </cell>
          <cell r="D107">
            <v>0.99645012424565138</v>
          </cell>
          <cell r="E107">
            <v>0.9967618486900206</v>
          </cell>
          <cell r="F107">
            <v>0.99538426032771754</v>
          </cell>
          <cell r="G107">
            <v>0.99378546338827345</v>
          </cell>
          <cell r="H107">
            <v>0.99591169255928047</v>
          </cell>
          <cell r="I107">
            <v>0.99822930500221341</v>
          </cell>
          <cell r="J107">
            <v>0.99421547360809837</v>
          </cell>
          <cell r="K107">
            <v>0.99660479855138073</v>
          </cell>
          <cell r="L107">
            <v>0.99802872430301326</v>
          </cell>
          <cell r="M107">
            <v>0.99799297541394882</v>
          </cell>
          <cell r="N107">
            <v>0.99659886481591908</v>
          </cell>
        </row>
        <row r="108">
          <cell r="B108">
            <v>0.99930699930699929</v>
          </cell>
          <cell r="C108">
            <v>0.999113160695282</v>
          </cell>
          <cell r="D108">
            <v>0.99919126566922767</v>
          </cell>
          <cell r="E108">
            <v>0.99982662968099856</v>
          </cell>
          <cell r="F108">
            <v>0.99942140790742529</v>
          </cell>
          <cell r="G108">
            <v>1</v>
          </cell>
          <cell r="H108">
            <v>0.99981985227886871</v>
          </cell>
          <cell r="I108">
            <v>0.99983834464920784</v>
          </cell>
          <cell r="J108">
            <v>0.99982406755805775</v>
          </cell>
          <cell r="K108">
            <v>1</v>
          </cell>
          <cell r="L108">
            <v>1</v>
          </cell>
          <cell r="M108">
            <v>0.99949622166246854</v>
          </cell>
          <cell r="N108">
            <v>0.99966128833600199</v>
          </cell>
        </row>
        <row r="109">
          <cell r="B109">
            <v>1</v>
          </cell>
          <cell r="C109">
            <v>0.99943640804057865</v>
          </cell>
          <cell r="D109">
            <v>0.99918189255522227</v>
          </cell>
          <cell r="E109">
            <v>0.99772675608092753</v>
          </cell>
          <cell r="F109">
            <v>1</v>
          </cell>
          <cell r="G109">
            <v>1</v>
          </cell>
          <cell r="H109">
            <v>0.999</v>
          </cell>
          <cell r="I109">
            <v>0.999</v>
          </cell>
          <cell r="J109">
            <v>1</v>
          </cell>
          <cell r="K109">
            <v>1</v>
          </cell>
          <cell r="L109">
            <v>0.99955781560910895</v>
          </cell>
          <cell r="M109">
            <v>0.99957779185138274</v>
          </cell>
          <cell r="N109">
            <v>0.99958303874113952</v>
          </cell>
        </row>
        <row r="110">
          <cell r="B110">
            <v>0.99590300077510796</v>
          </cell>
          <cell r="C110">
            <v>0.99627497460209957</v>
          </cell>
          <cell r="D110">
            <v>0.99690650779101742</v>
          </cell>
          <cell r="E110">
            <v>0.99827635736857223</v>
          </cell>
          <cell r="F110">
            <v>0.998507314160613</v>
          </cell>
          <cell r="G110">
            <v>0.99833923826395043</v>
          </cell>
          <cell r="H110">
            <v>0.99772808800669621</v>
          </cell>
          <cell r="I110">
            <v>0.99715133531157274</v>
          </cell>
          <cell r="J110">
            <v>0.99771662059848576</v>
          </cell>
          <cell r="K110">
            <v>0.99808856323669959</v>
          </cell>
          <cell r="L110">
            <v>0.99770671423111223</v>
          </cell>
          <cell r="M110">
            <v>0.99776580365356815</v>
          </cell>
          <cell r="N110">
            <v>0.99755008197802608</v>
          </cell>
        </row>
        <row r="111">
          <cell r="B111">
            <v>0.9965771932985048</v>
          </cell>
          <cell r="C111">
            <v>0.99837925445705022</v>
          </cell>
          <cell r="D111">
            <v>0.99783588818755631</v>
          </cell>
          <cell r="E111">
            <v>0.99777332442663103</v>
          </cell>
          <cell r="F111">
            <v>0.99773806831033707</v>
          </cell>
          <cell r="G111">
            <v>0.99856203779786357</v>
          </cell>
          <cell r="H111">
            <v>0.99847421422032345</v>
          </cell>
          <cell r="I111">
            <v>0.99853961299744431</v>
          </cell>
          <cell r="J111">
            <v>0.99810713609691459</v>
          </cell>
          <cell r="K111">
            <v>0.99883743460569652</v>
          </cell>
          <cell r="L111">
            <v>0.99828962371721774</v>
          </cell>
          <cell r="M111">
            <v>0.99946294307196559</v>
          </cell>
          <cell r="N111">
            <v>0.9981442297686357</v>
          </cell>
        </row>
        <row r="112">
          <cell r="B112">
            <v>0.9997852233676976</v>
          </cell>
          <cell r="C112">
            <v>0.99981078524124878</v>
          </cell>
          <cell r="D112">
            <v>0.99938106044976271</v>
          </cell>
          <cell r="E112">
            <v>0.99962257029628232</v>
          </cell>
          <cell r="F112">
            <v>0.99474003641513253</v>
          </cell>
          <cell r="G112">
            <v>0.99766206163655691</v>
          </cell>
          <cell r="H112">
            <v>0.99855746113159161</v>
          </cell>
          <cell r="I112">
            <v>0.99769337228971244</v>
          </cell>
          <cell r="J112">
            <v>0.99426537472809962</v>
          </cell>
          <cell r="K112">
            <v>0.99901510177281683</v>
          </cell>
          <cell r="L112">
            <v>0.99774977497749773</v>
          </cell>
          <cell r="M112">
            <v>0.99451795841209834</v>
          </cell>
          <cell r="N112">
            <v>0.99775883838383839</v>
          </cell>
        </row>
        <row r="130">
          <cell r="B130">
            <v>11.06</v>
          </cell>
          <cell r="C130">
            <v>10.510071942446041</v>
          </cell>
          <cell r="D130">
            <v>11.296348314606742</v>
          </cell>
          <cell r="E130">
            <v>11.3</v>
          </cell>
          <cell r="F130">
            <v>11.78</v>
          </cell>
          <cell r="G130">
            <v>11.32</v>
          </cell>
          <cell r="H130">
            <v>11.89</v>
          </cell>
          <cell r="I130">
            <v>11.8</v>
          </cell>
          <cell r="J130">
            <v>12.1</v>
          </cell>
          <cell r="K130">
            <v>12.3</v>
          </cell>
          <cell r="L130">
            <v>11.3</v>
          </cell>
          <cell r="M130">
            <v>12.1</v>
          </cell>
          <cell r="N130">
            <v>11.553211890925349</v>
          </cell>
        </row>
        <row r="131">
          <cell r="B131">
            <v>12.5</v>
          </cell>
          <cell r="C131">
            <v>9.3000000000000007</v>
          </cell>
          <cell r="D131">
            <v>12.5</v>
          </cell>
          <cell r="E131">
            <v>12.5</v>
          </cell>
          <cell r="F131">
            <v>11.9</v>
          </cell>
          <cell r="G131">
            <v>11.6</v>
          </cell>
          <cell r="H131">
            <v>13</v>
          </cell>
          <cell r="I131">
            <v>12.69</v>
          </cell>
          <cell r="J131">
            <v>12.8</v>
          </cell>
          <cell r="K131">
            <v>12.5</v>
          </cell>
          <cell r="L131">
            <v>12.8</v>
          </cell>
          <cell r="M131">
            <v>13.2</v>
          </cell>
          <cell r="N131">
            <v>12.282454954954954</v>
          </cell>
        </row>
        <row r="132">
          <cell r="B132">
            <v>10.130000000000001</v>
          </cell>
          <cell r="C132">
            <v>11.2</v>
          </cell>
          <cell r="D132">
            <v>12</v>
          </cell>
          <cell r="E132">
            <v>10.199999999999999</v>
          </cell>
          <cell r="F132">
            <v>11.3</v>
          </cell>
          <cell r="G132">
            <v>9.5</v>
          </cell>
          <cell r="H132">
            <v>9.6</v>
          </cell>
          <cell r="I132">
            <v>10.81</v>
          </cell>
          <cell r="J132">
            <v>11</v>
          </cell>
          <cell r="K132">
            <v>11.1</v>
          </cell>
          <cell r="L132">
            <v>8.4</v>
          </cell>
          <cell r="M132">
            <v>11.1</v>
          </cell>
          <cell r="N132">
            <v>10.507722165474974</v>
          </cell>
        </row>
        <row r="133">
          <cell r="B133">
            <v>10.4</v>
          </cell>
          <cell r="C133">
            <v>10.1</v>
          </cell>
          <cell r="D133">
            <v>11.7</v>
          </cell>
          <cell r="E133">
            <v>11.4</v>
          </cell>
          <cell r="F133">
            <v>11</v>
          </cell>
          <cell r="G133">
            <v>11.6</v>
          </cell>
          <cell r="H133">
            <v>11.9</v>
          </cell>
          <cell r="I133">
            <v>12.19</v>
          </cell>
          <cell r="J133">
            <v>12</v>
          </cell>
          <cell r="K133">
            <v>12</v>
          </cell>
          <cell r="L133">
            <v>12.5</v>
          </cell>
          <cell r="M133">
            <v>11.9</v>
          </cell>
          <cell r="N133">
            <v>11.576229749631812</v>
          </cell>
        </row>
        <row r="134">
          <cell r="B134">
            <v>10.7</v>
          </cell>
          <cell r="C134">
            <v>10.8</v>
          </cell>
          <cell r="D134">
            <v>10.9</v>
          </cell>
          <cell r="E134">
            <v>11.1</v>
          </cell>
          <cell r="F134">
            <v>11.7</v>
          </cell>
          <cell r="G134">
            <v>12.5</v>
          </cell>
          <cell r="H134">
            <v>12.8</v>
          </cell>
          <cell r="I134">
            <v>11.7</v>
          </cell>
          <cell r="J134">
            <v>12.6</v>
          </cell>
          <cell r="K134">
            <v>12.2</v>
          </cell>
          <cell r="L134">
            <v>12.9</v>
          </cell>
          <cell r="M134">
            <v>12.6</v>
          </cell>
          <cell r="N134">
            <v>11.8414605418139</v>
          </cell>
        </row>
        <row r="135">
          <cell r="B135">
            <v>12</v>
          </cell>
          <cell r="C135">
            <v>10.6</v>
          </cell>
          <cell r="D135">
            <v>11.3</v>
          </cell>
          <cell r="E135">
            <v>12.3</v>
          </cell>
          <cell r="F135">
            <v>12.5</v>
          </cell>
          <cell r="G135">
            <v>12.5</v>
          </cell>
          <cell r="H135">
            <v>13</v>
          </cell>
          <cell r="I135">
            <v>12.05</v>
          </cell>
          <cell r="J135">
            <v>13.7</v>
          </cell>
          <cell r="K135">
            <v>13.4</v>
          </cell>
          <cell r="L135">
            <v>12.2</v>
          </cell>
          <cell r="M135">
            <v>12.3</v>
          </cell>
          <cell r="N135">
            <v>12.267816091954025</v>
          </cell>
        </row>
        <row r="136">
          <cell r="B136">
            <v>10.5</v>
          </cell>
          <cell r="C136">
            <v>10.199999999999999</v>
          </cell>
          <cell r="D136">
            <v>9.3000000000000007</v>
          </cell>
          <cell r="E136">
            <v>10.5</v>
          </cell>
          <cell r="F136">
            <v>11.2</v>
          </cell>
          <cell r="G136">
            <v>10.9</v>
          </cell>
          <cell r="H136">
            <v>11.2</v>
          </cell>
          <cell r="I136">
            <v>11.58</v>
          </cell>
          <cell r="J136">
            <v>11.3</v>
          </cell>
          <cell r="K136">
            <v>12</v>
          </cell>
          <cell r="L136">
            <v>9.9</v>
          </cell>
          <cell r="M136">
            <v>12.3</v>
          </cell>
          <cell r="N136">
            <v>10.931026033690657</v>
          </cell>
        </row>
        <row r="138">
          <cell r="B138">
            <v>1</v>
          </cell>
          <cell r="C138">
            <v>1</v>
          </cell>
          <cell r="D138">
            <v>0.9971910112359551</v>
          </cell>
          <cell r="E138">
            <v>1</v>
          </cell>
          <cell r="F138">
            <v>1</v>
          </cell>
          <cell r="G138">
            <v>1</v>
          </cell>
          <cell r="H138">
            <v>1</v>
          </cell>
          <cell r="I138">
            <v>1</v>
          </cell>
          <cell r="J138">
            <v>1</v>
          </cell>
          <cell r="K138">
            <v>1</v>
          </cell>
          <cell r="L138">
            <v>0.99709302325581395</v>
          </cell>
          <cell r="M138">
            <v>1</v>
          </cell>
          <cell r="N138">
            <v>0.99955297273133659</v>
          </cell>
        </row>
        <row r="139">
          <cell r="B139">
            <v>1</v>
          </cell>
          <cell r="C139">
            <v>1</v>
          </cell>
          <cell r="D139">
            <v>0.96551724137931039</v>
          </cell>
          <cell r="E139">
            <v>1</v>
          </cell>
          <cell r="F139">
            <v>1</v>
          </cell>
          <cell r="G139">
            <v>1</v>
          </cell>
          <cell r="H139">
            <v>1</v>
          </cell>
          <cell r="I139">
            <v>1</v>
          </cell>
          <cell r="J139">
            <v>1</v>
          </cell>
          <cell r="K139">
            <v>1</v>
          </cell>
          <cell r="L139">
            <v>1</v>
          </cell>
          <cell r="M139">
            <v>1</v>
          </cell>
          <cell r="N139">
            <v>0.99774774774774777</v>
          </cell>
        </row>
        <row r="140">
          <cell r="B140">
            <v>1</v>
          </cell>
          <cell r="C140">
            <v>1</v>
          </cell>
          <cell r="D140">
            <v>1</v>
          </cell>
          <cell r="E140">
            <v>1</v>
          </cell>
          <cell r="F140">
            <v>1</v>
          </cell>
          <cell r="G140">
            <v>1</v>
          </cell>
          <cell r="H140">
            <v>1</v>
          </cell>
          <cell r="I140">
            <v>1</v>
          </cell>
          <cell r="J140">
            <v>1</v>
          </cell>
          <cell r="K140">
            <v>1</v>
          </cell>
          <cell r="L140">
            <v>1</v>
          </cell>
          <cell r="M140">
            <v>1</v>
          </cell>
          <cell r="N140">
            <v>1</v>
          </cell>
        </row>
        <row r="141">
          <cell r="B141">
            <v>1</v>
          </cell>
          <cell r="C141">
            <v>1</v>
          </cell>
          <cell r="D141">
            <v>1</v>
          </cell>
          <cell r="E141">
            <v>1</v>
          </cell>
          <cell r="F141">
            <v>1</v>
          </cell>
          <cell r="G141">
            <v>1</v>
          </cell>
          <cell r="H141">
            <v>1</v>
          </cell>
          <cell r="I141">
            <v>1</v>
          </cell>
          <cell r="J141">
            <v>1</v>
          </cell>
          <cell r="K141">
            <v>1</v>
          </cell>
          <cell r="L141">
            <v>1</v>
          </cell>
          <cell r="M141">
            <v>1</v>
          </cell>
          <cell r="N141">
            <v>1</v>
          </cell>
        </row>
        <row r="142">
          <cell r="B142">
            <v>1</v>
          </cell>
          <cell r="C142">
            <v>1</v>
          </cell>
          <cell r="D142">
            <v>1</v>
          </cell>
          <cell r="E142">
            <v>1</v>
          </cell>
          <cell r="F142">
            <v>1</v>
          </cell>
          <cell r="G142">
            <v>1</v>
          </cell>
          <cell r="H142">
            <v>1</v>
          </cell>
          <cell r="I142">
            <v>1</v>
          </cell>
          <cell r="J142">
            <v>1</v>
          </cell>
          <cell r="K142">
            <v>1</v>
          </cell>
          <cell r="L142">
            <v>1</v>
          </cell>
          <cell r="M142">
            <v>1</v>
          </cell>
          <cell r="N142">
            <v>1</v>
          </cell>
        </row>
        <row r="143">
          <cell r="B143">
            <v>1</v>
          </cell>
          <cell r="C143">
            <v>1</v>
          </cell>
          <cell r="D143">
            <v>1</v>
          </cell>
          <cell r="E143">
            <v>1</v>
          </cell>
          <cell r="F143">
            <v>1</v>
          </cell>
          <cell r="G143">
            <v>1</v>
          </cell>
          <cell r="H143">
            <v>1</v>
          </cell>
          <cell r="I143">
            <v>1</v>
          </cell>
          <cell r="J143">
            <v>1</v>
          </cell>
          <cell r="K143">
            <v>1</v>
          </cell>
          <cell r="L143">
            <v>0.98275862068965514</v>
          </cell>
          <cell r="M143">
            <v>1</v>
          </cell>
          <cell r="N143">
            <v>0.99885057471264371</v>
          </cell>
        </row>
        <row r="144">
          <cell r="B144">
            <v>1</v>
          </cell>
          <cell r="C144">
            <v>1</v>
          </cell>
          <cell r="D144">
            <v>1</v>
          </cell>
          <cell r="E144">
            <v>1</v>
          </cell>
          <cell r="F144">
            <v>1</v>
          </cell>
          <cell r="G144">
            <v>1</v>
          </cell>
          <cell r="H144">
            <v>1</v>
          </cell>
          <cell r="I144">
            <v>1</v>
          </cell>
          <cell r="J144">
            <v>1</v>
          </cell>
          <cell r="K144">
            <v>1</v>
          </cell>
          <cell r="L144">
            <v>1</v>
          </cell>
          <cell r="M144">
            <v>1</v>
          </cell>
          <cell r="N144">
            <v>1</v>
          </cell>
        </row>
        <row r="152">
          <cell r="B152">
            <v>23.3</v>
          </cell>
          <cell r="C152">
            <v>21.90234375</v>
          </cell>
          <cell r="D152">
            <v>22.792592592592591</v>
          </cell>
          <cell r="E152">
            <v>22.56</v>
          </cell>
          <cell r="F152">
            <v>22.57</v>
          </cell>
          <cell r="G152">
            <v>21.84</v>
          </cell>
          <cell r="H152">
            <v>25.58</v>
          </cell>
          <cell r="I152">
            <v>26.16</v>
          </cell>
          <cell r="J152">
            <v>23.6</v>
          </cell>
          <cell r="K152">
            <v>24.3</v>
          </cell>
          <cell r="L152">
            <v>24.9</v>
          </cell>
          <cell r="M152">
            <v>23.6</v>
          </cell>
          <cell r="N152">
            <v>23.572593277829171</v>
          </cell>
        </row>
        <row r="153">
          <cell r="B153">
            <v>24.2</v>
          </cell>
          <cell r="C153">
            <v>22.6</v>
          </cell>
          <cell r="D153">
            <v>23.4</v>
          </cell>
          <cell r="E153">
            <v>20.2</v>
          </cell>
          <cell r="F153">
            <v>22.4</v>
          </cell>
          <cell r="G153">
            <v>21.1</v>
          </cell>
          <cell r="H153">
            <v>23.4</v>
          </cell>
          <cell r="I153">
            <v>26.41</v>
          </cell>
          <cell r="J153">
            <v>23.7</v>
          </cell>
          <cell r="K153">
            <v>25.4</v>
          </cell>
          <cell r="L153">
            <v>28.4</v>
          </cell>
          <cell r="M153">
            <v>21.1</v>
          </cell>
          <cell r="N153">
            <v>23.382194357366767</v>
          </cell>
        </row>
        <row r="154">
          <cell r="B154">
            <v>24.4</v>
          </cell>
          <cell r="C154">
            <v>20.3</v>
          </cell>
          <cell r="D154">
            <v>20.3</v>
          </cell>
          <cell r="E154">
            <v>20.7</v>
          </cell>
          <cell r="F154">
            <v>19.2</v>
          </cell>
          <cell r="G154">
            <v>21.5</v>
          </cell>
          <cell r="H154">
            <v>20.3</v>
          </cell>
          <cell r="I154">
            <v>12.71</v>
          </cell>
          <cell r="J154">
            <v>17.7</v>
          </cell>
          <cell r="K154">
            <v>17.3</v>
          </cell>
          <cell r="L154">
            <v>17</v>
          </cell>
          <cell r="M154">
            <v>15.5</v>
          </cell>
          <cell r="N154">
            <v>19.081683599419446</v>
          </cell>
        </row>
        <row r="155">
          <cell r="B155">
            <v>20.2</v>
          </cell>
          <cell r="C155">
            <v>23.4</v>
          </cell>
          <cell r="D155">
            <v>20.399999999999999</v>
          </cell>
          <cell r="E155">
            <v>18.5</v>
          </cell>
          <cell r="F155">
            <v>16.5</v>
          </cell>
          <cell r="G155">
            <v>20.7</v>
          </cell>
          <cell r="H155">
            <v>20.8</v>
          </cell>
          <cell r="I155">
            <v>19.5</v>
          </cell>
          <cell r="J155">
            <v>24</v>
          </cell>
          <cell r="K155">
            <v>24.3</v>
          </cell>
          <cell r="L155">
            <v>24.4</v>
          </cell>
          <cell r="M155">
            <v>27.3</v>
          </cell>
          <cell r="N155">
            <v>21.705790645879731</v>
          </cell>
        </row>
        <row r="156">
          <cell r="B156">
            <v>21.2</v>
          </cell>
          <cell r="C156">
            <v>22</v>
          </cell>
          <cell r="D156">
            <v>24</v>
          </cell>
          <cell r="E156">
            <v>20.6</v>
          </cell>
          <cell r="F156">
            <v>19.600000000000001</v>
          </cell>
          <cell r="G156">
            <v>22.5</v>
          </cell>
          <cell r="H156">
            <v>27.1</v>
          </cell>
          <cell r="I156">
            <v>23</v>
          </cell>
          <cell r="J156">
            <v>23.9</v>
          </cell>
          <cell r="K156">
            <v>23</v>
          </cell>
          <cell r="L156">
            <v>22.1</v>
          </cell>
          <cell r="M156">
            <v>22.1</v>
          </cell>
          <cell r="N156">
            <v>22.40831946755408</v>
          </cell>
        </row>
        <row r="157">
          <cell r="B157">
            <v>26.2</v>
          </cell>
          <cell r="C157">
            <v>23.7</v>
          </cell>
          <cell r="D157">
            <v>24</v>
          </cell>
          <cell r="E157">
            <v>20</v>
          </cell>
          <cell r="F157">
            <v>20.2</v>
          </cell>
          <cell r="G157">
            <v>23.2</v>
          </cell>
          <cell r="H157">
            <v>28.4</v>
          </cell>
          <cell r="I157">
            <v>33.67</v>
          </cell>
          <cell r="J157">
            <v>33.299999999999997</v>
          </cell>
          <cell r="K157">
            <v>31.3</v>
          </cell>
          <cell r="L157">
            <v>29</v>
          </cell>
          <cell r="M157">
            <v>32.4</v>
          </cell>
          <cell r="N157">
            <v>26.874447552447545</v>
          </cell>
        </row>
        <row r="158">
          <cell r="B158">
            <v>24.5</v>
          </cell>
          <cell r="C158">
            <v>18.399999999999999</v>
          </cell>
          <cell r="D158">
            <v>23.8</v>
          </cell>
          <cell r="E158">
            <v>22.2</v>
          </cell>
          <cell r="F158">
            <v>26</v>
          </cell>
          <cell r="G158">
            <v>24.3</v>
          </cell>
          <cell r="H158">
            <v>32.799999999999997</v>
          </cell>
          <cell r="I158">
            <v>30.2</v>
          </cell>
          <cell r="J158">
            <v>31.5</v>
          </cell>
          <cell r="K158">
            <v>27.7</v>
          </cell>
          <cell r="L158">
            <v>33.4</v>
          </cell>
          <cell r="M158">
            <v>29.4</v>
          </cell>
          <cell r="N158">
            <v>27.571702127659574</v>
          </cell>
        </row>
        <row r="160">
          <cell r="B160">
            <v>278</v>
          </cell>
          <cell r="C160">
            <v>256</v>
          </cell>
          <cell r="D160">
            <v>243</v>
          </cell>
          <cell r="E160">
            <v>263</v>
          </cell>
          <cell r="F160">
            <v>296</v>
          </cell>
          <cell r="G160">
            <v>289</v>
          </cell>
          <cell r="H160">
            <v>282</v>
          </cell>
          <cell r="I160">
            <v>225</v>
          </cell>
          <cell r="J160">
            <v>276</v>
          </cell>
          <cell r="K160">
            <v>289</v>
          </cell>
          <cell r="L160">
            <v>289</v>
          </cell>
          <cell r="M160">
            <v>257</v>
          </cell>
          <cell r="N160">
            <v>3243</v>
          </cell>
        </row>
        <row r="161">
          <cell r="B161">
            <v>24</v>
          </cell>
          <cell r="C161">
            <v>26</v>
          </cell>
          <cell r="D161">
            <v>42</v>
          </cell>
          <cell r="E161">
            <v>19</v>
          </cell>
          <cell r="F161">
            <v>27</v>
          </cell>
          <cell r="G161">
            <v>35</v>
          </cell>
          <cell r="H161">
            <v>18</v>
          </cell>
          <cell r="I161">
            <v>22</v>
          </cell>
          <cell r="J161">
            <v>27</v>
          </cell>
          <cell r="K161">
            <v>36</v>
          </cell>
          <cell r="L161">
            <v>16</v>
          </cell>
          <cell r="M161">
            <v>27</v>
          </cell>
          <cell r="N161">
            <v>319</v>
          </cell>
        </row>
        <row r="162">
          <cell r="B162">
            <v>43</v>
          </cell>
          <cell r="C162">
            <v>60</v>
          </cell>
          <cell r="D162">
            <v>38</v>
          </cell>
          <cell r="E162">
            <v>55</v>
          </cell>
          <cell r="F162">
            <v>75</v>
          </cell>
          <cell r="G162">
            <v>57</v>
          </cell>
          <cell r="H162">
            <v>88</v>
          </cell>
          <cell r="I162">
            <v>28</v>
          </cell>
          <cell r="J162">
            <v>73</v>
          </cell>
          <cell r="K162">
            <v>56</v>
          </cell>
          <cell r="L162">
            <v>69</v>
          </cell>
          <cell r="M162">
            <v>47</v>
          </cell>
          <cell r="N162">
            <v>689</v>
          </cell>
        </row>
        <row r="163">
          <cell r="B163">
            <v>37</v>
          </cell>
          <cell r="C163">
            <v>31</v>
          </cell>
          <cell r="D163">
            <v>34</v>
          </cell>
          <cell r="E163">
            <v>46</v>
          </cell>
          <cell r="F163">
            <v>30</v>
          </cell>
          <cell r="G163">
            <v>48</v>
          </cell>
          <cell r="H163">
            <v>44</v>
          </cell>
          <cell r="I163">
            <v>28</v>
          </cell>
          <cell r="J163">
            <v>24</v>
          </cell>
          <cell r="K163">
            <v>34</v>
          </cell>
          <cell r="L163">
            <v>56</v>
          </cell>
          <cell r="M163">
            <v>37</v>
          </cell>
          <cell r="N163">
            <v>449</v>
          </cell>
        </row>
        <row r="164">
          <cell r="B164">
            <v>73</v>
          </cell>
          <cell r="C164">
            <v>38</v>
          </cell>
          <cell r="D164">
            <v>55</v>
          </cell>
          <cell r="E164">
            <v>57</v>
          </cell>
          <cell r="F164">
            <v>58</v>
          </cell>
          <cell r="G164">
            <v>46</v>
          </cell>
          <cell r="H164">
            <v>39</v>
          </cell>
          <cell r="I164">
            <v>48</v>
          </cell>
          <cell r="J164">
            <v>43</v>
          </cell>
          <cell r="K164">
            <v>52</v>
          </cell>
          <cell r="L164">
            <v>36</v>
          </cell>
          <cell r="M164">
            <v>56</v>
          </cell>
          <cell r="N164">
            <v>601</v>
          </cell>
        </row>
        <row r="165">
          <cell r="B165">
            <v>53</v>
          </cell>
          <cell r="C165">
            <v>72</v>
          </cell>
          <cell r="D165">
            <v>48</v>
          </cell>
          <cell r="E165">
            <v>57</v>
          </cell>
          <cell r="F165">
            <v>68</v>
          </cell>
          <cell r="G165">
            <v>67</v>
          </cell>
          <cell r="H165">
            <v>57</v>
          </cell>
          <cell r="I165">
            <v>39</v>
          </cell>
          <cell r="J165">
            <v>61</v>
          </cell>
          <cell r="K165">
            <v>68</v>
          </cell>
          <cell r="L165">
            <v>71</v>
          </cell>
          <cell r="M165">
            <v>54</v>
          </cell>
          <cell r="N165">
            <v>715</v>
          </cell>
        </row>
        <row r="166">
          <cell r="B166">
            <v>48</v>
          </cell>
          <cell r="C166">
            <v>29</v>
          </cell>
          <cell r="D166">
            <v>26</v>
          </cell>
          <cell r="E166">
            <v>29</v>
          </cell>
          <cell r="F166">
            <v>38</v>
          </cell>
          <cell r="G166">
            <v>36</v>
          </cell>
          <cell r="H166">
            <v>36</v>
          </cell>
          <cell r="I166">
            <v>60</v>
          </cell>
          <cell r="J166">
            <v>48</v>
          </cell>
          <cell r="K166">
            <v>43</v>
          </cell>
          <cell r="L166">
            <v>41</v>
          </cell>
          <cell r="M166">
            <v>36</v>
          </cell>
          <cell r="N166">
            <v>470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row r="21">
          <cell r="B21" t="str">
            <v>Evolução DEC Conjunto Aeroporto</v>
          </cell>
        </row>
        <row r="41">
          <cell r="F41" t="str">
            <v xml:space="preserve"> Janeiro/2006</v>
          </cell>
          <cell r="G41">
            <v>0</v>
          </cell>
          <cell r="H41" t="str">
            <v>Fevereiro/2006</v>
          </cell>
          <cell r="I41">
            <v>0</v>
          </cell>
          <cell r="J41" t="str">
            <v>Março/2006</v>
          </cell>
          <cell r="L41" t="str">
            <v>Abril/2006</v>
          </cell>
          <cell r="M41">
            <v>0</v>
          </cell>
          <cell r="N41" t="str">
            <v>Maio/2006</v>
          </cell>
          <cell r="O41">
            <v>0</v>
          </cell>
          <cell r="P41" t="str">
            <v>Junho/2006</v>
          </cell>
          <cell r="Q41">
            <v>0</v>
          </cell>
          <cell r="R41" t="str">
            <v>Julho/2006</v>
          </cell>
          <cell r="S41">
            <v>0</v>
          </cell>
          <cell r="T41" t="str">
            <v>Agosto/2006</v>
          </cell>
          <cell r="U41">
            <v>0</v>
          </cell>
          <cell r="V41" t="str">
            <v>Setembro/2006</v>
          </cell>
          <cell r="W41">
            <v>0</v>
          </cell>
          <cell r="X41" t="str">
            <v>Outubro/2006</v>
          </cell>
          <cell r="Y41">
            <v>0</v>
          </cell>
          <cell r="Z41" t="str">
            <v>Novembro/2006</v>
          </cell>
          <cell r="AA41">
            <v>0</v>
          </cell>
          <cell r="AB41" t="str">
            <v>Dezembro/2006</v>
          </cell>
          <cell r="AC41">
            <v>0</v>
          </cell>
        </row>
        <row r="42">
          <cell r="F42" t="str">
            <v>Transferência para Ordens 
Real % 
(Capitalizado)</v>
          </cell>
          <cell r="G42" t="str">
            <v>Desvio da Meta</v>
          </cell>
          <cell r="H42" t="str">
            <v>Transferência para Ordens 
Real%(Capitalizado)</v>
          </cell>
          <cell r="I42" t="str">
            <v>Desvio da Meta</v>
          </cell>
          <cell r="J42" t="str">
            <v>Transferência para Ordens 
Real % (Capitalizado)</v>
          </cell>
          <cell r="K42" t="str">
            <v>Desvio da Meta</v>
          </cell>
          <cell r="L42" t="str">
            <v>Transferência para Ordens 
Real % (Capitalizado)</v>
          </cell>
          <cell r="M42" t="str">
            <v>Desvio da Meta</v>
          </cell>
          <cell r="N42" t="str">
            <v>Transferência para Ordens 
Real % (Capitalizado)</v>
          </cell>
          <cell r="O42" t="str">
            <v>Desvio da Meta</v>
          </cell>
          <cell r="P42" t="str">
            <v>Transferência para Ordens 
Real % (Capitalizado)</v>
          </cell>
          <cell r="Q42" t="str">
            <v>Desvio da Meta</v>
          </cell>
          <cell r="R42" t="str">
            <v>Transferência para Ordens 
Real % (Capitalizado)</v>
          </cell>
          <cell r="S42" t="str">
            <v>Desvio da Meta</v>
          </cell>
          <cell r="T42" t="str">
            <v>Transferência para Ordens 
Real % (Capitalizado)</v>
          </cell>
          <cell r="U42" t="str">
            <v>Desvio da Meta</v>
          </cell>
          <cell r="V42" t="str">
            <v>Transferência para Ordens 
Real % (Capitalizado)</v>
          </cell>
          <cell r="W42" t="str">
            <v>Desvio da Meta</v>
          </cell>
          <cell r="X42" t="str">
            <v>Transferência para Ordens 
Real % (Capitalizado)</v>
          </cell>
          <cell r="Y42" t="str">
            <v>Desvio da Meta</v>
          </cell>
          <cell r="Z42" t="str">
            <v>Transferência para Ordens 
Real % (Capitalizado)</v>
          </cell>
          <cell r="AA42" t="str">
            <v>Desvio da Meta</v>
          </cell>
          <cell r="AB42" t="str">
            <v>Transferência para Ordens 
Real % (Capitalizado)</v>
          </cell>
          <cell r="AC42" t="str">
            <v>Desvio da Meta</v>
          </cell>
        </row>
        <row r="43">
          <cell r="F43">
            <v>0.23300000000000001</v>
          </cell>
          <cell r="G43">
            <v>1.89E-2</v>
          </cell>
          <cell r="H43">
            <v>0.23699999999999999</v>
          </cell>
          <cell r="I43">
            <v>1.4900000000000024E-2</v>
          </cell>
          <cell r="J43">
            <v>0.23719986530306569</v>
          </cell>
          <cell r="K43">
            <v>1.4700134696934319E-2</v>
          </cell>
          <cell r="L43">
            <v>0.251</v>
          </cell>
          <cell r="M43">
            <v>9.000000000000119E-4</v>
          </cell>
          <cell r="N43">
            <v>0.25700000000000001</v>
          </cell>
          <cell r="O43">
            <v>-5.0999999999999934E-3</v>
          </cell>
          <cell r="P43">
            <v>0.26100000000000001</v>
          </cell>
          <cell r="Q43">
            <v>-9.099999999999997E-3</v>
          </cell>
          <cell r="R43">
            <v>0.26</v>
          </cell>
          <cell r="S43">
            <v>-8.0999999999999961E-3</v>
          </cell>
          <cell r="T43">
            <v>0.252</v>
          </cell>
          <cell r="U43">
            <v>-9.9999999999988987E-5</v>
          </cell>
          <cell r="V43">
            <v>0.26</v>
          </cell>
          <cell r="W43">
            <v>-8.0999999999999961E-3</v>
          </cell>
          <cell r="X43">
            <v>0.25600000000000001</v>
          </cell>
          <cell r="Y43">
            <v>-4.0999999999999925E-3</v>
          </cell>
          <cell r="Z43">
            <v>0.25700000000000001</v>
          </cell>
          <cell r="AA43">
            <v>-5.0999999999999934E-3</v>
          </cell>
          <cell r="AB43">
            <v>0.27</v>
          </cell>
          <cell r="AC43">
            <v>-1.8100000000000005E-2</v>
          </cell>
        </row>
        <row r="44">
          <cell r="F44">
            <v>0.3</v>
          </cell>
          <cell r="G44">
            <v>-1.5799999999999981E-2</v>
          </cell>
          <cell r="H44">
            <v>0.29699999999999999</v>
          </cell>
          <cell r="I44">
            <v>-1.2799999999999978E-2</v>
          </cell>
          <cell r="J44">
            <v>0.26698367880156215</v>
          </cell>
          <cell r="K44">
            <v>1.7216321198437856E-2</v>
          </cell>
          <cell r="L44">
            <v>0.33300000000000002</v>
          </cell>
          <cell r="M44">
            <v>-4.880000000000001E-2</v>
          </cell>
          <cell r="N44">
            <v>0.33900000000000002</v>
          </cell>
          <cell r="O44">
            <v>-5.4800000000000015E-2</v>
          </cell>
          <cell r="P44">
            <v>0.33900000000000002</v>
          </cell>
          <cell r="Q44">
            <v>-5.4800000000000015E-2</v>
          </cell>
          <cell r="R44">
            <v>0.34399999999999997</v>
          </cell>
          <cell r="S44">
            <v>-5.9799999999999964E-2</v>
          </cell>
          <cell r="T44">
            <v>0.34200000000000003</v>
          </cell>
          <cell r="U44">
            <v>-5.7800000000000018E-2</v>
          </cell>
          <cell r="V44">
            <v>0.28799999999999998</v>
          </cell>
          <cell r="W44">
            <v>-3.7999999999999701E-3</v>
          </cell>
          <cell r="X44">
            <v>0.27900000000000003</v>
          </cell>
          <cell r="Y44">
            <v>5.1999999999999824E-3</v>
          </cell>
          <cell r="Z44">
            <v>0.34300000000000003</v>
          </cell>
          <cell r="AA44">
            <v>-5.8800000000000019E-2</v>
          </cell>
          <cell r="AB44">
            <v>0.32900000000000001</v>
          </cell>
          <cell r="AC44">
            <v>-4.4800000000000006E-2</v>
          </cell>
        </row>
        <row r="45">
          <cell r="F45">
            <v>0.254</v>
          </cell>
          <cell r="G45">
            <v>8.5000000000000075E-3</v>
          </cell>
          <cell r="H45">
            <v>0.27500000000000002</v>
          </cell>
          <cell r="I45">
            <v>-1.2500000000000001E-2</v>
          </cell>
          <cell r="J45">
            <v>0.27506853603288578</v>
          </cell>
          <cell r="K45">
            <v>-1.2568536032885769E-2</v>
          </cell>
          <cell r="L45">
            <v>0.29099999999999998</v>
          </cell>
          <cell r="M45">
            <v>-2.849999999999997E-2</v>
          </cell>
          <cell r="N45">
            <v>0.26900000000000002</v>
          </cell>
          <cell r="O45">
            <v>-6.5000000000000058E-3</v>
          </cell>
          <cell r="P45">
            <v>0.27400000000000002</v>
          </cell>
          <cell r="Q45">
            <v>-1.150000000000001E-2</v>
          </cell>
          <cell r="R45">
            <v>0.27700000000000002</v>
          </cell>
          <cell r="S45">
            <v>-1.4500000000000013E-2</v>
          </cell>
          <cell r="T45">
            <v>0.25800000000000001</v>
          </cell>
          <cell r="U45">
            <v>4.500000000000004E-3</v>
          </cell>
          <cell r="V45">
            <v>0.27</v>
          </cell>
          <cell r="W45">
            <v>-7.5000000000000067E-3</v>
          </cell>
          <cell r="X45">
            <v>0.27200000000000002</v>
          </cell>
          <cell r="Y45">
            <v>-9.5000000000000084E-3</v>
          </cell>
          <cell r="Z45">
            <v>0.26700000000000002</v>
          </cell>
          <cell r="AA45">
            <v>-4.500000000000004E-3</v>
          </cell>
          <cell r="AB45">
            <v>0.26500000000000001</v>
          </cell>
          <cell r="AC45">
            <v>-2.5000000000000001E-3</v>
          </cell>
        </row>
        <row r="46">
          <cell r="F46">
            <v>0.26100000000000001</v>
          </cell>
          <cell r="G46">
            <v>9.299999999999975E-3</v>
          </cell>
          <cell r="H46">
            <v>0.254</v>
          </cell>
          <cell r="I46">
            <v>1.6299999999999981E-2</v>
          </cell>
          <cell r="J46">
            <v>0.26023472796437486</v>
          </cell>
          <cell r="K46">
            <v>1.0065272035625128E-2</v>
          </cell>
          <cell r="L46">
            <v>0.26200000000000001</v>
          </cell>
          <cell r="M46">
            <v>8.2999999999999741E-3</v>
          </cell>
          <cell r="N46">
            <v>0.26</v>
          </cell>
          <cell r="O46">
            <v>1.0299999999999976E-2</v>
          </cell>
          <cell r="P46">
            <v>0.26400000000000001</v>
          </cell>
          <cell r="Q46">
            <v>6.2999999999999723E-3</v>
          </cell>
          <cell r="R46">
            <v>0.26700000000000002</v>
          </cell>
          <cell r="S46">
            <v>3.2999999999999696E-3</v>
          </cell>
          <cell r="T46">
            <v>0.28499999999999998</v>
          </cell>
          <cell r="U46">
            <v>-1.4699999999999991E-2</v>
          </cell>
          <cell r="V46">
            <v>0.27500000000000002</v>
          </cell>
          <cell r="W46">
            <v>-4.7000000000000375E-3</v>
          </cell>
          <cell r="X46">
            <v>0.29099999999999998</v>
          </cell>
          <cell r="Y46">
            <v>-2.0699999999999996E-2</v>
          </cell>
          <cell r="Z46">
            <v>0.28699999999999998</v>
          </cell>
          <cell r="AA46">
            <v>-1.6699999999999993E-2</v>
          </cell>
          <cell r="AB46">
            <v>0.27700000000000002</v>
          </cell>
          <cell r="AC46">
            <v>-6.7000000000000393E-3</v>
          </cell>
        </row>
        <row r="47">
          <cell r="F47">
            <v>0.21299999999999999</v>
          </cell>
          <cell r="G47">
            <v>2.0100000000000007E-2</v>
          </cell>
          <cell r="H47">
            <v>0.20699999999999999</v>
          </cell>
          <cell r="I47">
            <v>2.6100000000000012E-2</v>
          </cell>
          <cell r="J47">
            <v>0.27158252718602982</v>
          </cell>
          <cell r="K47">
            <v>-3.8482527186029819E-2</v>
          </cell>
          <cell r="L47">
            <v>0.219</v>
          </cell>
          <cell r="M47">
            <v>1.4100000000000001E-2</v>
          </cell>
          <cell r="N47">
            <v>0.217</v>
          </cell>
          <cell r="O47">
            <v>1.6100000000000003E-2</v>
          </cell>
          <cell r="P47">
            <v>0.215</v>
          </cell>
          <cell r="Q47">
            <v>1.8100000000000005E-2</v>
          </cell>
          <cell r="R47">
            <v>0.222</v>
          </cell>
          <cell r="S47">
            <v>1.1099999999999999E-2</v>
          </cell>
          <cell r="T47">
            <v>0.22800000000000001</v>
          </cell>
          <cell r="U47">
            <v>5.0999999999999934E-3</v>
          </cell>
          <cell r="V47">
            <v>0.248</v>
          </cell>
          <cell r="W47">
            <v>-1.4899999999999997E-2</v>
          </cell>
          <cell r="X47">
            <v>0.24399999999999999</v>
          </cell>
          <cell r="Y47">
            <v>-1.0899999999999993E-2</v>
          </cell>
          <cell r="Z47">
            <v>0.27900000000000003</v>
          </cell>
          <cell r="AA47">
            <v>-4.5900000000000024E-2</v>
          </cell>
          <cell r="AB47">
            <v>0.254</v>
          </cell>
          <cell r="AC47">
            <v>-2.0900000000000002E-2</v>
          </cell>
        </row>
        <row r="48">
          <cell r="F48">
            <v>0.26300000000000001</v>
          </cell>
          <cell r="G48">
            <v>1.6699999999999993E-2</v>
          </cell>
          <cell r="H48">
            <v>0.26400000000000001</v>
          </cell>
          <cell r="I48">
            <v>1.5699999999999992E-2</v>
          </cell>
          <cell r="J48">
            <v>0.2708884924750849</v>
          </cell>
          <cell r="K48">
            <v>8.8115075249151076E-3</v>
          </cell>
          <cell r="L48">
            <v>0.27600000000000002</v>
          </cell>
          <cell r="M48">
            <v>3.6999999999999811E-3</v>
          </cell>
          <cell r="N48">
            <v>0.26800000000000002</v>
          </cell>
          <cell r="O48">
            <v>1.1699999999999988E-2</v>
          </cell>
          <cell r="P48">
            <v>0.27</v>
          </cell>
          <cell r="Q48">
            <v>9.6999999999999864E-3</v>
          </cell>
          <cell r="R48">
            <v>0.27200000000000002</v>
          </cell>
          <cell r="S48">
            <v>7.6999999999999846E-3</v>
          </cell>
          <cell r="T48">
            <v>0.28000000000000003</v>
          </cell>
          <cell r="U48">
            <v>-3.0000000000002247E-4</v>
          </cell>
          <cell r="V48">
            <v>0.27200000000000002</v>
          </cell>
          <cell r="W48">
            <v>7.6999999999999846E-3</v>
          </cell>
          <cell r="X48">
            <v>0.315</v>
          </cell>
          <cell r="Y48">
            <v>-3.5299999999999998E-2</v>
          </cell>
          <cell r="Z48">
            <v>0.308</v>
          </cell>
          <cell r="AA48">
            <v>-2.8299999999999992E-2</v>
          </cell>
          <cell r="AB48">
            <v>0.30399999999999999</v>
          </cell>
          <cell r="AC48">
            <v>-2.4299999999999988E-2</v>
          </cell>
        </row>
        <row r="49">
          <cell r="F49">
            <v>0.25600000000000001</v>
          </cell>
          <cell r="G49">
            <v>7.6166666666666605E-3</v>
          </cell>
          <cell r="H49">
            <v>0.25800000000000001</v>
          </cell>
          <cell r="I49">
            <v>5.6166666666666587E-3</v>
          </cell>
          <cell r="J49">
            <v>0.26449304922144612</v>
          </cell>
          <cell r="K49">
            <v>-8.7638255477945348E-4</v>
          </cell>
          <cell r="L49">
            <v>0.27500000000000002</v>
          </cell>
          <cell r="M49">
            <v>-1.1383333333333356E-2</v>
          </cell>
          <cell r="N49">
            <v>0.27200000000000002</v>
          </cell>
          <cell r="O49">
            <v>-8.3833333333333537E-3</v>
          </cell>
          <cell r="P49">
            <v>0.27400000000000002</v>
          </cell>
          <cell r="Q49">
            <v>-1.0383333333333356E-2</v>
          </cell>
          <cell r="R49">
            <v>0.27800000000000002</v>
          </cell>
          <cell r="S49">
            <v>-1.4383333333333359E-2</v>
          </cell>
          <cell r="T49">
            <v>0.27900000000000003</v>
          </cell>
          <cell r="U49">
            <v>-1.538333333333336E-2</v>
          </cell>
          <cell r="V49">
            <v>0.27</v>
          </cell>
          <cell r="W49">
            <v>-6.383333333333352E-3</v>
          </cell>
          <cell r="X49">
            <v>0.27800000000000002</v>
          </cell>
          <cell r="Y49">
            <v>-1.4383333333333359E-2</v>
          </cell>
          <cell r="Z49">
            <v>0.29399999999999998</v>
          </cell>
          <cell r="AA49">
            <v>-3.0383333333333318E-2</v>
          </cell>
          <cell r="AB49">
            <v>0.28699999999999998</v>
          </cell>
          <cell r="AC49">
            <v>-2.3383333333333312E-2</v>
          </cell>
        </row>
      </sheetData>
      <sheetData sheetId="14" refreshError="1"/>
      <sheetData sheetId="15" refreshError="1"/>
      <sheetData sheetId="16" refreshError="1"/>
      <sheetData sheetId="17" refreshError="1"/>
      <sheetData sheetId="18" refreshError="1"/>
      <sheetData sheetId="19" refreshError="1">
        <row r="21">
          <cell r="A21" t="str">
            <v>PERDAS Anhembi</v>
          </cell>
          <cell r="B21" t="str">
            <v>JAN</v>
          </cell>
          <cell r="C21" t="str">
            <v>FEV</v>
          </cell>
          <cell r="D21" t="str">
            <v>MAR</v>
          </cell>
          <cell r="E21" t="str">
            <v>ABR</v>
          </cell>
          <cell r="F21" t="str">
            <v>MAI</v>
          </cell>
          <cell r="G21" t="str">
            <v>JUN</v>
          </cell>
          <cell r="H21" t="str">
            <v>JUL</v>
          </cell>
          <cell r="I21" t="str">
            <v>AGO</v>
          </cell>
          <cell r="J21" t="str">
            <v>SET</v>
          </cell>
          <cell r="K21" t="str">
            <v>OUT</v>
          </cell>
          <cell r="L21" t="str">
            <v>NOV</v>
          </cell>
          <cell r="M21" t="str">
            <v>DEZ</v>
          </cell>
          <cell r="N21" t="str">
            <v>Total</v>
          </cell>
        </row>
        <row r="22">
          <cell r="A22" t="str">
            <v>ENERGIA RETROATIVA - MWh</v>
          </cell>
          <cell r="B22">
            <v>2092.7330000000002</v>
          </cell>
          <cell r="C22">
            <v>2064.7150000000001</v>
          </cell>
          <cell r="D22">
            <v>2664.93</v>
          </cell>
          <cell r="E22">
            <v>3179.665</v>
          </cell>
          <cell r="F22">
            <v>3770.8510000000001</v>
          </cell>
          <cell r="G22">
            <v>2851.9609999999998</v>
          </cell>
          <cell r="H22">
            <v>2651.0450000000001</v>
          </cell>
          <cell r="I22">
            <v>2970.3850000000002</v>
          </cell>
          <cell r="J22">
            <v>2522.864</v>
          </cell>
          <cell r="K22">
            <v>1911.855</v>
          </cell>
          <cell r="L22">
            <v>1851.451</v>
          </cell>
          <cell r="M22">
            <v>1235.431</v>
          </cell>
          <cell r="N22">
            <v>29767.886000000006</v>
          </cell>
        </row>
        <row r="23">
          <cell r="A23" t="str">
            <v>ENERGIA ADICIONADA - MWh</v>
          </cell>
          <cell r="B23">
            <v>50.965000000000003</v>
          </cell>
          <cell r="C23">
            <v>243.87950000000001</v>
          </cell>
          <cell r="D23">
            <v>447.52850000000001</v>
          </cell>
          <cell r="E23">
            <v>666.48</v>
          </cell>
          <cell r="F23">
            <v>882.27800000000002</v>
          </cell>
          <cell r="G23">
            <v>1190.9265</v>
          </cell>
          <cell r="H23">
            <v>1141.9965</v>
          </cell>
          <cell r="I23">
            <v>1290.6849999999999</v>
          </cell>
          <cell r="J23">
            <v>1598.0930000000001</v>
          </cell>
          <cell r="K23">
            <v>1789.8045</v>
          </cell>
          <cell r="L23">
            <v>1969.337</v>
          </cell>
          <cell r="M23">
            <v>2538.4605000000001</v>
          </cell>
          <cell r="N23">
            <v>13810.433999999997</v>
          </cell>
        </row>
        <row r="24">
          <cell r="A24" t="str">
            <v>R$ ARRECADAÇÃO</v>
          </cell>
          <cell r="B24">
            <v>1317458.06</v>
          </cell>
          <cell r="C24">
            <v>1214584.3999999999</v>
          </cell>
          <cell r="D24">
            <v>1391446.46</v>
          </cell>
          <cell r="E24">
            <v>1252783.29</v>
          </cell>
          <cell r="F24">
            <v>1418366.41</v>
          </cell>
          <cell r="G24">
            <v>1362166.23</v>
          </cell>
          <cell r="H24">
            <v>1415770.58</v>
          </cell>
          <cell r="I24">
            <v>1383034.16</v>
          </cell>
          <cell r="J24">
            <v>1384686.79</v>
          </cell>
          <cell r="K24">
            <v>1431218.82</v>
          </cell>
          <cell r="L24">
            <v>1421062.79</v>
          </cell>
          <cell r="M24">
            <v>1316174.49</v>
          </cell>
          <cell r="N24">
            <v>16308752.479999999</v>
          </cell>
        </row>
        <row r="25">
          <cell r="A25" t="str">
            <v>CUSTO DO PROJETO (OPEX + CAPEX + IMPOSTOS + JURÍDICO)</v>
          </cell>
          <cell r="B25">
            <v>1096084.3842227729</v>
          </cell>
          <cell r="C25">
            <v>947298.18928218004</v>
          </cell>
          <cell r="D25">
            <v>1006473.5845759077</v>
          </cell>
          <cell r="E25">
            <v>1060913.0892029693</v>
          </cell>
          <cell r="F25">
            <v>1082237.9821633673</v>
          </cell>
          <cell r="G25">
            <v>994035.19545709575</v>
          </cell>
          <cell r="H25">
            <v>1049161.0497508231</v>
          </cell>
          <cell r="I25">
            <v>1117762.4215445516</v>
          </cell>
          <cell r="J25">
            <v>1027089.6375049488</v>
          </cell>
          <cell r="K25">
            <v>1004337.7817986782</v>
          </cell>
          <cell r="L25">
            <v>1007394.0005924087</v>
          </cell>
          <cell r="M25">
            <v>999864.58805279946</v>
          </cell>
          <cell r="N25">
            <v>12392651.904148502</v>
          </cell>
        </row>
        <row r="26">
          <cell r="A26" t="str">
            <v>No INSPEÇÕES</v>
          </cell>
          <cell r="B26">
            <v>3088</v>
          </cell>
          <cell r="C26">
            <v>3258</v>
          </cell>
          <cell r="D26">
            <v>5071</v>
          </cell>
          <cell r="E26">
            <v>4204</v>
          </cell>
          <cell r="F26">
            <v>5938</v>
          </cell>
          <cell r="G26">
            <v>4384</v>
          </cell>
          <cell r="H26">
            <v>4442</v>
          </cell>
          <cell r="I26">
            <v>5395</v>
          </cell>
          <cell r="J26">
            <v>7434</v>
          </cell>
          <cell r="K26">
            <v>6395</v>
          </cell>
          <cell r="L26">
            <v>5177</v>
          </cell>
          <cell r="M26">
            <v>3559</v>
          </cell>
          <cell r="N26">
            <v>58345</v>
          </cell>
        </row>
        <row r="27">
          <cell r="A27" t="str">
            <v>TX. DE SUCESSO DAS INSPEÇÕES</v>
          </cell>
          <cell r="B27">
            <v>0.27234455958549225</v>
          </cell>
          <cell r="C27">
            <v>0.24984653161448742</v>
          </cell>
          <cell r="D27">
            <v>0.26405048313942026</v>
          </cell>
          <cell r="E27">
            <v>0.30494766888677449</v>
          </cell>
          <cell r="F27">
            <v>0.24722128662849444</v>
          </cell>
          <cell r="G27">
            <v>0.25615875912408759</v>
          </cell>
          <cell r="H27">
            <v>0.24313372354795137</v>
          </cell>
          <cell r="I27">
            <v>0.19629286376274327</v>
          </cell>
          <cell r="J27">
            <v>0.13734194242668818</v>
          </cell>
          <cell r="K27">
            <v>0.14136043784206412</v>
          </cell>
          <cell r="L27">
            <v>0.12980490631639946</v>
          </cell>
          <cell r="M27">
            <v>0.13936499016577691</v>
          </cell>
          <cell r="N27">
            <v>0.20736995458051247</v>
          </cell>
        </row>
        <row r="28">
          <cell r="A28" t="str">
            <v>% PERDAS FÍSICAS LTM DISTRIBUIÇÃO</v>
          </cell>
          <cell r="B28">
            <v>0.18</v>
          </cell>
          <cell r="C28">
            <v>0.17799999999999999</v>
          </cell>
          <cell r="D28">
            <v>0.17799999999999999</v>
          </cell>
          <cell r="E28">
            <v>0.17799999999999999</v>
          </cell>
          <cell r="F28">
            <v>0.17299999999999999</v>
          </cell>
          <cell r="G28">
            <v>0.16900000000000001</v>
          </cell>
          <cell r="H28">
            <v>0.17299999999999999</v>
          </cell>
          <cell r="I28">
            <v>0.17464622720430312</v>
          </cell>
          <cell r="J28">
            <v>0.17372375616450331</v>
          </cell>
          <cell r="K28">
            <v>0.17308556819343435</v>
          </cell>
          <cell r="L28">
            <v>0.17281328141049823</v>
          </cell>
          <cell r="M28">
            <v>0.16854733777895481</v>
          </cell>
          <cell r="N28">
            <v>0.16854733777895481</v>
          </cell>
        </row>
        <row r="29">
          <cell r="A29" t="str">
            <v>PERDAS Centro</v>
          </cell>
          <cell r="B29">
            <v>0</v>
          </cell>
          <cell r="C29">
            <v>0</v>
          </cell>
          <cell r="D29">
            <v>0</v>
          </cell>
          <cell r="E29">
            <v>0</v>
          </cell>
          <cell r="F29">
            <v>0</v>
          </cell>
          <cell r="G29">
            <v>0</v>
          </cell>
          <cell r="H29">
            <v>0</v>
          </cell>
          <cell r="I29">
            <v>0</v>
          </cell>
          <cell r="J29">
            <v>0</v>
          </cell>
          <cell r="K29">
            <v>0</v>
          </cell>
          <cell r="L29">
            <v>0</v>
          </cell>
          <cell r="M29">
            <v>0</v>
          </cell>
          <cell r="N29">
            <v>0</v>
          </cell>
        </row>
        <row r="30">
          <cell r="A30" t="str">
            <v>ENERGIA RETROATIVA - MWh</v>
          </cell>
          <cell r="B30">
            <v>1988.8040000000001</v>
          </cell>
          <cell r="C30">
            <v>2059.6320000000001</v>
          </cell>
          <cell r="D30">
            <v>2040.7829999999999</v>
          </cell>
          <cell r="E30">
            <v>1171.461</v>
          </cell>
          <cell r="F30">
            <v>3352.732</v>
          </cell>
          <cell r="G30">
            <v>2251.192</v>
          </cell>
          <cell r="H30">
            <v>1440.1089999999999</v>
          </cell>
          <cell r="I30">
            <v>1555.413</v>
          </cell>
          <cell r="J30">
            <v>958.68399999999997</v>
          </cell>
          <cell r="K30">
            <v>972.89300000000003</v>
          </cell>
          <cell r="L30">
            <v>2303.598</v>
          </cell>
          <cell r="M30">
            <v>717.048</v>
          </cell>
          <cell r="N30">
            <v>20812.348999999998</v>
          </cell>
        </row>
        <row r="31">
          <cell r="A31" t="str">
            <v>ENERGIA ADICIONADA - MWh</v>
          </cell>
          <cell r="B31">
            <v>173.1885</v>
          </cell>
          <cell r="C31">
            <v>415.87099999999998</v>
          </cell>
          <cell r="D31">
            <v>655.38199999999995</v>
          </cell>
          <cell r="E31">
            <v>951.10149999999999</v>
          </cell>
          <cell r="F31">
            <v>904.50699999999995</v>
          </cell>
          <cell r="G31">
            <v>1184.0170000000001</v>
          </cell>
          <cell r="H31">
            <v>1302.3995</v>
          </cell>
          <cell r="I31">
            <v>2569.134</v>
          </cell>
          <cell r="J31">
            <v>3309.5345000000002</v>
          </cell>
          <cell r="K31">
            <v>3087.3850000000002</v>
          </cell>
          <cell r="L31">
            <v>3711.5709999999999</v>
          </cell>
          <cell r="M31">
            <v>4665.7359999999999</v>
          </cell>
          <cell r="N31">
            <v>22929.827000000001</v>
          </cell>
        </row>
        <row r="32">
          <cell r="A32" t="str">
            <v>R$ ARRECADAÇÃO</v>
          </cell>
          <cell r="B32">
            <v>1153607.95</v>
          </cell>
          <cell r="C32">
            <v>1057296.1599999999</v>
          </cell>
          <cell r="D32">
            <v>1285559.27</v>
          </cell>
          <cell r="E32">
            <v>897895.46</v>
          </cell>
          <cell r="F32">
            <v>1071364.42</v>
          </cell>
          <cell r="G32">
            <v>1512106.81</v>
          </cell>
          <cell r="H32">
            <v>808060.06</v>
          </cell>
          <cell r="I32">
            <v>1064403.97</v>
          </cell>
          <cell r="J32">
            <v>2005737.56</v>
          </cell>
          <cell r="K32">
            <v>1084313.05</v>
          </cell>
          <cell r="L32">
            <v>932789.34200000006</v>
          </cell>
          <cell r="M32">
            <v>1378347.07</v>
          </cell>
          <cell r="N32">
            <v>14251481.122000003</v>
          </cell>
        </row>
        <row r="33">
          <cell r="A33" t="str">
            <v>CUSTO DO PROJETO (OPEX + CAPEX + IMPOSTOS + JURÍDICO)</v>
          </cell>
          <cell r="B33">
            <v>927480.44806435646</v>
          </cell>
          <cell r="C33">
            <v>809515.93051485205</v>
          </cell>
          <cell r="D33">
            <v>779901.65021452121</v>
          </cell>
          <cell r="E33">
            <v>806953.12774752511</v>
          </cell>
          <cell r="F33">
            <v>833802.29911386198</v>
          </cell>
          <cell r="G33">
            <v>894857.77281353134</v>
          </cell>
          <cell r="H33">
            <v>841326.27651320118</v>
          </cell>
          <cell r="I33">
            <v>838502.44471287052</v>
          </cell>
          <cell r="J33">
            <v>813524.00257920776</v>
          </cell>
          <cell r="K33">
            <v>805084.69327887776</v>
          </cell>
          <cell r="L33">
            <v>1046399.1959785472</v>
          </cell>
          <cell r="M33">
            <v>762425.64984488441</v>
          </cell>
          <cell r="N33">
            <v>10159773.491376238</v>
          </cell>
        </row>
        <row r="34">
          <cell r="A34" t="str">
            <v>No INSPEÇÕES</v>
          </cell>
          <cell r="B34">
            <v>5990</v>
          </cell>
          <cell r="C34">
            <v>4785</v>
          </cell>
          <cell r="D34">
            <v>6052</v>
          </cell>
          <cell r="E34">
            <v>4712</v>
          </cell>
          <cell r="F34">
            <v>5999</v>
          </cell>
          <cell r="G34">
            <v>5726</v>
          </cell>
          <cell r="H34">
            <v>6057</v>
          </cell>
          <cell r="I34">
            <v>6247</v>
          </cell>
          <cell r="J34">
            <v>4587</v>
          </cell>
          <cell r="K34">
            <v>3759</v>
          </cell>
          <cell r="L34">
            <v>2815</v>
          </cell>
          <cell r="M34">
            <v>3286</v>
          </cell>
          <cell r="N34">
            <v>60015</v>
          </cell>
        </row>
        <row r="35">
          <cell r="A35" t="str">
            <v>TX. DE SUCESSO DAS INSPEÇÕES</v>
          </cell>
          <cell r="B35">
            <v>0.15759599332220367</v>
          </cell>
          <cell r="C35">
            <v>0.19017763845350052</v>
          </cell>
          <cell r="D35">
            <v>0.19563780568407138</v>
          </cell>
          <cell r="E35">
            <v>0.17296264855687607</v>
          </cell>
          <cell r="F35">
            <v>0.12502083680613435</v>
          </cell>
          <cell r="G35">
            <v>0.14233321690534403</v>
          </cell>
          <cell r="H35">
            <v>0.14792801717021628</v>
          </cell>
          <cell r="I35">
            <v>0.13702577237073796</v>
          </cell>
          <cell r="J35">
            <v>0.15522127752343579</v>
          </cell>
          <cell r="K35">
            <v>0.17265230114392124</v>
          </cell>
          <cell r="L35">
            <v>0.14422735346358792</v>
          </cell>
          <cell r="M35">
            <v>6.6342057212416317E-2</v>
          </cell>
          <cell r="N35">
            <v>0.15254519703407482</v>
          </cell>
        </row>
        <row r="36">
          <cell r="A36" t="str">
            <v>% PERDAS FÍSICAS LTM DISTRIBUIÇÃO</v>
          </cell>
          <cell r="B36">
            <v>9.1999999999999998E-2</v>
          </cell>
          <cell r="C36">
            <v>8.5999999999999993E-2</v>
          </cell>
          <cell r="D36">
            <v>8.1000000000000003E-2</v>
          </cell>
          <cell r="E36">
            <v>7.3999999999999996E-2</v>
          </cell>
          <cell r="F36">
            <v>7.1999999999999995E-2</v>
          </cell>
          <cell r="G36">
            <v>6.7000000000000004E-2</v>
          </cell>
          <cell r="H36">
            <v>7.0999999999999994E-2</v>
          </cell>
          <cell r="I36">
            <v>6.945252440405858E-2</v>
          </cell>
          <cell r="J36">
            <v>6.7574022676776591E-2</v>
          </cell>
          <cell r="K36">
            <v>6.5681513307305317E-2</v>
          </cell>
          <cell r="L36">
            <v>7.1007369778340212E-2</v>
          </cell>
          <cell r="M36">
            <v>6.7475975125311005E-2</v>
          </cell>
          <cell r="N36">
            <v>6.7574022676776591E-2</v>
          </cell>
        </row>
        <row r="37">
          <cell r="A37" t="str">
            <v>PERDAS ABC</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ENERGIA RETROATIVA - MWh</v>
          </cell>
          <cell r="B38">
            <v>2143.8739999999998</v>
          </cell>
          <cell r="C38">
            <v>2623.6590000000001</v>
          </cell>
          <cell r="D38">
            <v>1724.069</v>
          </cell>
          <cell r="E38">
            <v>1329.213</v>
          </cell>
          <cell r="F38">
            <v>1999.1610000000001</v>
          </cell>
          <cell r="G38">
            <v>1499.546</v>
          </cell>
          <cell r="H38">
            <v>1773.607</v>
          </cell>
          <cell r="I38">
            <v>1338.3430000000001</v>
          </cell>
          <cell r="J38">
            <v>1294.4649999999999</v>
          </cell>
          <cell r="K38">
            <v>1463.337</v>
          </cell>
          <cell r="L38">
            <v>987.42499999999995</v>
          </cell>
          <cell r="M38">
            <v>751.23900000000003</v>
          </cell>
          <cell r="N38">
            <v>18927.938000000002</v>
          </cell>
        </row>
        <row r="39">
          <cell r="A39" t="str">
            <v>ENERGIA ADICIONADA - MWh</v>
          </cell>
          <cell r="B39">
            <v>45.268500000000003</v>
          </cell>
          <cell r="C39">
            <v>191.97200000000001</v>
          </cell>
          <cell r="D39">
            <v>279.12099999999998</v>
          </cell>
          <cell r="E39">
            <v>619.14449999999999</v>
          </cell>
          <cell r="F39">
            <v>814.94200000000001</v>
          </cell>
          <cell r="G39">
            <v>903.27549999999997</v>
          </cell>
          <cell r="H39">
            <v>1015.4109999999999</v>
          </cell>
          <cell r="I39">
            <v>1432.5066000000002</v>
          </cell>
          <cell r="J39">
            <v>1909.1105</v>
          </cell>
          <cell r="K39">
            <v>2044.1255000000001</v>
          </cell>
          <cell r="L39">
            <v>2051.3715000000002</v>
          </cell>
          <cell r="M39">
            <v>2739.8845000000001</v>
          </cell>
          <cell r="N39">
            <v>14046.133100000003</v>
          </cell>
        </row>
        <row r="40">
          <cell r="A40" t="str">
            <v>R$ ARRECADAÇÃO</v>
          </cell>
          <cell r="B40">
            <v>961655.4</v>
          </cell>
          <cell r="C40">
            <v>838835.4</v>
          </cell>
          <cell r="D40">
            <v>977457.1</v>
          </cell>
          <cell r="E40">
            <v>983006.37</v>
          </cell>
          <cell r="F40">
            <v>1136538.3500000001</v>
          </cell>
          <cell r="G40">
            <v>976438.33</v>
          </cell>
          <cell r="H40">
            <v>986460.75</v>
          </cell>
          <cell r="I40">
            <v>953196.18</v>
          </cell>
          <cell r="J40">
            <v>833058.56</v>
          </cell>
          <cell r="K40">
            <v>838615.1</v>
          </cell>
          <cell r="L40">
            <v>922860.61</v>
          </cell>
          <cell r="M40">
            <v>1066004.1599999999</v>
          </cell>
          <cell r="N40">
            <v>11474126.309999999</v>
          </cell>
        </row>
        <row r="41">
          <cell r="A41" t="str">
            <v>CUSTO DO PROJETO (OPEX + CAPEX + IMPOSTOS + JURÍDICO)</v>
          </cell>
          <cell r="B41">
            <v>860095.4926336637</v>
          </cell>
          <cell r="C41">
            <v>708637.223069306</v>
          </cell>
          <cell r="D41">
            <v>679725.34077887749</v>
          </cell>
          <cell r="E41">
            <v>774998.40232178185</v>
          </cell>
          <cell r="F41">
            <v>842219.51219801942</v>
          </cell>
          <cell r="G41">
            <v>743763.86790759093</v>
          </cell>
          <cell r="H41">
            <v>742554.35611716134</v>
          </cell>
          <cell r="I41">
            <v>773723.1358267325</v>
          </cell>
          <cell r="J41">
            <v>902297.30170297029</v>
          </cell>
          <cell r="K41">
            <v>664639.14835698553</v>
          </cell>
          <cell r="L41">
            <v>978533.29262210825</v>
          </cell>
          <cell r="M41">
            <v>747273.08349834965</v>
          </cell>
          <cell r="N41">
            <v>9418460.1570335459</v>
          </cell>
        </row>
        <row r="42">
          <cell r="A42" t="str">
            <v>No INSPEÇÕES</v>
          </cell>
          <cell r="B42">
            <v>3554</v>
          </cell>
          <cell r="C42">
            <v>2881</v>
          </cell>
          <cell r="D42">
            <v>3358</v>
          </cell>
          <cell r="E42">
            <v>2824</v>
          </cell>
          <cell r="F42">
            <v>4845</v>
          </cell>
          <cell r="G42">
            <v>5094</v>
          </cell>
          <cell r="H42">
            <v>6161</v>
          </cell>
          <cell r="I42">
            <v>4863</v>
          </cell>
          <cell r="J42">
            <v>3212</v>
          </cell>
          <cell r="K42">
            <v>4248</v>
          </cell>
          <cell r="L42">
            <v>3455</v>
          </cell>
          <cell r="M42">
            <v>2108</v>
          </cell>
          <cell r="N42">
            <v>46603</v>
          </cell>
        </row>
        <row r="43">
          <cell r="A43" t="str">
            <v>TX. DE SUCESSO DAS INSPEÇÕES</v>
          </cell>
          <cell r="B43">
            <v>0.29347214406302757</v>
          </cell>
          <cell r="C43">
            <v>0.35473793821589727</v>
          </cell>
          <cell r="D43">
            <v>0.23108993448481238</v>
          </cell>
          <cell r="E43">
            <v>0.25460339943342775</v>
          </cell>
          <cell r="F43">
            <v>0.24953560371517028</v>
          </cell>
          <cell r="G43">
            <v>0.31919905771495877</v>
          </cell>
          <cell r="H43">
            <v>0.21327706541145919</v>
          </cell>
          <cell r="I43">
            <v>0.27431626567962164</v>
          </cell>
          <cell r="J43">
            <v>0.1491282689912827</v>
          </cell>
          <cell r="K43">
            <v>7.9566854990583802E-2</v>
          </cell>
          <cell r="L43">
            <v>0.12243125904486252</v>
          </cell>
          <cell r="M43">
            <v>8.49146110056926E-2</v>
          </cell>
          <cell r="N43">
            <v>0.22449198549449606</v>
          </cell>
        </row>
        <row r="44">
          <cell r="A44" t="str">
            <v>% PERDAS FÍSICAS LTM DISTRIBUIÇÃO</v>
          </cell>
          <cell r="B44">
            <v>0.14599999999999999</v>
          </cell>
          <cell r="C44">
            <v>0.14699999999999999</v>
          </cell>
          <cell r="D44">
            <v>0.14499999999999999</v>
          </cell>
          <cell r="E44">
            <v>0.14199999999999999</v>
          </cell>
          <cell r="F44">
            <v>0.13900000000000001</v>
          </cell>
          <cell r="G44">
            <v>0.13500000000000001</v>
          </cell>
          <cell r="H44">
            <v>0.13900000000000001</v>
          </cell>
          <cell r="I44">
            <v>0.13876720676950172</v>
          </cell>
          <cell r="J44">
            <v>0.1368702019127459</v>
          </cell>
          <cell r="K44">
            <v>0.13754746594269129</v>
          </cell>
          <cell r="L44">
            <v>0.13927723990793839</v>
          </cell>
          <cell r="M44">
            <v>0.13375671388282195</v>
          </cell>
          <cell r="N44">
            <v>0.13375671388282195</v>
          </cell>
        </row>
        <row r="45">
          <cell r="A45" t="str">
            <v>PERDAS Leste</v>
          </cell>
          <cell r="B45" t="str">
            <v>JAN</v>
          </cell>
          <cell r="C45" t="str">
            <v>FEV</v>
          </cell>
          <cell r="D45" t="str">
            <v>MAR</v>
          </cell>
          <cell r="E45" t="str">
            <v>ABR</v>
          </cell>
          <cell r="F45" t="str">
            <v>MAI</v>
          </cell>
          <cell r="G45" t="str">
            <v>JUN</v>
          </cell>
          <cell r="H45" t="str">
            <v>JUL</v>
          </cell>
          <cell r="I45" t="str">
            <v>AGO</v>
          </cell>
          <cell r="J45" t="str">
            <v>SET</v>
          </cell>
          <cell r="K45" t="str">
            <v>OUT</v>
          </cell>
          <cell r="L45" t="str">
            <v>NOV</v>
          </cell>
          <cell r="M45" t="str">
            <v>DEZ</v>
          </cell>
          <cell r="N45" t="str">
            <v>LESTE</v>
          </cell>
        </row>
        <row r="46">
          <cell r="A46" t="str">
            <v>ENERGIA RETROATIVA - MWh</v>
          </cell>
          <cell r="B46">
            <v>3735.8429999999998</v>
          </cell>
          <cell r="C46">
            <v>3865.8820000000001</v>
          </cell>
          <cell r="D46">
            <v>5316.067</v>
          </cell>
          <cell r="E46">
            <v>4168.4690000000001</v>
          </cell>
          <cell r="F46">
            <v>4671.9949999999999</v>
          </cell>
          <cell r="G46">
            <v>4431.3999999999996</v>
          </cell>
          <cell r="H46">
            <v>3672.8510000000001</v>
          </cell>
          <cell r="I46">
            <v>5305.3389999999999</v>
          </cell>
          <cell r="J46">
            <v>4003.4659999999999</v>
          </cell>
          <cell r="K46">
            <v>3367.3820000000001</v>
          </cell>
          <cell r="L46">
            <v>1635.451</v>
          </cell>
          <cell r="M46">
            <v>2346.625</v>
          </cell>
          <cell r="N46">
            <v>46520.77</v>
          </cell>
        </row>
        <row r="47">
          <cell r="A47" t="str">
            <v>ENERGIA ADICIONADA - MWh</v>
          </cell>
          <cell r="B47">
            <v>40.600499999999997</v>
          </cell>
          <cell r="C47">
            <v>261.072</v>
          </cell>
          <cell r="D47">
            <v>807.55650000000003</v>
          </cell>
          <cell r="E47">
            <v>1327.5282999999999</v>
          </cell>
          <cell r="F47">
            <v>1644.9655</v>
          </cell>
          <cell r="G47">
            <v>1977.8285000000001</v>
          </cell>
          <cell r="H47">
            <v>2085.8285000000001</v>
          </cell>
          <cell r="I47">
            <v>2538.5990000000002</v>
          </cell>
          <cell r="J47">
            <v>4242.0214999999998</v>
          </cell>
          <cell r="K47">
            <v>4109.8905000000004</v>
          </cell>
          <cell r="L47">
            <v>4103.0029999999997</v>
          </cell>
          <cell r="M47">
            <v>5473.9754999999996</v>
          </cell>
          <cell r="N47">
            <v>28612.869300000002</v>
          </cell>
        </row>
        <row r="48">
          <cell r="A48" t="str">
            <v>R$ ARRECADAÇÃO</v>
          </cell>
          <cell r="B48">
            <v>1722661.82</v>
          </cell>
          <cell r="C48">
            <v>1504306.35</v>
          </cell>
          <cell r="D48">
            <v>1970336.85</v>
          </cell>
          <cell r="E48">
            <v>1744443.48</v>
          </cell>
          <cell r="F48">
            <v>1813278.92</v>
          </cell>
          <cell r="G48">
            <v>1675370.07</v>
          </cell>
          <cell r="H48">
            <v>1666886.95</v>
          </cell>
          <cell r="I48">
            <v>1764560.72</v>
          </cell>
          <cell r="J48">
            <v>1846956.01</v>
          </cell>
          <cell r="K48">
            <v>1782971.84</v>
          </cell>
          <cell r="L48">
            <v>1750029.99</v>
          </cell>
          <cell r="M48">
            <v>1636630.87</v>
          </cell>
          <cell r="N48">
            <v>20878433.870000001</v>
          </cell>
        </row>
        <row r="49">
          <cell r="A49" t="str">
            <v>CUSTO DO PROJETO (OPEX + CAPEX + IMPOSTOS + JURÍDICO)</v>
          </cell>
          <cell r="B49">
            <v>1652777.2369158394</v>
          </cell>
          <cell r="C49">
            <v>1383020.8548267325</v>
          </cell>
          <cell r="D49">
            <v>1422873.6522194741</v>
          </cell>
          <cell r="E49">
            <v>1496726.1099455443</v>
          </cell>
          <cell r="F49">
            <v>1481688.1215049499</v>
          </cell>
          <cell r="G49">
            <v>1466855.4158976884</v>
          </cell>
          <cell r="H49">
            <v>1520228.6372904272</v>
          </cell>
          <cell r="I49">
            <v>1603140.8201831626</v>
          </cell>
          <cell r="J49">
            <v>1386814.4252425716</v>
          </cell>
          <cell r="K49">
            <v>1523623.8471353077</v>
          </cell>
          <cell r="L49">
            <v>1477282.8840280515</v>
          </cell>
          <cell r="M49">
            <v>1539689.014087454</v>
          </cell>
          <cell r="N49">
            <v>17954721.0192772</v>
          </cell>
        </row>
        <row r="50">
          <cell r="A50" t="str">
            <v>No INSPEÇÕES</v>
          </cell>
          <cell r="B50">
            <v>7389</v>
          </cell>
          <cell r="C50">
            <v>7076</v>
          </cell>
          <cell r="D50">
            <v>8461</v>
          </cell>
          <cell r="E50">
            <v>7958</v>
          </cell>
          <cell r="F50">
            <v>7623</v>
          </cell>
          <cell r="G50">
            <v>8023</v>
          </cell>
          <cell r="H50">
            <v>7192</v>
          </cell>
          <cell r="I50">
            <v>7537</v>
          </cell>
          <cell r="J50">
            <v>6262</v>
          </cell>
          <cell r="K50">
            <v>3139</v>
          </cell>
          <cell r="L50">
            <v>1727</v>
          </cell>
          <cell r="M50">
            <v>6428</v>
          </cell>
          <cell r="N50">
            <v>78815</v>
          </cell>
        </row>
        <row r="51">
          <cell r="A51" t="str">
            <v>TX. DE SUCESSO DAS INSPEÇÕES</v>
          </cell>
          <cell r="B51">
            <v>0.16971173365814049</v>
          </cell>
          <cell r="C51">
            <v>0.17043527416619558</v>
          </cell>
          <cell r="D51">
            <v>0.20092187684670842</v>
          </cell>
          <cell r="E51">
            <v>0.24943453128926865</v>
          </cell>
          <cell r="F51">
            <v>0.26341335432244523</v>
          </cell>
          <cell r="G51">
            <v>0.21774897170634425</v>
          </cell>
          <cell r="H51">
            <v>0.18339822024471636</v>
          </cell>
          <cell r="I51">
            <v>0.22661536420326389</v>
          </cell>
          <cell r="J51">
            <v>0.15075055892686043</v>
          </cell>
          <cell r="K51">
            <v>0.18827652118509081</v>
          </cell>
          <cell r="L51">
            <v>0.17892298784018529</v>
          </cell>
          <cell r="M51">
            <v>0.13487865588052272</v>
          </cell>
          <cell r="N51">
            <v>0.2046702519105576</v>
          </cell>
        </row>
        <row r="52">
          <cell r="A52" t="str">
            <v>% PERDAS FÍSICAS LTM DISTRIBUIÇÃO</v>
          </cell>
          <cell r="B52">
            <v>0.16</v>
          </cell>
          <cell r="C52">
            <v>0.158</v>
          </cell>
          <cell r="D52">
            <v>0.156</v>
          </cell>
          <cell r="E52">
            <v>0.153</v>
          </cell>
          <cell r="F52">
            <v>0.15</v>
          </cell>
          <cell r="G52">
            <v>0.14599999999999999</v>
          </cell>
          <cell r="H52">
            <v>0.14799999999999999</v>
          </cell>
          <cell r="I52">
            <v>0.14780911811628017</v>
          </cell>
          <cell r="J52">
            <v>0.14562394510485688</v>
          </cell>
          <cell r="K52">
            <v>0.14704594462070197</v>
          </cell>
          <cell r="L52">
            <v>0.14633188287626886</v>
          </cell>
          <cell r="M52">
            <v>0.13959783405221438</v>
          </cell>
          <cell r="N52">
            <v>0.13959783405221438</v>
          </cell>
        </row>
        <row r="53">
          <cell r="A53" t="str">
            <v>PERDAS OESTE</v>
          </cell>
          <cell r="B53" t="str">
            <v>JAN</v>
          </cell>
          <cell r="C53" t="str">
            <v>FEV</v>
          </cell>
          <cell r="D53" t="str">
            <v>MAR</v>
          </cell>
          <cell r="E53" t="str">
            <v>ABR</v>
          </cell>
          <cell r="F53" t="str">
            <v>MAI</v>
          </cell>
          <cell r="G53" t="str">
            <v>JUN</v>
          </cell>
          <cell r="H53" t="str">
            <v>JUL</v>
          </cell>
          <cell r="I53" t="str">
            <v>AGO</v>
          </cell>
          <cell r="J53" t="str">
            <v>SET</v>
          </cell>
          <cell r="K53" t="str">
            <v>OUT</v>
          </cell>
          <cell r="L53" t="str">
            <v>NOV</v>
          </cell>
          <cell r="M53" t="str">
            <v>DEZ</v>
          </cell>
          <cell r="N53" t="str">
            <v>OESTE</v>
          </cell>
        </row>
        <row r="54">
          <cell r="A54" t="str">
            <v>ENERGIA RETROATIVA - MWh</v>
          </cell>
          <cell r="B54">
            <v>2055.2890000000002</v>
          </cell>
          <cell r="C54">
            <v>2829.4459999999999</v>
          </cell>
          <cell r="D54">
            <v>3733.5360000000001</v>
          </cell>
          <cell r="E54">
            <v>3206.5160000000001</v>
          </cell>
          <cell r="F54">
            <v>3131.6509999999998</v>
          </cell>
          <cell r="G54">
            <v>2688.6930000000002</v>
          </cell>
          <cell r="H54">
            <v>2981.4580000000001</v>
          </cell>
          <cell r="I54">
            <v>3454.96</v>
          </cell>
          <cell r="J54">
            <v>2795.377</v>
          </cell>
          <cell r="K54">
            <v>2715.672</v>
          </cell>
          <cell r="L54">
            <v>1928.3530000000001</v>
          </cell>
          <cell r="M54">
            <v>1285.163</v>
          </cell>
          <cell r="N54">
            <v>32806.113999999994</v>
          </cell>
        </row>
        <row r="55">
          <cell r="A55" t="str">
            <v>ENERGIA ADICIONADA - MWh</v>
          </cell>
          <cell r="B55">
            <v>56.417999999999999</v>
          </cell>
          <cell r="C55">
            <v>208.84899999999999</v>
          </cell>
          <cell r="D55">
            <v>782.25699999999995</v>
          </cell>
          <cell r="E55">
            <v>1422.366</v>
          </cell>
          <cell r="F55">
            <v>1522.7674999999999</v>
          </cell>
          <cell r="G55">
            <v>1790.4290000000001</v>
          </cell>
          <cell r="H55">
            <v>1640.4355</v>
          </cell>
          <cell r="I55">
            <v>2250.0304999999998</v>
          </cell>
          <cell r="J55">
            <v>2374.4585000000002</v>
          </cell>
          <cell r="K55">
            <v>2570.279</v>
          </cell>
          <cell r="L55">
            <v>2748.8964999999998</v>
          </cell>
          <cell r="M55">
            <v>3455.2289999999998</v>
          </cell>
          <cell r="N55">
            <v>20822.415499999999</v>
          </cell>
        </row>
        <row r="56">
          <cell r="A56" t="str">
            <v>R$ ARRECADAÇÃO</v>
          </cell>
          <cell r="B56">
            <v>1259628.3899999999</v>
          </cell>
          <cell r="C56">
            <v>1153197.69</v>
          </cell>
          <cell r="D56">
            <v>1396183.61</v>
          </cell>
          <cell r="E56">
            <v>1289570.55</v>
          </cell>
          <cell r="F56">
            <v>1392745.65</v>
          </cell>
          <cell r="G56">
            <v>1324978.57</v>
          </cell>
          <cell r="H56">
            <v>1332279.57</v>
          </cell>
          <cell r="I56">
            <v>1494766.94</v>
          </cell>
          <cell r="J56">
            <v>1411784.58</v>
          </cell>
          <cell r="K56">
            <v>1481039.12</v>
          </cell>
          <cell r="L56">
            <v>1376659</v>
          </cell>
          <cell r="M56">
            <v>1269425.06</v>
          </cell>
          <cell r="N56">
            <v>16182258.730000002</v>
          </cell>
        </row>
        <row r="57">
          <cell r="A57" t="str">
            <v>CUSTO DO PROJETO (OPEX + CAPEX + IMPOSTOS + JURÍDICO)</v>
          </cell>
          <cell r="B57">
            <v>1070026.9315544555</v>
          </cell>
          <cell r="C57">
            <v>1009980.9504356444</v>
          </cell>
          <cell r="D57">
            <v>1006942.0448481855</v>
          </cell>
          <cell r="E57">
            <v>1027279.5740940586</v>
          </cell>
          <cell r="F57">
            <v>1082437.346673267</v>
          </cell>
          <cell r="G57">
            <v>1126203.3610858084</v>
          </cell>
          <cell r="H57">
            <v>1210928.2569983443</v>
          </cell>
          <cell r="I57">
            <v>1079567.9074108903</v>
          </cell>
          <cell r="J57">
            <v>1145774.5149900983</v>
          </cell>
          <cell r="K57">
            <v>1055439.2849026399</v>
          </cell>
          <cell r="L57">
            <v>1075327.5868151782</v>
          </cell>
          <cell r="M57">
            <v>1225955.1806221053</v>
          </cell>
          <cell r="N57">
            <v>13115862.940430675</v>
          </cell>
        </row>
        <row r="58">
          <cell r="A58" t="str">
            <v>No INSPEÇÕES</v>
          </cell>
          <cell r="B58">
            <v>6986</v>
          </cell>
          <cell r="C58">
            <v>7950</v>
          </cell>
          <cell r="D58">
            <v>11042</v>
          </cell>
          <cell r="E58">
            <v>8682</v>
          </cell>
          <cell r="F58">
            <v>11384</v>
          </cell>
          <cell r="G58">
            <v>9765</v>
          </cell>
          <cell r="H58">
            <v>11205</v>
          </cell>
          <cell r="I58">
            <v>11571</v>
          </cell>
          <cell r="J58">
            <v>8386</v>
          </cell>
          <cell r="K58">
            <v>7611</v>
          </cell>
          <cell r="L58">
            <v>5921</v>
          </cell>
          <cell r="M58">
            <v>2534</v>
          </cell>
          <cell r="N58">
            <v>103037</v>
          </cell>
        </row>
        <row r="59">
          <cell r="A59" t="str">
            <v>TX. DE SUCESSO DAS INSPEÇÕES</v>
          </cell>
          <cell r="B59">
            <v>0.19710850271972516</v>
          </cell>
          <cell r="C59">
            <v>0.23207547169811321</v>
          </cell>
          <cell r="D59">
            <v>0.19896757833725776</v>
          </cell>
          <cell r="E59">
            <v>0.20571296936189817</v>
          </cell>
          <cell r="F59">
            <v>0.18288826423049895</v>
          </cell>
          <cell r="G59">
            <v>0.16067588325652843</v>
          </cell>
          <cell r="H59">
            <v>0.14814814814814814</v>
          </cell>
          <cell r="I59">
            <v>0.19099472819980987</v>
          </cell>
          <cell r="J59">
            <v>0.21035058430717862</v>
          </cell>
          <cell r="K59">
            <v>0.19747733543555379</v>
          </cell>
          <cell r="L59">
            <v>0.20756628947812869</v>
          </cell>
          <cell r="M59">
            <v>0.17087608524072612</v>
          </cell>
          <cell r="N59">
            <v>0.19075671846035891</v>
          </cell>
        </row>
        <row r="60">
          <cell r="A60" t="str">
            <v>% PERDAS FÍSICAS LTM DISTRIBUIÇÃO</v>
          </cell>
          <cell r="B60">
            <v>0.129</v>
          </cell>
          <cell r="C60">
            <v>0.127</v>
          </cell>
          <cell r="D60">
            <v>0.122</v>
          </cell>
          <cell r="E60">
            <v>0.115</v>
          </cell>
          <cell r="F60">
            <v>0.111</v>
          </cell>
          <cell r="G60">
            <v>0.105</v>
          </cell>
          <cell r="H60">
            <v>0.104</v>
          </cell>
          <cell r="I60">
            <v>9.9785094869760504E-2</v>
          </cell>
          <cell r="J60">
            <v>9.4367245030617886E-2</v>
          </cell>
          <cell r="K60">
            <v>9.3791838709998299E-2</v>
          </cell>
          <cell r="L60">
            <v>9.2573241486482827E-2</v>
          </cell>
          <cell r="M60">
            <v>8.2198963988332374E-2</v>
          </cell>
          <cell r="N60">
            <v>8.2198963988332374E-2</v>
          </cell>
        </row>
        <row r="61">
          <cell r="A61" t="str">
            <v>PERDAS Sul</v>
          </cell>
          <cell r="B61" t="str">
            <v>JAN</v>
          </cell>
          <cell r="C61" t="str">
            <v>FEV</v>
          </cell>
          <cell r="D61" t="str">
            <v>MAR</v>
          </cell>
          <cell r="E61" t="str">
            <v>ABR</v>
          </cell>
          <cell r="F61" t="str">
            <v>MAI</v>
          </cell>
          <cell r="G61" t="str">
            <v>JUN</v>
          </cell>
          <cell r="H61" t="str">
            <v>JUL</v>
          </cell>
          <cell r="I61" t="str">
            <v>AGO</v>
          </cell>
          <cell r="J61" t="str">
            <v>SET</v>
          </cell>
          <cell r="K61" t="str">
            <v>OUT</v>
          </cell>
          <cell r="L61" t="str">
            <v>NOV</v>
          </cell>
          <cell r="M61" t="str">
            <v>DEZ</v>
          </cell>
          <cell r="N61" t="str">
            <v>SUL</v>
          </cell>
        </row>
        <row r="62">
          <cell r="A62" t="str">
            <v>ENERGIA RETROATIVA - MWh</v>
          </cell>
          <cell r="B62">
            <v>4831.4790000000003</v>
          </cell>
          <cell r="C62">
            <v>4910.2380000000003</v>
          </cell>
          <cell r="D62">
            <v>4917.8819999999996</v>
          </cell>
          <cell r="E62">
            <v>4214.2250000000004</v>
          </cell>
          <cell r="F62">
            <v>4056.53</v>
          </cell>
          <cell r="G62">
            <v>4093.8919999999998</v>
          </cell>
          <cell r="H62">
            <v>3984.5210000000002</v>
          </cell>
          <cell r="I62">
            <v>4667.1940000000004</v>
          </cell>
          <cell r="J62">
            <v>3231.68</v>
          </cell>
          <cell r="K62">
            <v>2836.0039999999999</v>
          </cell>
          <cell r="L62">
            <v>2774.7939999999999</v>
          </cell>
          <cell r="M62">
            <v>1798.46</v>
          </cell>
          <cell r="N62">
            <v>46316.899000000005</v>
          </cell>
        </row>
        <row r="63">
          <cell r="A63" t="str">
            <v>ENERGIA ADICIONADA - MWh</v>
          </cell>
          <cell r="B63">
            <v>91.962500000000006</v>
          </cell>
          <cell r="C63">
            <v>450.31599999999997</v>
          </cell>
          <cell r="D63">
            <v>643.32950000000005</v>
          </cell>
          <cell r="E63">
            <v>943.89049999999997</v>
          </cell>
          <cell r="F63">
            <v>1067.0530000000001</v>
          </cell>
          <cell r="G63">
            <v>1370.3889999999999</v>
          </cell>
          <cell r="H63">
            <v>1355.6775</v>
          </cell>
          <cell r="I63">
            <v>2178.1849999999999</v>
          </cell>
          <cell r="J63">
            <v>2255.6774999999998</v>
          </cell>
          <cell r="K63">
            <v>2372.3069999999998</v>
          </cell>
          <cell r="L63">
            <v>2520.5360000000001</v>
          </cell>
          <cell r="M63">
            <v>3257.5335</v>
          </cell>
          <cell r="N63">
            <v>18506.857</v>
          </cell>
        </row>
        <row r="64">
          <cell r="A64" t="str">
            <v>R$ ARRECADAÇÃO</v>
          </cell>
          <cell r="B64">
            <v>1762156.86</v>
          </cell>
          <cell r="C64">
            <v>1508896.84</v>
          </cell>
          <cell r="D64">
            <v>1905453.42</v>
          </cell>
          <cell r="E64">
            <v>1620433</v>
          </cell>
          <cell r="F64">
            <v>1931148.56</v>
          </cell>
          <cell r="G64">
            <v>1789873.8</v>
          </cell>
          <cell r="H64">
            <v>1953965.89</v>
          </cell>
          <cell r="I64">
            <v>1903310.53</v>
          </cell>
          <cell r="J64">
            <v>2083343.92</v>
          </cell>
          <cell r="K64">
            <v>2112455.2799999998</v>
          </cell>
          <cell r="L64">
            <v>1827423.29</v>
          </cell>
          <cell r="M64">
            <v>1646644.62</v>
          </cell>
          <cell r="N64">
            <v>22045106.010000002</v>
          </cell>
        </row>
        <row r="65">
          <cell r="A65" t="str">
            <v>CUSTO DO PROJETO (OPEX + CAPEX + IMPOSTOS + JURÍDICO)</v>
          </cell>
          <cell r="B65">
            <v>1318321.1946089088</v>
          </cell>
          <cell r="C65">
            <v>1177362.6178712854</v>
          </cell>
          <cell r="D65">
            <v>1187576.7093630363</v>
          </cell>
          <cell r="E65">
            <v>1210492.4756881178</v>
          </cell>
          <cell r="F65">
            <v>1232867.20084653</v>
          </cell>
          <cell r="G65">
            <v>1220261.3008382823</v>
          </cell>
          <cell r="H65">
            <v>1276026.072330032</v>
          </cell>
          <cell r="I65">
            <v>1318447.102321778</v>
          </cell>
          <cell r="J65">
            <v>1182342.5009801956</v>
          </cell>
          <cell r="K65">
            <v>1091793.5221386105</v>
          </cell>
          <cell r="L65">
            <v>1183906.9004636973</v>
          </cell>
          <cell r="M65">
            <v>1225955.1806221053</v>
          </cell>
          <cell r="N65">
            <v>14625352.778072577</v>
          </cell>
        </row>
        <row r="66">
          <cell r="A66" t="str">
            <v>No INSPEÇÕES</v>
          </cell>
          <cell r="B66">
            <v>9639</v>
          </cell>
          <cell r="C66">
            <v>8164</v>
          </cell>
          <cell r="D66">
            <v>9761</v>
          </cell>
          <cell r="E66">
            <v>8495</v>
          </cell>
          <cell r="F66">
            <v>9543</v>
          </cell>
          <cell r="G66">
            <v>9633</v>
          </cell>
          <cell r="H66">
            <v>9227</v>
          </cell>
          <cell r="I66">
            <v>10189</v>
          </cell>
          <cell r="J66">
            <v>7453</v>
          </cell>
          <cell r="K66">
            <v>8828</v>
          </cell>
          <cell r="L66">
            <v>7825</v>
          </cell>
          <cell r="M66">
            <v>4573</v>
          </cell>
          <cell r="N66">
            <v>103330</v>
          </cell>
        </row>
        <row r="67">
          <cell r="A67" t="str">
            <v>TX. DE SUCESSO DAS INSPEÇÕES</v>
          </cell>
          <cell r="B67">
            <v>0.14036725801431685</v>
          </cell>
          <cell r="C67">
            <v>0.1711170994610485</v>
          </cell>
          <cell r="D67">
            <v>0.16381518287060751</v>
          </cell>
          <cell r="E67">
            <v>0.15279576221306651</v>
          </cell>
          <cell r="F67">
            <v>0.1584407419050613</v>
          </cell>
          <cell r="G67">
            <v>0.16609571265441711</v>
          </cell>
          <cell r="H67">
            <v>0.14923593800801993</v>
          </cell>
          <cell r="I67">
            <v>0.16772990479929337</v>
          </cell>
          <cell r="J67">
            <v>0.11914665235475648</v>
          </cell>
          <cell r="K67">
            <v>8.2804712279111917E-2</v>
          </cell>
          <cell r="L67">
            <v>9.4185303514376997E-2</v>
          </cell>
          <cell r="M67">
            <v>0.10474524382243604</v>
          </cell>
          <cell r="N67">
            <v>0.14206909900319364</v>
          </cell>
        </row>
        <row r="68">
          <cell r="A68" t="str">
            <v>% PERDAS FÍSICAS LTM DISTRIBUIÇÃO</v>
          </cell>
          <cell r="B68">
            <v>0.16500000000000001</v>
          </cell>
          <cell r="C68">
            <v>0.16600000000000001</v>
          </cell>
          <cell r="D68">
            <v>0.16400000000000001</v>
          </cell>
          <cell r="E68">
            <v>0.158</v>
          </cell>
          <cell r="F68">
            <v>0.157</v>
          </cell>
          <cell r="G68">
            <v>0.154</v>
          </cell>
          <cell r="H68">
            <v>0.159</v>
          </cell>
          <cell r="I68">
            <v>0.15887648325561898</v>
          </cell>
          <cell r="J68">
            <v>0.15785607989588613</v>
          </cell>
          <cell r="K68">
            <v>0.15830578071010959</v>
          </cell>
          <cell r="L68">
            <v>0.16184389767548424</v>
          </cell>
          <cell r="M68">
            <v>0.16061281211343748</v>
          </cell>
          <cell r="N68">
            <v>0.16061281211343748</v>
          </cell>
        </row>
        <row r="69">
          <cell r="A69" t="str">
            <v>PERDAS Eletropaulo</v>
          </cell>
          <cell r="B69" t="str">
            <v>JAN</v>
          </cell>
          <cell r="C69" t="str">
            <v>FEV</v>
          </cell>
          <cell r="D69" t="str">
            <v>MAR</v>
          </cell>
          <cell r="E69" t="str">
            <v>ABR</v>
          </cell>
          <cell r="F69" t="str">
            <v>MAI</v>
          </cell>
          <cell r="G69" t="str">
            <v>JUN</v>
          </cell>
          <cell r="H69" t="str">
            <v>JUL</v>
          </cell>
          <cell r="I69" t="str">
            <v>AGO</v>
          </cell>
          <cell r="J69" t="str">
            <v>SET</v>
          </cell>
          <cell r="K69" t="str">
            <v>OUT</v>
          </cell>
          <cell r="L69" t="str">
            <v>NOV</v>
          </cell>
          <cell r="M69" t="str">
            <v>DEZ</v>
          </cell>
          <cell r="N69" t="str">
            <v>TOTAL
REGIONAIS</v>
          </cell>
        </row>
        <row r="70">
          <cell r="A70" t="str">
            <v>ENERGIA RETROATIVA - MWh</v>
          </cell>
          <cell r="B70">
            <v>16848.022000000001</v>
          </cell>
          <cell r="C70">
            <v>18353.572</v>
          </cell>
          <cell r="D70">
            <v>20397.267</v>
          </cell>
          <cell r="E70">
            <v>17269.548999999999</v>
          </cell>
          <cell r="F70">
            <v>20982.92</v>
          </cell>
          <cell r="G70">
            <v>17816.684000000001</v>
          </cell>
          <cell r="H70">
            <v>16503.591</v>
          </cell>
          <cell r="I70">
            <v>19291.633999999998</v>
          </cell>
          <cell r="J70">
            <v>14806.536</v>
          </cell>
          <cell r="K70">
            <v>13267.143</v>
          </cell>
          <cell r="L70">
            <v>11481.072</v>
          </cell>
          <cell r="M70">
            <v>8133.9660000000003</v>
          </cell>
          <cell r="N70">
            <v>195151.95600000001</v>
          </cell>
        </row>
        <row r="71">
          <cell r="A71" t="str">
            <v>ENERGIA ADICIONADA - MWh</v>
          </cell>
          <cell r="B71">
            <v>458.40300000000002</v>
          </cell>
          <cell r="C71">
            <v>1771.9594999999999</v>
          </cell>
          <cell r="D71">
            <v>3615.1745000000001</v>
          </cell>
          <cell r="E71">
            <v>5930.5108</v>
          </cell>
          <cell r="F71">
            <v>6836.5129999999999</v>
          </cell>
          <cell r="G71">
            <v>8416.8654999999999</v>
          </cell>
          <cell r="H71">
            <v>8541.7484999999997</v>
          </cell>
          <cell r="I71">
            <v>12259.140100000001</v>
          </cell>
          <cell r="J71">
            <v>15688.895500000001</v>
          </cell>
          <cell r="K71">
            <v>15961.8745</v>
          </cell>
          <cell r="L71">
            <v>17202.160500000002</v>
          </cell>
          <cell r="M71">
            <v>22130.819</v>
          </cell>
          <cell r="N71">
            <v>118814.0644</v>
          </cell>
        </row>
        <row r="72">
          <cell r="A72" t="str">
            <v>R$ ARRECADAÇÃO</v>
          </cell>
          <cell r="B72">
            <v>8177168.4800000004</v>
          </cell>
          <cell r="C72">
            <v>7277116.8399999999</v>
          </cell>
          <cell r="D72">
            <v>8926436.709999999</v>
          </cell>
          <cell r="E72">
            <v>7788132.1500000004</v>
          </cell>
          <cell r="F72">
            <v>8763442.3100000005</v>
          </cell>
          <cell r="G72">
            <v>8640933.8100000005</v>
          </cell>
          <cell r="H72">
            <v>8163423.7999999998</v>
          </cell>
          <cell r="I72">
            <v>8563272.5</v>
          </cell>
          <cell r="J72">
            <v>9565567.4199999999</v>
          </cell>
          <cell r="K72">
            <v>8730613.209999999</v>
          </cell>
          <cell r="L72">
            <v>8230825.0219999999</v>
          </cell>
          <cell r="M72">
            <v>8313226.2699999996</v>
          </cell>
          <cell r="N72">
            <v>101140158.52199998</v>
          </cell>
        </row>
        <row r="73">
          <cell r="A73" t="str">
            <v>CUSTO DO PROJETO (OPEX + CAPEX + IMPOSTOS + JURÍDICO)</v>
          </cell>
          <cell r="B73">
            <v>6924785.6879999973</v>
          </cell>
          <cell r="C73">
            <v>6035815.7659999989</v>
          </cell>
          <cell r="D73">
            <v>6083492.9819999989</v>
          </cell>
          <cell r="E73">
            <v>6377362.7789999973</v>
          </cell>
          <cell r="F73">
            <v>6555252.4624999966</v>
          </cell>
          <cell r="G73">
            <v>6445976.9139999999</v>
          </cell>
          <cell r="H73">
            <v>6640224.6489999909</v>
          </cell>
          <cell r="I73">
            <v>6731143.8319999864</v>
          </cell>
          <cell r="J73">
            <v>6457842.3829999929</v>
          </cell>
          <cell r="K73">
            <v>6089868.3076111041</v>
          </cell>
          <cell r="L73">
            <v>6768843.8604999911</v>
          </cell>
          <cell r="M73">
            <v>6258590.7109999806</v>
          </cell>
          <cell r="N73">
            <v>77369200.334611043</v>
          </cell>
        </row>
        <row r="74">
          <cell r="A74" t="str">
            <v>No INSPEÇÕES</v>
          </cell>
          <cell r="B74">
            <v>36646</v>
          </cell>
          <cell r="C74">
            <v>34114</v>
          </cell>
          <cell r="D74">
            <v>43745</v>
          </cell>
          <cell r="E74">
            <v>36875</v>
          </cell>
          <cell r="F74">
            <v>45332</v>
          </cell>
          <cell r="G74">
            <v>42625</v>
          </cell>
          <cell r="H74">
            <v>44284</v>
          </cell>
          <cell r="I74">
            <v>45802</v>
          </cell>
          <cell r="J74">
            <v>37334</v>
          </cell>
          <cell r="K74">
            <v>33980</v>
          </cell>
          <cell r="L74">
            <v>26920</v>
          </cell>
          <cell r="M74">
            <v>22488</v>
          </cell>
          <cell r="N74">
            <v>450145</v>
          </cell>
        </row>
        <row r="75">
          <cell r="A75" t="str">
            <v>TX. DE SUCESSO DAS INSPEÇÕES</v>
          </cell>
          <cell r="B75">
            <v>0.18588659062380614</v>
          </cell>
          <cell r="C75">
            <v>0.21088116315882044</v>
          </cell>
          <cell r="D75">
            <v>0.2010515487484284</v>
          </cell>
          <cell r="E75">
            <v>0.21383050847457627</v>
          </cell>
          <cell r="F75">
            <v>0.19917497573458043</v>
          </cell>
          <cell r="G75">
            <v>0.19894428152492669</v>
          </cell>
          <cell r="H75">
            <v>0.17265829645018516</v>
          </cell>
          <cell r="I75">
            <v>0.19379066416313698</v>
          </cell>
          <cell r="J75">
            <v>0.15556865055981142</v>
          </cell>
          <cell r="K75">
            <v>0.13878752207180695</v>
          </cell>
          <cell r="L75">
            <v>0.14026745913818722</v>
          </cell>
          <cell r="M75">
            <v>0.11881892564923514</v>
          </cell>
          <cell r="N75">
            <v>0.18147263659487498</v>
          </cell>
        </row>
        <row r="76">
          <cell r="A76" t="str">
            <v>% PERDAS FÍSICAS LTM Total</v>
          </cell>
          <cell r="B76">
            <v>0.1288</v>
          </cell>
          <cell r="C76">
            <v>0.1275</v>
          </cell>
          <cell r="D76">
            <v>0.128</v>
          </cell>
          <cell r="E76">
            <v>0.12470000000000001</v>
          </cell>
          <cell r="F76">
            <v>0.1231</v>
          </cell>
          <cell r="G76">
            <v>0.1216</v>
          </cell>
          <cell r="H76">
            <v>0.1231</v>
          </cell>
          <cell r="I76">
            <v>0.1227</v>
          </cell>
          <cell r="J76">
            <v>0.12239999999999999</v>
          </cell>
          <cell r="K76">
            <v>0.12280000000000001</v>
          </cell>
          <cell r="L76">
            <v>0.1234</v>
          </cell>
          <cell r="M76">
            <v>0.11990000000000001</v>
          </cell>
          <cell r="N76">
            <v>0.11990000000000001</v>
          </cell>
        </row>
      </sheetData>
      <sheetData sheetId="20" refreshError="1">
        <row r="26">
          <cell r="C26">
            <v>5915</v>
          </cell>
          <cell r="D26">
            <v>6422</v>
          </cell>
          <cell r="E26">
            <v>7877</v>
          </cell>
          <cell r="F26">
            <v>6499</v>
          </cell>
          <cell r="G26">
            <v>0</v>
          </cell>
          <cell r="H26">
            <v>0</v>
          </cell>
          <cell r="I26">
            <v>0</v>
          </cell>
          <cell r="J26">
            <v>0</v>
          </cell>
          <cell r="K26">
            <v>0</v>
          </cell>
          <cell r="L26">
            <v>0</v>
          </cell>
          <cell r="M26">
            <v>0</v>
          </cell>
          <cell r="N26">
            <v>0</v>
          </cell>
          <cell r="O26">
            <v>26713</v>
          </cell>
          <cell r="R26">
            <v>6289.3540000000003</v>
          </cell>
          <cell r="S26">
            <v>10219.087</v>
          </cell>
          <cell r="T26">
            <v>14496.062</v>
          </cell>
          <cell r="U26">
            <v>14507.933999999999</v>
          </cell>
          <cell r="V26">
            <v>0</v>
          </cell>
          <cell r="W26">
            <v>0</v>
          </cell>
          <cell r="X26">
            <v>0</v>
          </cell>
          <cell r="Y26">
            <v>0</v>
          </cell>
          <cell r="Z26">
            <v>0</v>
          </cell>
          <cell r="AA26">
            <v>0</v>
          </cell>
          <cell r="AB26">
            <v>0</v>
          </cell>
          <cell r="AC26">
            <v>0</v>
          </cell>
          <cell r="AD26">
            <v>45512.436999999998</v>
          </cell>
          <cell r="AG26">
            <v>4837.7370000000001</v>
          </cell>
          <cell r="AH26">
            <v>5725.59</v>
          </cell>
          <cell r="AI26">
            <v>8549.2970000000005</v>
          </cell>
          <cell r="AJ26">
            <v>8418.6910000000007</v>
          </cell>
          <cell r="AK26">
            <v>0</v>
          </cell>
          <cell r="AL26">
            <v>0</v>
          </cell>
          <cell r="AM26">
            <v>0</v>
          </cell>
          <cell r="AN26">
            <v>0</v>
          </cell>
          <cell r="AO26">
            <v>0</v>
          </cell>
          <cell r="AP26">
            <v>0</v>
          </cell>
          <cell r="AQ26">
            <v>0</v>
          </cell>
          <cell r="AR26">
            <v>0</v>
          </cell>
          <cell r="AS26">
            <v>27531.315000000002</v>
          </cell>
        </row>
        <row r="27">
          <cell r="C27">
            <v>4978</v>
          </cell>
          <cell r="D27">
            <v>4557</v>
          </cell>
          <cell r="E27">
            <v>5139</v>
          </cell>
          <cell r="F27">
            <v>6933</v>
          </cell>
          <cell r="G27">
            <v>0</v>
          </cell>
          <cell r="H27">
            <v>0</v>
          </cell>
          <cell r="I27">
            <v>0</v>
          </cell>
          <cell r="J27">
            <v>0</v>
          </cell>
          <cell r="K27">
            <v>0</v>
          </cell>
          <cell r="L27">
            <v>0</v>
          </cell>
          <cell r="M27">
            <v>0</v>
          </cell>
          <cell r="N27">
            <v>0</v>
          </cell>
          <cell r="O27">
            <v>21607</v>
          </cell>
          <cell r="R27">
            <v>6757.0630000000001</v>
          </cell>
          <cell r="S27">
            <v>7537.7786500000002</v>
          </cell>
          <cell r="T27">
            <v>8666.4210000000003</v>
          </cell>
          <cell r="U27">
            <v>5448.1040000000003</v>
          </cell>
          <cell r="V27">
            <v>0</v>
          </cell>
          <cell r="W27">
            <v>0</v>
          </cell>
          <cell r="X27">
            <v>0</v>
          </cell>
          <cell r="Y27">
            <v>0</v>
          </cell>
          <cell r="Z27">
            <v>0</v>
          </cell>
          <cell r="AA27">
            <v>0</v>
          </cell>
          <cell r="AB27">
            <v>0</v>
          </cell>
          <cell r="AC27">
            <v>0</v>
          </cell>
          <cell r="AD27">
            <v>28409.36665</v>
          </cell>
          <cell r="AG27">
            <v>3239.2020000000002</v>
          </cell>
          <cell r="AH27">
            <v>3549.2170000000001</v>
          </cell>
          <cell r="AI27">
            <v>5120.1669999999995</v>
          </cell>
          <cell r="AJ27">
            <v>2704.518</v>
          </cell>
          <cell r="AK27">
            <v>0</v>
          </cell>
          <cell r="AL27">
            <v>0</v>
          </cell>
          <cell r="AM27">
            <v>0</v>
          </cell>
          <cell r="AN27">
            <v>0</v>
          </cell>
          <cell r="AO27">
            <v>0</v>
          </cell>
          <cell r="AP27">
            <v>0</v>
          </cell>
          <cell r="AQ27">
            <v>0</v>
          </cell>
          <cell r="AR27">
            <v>0</v>
          </cell>
          <cell r="AS27">
            <v>14613.103999999999</v>
          </cell>
        </row>
        <row r="28">
          <cell r="C28">
            <v>4456</v>
          </cell>
          <cell r="D28">
            <v>3908</v>
          </cell>
          <cell r="E28">
            <v>4816</v>
          </cell>
          <cell r="F28">
            <v>4991</v>
          </cell>
          <cell r="G28">
            <v>0</v>
          </cell>
          <cell r="H28">
            <v>0</v>
          </cell>
          <cell r="I28">
            <v>0</v>
          </cell>
          <cell r="J28">
            <v>0</v>
          </cell>
          <cell r="K28">
            <v>0</v>
          </cell>
          <cell r="L28">
            <v>0</v>
          </cell>
          <cell r="M28">
            <v>0</v>
          </cell>
          <cell r="N28">
            <v>0</v>
          </cell>
          <cell r="O28">
            <v>18171</v>
          </cell>
          <cell r="R28">
            <v>6691.9179999999997</v>
          </cell>
          <cell r="S28">
            <v>6283.6130000000003</v>
          </cell>
          <cell r="T28">
            <v>7504.6970000000001</v>
          </cell>
          <cell r="U28">
            <v>6250.491</v>
          </cell>
          <cell r="V28">
            <v>0</v>
          </cell>
          <cell r="W28">
            <v>0</v>
          </cell>
          <cell r="X28">
            <v>0</v>
          </cell>
          <cell r="Y28">
            <v>0</v>
          </cell>
          <cell r="Z28">
            <v>0</v>
          </cell>
          <cell r="AA28">
            <v>0</v>
          </cell>
          <cell r="AB28">
            <v>0</v>
          </cell>
          <cell r="AC28">
            <v>0</v>
          </cell>
          <cell r="AD28">
            <v>26730.718999999997</v>
          </cell>
          <cell r="AG28">
            <v>2291.6550000000002</v>
          </cell>
          <cell r="AH28">
            <v>3299.192</v>
          </cell>
          <cell r="AI28">
            <v>4045.7049999999999</v>
          </cell>
          <cell r="AJ28">
            <v>2951.9120000000003</v>
          </cell>
          <cell r="AK28">
            <v>0</v>
          </cell>
          <cell r="AL28">
            <v>0</v>
          </cell>
          <cell r="AM28">
            <v>0</v>
          </cell>
          <cell r="AN28">
            <v>0</v>
          </cell>
          <cell r="AO28">
            <v>0</v>
          </cell>
          <cell r="AP28">
            <v>0</v>
          </cell>
          <cell r="AQ28">
            <v>0</v>
          </cell>
          <cell r="AR28">
            <v>0</v>
          </cell>
          <cell r="AS28">
            <v>12588.464</v>
          </cell>
        </row>
        <row r="29">
          <cell r="C29">
            <v>6776</v>
          </cell>
          <cell r="D29">
            <v>8145</v>
          </cell>
          <cell r="E29">
            <v>8607</v>
          </cell>
          <cell r="F29">
            <v>6587</v>
          </cell>
          <cell r="G29">
            <v>0</v>
          </cell>
          <cell r="H29">
            <v>0</v>
          </cell>
          <cell r="I29">
            <v>0</v>
          </cell>
          <cell r="J29">
            <v>0</v>
          </cell>
          <cell r="K29">
            <v>0</v>
          </cell>
          <cell r="L29">
            <v>0</v>
          </cell>
          <cell r="M29">
            <v>0</v>
          </cell>
          <cell r="N29">
            <v>0</v>
          </cell>
          <cell r="O29">
            <v>30115</v>
          </cell>
          <cell r="R29">
            <v>9884.4429999999993</v>
          </cell>
          <cell r="S29">
            <v>12062.954</v>
          </cell>
          <cell r="T29">
            <v>19529.327000000001</v>
          </cell>
          <cell r="U29">
            <v>16080.861000000001</v>
          </cell>
          <cell r="V29">
            <v>0</v>
          </cell>
          <cell r="W29">
            <v>0</v>
          </cell>
          <cell r="X29">
            <v>0</v>
          </cell>
          <cell r="Y29">
            <v>0</v>
          </cell>
          <cell r="Z29">
            <v>0</v>
          </cell>
          <cell r="AA29">
            <v>0</v>
          </cell>
          <cell r="AB29">
            <v>0</v>
          </cell>
          <cell r="AC29">
            <v>0</v>
          </cell>
          <cell r="AD29">
            <v>57557.585000000006</v>
          </cell>
          <cell r="AG29">
            <v>4888.6890000000003</v>
          </cell>
          <cell r="AH29">
            <v>5531.5330000000004</v>
          </cell>
          <cell r="AI29">
            <v>8255.6229999999996</v>
          </cell>
          <cell r="AJ29">
            <v>6581.8670000000002</v>
          </cell>
          <cell r="AK29">
            <v>0</v>
          </cell>
          <cell r="AL29">
            <v>0</v>
          </cell>
          <cell r="AM29">
            <v>0</v>
          </cell>
          <cell r="AN29">
            <v>0</v>
          </cell>
          <cell r="AO29">
            <v>0</v>
          </cell>
          <cell r="AP29">
            <v>0</v>
          </cell>
          <cell r="AQ29">
            <v>0</v>
          </cell>
          <cell r="AR29">
            <v>0</v>
          </cell>
          <cell r="AS29">
            <v>25257.712</v>
          </cell>
        </row>
        <row r="30">
          <cell r="C30">
            <v>2850</v>
          </cell>
          <cell r="D30">
            <v>3499</v>
          </cell>
          <cell r="E30">
            <v>5072</v>
          </cell>
          <cell r="F30">
            <v>4371</v>
          </cell>
          <cell r="G30">
            <v>0</v>
          </cell>
          <cell r="H30">
            <v>0</v>
          </cell>
          <cell r="I30">
            <v>0</v>
          </cell>
          <cell r="J30">
            <v>0</v>
          </cell>
          <cell r="K30">
            <v>0</v>
          </cell>
          <cell r="L30">
            <v>0</v>
          </cell>
          <cell r="M30">
            <v>0</v>
          </cell>
          <cell r="N30">
            <v>0</v>
          </cell>
          <cell r="O30">
            <v>15792</v>
          </cell>
          <cell r="R30">
            <v>7388.1180000000004</v>
          </cell>
          <cell r="S30">
            <v>10144.869000000001</v>
          </cell>
          <cell r="T30">
            <v>10523.291999999999</v>
          </cell>
          <cell r="U30">
            <v>11180.851000000001</v>
          </cell>
          <cell r="V30">
            <v>0</v>
          </cell>
          <cell r="W30">
            <v>0</v>
          </cell>
          <cell r="X30">
            <v>0</v>
          </cell>
          <cell r="Y30">
            <v>0</v>
          </cell>
          <cell r="Z30">
            <v>0</v>
          </cell>
          <cell r="AA30">
            <v>0</v>
          </cell>
          <cell r="AB30">
            <v>0</v>
          </cell>
          <cell r="AC30">
            <v>0</v>
          </cell>
          <cell r="AD30">
            <v>39237.129999999997</v>
          </cell>
          <cell r="AG30">
            <v>3128.694</v>
          </cell>
          <cell r="AH30">
            <v>4868.2759999999998</v>
          </cell>
          <cell r="AI30">
            <v>5722.1059999999998</v>
          </cell>
          <cell r="AJ30">
            <v>6876.067</v>
          </cell>
          <cell r="AK30">
            <v>0</v>
          </cell>
          <cell r="AL30">
            <v>0</v>
          </cell>
          <cell r="AM30">
            <v>0</v>
          </cell>
          <cell r="AN30">
            <v>0</v>
          </cell>
          <cell r="AO30">
            <v>0</v>
          </cell>
          <cell r="AP30">
            <v>0</v>
          </cell>
          <cell r="AQ30">
            <v>0</v>
          </cell>
          <cell r="AR30">
            <v>0</v>
          </cell>
          <cell r="AS30">
            <v>20595.143</v>
          </cell>
        </row>
        <row r="31">
          <cell r="C31">
            <v>8209</v>
          </cell>
          <cell r="D31">
            <v>7514</v>
          </cell>
          <cell r="E31">
            <v>9346</v>
          </cell>
          <cell r="F31">
            <v>10353</v>
          </cell>
          <cell r="G31">
            <v>0</v>
          </cell>
          <cell r="H31">
            <v>0</v>
          </cell>
          <cell r="I31">
            <v>0</v>
          </cell>
          <cell r="J31">
            <v>0</v>
          </cell>
          <cell r="K31">
            <v>0</v>
          </cell>
          <cell r="L31">
            <v>0</v>
          </cell>
          <cell r="M31">
            <v>0</v>
          </cell>
          <cell r="N31">
            <v>0</v>
          </cell>
          <cell r="O31">
            <v>35422</v>
          </cell>
          <cell r="R31">
            <v>17853.888999999999</v>
          </cell>
          <cell r="S31">
            <v>14540.867</v>
          </cell>
          <cell r="T31">
            <v>19426.101999999999</v>
          </cell>
          <cell r="U31">
            <v>13966.968000000001</v>
          </cell>
          <cell r="V31">
            <v>0</v>
          </cell>
          <cell r="W31">
            <v>0</v>
          </cell>
          <cell r="X31">
            <v>0</v>
          </cell>
          <cell r="Y31">
            <v>0</v>
          </cell>
          <cell r="Z31">
            <v>0</v>
          </cell>
          <cell r="AA31">
            <v>0</v>
          </cell>
          <cell r="AB31">
            <v>0</v>
          </cell>
          <cell r="AC31">
            <v>0</v>
          </cell>
          <cell r="AD31">
            <v>65787.826000000001</v>
          </cell>
          <cell r="AG31">
            <v>6912.7809999999999</v>
          </cell>
          <cell r="AH31">
            <v>6923.027</v>
          </cell>
          <cell r="AI31">
            <v>9498.5650000000005</v>
          </cell>
          <cell r="AJ31">
            <v>7368.058</v>
          </cell>
          <cell r="AK31">
            <v>0</v>
          </cell>
          <cell r="AL31">
            <v>0</v>
          </cell>
          <cell r="AM31">
            <v>0</v>
          </cell>
          <cell r="AN31">
            <v>0</v>
          </cell>
          <cell r="AO31">
            <v>0</v>
          </cell>
          <cell r="AP31">
            <v>0</v>
          </cell>
          <cell r="AQ31">
            <v>0</v>
          </cell>
          <cell r="AR31">
            <v>0</v>
          </cell>
          <cell r="AS31">
            <v>30702.431</v>
          </cell>
        </row>
        <row r="32">
          <cell r="C32">
            <v>33184</v>
          </cell>
          <cell r="D32">
            <v>34045</v>
          </cell>
          <cell r="E32">
            <v>40857</v>
          </cell>
          <cell r="F32">
            <v>39734</v>
          </cell>
          <cell r="G32">
            <v>0</v>
          </cell>
          <cell r="H32">
            <v>0</v>
          </cell>
          <cell r="I32">
            <v>0</v>
          </cell>
          <cell r="J32">
            <v>0</v>
          </cell>
          <cell r="K32">
            <v>0</v>
          </cell>
          <cell r="L32">
            <v>0</v>
          </cell>
          <cell r="M32">
            <v>0</v>
          </cell>
          <cell r="N32">
            <v>0</v>
          </cell>
          <cell r="O32">
            <v>147820</v>
          </cell>
          <cell r="R32">
            <v>54864.784999999996</v>
          </cell>
          <cell r="S32">
            <v>60789.168649999992</v>
          </cell>
          <cell r="T32">
            <v>80145.901000000013</v>
          </cell>
          <cell r="U32">
            <v>67435.209000000003</v>
          </cell>
          <cell r="V32">
            <v>0</v>
          </cell>
          <cell r="W32">
            <v>0</v>
          </cell>
          <cell r="X32">
            <v>0</v>
          </cell>
          <cell r="Y32">
            <v>0</v>
          </cell>
          <cell r="Z32">
            <v>0</v>
          </cell>
          <cell r="AA32">
            <v>0</v>
          </cell>
          <cell r="AB32">
            <v>0</v>
          </cell>
          <cell r="AC32">
            <v>0</v>
          </cell>
          <cell r="AD32">
            <v>263235.06365000003</v>
          </cell>
          <cell r="AG32">
            <v>25298.758000000002</v>
          </cell>
          <cell r="AH32">
            <v>29896.834999999999</v>
          </cell>
          <cell r="AI32">
            <v>41191.463000000003</v>
          </cell>
          <cell r="AJ32">
            <v>34901.112999999998</v>
          </cell>
          <cell r="AK32">
            <v>0</v>
          </cell>
          <cell r="AL32">
            <v>0</v>
          </cell>
          <cell r="AM32">
            <v>0</v>
          </cell>
          <cell r="AN32">
            <v>0</v>
          </cell>
          <cell r="AO32">
            <v>0</v>
          </cell>
          <cell r="AP32">
            <v>0</v>
          </cell>
          <cell r="AQ32">
            <v>0</v>
          </cell>
          <cell r="AR32">
            <v>0</v>
          </cell>
          <cell r="AS32">
            <v>131288.16899999999</v>
          </cell>
        </row>
        <row r="36">
          <cell r="C36">
            <v>6584.4705882352937</v>
          </cell>
          <cell r="D36">
            <v>6584.4705882352937</v>
          </cell>
          <cell r="E36">
            <v>9053.6470588235297</v>
          </cell>
          <cell r="F36">
            <v>9053.6470588235297</v>
          </cell>
          <cell r="G36">
            <v>9053.6470588235297</v>
          </cell>
          <cell r="H36">
            <v>9053.6470588235297</v>
          </cell>
          <cell r="I36">
            <v>8230.5882352941189</v>
          </cell>
          <cell r="J36">
            <v>9053.6470588235297</v>
          </cell>
          <cell r="K36">
            <v>9053.6470588235297</v>
          </cell>
          <cell r="L36">
            <v>8230.5882352941189</v>
          </cell>
          <cell r="M36">
            <v>8230.5882352941189</v>
          </cell>
          <cell r="N36">
            <v>5761.411764705882</v>
          </cell>
          <cell r="O36">
            <v>97944</v>
          </cell>
          <cell r="R36">
            <v>8750</v>
          </cell>
          <cell r="S36">
            <v>8750</v>
          </cell>
          <cell r="T36">
            <v>12031.25</v>
          </cell>
          <cell r="U36">
            <v>12031.25</v>
          </cell>
          <cell r="V36">
            <v>12031.25</v>
          </cell>
          <cell r="W36">
            <v>12031.25</v>
          </cell>
          <cell r="X36">
            <v>10937.5</v>
          </cell>
          <cell r="Y36">
            <v>12031.25</v>
          </cell>
          <cell r="Z36">
            <v>12031.25</v>
          </cell>
          <cell r="AA36">
            <v>10937.5</v>
          </cell>
          <cell r="AB36">
            <v>10937.5</v>
          </cell>
          <cell r="AC36">
            <v>7656.25</v>
          </cell>
          <cell r="AD36">
            <v>130156.25</v>
          </cell>
          <cell r="AG36">
            <v>4800.906418605302</v>
          </cell>
          <cell r="AH36">
            <v>4747.4595339900952</v>
          </cell>
          <cell r="AI36">
            <v>8378.7109200179766</v>
          </cell>
          <cell r="AJ36">
            <v>8378.7109200179766</v>
          </cell>
          <cell r="AK36">
            <v>8452.7926309143349</v>
          </cell>
          <cell r="AL36">
            <v>8452.7926309143349</v>
          </cell>
          <cell r="AM36">
            <v>10596.338578624704</v>
          </cell>
          <cell r="AN36">
            <v>10596.338578624704</v>
          </cell>
          <cell r="AO36">
            <v>10596.338578624704</v>
          </cell>
          <cell r="AP36">
            <v>10596.338578624704</v>
          </cell>
          <cell r="AQ36">
            <v>11116.963578624707</v>
          </cell>
          <cell r="AR36">
            <v>7411.3090524164718</v>
          </cell>
          <cell r="AS36">
            <v>104125</v>
          </cell>
        </row>
        <row r="37">
          <cell r="C37">
            <v>4720.9411764705883</v>
          </cell>
          <cell r="D37">
            <v>4720.9411764705883</v>
          </cell>
          <cell r="E37">
            <v>6491.2941176470595</v>
          </cell>
          <cell r="F37">
            <v>6491.2941176470595</v>
          </cell>
          <cell r="G37">
            <v>6491.2941176470595</v>
          </cell>
          <cell r="H37">
            <v>6491.2941176470595</v>
          </cell>
          <cell r="I37">
            <v>5901.176470588236</v>
          </cell>
          <cell r="J37">
            <v>6491.2941176470595</v>
          </cell>
          <cell r="K37">
            <v>6491.2941176470595</v>
          </cell>
          <cell r="L37">
            <v>5901.176470588236</v>
          </cell>
          <cell r="M37">
            <v>5901.176470588236</v>
          </cell>
          <cell r="N37">
            <v>4130.8235294117649</v>
          </cell>
          <cell r="O37">
            <v>70224</v>
          </cell>
          <cell r="R37">
            <v>6250</v>
          </cell>
          <cell r="S37">
            <v>6250</v>
          </cell>
          <cell r="T37">
            <v>8593.75</v>
          </cell>
          <cell r="U37">
            <v>8593.75</v>
          </cell>
          <cell r="V37">
            <v>8593.75</v>
          </cell>
          <cell r="W37">
            <v>8593.75</v>
          </cell>
          <cell r="X37">
            <v>7812.5</v>
          </cell>
          <cell r="Y37">
            <v>8593.75</v>
          </cell>
          <cell r="Z37">
            <v>8593.75</v>
          </cell>
          <cell r="AA37">
            <v>7812.5</v>
          </cell>
          <cell r="AB37">
            <v>7812.5</v>
          </cell>
          <cell r="AC37">
            <v>5468.75</v>
          </cell>
          <cell r="AD37">
            <v>92968.75</v>
          </cell>
          <cell r="AG37">
            <v>3429.2188704323585</v>
          </cell>
          <cell r="AH37">
            <v>3391.0425242786396</v>
          </cell>
          <cell r="AI37">
            <v>5984.7935142985543</v>
          </cell>
          <cell r="AJ37">
            <v>5984.7935142985543</v>
          </cell>
          <cell r="AK37">
            <v>6037.7090220816681</v>
          </cell>
          <cell r="AL37">
            <v>6037.7090220816681</v>
          </cell>
          <cell r="AM37">
            <v>7568.8132704462178</v>
          </cell>
          <cell r="AN37">
            <v>7568.8132704462168</v>
          </cell>
          <cell r="AO37">
            <v>7568.8132704462168</v>
          </cell>
          <cell r="AP37">
            <v>7568.8132704462178</v>
          </cell>
          <cell r="AQ37">
            <v>7940.6882704462196</v>
          </cell>
          <cell r="AR37">
            <v>5293.7921802974797</v>
          </cell>
          <cell r="AS37">
            <v>74375</v>
          </cell>
        </row>
        <row r="38">
          <cell r="C38">
            <v>4720.9411764705883</v>
          </cell>
          <cell r="D38">
            <v>4720.9411764705883</v>
          </cell>
          <cell r="E38">
            <v>6491.2941176470595</v>
          </cell>
          <cell r="F38">
            <v>6491.2941176470595</v>
          </cell>
          <cell r="G38">
            <v>6491.2941176470595</v>
          </cell>
          <cell r="H38">
            <v>6491.2941176470595</v>
          </cell>
          <cell r="I38">
            <v>5901.176470588236</v>
          </cell>
          <cell r="J38">
            <v>6491.2941176470595</v>
          </cell>
          <cell r="K38">
            <v>6491.2941176470595</v>
          </cell>
          <cell r="L38">
            <v>5901.176470588236</v>
          </cell>
          <cell r="M38">
            <v>5901.176470588236</v>
          </cell>
          <cell r="N38">
            <v>4130.8235294117649</v>
          </cell>
          <cell r="O38">
            <v>70224</v>
          </cell>
          <cell r="R38">
            <v>6250</v>
          </cell>
          <cell r="S38">
            <v>6250</v>
          </cell>
          <cell r="T38">
            <v>8593.75</v>
          </cell>
          <cell r="U38">
            <v>8593.75</v>
          </cell>
          <cell r="V38">
            <v>8593.75</v>
          </cell>
          <cell r="W38">
            <v>8593.75</v>
          </cell>
          <cell r="X38">
            <v>7812.5</v>
          </cell>
          <cell r="Y38">
            <v>8593.75</v>
          </cell>
          <cell r="Z38">
            <v>8593.75</v>
          </cell>
          <cell r="AA38">
            <v>7812.5</v>
          </cell>
          <cell r="AB38">
            <v>7812.5</v>
          </cell>
          <cell r="AC38">
            <v>5468.75</v>
          </cell>
          <cell r="AD38">
            <v>92968.75</v>
          </cell>
          <cell r="AG38">
            <v>3429.2188704323585</v>
          </cell>
          <cell r="AH38">
            <v>3391.0425242786396</v>
          </cell>
          <cell r="AI38">
            <v>5984.7935142985543</v>
          </cell>
          <cell r="AJ38">
            <v>5984.7935142985543</v>
          </cell>
          <cell r="AK38">
            <v>6037.7090220816681</v>
          </cell>
          <cell r="AL38">
            <v>6037.7090220816681</v>
          </cell>
          <cell r="AM38">
            <v>7568.8132704462178</v>
          </cell>
          <cell r="AN38">
            <v>7568.8132704462168</v>
          </cell>
          <cell r="AO38">
            <v>7568.8132704462168</v>
          </cell>
          <cell r="AP38">
            <v>7568.8132704462178</v>
          </cell>
          <cell r="AQ38">
            <v>7940.6882704462196</v>
          </cell>
          <cell r="AR38">
            <v>5293.7921802974797</v>
          </cell>
          <cell r="AS38">
            <v>74375</v>
          </cell>
        </row>
        <row r="39">
          <cell r="C39">
            <v>8572.2352941176468</v>
          </cell>
          <cell r="D39">
            <v>8572.2352941176468</v>
          </cell>
          <cell r="E39">
            <v>11786.823529411766</v>
          </cell>
          <cell r="F39">
            <v>11786.823529411766</v>
          </cell>
          <cell r="G39">
            <v>11786.823529411766</v>
          </cell>
          <cell r="H39">
            <v>11786.823529411766</v>
          </cell>
          <cell r="I39">
            <v>10715.294117647059</v>
          </cell>
          <cell r="J39">
            <v>11786.823529411766</v>
          </cell>
          <cell r="K39">
            <v>11786.823529411766</v>
          </cell>
          <cell r="L39">
            <v>10715.294117647059</v>
          </cell>
          <cell r="M39">
            <v>10715.294117647059</v>
          </cell>
          <cell r="N39">
            <v>7500.7058823529414</v>
          </cell>
          <cell r="O39">
            <v>127512</v>
          </cell>
          <cell r="R39">
            <v>11500</v>
          </cell>
          <cell r="S39">
            <v>11500</v>
          </cell>
          <cell r="T39">
            <v>15812.5</v>
          </cell>
          <cell r="U39">
            <v>15812.5</v>
          </cell>
          <cell r="V39">
            <v>15812.5</v>
          </cell>
          <cell r="W39">
            <v>15812.5</v>
          </cell>
          <cell r="X39">
            <v>14375</v>
          </cell>
          <cell r="Y39">
            <v>15812.5</v>
          </cell>
          <cell r="Z39">
            <v>15812.5</v>
          </cell>
          <cell r="AA39">
            <v>14375</v>
          </cell>
          <cell r="AB39">
            <v>14375</v>
          </cell>
          <cell r="AC39">
            <v>10062.5</v>
          </cell>
          <cell r="AD39">
            <v>171062.5</v>
          </cell>
          <cell r="AG39">
            <v>6309.762721595539</v>
          </cell>
          <cell r="AH39">
            <v>6239.5182446726967</v>
          </cell>
          <cell r="AI39">
            <v>11012.02006630934</v>
          </cell>
          <cell r="AJ39">
            <v>11012.02006630934</v>
          </cell>
          <cell r="AK39">
            <v>11109.384600630268</v>
          </cell>
          <cell r="AL39">
            <v>11109.384600630268</v>
          </cell>
          <cell r="AM39">
            <v>13926.61641762104</v>
          </cell>
          <cell r="AN39">
            <v>13926.61641762104</v>
          </cell>
          <cell r="AO39">
            <v>13926.61641762104</v>
          </cell>
          <cell r="AP39">
            <v>13926.61641762104</v>
          </cell>
          <cell r="AQ39">
            <v>14610.866417621044</v>
          </cell>
          <cell r="AR39">
            <v>9740.5776117473633</v>
          </cell>
          <cell r="AS39">
            <v>136850</v>
          </cell>
        </row>
        <row r="40">
          <cell r="C40">
            <v>5839.0588235294126</v>
          </cell>
          <cell r="D40">
            <v>5839.0588235294126</v>
          </cell>
          <cell r="E40">
            <v>8028.7058823529414</v>
          </cell>
          <cell r="F40">
            <v>8028.7058823529414</v>
          </cell>
          <cell r="G40">
            <v>8028.7058823529414</v>
          </cell>
          <cell r="H40">
            <v>8028.7058823529414</v>
          </cell>
          <cell r="I40">
            <v>7298.8235294117649</v>
          </cell>
          <cell r="J40">
            <v>8028.7058823529414</v>
          </cell>
          <cell r="K40">
            <v>8028.7058823529414</v>
          </cell>
          <cell r="L40">
            <v>7298.8235294117649</v>
          </cell>
          <cell r="M40">
            <v>7298.8235294117649</v>
          </cell>
          <cell r="N40">
            <v>5109.1764705882351</v>
          </cell>
          <cell r="O40">
            <v>86856</v>
          </cell>
          <cell r="R40">
            <v>8000</v>
          </cell>
          <cell r="S40">
            <v>8000</v>
          </cell>
          <cell r="T40">
            <v>11000</v>
          </cell>
          <cell r="U40">
            <v>11000</v>
          </cell>
          <cell r="V40">
            <v>11000</v>
          </cell>
          <cell r="W40">
            <v>11000</v>
          </cell>
          <cell r="X40">
            <v>10000</v>
          </cell>
          <cell r="Y40">
            <v>11000</v>
          </cell>
          <cell r="Z40">
            <v>11000</v>
          </cell>
          <cell r="AA40">
            <v>10000</v>
          </cell>
          <cell r="AB40">
            <v>10000</v>
          </cell>
          <cell r="AC40">
            <v>7000</v>
          </cell>
          <cell r="AD40">
            <v>119000</v>
          </cell>
          <cell r="AG40">
            <v>4389.400154153419</v>
          </cell>
          <cell r="AH40">
            <v>4340.5344310766586</v>
          </cell>
          <cell r="AI40">
            <v>7660.5356983021493</v>
          </cell>
          <cell r="AJ40">
            <v>7660.5356983021493</v>
          </cell>
          <cell r="AK40">
            <v>7728.2675482645345</v>
          </cell>
          <cell r="AL40">
            <v>7728.2675482645345</v>
          </cell>
          <cell r="AM40">
            <v>9688.0809861711587</v>
          </cell>
          <cell r="AN40">
            <v>9688.0809861711587</v>
          </cell>
          <cell r="AO40">
            <v>9688.0809861711587</v>
          </cell>
          <cell r="AP40">
            <v>9688.0809861711587</v>
          </cell>
          <cell r="AQ40">
            <v>10164.08098617116</v>
          </cell>
          <cell r="AR40">
            <v>6776.0539907807743</v>
          </cell>
          <cell r="AS40">
            <v>95200</v>
          </cell>
        </row>
        <row r="41">
          <cell r="C41">
            <v>6832.9411764705892</v>
          </cell>
          <cell r="D41">
            <v>6832.9411764705892</v>
          </cell>
          <cell r="E41">
            <v>9395.2941176470595</v>
          </cell>
          <cell r="F41">
            <v>9395.2941176470595</v>
          </cell>
          <cell r="G41">
            <v>9395.2941176470595</v>
          </cell>
          <cell r="H41">
            <v>9395.2941176470595</v>
          </cell>
          <cell r="I41">
            <v>8541.1764705882379</v>
          </cell>
          <cell r="J41">
            <v>9395.2941176470595</v>
          </cell>
          <cell r="K41">
            <v>9395.2941176470595</v>
          </cell>
          <cell r="L41">
            <v>8541.1764705882379</v>
          </cell>
          <cell r="M41">
            <v>8541.1764705882379</v>
          </cell>
          <cell r="N41">
            <v>5978.8235294117658</v>
          </cell>
          <cell r="O41">
            <v>101640</v>
          </cell>
          <cell r="R41">
            <v>9250</v>
          </cell>
          <cell r="S41">
            <v>9250</v>
          </cell>
          <cell r="T41">
            <v>12718.75</v>
          </cell>
          <cell r="U41">
            <v>12718.75</v>
          </cell>
          <cell r="V41">
            <v>12718.75</v>
          </cell>
          <cell r="W41">
            <v>12718.75</v>
          </cell>
          <cell r="X41">
            <v>11562.5</v>
          </cell>
          <cell r="Y41">
            <v>12718.75</v>
          </cell>
          <cell r="Z41">
            <v>12718.75</v>
          </cell>
          <cell r="AA41">
            <v>11562.5</v>
          </cell>
          <cell r="AB41">
            <v>11562.5</v>
          </cell>
          <cell r="AC41">
            <v>8093.75</v>
          </cell>
          <cell r="AD41">
            <v>137593.75</v>
          </cell>
          <cell r="AG41">
            <v>5075.24392823989</v>
          </cell>
          <cell r="AH41">
            <v>5018.7429359323869</v>
          </cell>
          <cell r="AI41">
            <v>8857.4944011618609</v>
          </cell>
          <cell r="AJ41">
            <v>8857.4944011618609</v>
          </cell>
          <cell r="AK41">
            <v>8935.809352680868</v>
          </cell>
          <cell r="AL41">
            <v>8935.809352680868</v>
          </cell>
          <cell r="AM41">
            <v>11201.843640260402</v>
          </cell>
          <cell r="AN41">
            <v>11201.843640260402</v>
          </cell>
          <cell r="AO41">
            <v>11201.843640260402</v>
          </cell>
          <cell r="AP41">
            <v>11201.843640260402</v>
          </cell>
          <cell r="AQ41">
            <v>11752.218640260406</v>
          </cell>
          <cell r="AR41">
            <v>7834.8124268402698</v>
          </cell>
          <cell r="AS41">
            <v>110075</v>
          </cell>
        </row>
        <row r="42">
          <cell r="C42">
            <v>37270.588235294119</v>
          </cell>
          <cell r="D42">
            <v>37270.588235294119</v>
          </cell>
          <cell r="E42">
            <v>51247.058823529413</v>
          </cell>
          <cell r="F42">
            <v>51247.058823529413</v>
          </cell>
          <cell r="G42">
            <v>51247.058823529413</v>
          </cell>
          <cell r="H42">
            <v>51247.058823529413</v>
          </cell>
          <cell r="I42">
            <v>46588.23529411765</v>
          </cell>
          <cell r="J42">
            <v>51247.058823529413</v>
          </cell>
          <cell r="K42">
            <v>51247.058823529413</v>
          </cell>
          <cell r="L42">
            <v>46588.23529411765</v>
          </cell>
          <cell r="M42">
            <v>46588.23529411765</v>
          </cell>
          <cell r="N42">
            <v>32611.764705882353</v>
          </cell>
          <cell r="O42">
            <v>554400</v>
          </cell>
          <cell r="R42">
            <v>50000</v>
          </cell>
          <cell r="S42">
            <v>50000</v>
          </cell>
          <cell r="T42">
            <v>68750</v>
          </cell>
          <cell r="U42">
            <v>68750</v>
          </cell>
          <cell r="V42">
            <v>68750</v>
          </cell>
          <cell r="W42">
            <v>68750</v>
          </cell>
          <cell r="X42">
            <v>62500</v>
          </cell>
          <cell r="Y42">
            <v>68750</v>
          </cell>
          <cell r="Z42">
            <v>68750</v>
          </cell>
          <cell r="AA42">
            <v>62500</v>
          </cell>
          <cell r="AB42">
            <v>62500</v>
          </cell>
          <cell r="AC42">
            <v>43750</v>
          </cell>
          <cell r="AD42">
            <v>743750</v>
          </cell>
          <cell r="AG42">
            <v>27433.750963458868</v>
          </cell>
          <cell r="AH42">
            <v>27128.34019422912</v>
          </cell>
          <cell r="AI42">
            <v>47878.348114388435</v>
          </cell>
          <cell r="AJ42">
            <v>47878.348114388435</v>
          </cell>
          <cell r="AK42">
            <v>48301.672176653345</v>
          </cell>
          <cell r="AL42">
            <v>48301.672176653345</v>
          </cell>
          <cell r="AM42">
            <v>60550.506163569735</v>
          </cell>
          <cell r="AN42">
            <v>60550.506163569735</v>
          </cell>
          <cell r="AO42">
            <v>60550.506163569735</v>
          </cell>
          <cell r="AP42">
            <v>60550.506163569735</v>
          </cell>
          <cell r="AQ42">
            <v>63525.506163569757</v>
          </cell>
          <cell r="AR42">
            <v>42350.337442379845</v>
          </cell>
          <cell r="AS42">
            <v>595000</v>
          </cell>
        </row>
      </sheetData>
      <sheetData sheetId="21" refreshError="1">
        <row r="8">
          <cell r="A8" t="str">
            <v>Anhembi</v>
          </cell>
          <cell r="B8">
            <v>0.1326</v>
          </cell>
          <cell r="C8">
            <v>0.12712606055245315</v>
          </cell>
          <cell r="D8">
            <v>0.12497124958519554</v>
          </cell>
          <cell r="E8">
            <v>0.12548912451884997</v>
          </cell>
          <cell r="F8">
            <v>0.12482444618143823</v>
          </cell>
          <cell r="G8">
            <v>0.11995632096499478</v>
          </cell>
          <cell r="H8">
            <v>0.115985767224785</v>
          </cell>
          <cell r="I8">
            <v>0.12004065427594773</v>
          </cell>
          <cell r="J8">
            <v>0.12176691954879884</v>
          </cell>
          <cell r="K8">
            <v>0.12084444850899896</v>
          </cell>
          <cell r="L8">
            <v>0.12020626053793003</v>
          </cell>
          <cell r="M8">
            <v>0.11993397375499396</v>
          </cell>
          <cell r="N8">
            <v>0.11377508612209745</v>
          </cell>
        </row>
        <row r="9">
          <cell r="A9" t="str">
            <v>Centro</v>
          </cell>
          <cell r="B9">
            <v>3.4099999999999998E-2</v>
          </cell>
          <cell r="C9">
            <v>3.1729888071148439E-2</v>
          </cell>
          <cell r="D9">
            <v>2.5971937635628304E-2</v>
          </cell>
          <cell r="E9">
            <v>2.1651674637064494E-2</v>
          </cell>
          <cell r="F9">
            <v>1.412653627573004E-2</v>
          </cell>
          <cell r="G9">
            <v>1.2423831695175731E-2</v>
          </cell>
          <cell r="H9">
            <v>7.7215044485996944E-3</v>
          </cell>
          <cell r="I9">
            <v>1.1391573168963566E-2</v>
          </cell>
          <cell r="J9">
            <v>9.679649385785468E-3</v>
          </cell>
          <cell r="K9">
            <v>7.8011476585034432E-3</v>
          </cell>
          <cell r="L9">
            <v>5.908638289032187E-3</v>
          </cell>
          <cell r="M9">
            <v>1.1234494760067021E-2</v>
          </cell>
          <cell r="N9">
            <v>7.7000000000000002E-3</v>
          </cell>
        </row>
        <row r="10">
          <cell r="A10" t="str">
            <v>Grande ABC</v>
          </cell>
          <cell r="B10">
            <v>9.6000819309760455E-2</v>
          </cell>
          <cell r="C10">
            <v>9.4475968930497506E-2</v>
          </cell>
          <cell r="D10">
            <v>9.5993298257594187E-2</v>
          </cell>
          <cell r="E10">
            <v>9.3320389339571652E-2</v>
          </cell>
          <cell r="F10">
            <v>9.0104298345313236E-2</v>
          </cell>
          <cell r="G10">
            <v>8.7357484107138408E-2</v>
          </cell>
          <cell r="H10">
            <v>8.3531443647240133E-2</v>
          </cell>
          <cell r="I10">
            <v>8.7777951214362882E-2</v>
          </cell>
          <cell r="J10">
            <v>8.7334291870653058E-2</v>
          </cell>
          <cell r="K10">
            <v>8.5437287013897231E-2</v>
          </cell>
          <cell r="L10">
            <v>8.6114551043842649E-2</v>
          </cell>
          <cell r="M10">
            <v>8.7844325009089785E-2</v>
          </cell>
          <cell r="N10">
            <v>8.2299999999999998E-2</v>
          </cell>
        </row>
        <row r="11">
          <cell r="A11" t="str">
            <v>Leste</v>
          </cell>
          <cell r="B11">
            <v>0.1076</v>
          </cell>
          <cell r="C11">
            <v>0.10645203150594661</v>
          </cell>
          <cell r="D11">
            <v>0.10460479024140076</v>
          </cell>
          <cell r="E11">
            <v>0.10281411780648243</v>
          </cell>
          <cell r="F11">
            <v>9.8984841021174996E-2</v>
          </cell>
          <cell r="G11">
            <v>9.6583591913671663E-2</v>
          </cell>
          <cell r="H11">
            <v>9.2645947166625622E-2</v>
          </cell>
          <cell r="I11">
            <v>9.4232689199629086E-2</v>
          </cell>
          <cell r="J11">
            <v>9.4231898808209591E-2</v>
          </cell>
          <cell r="K11">
            <v>9.2046725796786244E-2</v>
          </cell>
          <cell r="L11">
            <v>9.3468725312631368E-2</v>
          </cell>
          <cell r="M11">
            <v>9.276586528048536E-2</v>
          </cell>
          <cell r="N11">
            <v>8.5999999999999993E-2</v>
          </cell>
        </row>
        <row r="12">
          <cell r="A12" t="str">
            <v>Oeste</v>
          </cell>
          <cell r="B12">
            <v>6.8823489901404786E-2</v>
          </cell>
          <cell r="C12">
            <v>6.5905335909497986E-2</v>
          </cell>
          <cell r="D12">
            <v>6.4254578474019913E-2</v>
          </cell>
          <cell r="E12">
            <v>5.8228842391827323E-2</v>
          </cell>
          <cell r="F12">
            <v>5.0713433124450966E-2</v>
          </cell>
          <cell r="G12">
            <v>4.7952027585226681E-2</v>
          </cell>
          <cell r="H12">
            <v>4.2481780592332354E-2</v>
          </cell>
          <cell r="I12">
            <v>4.112503836947469E-2</v>
          </cell>
          <cell r="J12">
            <v>3.6900072572743269E-2</v>
          </cell>
          <cell r="K12">
            <v>3.1482222733600601E-2</v>
          </cell>
          <cell r="L12">
            <v>3.0906816412981094E-2</v>
          </cell>
          <cell r="M12">
            <v>2.9688219189465574E-2</v>
          </cell>
          <cell r="N12">
            <v>1.9300000000000001E-2</v>
          </cell>
        </row>
        <row r="13">
          <cell r="A13" t="str">
            <v>Sul</v>
          </cell>
          <cell r="B13">
            <v>0.11990000000000001</v>
          </cell>
          <cell r="C13">
            <v>0.11747779681902416</v>
          </cell>
          <cell r="D13">
            <v>0.11831566652978209</v>
          </cell>
          <cell r="E13">
            <v>0.11623053407329963</v>
          </cell>
          <cell r="F13">
            <v>0.11070375300022658</v>
          </cell>
          <cell r="G13">
            <v>0.10945010418183941</v>
          </cell>
          <cell r="H13">
            <v>0.10644218429897627</v>
          </cell>
          <cell r="I13">
            <v>0.11128027468216316</v>
          </cell>
          <cell r="J13">
            <v>0.11142239665082337</v>
          </cell>
          <cell r="K13">
            <v>0.11040199329109047</v>
          </cell>
          <cell r="L13">
            <v>0.11085169410531398</v>
          </cell>
          <cell r="M13">
            <v>0.1143898110706886</v>
          </cell>
          <cell r="N13">
            <v>0.1193</v>
          </cell>
        </row>
        <row r="14">
          <cell r="A14" t="str">
            <v>AES Eletropaulo</v>
          </cell>
          <cell r="B14">
            <v>9.0670403928632654E-2</v>
          </cell>
          <cell r="C14">
            <v>8.8178655511819179E-2</v>
          </cell>
          <cell r="D14">
            <v>8.6628776351420911E-2</v>
          </cell>
          <cell r="E14">
            <v>8.3774302064566444E-2</v>
          </cell>
          <cell r="F14">
            <v>7.8802411203846151E-2</v>
          </cell>
          <cell r="G14">
            <v>7.6395475668466176E-2</v>
          </cell>
          <cell r="H14">
            <v>7.2336819215342282E-2</v>
          </cell>
          <cell r="I14">
            <v>7.531719252776628E-2</v>
          </cell>
          <cell r="J14">
            <v>7.454325325536941E-2</v>
          </cell>
          <cell r="K14">
            <v>7.2409415442701339E-2</v>
          </cell>
          <cell r="L14">
            <v>7.2340157923826309E-2</v>
          </cell>
          <cell r="M14">
            <v>7.4102998436075124E-2</v>
          </cell>
          <cell r="N14">
            <v>7.0300000000000001E-2</v>
          </cell>
        </row>
        <row r="19">
          <cell r="A19" t="str">
            <v>Anhembi</v>
          </cell>
          <cell r="B19">
            <v>0.1326</v>
          </cell>
          <cell r="C19">
            <v>0.13221325</v>
          </cell>
          <cell r="D19">
            <v>0.13182762802083334</v>
          </cell>
          <cell r="E19">
            <v>0.13144313077243924</v>
          </cell>
          <cell r="F19">
            <v>0.13105975497435296</v>
          </cell>
          <cell r="G19">
            <v>0.13067749735567777</v>
          </cell>
          <cell r="H19">
            <v>0.13029635465505704</v>
          </cell>
          <cell r="I19">
            <v>0.12991632362064645</v>
          </cell>
          <cell r="J19">
            <v>0.12953740101008623</v>
          </cell>
          <cell r="K19">
            <v>0.12915958359047347</v>
          </cell>
          <cell r="L19">
            <v>0.12878286813833459</v>
          </cell>
          <cell r="M19">
            <v>0.12840725143959777</v>
          </cell>
          <cell r="N19">
            <v>0.1280327302895656</v>
          </cell>
        </row>
        <row r="20">
          <cell r="A20" t="str">
            <v>Centro</v>
          </cell>
          <cell r="B20">
            <v>3.4099999999999998E-2</v>
          </cell>
          <cell r="C20">
            <v>3.4000541666666668E-2</v>
          </cell>
          <cell r="D20">
            <v>3.3901373420138887E-2</v>
          </cell>
          <cell r="E20">
            <v>3.3802494414330149E-2</v>
          </cell>
          <cell r="F20">
            <v>3.3703903805621688E-2</v>
          </cell>
          <cell r="G20">
            <v>3.3605600752855291E-2</v>
          </cell>
          <cell r="H20">
            <v>3.3507584417326132E-2</v>
          </cell>
          <cell r="I20">
            <v>3.3409853962775599E-2</v>
          </cell>
          <cell r="J20">
            <v>3.3312408555384171E-2</v>
          </cell>
          <cell r="K20">
            <v>3.32152473637643E-2</v>
          </cell>
          <cell r="L20">
            <v>3.3118369558953323E-2</v>
          </cell>
          <cell r="M20">
            <v>3.3021774314406373E-2</v>
          </cell>
          <cell r="N20">
            <v>3.2925460805989355E-2</v>
          </cell>
        </row>
        <row r="21">
          <cell r="A21" t="str">
            <v>Grande ABC</v>
          </cell>
          <cell r="B21">
            <v>9.6000819309760455E-2</v>
          </cell>
          <cell r="C21">
            <v>9.5720816920106991E-2</v>
          </cell>
          <cell r="D21">
            <v>9.5441631204090008E-2</v>
          </cell>
          <cell r="E21">
            <v>9.5163259779744741E-2</v>
          </cell>
          <cell r="F21">
            <v>9.4885700272053813E-2</v>
          </cell>
          <cell r="G21">
            <v>9.4608950312926987E-2</v>
          </cell>
          <cell r="H21">
            <v>9.4333007541180944E-2</v>
          </cell>
          <cell r="I21">
            <v>9.4057869602519162E-2</v>
          </cell>
          <cell r="J21">
            <v>9.3783534149511807E-2</v>
          </cell>
          <cell r="K21">
            <v>9.3509998841575737E-2</v>
          </cell>
          <cell r="L21">
            <v>9.323726134495447E-2</v>
          </cell>
          <cell r="M21">
            <v>9.2965319332698346E-2</v>
          </cell>
          <cell r="N21">
            <v>9.2694170484644636E-2</v>
          </cell>
        </row>
        <row r="22">
          <cell r="A22" t="str">
            <v>Leste</v>
          </cell>
          <cell r="B22">
            <v>0.1076</v>
          </cell>
          <cell r="C22">
            <v>0.10728616666666667</v>
          </cell>
          <cell r="D22">
            <v>0.10697324868055556</v>
          </cell>
          <cell r="E22">
            <v>0.10666124337190394</v>
          </cell>
          <cell r="F22">
            <v>0.10635014807873588</v>
          </cell>
          <cell r="G22">
            <v>0.10603996014683957</v>
          </cell>
          <cell r="H22">
            <v>0.10573067692974462</v>
          </cell>
          <cell r="I22">
            <v>0.10542229578869954</v>
          </cell>
          <cell r="J22">
            <v>0.10511481409264917</v>
          </cell>
          <cell r="K22">
            <v>0.10480822921821227</v>
          </cell>
          <cell r="L22">
            <v>0.10450253854965916</v>
          </cell>
          <cell r="M22">
            <v>0.10419773947888931</v>
          </cell>
          <cell r="N22">
            <v>0.10389382940540923</v>
          </cell>
        </row>
        <row r="23">
          <cell r="A23" t="str">
            <v>Oeste</v>
          </cell>
          <cell r="B23">
            <v>6.8823489901404786E-2</v>
          </cell>
          <cell r="C23">
            <v>6.8622754722525686E-2</v>
          </cell>
          <cell r="D23">
            <v>6.8422605021251651E-2</v>
          </cell>
          <cell r="E23">
            <v>6.8223039089939666E-2</v>
          </cell>
          <cell r="F23">
            <v>6.8024055225927346E-2</v>
          </cell>
          <cell r="G23">
            <v>6.7825651731518388E-2</v>
          </cell>
          <cell r="H23">
            <v>6.7627826913968125E-2</v>
          </cell>
          <cell r="I23">
            <v>6.7430579085469053E-2</v>
          </cell>
          <cell r="J23">
            <v>6.7233906563136436E-2</v>
          </cell>
          <cell r="K23">
            <v>6.7037807668993948E-2</v>
          </cell>
          <cell r="L23">
            <v>6.6842280729959389E-2</v>
          </cell>
          <cell r="M23">
            <v>6.6647324077830347E-2</v>
          </cell>
          <cell r="N23">
            <v>6.6452936049270009E-2</v>
          </cell>
        </row>
        <row r="24">
          <cell r="A24" t="str">
            <v>Sul</v>
          </cell>
          <cell r="B24">
            <v>0.11990000000000001</v>
          </cell>
          <cell r="C24">
            <v>0.11955029166666667</v>
          </cell>
          <cell r="D24">
            <v>0.11920160331597222</v>
          </cell>
          <cell r="E24">
            <v>0.1188539319729673</v>
          </cell>
          <cell r="F24">
            <v>0.11850727467137948</v>
          </cell>
          <cell r="G24">
            <v>0.11816162845358795</v>
          </cell>
          <cell r="H24">
            <v>0.11781699037059831</v>
          </cell>
          <cell r="I24">
            <v>0.1174733574820174</v>
          </cell>
          <cell r="J24">
            <v>0.11713072685602818</v>
          </cell>
          <cell r="K24">
            <v>0.11678909556936477</v>
          </cell>
          <cell r="L24">
            <v>0.11644846070728745</v>
          </cell>
          <cell r="M24">
            <v>0.11610881936355787</v>
          </cell>
          <cell r="N24">
            <v>0.11577016864041416</v>
          </cell>
        </row>
        <row r="25">
          <cell r="A25" t="str">
            <v>AES Eletropaulo</v>
          </cell>
          <cell r="B25">
            <v>9.0670403928632654E-2</v>
          </cell>
          <cell r="C25">
            <v>9.0405948583840809E-2</v>
          </cell>
          <cell r="D25">
            <v>9.0142264567137934E-2</v>
          </cell>
          <cell r="E25">
            <v>8.9879349628817121E-2</v>
          </cell>
          <cell r="F25">
            <v>8.9617201525733076E-2</v>
          </cell>
          <cell r="G25">
            <v>8.9355818021283021E-2</v>
          </cell>
          <cell r="H25">
            <v>8.9095196885387612E-2</v>
          </cell>
          <cell r="I25">
            <v>8.8835335894471901E-2</v>
          </cell>
          <cell r="J25">
            <v>8.8576232831446361E-2</v>
          </cell>
          <cell r="K25">
            <v>8.8317885485687975E-2</v>
          </cell>
          <cell r="L25">
            <v>8.8060291653021386E-2</v>
          </cell>
          <cell r="M25">
            <v>8.7803449135700068E-2</v>
          </cell>
          <cell r="N25">
            <v>8.7547355742387603E-2</v>
          </cell>
        </row>
      </sheetData>
      <sheetData sheetId="22" refreshError="1">
        <row r="9">
          <cell r="A9" t="str">
            <v>Anhembi</v>
          </cell>
          <cell r="B9">
            <v>2092.7330000000002</v>
          </cell>
          <cell r="C9">
            <v>2064.7150000000001</v>
          </cell>
          <cell r="D9">
            <v>2664.93</v>
          </cell>
          <cell r="E9">
            <v>3179.665</v>
          </cell>
          <cell r="F9">
            <v>3770.8510000000001</v>
          </cell>
          <cell r="G9">
            <v>2851.9609999999998</v>
          </cell>
          <cell r="H9">
            <v>2651.0450000000001</v>
          </cell>
          <cell r="I9">
            <v>2970.3850000000002</v>
          </cell>
          <cell r="J9">
            <v>2522.864</v>
          </cell>
          <cell r="K9">
            <v>1911.855</v>
          </cell>
          <cell r="L9">
            <v>1851.451</v>
          </cell>
          <cell r="M9">
            <v>1235.431</v>
          </cell>
          <cell r="N9">
            <v>29767.885999999999</v>
          </cell>
        </row>
        <row r="10">
          <cell r="A10" t="str">
            <v>Centro</v>
          </cell>
          <cell r="B10">
            <v>1988.8040000000001</v>
          </cell>
          <cell r="C10">
            <v>2059.6320000000001</v>
          </cell>
          <cell r="D10">
            <v>2040.7829999999999</v>
          </cell>
          <cell r="E10">
            <v>1171.461</v>
          </cell>
          <cell r="F10">
            <v>3352.732</v>
          </cell>
          <cell r="G10">
            <v>2251.192</v>
          </cell>
          <cell r="H10">
            <v>1440.1089999999999</v>
          </cell>
          <cell r="I10">
            <v>1555.413</v>
          </cell>
          <cell r="J10">
            <v>958.68399999999997</v>
          </cell>
          <cell r="K10">
            <v>972.89300000000003</v>
          </cell>
          <cell r="L10">
            <v>2303.598</v>
          </cell>
          <cell r="M10">
            <v>717.048</v>
          </cell>
          <cell r="N10">
            <v>20812.348999999998</v>
          </cell>
        </row>
        <row r="11">
          <cell r="A11" t="str">
            <v>Grande ABC</v>
          </cell>
          <cell r="B11">
            <v>2143.8739999999998</v>
          </cell>
          <cell r="C11">
            <v>2623.6590000000001</v>
          </cell>
          <cell r="D11">
            <v>1724.069</v>
          </cell>
          <cell r="E11">
            <v>1329.213</v>
          </cell>
          <cell r="F11">
            <v>1999.1610000000001</v>
          </cell>
          <cell r="G11">
            <v>1499.546</v>
          </cell>
          <cell r="H11">
            <v>1773.607</v>
          </cell>
          <cell r="I11">
            <v>1338.3430000000001</v>
          </cell>
          <cell r="J11">
            <v>1294.4649999999999</v>
          </cell>
          <cell r="K11">
            <v>1463.337</v>
          </cell>
          <cell r="L11">
            <v>987.42499999999995</v>
          </cell>
          <cell r="M11">
            <v>751.23900000000003</v>
          </cell>
          <cell r="N11">
            <v>18927.937999999998</v>
          </cell>
        </row>
        <row r="12">
          <cell r="A12" t="str">
            <v>Leste</v>
          </cell>
          <cell r="B12">
            <v>3735.8429999999998</v>
          </cell>
          <cell r="C12">
            <v>3865.8820000000001</v>
          </cell>
          <cell r="D12">
            <v>5316.067</v>
          </cell>
          <cell r="E12">
            <v>4168.4690000000001</v>
          </cell>
          <cell r="F12">
            <v>4671.9949999999999</v>
          </cell>
          <cell r="G12">
            <v>4431.3999999999996</v>
          </cell>
          <cell r="H12">
            <v>3672.8510000000001</v>
          </cell>
          <cell r="I12">
            <v>5305.3389999999999</v>
          </cell>
          <cell r="J12">
            <v>4003.4659999999999</v>
          </cell>
          <cell r="K12">
            <v>3367.3820000000001</v>
          </cell>
          <cell r="L12">
            <v>1635.451</v>
          </cell>
          <cell r="M12">
            <v>2346.625</v>
          </cell>
          <cell r="N12">
            <v>46520.77</v>
          </cell>
        </row>
        <row r="13">
          <cell r="A13" t="str">
            <v>Oeste</v>
          </cell>
          <cell r="B13">
            <v>2055.2890000000002</v>
          </cell>
          <cell r="C13">
            <v>2829.4459999999999</v>
          </cell>
          <cell r="D13">
            <v>3733.5360000000001</v>
          </cell>
          <cell r="E13">
            <v>3206.5160000000001</v>
          </cell>
          <cell r="F13">
            <v>3131.6509999999998</v>
          </cell>
          <cell r="G13">
            <v>2688.6930000000002</v>
          </cell>
          <cell r="H13">
            <v>2981.4580000000001</v>
          </cell>
          <cell r="I13">
            <v>3454.96</v>
          </cell>
          <cell r="J13">
            <v>2795.377</v>
          </cell>
          <cell r="K13">
            <v>2715.672</v>
          </cell>
          <cell r="L13">
            <v>1928.3530000000001</v>
          </cell>
          <cell r="M13">
            <v>1285.163</v>
          </cell>
          <cell r="N13">
            <v>32806.114000000001</v>
          </cell>
        </row>
        <row r="14">
          <cell r="A14" t="str">
            <v>SP Sul</v>
          </cell>
          <cell r="B14">
            <v>4831.4790000000003</v>
          </cell>
          <cell r="C14">
            <v>4910.2380000000003</v>
          </cell>
          <cell r="D14">
            <v>4917.8819999999996</v>
          </cell>
          <cell r="E14">
            <v>4214.2250000000004</v>
          </cell>
          <cell r="F14">
            <v>4056.53</v>
          </cell>
          <cell r="G14">
            <v>4093.8919999999998</v>
          </cell>
          <cell r="H14">
            <v>3984.5210000000002</v>
          </cell>
          <cell r="I14">
            <v>4667.1940000000004</v>
          </cell>
          <cell r="J14">
            <v>3231.68</v>
          </cell>
          <cell r="K14">
            <v>2836.0039999999999</v>
          </cell>
          <cell r="L14">
            <v>2774.7939999999999</v>
          </cell>
          <cell r="M14">
            <v>1798.46</v>
          </cell>
          <cell r="N14">
            <v>46316.898999999998</v>
          </cell>
        </row>
        <row r="15">
          <cell r="A15" t="str">
            <v>AES Eletropaulo</v>
          </cell>
          <cell r="B15">
            <v>16848.022000000001</v>
          </cell>
          <cell r="C15">
            <v>18353.572</v>
          </cell>
          <cell r="D15">
            <v>20397.267</v>
          </cell>
          <cell r="E15">
            <v>17269.548999999999</v>
          </cell>
          <cell r="F15">
            <v>20982.92</v>
          </cell>
          <cell r="G15">
            <v>17816.684000000001</v>
          </cell>
          <cell r="H15">
            <v>16503.591</v>
          </cell>
          <cell r="I15">
            <v>19291.633999999998</v>
          </cell>
          <cell r="J15">
            <v>14806.536</v>
          </cell>
          <cell r="K15">
            <v>13267.143</v>
          </cell>
          <cell r="L15">
            <v>11481.072</v>
          </cell>
          <cell r="M15">
            <v>8133.9660000000003</v>
          </cell>
          <cell r="N15">
            <v>195151.95600000001</v>
          </cell>
        </row>
        <row r="19">
          <cell r="A19" t="str">
            <v>Anhembi</v>
          </cell>
          <cell r="B19">
            <v>50.965000000000003</v>
          </cell>
          <cell r="C19">
            <v>243.87950000000001</v>
          </cell>
          <cell r="D19">
            <v>447.52850000000001</v>
          </cell>
          <cell r="E19">
            <v>666.48</v>
          </cell>
          <cell r="F19">
            <v>882.27800000000002</v>
          </cell>
          <cell r="G19">
            <v>1190.9265</v>
          </cell>
          <cell r="H19">
            <v>1141.9965</v>
          </cell>
          <cell r="I19">
            <v>1290.6849999999999</v>
          </cell>
          <cell r="J19">
            <v>1598.0930000000001</v>
          </cell>
          <cell r="K19">
            <v>1763.0915</v>
          </cell>
          <cell r="L19">
            <v>2012.4675</v>
          </cell>
          <cell r="M19">
            <v>2538.4605000000001</v>
          </cell>
          <cell r="N19">
            <v>13826.851500000001</v>
          </cell>
        </row>
        <row r="20">
          <cell r="A20" t="str">
            <v>Centro</v>
          </cell>
          <cell r="B20">
            <v>173.1885</v>
          </cell>
          <cell r="C20">
            <v>415.87099999999998</v>
          </cell>
          <cell r="D20">
            <v>655.38199999999995</v>
          </cell>
          <cell r="E20">
            <v>951.10149999999999</v>
          </cell>
          <cell r="F20">
            <v>904.50699999999995</v>
          </cell>
          <cell r="G20">
            <v>1184.0170000000001</v>
          </cell>
          <cell r="H20">
            <v>1302.3995</v>
          </cell>
          <cell r="I20">
            <v>2569.134</v>
          </cell>
          <cell r="J20">
            <v>3309.5345000000002</v>
          </cell>
          <cell r="K20">
            <v>3087.3850000000002</v>
          </cell>
          <cell r="L20">
            <v>3739.0219999999999</v>
          </cell>
          <cell r="M20">
            <v>4665.7359999999999</v>
          </cell>
          <cell r="N20">
            <v>22957.277999999998</v>
          </cell>
        </row>
        <row r="21">
          <cell r="A21" t="str">
            <v>Grande ABC</v>
          </cell>
          <cell r="B21">
            <v>45.268500000000003</v>
          </cell>
          <cell r="C21">
            <v>191.97200000000001</v>
          </cell>
          <cell r="D21">
            <v>279.12099999999998</v>
          </cell>
          <cell r="E21">
            <v>619.14449999999999</v>
          </cell>
          <cell r="F21">
            <v>814.94200000000001</v>
          </cell>
          <cell r="G21">
            <v>903.27549999999997</v>
          </cell>
          <cell r="H21">
            <v>1015.4109999999999</v>
          </cell>
          <cell r="I21">
            <v>1432.5066000000002</v>
          </cell>
          <cell r="J21">
            <v>1909.1105</v>
          </cell>
          <cell r="K21">
            <v>2044.1255000000001</v>
          </cell>
          <cell r="L21">
            <v>2055.8789999999999</v>
          </cell>
          <cell r="M21">
            <v>2739.8845000000001</v>
          </cell>
          <cell r="N21">
            <v>14050.640599999999</v>
          </cell>
        </row>
        <row r="22">
          <cell r="A22" t="str">
            <v>Leste</v>
          </cell>
          <cell r="B22">
            <v>40.600499999999997</v>
          </cell>
          <cell r="C22">
            <v>261.072</v>
          </cell>
          <cell r="D22">
            <v>807.55650000000003</v>
          </cell>
          <cell r="E22">
            <v>1327.5282999999999</v>
          </cell>
          <cell r="F22">
            <v>1644.9655</v>
          </cell>
          <cell r="G22">
            <v>1977.8285000000001</v>
          </cell>
          <cell r="H22">
            <v>2085.8285000000001</v>
          </cell>
          <cell r="I22">
            <v>2538.5990000000002</v>
          </cell>
          <cell r="J22">
            <v>4242.0214999999998</v>
          </cell>
          <cell r="K22">
            <v>4109.8905000000004</v>
          </cell>
          <cell r="L22">
            <v>4105.8270000000002</v>
          </cell>
          <cell r="M22">
            <v>5473.9754999999996</v>
          </cell>
          <cell r="N22">
            <v>28615.693299999999</v>
          </cell>
        </row>
        <row r="23">
          <cell r="A23" t="str">
            <v>Oeste</v>
          </cell>
          <cell r="B23">
            <v>56.417999999999999</v>
          </cell>
          <cell r="C23">
            <v>208.84899999999999</v>
          </cell>
          <cell r="D23">
            <v>782.25699999999995</v>
          </cell>
          <cell r="E23">
            <v>1422.366</v>
          </cell>
          <cell r="F23">
            <v>1522.7674999999999</v>
          </cell>
          <cell r="G23">
            <v>1790.4290000000001</v>
          </cell>
          <cell r="H23">
            <v>1640.4355</v>
          </cell>
          <cell r="I23">
            <v>2250.0304999999998</v>
          </cell>
          <cell r="J23">
            <v>2374.4585000000002</v>
          </cell>
          <cell r="K23">
            <v>2566.5059999999999</v>
          </cell>
          <cell r="L23">
            <v>2768.4290000000001</v>
          </cell>
          <cell r="M23">
            <v>3455.2289999999998</v>
          </cell>
          <cell r="N23">
            <v>20838.174999999999</v>
          </cell>
        </row>
        <row r="24">
          <cell r="A24" t="str">
            <v>SP Sul</v>
          </cell>
          <cell r="B24">
            <v>91.962500000000006</v>
          </cell>
          <cell r="C24">
            <v>450.31599999999997</v>
          </cell>
          <cell r="D24">
            <v>643.32950000000005</v>
          </cell>
          <cell r="E24">
            <v>943.89049999999997</v>
          </cell>
          <cell r="F24">
            <v>1067.0530000000001</v>
          </cell>
          <cell r="G24">
            <v>1370.3889999999999</v>
          </cell>
          <cell r="H24">
            <v>1355.6775</v>
          </cell>
          <cell r="I24">
            <v>2178.1849999999999</v>
          </cell>
          <cell r="J24">
            <v>2255.6774999999998</v>
          </cell>
          <cell r="K24">
            <v>2390.8760000000002</v>
          </cell>
          <cell r="L24">
            <v>2520.5360000000001</v>
          </cell>
          <cell r="M24">
            <v>3257.5335</v>
          </cell>
          <cell r="N24">
            <v>18525.425999999999</v>
          </cell>
        </row>
        <row r="25">
          <cell r="A25" t="str">
            <v>AES Eletropaulo</v>
          </cell>
          <cell r="B25">
            <v>458.40300000000002</v>
          </cell>
          <cell r="C25">
            <v>1771.9594999999999</v>
          </cell>
          <cell r="D25">
            <v>3615.1745000000001</v>
          </cell>
          <cell r="E25">
            <v>5930.5108</v>
          </cell>
          <cell r="F25">
            <v>6836.5129999999999</v>
          </cell>
          <cell r="G25">
            <v>8416.8654999999999</v>
          </cell>
          <cell r="H25">
            <v>8541.7484999999997</v>
          </cell>
          <cell r="I25">
            <v>12259.140100000001</v>
          </cell>
          <cell r="J25">
            <v>15688.895500000001</v>
          </cell>
          <cell r="K25">
            <v>15961.8745</v>
          </cell>
          <cell r="L25">
            <v>17202.160500000002</v>
          </cell>
          <cell r="M25">
            <v>22130.819</v>
          </cell>
          <cell r="N25">
            <v>118814.0644</v>
          </cell>
        </row>
        <row r="29">
          <cell r="A29" t="str">
            <v>Anhembi</v>
          </cell>
          <cell r="B29">
            <v>1317.4580600000002</v>
          </cell>
          <cell r="C29">
            <v>1214.5844</v>
          </cell>
          <cell r="D29">
            <v>1391.4464599999999</v>
          </cell>
          <cell r="E29">
            <v>1252.7832900000001</v>
          </cell>
          <cell r="F29">
            <v>1418.3664099999999</v>
          </cell>
          <cell r="G29">
            <v>1362.16623</v>
          </cell>
          <cell r="H29">
            <v>1415.7705800000001</v>
          </cell>
          <cell r="I29">
            <v>1383.0341599999999</v>
          </cell>
          <cell r="J29">
            <v>1384.68679</v>
          </cell>
          <cell r="K29">
            <v>1431.33493</v>
          </cell>
          <cell r="L29">
            <v>1421.0627899999999</v>
          </cell>
          <cell r="M29">
            <v>1316.1744899999999</v>
          </cell>
          <cell r="N29">
            <v>16308.868589999998</v>
          </cell>
        </row>
        <row r="30">
          <cell r="A30" t="str">
            <v>Centro</v>
          </cell>
          <cell r="B30">
            <v>1153.6079499999998</v>
          </cell>
          <cell r="C30">
            <v>1057.2961599999999</v>
          </cell>
          <cell r="D30">
            <v>1285.55927</v>
          </cell>
          <cell r="E30">
            <v>897.89545999999996</v>
          </cell>
          <cell r="F30">
            <v>1071.3644199999999</v>
          </cell>
          <cell r="G30">
            <v>1512.10681</v>
          </cell>
          <cell r="H30">
            <v>808.06006000000002</v>
          </cell>
          <cell r="I30">
            <v>1064.4039700000001</v>
          </cell>
          <cell r="J30">
            <v>2005.73756</v>
          </cell>
          <cell r="K30">
            <v>1084.13652</v>
          </cell>
          <cell r="L30">
            <v>932.78934200000003</v>
          </cell>
          <cell r="M30">
            <v>1378.34707</v>
          </cell>
          <cell r="N30">
            <v>14251.304592000002</v>
          </cell>
        </row>
        <row r="31">
          <cell r="A31" t="str">
            <v>Grande ABC</v>
          </cell>
          <cell r="B31">
            <v>961.65539999999999</v>
          </cell>
          <cell r="C31">
            <v>838.83540000000005</v>
          </cell>
          <cell r="D31">
            <v>977.45709999999997</v>
          </cell>
          <cell r="E31">
            <v>983.00636999999995</v>
          </cell>
          <cell r="F31">
            <v>1136.53835</v>
          </cell>
          <cell r="G31">
            <v>976.43832999999995</v>
          </cell>
          <cell r="H31">
            <v>986.46074999999996</v>
          </cell>
          <cell r="I31">
            <v>953.19618000000003</v>
          </cell>
          <cell r="J31">
            <v>833.05856000000006</v>
          </cell>
          <cell r="K31">
            <v>838.61509999999998</v>
          </cell>
          <cell r="L31">
            <v>922.86060999999995</v>
          </cell>
          <cell r="M31">
            <v>1066.00416</v>
          </cell>
          <cell r="N31">
            <v>11474.126309999998</v>
          </cell>
        </row>
        <row r="32">
          <cell r="A32" t="str">
            <v>Leste</v>
          </cell>
          <cell r="B32">
            <v>1722.66182</v>
          </cell>
          <cell r="C32">
            <v>1504.3063500000001</v>
          </cell>
          <cell r="D32">
            <v>1970.3368500000001</v>
          </cell>
          <cell r="E32">
            <v>1744.4434799999999</v>
          </cell>
          <cell r="F32">
            <v>1813.27892</v>
          </cell>
          <cell r="G32">
            <v>1675.3700700000002</v>
          </cell>
          <cell r="H32">
            <v>1666.8869499999998</v>
          </cell>
          <cell r="I32">
            <v>1764.5607199999999</v>
          </cell>
          <cell r="J32">
            <v>1846.9560100000001</v>
          </cell>
          <cell r="K32">
            <v>1782.5159799999999</v>
          </cell>
          <cell r="L32">
            <v>1750.02999</v>
          </cell>
          <cell r="M32">
            <v>1636.6308700000002</v>
          </cell>
          <cell r="N32">
            <v>20877.978009999999</v>
          </cell>
        </row>
        <row r="33">
          <cell r="A33" t="str">
            <v>Oeste</v>
          </cell>
          <cell r="B33">
            <v>1259.6283899999999</v>
          </cell>
          <cell r="C33">
            <v>1153.19769</v>
          </cell>
          <cell r="D33">
            <v>1396.18361</v>
          </cell>
          <cell r="E33">
            <v>1289.5705500000001</v>
          </cell>
          <cell r="F33">
            <v>1392.7456499999998</v>
          </cell>
          <cell r="G33">
            <v>1324.97857</v>
          </cell>
          <cell r="H33">
            <v>1332.2795700000001</v>
          </cell>
          <cell r="I33">
            <v>1494.76694</v>
          </cell>
          <cell r="J33">
            <v>1411.78458</v>
          </cell>
          <cell r="K33">
            <v>1482.53063</v>
          </cell>
          <cell r="L33">
            <v>1376.6590000000001</v>
          </cell>
          <cell r="M33">
            <v>1269.42506</v>
          </cell>
          <cell r="N33">
            <v>16183.750239999999</v>
          </cell>
        </row>
        <row r="34">
          <cell r="A34" t="str">
            <v>SP Sul</v>
          </cell>
          <cell r="B34">
            <v>1762.1568600000001</v>
          </cell>
          <cell r="C34">
            <v>1508.8968400000001</v>
          </cell>
          <cell r="D34">
            <v>1905.4534199999998</v>
          </cell>
          <cell r="E34">
            <v>1620.433</v>
          </cell>
          <cell r="F34">
            <v>1931.1485600000001</v>
          </cell>
          <cell r="G34">
            <v>1789.8738000000001</v>
          </cell>
          <cell r="H34">
            <v>1953.9658899999999</v>
          </cell>
          <cell r="I34">
            <v>1903.31053</v>
          </cell>
          <cell r="J34">
            <v>2083.3439199999998</v>
          </cell>
          <cell r="K34">
            <v>2111.8809900000001</v>
          </cell>
          <cell r="L34">
            <v>1827.42329</v>
          </cell>
          <cell r="M34">
            <v>1646.64462</v>
          </cell>
          <cell r="N34">
            <v>22044.531720000003</v>
          </cell>
        </row>
        <row r="35">
          <cell r="A35" t="str">
            <v>Elpa</v>
          </cell>
          <cell r="B35">
            <v>8177.1684799999994</v>
          </cell>
          <cell r="C35">
            <v>7277.1168399999997</v>
          </cell>
          <cell r="D35">
            <v>8926.4367100000018</v>
          </cell>
          <cell r="E35">
            <v>7788.1321499999995</v>
          </cell>
          <cell r="F35">
            <v>8763.4423100000004</v>
          </cell>
          <cell r="G35">
            <v>8640.9338100000004</v>
          </cell>
          <cell r="H35">
            <v>8163.4237999999996</v>
          </cell>
          <cell r="I35">
            <v>8563.2724999999991</v>
          </cell>
          <cell r="J35">
            <v>9565.5674199999994</v>
          </cell>
          <cell r="K35">
            <v>8731.0141500000009</v>
          </cell>
          <cell r="L35">
            <v>8230.8250219999991</v>
          </cell>
          <cell r="M35">
            <v>8313.226270000001</v>
          </cell>
          <cell r="N35">
            <v>101140.559462</v>
          </cell>
        </row>
        <row r="63">
          <cell r="B63">
            <v>36730</v>
          </cell>
          <cell r="C63">
            <v>14180</v>
          </cell>
          <cell r="D63">
            <v>15600</v>
          </cell>
        </row>
        <row r="64">
          <cell r="B64">
            <v>28620</v>
          </cell>
          <cell r="C64">
            <v>11050</v>
          </cell>
          <cell r="D64">
            <v>14600</v>
          </cell>
        </row>
        <row r="65">
          <cell r="B65">
            <v>28620</v>
          </cell>
          <cell r="C65">
            <v>11050</v>
          </cell>
          <cell r="D65">
            <v>13100</v>
          </cell>
        </row>
        <row r="66">
          <cell r="B66">
            <v>50080.000000000007</v>
          </cell>
          <cell r="C66">
            <v>19329.999999999996</v>
          </cell>
          <cell r="D66">
            <v>22099.999999999996</v>
          </cell>
        </row>
        <row r="67">
          <cell r="B67">
            <v>35300</v>
          </cell>
          <cell r="C67">
            <v>13620</v>
          </cell>
          <cell r="D67">
            <v>15330.000000000002</v>
          </cell>
        </row>
        <row r="68">
          <cell r="B68">
            <v>48650.000000000007</v>
          </cell>
          <cell r="C68">
            <v>18780</v>
          </cell>
          <cell r="D68">
            <v>21599.999999999996</v>
          </cell>
        </row>
        <row r="69">
          <cell r="B69">
            <v>227999.99999999997</v>
          </cell>
          <cell r="C69">
            <v>88010</v>
          </cell>
          <cell r="D69">
            <v>102330.00000000001</v>
          </cell>
        </row>
        <row r="76">
          <cell r="A76" t="str">
            <v>Anhembi</v>
          </cell>
          <cell r="B76">
            <v>81099.903888290573</v>
          </cell>
          <cell r="C76">
            <v>260953.51540444177</v>
          </cell>
          <cell r="D76">
            <v>425843.1560243172</v>
          </cell>
          <cell r="E76">
            <v>759685.48232319602</v>
          </cell>
          <cell r="F76">
            <v>891655.2185211347</v>
          </cell>
          <cell r="G76">
            <v>1046411.5000310641</v>
          </cell>
          <cell r="H76">
            <v>1257413.3527739553</v>
          </cell>
          <cell r="I76">
            <v>1499748.4665896562</v>
          </cell>
          <cell r="J76">
            <v>1748085.5225779766</v>
          </cell>
          <cell r="K76">
            <v>1916361.6500433253</v>
          </cell>
          <cell r="L76">
            <v>2074913.4947375406</v>
          </cell>
          <cell r="M76">
            <v>2217828.7370851007</v>
          </cell>
          <cell r="N76">
            <v>14180000</v>
          </cell>
        </row>
        <row r="77">
          <cell r="A77" t="str">
            <v>Centro</v>
          </cell>
          <cell r="B77">
            <v>63198.444144260291</v>
          </cell>
          <cell r="C77">
            <v>203352.35156693106</v>
          </cell>
          <cell r="D77">
            <v>331845.33667621337</v>
          </cell>
          <cell r="E77">
            <v>591997.50209247647</v>
          </cell>
          <cell r="F77">
            <v>694837.10611132137</v>
          </cell>
          <cell r="G77">
            <v>815433.50319769117</v>
          </cell>
          <cell r="H77">
            <v>979860.19380481029</v>
          </cell>
          <cell r="I77">
            <v>1168703.847377694</v>
          </cell>
          <cell r="J77">
            <v>1362224.6138566039</v>
          </cell>
          <cell r="K77">
            <v>1493356.5749632402</v>
          </cell>
          <cell r="L77">
            <v>1616910.7275634578</v>
          </cell>
          <cell r="M77">
            <v>1728279.798645301</v>
          </cell>
          <cell r="N77">
            <v>11050000</v>
          </cell>
        </row>
        <row r="78">
          <cell r="A78" t="str">
            <v>Grande ABC</v>
          </cell>
          <cell r="B78">
            <v>63198.444144260291</v>
          </cell>
          <cell r="C78">
            <v>203352.35156693106</v>
          </cell>
          <cell r="D78">
            <v>331845.33667621337</v>
          </cell>
          <cell r="E78">
            <v>591997.50209247647</v>
          </cell>
          <cell r="F78">
            <v>694837.10611132137</v>
          </cell>
          <cell r="G78">
            <v>815433.50319769117</v>
          </cell>
          <cell r="H78">
            <v>979860.19380481029</v>
          </cell>
          <cell r="I78">
            <v>1168703.847377694</v>
          </cell>
          <cell r="J78">
            <v>1362224.6138566039</v>
          </cell>
          <cell r="K78">
            <v>1493356.5749632402</v>
          </cell>
          <cell r="L78">
            <v>1616910.7275634578</v>
          </cell>
          <cell r="M78">
            <v>1728279.798645301</v>
          </cell>
          <cell r="N78">
            <v>11050000</v>
          </cell>
        </row>
        <row r="79">
          <cell r="A79" t="str">
            <v>Leste</v>
          </cell>
          <cell r="B79">
            <v>110554.38238086435</v>
          </cell>
          <cell r="C79">
            <v>355728.59328405216</v>
          </cell>
          <cell r="D79">
            <v>580504.10479196406</v>
          </cell>
          <cell r="E79">
            <v>1035593.8204024951</v>
          </cell>
          <cell r="F79">
            <v>1215493.3267992618</v>
          </cell>
          <cell r="G79">
            <v>1426455.1689422051</v>
          </cell>
          <cell r="H79">
            <v>1714090.2756784593</v>
          </cell>
          <cell r="I79">
            <v>2044438.4950055042</v>
          </cell>
          <cell r="J79">
            <v>2382968.4874070724</v>
          </cell>
          <cell r="K79">
            <v>2612360.4157501743</v>
          </cell>
          <cell r="L79">
            <v>2828496.322515985</v>
          </cell>
          <cell r="M79">
            <v>3023316.6070419606</v>
          </cell>
          <cell r="N79">
            <v>19329999.999999996</v>
          </cell>
        </row>
        <row r="80">
          <cell r="A80" t="str">
            <v>Oeste</v>
          </cell>
          <cell r="B80">
            <v>77897.086809486398</v>
          </cell>
          <cell r="C80">
            <v>250647.87586801813</v>
          </cell>
          <cell r="D80">
            <v>409025.65479909733</v>
          </cell>
          <cell r="E80">
            <v>729683.79895923345</v>
          </cell>
          <cell r="F80">
            <v>856441.75432001799</v>
          </cell>
          <cell r="G80">
            <v>1005086.3632174254</v>
          </cell>
          <cell r="H80">
            <v>1207755.2796037567</v>
          </cell>
          <cell r="I80">
            <v>1440520.0363153114</v>
          </cell>
          <cell r="J80">
            <v>1679049.7050431622</v>
          </cell>
          <cell r="K80">
            <v>1840680.230859668</v>
          </cell>
          <cell r="L80">
            <v>1992970.5076393022</v>
          </cell>
          <cell r="M80">
            <v>2130241.7065655198</v>
          </cell>
          <cell r="N80">
            <v>13620000</v>
          </cell>
        </row>
        <row r="81">
          <cell r="A81" t="str">
            <v>SPSul</v>
          </cell>
          <cell r="B81">
            <v>107408.758464182</v>
          </cell>
          <cell r="C81">
            <v>345606.98302506469</v>
          </cell>
          <cell r="D81">
            <v>563986.91608862311</v>
          </cell>
          <cell r="E81">
            <v>1006127.8813843175</v>
          </cell>
          <cell r="F81">
            <v>1180908.6744588793</v>
          </cell>
          <cell r="G81">
            <v>1385867.9810002388</v>
          </cell>
          <cell r="H81">
            <v>1665318.9538148718</v>
          </cell>
          <cell r="I81">
            <v>1986267.7152717728</v>
          </cell>
          <cell r="J81">
            <v>2315165.4523282368</v>
          </cell>
          <cell r="K81">
            <v>2538030.4504805114</v>
          </cell>
          <cell r="L81">
            <v>2748016.6030445006</v>
          </cell>
          <cell r="M81">
            <v>2937293.630638801</v>
          </cell>
          <cell r="N81">
            <v>18780000</v>
          </cell>
        </row>
        <row r="82">
          <cell r="A82" t="str">
            <v>Total Elpa</v>
          </cell>
          <cell r="B82">
            <v>503357.0198313439</v>
          </cell>
          <cell r="C82">
            <v>1619641.6707154387</v>
          </cell>
          <cell r="D82">
            <v>2643050.5050564283</v>
          </cell>
          <cell r="E82">
            <v>4715085.9872541949</v>
          </cell>
          <cell r="F82">
            <v>5534173.1863219365</v>
          </cell>
          <cell r="G82">
            <v>6494688.0195863163</v>
          </cell>
          <cell r="H82">
            <v>7804298.2494806638</v>
          </cell>
          <cell r="I82">
            <v>9308382.407937631</v>
          </cell>
          <cell r="J82">
            <v>10849718.395069657</v>
          </cell>
          <cell r="K82">
            <v>11894145.897060158</v>
          </cell>
          <cell r="L82">
            <v>12878218.383064244</v>
          </cell>
          <cell r="M82">
            <v>13765240.278621985</v>
          </cell>
          <cell r="N82">
            <v>88010000</v>
          </cell>
        </row>
        <row r="87">
          <cell r="A87" t="str">
            <v>Anhembi</v>
          </cell>
          <cell r="B87">
            <v>2142583.333333333</v>
          </cell>
          <cell r="C87">
            <v>1989541.6666666665</v>
          </cell>
          <cell r="D87">
            <v>3661291.8943533697</v>
          </cell>
          <cell r="E87">
            <v>2995602.4590163934</v>
          </cell>
          <cell r="F87">
            <v>3661291.8943533697</v>
          </cell>
          <cell r="G87">
            <v>3328447.1766848816</v>
          </cell>
          <cell r="H87">
            <v>3494869.5355191259</v>
          </cell>
          <cell r="I87">
            <v>3827714.253187614</v>
          </cell>
          <cell r="J87">
            <v>3162024.8178506377</v>
          </cell>
          <cell r="K87">
            <v>3328447.1766848816</v>
          </cell>
          <cell r="L87">
            <v>2995602.4590163934</v>
          </cell>
          <cell r="M87">
            <v>2142583.333333333</v>
          </cell>
          <cell r="N87">
            <v>36730000</v>
          </cell>
        </row>
        <row r="88">
          <cell r="A88" t="str">
            <v>Centro</v>
          </cell>
          <cell r="B88">
            <v>1669500</v>
          </cell>
          <cell r="C88">
            <v>1550250</v>
          </cell>
          <cell r="D88">
            <v>2852877.0491803274</v>
          </cell>
          <cell r="E88">
            <v>2334172.1311475406</v>
          </cell>
          <cell r="F88">
            <v>2852877.0491803274</v>
          </cell>
          <cell r="G88">
            <v>2593524.590163934</v>
          </cell>
          <cell r="H88">
            <v>2723200.819672131</v>
          </cell>
          <cell r="I88">
            <v>2982553.2786885244</v>
          </cell>
          <cell r="J88">
            <v>2463848.3606557376</v>
          </cell>
          <cell r="K88">
            <v>2593524.590163934</v>
          </cell>
          <cell r="L88">
            <v>2334172.1311475406</v>
          </cell>
          <cell r="M88">
            <v>1669500</v>
          </cell>
          <cell r="N88">
            <v>28620000</v>
          </cell>
        </row>
        <row r="89">
          <cell r="A89" t="str">
            <v>Grande ABC</v>
          </cell>
          <cell r="B89">
            <v>1669500</v>
          </cell>
          <cell r="C89">
            <v>1550250</v>
          </cell>
          <cell r="D89">
            <v>2852877.0491803274</v>
          </cell>
          <cell r="E89">
            <v>2334172.1311475406</v>
          </cell>
          <cell r="F89">
            <v>2852877.0491803274</v>
          </cell>
          <cell r="G89">
            <v>2593524.590163934</v>
          </cell>
          <cell r="H89">
            <v>2723200.819672131</v>
          </cell>
          <cell r="I89">
            <v>2982553.2786885244</v>
          </cell>
          <cell r="J89">
            <v>2463848.3606557376</v>
          </cell>
          <cell r="K89">
            <v>2593524.590163934</v>
          </cell>
          <cell r="L89">
            <v>2334172.1311475406</v>
          </cell>
          <cell r="M89">
            <v>1669500</v>
          </cell>
          <cell r="N89">
            <v>28620000</v>
          </cell>
        </row>
        <row r="90">
          <cell r="A90" t="str">
            <v>Leste</v>
          </cell>
          <cell r="B90">
            <v>2921333.3333333335</v>
          </cell>
          <cell r="C90">
            <v>2712666.6666666665</v>
          </cell>
          <cell r="D90">
            <v>4992036.4298724951</v>
          </cell>
          <cell r="E90">
            <v>4084393.4426229508</v>
          </cell>
          <cell r="F90">
            <v>4992036.4298724951</v>
          </cell>
          <cell r="G90">
            <v>4538214.9362477232</v>
          </cell>
          <cell r="H90">
            <v>4765125.6830601087</v>
          </cell>
          <cell r="I90">
            <v>5218947.1766848816</v>
          </cell>
          <cell r="J90">
            <v>4311304.1894353377</v>
          </cell>
          <cell r="K90">
            <v>4538214.9362477232</v>
          </cell>
          <cell r="L90">
            <v>4084393.4426229508</v>
          </cell>
          <cell r="M90">
            <v>2921333.3333333335</v>
          </cell>
          <cell r="N90">
            <v>50080000.000000007</v>
          </cell>
        </row>
        <row r="91">
          <cell r="A91" t="str">
            <v>Oeste</v>
          </cell>
          <cell r="B91">
            <v>2059166.6666666665</v>
          </cell>
          <cell r="C91">
            <v>1912083.333333333</v>
          </cell>
          <cell r="D91">
            <v>3518747.7231329689</v>
          </cell>
          <cell r="E91">
            <v>2878975.4098360655</v>
          </cell>
          <cell r="F91">
            <v>3518747.7231329689</v>
          </cell>
          <cell r="G91">
            <v>3198861.5664845174</v>
          </cell>
          <cell r="H91">
            <v>3358804.6448087431</v>
          </cell>
          <cell r="I91">
            <v>3678690.8014571951</v>
          </cell>
          <cell r="J91">
            <v>3038918.4881602912</v>
          </cell>
          <cell r="K91">
            <v>3198861.5664845174</v>
          </cell>
          <cell r="L91">
            <v>2878975.4098360655</v>
          </cell>
          <cell r="M91">
            <v>2059166.6666666665</v>
          </cell>
          <cell r="N91">
            <v>35300000</v>
          </cell>
        </row>
        <row r="92">
          <cell r="A92" t="str">
            <v>SPSul</v>
          </cell>
          <cell r="B92">
            <v>2837916.6666666665</v>
          </cell>
          <cell r="C92">
            <v>2635208.333333333</v>
          </cell>
          <cell r="D92">
            <v>4849492.2586520948</v>
          </cell>
          <cell r="E92">
            <v>3967766.3934426233</v>
          </cell>
          <cell r="F92">
            <v>4849492.2586520948</v>
          </cell>
          <cell r="G92">
            <v>4408629.326047359</v>
          </cell>
          <cell r="H92">
            <v>4629060.7923497269</v>
          </cell>
          <cell r="I92">
            <v>5069923.7249544626</v>
          </cell>
          <cell r="J92">
            <v>4188197.8597449916</v>
          </cell>
          <cell r="K92">
            <v>4408629.326047359</v>
          </cell>
          <cell r="L92">
            <v>3967766.3934426233</v>
          </cell>
          <cell r="M92">
            <v>2837916.6666666665</v>
          </cell>
          <cell r="N92">
            <v>48650000.000000007</v>
          </cell>
        </row>
        <row r="93">
          <cell r="A93" t="str">
            <v>Total Elpa</v>
          </cell>
          <cell r="B93">
            <v>13300000</v>
          </cell>
          <cell r="C93">
            <v>12349999.999999998</v>
          </cell>
          <cell r="D93">
            <v>22727322.404371582</v>
          </cell>
          <cell r="E93">
            <v>18595081.967213113</v>
          </cell>
          <cell r="F93">
            <v>22727322.404371582</v>
          </cell>
          <cell r="G93">
            <v>20661202.185792349</v>
          </cell>
          <cell r="H93">
            <v>21694262.295081966</v>
          </cell>
          <cell r="I93">
            <v>23760382.513661198</v>
          </cell>
          <cell r="J93">
            <v>19628142.076502733</v>
          </cell>
          <cell r="K93">
            <v>20661202.185792349</v>
          </cell>
          <cell r="L93">
            <v>18595081.967213113</v>
          </cell>
          <cell r="M93">
            <v>13300000</v>
          </cell>
          <cell r="N93">
            <v>227999999.99999997</v>
          </cell>
        </row>
        <row r="98">
          <cell r="A98" t="str">
            <v>Anhembi</v>
          </cell>
          <cell r="B98">
            <v>1310708.4019769358</v>
          </cell>
          <cell r="C98">
            <v>1207907.7429983525</v>
          </cell>
          <cell r="D98">
            <v>1362108.7314662272</v>
          </cell>
          <cell r="E98">
            <v>1182207.5782537067</v>
          </cell>
          <cell r="F98">
            <v>1362108.7314662272</v>
          </cell>
          <cell r="G98">
            <v>1310708.4019769358</v>
          </cell>
          <cell r="H98">
            <v>1336408.5667215814</v>
          </cell>
          <cell r="I98">
            <v>1387808.896210873</v>
          </cell>
          <cell r="J98">
            <v>1259308.0724876439</v>
          </cell>
          <cell r="K98">
            <v>1362108.7314662272</v>
          </cell>
          <cell r="L98">
            <v>1259308.0724876439</v>
          </cell>
          <cell r="M98">
            <v>1259308.0724876439</v>
          </cell>
          <cell r="N98">
            <v>15600000</v>
          </cell>
        </row>
        <row r="99">
          <cell r="A99" t="str">
            <v>Centro</v>
          </cell>
          <cell r="B99">
            <v>1226688.6326194396</v>
          </cell>
          <cell r="C99">
            <v>1130477.7594728169</v>
          </cell>
          <cell r="D99">
            <v>1274794.0691927511</v>
          </cell>
          <cell r="E99">
            <v>1106425.0411861613</v>
          </cell>
          <cell r="F99">
            <v>1274794.0691927511</v>
          </cell>
          <cell r="G99">
            <v>1226688.6326194396</v>
          </cell>
          <cell r="H99">
            <v>1250741.3509060955</v>
          </cell>
          <cell r="I99">
            <v>1298846.7874794069</v>
          </cell>
          <cell r="J99">
            <v>1178583.1960461284</v>
          </cell>
          <cell r="K99">
            <v>1274794.0691927511</v>
          </cell>
          <cell r="L99">
            <v>1178583.1960461284</v>
          </cell>
          <cell r="M99">
            <v>1178583.1960461284</v>
          </cell>
          <cell r="N99">
            <v>14600000</v>
          </cell>
        </row>
        <row r="100">
          <cell r="A100" t="str">
            <v>Grande ABC</v>
          </cell>
          <cell r="B100">
            <v>1100658.9785831959</v>
          </cell>
          <cell r="C100">
            <v>1014332.784184514</v>
          </cell>
          <cell r="D100">
            <v>1143822.075782537</v>
          </cell>
          <cell r="E100">
            <v>992751.23558484344</v>
          </cell>
          <cell r="F100">
            <v>1143822.075782537</v>
          </cell>
          <cell r="G100">
            <v>1100658.9785831959</v>
          </cell>
          <cell r="H100">
            <v>1122240.5271828666</v>
          </cell>
          <cell r="I100">
            <v>1165403.6243822074</v>
          </cell>
          <cell r="J100">
            <v>1057495.8813838551</v>
          </cell>
          <cell r="K100">
            <v>1143822.075782537</v>
          </cell>
          <cell r="L100">
            <v>1057495.8813838551</v>
          </cell>
          <cell r="M100">
            <v>1057495.8813838551</v>
          </cell>
          <cell r="N100">
            <v>13100000</v>
          </cell>
        </row>
        <row r="101">
          <cell r="A101" t="str">
            <v>Leste</v>
          </cell>
          <cell r="B101">
            <v>1856836.902800659</v>
          </cell>
          <cell r="C101">
            <v>1711202.6359143329</v>
          </cell>
          <cell r="D101">
            <v>1929654.036243822</v>
          </cell>
          <cell r="E101">
            <v>1674794.0691927513</v>
          </cell>
          <cell r="F101">
            <v>1929654.036243822</v>
          </cell>
          <cell r="G101">
            <v>1856836.902800659</v>
          </cell>
          <cell r="H101">
            <v>1893245.4695222406</v>
          </cell>
          <cell r="I101">
            <v>1966062.6029654036</v>
          </cell>
          <cell r="J101">
            <v>1784019.7693574957</v>
          </cell>
          <cell r="K101">
            <v>1929654.036243822</v>
          </cell>
          <cell r="L101">
            <v>1784019.7693574957</v>
          </cell>
          <cell r="M101">
            <v>1784019.7693574957</v>
          </cell>
          <cell r="N101">
            <v>22099999.999999996</v>
          </cell>
        </row>
        <row r="102">
          <cell r="A102" t="str">
            <v>Oeste</v>
          </cell>
          <cell r="B102">
            <v>1288023.0642504119</v>
          </cell>
          <cell r="C102">
            <v>1187001.647446458</v>
          </cell>
          <cell r="D102">
            <v>1338533.772652389</v>
          </cell>
          <cell r="E102">
            <v>1161746.2932454697</v>
          </cell>
          <cell r="F102">
            <v>1338533.772652389</v>
          </cell>
          <cell r="G102">
            <v>1288023.0642504119</v>
          </cell>
          <cell r="H102">
            <v>1313278.4184514005</v>
          </cell>
          <cell r="I102">
            <v>1363789.1268533773</v>
          </cell>
          <cell r="J102">
            <v>1237512.3558484351</v>
          </cell>
          <cell r="K102">
            <v>1338533.772652389</v>
          </cell>
          <cell r="L102">
            <v>1237512.3558484351</v>
          </cell>
          <cell r="M102">
            <v>1237512.3558484351</v>
          </cell>
          <cell r="N102">
            <v>15330000.000000002</v>
          </cell>
        </row>
        <row r="103">
          <cell r="A103" t="str">
            <v>SPSul</v>
          </cell>
          <cell r="B103">
            <v>1814827.018121911</v>
          </cell>
          <cell r="C103">
            <v>1672487.6441515649</v>
          </cell>
          <cell r="D103">
            <v>1885996.705107084</v>
          </cell>
          <cell r="E103">
            <v>1636902.8006589785</v>
          </cell>
          <cell r="F103">
            <v>1885996.705107084</v>
          </cell>
          <cell r="G103">
            <v>1814827.018121911</v>
          </cell>
          <cell r="H103">
            <v>1850411.8616144976</v>
          </cell>
          <cell r="I103">
            <v>1921581.5485996706</v>
          </cell>
          <cell r="J103">
            <v>1743657.331136738</v>
          </cell>
          <cell r="K103">
            <v>1885996.705107084</v>
          </cell>
          <cell r="L103">
            <v>1743657.331136738</v>
          </cell>
          <cell r="M103">
            <v>1743657.331136738</v>
          </cell>
          <cell r="N103">
            <v>21599999.999999996</v>
          </cell>
        </row>
        <row r="104">
          <cell r="A104" t="str">
            <v>Total Elpa</v>
          </cell>
          <cell r="B104">
            <v>8597742.9983525537</v>
          </cell>
          <cell r="C104">
            <v>7923410.2141680392</v>
          </cell>
          <cell r="D104">
            <v>8934909.3904448096</v>
          </cell>
          <cell r="E104">
            <v>7754827.0181219112</v>
          </cell>
          <cell r="F104">
            <v>8934909.3904448096</v>
          </cell>
          <cell r="G104">
            <v>8597742.9983525537</v>
          </cell>
          <cell r="H104">
            <v>8766326.1943986826</v>
          </cell>
          <cell r="I104">
            <v>9103492.5864909384</v>
          </cell>
          <cell r="J104">
            <v>8260576.6062602969</v>
          </cell>
          <cell r="K104">
            <v>8934909.3904448096</v>
          </cell>
          <cell r="L104">
            <v>8260576.6062602969</v>
          </cell>
          <cell r="M104">
            <v>8260576.6062602969</v>
          </cell>
          <cell r="N104">
            <v>102330000.00000001</v>
          </cell>
        </row>
      </sheetData>
      <sheetData sheetId="23" refreshError="1"/>
      <sheetData sheetId="24" refreshError="1">
        <row r="34">
          <cell r="A34" t="str">
            <v>Plano de Ação</v>
          </cell>
        </row>
        <row r="56">
          <cell r="Q56" t="str">
            <v>Anhembi</v>
          </cell>
          <cell r="R56">
            <v>522.47</v>
          </cell>
          <cell r="S56">
            <v>548.98</v>
          </cell>
          <cell r="T56">
            <v>460.38</v>
          </cell>
          <cell r="U56">
            <v>579.77</v>
          </cell>
          <cell r="V56">
            <v>462.62</v>
          </cell>
          <cell r="W56">
            <v>488.49</v>
          </cell>
          <cell r="X56">
            <v>452.84</v>
          </cell>
          <cell r="Y56">
            <v>441.04</v>
          </cell>
          <cell r="Z56">
            <v>500.14</v>
          </cell>
          <cell r="AA56">
            <v>466.02</v>
          </cell>
          <cell r="AB56">
            <v>442.63</v>
          </cell>
          <cell r="AC56">
            <v>439.32</v>
          </cell>
          <cell r="AE56" t="str">
            <v>Anhembi</v>
          </cell>
          <cell r="AF56">
            <v>408.49</v>
          </cell>
          <cell r="AG56">
            <v>408.49</v>
          </cell>
          <cell r="AH56">
            <v>408.49</v>
          </cell>
          <cell r="AI56">
            <v>408.49</v>
          </cell>
          <cell r="AJ56">
            <v>408.49</v>
          </cell>
          <cell r="AK56">
            <v>408.49</v>
          </cell>
          <cell r="AL56">
            <v>408.49</v>
          </cell>
          <cell r="AM56">
            <v>408.49</v>
          </cell>
          <cell r="AN56">
            <v>408.49</v>
          </cell>
          <cell r="AO56">
            <v>408.49</v>
          </cell>
          <cell r="AP56">
            <v>408.49</v>
          </cell>
          <cell r="AQ56">
            <v>408.49</v>
          </cell>
        </row>
        <row r="57">
          <cell r="Q57" t="str">
            <v>Centro</v>
          </cell>
          <cell r="R57">
            <v>481.17</v>
          </cell>
          <cell r="S57">
            <v>490.8</v>
          </cell>
          <cell r="T57">
            <v>506.38</v>
          </cell>
          <cell r="U57">
            <v>550.97</v>
          </cell>
          <cell r="V57">
            <v>585.74</v>
          </cell>
          <cell r="W57">
            <v>570.66</v>
          </cell>
          <cell r="X57">
            <v>0</v>
          </cell>
          <cell r="Y57">
            <v>411.74</v>
          </cell>
          <cell r="Z57">
            <v>536</v>
          </cell>
          <cell r="AA57">
            <v>521.79</v>
          </cell>
          <cell r="AB57">
            <v>411.74</v>
          </cell>
          <cell r="AC57">
            <v>459.12</v>
          </cell>
          <cell r="AE57" t="str">
            <v>Centro</v>
          </cell>
          <cell r="AF57">
            <v>394.23</v>
          </cell>
          <cell r="AG57">
            <v>394.23</v>
          </cell>
          <cell r="AH57">
            <v>394.23</v>
          </cell>
          <cell r="AI57">
            <v>394.23</v>
          </cell>
          <cell r="AJ57">
            <v>394.23</v>
          </cell>
          <cell r="AK57">
            <v>394.23</v>
          </cell>
          <cell r="AL57">
            <v>394.23</v>
          </cell>
          <cell r="AM57">
            <v>394.23</v>
          </cell>
          <cell r="AN57">
            <v>394.23</v>
          </cell>
          <cell r="AO57">
            <v>394.23</v>
          </cell>
          <cell r="AP57">
            <v>394.23</v>
          </cell>
          <cell r="AQ57">
            <v>394.23</v>
          </cell>
        </row>
        <row r="58">
          <cell r="Q58" t="str">
            <v>Grande ABC</v>
          </cell>
          <cell r="R58">
            <v>575.48050847457625</v>
          </cell>
          <cell r="S58">
            <v>540.89361111111111</v>
          </cell>
          <cell r="T58">
            <v>528.34216867469877</v>
          </cell>
          <cell r="U58">
            <v>550.97</v>
          </cell>
          <cell r="V58">
            <v>557.39</v>
          </cell>
          <cell r="W58">
            <v>529.85</v>
          </cell>
          <cell r="X58">
            <v>567.65</v>
          </cell>
          <cell r="Y58">
            <v>533.58000000000004</v>
          </cell>
          <cell r="Z58">
            <v>524.89</v>
          </cell>
          <cell r="AA58">
            <v>427.42</v>
          </cell>
          <cell r="AB58">
            <v>451.13</v>
          </cell>
          <cell r="AC58">
            <v>472.56</v>
          </cell>
          <cell r="AE58" t="str">
            <v>Grande ABC</v>
          </cell>
          <cell r="AF58">
            <v>438.59</v>
          </cell>
          <cell r="AG58">
            <v>438.59</v>
          </cell>
          <cell r="AH58">
            <v>438.59</v>
          </cell>
          <cell r="AI58">
            <v>438.59</v>
          </cell>
          <cell r="AJ58">
            <v>438.59</v>
          </cell>
          <cell r="AK58">
            <v>438.59</v>
          </cell>
          <cell r="AL58">
            <v>438.59</v>
          </cell>
          <cell r="AM58">
            <v>438.59</v>
          </cell>
          <cell r="AN58">
            <v>438.59</v>
          </cell>
          <cell r="AO58">
            <v>438.59</v>
          </cell>
          <cell r="AP58">
            <v>438.59</v>
          </cell>
          <cell r="AQ58">
            <v>438.59</v>
          </cell>
        </row>
        <row r="59">
          <cell r="Q59" t="str">
            <v>Leste</v>
          </cell>
          <cell r="R59">
            <v>538.87</v>
          </cell>
          <cell r="S59">
            <v>565.08000000000004</v>
          </cell>
          <cell r="T59">
            <v>481.59</v>
          </cell>
          <cell r="U59">
            <v>531.74</v>
          </cell>
          <cell r="V59">
            <v>523.76</v>
          </cell>
          <cell r="W59">
            <v>516.64</v>
          </cell>
          <cell r="X59">
            <v>521.08000000000004</v>
          </cell>
          <cell r="Y59">
            <v>543.91</v>
          </cell>
          <cell r="Z59">
            <v>502.95</v>
          </cell>
          <cell r="AA59">
            <v>514.91999999999996</v>
          </cell>
          <cell r="AB59">
            <v>479.24</v>
          </cell>
          <cell r="AC59">
            <v>479.19</v>
          </cell>
          <cell r="AE59" t="str">
            <v>Leste</v>
          </cell>
          <cell r="AF59">
            <v>422.82</v>
          </cell>
          <cell r="AG59">
            <v>422.82</v>
          </cell>
          <cell r="AH59">
            <v>422.82</v>
          </cell>
          <cell r="AI59">
            <v>422.82</v>
          </cell>
          <cell r="AJ59">
            <v>422.82</v>
          </cell>
          <cell r="AK59">
            <v>422.82</v>
          </cell>
          <cell r="AL59">
            <v>422.82</v>
          </cell>
          <cell r="AM59">
            <v>422.82</v>
          </cell>
          <cell r="AN59">
            <v>422.82</v>
          </cell>
          <cell r="AO59">
            <v>422.82</v>
          </cell>
          <cell r="AP59">
            <v>422.82</v>
          </cell>
          <cell r="AQ59">
            <v>422.82</v>
          </cell>
        </row>
        <row r="60">
          <cell r="Q60" t="str">
            <v>Oeste</v>
          </cell>
          <cell r="R60">
            <v>398.76519999999999</v>
          </cell>
          <cell r="S60">
            <v>358.42</v>
          </cell>
          <cell r="T60">
            <v>376.51</v>
          </cell>
          <cell r="U60">
            <v>348.57</v>
          </cell>
          <cell r="V60">
            <v>403.92</v>
          </cell>
          <cell r="W60">
            <v>313.73</v>
          </cell>
          <cell r="X60">
            <v>341.19</v>
          </cell>
          <cell r="Y60">
            <v>387.42</v>
          </cell>
          <cell r="Z60">
            <v>383.93</v>
          </cell>
          <cell r="AA60">
            <v>367.35</v>
          </cell>
          <cell r="AB60">
            <v>367.95</v>
          </cell>
          <cell r="AC60">
            <v>386.55</v>
          </cell>
          <cell r="AE60" t="str">
            <v>Oeste</v>
          </cell>
          <cell r="AF60">
            <v>302.32</v>
          </cell>
          <cell r="AG60">
            <v>302.32</v>
          </cell>
          <cell r="AH60">
            <v>302.32</v>
          </cell>
          <cell r="AI60">
            <v>302.32</v>
          </cell>
          <cell r="AJ60">
            <v>302.32</v>
          </cell>
          <cell r="AK60">
            <v>302.32</v>
          </cell>
          <cell r="AL60">
            <v>302.32</v>
          </cell>
          <cell r="AM60">
            <v>302.32</v>
          </cell>
          <cell r="AN60">
            <v>302.32</v>
          </cell>
          <cell r="AO60">
            <v>302.32</v>
          </cell>
          <cell r="AP60">
            <v>302.32</v>
          </cell>
          <cell r="AQ60">
            <v>302.32</v>
          </cell>
        </row>
        <row r="61">
          <cell r="Q61" t="str">
            <v>SP Sul</v>
          </cell>
          <cell r="R61">
            <v>539.78</v>
          </cell>
          <cell r="S61">
            <v>496.89</v>
          </cell>
          <cell r="T61">
            <v>521.11</v>
          </cell>
          <cell r="U61">
            <v>539.64</v>
          </cell>
          <cell r="V61">
            <v>552.30999999999995</v>
          </cell>
          <cell r="W61">
            <v>462</v>
          </cell>
          <cell r="X61">
            <v>504.69</v>
          </cell>
          <cell r="Y61">
            <v>532</v>
          </cell>
          <cell r="Z61">
            <v>473.09</v>
          </cell>
          <cell r="AA61">
            <v>503.7</v>
          </cell>
          <cell r="AB61">
            <v>488.7</v>
          </cell>
          <cell r="AC61">
            <v>486.49</v>
          </cell>
          <cell r="AE61" t="str">
            <v>SP Sul</v>
          </cell>
          <cell r="AF61">
            <v>415.41</v>
          </cell>
          <cell r="AG61">
            <v>415.41</v>
          </cell>
          <cell r="AH61">
            <v>415.41</v>
          </cell>
          <cell r="AI61">
            <v>415.41</v>
          </cell>
          <cell r="AJ61">
            <v>415.41</v>
          </cell>
          <cell r="AK61">
            <v>415.41</v>
          </cell>
          <cell r="AL61">
            <v>415.41</v>
          </cell>
          <cell r="AM61">
            <v>415.41</v>
          </cell>
          <cell r="AN61">
            <v>415.41</v>
          </cell>
          <cell r="AO61">
            <v>415.41</v>
          </cell>
          <cell r="AP61">
            <v>415.41</v>
          </cell>
          <cell r="AQ61">
            <v>415.41</v>
          </cell>
        </row>
        <row r="62">
          <cell r="Q62" t="str">
            <v>Total VPO</v>
          </cell>
          <cell r="R62">
            <v>509.42261807909608</v>
          </cell>
          <cell r="S62">
            <v>500.17726851851853</v>
          </cell>
          <cell r="T62">
            <v>479.05202811244976</v>
          </cell>
          <cell r="U62">
            <v>516.94333333333327</v>
          </cell>
          <cell r="V62">
            <v>514.29</v>
          </cell>
          <cell r="W62">
            <v>480.2283333333333</v>
          </cell>
          <cell r="X62">
            <v>397.90833333333336</v>
          </cell>
          <cell r="Y62">
            <v>474.94833333333332</v>
          </cell>
          <cell r="Z62">
            <v>486.83333333333326</v>
          </cell>
          <cell r="AA62">
            <v>466.86666666666662</v>
          </cell>
          <cell r="AB62">
            <v>440.23166666666663</v>
          </cell>
          <cell r="AC62">
            <v>453.87166666666673</v>
          </cell>
          <cell r="AE62" t="str">
            <v>Total VPO</v>
          </cell>
          <cell r="AF62">
            <v>0</v>
          </cell>
          <cell r="AG62">
            <v>0</v>
          </cell>
          <cell r="AH62">
            <v>0</v>
          </cell>
          <cell r="AI62">
            <v>0</v>
          </cell>
          <cell r="AJ62">
            <v>0</v>
          </cell>
          <cell r="AK62">
            <v>0</v>
          </cell>
          <cell r="AL62">
            <v>0</v>
          </cell>
          <cell r="AM62">
            <v>0</v>
          </cell>
          <cell r="AN62">
            <v>0</v>
          </cell>
          <cell r="AO62">
            <v>0</v>
          </cell>
          <cell r="AP62">
            <v>0</v>
          </cell>
          <cell r="AQ62">
            <v>0</v>
          </cell>
        </row>
        <row r="67">
          <cell r="Q67" t="str">
            <v>Anhembi</v>
          </cell>
          <cell r="R67">
            <v>0.69699999999999995</v>
          </cell>
          <cell r="S67">
            <v>0.69640000000000002</v>
          </cell>
          <cell r="T67">
            <v>0.4894</v>
          </cell>
          <cell r="U67">
            <v>0.45</v>
          </cell>
          <cell r="V67">
            <v>0.54100000000000004</v>
          </cell>
          <cell r="W67">
            <v>0.51849999999999996</v>
          </cell>
          <cell r="X67">
            <v>0.57999999999999996</v>
          </cell>
          <cell r="Y67">
            <v>0.5333</v>
          </cell>
          <cell r="Z67">
            <v>0.53</v>
          </cell>
          <cell r="AA67">
            <v>0.53</v>
          </cell>
          <cell r="AB67">
            <v>0.09</v>
          </cell>
          <cell r="AC67">
            <v>0.35</v>
          </cell>
          <cell r="AE67" t="str">
            <v>Anhembi</v>
          </cell>
          <cell r="AF67">
            <v>0.50209999999999999</v>
          </cell>
          <cell r="AG67">
            <v>0.50209999999999999</v>
          </cell>
          <cell r="AH67">
            <v>0.50209999999999999</v>
          </cell>
          <cell r="AI67">
            <v>0.50209999999999999</v>
          </cell>
          <cell r="AJ67">
            <v>0.50209999999999999</v>
          </cell>
          <cell r="AK67">
            <v>0.50209999999999999</v>
          </cell>
          <cell r="AL67">
            <v>0.50209999999999999</v>
          </cell>
          <cell r="AM67">
            <v>0.50209999999999999</v>
          </cell>
          <cell r="AN67">
            <v>0.50209999999999999</v>
          </cell>
          <cell r="AO67">
            <v>0.50209999999999999</v>
          </cell>
          <cell r="AP67">
            <v>0.50209999999999999</v>
          </cell>
          <cell r="AQ67">
            <v>0.50209999999999999</v>
          </cell>
        </row>
        <row r="68">
          <cell r="Q68" t="str">
            <v>Centro</v>
          </cell>
          <cell r="R68">
            <v>0.59379999999999999</v>
          </cell>
          <cell r="S68">
            <v>0.6452</v>
          </cell>
          <cell r="T68">
            <v>0.70450000000000002</v>
          </cell>
          <cell r="U68">
            <v>0.78129999999999999</v>
          </cell>
          <cell r="V68">
            <v>0.86209999999999998</v>
          </cell>
          <cell r="W68">
            <v>0.82350000000000001</v>
          </cell>
          <cell r="X68">
            <v>0</v>
          </cell>
          <cell r="Y68">
            <v>0.11</v>
          </cell>
          <cell r="Z68">
            <v>0.55000000000000004</v>
          </cell>
          <cell r="AA68">
            <v>0.75</v>
          </cell>
          <cell r="AB68">
            <v>0.11</v>
          </cell>
          <cell r="AC68">
            <v>0.28000000000000003</v>
          </cell>
          <cell r="AE68" t="str">
            <v>Centro</v>
          </cell>
          <cell r="AF68">
            <v>0.51819999999999999</v>
          </cell>
          <cell r="AG68">
            <v>0.51819999999999999</v>
          </cell>
          <cell r="AH68">
            <v>0.51819999999999999</v>
          </cell>
          <cell r="AI68">
            <v>0.51819999999999999</v>
          </cell>
          <cell r="AJ68">
            <v>0.51819999999999999</v>
          </cell>
          <cell r="AK68">
            <v>0.51819999999999999</v>
          </cell>
          <cell r="AL68">
            <v>0.51819999999999999</v>
          </cell>
          <cell r="AM68">
            <v>0.51819999999999999</v>
          </cell>
          <cell r="AN68">
            <v>0.51819999999999999</v>
          </cell>
          <cell r="AO68">
            <v>0.51819999999999999</v>
          </cell>
          <cell r="AP68">
            <v>0.51819999999999999</v>
          </cell>
          <cell r="AQ68">
            <v>0.51819999999999999</v>
          </cell>
        </row>
        <row r="69">
          <cell r="Q69" t="str">
            <v>Grande ABC</v>
          </cell>
          <cell r="R69">
            <v>0.72819999999999996</v>
          </cell>
          <cell r="S69">
            <v>0.88890000000000002</v>
          </cell>
          <cell r="T69">
            <v>0.68669999999999998</v>
          </cell>
          <cell r="U69">
            <v>0.85419999999999996</v>
          </cell>
          <cell r="V69">
            <v>0.74239999999999995</v>
          </cell>
          <cell r="W69">
            <v>0.75409999999999999</v>
          </cell>
          <cell r="X69">
            <v>0.7</v>
          </cell>
          <cell r="Y69">
            <v>0.73</v>
          </cell>
          <cell r="Z69">
            <v>0.7</v>
          </cell>
          <cell r="AA69">
            <v>0.32</v>
          </cell>
          <cell r="AB69">
            <v>0.55000000000000004</v>
          </cell>
          <cell r="AC69">
            <v>0.41</v>
          </cell>
          <cell r="AE69" t="str">
            <v>Grande ABC</v>
          </cell>
          <cell r="AF69">
            <v>0.61450000000000005</v>
          </cell>
          <cell r="AG69">
            <v>0.61450000000000005</v>
          </cell>
          <cell r="AH69">
            <v>0.61450000000000005</v>
          </cell>
          <cell r="AI69">
            <v>0.61450000000000005</v>
          </cell>
          <cell r="AJ69">
            <v>0.61450000000000005</v>
          </cell>
          <cell r="AK69">
            <v>0.61450000000000005</v>
          </cell>
          <cell r="AL69">
            <v>0.61450000000000005</v>
          </cell>
          <cell r="AM69">
            <v>0.61450000000000005</v>
          </cell>
          <cell r="AN69">
            <v>0.61450000000000005</v>
          </cell>
          <cell r="AO69">
            <v>0.61450000000000005</v>
          </cell>
          <cell r="AP69">
            <v>0.61450000000000005</v>
          </cell>
          <cell r="AQ69">
            <v>0.61450000000000005</v>
          </cell>
        </row>
        <row r="70">
          <cell r="Q70" t="str">
            <v>Leste</v>
          </cell>
          <cell r="R70">
            <v>0.75880000000000003</v>
          </cell>
          <cell r="S70">
            <v>0.83489999999999998</v>
          </cell>
          <cell r="T70">
            <v>0.62629999999999997</v>
          </cell>
          <cell r="U70">
            <v>0.85960000000000003</v>
          </cell>
          <cell r="V70">
            <v>0.83779999999999999</v>
          </cell>
          <cell r="W70">
            <v>0.82050000000000001</v>
          </cell>
          <cell r="X70">
            <v>0.82</v>
          </cell>
          <cell r="Y70">
            <v>0.61</v>
          </cell>
          <cell r="Z70">
            <v>0.65</v>
          </cell>
          <cell r="AA70">
            <v>0.77</v>
          </cell>
          <cell r="AB70">
            <v>0.65</v>
          </cell>
          <cell r="AC70">
            <v>0.6</v>
          </cell>
          <cell r="AE70" t="str">
            <v>Leste</v>
          </cell>
          <cell r="AF70">
            <v>0.59119999999999995</v>
          </cell>
          <cell r="AG70">
            <v>0.59119999999999995</v>
          </cell>
          <cell r="AH70">
            <v>0.59119999999999995</v>
          </cell>
          <cell r="AI70">
            <v>0.59119999999999995</v>
          </cell>
          <cell r="AJ70">
            <v>0.59119999999999995</v>
          </cell>
          <cell r="AK70">
            <v>0.59119999999999995</v>
          </cell>
          <cell r="AL70">
            <v>0.59119999999999995</v>
          </cell>
          <cell r="AM70">
            <v>0.59119999999999995</v>
          </cell>
          <cell r="AN70">
            <v>0.59119999999999995</v>
          </cell>
          <cell r="AO70">
            <v>0.59119999999999995</v>
          </cell>
          <cell r="AP70">
            <v>0.59119999999999995</v>
          </cell>
          <cell r="AQ70">
            <v>0.59119999999999995</v>
          </cell>
        </row>
        <row r="71">
          <cell r="Q71" t="str">
            <v>Oeste</v>
          </cell>
          <cell r="R71">
            <v>0.1105</v>
          </cell>
          <cell r="S71">
            <v>6.93E-2</v>
          </cell>
          <cell r="T71">
            <v>0.15770000000000001</v>
          </cell>
          <cell r="U71">
            <v>9.2100000000000001E-2</v>
          </cell>
          <cell r="V71">
            <v>0.2039</v>
          </cell>
          <cell r="W71">
            <v>7.8200000000000006E-2</v>
          </cell>
          <cell r="X71">
            <v>0.09</v>
          </cell>
          <cell r="Y71">
            <v>0.14000000000000001</v>
          </cell>
          <cell r="Z71">
            <v>0.25</v>
          </cell>
          <cell r="AA71">
            <v>0.09</v>
          </cell>
          <cell r="AB71">
            <v>0.06</v>
          </cell>
          <cell r="AC71">
            <v>0.12</v>
          </cell>
          <cell r="AE71" t="str">
            <v>Oeste</v>
          </cell>
          <cell r="AF71">
            <v>0.09</v>
          </cell>
          <cell r="AG71">
            <v>0.09</v>
          </cell>
          <cell r="AH71">
            <v>0.09</v>
          </cell>
          <cell r="AI71">
            <v>0.09</v>
          </cell>
          <cell r="AJ71">
            <v>0.09</v>
          </cell>
          <cell r="AK71">
            <v>0.09</v>
          </cell>
          <cell r="AL71">
            <v>0.09</v>
          </cell>
          <cell r="AM71">
            <v>0.09</v>
          </cell>
          <cell r="AN71">
            <v>0.09</v>
          </cell>
          <cell r="AO71">
            <v>0.09</v>
          </cell>
          <cell r="AP71">
            <v>0.09</v>
          </cell>
          <cell r="AQ71">
            <v>0.09</v>
          </cell>
        </row>
        <row r="72">
          <cell r="Q72" t="str">
            <v>SP Sul</v>
          </cell>
          <cell r="R72">
            <v>0.8</v>
          </cell>
          <cell r="S72">
            <v>0.69389999999999996</v>
          </cell>
          <cell r="T72">
            <v>0.60580000000000001</v>
          </cell>
          <cell r="U72">
            <v>0.61180000000000001</v>
          </cell>
          <cell r="V72">
            <v>0.69699999999999995</v>
          </cell>
          <cell r="W72">
            <v>0.66669999999999996</v>
          </cell>
          <cell r="X72">
            <v>0.74</v>
          </cell>
          <cell r="Y72">
            <v>0.56999999999999995</v>
          </cell>
          <cell r="Z72">
            <v>0.59</v>
          </cell>
          <cell r="AA72">
            <v>0.6</v>
          </cell>
          <cell r="AB72">
            <v>0.54</v>
          </cell>
          <cell r="AC72">
            <v>0.54</v>
          </cell>
          <cell r="AE72" t="str">
            <v>SP Sul</v>
          </cell>
          <cell r="AF72">
            <v>0.67979999999999996</v>
          </cell>
          <cell r="AG72">
            <v>0.67979999999999996</v>
          </cell>
          <cell r="AH72">
            <v>0.67979999999999996</v>
          </cell>
          <cell r="AI72">
            <v>0.67979999999999996</v>
          </cell>
          <cell r="AJ72">
            <v>0.67979999999999996</v>
          </cell>
          <cell r="AK72">
            <v>0.67979999999999996</v>
          </cell>
          <cell r="AL72">
            <v>0.67979999999999996</v>
          </cell>
          <cell r="AM72">
            <v>0.67979999999999996</v>
          </cell>
          <cell r="AN72">
            <v>0.67979999999999996</v>
          </cell>
          <cell r="AO72">
            <v>0.67979999999999996</v>
          </cell>
          <cell r="AP72">
            <v>0.67979999999999996</v>
          </cell>
          <cell r="AQ72">
            <v>0.67979999999999996</v>
          </cell>
        </row>
        <row r="73">
          <cell r="Q73" t="str">
            <v>Total VPO</v>
          </cell>
          <cell r="R73">
            <v>0.61471666666666669</v>
          </cell>
          <cell r="S73">
            <v>0.63810000000000011</v>
          </cell>
          <cell r="T73">
            <v>0.5450666666666667</v>
          </cell>
          <cell r="U73">
            <v>0.60816666666666663</v>
          </cell>
          <cell r="V73">
            <v>0.64736666666666676</v>
          </cell>
          <cell r="W73">
            <v>0.61024999999999996</v>
          </cell>
          <cell r="X73">
            <v>0.48833333333333329</v>
          </cell>
          <cell r="Y73">
            <v>0.4488833333333333</v>
          </cell>
          <cell r="Z73">
            <v>0.54500000000000004</v>
          </cell>
          <cell r="AA73">
            <v>0.51</v>
          </cell>
          <cell r="AB73">
            <v>0.33333333333333331</v>
          </cell>
          <cell r="AC73">
            <v>0.38333333333333336</v>
          </cell>
          <cell r="AE73" t="str">
            <v>Total VPO</v>
          </cell>
          <cell r="AF73">
            <v>0</v>
          </cell>
          <cell r="AG73">
            <v>0</v>
          </cell>
          <cell r="AH73">
            <v>0</v>
          </cell>
          <cell r="AI73">
            <v>0</v>
          </cell>
          <cell r="AJ73">
            <v>0</v>
          </cell>
          <cell r="AK73">
            <v>0</v>
          </cell>
          <cell r="AL73">
            <v>0</v>
          </cell>
          <cell r="AM73">
            <v>0</v>
          </cell>
          <cell r="AN73">
            <v>0</v>
          </cell>
          <cell r="AO73">
            <v>0</v>
          </cell>
          <cell r="AP73">
            <v>0</v>
          </cell>
          <cell r="AQ73">
            <v>0</v>
          </cell>
        </row>
        <row r="78">
          <cell r="Q78" t="str">
            <v>Anhembi</v>
          </cell>
          <cell r="R78">
            <v>0.10100000000000001</v>
          </cell>
          <cell r="S78">
            <v>0</v>
          </cell>
          <cell r="T78">
            <v>0.10639999999999999</v>
          </cell>
          <cell r="U78">
            <v>0.31669999999999998</v>
          </cell>
          <cell r="V78">
            <v>3.2800000000000003E-2</v>
          </cell>
          <cell r="W78">
            <v>0.1111</v>
          </cell>
          <cell r="X78">
            <v>0</v>
          </cell>
          <cell r="Y78">
            <v>0</v>
          </cell>
          <cell r="Z78">
            <v>0.1</v>
          </cell>
          <cell r="AA78">
            <v>0</v>
          </cell>
          <cell r="AB78">
            <v>0.17</v>
          </cell>
          <cell r="AC78">
            <v>0.04</v>
          </cell>
          <cell r="AE78" t="str">
            <v>Anhembi</v>
          </cell>
          <cell r="AF78">
            <v>5.5300000000000002E-2</v>
          </cell>
          <cell r="AG78">
            <v>5.5300000000000002E-2</v>
          </cell>
          <cell r="AH78">
            <v>5.5300000000000002E-2</v>
          </cell>
          <cell r="AI78">
            <v>5.5300000000000002E-2</v>
          </cell>
          <cell r="AJ78">
            <v>5.5300000000000002E-2</v>
          </cell>
          <cell r="AK78">
            <v>5.5300000000000002E-2</v>
          </cell>
          <cell r="AL78">
            <v>5.5300000000000002E-2</v>
          </cell>
          <cell r="AM78">
            <v>5.5300000000000002E-2</v>
          </cell>
          <cell r="AN78">
            <v>5.5300000000000002E-2</v>
          </cell>
          <cell r="AO78">
            <v>5.5300000000000002E-2</v>
          </cell>
          <cell r="AP78">
            <v>5.5300000000000002E-2</v>
          </cell>
          <cell r="AQ78">
            <v>5.5300000000000002E-2</v>
          </cell>
        </row>
        <row r="79">
          <cell r="Q79" t="str">
            <v>Centro</v>
          </cell>
          <cell r="R79">
            <v>0</v>
          </cell>
          <cell r="S79">
            <v>0</v>
          </cell>
          <cell r="T79">
            <v>2.2700000000000001E-2</v>
          </cell>
          <cell r="U79">
            <v>9.3799999999999994E-2</v>
          </cell>
          <cell r="V79">
            <v>6.9000000000000006E-2</v>
          </cell>
          <cell r="W79">
            <v>5.8799999999999998E-2</v>
          </cell>
          <cell r="X79">
            <v>0</v>
          </cell>
          <cell r="Y79">
            <v>0</v>
          </cell>
          <cell r="Z79">
            <v>0.09</v>
          </cell>
          <cell r="AA79">
            <v>0</v>
          </cell>
          <cell r="AB79">
            <v>0</v>
          </cell>
          <cell r="AC79">
            <v>0.05</v>
          </cell>
          <cell r="AE79" t="str">
            <v>Centro</v>
          </cell>
          <cell r="AF79">
            <v>6.1000000000000004E-3</v>
          </cell>
          <cell r="AG79">
            <v>6.1000000000000004E-3</v>
          </cell>
          <cell r="AH79">
            <v>6.1000000000000004E-3</v>
          </cell>
          <cell r="AI79">
            <v>6.1000000000000004E-3</v>
          </cell>
          <cell r="AJ79">
            <v>6.1000000000000004E-3</v>
          </cell>
          <cell r="AK79">
            <v>6.1000000000000004E-3</v>
          </cell>
          <cell r="AL79">
            <v>6.1000000000000004E-3</v>
          </cell>
          <cell r="AM79">
            <v>6.1000000000000004E-3</v>
          </cell>
          <cell r="AN79">
            <v>6.1000000000000004E-3</v>
          </cell>
          <cell r="AO79">
            <v>6.1000000000000004E-3</v>
          </cell>
          <cell r="AP79">
            <v>6.1000000000000004E-3</v>
          </cell>
          <cell r="AQ79">
            <v>6.1000000000000004E-3</v>
          </cell>
        </row>
        <row r="80">
          <cell r="Q80" t="str">
            <v>Grande ABC</v>
          </cell>
          <cell r="R80">
            <v>0.1356</v>
          </cell>
          <cell r="S80">
            <v>2.7799999999999998E-2</v>
          </cell>
          <cell r="T80">
            <v>7.2300000000000003E-2</v>
          </cell>
          <cell r="U80">
            <v>4.1700000000000001E-2</v>
          </cell>
          <cell r="V80">
            <v>9.0899999999999995E-2</v>
          </cell>
          <cell r="W80">
            <v>6.5600000000000006E-2</v>
          </cell>
          <cell r="X80">
            <v>0.06</v>
          </cell>
          <cell r="Y80">
            <v>0.6</v>
          </cell>
          <cell r="Z80">
            <v>0.09</v>
          </cell>
          <cell r="AA80">
            <v>0</v>
          </cell>
          <cell r="AB80">
            <v>0</v>
          </cell>
          <cell r="AC80">
            <v>0.05</v>
          </cell>
          <cell r="AE80" t="str">
            <v>Grande ABC</v>
          </cell>
          <cell r="AF80">
            <v>6.28E-3</v>
          </cell>
          <cell r="AG80">
            <v>6.28E-3</v>
          </cell>
          <cell r="AH80">
            <v>6.28E-3</v>
          </cell>
          <cell r="AI80">
            <v>6.28E-3</v>
          </cell>
          <cell r="AJ80">
            <v>6.28E-3</v>
          </cell>
          <cell r="AK80">
            <v>6.28E-3</v>
          </cell>
          <cell r="AL80">
            <v>6.28E-3</v>
          </cell>
          <cell r="AM80">
            <v>6.28E-3</v>
          </cell>
          <cell r="AN80">
            <v>6.28E-3</v>
          </cell>
          <cell r="AO80">
            <v>6.28E-3</v>
          </cell>
          <cell r="AP80">
            <v>6.28E-3</v>
          </cell>
          <cell r="AQ80">
            <v>6.28E-3</v>
          </cell>
        </row>
        <row r="81">
          <cell r="Q81" t="str">
            <v>Leste</v>
          </cell>
          <cell r="R81">
            <v>0.1047</v>
          </cell>
          <cell r="S81">
            <v>0.1009</v>
          </cell>
          <cell r="T81">
            <v>1.01E-2</v>
          </cell>
          <cell r="U81">
            <v>4.3900000000000002E-2</v>
          </cell>
          <cell r="V81">
            <v>3.5999999999999997E-2</v>
          </cell>
          <cell r="W81">
            <v>2.5600000000000001E-2</v>
          </cell>
          <cell r="X81">
            <v>0.04</v>
          </cell>
          <cell r="Y81">
            <v>0.14000000000000001</v>
          </cell>
          <cell r="Z81">
            <v>0.06</v>
          </cell>
          <cell r="AA81">
            <v>0</v>
          </cell>
          <cell r="AB81">
            <v>0.1</v>
          </cell>
          <cell r="AC81">
            <v>0.02</v>
          </cell>
          <cell r="AE81" t="str">
            <v>Leste</v>
          </cell>
          <cell r="AF81">
            <v>5.7500000000000002E-2</v>
          </cell>
          <cell r="AG81">
            <v>5.7500000000000002E-2</v>
          </cell>
          <cell r="AH81">
            <v>5.7500000000000002E-2</v>
          </cell>
          <cell r="AI81">
            <v>5.7500000000000002E-2</v>
          </cell>
          <cell r="AJ81">
            <v>5.7500000000000002E-2</v>
          </cell>
          <cell r="AK81">
            <v>5.7500000000000002E-2</v>
          </cell>
          <cell r="AL81">
            <v>5.7500000000000002E-2</v>
          </cell>
          <cell r="AM81">
            <v>5.7500000000000002E-2</v>
          </cell>
          <cell r="AN81">
            <v>5.7500000000000002E-2</v>
          </cell>
          <cell r="AO81">
            <v>5.7500000000000002E-2</v>
          </cell>
          <cell r="AP81">
            <v>5.7500000000000002E-2</v>
          </cell>
          <cell r="AQ81">
            <v>5.7500000000000002E-2</v>
          </cell>
        </row>
        <row r="82">
          <cell r="Q82" t="str">
            <v>Oeste</v>
          </cell>
          <cell r="R82">
            <v>2.1600000000000001E-2</v>
          </cell>
          <cell r="S82">
            <v>1.0800000000000001E-2</v>
          </cell>
          <cell r="T82">
            <v>2.2499999999999999E-2</v>
          </cell>
          <cell r="U82">
            <v>8.3999999999999995E-3</v>
          </cell>
          <cell r="V82">
            <v>2.5999999999999999E-2</v>
          </cell>
          <cell r="W82">
            <v>0</v>
          </cell>
          <cell r="X82">
            <v>0.06</v>
          </cell>
          <cell r="Y82">
            <v>0.5</v>
          </cell>
          <cell r="Z82">
            <v>0.04</v>
          </cell>
          <cell r="AA82">
            <v>0.04</v>
          </cell>
          <cell r="AB82">
            <v>0.4</v>
          </cell>
          <cell r="AC82">
            <v>0.05</v>
          </cell>
          <cell r="AE82" t="str">
            <v>Oeste</v>
          </cell>
          <cell r="AF82">
            <v>1.46E-2</v>
          </cell>
          <cell r="AG82">
            <v>1.46E-2</v>
          </cell>
          <cell r="AH82">
            <v>1.46E-2</v>
          </cell>
          <cell r="AI82">
            <v>1.46E-2</v>
          </cell>
          <cell r="AJ82">
            <v>1.46E-2</v>
          </cell>
          <cell r="AK82">
            <v>1.46E-2</v>
          </cell>
          <cell r="AL82">
            <v>1.46E-2</v>
          </cell>
          <cell r="AM82">
            <v>1.46E-2</v>
          </cell>
          <cell r="AN82">
            <v>1.46E-2</v>
          </cell>
          <cell r="AO82">
            <v>1.46E-2</v>
          </cell>
          <cell r="AP82">
            <v>1.46E-2</v>
          </cell>
          <cell r="AQ82">
            <v>1.46E-2</v>
          </cell>
        </row>
        <row r="83">
          <cell r="Q83" t="str">
            <v>SP Sul</v>
          </cell>
          <cell r="R83">
            <v>0.1</v>
          </cell>
          <cell r="S83">
            <v>8.1600000000000006E-2</v>
          </cell>
          <cell r="T83">
            <v>9.6199999999999994E-2</v>
          </cell>
          <cell r="U83">
            <v>0.12939999999999999</v>
          </cell>
          <cell r="V83">
            <v>0.1212</v>
          </cell>
          <cell r="W83">
            <v>0</v>
          </cell>
          <cell r="X83">
            <v>0.04</v>
          </cell>
          <cell r="Y83">
            <v>0.12</v>
          </cell>
          <cell r="Z83">
            <v>0.02</v>
          </cell>
          <cell r="AA83">
            <v>0.06</v>
          </cell>
          <cell r="AB83">
            <v>0.4</v>
          </cell>
          <cell r="AC83">
            <v>0.06</v>
          </cell>
          <cell r="AE83" t="str">
            <v>SP Sul</v>
          </cell>
          <cell r="AF83">
            <v>7.3999999999999996E-2</v>
          </cell>
          <cell r="AG83">
            <v>7.3999999999999996E-2</v>
          </cell>
          <cell r="AH83">
            <v>7.3999999999999996E-2</v>
          </cell>
          <cell r="AI83">
            <v>7.3999999999999996E-2</v>
          </cell>
          <cell r="AJ83">
            <v>7.3999999999999996E-2</v>
          </cell>
          <cell r="AK83">
            <v>7.3999999999999996E-2</v>
          </cell>
          <cell r="AL83">
            <v>7.3999999999999996E-2</v>
          </cell>
          <cell r="AM83">
            <v>7.3999999999999996E-2</v>
          </cell>
          <cell r="AN83">
            <v>7.3999999999999996E-2</v>
          </cell>
          <cell r="AO83">
            <v>7.3999999999999996E-2</v>
          </cell>
          <cell r="AP83">
            <v>7.3999999999999996E-2</v>
          </cell>
          <cell r="AQ83">
            <v>7.3999999999999996E-2</v>
          </cell>
        </row>
        <row r="84">
          <cell r="Q84" t="str">
            <v>Total VPO</v>
          </cell>
          <cell r="R84">
            <v>7.7149999999999996E-2</v>
          </cell>
          <cell r="S84">
            <v>3.6850000000000001E-2</v>
          </cell>
          <cell r="T84">
            <v>5.503333333333333E-2</v>
          </cell>
          <cell r="U84">
            <v>0.10564999999999998</v>
          </cell>
          <cell r="V84">
            <v>6.2649999999999997E-2</v>
          </cell>
          <cell r="W84">
            <v>4.3516666666666669E-2</v>
          </cell>
          <cell r="X84">
            <v>3.3333333333333333E-2</v>
          </cell>
          <cell r="Y84">
            <v>0.22666666666666666</v>
          </cell>
          <cell r="Z84">
            <v>6.6666666666666666E-2</v>
          </cell>
          <cell r="AA84">
            <v>1.6666666666666666E-2</v>
          </cell>
          <cell r="AB84">
            <v>0.17833333333333334</v>
          </cell>
          <cell r="AC84">
            <v>4.4999999999999998E-2</v>
          </cell>
          <cell r="AE84" t="str">
            <v>Total VPO</v>
          </cell>
          <cell r="AF84">
            <v>0</v>
          </cell>
          <cell r="AG84">
            <v>0</v>
          </cell>
          <cell r="AH84">
            <v>0</v>
          </cell>
          <cell r="AI84">
            <v>0</v>
          </cell>
          <cell r="AJ84">
            <v>0</v>
          </cell>
          <cell r="AK84">
            <v>0</v>
          </cell>
          <cell r="AL84">
            <v>0</v>
          </cell>
          <cell r="AM84">
            <v>0</v>
          </cell>
          <cell r="AN84">
            <v>0</v>
          </cell>
          <cell r="AO84">
            <v>0</v>
          </cell>
          <cell r="AP84">
            <v>0</v>
          </cell>
          <cell r="AQ84">
            <v>0</v>
          </cell>
        </row>
      </sheetData>
      <sheetData sheetId="25" refreshError="1">
        <row r="52">
          <cell r="U52" t="str">
            <v>Anhembi</v>
          </cell>
          <cell r="V52">
            <v>16.747963644598716</v>
          </cell>
          <cell r="W52">
            <v>14.350838735066139</v>
          </cell>
          <cell r="X52">
            <v>12.124468896763364</v>
          </cell>
          <cell r="Y52">
            <v>10.021280474078178</v>
          </cell>
          <cell r="Z52">
            <v>10.284734210465951</v>
          </cell>
          <cell r="AA52">
            <v>11.818865611073766</v>
          </cell>
          <cell r="AB52">
            <v>22.81</v>
          </cell>
          <cell r="AC52">
            <v>10.61</v>
          </cell>
          <cell r="AD52">
            <v>11.42</v>
          </cell>
          <cell r="AE52">
            <v>9.84</v>
          </cell>
          <cell r="AF52">
            <v>9.48</v>
          </cell>
          <cell r="AG52">
            <v>16.03</v>
          </cell>
          <cell r="AI52" t="str">
            <v>Anhembi</v>
          </cell>
          <cell r="AJ52">
            <v>11.52</v>
          </cell>
          <cell r="AK52">
            <v>11.52</v>
          </cell>
          <cell r="AL52">
            <v>11.52</v>
          </cell>
          <cell r="AM52">
            <v>11.52</v>
          </cell>
          <cell r="AN52">
            <v>11.52</v>
          </cell>
          <cell r="AO52">
            <v>11.52</v>
          </cell>
          <cell r="AP52">
            <v>11.52</v>
          </cell>
          <cell r="AQ52">
            <v>11.52</v>
          </cell>
          <cell r="AR52">
            <v>11.52</v>
          </cell>
          <cell r="AS52">
            <v>11.52</v>
          </cell>
          <cell r="AT52">
            <v>11.52</v>
          </cell>
          <cell r="AU52">
            <v>11.52</v>
          </cell>
        </row>
        <row r="53">
          <cell r="U53" t="str">
            <v>Centro</v>
          </cell>
          <cell r="V53">
            <v>25.052390206583578</v>
          </cell>
          <cell r="W53">
            <v>18.9941912568306</v>
          </cell>
          <cell r="X53">
            <v>16.401620209028493</v>
          </cell>
          <cell r="Y53">
            <v>14.17231423831106</v>
          </cell>
          <cell r="Z53">
            <v>11.786603360721852</v>
          </cell>
          <cell r="AA53">
            <v>11.966369432915096</v>
          </cell>
          <cell r="AB53">
            <v>8.65</v>
          </cell>
          <cell r="AC53">
            <v>11.54</v>
          </cell>
          <cell r="AD53">
            <v>14.5</v>
          </cell>
          <cell r="AE53">
            <v>7.87</v>
          </cell>
          <cell r="AF53">
            <v>4.5999999999999996</v>
          </cell>
          <cell r="AG53">
            <v>10.71</v>
          </cell>
          <cell r="AI53" t="str">
            <v>Centro</v>
          </cell>
          <cell r="AJ53">
            <v>16.12</v>
          </cell>
          <cell r="AK53">
            <v>16.12</v>
          </cell>
          <cell r="AL53">
            <v>16.12</v>
          </cell>
          <cell r="AM53">
            <v>16.12</v>
          </cell>
          <cell r="AN53">
            <v>16.12</v>
          </cell>
          <cell r="AO53">
            <v>16.12</v>
          </cell>
          <cell r="AP53">
            <v>16.12</v>
          </cell>
          <cell r="AQ53">
            <v>16.12</v>
          </cell>
          <cell r="AR53">
            <v>16.12</v>
          </cell>
          <cell r="AS53">
            <v>16.12</v>
          </cell>
          <cell r="AT53">
            <v>16.12</v>
          </cell>
          <cell r="AU53">
            <v>16.12</v>
          </cell>
        </row>
        <row r="54">
          <cell r="U54" t="str">
            <v>Grande ABC</v>
          </cell>
          <cell r="V54">
            <v>14.522298456260721</v>
          </cell>
          <cell r="W54">
            <v>16.05294738230252</v>
          </cell>
          <cell r="X54">
            <v>29.234879365429105</v>
          </cell>
          <cell r="Y54">
            <v>39.544530892448513</v>
          </cell>
          <cell r="Z54">
            <v>20.706234850525181</v>
          </cell>
          <cell r="AA54">
            <v>15.136201346210125</v>
          </cell>
          <cell r="AB54">
            <v>11.42</v>
          </cell>
          <cell r="AC54">
            <v>33.47</v>
          </cell>
          <cell r="AD54">
            <v>17.45</v>
          </cell>
          <cell r="AE54">
            <v>36.520000000000003</v>
          </cell>
          <cell r="AF54">
            <v>11.81</v>
          </cell>
          <cell r="AG54">
            <v>22.27</v>
          </cell>
          <cell r="AI54" t="str">
            <v>Grande ABC</v>
          </cell>
          <cell r="AJ54">
            <v>15.95</v>
          </cell>
          <cell r="AK54">
            <v>15.95</v>
          </cell>
          <cell r="AL54">
            <v>15.95</v>
          </cell>
          <cell r="AM54">
            <v>15.95</v>
          </cell>
          <cell r="AN54">
            <v>15.95</v>
          </cell>
          <cell r="AO54">
            <v>15.95</v>
          </cell>
          <cell r="AP54">
            <v>15.95</v>
          </cell>
          <cell r="AQ54">
            <v>15.95</v>
          </cell>
          <cell r="AR54">
            <v>15.95</v>
          </cell>
          <cell r="AS54">
            <v>15.95</v>
          </cell>
          <cell r="AT54">
            <v>15.95</v>
          </cell>
          <cell r="AU54">
            <v>15.95</v>
          </cell>
        </row>
        <row r="55">
          <cell r="U55" t="str">
            <v>Leste</v>
          </cell>
          <cell r="V55">
            <v>49.233377731092432</v>
          </cell>
          <cell r="W55">
            <v>34.329802572095204</v>
          </cell>
          <cell r="X55">
            <v>40.202237460938441</v>
          </cell>
          <cell r="Y55">
            <v>39.393676801801803</v>
          </cell>
          <cell r="Z55">
            <v>43.458821761346556</v>
          </cell>
          <cell r="AA55">
            <v>26.430786970849617</v>
          </cell>
          <cell r="AB55">
            <v>25.24</v>
          </cell>
          <cell r="AC55">
            <v>30.24</v>
          </cell>
          <cell r="AD55">
            <v>15.31</v>
          </cell>
          <cell r="AE55">
            <v>13.51</v>
          </cell>
          <cell r="AF55">
            <v>21.81</v>
          </cell>
          <cell r="AG55">
            <v>23.53</v>
          </cell>
          <cell r="AI55" t="str">
            <v>Leste</v>
          </cell>
          <cell r="AJ55">
            <v>33</v>
          </cell>
          <cell r="AK55">
            <v>33</v>
          </cell>
          <cell r="AL55">
            <v>33</v>
          </cell>
          <cell r="AM55">
            <v>33</v>
          </cell>
          <cell r="AN55">
            <v>33</v>
          </cell>
          <cell r="AO55">
            <v>33</v>
          </cell>
          <cell r="AP55">
            <v>33</v>
          </cell>
          <cell r="AQ55">
            <v>33</v>
          </cell>
          <cell r="AR55">
            <v>33</v>
          </cell>
          <cell r="AS55">
            <v>33</v>
          </cell>
          <cell r="AT55">
            <v>33</v>
          </cell>
          <cell r="AU55">
            <v>33</v>
          </cell>
        </row>
        <row r="56">
          <cell r="U56" t="str">
            <v>Oeste</v>
          </cell>
          <cell r="V56">
            <v>28.005474666119238</v>
          </cell>
          <cell r="W56">
            <v>7.7760810360621306</v>
          </cell>
          <cell r="X56">
            <v>36.510404195454122</v>
          </cell>
          <cell r="Y56">
            <v>53.383342573952639</v>
          </cell>
          <cell r="Z56">
            <v>61.012291411834674</v>
          </cell>
          <cell r="AA56">
            <v>38.697626163389089</v>
          </cell>
          <cell r="AB56">
            <v>57.93</v>
          </cell>
          <cell r="AC56">
            <v>30.3</v>
          </cell>
          <cell r="AD56">
            <v>36.880000000000003</v>
          </cell>
          <cell r="AE56">
            <v>24.71</v>
          </cell>
          <cell r="AF56">
            <v>13.1</v>
          </cell>
          <cell r="AG56">
            <v>24.39</v>
          </cell>
          <cell r="AI56" t="str">
            <v>Oeste</v>
          </cell>
          <cell r="AJ56">
            <v>19.28</v>
          </cell>
          <cell r="AK56">
            <v>19.28</v>
          </cell>
          <cell r="AL56">
            <v>19.28</v>
          </cell>
          <cell r="AM56">
            <v>19.28</v>
          </cell>
          <cell r="AN56">
            <v>19.28</v>
          </cell>
          <cell r="AO56">
            <v>19.28</v>
          </cell>
          <cell r="AP56">
            <v>19.28</v>
          </cell>
          <cell r="AQ56">
            <v>19.28</v>
          </cell>
          <cell r="AR56">
            <v>19.28</v>
          </cell>
          <cell r="AS56">
            <v>19.28</v>
          </cell>
          <cell r="AT56">
            <v>19.28</v>
          </cell>
          <cell r="AU56">
            <v>19.28</v>
          </cell>
        </row>
        <row r="57">
          <cell r="U57" t="str">
            <v>SP Sul</v>
          </cell>
          <cell r="V57">
            <v>18.514844866868838</v>
          </cell>
          <cell r="W57">
            <v>11.968057926039309</v>
          </cell>
          <cell r="X57">
            <v>42.082931966026784</v>
          </cell>
          <cell r="Y57">
            <v>9.6153343379239722</v>
          </cell>
          <cell r="Z57">
            <v>3.6837643846735308</v>
          </cell>
          <cell r="AA57">
            <v>17.063463227758529</v>
          </cell>
          <cell r="AB57">
            <v>15.07</v>
          </cell>
          <cell r="AC57">
            <v>17.68</v>
          </cell>
          <cell r="AD57">
            <v>22.86</v>
          </cell>
          <cell r="AE57">
            <v>22.68</v>
          </cell>
          <cell r="AF57">
            <v>7.14</v>
          </cell>
          <cell r="AG57">
            <v>0</v>
          </cell>
          <cell r="AI57" t="str">
            <v>SP Sul</v>
          </cell>
          <cell r="AJ57">
            <v>19.34</v>
          </cell>
          <cell r="AK57">
            <v>19.34</v>
          </cell>
          <cell r="AL57">
            <v>19.34</v>
          </cell>
          <cell r="AM57">
            <v>19.34</v>
          </cell>
          <cell r="AN57">
            <v>19.34</v>
          </cell>
          <cell r="AO57">
            <v>19.34</v>
          </cell>
          <cell r="AP57">
            <v>19.34</v>
          </cell>
          <cell r="AQ57">
            <v>19.34</v>
          </cell>
          <cell r="AR57">
            <v>19.34</v>
          </cell>
          <cell r="AS57">
            <v>19.34</v>
          </cell>
          <cell r="AT57">
            <v>19.34</v>
          </cell>
          <cell r="AU57">
            <v>19.34</v>
          </cell>
        </row>
        <row r="58">
          <cell r="U58" t="str">
            <v>Total VPO</v>
          </cell>
          <cell r="V58">
            <v>25.346058261920586</v>
          </cell>
          <cell r="W58">
            <v>17.245319818065983</v>
          </cell>
          <cell r="X58">
            <v>29.426090348940054</v>
          </cell>
          <cell r="Y58">
            <v>27.688413219752693</v>
          </cell>
          <cell r="Z58">
            <v>25.155408329927962</v>
          </cell>
          <cell r="AA58">
            <v>20.185552125366037</v>
          </cell>
          <cell r="AB58">
            <v>23.52</v>
          </cell>
          <cell r="AC58">
            <v>22.306666666666668</v>
          </cell>
          <cell r="AD58">
            <v>19.736666666666668</v>
          </cell>
          <cell r="AE58">
            <v>19.188333333333336</v>
          </cell>
          <cell r="AF58">
            <v>11.323333333333332</v>
          </cell>
          <cell r="AG58">
            <v>19.386000000000003</v>
          </cell>
          <cell r="AI58" t="str">
            <v>Total VPO</v>
          </cell>
          <cell r="AJ58">
            <v>0</v>
          </cell>
          <cell r="AK58">
            <v>0</v>
          </cell>
          <cell r="AL58">
            <v>0</v>
          </cell>
          <cell r="AM58">
            <v>0</v>
          </cell>
          <cell r="AN58">
            <v>0</v>
          </cell>
          <cell r="AO58">
            <v>0</v>
          </cell>
          <cell r="AP58">
            <v>0</v>
          </cell>
          <cell r="AQ58">
            <v>0</v>
          </cell>
          <cell r="AR58">
            <v>0</v>
          </cell>
          <cell r="AS58">
            <v>0</v>
          </cell>
          <cell r="AT58">
            <v>0</v>
          </cell>
          <cell r="AU58">
            <v>0</v>
          </cell>
        </row>
        <row r="63">
          <cell r="U63" t="str">
            <v>Anhembi</v>
          </cell>
          <cell r="V63">
            <v>0.10174585450864577</v>
          </cell>
          <cell r="W63">
            <v>8.9374544466953587E-2</v>
          </cell>
          <cell r="X63">
            <v>7.3116766416303547E-2</v>
          </cell>
          <cell r="Y63">
            <v>6.3115029762040378E-2</v>
          </cell>
          <cell r="Z63">
            <v>4.3978187948082566E-2</v>
          </cell>
          <cell r="AA63">
            <v>7.1381669031792258E-2</v>
          </cell>
          <cell r="AB63">
            <v>0.12</v>
          </cell>
          <cell r="AC63">
            <v>0.04</v>
          </cell>
          <cell r="AD63">
            <v>0.05</v>
          </cell>
          <cell r="AE63">
            <v>0.05</v>
          </cell>
          <cell r="AF63">
            <v>0.06</v>
          </cell>
          <cell r="AG63">
            <v>7.0000000000000007E-2</v>
          </cell>
          <cell r="AI63" t="str">
            <v>Anhembi</v>
          </cell>
          <cell r="AJ63">
            <v>7.0000000000000007E-2</v>
          </cell>
          <cell r="AK63">
            <v>7.0000000000000007E-2</v>
          </cell>
          <cell r="AL63">
            <v>7.0000000000000007E-2</v>
          </cell>
          <cell r="AM63">
            <v>7.0000000000000007E-2</v>
          </cell>
          <cell r="AN63">
            <v>7.0000000000000007E-2</v>
          </cell>
          <cell r="AO63">
            <v>7.0000000000000007E-2</v>
          </cell>
          <cell r="AP63">
            <v>7.0000000000000007E-2</v>
          </cell>
          <cell r="AQ63">
            <v>7.0000000000000007E-2</v>
          </cell>
          <cell r="AR63">
            <v>7.0000000000000007E-2</v>
          </cell>
          <cell r="AS63">
            <v>7.0000000000000007E-2</v>
          </cell>
          <cell r="AT63">
            <v>7.0000000000000007E-2</v>
          </cell>
          <cell r="AU63">
            <v>7.0000000000000007E-2</v>
          </cell>
        </row>
        <row r="64">
          <cell r="U64" t="str">
            <v>Centro</v>
          </cell>
          <cell r="V64">
            <v>9.1780711602503062E-2</v>
          </cell>
          <cell r="W64">
            <v>0.10760473588342441</v>
          </cell>
          <cell r="X64">
            <v>9.3979887668801193E-2</v>
          </cell>
          <cell r="Y64">
            <v>8.6360231777575902E-2</v>
          </cell>
          <cell r="Z64">
            <v>9.2532905984002253E-2</v>
          </cell>
          <cell r="AA64">
            <v>6.0143383169462217E-2</v>
          </cell>
          <cell r="AB64">
            <v>0.06</v>
          </cell>
          <cell r="AC64">
            <v>7.0000000000000007E-2</v>
          </cell>
          <cell r="AD64">
            <v>7.0000000000000007E-2</v>
          </cell>
          <cell r="AE64">
            <v>0.06</v>
          </cell>
          <cell r="AF64">
            <v>7.0000000000000007E-2</v>
          </cell>
          <cell r="AG64">
            <v>7.0000000000000007E-2</v>
          </cell>
          <cell r="AI64" t="str">
            <v>Centro</v>
          </cell>
          <cell r="AJ64">
            <v>0.08</v>
          </cell>
          <cell r="AK64">
            <v>0.08</v>
          </cell>
          <cell r="AL64">
            <v>0.08</v>
          </cell>
          <cell r="AM64">
            <v>0.08</v>
          </cell>
          <cell r="AN64">
            <v>0.08</v>
          </cell>
          <cell r="AO64">
            <v>0.08</v>
          </cell>
          <cell r="AP64">
            <v>0.08</v>
          </cell>
          <cell r="AQ64">
            <v>0.08</v>
          </cell>
          <cell r="AR64">
            <v>0.08</v>
          </cell>
          <cell r="AS64">
            <v>0.08</v>
          </cell>
          <cell r="AT64">
            <v>0.08</v>
          </cell>
          <cell r="AU64">
            <v>0.08</v>
          </cell>
        </row>
        <row r="65">
          <cell r="U65" t="str">
            <v>Grande ABC</v>
          </cell>
          <cell r="V65">
            <v>0.12983243171922418</v>
          </cell>
          <cell r="W65">
            <v>0.15514967690887513</v>
          </cell>
          <cell r="X65">
            <v>0.22859975762917265</v>
          </cell>
          <cell r="Y65">
            <v>0.23066361556064074</v>
          </cell>
          <cell r="Z65">
            <v>0.1449299757608403</v>
          </cell>
          <cell r="AA65">
            <v>6.3359672227099789E-2</v>
          </cell>
          <cell r="AB65">
            <v>0.08</v>
          </cell>
          <cell r="AC65">
            <v>0.12</v>
          </cell>
          <cell r="AD65">
            <v>0.13</v>
          </cell>
          <cell r="AE65">
            <v>0.12</v>
          </cell>
          <cell r="AF65">
            <v>0.08</v>
          </cell>
          <cell r="AG65">
            <v>0.11</v>
          </cell>
          <cell r="AI65" t="str">
            <v>Grande ABC</v>
          </cell>
          <cell r="AJ65">
            <v>0.14000000000000001</v>
          </cell>
          <cell r="AK65">
            <v>0.14000000000000001</v>
          </cell>
          <cell r="AL65">
            <v>0.14000000000000001</v>
          </cell>
          <cell r="AM65">
            <v>0.14000000000000001</v>
          </cell>
          <cell r="AN65">
            <v>0.14000000000000001</v>
          </cell>
          <cell r="AO65">
            <v>0.14000000000000001</v>
          </cell>
          <cell r="AP65">
            <v>0.14000000000000001</v>
          </cell>
          <cell r="AQ65">
            <v>0.14000000000000001</v>
          </cell>
          <cell r="AR65">
            <v>0.14000000000000001</v>
          </cell>
          <cell r="AS65">
            <v>0.14000000000000001</v>
          </cell>
          <cell r="AT65">
            <v>0.14000000000000001</v>
          </cell>
          <cell r="AU65">
            <v>0.14000000000000001</v>
          </cell>
        </row>
        <row r="66">
          <cell r="U66" t="str">
            <v>Leste</v>
          </cell>
          <cell r="V66">
            <v>0.10210084033613445</v>
          </cell>
          <cell r="W66">
            <v>0.12250926584165592</v>
          </cell>
          <cell r="X66">
            <v>0.10345408842777572</v>
          </cell>
          <cell r="Y66">
            <v>0.16539977477477477</v>
          </cell>
          <cell r="Z66">
            <v>0.14577697625488428</v>
          </cell>
          <cell r="AA66">
            <v>9.0472188286126062E-2</v>
          </cell>
          <cell r="AB66">
            <v>0.08</v>
          </cell>
          <cell r="AC66">
            <v>7.0000000000000007E-2</v>
          </cell>
          <cell r="AD66">
            <v>0.06</v>
          </cell>
          <cell r="AE66">
            <v>0.03</v>
          </cell>
          <cell r="AF66">
            <v>0.09</v>
          </cell>
          <cell r="AG66">
            <v>0.06</v>
          </cell>
          <cell r="AI66" t="str">
            <v>Leste</v>
          </cell>
          <cell r="AJ66">
            <v>0.08</v>
          </cell>
          <cell r="AK66">
            <v>0.08</v>
          </cell>
          <cell r="AL66">
            <v>0.08</v>
          </cell>
          <cell r="AM66">
            <v>0.08</v>
          </cell>
          <cell r="AN66">
            <v>0.08</v>
          </cell>
          <cell r="AO66">
            <v>0.08</v>
          </cell>
          <cell r="AP66">
            <v>0.08</v>
          </cell>
          <cell r="AQ66">
            <v>0.08</v>
          </cell>
          <cell r="AR66">
            <v>0.08</v>
          </cell>
          <cell r="AS66">
            <v>0.08</v>
          </cell>
          <cell r="AT66">
            <v>0.08</v>
          </cell>
          <cell r="AU66">
            <v>0.08</v>
          </cell>
        </row>
        <row r="67">
          <cell r="U67" t="str">
            <v>Oeste</v>
          </cell>
          <cell r="V67">
            <v>8.2444231695314257E-2</v>
          </cell>
          <cell r="W67">
            <v>2.9875070422179888E-2</v>
          </cell>
          <cell r="X67">
            <v>0.13419904281401823</v>
          </cell>
          <cell r="Y67">
            <v>0.12625601004633136</v>
          </cell>
          <cell r="Z67">
            <v>0.19077330520362243</v>
          </cell>
          <cell r="AA67">
            <v>0.13356156215657891</v>
          </cell>
          <cell r="AB67">
            <v>0.15</v>
          </cell>
          <cell r="AC67">
            <v>0.1</v>
          </cell>
          <cell r="AD67">
            <v>0.17</v>
          </cell>
          <cell r="AE67">
            <v>0.1</v>
          </cell>
          <cell r="AF67">
            <v>0.03</v>
          </cell>
          <cell r="AG67">
            <v>7.0000000000000007E-2</v>
          </cell>
          <cell r="AI67" t="str">
            <v>Oeste</v>
          </cell>
          <cell r="AJ67">
            <v>0.06</v>
          </cell>
          <cell r="AK67">
            <v>0.06</v>
          </cell>
          <cell r="AL67">
            <v>0.06</v>
          </cell>
          <cell r="AM67">
            <v>0.06</v>
          </cell>
          <cell r="AN67">
            <v>0.06</v>
          </cell>
          <cell r="AO67">
            <v>0.06</v>
          </cell>
          <cell r="AP67">
            <v>0.06</v>
          </cell>
          <cell r="AQ67">
            <v>0.06</v>
          </cell>
          <cell r="AR67">
            <v>0.06</v>
          </cell>
          <cell r="AS67">
            <v>0.06</v>
          </cell>
          <cell r="AT67">
            <v>0.06</v>
          </cell>
          <cell r="AU67">
            <v>0.06</v>
          </cell>
        </row>
        <row r="68">
          <cell r="U68" t="str">
            <v>SP Sul</v>
          </cell>
          <cell r="V68">
            <v>4.7138072617225607E-2</v>
          </cell>
          <cell r="W68">
            <v>3.1770185269633718E-2</v>
          </cell>
          <cell r="X68">
            <v>6.6905569796128425E-2</v>
          </cell>
          <cell r="Y68">
            <v>4.9825153941157295E-2</v>
          </cell>
          <cell r="Z68">
            <v>5.6680374140958743E-2</v>
          </cell>
          <cell r="AA68">
            <v>4.599580303547899E-2</v>
          </cell>
          <cell r="AB68">
            <v>0.04</v>
          </cell>
          <cell r="AC68">
            <v>0.05</v>
          </cell>
          <cell r="AD68">
            <v>0.04</v>
          </cell>
          <cell r="AE68">
            <v>0.03</v>
          </cell>
          <cell r="AF68">
            <v>0.03</v>
          </cell>
          <cell r="AG68">
            <v>0</v>
          </cell>
          <cell r="AI68" t="str">
            <v>SP Sul</v>
          </cell>
          <cell r="AJ68">
            <v>0.04</v>
          </cell>
          <cell r="AK68">
            <v>0.04</v>
          </cell>
          <cell r="AL68">
            <v>0.04</v>
          </cell>
          <cell r="AM68">
            <v>0.04</v>
          </cell>
          <cell r="AN68">
            <v>0.04</v>
          </cell>
          <cell r="AO68">
            <v>0.04</v>
          </cell>
          <cell r="AP68">
            <v>0.04</v>
          </cell>
          <cell r="AQ68">
            <v>0.04</v>
          </cell>
          <cell r="AR68">
            <v>0.04</v>
          </cell>
          <cell r="AS68">
            <v>0.04</v>
          </cell>
          <cell r="AT68">
            <v>0.04</v>
          </cell>
          <cell r="AU68">
            <v>0.04</v>
          </cell>
        </row>
        <row r="69">
          <cell r="U69" t="str">
            <v>Total VPO</v>
          </cell>
          <cell r="V69">
            <v>9.2507023746507877E-2</v>
          </cell>
          <cell r="W69">
            <v>8.9380579798787094E-2</v>
          </cell>
          <cell r="X69">
            <v>0.11670918545869996</v>
          </cell>
          <cell r="Y69">
            <v>0.12026996931042007</v>
          </cell>
          <cell r="Z69">
            <v>0.11244528754873177</v>
          </cell>
          <cell r="AA69">
            <v>7.7485712984423041E-2</v>
          </cell>
          <cell r="AB69">
            <v>8.8333333333333333E-2</v>
          </cell>
          <cell r="AC69">
            <v>7.4999999999999997E-2</v>
          </cell>
          <cell r="AD69">
            <v>8.666666666666667E-2</v>
          </cell>
          <cell r="AE69">
            <v>6.5000000000000002E-2</v>
          </cell>
          <cell r="AF69">
            <v>0.06</v>
          </cell>
          <cell r="AG69">
            <v>7.5999999999999998E-2</v>
          </cell>
          <cell r="AI69" t="str">
            <v>Total VPO</v>
          </cell>
          <cell r="AJ69">
            <v>0</v>
          </cell>
          <cell r="AK69">
            <v>0</v>
          </cell>
          <cell r="AL69">
            <v>0</v>
          </cell>
          <cell r="AM69">
            <v>0</v>
          </cell>
          <cell r="AN69">
            <v>0</v>
          </cell>
          <cell r="AO69">
            <v>0</v>
          </cell>
          <cell r="AP69">
            <v>0</v>
          </cell>
          <cell r="AQ69">
            <v>0</v>
          </cell>
          <cell r="AR69">
            <v>0</v>
          </cell>
          <cell r="AS69">
            <v>0</v>
          </cell>
          <cell r="AT69">
            <v>0</v>
          </cell>
          <cell r="AU69">
            <v>0</v>
          </cell>
        </row>
        <row r="74">
          <cell r="U74" t="str">
            <v>Anhembi</v>
          </cell>
          <cell r="V74">
            <v>1.5046296296296295</v>
          </cell>
          <cell r="W74">
            <v>1.3645980253878702</v>
          </cell>
          <cell r="X74">
            <v>0.88734567901234573</v>
          </cell>
          <cell r="Y74">
            <v>0.8688833124215809</v>
          </cell>
          <cell r="Z74">
            <v>0.57856037151702788</v>
          </cell>
          <cell r="AA74">
            <v>0.98975188781014023</v>
          </cell>
          <cell r="AB74">
            <v>1.67</v>
          </cell>
          <cell r="AC74">
            <v>0.56000000000000005</v>
          </cell>
          <cell r="AD74">
            <v>0.79</v>
          </cell>
          <cell r="AE74">
            <v>0.63</v>
          </cell>
          <cell r="AF74">
            <v>0.81</v>
          </cell>
          <cell r="AG74">
            <v>1.24</v>
          </cell>
          <cell r="AI74" t="str">
            <v>Anhembi</v>
          </cell>
          <cell r="AJ74">
            <v>1</v>
          </cell>
          <cell r="AK74">
            <v>1</v>
          </cell>
          <cell r="AL74">
            <v>1</v>
          </cell>
          <cell r="AM74">
            <v>1</v>
          </cell>
          <cell r="AN74">
            <v>1</v>
          </cell>
          <cell r="AO74">
            <v>1</v>
          </cell>
          <cell r="AP74">
            <v>1</v>
          </cell>
          <cell r="AQ74">
            <v>1</v>
          </cell>
          <cell r="AR74">
            <v>1</v>
          </cell>
          <cell r="AS74">
            <v>1</v>
          </cell>
          <cell r="AT74">
            <v>1</v>
          </cell>
          <cell r="AU74">
            <v>1</v>
          </cell>
        </row>
        <row r="75">
          <cell r="U75" t="str">
            <v>Centro</v>
          </cell>
          <cell r="V75">
            <v>2.4959742351046699</v>
          </cell>
          <cell r="W75">
            <v>1.6926934097421202</v>
          </cell>
          <cell r="X75">
            <v>2.1389558232931729</v>
          </cell>
          <cell r="Y75">
            <v>1.771117166212534</v>
          </cell>
          <cell r="Z75">
            <v>1.7682072829131652</v>
          </cell>
          <cell r="AA75">
            <v>1.356060606060606</v>
          </cell>
          <cell r="AB75">
            <v>1.01</v>
          </cell>
          <cell r="AC75">
            <v>1.4</v>
          </cell>
          <cell r="AD75">
            <v>1.66</v>
          </cell>
          <cell r="AE75">
            <v>1.5</v>
          </cell>
          <cell r="AF75">
            <v>1.44</v>
          </cell>
          <cell r="AG75">
            <v>1.79</v>
          </cell>
          <cell r="AI75" t="str">
            <v>Centro</v>
          </cell>
          <cell r="AJ75">
            <v>1.7</v>
          </cell>
          <cell r="AK75">
            <v>1.7</v>
          </cell>
          <cell r="AL75">
            <v>1.7</v>
          </cell>
          <cell r="AM75">
            <v>1.7</v>
          </cell>
          <cell r="AN75">
            <v>1.7</v>
          </cell>
          <cell r="AO75">
            <v>1.7</v>
          </cell>
          <cell r="AP75">
            <v>1.7</v>
          </cell>
          <cell r="AQ75">
            <v>1.7</v>
          </cell>
          <cell r="AR75">
            <v>1.7</v>
          </cell>
          <cell r="AS75">
            <v>1.7</v>
          </cell>
          <cell r="AT75">
            <v>1.7</v>
          </cell>
          <cell r="AU75">
            <v>1.7</v>
          </cell>
        </row>
        <row r="76">
          <cell r="U76" t="str">
            <v>Grande ABC</v>
          </cell>
          <cell r="V76">
            <v>2.6995884773662553</v>
          </cell>
          <cell r="W76">
            <v>2.7682352941176469</v>
          </cell>
          <cell r="X76">
            <v>5.845070422535211</v>
          </cell>
          <cell r="Y76">
            <v>3.9810426540284358</v>
          </cell>
          <cell r="Z76">
            <v>2.7350698856416771</v>
          </cell>
          <cell r="AA76">
            <v>1.0728444003964321</v>
          </cell>
          <cell r="AB76">
            <v>1.1100000000000001</v>
          </cell>
          <cell r="AC76">
            <v>1.7</v>
          </cell>
          <cell r="AD76">
            <v>1.63</v>
          </cell>
          <cell r="AE76">
            <v>1.47</v>
          </cell>
          <cell r="AF76">
            <v>1.1599999999999999</v>
          </cell>
          <cell r="AG76">
            <v>1.56</v>
          </cell>
          <cell r="AI76" t="str">
            <v>Grande ABC</v>
          </cell>
          <cell r="AJ76">
            <v>3</v>
          </cell>
          <cell r="AK76">
            <v>3</v>
          </cell>
          <cell r="AL76">
            <v>3</v>
          </cell>
          <cell r="AM76">
            <v>3</v>
          </cell>
          <cell r="AN76">
            <v>3</v>
          </cell>
          <cell r="AO76">
            <v>3</v>
          </cell>
          <cell r="AP76">
            <v>3</v>
          </cell>
          <cell r="AQ76">
            <v>3</v>
          </cell>
          <cell r="AR76">
            <v>3</v>
          </cell>
          <cell r="AS76">
            <v>3</v>
          </cell>
          <cell r="AT76">
            <v>3</v>
          </cell>
          <cell r="AU76">
            <v>3</v>
          </cell>
        </row>
        <row r="77">
          <cell r="U77" t="str">
            <v>Leste</v>
          </cell>
          <cell r="V77">
            <v>1.3530066815144766</v>
          </cell>
          <cell r="W77">
            <v>1.5562990309183202</v>
          </cell>
          <cell r="X77">
            <v>1.7958199356913183</v>
          </cell>
          <cell r="Y77">
            <v>2.8565640194489466</v>
          </cell>
          <cell r="Z77">
            <v>1.842355175688509</v>
          </cell>
          <cell r="AA77">
            <v>1.290422245108136</v>
          </cell>
          <cell r="AB77">
            <v>1.1100000000000001</v>
          </cell>
          <cell r="AC77">
            <v>1.05</v>
          </cell>
          <cell r="AD77">
            <v>1.1299999999999999</v>
          </cell>
          <cell r="AE77">
            <v>0.42</v>
          </cell>
          <cell r="AF77">
            <v>1.36</v>
          </cell>
          <cell r="AG77">
            <v>0.86</v>
          </cell>
          <cell r="AI77" t="str">
            <v>Leste</v>
          </cell>
          <cell r="AJ77">
            <v>1.26</v>
          </cell>
          <cell r="AK77">
            <v>1.26</v>
          </cell>
          <cell r="AL77">
            <v>1.26</v>
          </cell>
          <cell r="AM77">
            <v>1.26</v>
          </cell>
          <cell r="AN77">
            <v>1.26</v>
          </cell>
          <cell r="AO77">
            <v>1.26</v>
          </cell>
          <cell r="AP77">
            <v>1.26</v>
          </cell>
          <cell r="AQ77">
            <v>1.26</v>
          </cell>
          <cell r="AR77">
            <v>1.26</v>
          </cell>
          <cell r="AS77">
            <v>1.26</v>
          </cell>
          <cell r="AT77">
            <v>1.26</v>
          </cell>
          <cell r="AU77">
            <v>1.26</v>
          </cell>
        </row>
        <row r="78">
          <cell r="U78" t="str">
            <v>Oeste</v>
          </cell>
          <cell r="V78">
            <v>1.3817202572347267</v>
          </cell>
          <cell r="W78">
            <v>3.0405405405405403</v>
          </cell>
          <cell r="X78">
            <v>1.9181034482758621</v>
          </cell>
          <cell r="Y78">
            <v>2.302615629984051</v>
          </cell>
          <cell r="Z78">
            <v>2.3842917251051894</v>
          </cell>
          <cell r="AA78">
            <v>2.0535966149506346</v>
          </cell>
          <cell r="AB78">
            <v>2.25</v>
          </cell>
          <cell r="AC78">
            <v>1.57</v>
          </cell>
          <cell r="AD78">
            <v>2.41</v>
          </cell>
          <cell r="AE78">
            <v>1.59</v>
          </cell>
          <cell r="AF78">
            <v>0.51</v>
          </cell>
          <cell r="AG78">
            <v>1.29</v>
          </cell>
          <cell r="AI78" t="str">
            <v>Oeste</v>
          </cell>
          <cell r="AJ78">
            <v>1.69</v>
          </cell>
          <cell r="AK78">
            <v>1.69</v>
          </cell>
          <cell r="AL78">
            <v>1.69</v>
          </cell>
          <cell r="AM78">
            <v>1.69</v>
          </cell>
          <cell r="AN78">
            <v>1.69</v>
          </cell>
          <cell r="AO78">
            <v>1.69</v>
          </cell>
          <cell r="AP78">
            <v>1.69</v>
          </cell>
          <cell r="AQ78">
            <v>1.69</v>
          </cell>
          <cell r="AR78">
            <v>1.69</v>
          </cell>
          <cell r="AS78">
            <v>1.69</v>
          </cell>
          <cell r="AT78">
            <v>1.69</v>
          </cell>
          <cell r="AU78">
            <v>1.69</v>
          </cell>
        </row>
        <row r="79">
          <cell r="U79" t="str">
            <v>SP Sul</v>
          </cell>
          <cell r="V79">
            <v>0.73936696340257169</v>
          </cell>
          <cell r="W79">
            <v>0.95280898876404496</v>
          </cell>
          <cell r="X79">
            <v>0.90518783542039361</v>
          </cell>
          <cell r="Y79">
            <v>1.735661923242777</v>
          </cell>
          <cell r="Z79">
            <v>0.80323679727427599</v>
          </cell>
          <cell r="AA79">
            <v>0.95928753180661575</v>
          </cell>
          <cell r="AB79">
            <v>0.72</v>
          </cell>
          <cell r="AC79">
            <v>1.02</v>
          </cell>
          <cell r="AD79">
            <v>0.77</v>
          </cell>
          <cell r="AE79">
            <v>0.47</v>
          </cell>
          <cell r="AF79">
            <v>0.95</v>
          </cell>
          <cell r="AG79">
            <v>0</v>
          </cell>
          <cell r="AI79" t="str">
            <v>SP Sul</v>
          </cell>
          <cell r="AJ79">
            <v>0.69</v>
          </cell>
          <cell r="AK79">
            <v>0.69</v>
          </cell>
          <cell r="AL79">
            <v>0.69</v>
          </cell>
          <cell r="AM79">
            <v>0.69</v>
          </cell>
          <cell r="AN79">
            <v>0.69</v>
          </cell>
          <cell r="AO79">
            <v>0.69</v>
          </cell>
          <cell r="AP79">
            <v>0.69</v>
          </cell>
          <cell r="AQ79">
            <v>0.69</v>
          </cell>
          <cell r="AR79">
            <v>0.69</v>
          </cell>
          <cell r="AS79">
            <v>0.69</v>
          </cell>
          <cell r="AT79">
            <v>0.69</v>
          </cell>
          <cell r="AU79">
            <v>0.69</v>
          </cell>
        </row>
        <row r="80">
          <cell r="U80" t="str">
            <v>Total VPO</v>
          </cell>
          <cell r="V80">
            <v>1.6957143740420551</v>
          </cell>
          <cell r="W80">
            <v>1.8958625482450906</v>
          </cell>
          <cell r="X80">
            <v>2.2484138573713843</v>
          </cell>
          <cell r="Y80">
            <v>2.2526474508897212</v>
          </cell>
          <cell r="Z80">
            <v>1.6852868730233073</v>
          </cell>
          <cell r="AA80">
            <v>1.286993881022094</v>
          </cell>
          <cell r="AB80">
            <v>1.3116666666666668</v>
          </cell>
          <cell r="AC80">
            <v>1.2166666666666668</v>
          </cell>
          <cell r="AD80">
            <v>1.3983333333333334</v>
          </cell>
          <cell r="AE80">
            <v>1.0133333333333332</v>
          </cell>
          <cell r="AF80">
            <v>1.0383333333333333</v>
          </cell>
          <cell r="AG80">
            <v>1.3480000000000001</v>
          </cell>
          <cell r="AI80" t="str">
            <v>Total VPO</v>
          </cell>
          <cell r="AJ80">
            <v>0</v>
          </cell>
          <cell r="AK80">
            <v>0</v>
          </cell>
          <cell r="AL80">
            <v>0</v>
          </cell>
          <cell r="AM80">
            <v>0</v>
          </cell>
          <cell r="AN80">
            <v>0</v>
          </cell>
          <cell r="AO80">
            <v>0</v>
          </cell>
          <cell r="AP80">
            <v>0</v>
          </cell>
          <cell r="AQ80">
            <v>0</v>
          </cell>
          <cell r="AR80">
            <v>0</v>
          </cell>
          <cell r="AS80">
            <v>0</v>
          </cell>
          <cell r="AT80">
            <v>0</v>
          </cell>
          <cell r="AU80">
            <v>0</v>
          </cell>
        </row>
      </sheetData>
      <sheetData sheetId="26" refreshError="1">
        <row r="92">
          <cell r="X92">
            <v>0</v>
          </cell>
          <cell r="Y92">
            <v>3</v>
          </cell>
          <cell r="Z92">
            <v>4</v>
          </cell>
          <cell r="AA92">
            <v>0</v>
          </cell>
          <cell r="AB92">
            <v>0</v>
          </cell>
          <cell r="AC92">
            <v>0</v>
          </cell>
          <cell r="AD92">
            <v>7</v>
          </cell>
        </row>
        <row r="93">
          <cell r="X93">
            <v>0</v>
          </cell>
          <cell r="Y93">
            <v>3</v>
          </cell>
          <cell r="Z93">
            <v>2</v>
          </cell>
          <cell r="AA93">
            <v>1</v>
          </cell>
          <cell r="AB93">
            <v>1</v>
          </cell>
          <cell r="AC93">
            <v>0</v>
          </cell>
          <cell r="AD93">
            <v>7</v>
          </cell>
        </row>
        <row r="94">
          <cell r="X94">
            <v>0</v>
          </cell>
          <cell r="Y94">
            <v>3</v>
          </cell>
          <cell r="Z94">
            <v>4</v>
          </cell>
          <cell r="AA94">
            <v>0</v>
          </cell>
          <cell r="AB94">
            <v>0</v>
          </cell>
          <cell r="AC94">
            <v>0</v>
          </cell>
          <cell r="AD94">
            <v>7</v>
          </cell>
        </row>
        <row r="95">
          <cell r="X95">
            <v>0</v>
          </cell>
          <cell r="Y95">
            <v>0</v>
          </cell>
          <cell r="Z95">
            <v>7</v>
          </cell>
          <cell r="AA95">
            <v>0</v>
          </cell>
          <cell r="AB95">
            <v>0</v>
          </cell>
          <cell r="AC95">
            <v>0</v>
          </cell>
          <cell r="AD95">
            <v>7</v>
          </cell>
        </row>
        <row r="96">
          <cell r="X96">
            <v>0</v>
          </cell>
          <cell r="Y96">
            <v>3</v>
          </cell>
          <cell r="Z96">
            <v>4</v>
          </cell>
          <cell r="AA96">
            <v>0</v>
          </cell>
          <cell r="AB96">
            <v>0</v>
          </cell>
          <cell r="AC96">
            <v>0</v>
          </cell>
          <cell r="AD96">
            <v>7</v>
          </cell>
        </row>
        <row r="97">
          <cell r="X97">
            <v>0</v>
          </cell>
          <cell r="Y97">
            <v>0</v>
          </cell>
          <cell r="Z97">
            <v>2</v>
          </cell>
          <cell r="AA97">
            <v>0</v>
          </cell>
          <cell r="AB97">
            <v>3</v>
          </cell>
          <cell r="AC97">
            <v>2</v>
          </cell>
          <cell r="AD97">
            <v>7</v>
          </cell>
        </row>
        <row r="98">
          <cell r="X98">
            <v>0</v>
          </cell>
          <cell r="Y98">
            <v>3</v>
          </cell>
          <cell r="Z98">
            <v>4</v>
          </cell>
          <cell r="AA98">
            <v>0</v>
          </cell>
          <cell r="AB98">
            <v>0</v>
          </cell>
          <cell r="AC98">
            <v>0</v>
          </cell>
          <cell r="AD98">
            <v>7</v>
          </cell>
        </row>
        <row r="99">
          <cell r="X99">
            <v>0</v>
          </cell>
          <cell r="Y99">
            <v>3</v>
          </cell>
          <cell r="Z99">
            <v>1</v>
          </cell>
          <cell r="AA99">
            <v>0</v>
          </cell>
          <cell r="AB99">
            <v>2</v>
          </cell>
          <cell r="AC99">
            <v>1</v>
          </cell>
          <cell r="AD99">
            <v>7</v>
          </cell>
        </row>
        <row r="100">
          <cell r="X100">
            <v>0</v>
          </cell>
          <cell r="Y100">
            <v>12</v>
          </cell>
          <cell r="Z100">
            <v>24</v>
          </cell>
          <cell r="AA100">
            <v>22</v>
          </cell>
          <cell r="AB100">
            <v>0</v>
          </cell>
          <cell r="AC100">
            <v>0</v>
          </cell>
          <cell r="AD100">
            <v>58</v>
          </cell>
        </row>
        <row r="101">
          <cell r="X101">
            <v>0</v>
          </cell>
          <cell r="Y101">
            <v>0</v>
          </cell>
          <cell r="Z101">
            <v>42</v>
          </cell>
          <cell r="AA101">
            <v>0</v>
          </cell>
          <cell r="AB101">
            <v>0</v>
          </cell>
          <cell r="AC101">
            <v>0</v>
          </cell>
          <cell r="AD101">
            <v>42</v>
          </cell>
        </row>
        <row r="102">
          <cell r="X102">
            <v>0</v>
          </cell>
          <cell r="Y102">
            <v>0</v>
          </cell>
          <cell r="Z102">
            <v>0</v>
          </cell>
          <cell r="AA102">
            <v>53</v>
          </cell>
          <cell r="AB102">
            <v>5</v>
          </cell>
          <cell r="AC102">
            <v>0</v>
          </cell>
          <cell r="AD102">
            <v>58</v>
          </cell>
        </row>
        <row r="103">
          <cell r="X103">
            <v>0</v>
          </cell>
          <cell r="Y103">
            <v>0</v>
          </cell>
          <cell r="Z103">
            <v>0</v>
          </cell>
          <cell r="AA103">
            <v>53</v>
          </cell>
          <cell r="AB103">
            <v>5</v>
          </cell>
          <cell r="AC103">
            <v>0</v>
          </cell>
          <cell r="AD103">
            <v>58</v>
          </cell>
        </row>
        <row r="104">
          <cell r="X104">
            <v>0</v>
          </cell>
          <cell r="Y104">
            <v>8</v>
          </cell>
          <cell r="Z104">
            <v>23</v>
          </cell>
          <cell r="AA104">
            <v>24</v>
          </cell>
          <cell r="AB104">
            <v>24</v>
          </cell>
          <cell r="AC104">
            <v>0</v>
          </cell>
          <cell r="AD104">
            <v>79</v>
          </cell>
        </row>
        <row r="105">
          <cell r="X105">
            <v>0</v>
          </cell>
          <cell r="Y105">
            <v>4</v>
          </cell>
          <cell r="Z105">
            <v>9</v>
          </cell>
          <cell r="AA105">
            <v>23</v>
          </cell>
          <cell r="AB105">
            <v>16</v>
          </cell>
          <cell r="AC105">
            <v>8</v>
          </cell>
          <cell r="AD105">
            <v>60</v>
          </cell>
        </row>
        <row r="106">
          <cell r="X106">
            <v>0</v>
          </cell>
          <cell r="Y106">
            <v>8</v>
          </cell>
          <cell r="Z106">
            <v>23</v>
          </cell>
          <cell r="AA106">
            <v>22</v>
          </cell>
          <cell r="AB106">
            <v>7</v>
          </cell>
          <cell r="AC106">
            <v>0</v>
          </cell>
          <cell r="AD106">
            <v>60</v>
          </cell>
        </row>
        <row r="107">
          <cell r="X107">
            <v>0</v>
          </cell>
          <cell r="Y107">
            <v>4</v>
          </cell>
          <cell r="Z107">
            <v>9</v>
          </cell>
          <cell r="AA107">
            <v>23</v>
          </cell>
          <cell r="AB107">
            <v>16</v>
          </cell>
          <cell r="AC107">
            <v>8</v>
          </cell>
          <cell r="AD107">
            <v>60</v>
          </cell>
        </row>
        <row r="108">
          <cell r="X108">
            <v>0</v>
          </cell>
          <cell r="Y108">
            <v>0</v>
          </cell>
          <cell r="Z108">
            <v>2</v>
          </cell>
          <cell r="AA108">
            <v>2</v>
          </cell>
          <cell r="AB108">
            <v>2</v>
          </cell>
          <cell r="AC108">
            <v>0</v>
          </cell>
          <cell r="AD108">
            <v>6</v>
          </cell>
        </row>
        <row r="109">
          <cell r="X109">
            <v>0</v>
          </cell>
          <cell r="Y109">
            <v>0</v>
          </cell>
          <cell r="Z109">
            <v>1</v>
          </cell>
          <cell r="AA109">
            <v>1</v>
          </cell>
          <cell r="AB109">
            <v>0</v>
          </cell>
          <cell r="AC109">
            <v>2</v>
          </cell>
          <cell r="AD109">
            <v>4</v>
          </cell>
        </row>
        <row r="110">
          <cell r="X110">
            <v>5</v>
          </cell>
          <cell r="Y110">
            <v>46</v>
          </cell>
          <cell r="Z110">
            <v>52</v>
          </cell>
          <cell r="AA110">
            <v>52</v>
          </cell>
          <cell r="AB110">
            <v>55</v>
          </cell>
          <cell r="AC110">
            <v>0</v>
          </cell>
          <cell r="AD110">
            <v>210</v>
          </cell>
        </row>
        <row r="111">
          <cell r="X111">
            <v>8</v>
          </cell>
          <cell r="Y111">
            <v>4</v>
          </cell>
          <cell r="Z111">
            <v>20</v>
          </cell>
          <cell r="AA111">
            <v>16</v>
          </cell>
          <cell r="AB111">
            <v>23</v>
          </cell>
          <cell r="AC111">
            <v>5</v>
          </cell>
          <cell r="AD111">
            <v>76</v>
          </cell>
        </row>
        <row r="112">
          <cell r="X112">
            <v>8</v>
          </cell>
          <cell r="Y112">
            <v>4</v>
          </cell>
          <cell r="Z112">
            <v>20</v>
          </cell>
          <cell r="AA112">
            <v>16</v>
          </cell>
          <cell r="AB112">
            <v>23</v>
          </cell>
          <cell r="AC112">
            <v>12</v>
          </cell>
          <cell r="AD112">
            <v>83</v>
          </cell>
        </row>
        <row r="113">
          <cell r="X113">
            <v>8</v>
          </cell>
          <cell r="Y113">
            <v>4</v>
          </cell>
          <cell r="Z113">
            <v>20</v>
          </cell>
          <cell r="AA113">
            <v>16</v>
          </cell>
          <cell r="AB113">
            <v>23</v>
          </cell>
          <cell r="AC113">
            <v>5</v>
          </cell>
          <cell r="AD113">
            <v>76</v>
          </cell>
        </row>
        <row r="114">
          <cell r="X114">
            <v>0</v>
          </cell>
          <cell r="Y114">
            <v>6</v>
          </cell>
          <cell r="Z114">
            <v>4</v>
          </cell>
          <cell r="AA114">
            <v>0</v>
          </cell>
          <cell r="AB114">
            <v>0</v>
          </cell>
          <cell r="AC114">
            <v>0</v>
          </cell>
          <cell r="AD114">
            <v>10</v>
          </cell>
        </row>
        <row r="115">
          <cell r="X115">
            <v>0</v>
          </cell>
          <cell r="Y115">
            <v>0</v>
          </cell>
          <cell r="Z115">
            <v>0</v>
          </cell>
          <cell r="AA115">
            <v>1</v>
          </cell>
          <cell r="AB115">
            <v>9</v>
          </cell>
          <cell r="AC115">
            <v>0</v>
          </cell>
          <cell r="AD115">
            <v>10</v>
          </cell>
        </row>
        <row r="116">
          <cell r="X116">
            <v>60</v>
          </cell>
          <cell r="Y116">
            <v>120</v>
          </cell>
          <cell r="Z116">
            <v>120</v>
          </cell>
          <cell r="AA116">
            <v>120</v>
          </cell>
          <cell r="AB116">
            <v>128</v>
          </cell>
          <cell r="AC116">
            <v>0</v>
          </cell>
          <cell r="AD116">
            <v>548</v>
          </cell>
        </row>
        <row r="117">
          <cell r="X117">
            <v>0</v>
          </cell>
          <cell r="Y117">
            <v>0</v>
          </cell>
          <cell r="Z117">
            <v>200</v>
          </cell>
          <cell r="AA117">
            <v>50</v>
          </cell>
          <cell r="AB117">
            <v>30</v>
          </cell>
          <cell r="AC117">
            <v>0</v>
          </cell>
          <cell r="AD117">
            <v>280</v>
          </cell>
        </row>
        <row r="118">
          <cell r="X118">
            <v>0</v>
          </cell>
          <cell r="Y118">
            <v>0</v>
          </cell>
          <cell r="Z118">
            <v>0</v>
          </cell>
          <cell r="AA118">
            <v>0</v>
          </cell>
          <cell r="AB118">
            <v>0</v>
          </cell>
          <cell r="AC118">
            <v>0</v>
          </cell>
          <cell r="AD118">
            <v>0</v>
          </cell>
        </row>
        <row r="119">
          <cell r="X119">
            <v>0</v>
          </cell>
          <cell r="Y119">
            <v>0</v>
          </cell>
          <cell r="Z119">
            <v>0</v>
          </cell>
          <cell r="AA119">
            <v>0</v>
          </cell>
          <cell r="AB119">
            <v>0</v>
          </cell>
          <cell r="AC119">
            <v>0</v>
          </cell>
          <cell r="AD119">
            <v>0</v>
          </cell>
        </row>
        <row r="122">
          <cell r="X122">
            <v>0</v>
          </cell>
          <cell r="Y122">
            <v>10</v>
          </cell>
          <cell r="Z122">
            <v>4</v>
          </cell>
          <cell r="AA122">
            <v>0</v>
          </cell>
          <cell r="AB122">
            <v>0</v>
          </cell>
          <cell r="AC122">
            <v>0</v>
          </cell>
          <cell r="AD122">
            <v>14</v>
          </cell>
        </row>
        <row r="123">
          <cell r="X123">
            <v>0</v>
          </cell>
          <cell r="Y123">
            <v>0</v>
          </cell>
          <cell r="Z123">
            <v>7</v>
          </cell>
          <cell r="AA123">
            <v>2</v>
          </cell>
          <cell r="AB123">
            <v>5</v>
          </cell>
          <cell r="AC123">
            <v>0</v>
          </cell>
          <cell r="AD123">
            <v>14</v>
          </cell>
        </row>
        <row r="124">
          <cell r="X124">
            <v>0</v>
          </cell>
          <cell r="Y124">
            <v>10</v>
          </cell>
          <cell r="Z124">
            <v>4</v>
          </cell>
          <cell r="AA124">
            <v>0</v>
          </cell>
          <cell r="AB124">
            <v>0</v>
          </cell>
          <cell r="AC124">
            <v>0</v>
          </cell>
          <cell r="AD124">
            <v>14</v>
          </cell>
        </row>
        <row r="125">
          <cell r="X125">
            <v>2</v>
          </cell>
          <cell r="Y125">
            <v>0</v>
          </cell>
          <cell r="Z125">
            <v>5</v>
          </cell>
          <cell r="AA125">
            <v>2</v>
          </cell>
          <cell r="AB125">
            <v>5</v>
          </cell>
          <cell r="AC125">
            <v>0</v>
          </cell>
          <cell r="AD125">
            <v>14</v>
          </cell>
        </row>
        <row r="126">
          <cell r="X126">
            <v>0</v>
          </cell>
          <cell r="Y126">
            <v>10</v>
          </cell>
          <cell r="Z126">
            <v>4</v>
          </cell>
          <cell r="AA126">
            <v>0</v>
          </cell>
          <cell r="AB126">
            <v>0</v>
          </cell>
          <cell r="AC126">
            <v>0</v>
          </cell>
          <cell r="AD126">
            <v>14</v>
          </cell>
        </row>
        <row r="127">
          <cell r="X127">
            <v>2</v>
          </cell>
          <cell r="Y127">
            <v>0</v>
          </cell>
          <cell r="Z127">
            <v>5</v>
          </cell>
          <cell r="AA127">
            <v>2</v>
          </cell>
          <cell r="AB127">
            <v>5</v>
          </cell>
          <cell r="AC127">
            <v>0</v>
          </cell>
          <cell r="AD127">
            <v>14</v>
          </cell>
        </row>
        <row r="128">
          <cell r="X128">
            <v>0</v>
          </cell>
          <cell r="Y128">
            <v>10</v>
          </cell>
          <cell r="Z128">
            <v>4</v>
          </cell>
          <cell r="AA128">
            <v>0</v>
          </cell>
          <cell r="AB128">
            <v>0</v>
          </cell>
          <cell r="AC128">
            <v>0</v>
          </cell>
          <cell r="AD128">
            <v>14</v>
          </cell>
        </row>
        <row r="129">
          <cell r="X129">
            <v>0</v>
          </cell>
          <cell r="Y129">
            <v>0</v>
          </cell>
          <cell r="Z129">
            <v>7</v>
          </cell>
          <cell r="AA129">
            <v>2</v>
          </cell>
          <cell r="AB129">
            <v>5</v>
          </cell>
          <cell r="AC129">
            <v>0</v>
          </cell>
          <cell r="AD129">
            <v>14</v>
          </cell>
        </row>
        <row r="130">
          <cell r="X130">
            <v>0</v>
          </cell>
          <cell r="Y130">
            <v>0</v>
          </cell>
          <cell r="Z130">
            <v>6</v>
          </cell>
          <cell r="AA130">
            <v>9</v>
          </cell>
          <cell r="AB130">
            <v>0</v>
          </cell>
          <cell r="AC130">
            <v>0</v>
          </cell>
          <cell r="AD130">
            <v>15</v>
          </cell>
        </row>
        <row r="131">
          <cell r="X131">
            <v>0</v>
          </cell>
          <cell r="Y131">
            <v>0</v>
          </cell>
          <cell r="Z131">
            <v>21</v>
          </cell>
          <cell r="AA131">
            <v>0</v>
          </cell>
          <cell r="AB131">
            <v>0</v>
          </cell>
          <cell r="AC131">
            <v>0</v>
          </cell>
          <cell r="AD131">
            <v>21</v>
          </cell>
        </row>
        <row r="132">
          <cell r="X132">
            <v>0</v>
          </cell>
          <cell r="Y132">
            <v>0</v>
          </cell>
          <cell r="Z132">
            <v>0</v>
          </cell>
          <cell r="AA132">
            <v>23</v>
          </cell>
          <cell r="AB132">
            <v>12</v>
          </cell>
          <cell r="AC132">
            <v>0</v>
          </cell>
          <cell r="AD132">
            <v>35</v>
          </cell>
        </row>
        <row r="133">
          <cell r="X133">
            <v>0</v>
          </cell>
          <cell r="Y133">
            <v>0</v>
          </cell>
          <cell r="Z133">
            <v>0</v>
          </cell>
          <cell r="AA133">
            <v>23</v>
          </cell>
          <cell r="AB133">
            <v>12</v>
          </cell>
          <cell r="AC133">
            <v>0</v>
          </cell>
          <cell r="AD133">
            <v>35</v>
          </cell>
        </row>
        <row r="134">
          <cell r="X134">
            <v>3</v>
          </cell>
          <cell r="Y134">
            <v>2</v>
          </cell>
          <cell r="Z134">
            <v>23</v>
          </cell>
          <cell r="AA134">
            <v>18</v>
          </cell>
          <cell r="AB134">
            <v>19</v>
          </cell>
          <cell r="AC134">
            <v>0</v>
          </cell>
          <cell r="AD134">
            <v>65</v>
          </cell>
        </row>
        <row r="135">
          <cell r="X135">
            <v>3</v>
          </cell>
          <cell r="Y135">
            <v>4</v>
          </cell>
          <cell r="Z135">
            <v>3</v>
          </cell>
          <cell r="AA135">
            <v>6</v>
          </cell>
          <cell r="AB135">
            <v>17</v>
          </cell>
          <cell r="AC135">
            <v>22</v>
          </cell>
          <cell r="AD135">
            <v>55</v>
          </cell>
        </row>
        <row r="136">
          <cell r="X136">
            <v>0</v>
          </cell>
          <cell r="Y136">
            <v>0</v>
          </cell>
          <cell r="Z136">
            <v>0</v>
          </cell>
          <cell r="AA136">
            <v>0</v>
          </cell>
          <cell r="AB136">
            <v>0</v>
          </cell>
          <cell r="AC136">
            <v>0</v>
          </cell>
          <cell r="AD136">
            <v>0</v>
          </cell>
        </row>
        <row r="137">
          <cell r="X137">
            <v>0</v>
          </cell>
          <cell r="Y137">
            <v>0</v>
          </cell>
          <cell r="Z137">
            <v>0</v>
          </cell>
          <cell r="AA137">
            <v>0</v>
          </cell>
          <cell r="AB137">
            <v>0</v>
          </cell>
          <cell r="AC137">
            <v>0</v>
          </cell>
          <cell r="AD137">
            <v>0</v>
          </cell>
        </row>
        <row r="138">
          <cell r="X138">
            <v>0</v>
          </cell>
          <cell r="Y138">
            <v>0</v>
          </cell>
          <cell r="Z138">
            <v>0</v>
          </cell>
          <cell r="AA138">
            <v>0</v>
          </cell>
          <cell r="AB138">
            <v>0</v>
          </cell>
          <cell r="AC138">
            <v>0</v>
          </cell>
          <cell r="AD138">
            <v>0</v>
          </cell>
        </row>
        <row r="139">
          <cell r="X139">
            <v>0</v>
          </cell>
          <cell r="Y139">
            <v>0</v>
          </cell>
          <cell r="Z139">
            <v>0</v>
          </cell>
          <cell r="AA139">
            <v>0</v>
          </cell>
          <cell r="AB139">
            <v>0</v>
          </cell>
          <cell r="AC139">
            <v>0</v>
          </cell>
          <cell r="AD139">
            <v>0</v>
          </cell>
        </row>
        <row r="140">
          <cell r="X140">
            <v>11</v>
          </cell>
          <cell r="Y140">
            <v>22</v>
          </cell>
          <cell r="Z140">
            <v>36</v>
          </cell>
          <cell r="AA140">
            <v>53</v>
          </cell>
          <cell r="AB140">
            <v>38</v>
          </cell>
          <cell r="AC140">
            <v>0</v>
          </cell>
          <cell r="AD140">
            <v>160</v>
          </cell>
        </row>
        <row r="141">
          <cell r="X141">
            <v>8</v>
          </cell>
          <cell r="Y141">
            <v>9</v>
          </cell>
          <cell r="Z141">
            <v>22</v>
          </cell>
          <cell r="AA141">
            <v>17</v>
          </cell>
          <cell r="AB141">
            <v>30</v>
          </cell>
          <cell r="AC141">
            <v>10</v>
          </cell>
          <cell r="AD141">
            <v>96</v>
          </cell>
        </row>
        <row r="142">
          <cell r="X142">
            <v>0</v>
          </cell>
          <cell r="Y142">
            <v>0</v>
          </cell>
          <cell r="Z142">
            <v>0</v>
          </cell>
          <cell r="AA142">
            <v>0</v>
          </cell>
          <cell r="AB142">
            <v>0</v>
          </cell>
          <cell r="AC142">
            <v>0</v>
          </cell>
          <cell r="AD142">
            <v>0</v>
          </cell>
        </row>
        <row r="143">
          <cell r="X143">
            <v>0</v>
          </cell>
          <cell r="Y143">
            <v>0</v>
          </cell>
          <cell r="Z143">
            <v>0</v>
          </cell>
          <cell r="AA143">
            <v>0</v>
          </cell>
          <cell r="AB143">
            <v>0</v>
          </cell>
          <cell r="AC143">
            <v>0</v>
          </cell>
          <cell r="AD143">
            <v>0</v>
          </cell>
        </row>
        <row r="144">
          <cell r="X144">
            <v>0</v>
          </cell>
          <cell r="Y144">
            <v>3</v>
          </cell>
          <cell r="Z144">
            <v>4</v>
          </cell>
          <cell r="AA144">
            <v>4</v>
          </cell>
          <cell r="AB144">
            <v>4</v>
          </cell>
          <cell r="AC144">
            <v>0</v>
          </cell>
          <cell r="AD144">
            <v>15</v>
          </cell>
        </row>
        <row r="145">
          <cell r="X145">
            <v>0</v>
          </cell>
          <cell r="Y145">
            <v>1</v>
          </cell>
          <cell r="Z145">
            <v>5</v>
          </cell>
          <cell r="AA145">
            <v>3</v>
          </cell>
          <cell r="AB145">
            <v>4</v>
          </cell>
          <cell r="AC145">
            <v>0</v>
          </cell>
          <cell r="AD145">
            <v>13</v>
          </cell>
        </row>
        <row r="146">
          <cell r="X146">
            <v>0</v>
          </cell>
          <cell r="Y146">
            <v>110</v>
          </cell>
          <cell r="Z146">
            <v>110</v>
          </cell>
          <cell r="AA146">
            <v>110</v>
          </cell>
          <cell r="AB146">
            <v>110</v>
          </cell>
          <cell r="AC146">
            <v>106</v>
          </cell>
          <cell r="AD146">
            <v>546</v>
          </cell>
        </row>
        <row r="147">
          <cell r="X147">
            <v>0</v>
          </cell>
          <cell r="Y147">
            <v>40</v>
          </cell>
          <cell r="Z147">
            <v>68</v>
          </cell>
          <cell r="AA147">
            <v>53</v>
          </cell>
          <cell r="AB147">
            <v>25</v>
          </cell>
          <cell r="AC147">
            <v>7</v>
          </cell>
          <cell r="AD147">
            <v>193</v>
          </cell>
        </row>
        <row r="148">
          <cell r="X148">
            <v>0</v>
          </cell>
          <cell r="Y148">
            <v>0</v>
          </cell>
          <cell r="Z148">
            <v>0</v>
          </cell>
          <cell r="AA148">
            <v>0</v>
          </cell>
          <cell r="AB148">
            <v>0</v>
          </cell>
          <cell r="AC148">
            <v>0</v>
          </cell>
          <cell r="AD148">
            <v>0</v>
          </cell>
        </row>
        <row r="149">
          <cell r="X149">
            <v>0</v>
          </cell>
          <cell r="Y149">
            <v>0</v>
          </cell>
          <cell r="Z149">
            <v>0</v>
          </cell>
          <cell r="AA149">
            <v>0</v>
          </cell>
          <cell r="AB149">
            <v>0</v>
          </cell>
          <cell r="AC149">
            <v>0</v>
          </cell>
          <cell r="AD149">
            <v>0</v>
          </cell>
        </row>
        <row r="152">
          <cell r="X152">
            <v>2</v>
          </cell>
          <cell r="Y152">
            <v>4</v>
          </cell>
          <cell r="Z152">
            <v>0</v>
          </cell>
          <cell r="AA152">
            <v>0</v>
          </cell>
          <cell r="AB152">
            <v>0</v>
          </cell>
          <cell r="AC152">
            <v>0</v>
          </cell>
          <cell r="AD152">
            <v>6</v>
          </cell>
        </row>
        <row r="153">
          <cell r="X153">
            <v>2</v>
          </cell>
          <cell r="Y153">
            <v>4</v>
          </cell>
          <cell r="Z153">
            <v>0</v>
          </cell>
          <cell r="AA153">
            <v>0</v>
          </cell>
          <cell r="AB153">
            <v>0</v>
          </cell>
          <cell r="AC153">
            <v>0</v>
          </cell>
          <cell r="AD153">
            <v>6</v>
          </cell>
        </row>
        <row r="154">
          <cell r="X154">
            <v>0</v>
          </cell>
          <cell r="Y154">
            <v>6</v>
          </cell>
          <cell r="Z154">
            <v>0</v>
          </cell>
          <cell r="AA154">
            <v>0</v>
          </cell>
          <cell r="AB154">
            <v>0</v>
          </cell>
          <cell r="AC154">
            <v>0</v>
          </cell>
          <cell r="AD154">
            <v>6</v>
          </cell>
        </row>
        <row r="155">
          <cell r="X155">
            <v>2</v>
          </cell>
          <cell r="Y155">
            <v>4</v>
          </cell>
          <cell r="Z155">
            <v>0</v>
          </cell>
          <cell r="AA155">
            <v>0</v>
          </cell>
          <cell r="AB155">
            <v>0</v>
          </cell>
          <cell r="AC155">
            <v>0</v>
          </cell>
          <cell r="AD155">
            <v>6</v>
          </cell>
        </row>
        <row r="156">
          <cell r="X156">
            <v>0</v>
          </cell>
          <cell r="Y156">
            <v>6</v>
          </cell>
          <cell r="Z156">
            <v>0</v>
          </cell>
          <cell r="AA156">
            <v>0</v>
          </cell>
          <cell r="AB156">
            <v>0</v>
          </cell>
          <cell r="AC156">
            <v>0</v>
          </cell>
          <cell r="AD156">
            <v>6</v>
          </cell>
        </row>
        <row r="157">
          <cell r="X157">
            <v>2</v>
          </cell>
          <cell r="Y157">
            <v>4</v>
          </cell>
          <cell r="Z157">
            <v>0</v>
          </cell>
          <cell r="AA157">
            <v>0</v>
          </cell>
          <cell r="AB157">
            <v>0</v>
          </cell>
          <cell r="AC157">
            <v>0</v>
          </cell>
          <cell r="AD157">
            <v>6</v>
          </cell>
        </row>
        <row r="158">
          <cell r="X158">
            <v>2</v>
          </cell>
          <cell r="Y158">
            <v>4</v>
          </cell>
          <cell r="Z158">
            <v>0</v>
          </cell>
          <cell r="AA158">
            <v>0</v>
          </cell>
          <cell r="AB158">
            <v>0</v>
          </cell>
          <cell r="AC158">
            <v>0</v>
          </cell>
          <cell r="AD158">
            <v>6</v>
          </cell>
        </row>
        <row r="159">
          <cell r="X159">
            <v>2</v>
          </cell>
          <cell r="Y159">
            <v>4</v>
          </cell>
          <cell r="Z159">
            <v>0</v>
          </cell>
          <cell r="AA159">
            <v>0</v>
          </cell>
          <cell r="AB159">
            <v>0</v>
          </cell>
          <cell r="AC159">
            <v>0</v>
          </cell>
          <cell r="AD159">
            <v>6</v>
          </cell>
        </row>
        <row r="160">
          <cell r="X160">
            <v>0</v>
          </cell>
          <cell r="Y160">
            <v>0</v>
          </cell>
          <cell r="Z160">
            <v>21</v>
          </cell>
          <cell r="AA160">
            <v>63</v>
          </cell>
          <cell r="AB160">
            <v>0</v>
          </cell>
          <cell r="AC160">
            <v>0</v>
          </cell>
          <cell r="AD160">
            <v>84</v>
          </cell>
        </row>
        <row r="161">
          <cell r="X161">
            <v>0</v>
          </cell>
          <cell r="Y161">
            <v>0</v>
          </cell>
          <cell r="Z161">
            <v>41</v>
          </cell>
          <cell r="AA161">
            <v>0</v>
          </cell>
          <cell r="AB161">
            <v>0</v>
          </cell>
          <cell r="AC161">
            <v>0</v>
          </cell>
          <cell r="AD161">
            <v>41</v>
          </cell>
        </row>
        <row r="162">
          <cell r="X162">
            <v>0</v>
          </cell>
          <cell r="Y162">
            <v>0</v>
          </cell>
          <cell r="Z162">
            <v>0</v>
          </cell>
          <cell r="AA162">
            <v>41</v>
          </cell>
          <cell r="AB162">
            <v>43</v>
          </cell>
          <cell r="AC162">
            <v>0</v>
          </cell>
          <cell r="AD162">
            <v>84</v>
          </cell>
        </row>
        <row r="163">
          <cell r="X163">
            <v>0</v>
          </cell>
          <cell r="Y163">
            <v>0</v>
          </cell>
          <cell r="Z163">
            <v>0</v>
          </cell>
          <cell r="AA163">
            <v>43</v>
          </cell>
          <cell r="AB163">
            <v>41</v>
          </cell>
          <cell r="AC163">
            <v>0</v>
          </cell>
          <cell r="AD163">
            <v>84</v>
          </cell>
        </row>
        <row r="164">
          <cell r="X164">
            <v>4</v>
          </cell>
          <cell r="Y164">
            <v>14</v>
          </cell>
          <cell r="Z164">
            <v>21</v>
          </cell>
          <cell r="AA164">
            <v>19</v>
          </cell>
          <cell r="AB164">
            <v>18</v>
          </cell>
          <cell r="AC164">
            <v>0</v>
          </cell>
          <cell r="AD164">
            <v>76</v>
          </cell>
        </row>
        <row r="165">
          <cell r="X165">
            <v>6</v>
          </cell>
          <cell r="Y165">
            <v>13</v>
          </cell>
          <cell r="Z165">
            <v>21</v>
          </cell>
          <cell r="AA165">
            <v>20</v>
          </cell>
          <cell r="AB165">
            <v>16</v>
          </cell>
          <cell r="AC165">
            <v>0</v>
          </cell>
          <cell r="AD165">
            <v>76</v>
          </cell>
        </row>
        <row r="166">
          <cell r="X166">
            <v>0</v>
          </cell>
          <cell r="Y166">
            <v>0</v>
          </cell>
          <cell r="Z166">
            <v>0</v>
          </cell>
          <cell r="AA166">
            <v>0</v>
          </cell>
          <cell r="AB166">
            <v>0</v>
          </cell>
          <cell r="AC166">
            <v>0</v>
          </cell>
          <cell r="AD166">
            <v>0</v>
          </cell>
        </row>
        <row r="167">
          <cell r="X167">
            <v>0</v>
          </cell>
          <cell r="Y167">
            <v>0</v>
          </cell>
          <cell r="Z167">
            <v>0</v>
          </cell>
          <cell r="AA167">
            <v>0</v>
          </cell>
          <cell r="AB167">
            <v>0</v>
          </cell>
          <cell r="AC167">
            <v>0</v>
          </cell>
          <cell r="AD167">
            <v>0</v>
          </cell>
        </row>
        <row r="168">
          <cell r="X168">
            <v>0</v>
          </cell>
          <cell r="Y168">
            <v>3</v>
          </cell>
          <cell r="Z168">
            <v>0</v>
          </cell>
          <cell r="AA168">
            <v>0</v>
          </cell>
          <cell r="AB168">
            <v>0</v>
          </cell>
          <cell r="AC168">
            <v>0</v>
          </cell>
          <cell r="AD168">
            <v>3</v>
          </cell>
        </row>
        <row r="169">
          <cell r="X169">
            <v>0</v>
          </cell>
          <cell r="Y169">
            <v>2</v>
          </cell>
          <cell r="Z169">
            <v>1</v>
          </cell>
          <cell r="AA169">
            <v>0</v>
          </cell>
          <cell r="AB169">
            <v>0</v>
          </cell>
          <cell r="AC169">
            <v>0</v>
          </cell>
          <cell r="AD169">
            <v>3</v>
          </cell>
        </row>
        <row r="170">
          <cell r="X170">
            <v>6</v>
          </cell>
          <cell r="Y170">
            <v>13</v>
          </cell>
          <cell r="Z170">
            <v>10</v>
          </cell>
          <cell r="AA170">
            <v>8</v>
          </cell>
          <cell r="AB170">
            <v>6</v>
          </cell>
          <cell r="AC170">
            <v>6</v>
          </cell>
          <cell r="AD170">
            <v>49</v>
          </cell>
        </row>
        <row r="171">
          <cell r="X171">
            <v>6</v>
          </cell>
          <cell r="Y171">
            <v>12</v>
          </cell>
          <cell r="Z171">
            <v>10</v>
          </cell>
          <cell r="AA171">
            <v>9</v>
          </cell>
          <cell r="AB171">
            <v>9</v>
          </cell>
          <cell r="AC171">
            <v>3</v>
          </cell>
          <cell r="AD171">
            <v>49</v>
          </cell>
        </row>
        <row r="172">
          <cell r="X172">
            <v>0</v>
          </cell>
          <cell r="Y172">
            <v>0</v>
          </cell>
          <cell r="Z172">
            <v>0</v>
          </cell>
          <cell r="AA172">
            <v>0</v>
          </cell>
          <cell r="AB172">
            <v>0</v>
          </cell>
          <cell r="AC172">
            <v>0</v>
          </cell>
          <cell r="AD172">
            <v>0</v>
          </cell>
        </row>
        <row r="173">
          <cell r="X173">
            <v>0</v>
          </cell>
          <cell r="Y173">
            <v>0</v>
          </cell>
          <cell r="Z173">
            <v>0</v>
          </cell>
          <cell r="AA173">
            <v>0</v>
          </cell>
          <cell r="AB173">
            <v>0</v>
          </cell>
          <cell r="AC173">
            <v>0</v>
          </cell>
          <cell r="AD173">
            <v>0</v>
          </cell>
        </row>
        <row r="174">
          <cell r="X174">
            <v>0</v>
          </cell>
          <cell r="Y174">
            <v>4</v>
          </cell>
          <cell r="Z174">
            <v>4</v>
          </cell>
          <cell r="AA174">
            <v>1</v>
          </cell>
          <cell r="AB174">
            <v>0</v>
          </cell>
          <cell r="AC174">
            <v>0</v>
          </cell>
          <cell r="AD174">
            <v>9</v>
          </cell>
        </row>
        <row r="175">
          <cell r="X175">
            <v>2</v>
          </cell>
          <cell r="Y175">
            <v>2</v>
          </cell>
          <cell r="Z175">
            <v>4</v>
          </cell>
          <cell r="AA175">
            <v>1</v>
          </cell>
          <cell r="AB175">
            <v>0</v>
          </cell>
          <cell r="AC175">
            <v>0</v>
          </cell>
          <cell r="AD175">
            <v>9</v>
          </cell>
        </row>
        <row r="176">
          <cell r="X176">
            <v>0</v>
          </cell>
          <cell r="Y176">
            <v>142</v>
          </cell>
          <cell r="Z176">
            <v>142</v>
          </cell>
          <cell r="AA176">
            <v>142</v>
          </cell>
          <cell r="AB176">
            <v>142</v>
          </cell>
          <cell r="AC176">
            <v>0</v>
          </cell>
          <cell r="AD176">
            <v>568</v>
          </cell>
        </row>
        <row r="177">
          <cell r="X177">
            <v>71</v>
          </cell>
          <cell r="Y177">
            <v>142</v>
          </cell>
          <cell r="Z177">
            <v>142</v>
          </cell>
          <cell r="AA177">
            <v>142</v>
          </cell>
          <cell r="AB177">
            <v>71</v>
          </cell>
          <cell r="AC177">
            <v>0</v>
          </cell>
          <cell r="AD177">
            <v>568</v>
          </cell>
        </row>
        <row r="178">
          <cell r="X178">
            <v>0</v>
          </cell>
          <cell r="Y178">
            <v>0</v>
          </cell>
          <cell r="Z178">
            <v>0</v>
          </cell>
          <cell r="AA178">
            <v>0</v>
          </cell>
          <cell r="AB178">
            <v>0</v>
          </cell>
          <cell r="AC178">
            <v>0</v>
          </cell>
          <cell r="AD178">
            <v>0</v>
          </cell>
        </row>
        <row r="179">
          <cell r="X179">
            <v>0</v>
          </cell>
          <cell r="Y179">
            <v>0</v>
          </cell>
          <cell r="Z179">
            <v>0</v>
          </cell>
          <cell r="AA179">
            <v>0</v>
          </cell>
          <cell r="AB179">
            <v>0</v>
          </cell>
          <cell r="AC179">
            <v>0</v>
          </cell>
          <cell r="AD179">
            <v>0</v>
          </cell>
        </row>
        <row r="182">
          <cell r="X182">
            <v>0</v>
          </cell>
          <cell r="Y182">
            <v>1</v>
          </cell>
          <cell r="Z182">
            <v>12</v>
          </cell>
          <cell r="AA182">
            <v>0</v>
          </cell>
          <cell r="AB182">
            <v>0</v>
          </cell>
          <cell r="AC182">
            <v>0</v>
          </cell>
          <cell r="AD182">
            <v>13</v>
          </cell>
        </row>
        <row r="183">
          <cell r="X183">
            <v>0</v>
          </cell>
          <cell r="Y183">
            <v>1</v>
          </cell>
          <cell r="Z183">
            <v>11</v>
          </cell>
          <cell r="AA183">
            <v>1</v>
          </cell>
          <cell r="AB183">
            <v>0</v>
          </cell>
          <cell r="AC183">
            <v>0</v>
          </cell>
          <cell r="AD183">
            <v>13</v>
          </cell>
        </row>
        <row r="184">
          <cell r="X184">
            <v>0</v>
          </cell>
          <cell r="Y184">
            <v>1</v>
          </cell>
          <cell r="Z184">
            <v>12</v>
          </cell>
          <cell r="AA184">
            <v>0</v>
          </cell>
          <cell r="AB184">
            <v>0</v>
          </cell>
          <cell r="AC184">
            <v>0</v>
          </cell>
          <cell r="AD184">
            <v>13</v>
          </cell>
        </row>
        <row r="185">
          <cell r="X185">
            <v>0</v>
          </cell>
          <cell r="Y185">
            <v>6</v>
          </cell>
          <cell r="Z185">
            <v>7</v>
          </cell>
          <cell r="AA185">
            <v>0</v>
          </cell>
          <cell r="AB185">
            <v>0</v>
          </cell>
          <cell r="AC185">
            <v>0</v>
          </cell>
          <cell r="AD185">
            <v>13</v>
          </cell>
        </row>
        <row r="186">
          <cell r="X186">
            <v>0</v>
          </cell>
          <cell r="Y186">
            <v>1</v>
          </cell>
          <cell r="Z186">
            <v>12</v>
          </cell>
          <cell r="AA186">
            <v>0</v>
          </cell>
          <cell r="AB186">
            <v>0</v>
          </cell>
          <cell r="AC186">
            <v>0</v>
          </cell>
          <cell r="AD186">
            <v>13</v>
          </cell>
        </row>
        <row r="187">
          <cell r="X187">
            <v>0</v>
          </cell>
          <cell r="Y187">
            <v>4</v>
          </cell>
          <cell r="Z187">
            <v>9</v>
          </cell>
          <cell r="AA187">
            <v>0</v>
          </cell>
          <cell r="AB187">
            <v>0</v>
          </cell>
          <cell r="AC187">
            <v>0</v>
          </cell>
          <cell r="AD187">
            <v>13</v>
          </cell>
        </row>
        <row r="188">
          <cell r="X188">
            <v>0</v>
          </cell>
          <cell r="Y188">
            <v>1</v>
          </cell>
          <cell r="Z188">
            <v>12</v>
          </cell>
          <cell r="AA188">
            <v>0</v>
          </cell>
          <cell r="AB188">
            <v>0</v>
          </cell>
          <cell r="AC188">
            <v>0</v>
          </cell>
          <cell r="AD188">
            <v>13</v>
          </cell>
        </row>
        <row r="189">
          <cell r="X189">
            <v>0</v>
          </cell>
          <cell r="Y189">
            <v>3</v>
          </cell>
          <cell r="Z189">
            <v>10</v>
          </cell>
          <cell r="AA189">
            <v>0</v>
          </cell>
          <cell r="AB189">
            <v>0</v>
          </cell>
          <cell r="AC189">
            <v>0</v>
          </cell>
          <cell r="AD189">
            <v>13</v>
          </cell>
        </row>
        <row r="190">
          <cell r="X190">
            <v>0</v>
          </cell>
          <cell r="Y190">
            <v>0</v>
          </cell>
          <cell r="Z190">
            <v>13</v>
          </cell>
          <cell r="AA190">
            <v>0</v>
          </cell>
          <cell r="AB190">
            <v>0</v>
          </cell>
          <cell r="AC190">
            <v>0</v>
          </cell>
          <cell r="AD190">
            <v>13</v>
          </cell>
        </row>
        <row r="191">
          <cell r="X191">
            <v>0</v>
          </cell>
          <cell r="Y191">
            <v>0</v>
          </cell>
          <cell r="Z191">
            <v>10</v>
          </cell>
          <cell r="AA191">
            <v>0</v>
          </cell>
          <cell r="AB191">
            <v>0</v>
          </cell>
          <cell r="AC191">
            <v>0</v>
          </cell>
          <cell r="AD191">
            <v>10</v>
          </cell>
        </row>
        <row r="192">
          <cell r="X192">
            <v>0</v>
          </cell>
          <cell r="Y192">
            <v>0</v>
          </cell>
          <cell r="Z192">
            <v>53</v>
          </cell>
          <cell r="AA192">
            <v>45</v>
          </cell>
          <cell r="AB192">
            <v>0</v>
          </cell>
          <cell r="AC192">
            <v>0</v>
          </cell>
          <cell r="AD192">
            <v>98</v>
          </cell>
        </row>
        <row r="193">
          <cell r="X193">
            <v>0</v>
          </cell>
          <cell r="Y193">
            <v>0</v>
          </cell>
          <cell r="Z193">
            <v>53</v>
          </cell>
          <cell r="AA193">
            <v>45</v>
          </cell>
          <cell r="AB193">
            <v>0</v>
          </cell>
          <cell r="AC193">
            <v>0</v>
          </cell>
          <cell r="AD193">
            <v>98</v>
          </cell>
        </row>
        <row r="194">
          <cell r="X194">
            <v>0</v>
          </cell>
          <cell r="Y194">
            <v>6</v>
          </cell>
          <cell r="Z194">
            <v>12</v>
          </cell>
          <cell r="AA194">
            <v>41</v>
          </cell>
          <cell r="AB194">
            <v>36</v>
          </cell>
          <cell r="AC194">
            <v>0</v>
          </cell>
          <cell r="AD194">
            <v>95</v>
          </cell>
        </row>
        <row r="195">
          <cell r="X195">
            <v>0</v>
          </cell>
          <cell r="Y195">
            <v>6</v>
          </cell>
          <cell r="Z195">
            <v>9</v>
          </cell>
          <cell r="AA195">
            <v>16</v>
          </cell>
          <cell r="AB195">
            <v>18</v>
          </cell>
          <cell r="AC195">
            <v>4</v>
          </cell>
          <cell r="AD195">
            <v>53</v>
          </cell>
        </row>
        <row r="196">
          <cell r="X196">
            <v>0</v>
          </cell>
          <cell r="Y196">
            <v>6</v>
          </cell>
          <cell r="Z196">
            <v>12</v>
          </cell>
          <cell r="AA196">
            <v>13</v>
          </cell>
          <cell r="AB196">
            <v>22</v>
          </cell>
          <cell r="AC196">
            <v>0</v>
          </cell>
          <cell r="AD196">
            <v>53</v>
          </cell>
        </row>
        <row r="197">
          <cell r="X197">
            <v>0</v>
          </cell>
          <cell r="Y197">
            <v>6</v>
          </cell>
          <cell r="Z197">
            <v>9</v>
          </cell>
          <cell r="AA197">
            <v>16</v>
          </cell>
          <cell r="AB197">
            <v>18</v>
          </cell>
          <cell r="AC197">
            <v>4</v>
          </cell>
          <cell r="AD197">
            <v>53</v>
          </cell>
        </row>
        <row r="198">
          <cell r="X198">
            <v>0</v>
          </cell>
          <cell r="Y198">
            <v>0</v>
          </cell>
          <cell r="Z198">
            <v>1</v>
          </cell>
          <cell r="AA198">
            <v>0</v>
          </cell>
          <cell r="AB198">
            <v>0</v>
          </cell>
          <cell r="AC198">
            <v>0</v>
          </cell>
          <cell r="AD198">
            <v>1</v>
          </cell>
        </row>
        <row r="199">
          <cell r="X199">
            <v>0</v>
          </cell>
          <cell r="Y199">
            <v>0</v>
          </cell>
          <cell r="Z199">
            <v>1</v>
          </cell>
          <cell r="AA199">
            <v>0</v>
          </cell>
          <cell r="AB199">
            <v>0</v>
          </cell>
          <cell r="AC199">
            <v>0</v>
          </cell>
          <cell r="AD199">
            <v>1</v>
          </cell>
        </row>
        <row r="200">
          <cell r="X200">
            <v>3</v>
          </cell>
          <cell r="Y200">
            <v>34</v>
          </cell>
          <cell r="Z200">
            <v>80</v>
          </cell>
          <cell r="AA200">
            <v>97</v>
          </cell>
          <cell r="AB200">
            <v>91</v>
          </cell>
          <cell r="AC200">
            <v>0</v>
          </cell>
          <cell r="AD200">
            <v>305</v>
          </cell>
        </row>
        <row r="201">
          <cell r="X201">
            <v>3</v>
          </cell>
          <cell r="Y201">
            <v>32</v>
          </cell>
          <cell r="Z201">
            <v>46</v>
          </cell>
          <cell r="AA201">
            <v>101</v>
          </cell>
          <cell r="AB201">
            <v>82</v>
          </cell>
          <cell r="AC201">
            <v>40</v>
          </cell>
          <cell r="AD201">
            <v>304</v>
          </cell>
        </row>
        <row r="202">
          <cell r="X202">
            <v>3</v>
          </cell>
          <cell r="Y202">
            <v>34</v>
          </cell>
          <cell r="Z202">
            <v>80</v>
          </cell>
          <cell r="AA202">
            <v>97</v>
          </cell>
          <cell r="AB202">
            <v>90</v>
          </cell>
          <cell r="AC202">
            <v>0</v>
          </cell>
          <cell r="AD202">
            <v>304</v>
          </cell>
        </row>
        <row r="203">
          <cell r="X203">
            <v>3</v>
          </cell>
          <cell r="Y203">
            <v>32</v>
          </cell>
          <cell r="Z203">
            <v>46</v>
          </cell>
          <cell r="AA203">
            <v>101</v>
          </cell>
          <cell r="AB203">
            <v>82</v>
          </cell>
          <cell r="AC203">
            <v>40</v>
          </cell>
          <cell r="AD203">
            <v>304</v>
          </cell>
        </row>
        <row r="204">
          <cell r="X204">
            <v>0</v>
          </cell>
          <cell r="Y204">
            <v>2</v>
          </cell>
          <cell r="Z204">
            <v>4</v>
          </cell>
          <cell r="AA204">
            <v>6</v>
          </cell>
          <cell r="AB204">
            <v>4</v>
          </cell>
          <cell r="AC204">
            <v>0</v>
          </cell>
          <cell r="AD204">
            <v>16</v>
          </cell>
        </row>
        <row r="205">
          <cell r="X205">
            <v>0</v>
          </cell>
          <cell r="Y205">
            <v>14</v>
          </cell>
          <cell r="Z205">
            <v>2</v>
          </cell>
          <cell r="AA205">
            <v>0</v>
          </cell>
          <cell r="AB205">
            <v>0</v>
          </cell>
          <cell r="AC205">
            <v>0</v>
          </cell>
          <cell r="AD205">
            <v>16</v>
          </cell>
        </row>
        <row r="206">
          <cell r="X206">
            <v>0</v>
          </cell>
          <cell r="Y206">
            <v>0</v>
          </cell>
          <cell r="Z206">
            <v>290</v>
          </cell>
          <cell r="AA206">
            <v>290</v>
          </cell>
          <cell r="AB206">
            <v>290</v>
          </cell>
          <cell r="AC206">
            <v>0</v>
          </cell>
          <cell r="AD206">
            <v>870</v>
          </cell>
        </row>
        <row r="207">
          <cell r="X207">
            <v>0</v>
          </cell>
          <cell r="Y207">
            <v>0</v>
          </cell>
          <cell r="Z207">
            <v>42</v>
          </cell>
          <cell r="AA207">
            <v>23</v>
          </cell>
          <cell r="AB207">
            <v>98</v>
          </cell>
          <cell r="AC207">
            <v>94</v>
          </cell>
          <cell r="AD207">
            <v>257</v>
          </cell>
        </row>
        <row r="208">
          <cell r="X208">
            <v>0</v>
          </cell>
          <cell r="Y208">
            <v>0</v>
          </cell>
          <cell r="Z208">
            <v>42</v>
          </cell>
          <cell r="AA208">
            <v>23</v>
          </cell>
          <cell r="AB208">
            <v>98</v>
          </cell>
          <cell r="AC208">
            <v>87</v>
          </cell>
          <cell r="AD208">
            <v>250</v>
          </cell>
        </row>
        <row r="209">
          <cell r="X209">
            <v>0</v>
          </cell>
          <cell r="Y209">
            <v>0</v>
          </cell>
          <cell r="Z209">
            <v>42</v>
          </cell>
          <cell r="AA209">
            <v>23</v>
          </cell>
          <cell r="AB209">
            <v>98</v>
          </cell>
          <cell r="AC209">
            <v>94</v>
          </cell>
          <cell r="AD209">
            <v>257</v>
          </cell>
        </row>
        <row r="212">
          <cell r="X212">
            <v>0</v>
          </cell>
          <cell r="Y212">
            <v>2</v>
          </cell>
          <cell r="Z212">
            <v>5</v>
          </cell>
          <cell r="AA212">
            <v>4</v>
          </cell>
          <cell r="AB212">
            <v>0</v>
          </cell>
          <cell r="AC212">
            <v>0</v>
          </cell>
          <cell r="AD212">
            <v>11</v>
          </cell>
        </row>
        <row r="213">
          <cell r="X213">
            <v>0</v>
          </cell>
          <cell r="Y213">
            <v>2</v>
          </cell>
          <cell r="Z213">
            <v>1</v>
          </cell>
          <cell r="AA213">
            <v>1</v>
          </cell>
          <cell r="AB213">
            <v>3</v>
          </cell>
          <cell r="AC213">
            <v>0</v>
          </cell>
          <cell r="AD213">
            <v>7</v>
          </cell>
        </row>
        <row r="214">
          <cell r="X214">
            <v>0</v>
          </cell>
          <cell r="Y214">
            <v>0</v>
          </cell>
          <cell r="Z214">
            <v>0</v>
          </cell>
          <cell r="AA214">
            <v>5</v>
          </cell>
          <cell r="AB214">
            <v>6</v>
          </cell>
          <cell r="AC214">
            <v>0</v>
          </cell>
          <cell r="AD214">
            <v>11</v>
          </cell>
        </row>
        <row r="215">
          <cell r="X215">
            <v>0</v>
          </cell>
          <cell r="Y215">
            <v>0</v>
          </cell>
          <cell r="Z215">
            <v>0</v>
          </cell>
          <cell r="AA215">
            <v>1</v>
          </cell>
          <cell r="AB215">
            <v>1</v>
          </cell>
          <cell r="AC215">
            <v>2</v>
          </cell>
          <cell r="AD215">
            <v>4</v>
          </cell>
        </row>
        <row r="216">
          <cell r="X216">
            <v>0</v>
          </cell>
          <cell r="Y216">
            <v>0</v>
          </cell>
          <cell r="Z216">
            <v>0</v>
          </cell>
          <cell r="AA216">
            <v>5</v>
          </cell>
          <cell r="AB216">
            <v>6</v>
          </cell>
          <cell r="AC216">
            <v>0</v>
          </cell>
          <cell r="AD216">
            <v>11</v>
          </cell>
        </row>
        <row r="217">
          <cell r="X217">
            <v>0</v>
          </cell>
          <cell r="Y217">
            <v>0</v>
          </cell>
          <cell r="Z217">
            <v>0</v>
          </cell>
          <cell r="AA217">
            <v>2</v>
          </cell>
          <cell r="AB217">
            <v>3</v>
          </cell>
          <cell r="AC217">
            <v>1</v>
          </cell>
          <cell r="AD217">
            <v>6</v>
          </cell>
        </row>
        <row r="218">
          <cell r="X218">
            <v>0</v>
          </cell>
          <cell r="Y218">
            <v>0</v>
          </cell>
          <cell r="Z218">
            <v>0</v>
          </cell>
          <cell r="AA218">
            <v>5</v>
          </cell>
          <cell r="AB218">
            <v>6</v>
          </cell>
          <cell r="AC218">
            <v>0</v>
          </cell>
          <cell r="AD218">
            <v>11</v>
          </cell>
        </row>
        <row r="219">
          <cell r="X219">
            <v>0</v>
          </cell>
          <cell r="Y219">
            <v>0</v>
          </cell>
          <cell r="Z219">
            <v>0</v>
          </cell>
          <cell r="AA219">
            <v>2</v>
          </cell>
          <cell r="AB219">
            <v>2</v>
          </cell>
          <cell r="AC219">
            <v>1</v>
          </cell>
          <cell r="AD219">
            <v>5</v>
          </cell>
        </row>
        <row r="220">
          <cell r="X220">
            <v>0</v>
          </cell>
          <cell r="Y220">
            <v>0</v>
          </cell>
          <cell r="Z220">
            <v>20</v>
          </cell>
          <cell r="AA220">
            <v>23</v>
          </cell>
          <cell r="AB220">
            <v>0</v>
          </cell>
          <cell r="AC220">
            <v>0</v>
          </cell>
          <cell r="AD220">
            <v>43</v>
          </cell>
        </row>
        <row r="221">
          <cell r="X221">
            <v>0</v>
          </cell>
          <cell r="Y221">
            <v>0</v>
          </cell>
          <cell r="Z221">
            <v>20</v>
          </cell>
          <cell r="AA221">
            <v>0</v>
          </cell>
          <cell r="AB221">
            <v>0</v>
          </cell>
          <cell r="AC221">
            <v>0</v>
          </cell>
          <cell r="AD221">
            <v>20</v>
          </cell>
        </row>
        <row r="222">
          <cell r="X222">
            <v>0</v>
          </cell>
          <cell r="Y222">
            <v>0</v>
          </cell>
          <cell r="Z222">
            <v>0</v>
          </cell>
          <cell r="AA222">
            <v>20</v>
          </cell>
          <cell r="AB222">
            <v>16</v>
          </cell>
          <cell r="AC222">
            <v>11</v>
          </cell>
          <cell r="AD222">
            <v>47</v>
          </cell>
        </row>
        <row r="223">
          <cell r="X223">
            <v>0</v>
          </cell>
          <cell r="Y223">
            <v>0</v>
          </cell>
          <cell r="Z223">
            <v>0</v>
          </cell>
          <cell r="AA223">
            <v>20</v>
          </cell>
          <cell r="AB223">
            <v>22</v>
          </cell>
          <cell r="AC223">
            <v>0</v>
          </cell>
          <cell r="AD223">
            <v>42</v>
          </cell>
        </row>
        <row r="224">
          <cell r="X224">
            <v>4</v>
          </cell>
          <cell r="Y224">
            <v>0</v>
          </cell>
          <cell r="Z224">
            <v>9</v>
          </cell>
          <cell r="AA224">
            <v>20</v>
          </cell>
          <cell r="AB224">
            <v>14</v>
          </cell>
          <cell r="AC224">
            <v>16</v>
          </cell>
          <cell r="AD224">
            <v>63</v>
          </cell>
        </row>
        <row r="225">
          <cell r="X225">
            <v>4</v>
          </cell>
          <cell r="Y225">
            <v>0</v>
          </cell>
          <cell r="Z225">
            <v>6</v>
          </cell>
          <cell r="AA225">
            <v>17</v>
          </cell>
          <cell r="AB225">
            <v>2</v>
          </cell>
          <cell r="AC225">
            <v>2</v>
          </cell>
          <cell r="AD225">
            <v>31</v>
          </cell>
        </row>
        <row r="226">
          <cell r="X226">
            <v>0</v>
          </cell>
          <cell r="Y226">
            <v>0</v>
          </cell>
          <cell r="Z226">
            <v>0</v>
          </cell>
          <cell r="AA226">
            <v>0</v>
          </cell>
          <cell r="AB226">
            <v>0</v>
          </cell>
          <cell r="AC226">
            <v>0</v>
          </cell>
          <cell r="AD226">
            <v>0</v>
          </cell>
        </row>
        <row r="227">
          <cell r="X227">
            <v>0</v>
          </cell>
          <cell r="Y227">
            <v>0</v>
          </cell>
          <cell r="Z227">
            <v>0</v>
          </cell>
          <cell r="AA227">
            <v>0</v>
          </cell>
          <cell r="AB227">
            <v>0</v>
          </cell>
          <cell r="AC227">
            <v>0</v>
          </cell>
          <cell r="AD227">
            <v>0</v>
          </cell>
        </row>
        <row r="228">
          <cell r="X228">
            <v>0</v>
          </cell>
          <cell r="Y228">
            <v>1</v>
          </cell>
          <cell r="Z228">
            <v>3</v>
          </cell>
          <cell r="AA228">
            <v>4</v>
          </cell>
          <cell r="AB228">
            <v>2</v>
          </cell>
          <cell r="AC228">
            <v>0</v>
          </cell>
          <cell r="AD228">
            <v>10</v>
          </cell>
        </row>
        <row r="229">
          <cell r="X229">
            <v>0</v>
          </cell>
          <cell r="Y229">
            <v>1</v>
          </cell>
          <cell r="Z229">
            <v>0</v>
          </cell>
          <cell r="AA229">
            <v>1</v>
          </cell>
          <cell r="AB229">
            <v>4</v>
          </cell>
          <cell r="AC229">
            <v>1</v>
          </cell>
          <cell r="AD229">
            <v>7</v>
          </cell>
        </row>
        <row r="230">
          <cell r="X230">
            <v>4</v>
          </cell>
          <cell r="Y230">
            <v>16</v>
          </cell>
          <cell r="Z230">
            <v>14</v>
          </cell>
          <cell r="AA230">
            <v>17</v>
          </cell>
          <cell r="AB230">
            <v>15</v>
          </cell>
          <cell r="AC230">
            <v>0</v>
          </cell>
          <cell r="AD230">
            <v>66</v>
          </cell>
        </row>
        <row r="231">
          <cell r="X231">
            <v>20</v>
          </cell>
          <cell r="Y231">
            <v>18</v>
          </cell>
          <cell r="Z231">
            <v>37</v>
          </cell>
          <cell r="AA231">
            <v>22</v>
          </cell>
          <cell r="AB231">
            <v>13</v>
          </cell>
          <cell r="AC231">
            <v>21</v>
          </cell>
          <cell r="AD231">
            <v>131</v>
          </cell>
        </row>
        <row r="232">
          <cell r="X232">
            <v>0</v>
          </cell>
          <cell r="Y232">
            <v>0</v>
          </cell>
          <cell r="Z232">
            <v>0</v>
          </cell>
          <cell r="AA232">
            <v>0</v>
          </cell>
          <cell r="AB232">
            <v>0</v>
          </cell>
          <cell r="AC232">
            <v>0</v>
          </cell>
          <cell r="AD232">
            <v>0</v>
          </cell>
        </row>
        <row r="233">
          <cell r="X233">
            <v>0</v>
          </cell>
          <cell r="Y233">
            <v>0</v>
          </cell>
          <cell r="Z233">
            <v>0</v>
          </cell>
          <cell r="AA233">
            <v>0</v>
          </cell>
          <cell r="AB233">
            <v>0</v>
          </cell>
          <cell r="AC233">
            <v>0</v>
          </cell>
          <cell r="AD233">
            <v>0</v>
          </cell>
        </row>
        <row r="234">
          <cell r="X234">
            <v>0</v>
          </cell>
          <cell r="Y234">
            <v>4</v>
          </cell>
          <cell r="Z234">
            <v>5</v>
          </cell>
          <cell r="AA234">
            <v>7</v>
          </cell>
          <cell r="AB234">
            <v>6</v>
          </cell>
          <cell r="AC234">
            <v>0</v>
          </cell>
          <cell r="AD234">
            <v>22</v>
          </cell>
        </row>
        <row r="235">
          <cell r="X235">
            <v>0</v>
          </cell>
          <cell r="Y235">
            <v>2</v>
          </cell>
          <cell r="Z235">
            <v>5</v>
          </cell>
          <cell r="AA235">
            <v>6</v>
          </cell>
          <cell r="AB235">
            <v>5</v>
          </cell>
          <cell r="AC235">
            <v>4</v>
          </cell>
          <cell r="AD235">
            <v>22</v>
          </cell>
        </row>
        <row r="236">
          <cell r="X236">
            <v>120</v>
          </cell>
          <cell r="Y236">
            <v>121</v>
          </cell>
          <cell r="Z236">
            <v>121</v>
          </cell>
          <cell r="AA236">
            <v>121</v>
          </cell>
          <cell r="AB236">
            <v>121</v>
          </cell>
          <cell r="AC236">
            <v>121</v>
          </cell>
          <cell r="AD236">
            <v>725</v>
          </cell>
        </row>
        <row r="237">
          <cell r="X237">
            <v>0</v>
          </cell>
          <cell r="Y237">
            <v>0</v>
          </cell>
          <cell r="Z237">
            <v>2</v>
          </cell>
          <cell r="AA237">
            <v>20</v>
          </cell>
          <cell r="AB237">
            <v>16</v>
          </cell>
          <cell r="AC237">
            <v>6</v>
          </cell>
          <cell r="AD237">
            <v>44</v>
          </cell>
        </row>
        <row r="238">
          <cell r="X238">
            <v>0</v>
          </cell>
          <cell r="Y238">
            <v>0</v>
          </cell>
          <cell r="Z238">
            <v>0</v>
          </cell>
          <cell r="AA238">
            <v>0</v>
          </cell>
          <cell r="AB238">
            <v>0</v>
          </cell>
          <cell r="AC238">
            <v>0</v>
          </cell>
          <cell r="AD238">
            <v>0</v>
          </cell>
        </row>
        <row r="239">
          <cell r="X239">
            <v>0</v>
          </cell>
          <cell r="Y239">
            <v>0</v>
          </cell>
          <cell r="Z239">
            <v>0</v>
          </cell>
          <cell r="AA239">
            <v>0</v>
          </cell>
          <cell r="AB239">
            <v>0</v>
          </cell>
          <cell r="AC239">
            <v>0</v>
          </cell>
          <cell r="AD239">
            <v>0</v>
          </cell>
        </row>
        <row r="242">
          <cell r="X242">
            <v>0</v>
          </cell>
          <cell r="Y242">
            <v>5</v>
          </cell>
          <cell r="Z242">
            <v>3</v>
          </cell>
          <cell r="AA242">
            <v>0</v>
          </cell>
          <cell r="AB242">
            <v>0</v>
          </cell>
          <cell r="AC242">
            <v>0</v>
          </cell>
          <cell r="AD242">
            <v>8</v>
          </cell>
        </row>
        <row r="243">
          <cell r="X243">
            <v>0</v>
          </cell>
          <cell r="Y243">
            <v>5</v>
          </cell>
          <cell r="Z243">
            <v>1</v>
          </cell>
          <cell r="AA243">
            <v>2</v>
          </cell>
          <cell r="AB243">
            <v>0</v>
          </cell>
          <cell r="AC243">
            <v>0</v>
          </cell>
          <cell r="AD243">
            <v>8</v>
          </cell>
        </row>
        <row r="244">
          <cell r="X244">
            <v>0</v>
          </cell>
          <cell r="Y244">
            <v>5</v>
          </cell>
          <cell r="Z244">
            <v>3</v>
          </cell>
          <cell r="AA244">
            <v>0</v>
          </cell>
          <cell r="AB244">
            <v>0</v>
          </cell>
          <cell r="AC244">
            <v>0</v>
          </cell>
          <cell r="AD244">
            <v>8</v>
          </cell>
        </row>
        <row r="245">
          <cell r="X245">
            <v>0</v>
          </cell>
          <cell r="Y245">
            <v>5</v>
          </cell>
          <cell r="Z245">
            <v>1</v>
          </cell>
          <cell r="AA245">
            <v>2</v>
          </cell>
          <cell r="AB245">
            <v>0</v>
          </cell>
          <cell r="AC245">
            <v>0</v>
          </cell>
          <cell r="AD245">
            <v>8</v>
          </cell>
        </row>
        <row r="246">
          <cell r="X246">
            <v>0</v>
          </cell>
          <cell r="Y246">
            <v>5</v>
          </cell>
          <cell r="Z246">
            <v>3</v>
          </cell>
          <cell r="AA246">
            <v>0</v>
          </cell>
          <cell r="AB246">
            <v>0</v>
          </cell>
          <cell r="AC246">
            <v>0</v>
          </cell>
          <cell r="AD246">
            <v>8</v>
          </cell>
        </row>
        <row r="247">
          <cell r="X247">
            <v>0</v>
          </cell>
          <cell r="Y247">
            <v>5</v>
          </cell>
          <cell r="Z247">
            <v>1</v>
          </cell>
          <cell r="AA247">
            <v>2</v>
          </cell>
          <cell r="AB247">
            <v>0</v>
          </cell>
          <cell r="AC247">
            <v>0</v>
          </cell>
          <cell r="AD247">
            <v>8</v>
          </cell>
        </row>
        <row r="248">
          <cell r="X248">
            <v>0</v>
          </cell>
          <cell r="Y248">
            <v>5</v>
          </cell>
          <cell r="Z248">
            <v>3</v>
          </cell>
          <cell r="AA248">
            <v>0</v>
          </cell>
          <cell r="AB248">
            <v>0</v>
          </cell>
          <cell r="AC248">
            <v>0</v>
          </cell>
          <cell r="AD248">
            <v>8</v>
          </cell>
        </row>
        <row r="249">
          <cell r="X249">
            <v>0</v>
          </cell>
          <cell r="Y249">
            <v>5</v>
          </cell>
          <cell r="Z249">
            <v>1</v>
          </cell>
          <cell r="AA249">
            <v>2</v>
          </cell>
          <cell r="AB249">
            <v>0</v>
          </cell>
          <cell r="AC249">
            <v>0</v>
          </cell>
          <cell r="AD249">
            <v>8</v>
          </cell>
        </row>
        <row r="250">
          <cell r="X250">
            <v>0</v>
          </cell>
          <cell r="Y250">
            <v>0</v>
          </cell>
          <cell r="Z250">
            <v>27</v>
          </cell>
          <cell r="AA250">
            <v>0</v>
          </cell>
          <cell r="AB250">
            <v>0</v>
          </cell>
          <cell r="AC250">
            <v>0</v>
          </cell>
          <cell r="AD250">
            <v>27</v>
          </cell>
        </row>
        <row r="251">
          <cell r="X251">
            <v>0</v>
          </cell>
          <cell r="Y251">
            <v>0</v>
          </cell>
          <cell r="Z251">
            <v>27</v>
          </cell>
          <cell r="AA251">
            <v>0</v>
          </cell>
          <cell r="AB251">
            <v>0</v>
          </cell>
          <cell r="AC251">
            <v>0</v>
          </cell>
          <cell r="AD251">
            <v>27</v>
          </cell>
        </row>
        <row r="252">
          <cell r="X252">
            <v>0</v>
          </cell>
          <cell r="Y252">
            <v>0</v>
          </cell>
          <cell r="Z252">
            <v>11</v>
          </cell>
          <cell r="AA252">
            <v>16</v>
          </cell>
          <cell r="AB252">
            <v>31</v>
          </cell>
          <cell r="AC252">
            <v>0</v>
          </cell>
          <cell r="AD252">
            <v>58</v>
          </cell>
        </row>
        <row r="253">
          <cell r="X253">
            <v>0</v>
          </cell>
          <cell r="Y253">
            <v>0</v>
          </cell>
          <cell r="Z253">
            <v>11</v>
          </cell>
          <cell r="AA253">
            <v>16</v>
          </cell>
          <cell r="AB253">
            <v>31</v>
          </cell>
          <cell r="AC253">
            <v>0</v>
          </cell>
          <cell r="AD253">
            <v>58</v>
          </cell>
        </row>
        <row r="254">
          <cell r="X254">
            <v>0</v>
          </cell>
          <cell r="Y254">
            <v>0</v>
          </cell>
          <cell r="Z254">
            <v>24</v>
          </cell>
          <cell r="AA254">
            <v>31</v>
          </cell>
          <cell r="AB254">
            <v>33</v>
          </cell>
          <cell r="AC254">
            <v>0</v>
          </cell>
          <cell r="AD254">
            <v>88</v>
          </cell>
        </row>
        <row r="255">
          <cell r="X255">
            <v>1</v>
          </cell>
          <cell r="Y255">
            <v>0</v>
          </cell>
          <cell r="Z255">
            <v>1</v>
          </cell>
          <cell r="AA255">
            <v>6</v>
          </cell>
          <cell r="AB255">
            <v>12</v>
          </cell>
          <cell r="AC255">
            <v>10</v>
          </cell>
          <cell r="AD255">
            <v>30</v>
          </cell>
        </row>
        <row r="256">
          <cell r="X256">
            <v>1</v>
          </cell>
          <cell r="Y256">
            <v>0</v>
          </cell>
          <cell r="Z256">
            <v>1</v>
          </cell>
          <cell r="AA256">
            <v>6</v>
          </cell>
          <cell r="AB256">
            <v>10</v>
          </cell>
          <cell r="AC256">
            <v>32</v>
          </cell>
          <cell r="AD256">
            <v>50</v>
          </cell>
        </row>
        <row r="257">
          <cell r="X257">
            <v>1</v>
          </cell>
          <cell r="Y257">
            <v>0</v>
          </cell>
          <cell r="Z257">
            <v>1</v>
          </cell>
          <cell r="AA257">
            <v>6</v>
          </cell>
          <cell r="AB257">
            <v>12</v>
          </cell>
          <cell r="AC257">
            <v>10</v>
          </cell>
          <cell r="AD257">
            <v>30</v>
          </cell>
        </row>
        <row r="258">
          <cell r="X258">
            <v>0</v>
          </cell>
          <cell r="Y258">
            <v>0</v>
          </cell>
          <cell r="Z258">
            <v>2</v>
          </cell>
          <cell r="AA258">
            <v>2</v>
          </cell>
          <cell r="AB258">
            <v>1</v>
          </cell>
          <cell r="AC258">
            <v>0</v>
          </cell>
          <cell r="AD258">
            <v>5</v>
          </cell>
        </row>
        <row r="259">
          <cell r="X259">
            <v>0</v>
          </cell>
          <cell r="Y259">
            <v>0</v>
          </cell>
          <cell r="Z259">
            <v>2</v>
          </cell>
          <cell r="AA259">
            <v>3</v>
          </cell>
          <cell r="AB259">
            <v>0</v>
          </cell>
          <cell r="AC259">
            <v>0</v>
          </cell>
          <cell r="AD259">
            <v>5</v>
          </cell>
        </row>
        <row r="260">
          <cell r="X260">
            <v>19</v>
          </cell>
          <cell r="Y260">
            <v>25</v>
          </cell>
          <cell r="Z260">
            <v>46</v>
          </cell>
          <cell r="AA260">
            <v>61</v>
          </cell>
          <cell r="AB260">
            <v>70</v>
          </cell>
          <cell r="AC260">
            <v>0</v>
          </cell>
          <cell r="AD260">
            <v>221</v>
          </cell>
        </row>
        <row r="261">
          <cell r="X261">
            <v>35</v>
          </cell>
          <cell r="Y261">
            <v>28</v>
          </cell>
          <cell r="Z261">
            <v>27</v>
          </cell>
          <cell r="AA261">
            <v>27</v>
          </cell>
          <cell r="AB261">
            <v>23</v>
          </cell>
          <cell r="AC261">
            <v>3</v>
          </cell>
          <cell r="AD261">
            <v>143</v>
          </cell>
        </row>
        <row r="262">
          <cell r="X262">
            <v>35</v>
          </cell>
          <cell r="Y262">
            <v>28</v>
          </cell>
          <cell r="Z262">
            <v>27</v>
          </cell>
          <cell r="AA262">
            <v>27</v>
          </cell>
          <cell r="AB262">
            <v>24</v>
          </cell>
          <cell r="AC262">
            <v>12</v>
          </cell>
          <cell r="AD262">
            <v>153</v>
          </cell>
        </row>
        <row r="263">
          <cell r="X263">
            <v>35</v>
          </cell>
          <cell r="Y263">
            <v>28</v>
          </cell>
          <cell r="Z263">
            <v>27</v>
          </cell>
          <cell r="AA263">
            <v>27</v>
          </cell>
          <cell r="AB263">
            <v>23</v>
          </cell>
          <cell r="AC263">
            <v>3</v>
          </cell>
          <cell r="AD263">
            <v>143</v>
          </cell>
        </row>
        <row r="264">
          <cell r="X264">
            <v>21</v>
          </cell>
          <cell r="Y264">
            <v>7</v>
          </cell>
          <cell r="Z264">
            <v>26</v>
          </cell>
          <cell r="AA264">
            <v>26</v>
          </cell>
          <cell r="AB264">
            <v>31</v>
          </cell>
          <cell r="AC264">
            <v>0</v>
          </cell>
          <cell r="AD264">
            <v>111</v>
          </cell>
        </row>
        <row r="265">
          <cell r="X265">
            <v>22</v>
          </cell>
          <cell r="Y265">
            <v>11</v>
          </cell>
          <cell r="Z265">
            <v>17</v>
          </cell>
          <cell r="AA265">
            <v>19</v>
          </cell>
          <cell r="AB265">
            <v>24</v>
          </cell>
          <cell r="AC265">
            <v>3</v>
          </cell>
          <cell r="AD265">
            <v>96</v>
          </cell>
        </row>
        <row r="266">
          <cell r="X266">
            <v>60</v>
          </cell>
          <cell r="Y266">
            <v>200</v>
          </cell>
          <cell r="Z266">
            <v>400</v>
          </cell>
          <cell r="AA266">
            <v>400</v>
          </cell>
          <cell r="AB266">
            <v>400</v>
          </cell>
          <cell r="AC266">
            <v>400</v>
          </cell>
          <cell r="AD266">
            <v>1860</v>
          </cell>
        </row>
        <row r="267">
          <cell r="X267">
            <v>74</v>
          </cell>
          <cell r="Y267">
            <v>193</v>
          </cell>
          <cell r="Z267">
            <v>246</v>
          </cell>
          <cell r="AA267">
            <v>107</v>
          </cell>
          <cell r="AB267">
            <v>39</v>
          </cell>
          <cell r="AC267">
            <v>6</v>
          </cell>
          <cell r="AD267">
            <v>665</v>
          </cell>
        </row>
        <row r="268">
          <cell r="X268">
            <v>74</v>
          </cell>
          <cell r="Y268">
            <v>193</v>
          </cell>
          <cell r="Z268">
            <v>246</v>
          </cell>
          <cell r="AA268">
            <v>107</v>
          </cell>
          <cell r="AB268">
            <v>80</v>
          </cell>
          <cell r="AC268">
            <v>100</v>
          </cell>
          <cell r="AD268">
            <v>800</v>
          </cell>
        </row>
        <row r="269">
          <cell r="X269">
            <v>74</v>
          </cell>
          <cell r="Y269">
            <v>193</v>
          </cell>
          <cell r="Z269">
            <v>246</v>
          </cell>
          <cell r="AA269">
            <v>107</v>
          </cell>
          <cell r="AB269">
            <v>39</v>
          </cell>
          <cell r="AC269">
            <v>6</v>
          </cell>
          <cell r="AD269">
            <v>665</v>
          </cell>
        </row>
        <row r="272">
          <cell r="X272">
            <v>2</v>
          </cell>
          <cell r="Y272">
            <v>25</v>
          </cell>
          <cell r="Z272">
            <v>28</v>
          </cell>
          <cell r="AA272">
            <v>4</v>
          </cell>
          <cell r="AB272">
            <v>0</v>
          </cell>
          <cell r="AC272">
            <v>0</v>
          </cell>
          <cell r="AD272">
            <v>59</v>
          </cell>
        </row>
        <row r="273">
          <cell r="X273">
            <v>2</v>
          </cell>
          <cell r="Y273">
            <v>15</v>
          </cell>
          <cell r="Z273">
            <v>22</v>
          </cell>
          <cell r="AA273">
            <v>7</v>
          </cell>
          <cell r="AB273">
            <v>9</v>
          </cell>
          <cell r="AC273">
            <v>0</v>
          </cell>
          <cell r="AD273">
            <v>55</v>
          </cell>
        </row>
        <row r="274">
          <cell r="X274">
            <v>0</v>
          </cell>
          <cell r="Y274">
            <v>25</v>
          </cell>
          <cell r="Z274">
            <v>23</v>
          </cell>
          <cell r="AA274">
            <v>5</v>
          </cell>
          <cell r="AB274">
            <v>6</v>
          </cell>
          <cell r="AC274">
            <v>0</v>
          </cell>
          <cell r="AD274">
            <v>59</v>
          </cell>
        </row>
        <row r="275">
          <cell r="X275">
            <v>4</v>
          </cell>
          <cell r="Y275">
            <v>15</v>
          </cell>
          <cell r="Z275">
            <v>20</v>
          </cell>
          <cell r="AA275">
            <v>5</v>
          </cell>
          <cell r="AB275">
            <v>6</v>
          </cell>
          <cell r="AC275">
            <v>2</v>
          </cell>
          <cell r="AD275">
            <v>52</v>
          </cell>
        </row>
        <row r="276">
          <cell r="X276">
            <v>0</v>
          </cell>
          <cell r="Y276">
            <v>25</v>
          </cell>
          <cell r="Z276">
            <v>23</v>
          </cell>
          <cell r="AA276">
            <v>5</v>
          </cell>
          <cell r="AB276">
            <v>6</v>
          </cell>
          <cell r="AC276">
            <v>0</v>
          </cell>
          <cell r="AD276">
            <v>59</v>
          </cell>
        </row>
        <row r="277">
          <cell r="X277">
            <v>4</v>
          </cell>
          <cell r="Y277">
            <v>13</v>
          </cell>
          <cell r="Z277">
            <v>17</v>
          </cell>
          <cell r="AA277">
            <v>6</v>
          </cell>
          <cell r="AB277">
            <v>11</v>
          </cell>
          <cell r="AC277">
            <v>3</v>
          </cell>
          <cell r="AD277">
            <v>54</v>
          </cell>
        </row>
        <row r="278">
          <cell r="X278">
            <v>2</v>
          </cell>
          <cell r="Y278">
            <v>23</v>
          </cell>
          <cell r="Z278">
            <v>23</v>
          </cell>
          <cell r="AA278">
            <v>5</v>
          </cell>
          <cell r="AB278">
            <v>6</v>
          </cell>
          <cell r="AC278">
            <v>0</v>
          </cell>
          <cell r="AD278">
            <v>59</v>
          </cell>
        </row>
        <row r="279">
          <cell r="X279">
            <v>2</v>
          </cell>
          <cell r="Y279">
            <v>15</v>
          </cell>
          <cell r="Z279">
            <v>19</v>
          </cell>
          <cell r="AA279">
            <v>6</v>
          </cell>
          <cell r="AB279">
            <v>9</v>
          </cell>
          <cell r="AC279">
            <v>2</v>
          </cell>
          <cell r="AD279">
            <v>53</v>
          </cell>
        </row>
        <row r="280">
          <cell r="X280">
            <v>0</v>
          </cell>
          <cell r="Y280">
            <v>12</v>
          </cell>
          <cell r="Z280">
            <v>111</v>
          </cell>
          <cell r="AA280">
            <v>117</v>
          </cell>
          <cell r="AB280">
            <v>0</v>
          </cell>
          <cell r="AC280">
            <v>0</v>
          </cell>
          <cell r="AD280">
            <v>240</v>
          </cell>
        </row>
        <row r="281">
          <cell r="X281">
            <v>0</v>
          </cell>
          <cell r="Y281">
            <v>0</v>
          </cell>
          <cell r="Z281">
            <v>161</v>
          </cell>
          <cell r="AA281">
            <v>0</v>
          </cell>
          <cell r="AB281">
            <v>0</v>
          </cell>
          <cell r="AC281">
            <v>0</v>
          </cell>
          <cell r="AD281">
            <v>161</v>
          </cell>
        </row>
        <row r="282">
          <cell r="X282">
            <v>0</v>
          </cell>
          <cell r="Y282">
            <v>0</v>
          </cell>
          <cell r="Z282">
            <v>64</v>
          </cell>
          <cell r="AA282">
            <v>198</v>
          </cell>
          <cell r="AB282">
            <v>107</v>
          </cell>
          <cell r="AC282">
            <v>11</v>
          </cell>
          <cell r="AD282">
            <v>380</v>
          </cell>
        </row>
        <row r="283">
          <cell r="X283">
            <v>0</v>
          </cell>
          <cell r="Y283">
            <v>0</v>
          </cell>
          <cell r="Z283">
            <v>64</v>
          </cell>
          <cell r="AA283">
            <v>200</v>
          </cell>
          <cell r="AB283">
            <v>111</v>
          </cell>
          <cell r="AC283">
            <v>0</v>
          </cell>
          <cell r="AD283">
            <v>375</v>
          </cell>
        </row>
        <row r="284">
          <cell r="X284">
            <v>11</v>
          </cell>
          <cell r="Y284">
            <v>30</v>
          </cell>
          <cell r="Z284">
            <v>112</v>
          </cell>
          <cell r="AA284">
            <v>153</v>
          </cell>
          <cell r="AB284">
            <v>144</v>
          </cell>
          <cell r="AC284">
            <v>16</v>
          </cell>
          <cell r="AD284">
            <v>466</v>
          </cell>
        </row>
        <row r="285">
          <cell r="X285">
            <v>14</v>
          </cell>
          <cell r="Y285">
            <v>27</v>
          </cell>
          <cell r="Z285">
            <v>49</v>
          </cell>
          <cell r="AA285">
            <v>88</v>
          </cell>
          <cell r="AB285">
            <v>81</v>
          </cell>
          <cell r="AC285">
            <v>46</v>
          </cell>
          <cell r="AD285">
            <v>305</v>
          </cell>
        </row>
        <row r="286">
          <cell r="X286">
            <v>0</v>
          </cell>
          <cell r="Y286">
            <v>0</v>
          </cell>
          <cell r="Z286">
            <v>0</v>
          </cell>
          <cell r="AA286">
            <v>0</v>
          </cell>
          <cell r="AB286">
            <v>0</v>
          </cell>
          <cell r="AC286">
            <v>0</v>
          </cell>
          <cell r="AD286">
            <v>0</v>
          </cell>
        </row>
        <row r="287">
          <cell r="X287">
            <v>0</v>
          </cell>
          <cell r="Y287">
            <v>0</v>
          </cell>
          <cell r="Z287">
            <v>0</v>
          </cell>
          <cell r="AA287">
            <v>0</v>
          </cell>
          <cell r="AB287">
            <v>0</v>
          </cell>
          <cell r="AC287">
            <v>0</v>
          </cell>
          <cell r="AD287">
            <v>0</v>
          </cell>
        </row>
        <row r="288">
          <cell r="X288">
            <v>0</v>
          </cell>
          <cell r="Y288">
            <v>4</v>
          </cell>
          <cell r="Z288">
            <v>8</v>
          </cell>
          <cell r="AA288">
            <v>8</v>
          </cell>
          <cell r="AB288">
            <v>5</v>
          </cell>
          <cell r="AC288">
            <v>0</v>
          </cell>
          <cell r="AD288">
            <v>25</v>
          </cell>
        </row>
        <row r="289">
          <cell r="X289">
            <v>0</v>
          </cell>
          <cell r="Y289">
            <v>3</v>
          </cell>
          <cell r="Z289">
            <v>5</v>
          </cell>
          <cell r="AA289">
            <v>5</v>
          </cell>
          <cell r="AB289">
            <v>4</v>
          </cell>
          <cell r="AC289">
            <v>3</v>
          </cell>
          <cell r="AD289">
            <v>20</v>
          </cell>
        </row>
        <row r="290">
          <cell r="X290">
            <v>48</v>
          </cell>
          <cell r="Y290">
            <v>156</v>
          </cell>
          <cell r="Z290">
            <v>238</v>
          </cell>
          <cell r="AA290">
            <v>288</v>
          </cell>
          <cell r="AB290">
            <v>275</v>
          </cell>
          <cell r="AC290">
            <v>6</v>
          </cell>
          <cell r="AD290">
            <v>1011</v>
          </cell>
        </row>
        <row r="291">
          <cell r="X291">
            <v>80</v>
          </cell>
          <cell r="Y291">
            <v>103</v>
          </cell>
          <cell r="Z291">
            <v>162</v>
          </cell>
          <cell r="AA291">
            <v>192</v>
          </cell>
          <cell r="AB291">
            <v>180</v>
          </cell>
          <cell r="AC291">
            <v>82</v>
          </cell>
          <cell r="AD291">
            <v>799</v>
          </cell>
        </row>
        <row r="292">
          <cell r="X292">
            <v>0</v>
          </cell>
          <cell r="Y292">
            <v>0</v>
          </cell>
          <cell r="Z292">
            <v>0</v>
          </cell>
          <cell r="AA292">
            <v>0</v>
          </cell>
          <cell r="AB292">
            <v>0</v>
          </cell>
          <cell r="AC292">
            <v>0</v>
          </cell>
          <cell r="AD292">
            <v>0</v>
          </cell>
        </row>
        <row r="293">
          <cell r="X293">
            <v>0</v>
          </cell>
          <cell r="Y293">
            <v>0</v>
          </cell>
          <cell r="Z293">
            <v>0</v>
          </cell>
          <cell r="AA293">
            <v>0</v>
          </cell>
          <cell r="AB293">
            <v>0</v>
          </cell>
          <cell r="AC293">
            <v>0</v>
          </cell>
          <cell r="AD293">
            <v>0</v>
          </cell>
        </row>
        <row r="294">
          <cell r="X294">
            <v>21</v>
          </cell>
          <cell r="Y294">
            <v>26</v>
          </cell>
          <cell r="Z294">
            <v>47</v>
          </cell>
          <cell r="AA294">
            <v>44</v>
          </cell>
          <cell r="AB294">
            <v>45</v>
          </cell>
          <cell r="AC294">
            <v>0</v>
          </cell>
          <cell r="AD294">
            <v>183</v>
          </cell>
        </row>
        <row r="295">
          <cell r="X295">
            <v>24</v>
          </cell>
          <cell r="Y295">
            <v>30</v>
          </cell>
          <cell r="Z295">
            <v>33</v>
          </cell>
          <cell r="AA295">
            <v>30</v>
          </cell>
          <cell r="AB295">
            <v>42</v>
          </cell>
          <cell r="AC295">
            <v>7</v>
          </cell>
          <cell r="AD295">
            <v>166</v>
          </cell>
        </row>
        <row r="296">
          <cell r="X296">
            <v>240</v>
          </cell>
          <cell r="Y296">
            <v>693</v>
          </cell>
          <cell r="Z296">
            <v>1183</v>
          </cell>
          <cell r="AA296">
            <v>1183</v>
          </cell>
          <cell r="AB296">
            <v>1191</v>
          </cell>
          <cell r="AC296">
            <v>627</v>
          </cell>
          <cell r="AD296">
            <v>5117</v>
          </cell>
        </row>
        <row r="297">
          <cell r="X297">
            <v>145</v>
          </cell>
          <cell r="Y297">
            <v>375</v>
          </cell>
          <cell r="Z297">
            <v>700</v>
          </cell>
          <cell r="AA297">
            <v>395</v>
          </cell>
          <cell r="AB297">
            <v>279</v>
          </cell>
          <cell r="AC297">
            <v>113</v>
          </cell>
          <cell r="AD297">
            <v>2007</v>
          </cell>
        </row>
        <row r="298">
          <cell r="X298">
            <v>0</v>
          </cell>
          <cell r="Y298">
            <v>0</v>
          </cell>
          <cell r="Z298">
            <v>0</v>
          </cell>
          <cell r="AA298">
            <v>0</v>
          </cell>
          <cell r="AB298">
            <v>0</v>
          </cell>
          <cell r="AC298">
            <v>0</v>
          </cell>
          <cell r="AD298">
            <v>0</v>
          </cell>
        </row>
        <row r="299">
          <cell r="X299">
            <v>0</v>
          </cell>
          <cell r="Y299">
            <v>0</v>
          </cell>
          <cell r="Z299">
            <v>0</v>
          </cell>
          <cell r="AA299">
            <v>0</v>
          </cell>
          <cell r="AB299">
            <v>0</v>
          </cell>
          <cell r="AC299">
            <v>0</v>
          </cell>
          <cell r="AD299">
            <v>0</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24">
          <cell r="D24">
            <v>4186</v>
          </cell>
          <cell r="E24">
            <v>4183</v>
          </cell>
          <cell r="F24">
            <v>7438</v>
          </cell>
          <cell r="G24">
            <v>7900</v>
          </cell>
          <cell r="H24">
            <v>8447</v>
          </cell>
          <cell r="I24">
            <v>7180</v>
          </cell>
          <cell r="J24">
            <v>6909</v>
          </cell>
          <cell r="K24">
            <v>6859</v>
          </cell>
          <cell r="L24">
            <v>6859</v>
          </cell>
          <cell r="M24">
            <v>6878</v>
          </cell>
          <cell r="N24">
            <v>5710</v>
          </cell>
          <cell r="O24">
            <v>4605</v>
          </cell>
          <cell r="P24">
            <v>77154</v>
          </cell>
          <cell r="T24">
            <v>0</v>
          </cell>
          <cell r="U24">
            <v>627.9</v>
          </cell>
          <cell r="V24">
            <v>1255.3499999999999</v>
          </cell>
          <cell r="W24">
            <v>2371.0500000000002</v>
          </cell>
          <cell r="X24">
            <v>3556.05</v>
          </cell>
          <cell r="Y24">
            <v>4823.1000000000004</v>
          </cell>
          <cell r="Z24">
            <v>5900.1</v>
          </cell>
          <cell r="AA24">
            <v>6936.45</v>
          </cell>
          <cell r="AB24">
            <v>7965.3</v>
          </cell>
          <cell r="AC24">
            <v>8994.15</v>
          </cell>
          <cell r="AD24">
            <v>10025.85</v>
          </cell>
          <cell r="AE24">
            <v>10882.35</v>
          </cell>
          <cell r="AF24">
            <v>63337.65</v>
          </cell>
        </row>
        <row r="25">
          <cell r="D25">
            <v>4219</v>
          </cell>
          <cell r="E25">
            <v>4352</v>
          </cell>
          <cell r="F25">
            <v>8482</v>
          </cell>
          <cell r="G25">
            <v>6960</v>
          </cell>
          <cell r="H25">
            <v>7995</v>
          </cell>
          <cell r="I25">
            <v>6071</v>
          </cell>
          <cell r="J25">
            <v>5354</v>
          </cell>
          <cell r="K25">
            <v>6588</v>
          </cell>
          <cell r="L25">
            <v>6832</v>
          </cell>
          <cell r="M25">
            <v>7353</v>
          </cell>
          <cell r="N25">
            <v>7694</v>
          </cell>
          <cell r="O25">
            <v>8198</v>
          </cell>
          <cell r="P25">
            <v>80098</v>
          </cell>
          <cell r="T25">
            <v>0.437</v>
          </cell>
          <cell r="U25">
            <v>180.37800000000001</v>
          </cell>
          <cell r="V25">
            <v>564.12699999999995</v>
          </cell>
          <cell r="W25">
            <v>1149.6310000000001</v>
          </cell>
          <cell r="X25">
            <v>2045.607</v>
          </cell>
          <cell r="Y25">
            <v>2847.1170000000002</v>
          </cell>
          <cell r="Z25">
            <v>3704.4690000000001</v>
          </cell>
          <cell r="AA25">
            <v>4604.0159999999996</v>
          </cell>
          <cell r="AB25">
            <v>5377.793999999999</v>
          </cell>
          <cell r="AC25">
            <v>6151.16</v>
          </cell>
          <cell r="AD25">
            <v>7250.9390000000003</v>
          </cell>
          <cell r="AE25">
            <v>8253.8449999999993</v>
          </cell>
          <cell r="AF25">
            <v>42129.52</v>
          </cell>
        </row>
        <row r="26">
          <cell r="D26">
            <v>1.0078834209268992</v>
          </cell>
          <cell r="E26">
            <v>1.0404016256275401</v>
          </cell>
          <cell r="F26">
            <v>1.1403603119118042</v>
          </cell>
          <cell r="G26">
            <v>0.88101265822784813</v>
          </cell>
          <cell r="H26">
            <v>0.94648987806321772</v>
          </cell>
          <cell r="I26">
            <v>0.84554317548746516</v>
          </cell>
          <cell r="J26">
            <v>0.7749312490953828</v>
          </cell>
          <cell r="K26">
            <v>0.96048986732759878</v>
          </cell>
          <cell r="L26">
            <v>0.99606356611750979</v>
          </cell>
          <cell r="M26">
            <v>1.069060773480663</v>
          </cell>
          <cell r="N26">
            <v>1.347460595446585</v>
          </cell>
          <cell r="O26">
            <v>1.7802388707926167</v>
          </cell>
          <cell r="P26">
            <v>1.038157451331104</v>
          </cell>
          <cell r="T26">
            <v>1</v>
          </cell>
          <cell r="U26">
            <v>0.28727185857620646</v>
          </cell>
          <cell r="V26">
            <v>0.44937826104273698</v>
          </cell>
          <cell r="W26">
            <v>0.484861559224816</v>
          </cell>
          <cell r="X26">
            <v>0.57524697346775211</v>
          </cell>
          <cell r="Y26">
            <v>0.59030851527026185</v>
          </cell>
          <cell r="Z26">
            <v>0.62786545990745912</v>
          </cell>
          <cell r="AA26">
            <v>0.66374240425577924</v>
          </cell>
          <cell r="AB26">
            <v>0.67515272494444634</v>
          </cell>
          <cell r="AC26">
            <v>0.68390676161727348</v>
          </cell>
          <cell r="AD26">
            <v>0.7232243650164325</v>
          </cell>
          <cell r="AE26">
            <v>0.75846163742206418</v>
          </cell>
          <cell r="AF26">
            <v>0.66515761162594433</v>
          </cell>
        </row>
        <row r="29">
          <cell r="D29">
            <v>206</v>
          </cell>
          <cell r="E29">
            <v>102</v>
          </cell>
          <cell r="F29">
            <v>900</v>
          </cell>
          <cell r="G29">
            <v>1000</v>
          </cell>
          <cell r="H29">
            <v>992</v>
          </cell>
          <cell r="I29">
            <v>900</v>
          </cell>
          <cell r="J29">
            <v>859</v>
          </cell>
          <cell r="K29">
            <v>1212</v>
          </cell>
          <cell r="L29">
            <v>1212</v>
          </cell>
          <cell r="M29">
            <v>1211</v>
          </cell>
          <cell r="N29">
            <v>753</v>
          </cell>
          <cell r="O29">
            <v>653</v>
          </cell>
          <cell r="P29">
            <v>10000</v>
          </cell>
          <cell r="T29">
            <v>0</v>
          </cell>
          <cell r="U29">
            <v>30.9</v>
          </cell>
          <cell r="V29">
            <v>46.2</v>
          </cell>
          <cell r="W29">
            <v>181.2</v>
          </cell>
          <cell r="X29">
            <v>331.2</v>
          </cell>
          <cell r="Y29">
            <v>480</v>
          </cell>
          <cell r="Z29">
            <v>615</v>
          </cell>
          <cell r="AA29">
            <v>743.85</v>
          </cell>
          <cell r="AB29">
            <v>925.65</v>
          </cell>
          <cell r="AC29">
            <v>1107.45</v>
          </cell>
          <cell r="AD29">
            <v>1289.0999999999999</v>
          </cell>
          <cell r="AE29">
            <v>1402.05</v>
          </cell>
          <cell r="AF29">
            <v>7152.6</v>
          </cell>
        </row>
        <row r="30">
          <cell r="D30">
            <v>207</v>
          </cell>
          <cell r="E30">
            <v>251</v>
          </cell>
          <cell r="F30">
            <v>616</v>
          </cell>
          <cell r="G30">
            <v>1334</v>
          </cell>
          <cell r="H30">
            <v>997</v>
          </cell>
          <cell r="I30">
            <v>1115</v>
          </cell>
          <cell r="J30">
            <v>938</v>
          </cell>
          <cell r="K30">
            <v>932</v>
          </cell>
          <cell r="L30">
            <v>1039</v>
          </cell>
          <cell r="M30">
            <v>886</v>
          </cell>
          <cell r="N30">
            <v>989</v>
          </cell>
          <cell r="O30">
            <v>839</v>
          </cell>
          <cell r="P30">
            <v>10143</v>
          </cell>
          <cell r="T30">
            <v>0.13700000000000001</v>
          </cell>
          <cell r="U30">
            <v>17.872</v>
          </cell>
          <cell r="V30">
            <v>46.848999999999997</v>
          </cell>
          <cell r="W30">
            <v>96.069000000000003</v>
          </cell>
          <cell r="X30">
            <v>224.40700000000001</v>
          </cell>
          <cell r="Y30">
            <v>351.33600000000001</v>
          </cell>
          <cell r="Z30">
            <v>448.57900000000001</v>
          </cell>
          <cell r="AA30">
            <v>572.47799999999995</v>
          </cell>
          <cell r="AB30">
            <v>720.47299999999996</v>
          </cell>
          <cell r="AC30">
            <v>858.89800000000002</v>
          </cell>
          <cell r="AD30">
            <v>959.82600000000002</v>
          </cell>
          <cell r="AE30">
            <v>1114.798</v>
          </cell>
          <cell r="AF30">
            <v>5411.7219999999998</v>
          </cell>
        </row>
        <row r="31">
          <cell r="D31">
            <v>1.0048543689320388</v>
          </cell>
          <cell r="E31">
            <v>2.4607843137254903</v>
          </cell>
          <cell r="F31">
            <v>0.68444444444444441</v>
          </cell>
          <cell r="G31">
            <v>1.3340000000000001</v>
          </cell>
          <cell r="H31">
            <v>1.0050403225806452</v>
          </cell>
          <cell r="I31">
            <v>1.2388888888888889</v>
          </cell>
          <cell r="J31">
            <v>1.0919674039580909</v>
          </cell>
          <cell r="K31">
            <v>0.76897689768976896</v>
          </cell>
          <cell r="L31">
            <v>0.85726072607260728</v>
          </cell>
          <cell r="M31">
            <v>0.73162675474814198</v>
          </cell>
          <cell r="N31">
            <v>1.3134130146082337</v>
          </cell>
          <cell r="O31">
            <v>1.2848392036753447</v>
          </cell>
          <cell r="P31">
            <v>1.0143</v>
          </cell>
          <cell r="T31">
            <v>1</v>
          </cell>
          <cell r="U31">
            <v>0.57838187702265376</v>
          </cell>
          <cell r="V31">
            <v>1.0140476190476191</v>
          </cell>
          <cell r="W31">
            <v>0.53018211920529801</v>
          </cell>
          <cell r="X31">
            <v>0.67755736714975856</v>
          </cell>
          <cell r="Y31">
            <v>0.73194999999999999</v>
          </cell>
          <cell r="Z31">
            <v>0.72939674796747966</v>
          </cell>
          <cell r="AA31">
            <v>0.76961484170195593</v>
          </cell>
          <cell r="AB31">
            <v>0.77834278615027275</v>
          </cell>
          <cell r="AC31">
            <v>0.77556368233328821</v>
          </cell>
          <cell r="AD31">
            <v>0.74457063067256224</v>
          </cell>
          <cell r="AE31">
            <v>0.79512000285296525</v>
          </cell>
          <cell r="AF31">
            <v>0.75660906523501936</v>
          </cell>
        </row>
        <row r="34">
          <cell r="D34">
            <v>286</v>
          </cell>
          <cell r="E34">
            <v>509</v>
          </cell>
          <cell r="F34">
            <v>1000</v>
          </cell>
          <cell r="G34">
            <v>1350</v>
          </cell>
          <cell r="H34">
            <v>1355</v>
          </cell>
          <cell r="I34">
            <v>1500</v>
          </cell>
          <cell r="J34">
            <v>1500</v>
          </cell>
          <cell r="K34">
            <v>1500</v>
          </cell>
          <cell r="L34">
            <v>1500</v>
          </cell>
          <cell r="M34">
            <v>1500</v>
          </cell>
          <cell r="N34">
            <v>1500</v>
          </cell>
          <cell r="O34">
            <v>1356</v>
          </cell>
          <cell r="P34">
            <v>14856</v>
          </cell>
          <cell r="T34">
            <v>0</v>
          </cell>
          <cell r="U34">
            <v>42.9</v>
          </cell>
          <cell r="V34">
            <v>119.25</v>
          </cell>
          <cell r="W34">
            <v>269.25</v>
          </cell>
          <cell r="X34">
            <v>471.75</v>
          </cell>
          <cell r="Y34">
            <v>675</v>
          </cell>
          <cell r="Z34">
            <v>900</v>
          </cell>
          <cell r="AA34">
            <v>1125</v>
          </cell>
          <cell r="AB34">
            <v>1350</v>
          </cell>
          <cell r="AC34">
            <v>1575</v>
          </cell>
          <cell r="AD34">
            <v>1800</v>
          </cell>
          <cell r="AE34">
            <v>2025</v>
          </cell>
          <cell r="AF34">
            <v>10353.15</v>
          </cell>
        </row>
        <row r="35">
          <cell r="D35">
            <v>257</v>
          </cell>
          <cell r="E35">
            <v>604</v>
          </cell>
          <cell r="F35">
            <v>553</v>
          </cell>
          <cell r="G35">
            <v>1043</v>
          </cell>
          <cell r="H35">
            <v>1367</v>
          </cell>
          <cell r="I35">
            <v>732</v>
          </cell>
          <cell r="J35">
            <v>1359</v>
          </cell>
          <cell r="K35">
            <v>1361</v>
          </cell>
          <cell r="L35">
            <v>1307</v>
          </cell>
          <cell r="M35">
            <v>1593</v>
          </cell>
          <cell r="N35">
            <v>1472</v>
          </cell>
          <cell r="O35">
            <v>3274</v>
          </cell>
          <cell r="P35">
            <v>14922</v>
          </cell>
          <cell r="T35">
            <v>0</v>
          </cell>
          <cell r="U35">
            <v>14.321</v>
          </cell>
          <cell r="V35">
            <v>85.57</v>
          </cell>
          <cell r="W35">
            <v>137.101</v>
          </cell>
          <cell r="X35">
            <v>196.95500000000001</v>
          </cell>
          <cell r="Y35">
            <v>363.82299999999998</v>
          </cell>
          <cell r="Z35">
            <v>428.24700000000001</v>
          </cell>
          <cell r="AA35">
            <v>600.33799999999997</v>
          </cell>
          <cell r="AB35">
            <v>683.80100000000004</v>
          </cell>
          <cell r="AC35">
            <v>772.58900000000006</v>
          </cell>
          <cell r="AD35">
            <v>919.99300000000005</v>
          </cell>
          <cell r="AE35">
            <v>1072.473</v>
          </cell>
          <cell r="AF35">
            <v>5275.2110000000002</v>
          </cell>
        </row>
        <row r="36">
          <cell r="D36">
            <v>0.89860139860139865</v>
          </cell>
          <cell r="E36">
            <v>1.1866404715127701</v>
          </cell>
          <cell r="F36">
            <v>0.55300000000000005</v>
          </cell>
          <cell r="G36">
            <v>0.77259259259259261</v>
          </cell>
          <cell r="H36">
            <v>1.0088560885608857</v>
          </cell>
          <cell r="I36">
            <v>0.48799999999999999</v>
          </cell>
          <cell r="J36">
            <v>0.90600000000000003</v>
          </cell>
          <cell r="K36">
            <v>0.90733333333333333</v>
          </cell>
          <cell r="L36">
            <v>0.87133333333333329</v>
          </cell>
          <cell r="M36">
            <v>1.0620000000000001</v>
          </cell>
          <cell r="N36">
            <v>0.98133333333333328</v>
          </cell>
          <cell r="O36">
            <v>2.4144542772861355</v>
          </cell>
          <cell r="P36">
            <v>1.004442649434572</v>
          </cell>
          <cell r="T36">
            <v>0</v>
          </cell>
          <cell r="U36">
            <v>0.33382284382284383</v>
          </cell>
          <cell r="V36">
            <v>0.71756813417190768</v>
          </cell>
          <cell r="W36">
            <v>0.50919591457753022</v>
          </cell>
          <cell r="X36">
            <v>0.41749867514573402</v>
          </cell>
          <cell r="Y36">
            <v>0.53899703703703705</v>
          </cell>
          <cell r="Z36">
            <v>0.47583000000000003</v>
          </cell>
          <cell r="AA36">
            <v>0.53363377777777776</v>
          </cell>
          <cell r="AB36">
            <v>0.50651925925925934</v>
          </cell>
          <cell r="AC36">
            <v>0.49053269841269842</v>
          </cell>
          <cell r="AD36">
            <v>0.51110722222222227</v>
          </cell>
          <cell r="AE36">
            <v>0.52961629629629625</v>
          </cell>
          <cell r="AF36">
            <v>0.50952714874217031</v>
          </cell>
        </row>
        <row r="39">
          <cell r="D39">
            <v>36</v>
          </cell>
          <cell r="E39">
            <v>1104</v>
          </cell>
          <cell r="F39">
            <v>760</v>
          </cell>
          <cell r="G39">
            <v>800</v>
          </cell>
          <cell r="H39">
            <v>800</v>
          </cell>
          <cell r="I39">
            <v>900</v>
          </cell>
          <cell r="J39">
            <v>900</v>
          </cell>
          <cell r="K39">
            <v>1152</v>
          </cell>
          <cell r="L39">
            <v>1152</v>
          </cell>
          <cell r="M39">
            <v>1152</v>
          </cell>
          <cell r="N39">
            <v>442</v>
          </cell>
          <cell r="O39">
            <v>252</v>
          </cell>
          <cell r="P39">
            <v>9450</v>
          </cell>
          <cell r="T39">
            <v>0</v>
          </cell>
          <cell r="U39">
            <v>5.4</v>
          </cell>
          <cell r="V39">
            <v>171</v>
          </cell>
          <cell r="W39">
            <v>285</v>
          </cell>
          <cell r="X39">
            <v>405</v>
          </cell>
          <cell r="Y39">
            <v>525</v>
          </cell>
          <cell r="Z39">
            <v>660</v>
          </cell>
          <cell r="AA39">
            <v>795</v>
          </cell>
          <cell r="AB39">
            <v>967.8</v>
          </cell>
          <cell r="AC39">
            <v>1140.5999999999999</v>
          </cell>
          <cell r="AD39">
            <v>1313.4</v>
          </cell>
          <cell r="AE39">
            <v>1379.7</v>
          </cell>
          <cell r="AF39">
            <v>7647.9</v>
          </cell>
        </row>
        <row r="40">
          <cell r="D40">
            <v>36</v>
          </cell>
          <cell r="E40">
            <v>1093</v>
          </cell>
          <cell r="F40">
            <v>1371</v>
          </cell>
          <cell r="G40">
            <v>1013</v>
          </cell>
          <cell r="H40">
            <v>1038</v>
          </cell>
          <cell r="I40">
            <v>1040</v>
          </cell>
          <cell r="J40">
            <v>1098</v>
          </cell>
          <cell r="K40">
            <v>1015</v>
          </cell>
          <cell r="L40">
            <v>1327</v>
          </cell>
          <cell r="M40">
            <v>481</v>
          </cell>
          <cell r="N40">
            <v>381</v>
          </cell>
          <cell r="O40">
            <v>1263</v>
          </cell>
          <cell r="P40">
            <v>11156</v>
          </cell>
          <cell r="T40">
            <v>0</v>
          </cell>
          <cell r="U40">
            <v>2.5270000000000001</v>
          </cell>
          <cell r="V40">
            <v>3.6709999999999998</v>
          </cell>
          <cell r="W40">
            <v>11.407</v>
          </cell>
          <cell r="X40">
            <v>136.40799999999999</v>
          </cell>
          <cell r="Y40">
            <v>202.374</v>
          </cell>
          <cell r="Z40">
            <v>392.52699999999999</v>
          </cell>
          <cell r="AA40">
            <v>562.84500000000003</v>
          </cell>
          <cell r="AB40">
            <v>666.02800000000002</v>
          </cell>
          <cell r="AC40">
            <v>885.61099999999999</v>
          </cell>
          <cell r="AD40">
            <v>977.19799999999998</v>
          </cell>
          <cell r="AE40">
            <v>1157.761</v>
          </cell>
          <cell r="AF40">
            <v>4998.357</v>
          </cell>
        </row>
        <row r="41">
          <cell r="D41">
            <v>1</v>
          </cell>
          <cell r="E41">
            <v>0.99003623188405798</v>
          </cell>
          <cell r="F41">
            <v>1.8039473684210525</v>
          </cell>
          <cell r="G41">
            <v>1.2662500000000001</v>
          </cell>
          <cell r="H41">
            <v>1.2975000000000001</v>
          </cell>
          <cell r="I41">
            <v>1.1555555555555554</v>
          </cell>
          <cell r="J41">
            <v>1.22</v>
          </cell>
          <cell r="K41">
            <v>0.88107638888888884</v>
          </cell>
          <cell r="L41">
            <v>1.1519097222222223</v>
          </cell>
          <cell r="M41">
            <v>0.41753472222222221</v>
          </cell>
          <cell r="N41">
            <v>0.86199095022624439</v>
          </cell>
          <cell r="O41">
            <v>5.0119047619047619</v>
          </cell>
          <cell r="P41">
            <v>1.1805291005291005</v>
          </cell>
          <cell r="T41">
            <v>0</v>
          </cell>
          <cell r="U41">
            <v>0.46796296296296302</v>
          </cell>
          <cell r="V41">
            <v>2.1467836257309941E-2</v>
          </cell>
          <cell r="W41">
            <v>4.0024561403508775E-2</v>
          </cell>
          <cell r="X41">
            <v>0.33680987654320982</v>
          </cell>
          <cell r="Y41">
            <v>0.38547428571428571</v>
          </cell>
          <cell r="Z41">
            <v>0.59473787878787876</v>
          </cell>
          <cell r="AA41">
            <v>0.70798113207547175</v>
          </cell>
          <cell r="AB41">
            <v>0.68818764207480887</v>
          </cell>
          <cell r="AC41">
            <v>0.77644310012274242</v>
          </cell>
          <cell r="AD41">
            <v>0.74402162326785448</v>
          </cell>
          <cell r="AE41">
            <v>0.83913966804377771</v>
          </cell>
          <cell r="AF41">
            <v>0.65355940846506899</v>
          </cell>
        </row>
        <row r="44">
          <cell r="D44">
            <v>2338</v>
          </cell>
          <cell r="E44">
            <v>1412</v>
          </cell>
          <cell r="F44">
            <v>1178</v>
          </cell>
          <cell r="G44">
            <v>1500</v>
          </cell>
          <cell r="H44">
            <v>1522</v>
          </cell>
          <cell r="I44">
            <v>830</v>
          </cell>
          <cell r="J44">
            <v>600</v>
          </cell>
          <cell r="K44">
            <v>550</v>
          </cell>
          <cell r="L44">
            <v>550</v>
          </cell>
          <cell r="M44">
            <v>570</v>
          </cell>
          <cell r="N44">
            <v>570</v>
          </cell>
          <cell r="O44">
            <v>580</v>
          </cell>
          <cell r="P44">
            <v>12200</v>
          </cell>
          <cell r="T44">
            <v>0</v>
          </cell>
          <cell r="U44">
            <v>350.7</v>
          </cell>
          <cell r="V44">
            <v>562.5</v>
          </cell>
          <cell r="W44">
            <v>739.2</v>
          </cell>
          <cell r="X44">
            <v>964.2</v>
          </cell>
          <cell r="Y44">
            <v>1192.5</v>
          </cell>
          <cell r="Z44">
            <v>1317</v>
          </cell>
          <cell r="AA44">
            <v>1407</v>
          </cell>
          <cell r="AB44">
            <v>1489.5</v>
          </cell>
          <cell r="AC44">
            <v>1572</v>
          </cell>
          <cell r="AD44">
            <v>1657.5</v>
          </cell>
          <cell r="AE44">
            <v>1743</v>
          </cell>
          <cell r="AF44">
            <v>12995.1</v>
          </cell>
        </row>
        <row r="45">
          <cell r="D45">
            <v>2316</v>
          </cell>
          <cell r="E45">
            <v>1302</v>
          </cell>
          <cell r="F45">
            <v>1135</v>
          </cell>
          <cell r="G45">
            <v>1496</v>
          </cell>
          <cell r="H45">
            <v>577</v>
          </cell>
          <cell r="I45">
            <v>1484</v>
          </cell>
          <cell r="J45">
            <v>598</v>
          </cell>
          <cell r="K45">
            <v>719</v>
          </cell>
          <cell r="L45">
            <v>539</v>
          </cell>
          <cell r="M45">
            <v>763</v>
          </cell>
          <cell r="N45">
            <v>906</v>
          </cell>
          <cell r="O45">
            <v>492</v>
          </cell>
          <cell r="P45">
            <v>12327</v>
          </cell>
          <cell r="T45">
            <v>0.3</v>
          </cell>
          <cell r="U45">
            <v>47.539000000000001</v>
          </cell>
          <cell r="V45">
            <v>158.11699999999999</v>
          </cell>
          <cell r="W45">
            <v>256.30599999999998</v>
          </cell>
          <cell r="X45">
            <v>457.8</v>
          </cell>
          <cell r="Y45">
            <v>635.10900000000004</v>
          </cell>
          <cell r="Z45">
            <v>812.20399999999995</v>
          </cell>
          <cell r="AA45">
            <v>946.21199999999999</v>
          </cell>
          <cell r="AB45">
            <v>1107.1189999999999</v>
          </cell>
          <cell r="AC45">
            <v>1142.6590000000001</v>
          </cell>
          <cell r="AD45">
            <v>1297.6980000000001</v>
          </cell>
          <cell r="AE45">
            <v>1448.0740000000001</v>
          </cell>
          <cell r="AF45">
            <v>8309.1370000000006</v>
          </cell>
        </row>
        <row r="46">
          <cell r="D46">
            <v>0.99059024807527807</v>
          </cell>
          <cell r="E46">
            <v>0.92209631728045327</v>
          </cell>
          <cell r="F46">
            <v>0.96349745331069614</v>
          </cell>
          <cell r="G46">
            <v>0.99733333333333329</v>
          </cell>
          <cell r="H46">
            <v>0.37910643889618922</v>
          </cell>
          <cell r="I46">
            <v>1.7879518072289156</v>
          </cell>
          <cell r="J46">
            <v>0.9966666666666667</v>
          </cell>
          <cell r="K46">
            <v>1.3072727272727274</v>
          </cell>
          <cell r="L46">
            <v>0.98</v>
          </cell>
          <cell r="M46">
            <v>1.3385964912280701</v>
          </cell>
          <cell r="N46">
            <v>1.5894736842105264</v>
          </cell>
          <cell r="O46">
            <v>0.84827586206896555</v>
          </cell>
          <cell r="P46">
            <v>1.0104098360655738</v>
          </cell>
          <cell r="T46">
            <v>1</v>
          </cell>
          <cell r="U46">
            <v>0.13555460507556316</v>
          </cell>
          <cell r="V46">
            <v>0.2810968888888889</v>
          </cell>
          <cell r="W46">
            <v>0.34673430735930733</v>
          </cell>
          <cell r="X46">
            <v>0.47479775980087119</v>
          </cell>
          <cell r="Y46">
            <v>0.5325861635220126</v>
          </cell>
          <cell r="Z46">
            <v>0.61670766894457096</v>
          </cell>
          <cell r="AA46">
            <v>0.6725031982942431</v>
          </cell>
          <cell r="AB46">
            <v>0.74328230949983209</v>
          </cell>
          <cell r="AC46">
            <v>0.72688231552162852</v>
          </cell>
          <cell r="AD46">
            <v>0.78292488687782813</v>
          </cell>
          <cell r="AE46">
            <v>0.83079403327596102</v>
          </cell>
          <cell r="AF46">
            <v>0.63940539126286067</v>
          </cell>
        </row>
        <row r="49">
          <cell r="D49">
            <v>733</v>
          </cell>
          <cell r="E49">
            <v>1016</v>
          </cell>
          <cell r="F49">
            <v>1000</v>
          </cell>
          <cell r="G49">
            <v>1000</v>
          </cell>
          <cell r="H49">
            <v>1563</v>
          </cell>
          <cell r="I49">
            <v>1250</v>
          </cell>
          <cell r="J49">
            <v>1250</v>
          </cell>
          <cell r="K49">
            <v>1250</v>
          </cell>
          <cell r="L49">
            <v>1250</v>
          </cell>
          <cell r="M49">
            <v>1250</v>
          </cell>
          <cell r="N49">
            <v>1250</v>
          </cell>
          <cell r="O49">
            <v>1155</v>
          </cell>
          <cell r="P49">
            <v>13967</v>
          </cell>
          <cell r="T49">
            <v>0</v>
          </cell>
          <cell r="U49">
            <v>109.95</v>
          </cell>
          <cell r="V49">
            <v>262.35000000000002</v>
          </cell>
          <cell r="W49">
            <v>412.35</v>
          </cell>
          <cell r="X49">
            <v>562.35</v>
          </cell>
          <cell r="Y49">
            <v>796.8</v>
          </cell>
          <cell r="Z49">
            <v>984.3</v>
          </cell>
          <cell r="AA49">
            <v>1171.8</v>
          </cell>
          <cell r="AB49">
            <v>1359.3</v>
          </cell>
          <cell r="AC49">
            <v>1546.8</v>
          </cell>
          <cell r="AD49">
            <v>1734.3</v>
          </cell>
          <cell r="AE49">
            <v>1921.8</v>
          </cell>
          <cell r="AF49">
            <v>10862.1</v>
          </cell>
        </row>
        <row r="50">
          <cell r="D50">
            <v>742</v>
          </cell>
          <cell r="E50">
            <v>1018</v>
          </cell>
          <cell r="F50">
            <v>1461</v>
          </cell>
          <cell r="G50">
            <v>1042</v>
          </cell>
          <cell r="H50">
            <v>1186</v>
          </cell>
          <cell r="I50">
            <v>1266</v>
          </cell>
          <cell r="J50">
            <v>1074</v>
          </cell>
          <cell r="K50">
            <v>1453</v>
          </cell>
          <cell r="L50">
            <v>1525</v>
          </cell>
          <cell r="M50">
            <v>1312</v>
          </cell>
          <cell r="N50">
            <v>1488</v>
          </cell>
          <cell r="O50">
            <v>875</v>
          </cell>
          <cell r="P50">
            <v>14442</v>
          </cell>
          <cell r="T50">
            <v>0</v>
          </cell>
          <cell r="U50">
            <v>82.808000000000007</v>
          </cell>
          <cell r="V50">
            <v>194.96299999999999</v>
          </cell>
          <cell r="W50">
            <v>343.13600000000002</v>
          </cell>
          <cell r="X50">
            <v>497.71600000000001</v>
          </cell>
          <cell r="Y50">
            <v>680.48500000000001</v>
          </cell>
          <cell r="Z50">
            <v>784.66099999999994</v>
          </cell>
          <cell r="AA50">
            <v>888.471</v>
          </cell>
          <cell r="AB50">
            <v>1055.258</v>
          </cell>
          <cell r="AC50">
            <v>1240.2950000000001</v>
          </cell>
          <cell r="AD50">
            <v>1399.3230000000001</v>
          </cell>
          <cell r="AE50">
            <v>1562.0640000000001</v>
          </cell>
          <cell r="AF50">
            <v>8729.18</v>
          </cell>
        </row>
        <row r="51">
          <cell r="D51">
            <v>1.0122783083219646</v>
          </cell>
          <cell r="E51">
            <v>1.0019685039370079</v>
          </cell>
          <cell r="F51">
            <v>1.4610000000000001</v>
          </cell>
          <cell r="G51">
            <v>1.042</v>
          </cell>
          <cell r="H51">
            <v>0.7587971849008317</v>
          </cell>
          <cell r="I51">
            <v>1.0127999999999999</v>
          </cell>
          <cell r="J51">
            <v>0.85919999999999996</v>
          </cell>
          <cell r="K51">
            <v>1.1624000000000001</v>
          </cell>
          <cell r="L51">
            <v>1.22</v>
          </cell>
          <cell r="M51">
            <v>1.0496000000000001</v>
          </cell>
          <cell r="N51">
            <v>1.1903999999999999</v>
          </cell>
          <cell r="O51">
            <v>0.75757575757575757</v>
          </cell>
          <cell r="P51">
            <v>1.0340087348750626</v>
          </cell>
          <cell r="T51">
            <v>0</v>
          </cell>
          <cell r="U51">
            <v>0.75314233742610281</v>
          </cell>
          <cell r="V51">
            <v>0.74314084238612532</v>
          </cell>
          <cell r="W51">
            <v>0.83214744755668735</v>
          </cell>
          <cell r="X51">
            <v>0.8850644616342136</v>
          </cell>
          <cell r="Y51">
            <v>0.85402233935742977</v>
          </cell>
          <cell r="Z51">
            <v>0.79717667377831958</v>
          </cell>
          <cell r="AA51">
            <v>0.75821044546851002</v>
          </cell>
          <cell r="AB51">
            <v>0.77632457882733763</v>
          </cell>
          <cell r="AC51">
            <v>0.80184574605637449</v>
          </cell>
          <cell r="AD51">
            <v>0.80685175575160017</v>
          </cell>
          <cell r="AE51">
            <v>0.81281298782391509</v>
          </cell>
          <cell r="AF51">
            <v>0.80363649754651489</v>
          </cell>
        </row>
        <row r="54">
          <cell r="D54">
            <v>587</v>
          </cell>
          <cell r="E54">
            <v>40</v>
          </cell>
          <cell r="F54">
            <v>2600</v>
          </cell>
          <cell r="G54">
            <v>2250</v>
          </cell>
          <cell r="H54">
            <v>2215</v>
          </cell>
          <cell r="I54">
            <v>1800</v>
          </cell>
          <cell r="J54">
            <v>1800</v>
          </cell>
          <cell r="K54">
            <v>1195</v>
          </cell>
          <cell r="L54">
            <v>1195</v>
          </cell>
          <cell r="M54">
            <v>1195</v>
          </cell>
          <cell r="N54">
            <v>1195</v>
          </cell>
          <cell r="O54">
            <v>609</v>
          </cell>
          <cell r="P54">
            <v>16681</v>
          </cell>
          <cell r="T54">
            <v>0</v>
          </cell>
          <cell r="U54">
            <v>88.05</v>
          </cell>
          <cell r="V54">
            <v>94.05</v>
          </cell>
          <cell r="W54">
            <v>484.05</v>
          </cell>
          <cell r="X54">
            <v>821.55</v>
          </cell>
          <cell r="Y54">
            <v>1153.8</v>
          </cell>
          <cell r="Z54">
            <v>1423.8</v>
          </cell>
          <cell r="AA54">
            <v>1693.8</v>
          </cell>
          <cell r="AB54">
            <v>1873.05</v>
          </cell>
          <cell r="AC54">
            <v>2052.3000000000002</v>
          </cell>
          <cell r="AD54">
            <v>2231.5500000000002</v>
          </cell>
          <cell r="AE54">
            <v>2410.8000000000002</v>
          </cell>
          <cell r="AF54">
            <v>14326.8</v>
          </cell>
        </row>
        <row r="55">
          <cell r="D55">
            <v>661</v>
          </cell>
          <cell r="E55">
            <v>84</v>
          </cell>
          <cell r="F55">
            <v>3346</v>
          </cell>
          <cell r="G55">
            <v>1032</v>
          </cell>
          <cell r="H55">
            <v>2830</v>
          </cell>
          <cell r="I55">
            <v>434</v>
          </cell>
          <cell r="J55">
            <v>287</v>
          </cell>
          <cell r="K55">
            <v>1108</v>
          </cell>
          <cell r="L55">
            <v>1095</v>
          </cell>
          <cell r="M55">
            <v>2318</v>
          </cell>
          <cell r="N55">
            <v>2458</v>
          </cell>
          <cell r="O55">
            <v>1455</v>
          </cell>
          <cell r="P55">
            <v>17108</v>
          </cell>
          <cell r="T55">
            <v>0</v>
          </cell>
          <cell r="U55">
            <v>15.311</v>
          </cell>
          <cell r="V55">
            <v>74.956999999999994</v>
          </cell>
          <cell r="W55">
            <v>305.61200000000002</v>
          </cell>
          <cell r="X55">
            <v>532.32100000000003</v>
          </cell>
          <cell r="Y55">
            <v>613.99</v>
          </cell>
          <cell r="Z55">
            <v>838.25099999999998</v>
          </cell>
          <cell r="AA55">
            <v>1033.672</v>
          </cell>
          <cell r="AB55">
            <v>1145.115</v>
          </cell>
          <cell r="AC55">
            <v>1251.1079999999999</v>
          </cell>
          <cell r="AD55">
            <v>1696.9010000000001</v>
          </cell>
          <cell r="AE55">
            <v>1898.675</v>
          </cell>
          <cell r="AF55">
            <v>9405.9130000000005</v>
          </cell>
        </row>
        <row r="56">
          <cell r="D56">
            <v>1.1260647359454856</v>
          </cell>
          <cell r="E56">
            <v>2.1</v>
          </cell>
          <cell r="F56">
            <v>1.2869230769230768</v>
          </cell>
          <cell r="G56">
            <v>0.45866666666666667</v>
          </cell>
          <cell r="H56">
            <v>1.2776523702031604</v>
          </cell>
          <cell r="I56">
            <v>0.24111111111111111</v>
          </cell>
          <cell r="J56">
            <v>0.15944444444444444</v>
          </cell>
          <cell r="K56">
            <v>0.92719665271966523</v>
          </cell>
          <cell r="L56">
            <v>0.91631799163179917</v>
          </cell>
          <cell r="M56">
            <v>1.9397489539748953</v>
          </cell>
          <cell r="N56">
            <v>2.0569037656903766</v>
          </cell>
          <cell r="O56">
            <v>2.3891625615763545</v>
          </cell>
          <cell r="P56">
            <v>1.0255979857322703</v>
          </cell>
          <cell r="T56">
            <v>0</v>
          </cell>
          <cell r="U56">
            <v>0.17388983532084043</v>
          </cell>
          <cell r="V56">
            <v>0.79699096225412014</v>
          </cell>
          <cell r="W56">
            <v>0.631364528457804</v>
          </cell>
          <cell r="X56">
            <v>0.6479471730265961</v>
          </cell>
          <cell r="Y56">
            <v>0.53214595250476693</v>
          </cell>
          <cell r="Z56">
            <v>0.58874209860935522</v>
          </cell>
          <cell r="AA56">
            <v>0.61026803636793014</v>
          </cell>
          <cell r="AB56">
            <v>0.61136381837110598</v>
          </cell>
          <cell r="AC56">
            <v>0.60961262973249519</v>
          </cell>
          <cell r="AD56">
            <v>0.76041361385584005</v>
          </cell>
          <cell r="AE56">
            <v>0.78757051601128247</v>
          </cell>
          <cell r="AF56">
            <v>0.65652574196610558</v>
          </cell>
        </row>
        <row r="79">
          <cell r="D79">
            <v>9450</v>
          </cell>
          <cell r="E79">
            <v>12200</v>
          </cell>
          <cell r="F79">
            <v>16681</v>
          </cell>
          <cell r="G79">
            <v>13967</v>
          </cell>
          <cell r="H79">
            <v>10000</v>
          </cell>
          <cell r="I79">
            <v>14856</v>
          </cell>
          <cell r="J79">
            <v>77154</v>
          </cell>
        </row>
        <row r="80">
          <cell r="D80">
            <v>11156</v>
          </cell>
          <cell r="E80">
            <v>12327</v>
          </cell>
          <cell r="F80">
            <v>17108</v>
          </cell>
          <cell r="G80">
            <v>14442</v>
          </cell>
          <cell r="H80">
            <v>10143</v>
          </cell>
          <cell r="I80">
            <v>14922</v>
          </cell>
          <cell r="J80">
            <v>80098</v>
          </cell>
        </row>
        <row r="81">
          <cell r="D81">
            <v>1.1805291005291005</v>
          </cell>
          <cell r="E81">
            <v>1.0104098360655738</v>
          </cell>
          <cell r="F81">
            <v>1.0255979857322703</v>
          </cell>
          <cell r="G81">
            <v>1.0340087348750626</v>
          </cell>
          <cell r="H81">
            <v>1.0143</v>
          </cell>
          <cell r="I81">
            <v>1.004442649434572</v>
          </cell>
          <cell r="J81">
            <v>1.038157451331104</v>
          </cell>
        </row>
        <row r="84">
          <cell r="D84">
            <v>7647.9</v>
          </cell>
          <cell r="E84">
            <v>12995.1</v>
          </cell>
          <cell r="F84">
            <v>14326.8</v>
          </cell>
          <cell r="G84">
            <v>10862.1</v>
          </cell>
          <cell r="H84">
            <v>7152.6</v>
          </cell>
          <cell r="I84">
            <v>10353.15</v>
          </cell>
          <cell r="J84">
            <v>63337.65</v>
          </cell>
        </row>
        <row r="85">
          <cell r="D85">
            <v>4998.357</v>
          </cell>
          <cell r="E85">
            <v>8309.1370000000006</v>
          </cell>
          <cell r="F85">
            <v>9405.9130000000005</v>
          </cell>
          <cell r="G85">
            <v>8729.18</v>
          </cell>
          <cell r="H85">
            <v>5411.7219999999998</v>
          </cell>
          <cell r="I85">
            <v>5275.2110000000002</v>
          </cell>
          <cell r="J85">
            <v>42129.52</v>
          </cell>
        </row>
        <row r="86">
          <cell r="D86">
            <v>0.65355940846506899</v>
          </cell>
          <cell r="E86">
            <v>0.63940539126286067</v>
          </cell>
          <cell r="F86">
            <v>0.65652574196610558</v>
          </cell>
          <cell r="G86">
            <v>0.80363649754651489</v>
          </cell>
          <cell r="H86">
            <v>0.75660906523501936</v>
          </cell>
          <cell r="I86">
            <v>0.50952714874217031</v>
          </cell>
          <cell r="J86">
            <v>0.66515761162594456</v>
          </cell>
        </row>
      </sheetData>
      <sheetData sheetId="38" refreshError="1"/>
      <sheetData sheetId="39" refreshError="1"/>
      <sheetData sheetId="40" refreshError="1">
        <row r="21">
          <cell r="C21">
            <v>722787</v>
          </cell>
          <cell r="D21">
            <v>723001</v>
          </cell>
          <cell r="E21">
            <v>727332</v>
          </cell>
          <cell r="F21">
            <v>726523</v>
          </cell>
          <cell r="G21">
            <v>730984</v>
          </cell>
          <cell r="H21">
            <v>731623</v>
          </cell>
          <cell r="I21">
            <v>732881</v>
          </cell>
          <cell r="J21">
            <v>734763</v>
          </cell>
          <cell r="K21">
            <v>735343</v>
          </cell>
          <cell r="L21">
            <v>736589</v>
          </cell>
          <cell r="M21">
            <v>738174</v>
          </cell>
          <cell r="N21">
            <v>740132</v>
          </cell>
        </row>
        <row r="22">
          <cell r="C22">
            <v>839955</v>
          </cell>
          <cell r="D22">
            <v>843186</v>
          </cell>
          <cell r="E22">
            <v>842709</v>
          </cell>
          <cell r="F22">
            <v>843372</v>
          </cell>
          <cell r="G22">
            <v>846150</v>
          </cell>
          <cell r="H22">
            <v>847511</v>
          </cell>
          <cell r="I22">
            <v>849172</v>
          </cell>
          <cell r="J22">
            <v>851417</v>
          </cell>
          <cell r="K22">
            <v>852526</v>
          </cell>
          <cell r="L22">
            <v>852752</v>
          </cell>
          <cell r="M22">
            <v>853924</v>
          </cell>
          <cell r="N22">
            <v>857048</v>
          </cell>
        </row>
        <row r="23">
          <cell r="C23">
            <v>779427</v>
          </cell>
          <cell r="D23">
            <v>779783</v>
          </cell>
          <cell r="E23">
            <v>782143</v>
          </cell>
          <cell r="F23">
            <v>787953</v>
          </cell>
          <cell r="G23">
            <v>791268</v>
          </cell>
          <cell r="H23">
            <v>793144</v>
          </cell>
          <cell r="I23">
            <v>792907</v>
          </cell>
          <cell r="J23">
            <v>795295</v>
          </cell>
          <cell r="K23">
            <v>798310</v>
          </cell>
          <cell r="L23">
            <v>801117</v>
          </cell>
          <cell r="M23">
            <v>804319</v>
          </cell>
          <cell r="N23">
            <v>805796</v>
          </cell>
        </row>
        <row r="24">
          <cell r="C24">
            <v>1219563</v>
          </cell>
          <cell r="D24">
            <v>1221817</v>
          </cell>
          <cell r="E24">
            <v>1226898</v>
          </cell>
          <cell r="F24">
            <v>1229037</v>
          </cell>
          <cell r="G24">
            <v>1232151</v>
          </cell>
          <cell r="H24">
            <v>1234127</v>
          </cell>
          <cell r="I24">
            <v>1237143</v>
          </cell>
          <cell r="J24">
            <v>1242435</v>
          </cell>
          <cell r="K24">
            <v>1244928</v>
          </cell>
          <cell r="L24">
            <v>1248879</v>
          </cell>
          <cell r="M24">
            <v>1253598</v>
          </cell>
          <cell r="N24">
            <v>1257398</v>
          </cell>
        </row>
        <row r="25">
          <cell r="C25">
            <v>762130</v>
          </cell>
          <cell r="D25">
            <v>763707</v>
          </cell>
          <cell r="E25">
            <v>766564</v>
          </cell>
          <cell r="F25">
            <v>770140</v>
          </cell>
          <cell r="G25">
            <v>773401</v>
          </cell>
          <cell r="H25">
            <v>776471</v>
          </cell>
          <cell r="I25">
            <v>778828</v>
          </cell>
          <cell r="J25">
            <v>782436</v>
          </cell>
          <cell r="K25">
            <v>785006</v>
          </cell>
          <cell r="L25">
            <v>787715</v>
          </cell>
          <cell r="M25">
            <v>789619</v>
          </cell>
          <cell r="N25">
            <v>792726</v>
          </cell>
        </row>
        <row r="26">
          <cell r="C26">
            <v>964897</v>
          </cell>
          <cell r="D26">
            <v>966143</v>
          </cell>
          <cell r="E26">
            <v>971421</v>
          </cell>
          <cell r="F26">
            <v>974062</v>
          </cell>
          <cell r="G26">
            <v>976769</v>
          </cell>
          <cell r="H26">
            <v>982227</v>
          </cell>
          <cell r="I26">
            <v>984467</v>
          </cell>
          <cell r="J26">
            <v>987531</v>
          </cell>
          <cell r="K26">
            <v>988914</v>
          </cell>
          <cell r="L26">
            <v>989888</v>
          </cell>
          <cell r="M26">
            <v>991121</v>
          </cell>
          <cell r="N26">
            <v>987863</v>
          </cell>
        </row>
        <row r="27">
          <cell r="C27">
            <v>5314287</v>
          </cell>
          <cell r="D27">
            <v>5323499</v>
          </cell>
          <cell r="E27">
            <v>5317067</v>
          </cell>
          <cell r="F27">
            <v>5331087</v>
          </cell>
          <cell r="G27">
            <v>5350723</v>
          </cell>
          <cell r="H27">
            <v>5365103</v>
          </cell>
          <cell r="I27">
            <v>5375398</v>
          </cell>
          <cell r="J27">
            <v>5393877</v>
          </cell>
          <cell r="K27">
            <v>5405027</v>
          </cell>
          <cell r="L27">
            <v>5416940</v>
          </cell>
          <cell r="M27">
            <v>5430755</v>
          </cell>
          <cell r="N27">
            <v>5440963</v>
          </cell>
        </row>
        <row r="31">
          <cell r="C31">
            <v>635</v>
          </cell>
          <cell r="D31">
            <v>560</v>
          </cell>
          <cell r="E31">
            <v>1059</v>
          </cell>
          <cell r="F31">
            <v>613</v>
          </cell>
          <cell r="G31">
            <v>467</v>
          </cell>
          <cell r="H31">
            <v>237</v>
          </cell>
          <cell r="I31">
            <v>268</v>
          </cell>
          <cell r="J31">
            <v>267</v>
          </cell>
          <cell r="K31">
            <v>246</v>
          </cell>
          <cell r="L31">
            <v>260</v>
          </cell>
          <cell r="M31">
            <v>271</v>
          </cell>
          <cell r="N31">
            <v>205</v>
          </cell>
        </row>
        <row r="32">
          <cell r="C32">
            <v>360</v>
          </cell>
          <cell r="D32">
            <v>416</v>
          </cell>
          <cell r="E32">
            <v>426</v>
          </cell>
          <cell r="F32">
            <v>474</v>
          </cell>
          <cell r="G32">
            <v>386</v>
          </cell>
          <cell r="H32">
            <v>383</v>
          </cell>
          <cell r="I32">
            <v>352</v>
          </cell>
          <cell r="J32">
            <v>312</v>
          </cell>
          <cell r="K32">
            <v>289</v>
          </cell>
          <cell r="L32">
            <v>319</v>
          </cell>
          <cell r="M32">
            <v>317</v>
          </cell>
          <cell r="N32">
            <v>317</v>
          </cell>
        </row>
        <row r="33">
          <cell r="C33">
            <v>853</v>
          </cell>
          <cell r="D33">
            <v>288</v>
          </cell>
          <cell r="E33">
            <v>304</v>
          </cell>
          <cell r="F33">
            <v>228</v>
          </cell>
          <cell r="G33">
            <v>236</v>
          </cell>
          <cell r="H33">
            <v>196</v>
          </cell>
          <cell r="I33">
            <v>174</v>
          </cell>
          <cell r="J33">
            <v>236</v>
          </cell>
          <cell r="K33">
            <v>166</v>
          </cell>
          <cell r="L33">
            <v>180</v>
          </cell>
          <cell r="M33">
            <v>203</v>
          </cell>
          <cell r="N33">
            <v>164</v>
          </cell>
        </row>
        <row r="34">
          <cell r="C34">
            <v>1100</v>
          </cell>
          <cell r="D34">
            <v>1126</v>
          </cell>
          <cell r="E34">
            <v>971</v>
          </cell>
          <cell r="F34">
            <v>574</v>
          </cell>
          <cell r="G34">
            <v>702</v>
          </cell>
          <cell r="H34">
            <v>701</v>
          </cell>
          <cell r="I34">
            <v>757</v>
          </cell>
          <cell r="J34">
            <v>754</v>
          </cell>
          <cell r="K34">
            <v>567</v>
          </cell>
          <cell r="L34">
            <v>684</v>
          </cell>
          <cell r="M34">
            <v>572</v>
          </cell>
          <cell r="N34">
            <v>461</v>
          </cell>
        </row>
        <row r="35">
          <cell r="C35">
            <v>585</v>
          </cell>
          <cell r="D35">
            <v>451</v>
          </cell>
          <cell r="E35">
            <v>566</v>
          </cell>
          <cell r="F35">
            <v>453</v>
          </cell>
          <cell r="G35">
            <v>468</v>
          </cell>
          <cell r="H35">
            <v>479</v>
          </cell>
          <cell r="I35">
            <v>475</v>
          </cell>
          <cell r="J35">
            <v>397</v>
          </cell>
          <cell r="K35">
            <v>352</v>
          </cell>
          <cell r="L35">
            <v>321</v>
          </cell>
          <cell r="M35">
            <v>272</v>
          </cell>
          <cell r="N35">
            <v>245</v>
          </cell>
        </row>
        <row r="36">
          <cell r="C36">
            <v>1219</v>
          </cell>
          <cell r="D36">
            <v>833</v>
          </cell>
          <cell r="E36">
            <v>1127</v>
          </cell>
          <cell r="F36">
            <v>744</v>
          </cell>
          <cell r="G36">
            <v>905</v>
          </cell>
          <cell r="H36">
            <v>864</v>
          </cell>
          <cell r="I36">
            <v>881</v>
          </cell>
          <cell r="J36">
            <v>936</v>
          </cell>
          <cell r="K36">
            <v>523</v>
          </cell>
          <cell r="L36">
            <v>593</v>
          </cell>
          <cell r="M36">
            <v>568</v>
          </cell>
          <cell r="N36">
            <v>490</v>
          </cell>
        </row>
        <row r="37">
          <cell r="C37">
            <v>5456</v>
          </cell>
          <cell r="D37">
            <v>3731</v>
          </cell>
          <cell r="E37">
            <v>4453</v>
          </cell>
          <cell r="F37">
            <v>3086</v>
          </cell>
          <cell r="G37">
            <v>3164</v>
          </cell>
          <cell r="H37">
            <v>2860</v>
          </cell>
          <cell r="I37">
            <v>2907</v>
          </cell>
          <cell r="J37">
            <v>2902</v>
          </cell>
          <cell r="K37">
            <v>2143</v>
          </cell>
          <cell r="L37">
            <v>2357</v>
          </cell>
          <cell r="M37">
            <v>2203</v>
          </cell>
          <cell r="N37">
            <v>1882</v>
          </cell>
        </row>
        <row r="41">
          <cell r="C41">
            <v>483</v>
          </cell>
          <cell r="D41">
            <v>432</v>
          </cell>
          <cell r="E41">
            <v>861</v>
          </cell>
          <cell r="F41">
            <v>503</v>
          </cell>
          <cell r="G41">
            <v>341</v>
          </cell>
          <cell r="H41">
            <v>121</v>
          </cell>
          <cell r="I41">
            <v>135</v>
          </cell>
          <cell r="J41">
            <v>97</v>
          </cell>
          <cell r="K41">
            <v>100</v>
          </cell>
          <cell r="L41">
            <v>111</v>
          </cell>
          <cell r="M41">
            <v>135</v>
          </cell>
          <cell r="N41">
            <v>122</v>
          </cell>
        </row>
        <row r="42">
          <cell r="C42">
            <v>266</v>
          </cell>
          <cell r="D42">
            <v>303</v>
          </cell>
          <cell r="E42">
            <v>253</v>
          </cell>
          <cell r="F42">
            <v>412</v>
          </cell>
          <cell r="G42">
            <v>229</v>
          </cell>
          <cell r="H42">
            <v>237</v>
          </cell>
          <cell r="I42">
            <v>228</v>
          </cell>
          <cell r="J42">
            <v>213</v>
          </cell>
          <cell r="K42">
            <v>185</v>
          </cell>
          <cell r="L42">
            <v>191</v>
          </cell>
          <cell r="M42">
            <v>197</v>
          </cell>
          <cell r="N42">
            <v>197</v>
          </cell>
        </row>
        <row r="43">
          <cell r="C43">
            <v>500</v>
          </cell>
          <cell r="D43">
            <v>211</v>
          </cell>
          <cell r="E43">
            <v>175</v>
          </cell>
          <cell r="F43">
            <v>155</v>
          </cell>
          <cell r="G43">
            <v>171</v>
          </cell>
          <cell r="H43">
            <v>133</v>
          </cell>
          <cell r="I43">
            <v>95</v>
          </cell>
          <cell r="J43">
            <v>143</v>
          </cell>
          <cell r="K43">
            <v>106</v>
          </cell>
          <cell r="L43">
            <v>106</v>
          </cell>
          <cell r="M43">
            <v>133</v>
          </cell>
          <cell r="N43">
            <v>106</v>
          </cell>
        </row>
        <row r="44">
          <cell r="C44">
            <v>600</v>
          </cell>
          <cell r="D44">
            <v>397</v>
          </cell>
          <cell r="E44">
            <v>379</v>
          </cell>
          <cell r="F44">
            <v>230</v>
          </cell>
          <cell r="G44">
            <v>266</v>
          </cell>
          <cell r="H44">
            <v>293</v>
          </cell>
          <cell r="I44">
            <v>277</v>
          </cell>
          <cell r="J44">
            <v>255</v>
          </cell>
          <cell r="K44">
            <v>235</v>
          </cell>
          <cell r="L44">
            <v>299</v>
          </cell>
          <cell r="M44">
            <v>306</v>
          </cell>
          <cell r="N44">
            <v>265</v>
          </cell>
        </row>
        <row r="45">
          <cell r="C45">
            <v>176</v>
          </cell>
          <cell r="D45">
            <v>125</v>
          </cell>
          <cell r="E45">
            <v>174</v>
          </cell>
          <cell r="F45">
            <v>120</v>
          </cell>
          <cell r="G45">
            <v>194</v>
          </cell>
          <cell r="H45">
            <v>146</v>
          </cell>
          <cell r="I45">
            <v>237</v>
          </cell>
          <cell r="J45">
            <v>207</v>
          </cell>
          <cell r="K45">
            <v>239</v>
          </cell>
          <cell r="L45">
            <v>200</v>
          </cell>
          <cell r="M45">
            <v>124</v>
          </cell>
          <cell r="N45">
            <v>160</v>
          </cell>
        </row>
        <row r="46">
          <cell r="C46">
            <v>560</v>
          </cell>
          <cell r="D46">
            <v>484</v>
          </cell>
          <cell r="E46">
            <v>773</v>
          </cell>
          <cell r="F46">
            <v>521</v>
          </cell>
          <cell r="G46">
            <v>589</v>
          </cell>
          <cell r="H46">
            <v>378</v>
          </cell>
          <cell r="I46">
            <v>418</v>
          </cell>
          <cell r="J46">
            <v>430</v>
          </cell>
          <cell r="K46">
            <v>224</v>
          </cell>
          <cell r="L46">
            <v>232</v>
          </cell>
          <cell r="M46">
            <v>217</v>
          </cell>
          <cell r="N46">
            <v>258</v>
          </cell>
        </row>
        <row r="47">
          <cell r="C47">
            <v>3289</v>
          </cell>
          <cell r="D47">
            <v>1952</v>
          </cell>
          <cell r="E47">
            <v>2615</v>
          </cell>
          <cell r="F47">
            <v>1941</v>
          </cell>
          <cell r="G47">
            <v>1790</v>
          </cell>
          <cell r="H47">
            <v>1308</v>
          </cell>
          <cell r="I47">
            <v>1390</v>
          </cell>
          <cell r="J47">
            <v>1345</v>
          </cell>
          <cell r="K47">
            <v>1089</v>
          </cell>
          <cell r="L47">
            <v>1139</v>
          </cell>
          <cell r="M47">
            <v>1112</v>
          </cell>
          <cell r="N47">
            <v>1108</v>
          </cell>
        </row>
        <row r="51">
          <cell r="C51">
            <v>152</v>
          </cell>
          <cell r="D51">
            <v>128</v>
          </cell>
          <cell r="E51">
            <v>198</v>
          </cell>
          <cell r="F51">
            <v>110</v>
          </cell>
          <cell r="G51">
            <v>136</v>
          </cell>
          <cell r="H51">
            <v>116</v>
          </cell>
          <cell r="I51">
            <v>133</v>
          </cell>
          <cell r="J51">
            <v>170</v>
          </cell>
          <cell r="K51">
            <v>146</v>
          </cell>
          <cell r="L51">
            <v>149</v>
          </cell>
          <cell r="M51">
            <v>136</v>
          </cell>
          <cell r="N51">
            <v>83</v>
          </cell>
        </row>
        <row r="52">
          <cell r="C52">
            <v>94</v>
          </cell>
          <cell r="D52">
            <v>113</v>
          </cell>
          <cell r="E52">
            <v>173</v>
          </cell>
          <cell r="F52">
            <v>62</v>
          </cell>
          <cell r="G52">
            <v>157</v>
          </cell>
          <cell r="H52">
            <v>146</v>
          </cell>
          <cell r="I52">
            <v>124</v>
          </cell>
          <cell r="J52">
            <v>99</v>
          </cell>
          <cell r="K52">
            <v>104</v>
          </cell>
          <cell r="L52">
            <v>128</v>
          </cell>
          <cell r="M52">
            <v>120</v>
          </cell>
          <cell r="N52">
            <v>120</v>
          </cell>
        </row>
        <row r="53">
          <cell r="C53">
            <v>353</v>
          </cell>
          <cell r="D53">
            <v>77</v>
          </cell>
          <cell r="E53">
            <v>129</v>
          </cell>
          <cell r="F53">
            <v>73</v>
          </cell>
          <cell r="G53">
            <v>65</v>
          </cell>
          <cell r="H53">
            <v>63</v>
          </cell>
          <cell r="I53">
            <v>79</v>
          </cell>
          <cell r="J53">
            <v>93</v>
          </cell>
          <cell r="K53">
            <v>60</v>
          </cell>
          <cell r="L53">
            <v>74</v>
          </cell>
          <cell r="M53">
            <v>70</v>
          </cell>
          <cell r="N53">
            <v>58</v>
          </cell>
        </row>
        <row r="54">
          <cell r="C54">
            <v>500</v>
          </cell>
          <cell r="D54">
            <v>729</v>
          </cell>
          <cell r="E54">
            <v>592</v>
          </cell>
          <cell r="F54">
            <v>344</v>
          </cell>
          <cell r="G54">
            <v>436</v>
          </cell>
          <cell r="H54">
            <v>408</v>
          </cell>
          <cell r="I54">
            <v>480</v>
          </cell>
          <cell r="J54">
            <v>499</v>
          </cell>
          <cell r="K54">
            <v>332</v>
          </cell>
          <cell r="L54">
            <v>385</v>
          </cell>
          <cell r="M54">
            <v>266</v>
          </cell>
          <cell r="N54">
            <v>196</v>
          </cell>
        </row>
        <row r="55">
          <cell r="C55">
            <v>409</v>
          </cell>
          <cell r="D55">
            <v>326</v>
          </cell>
          <cell r="E55">
            <v>392</v>
          </cell>
          <cell r="F55">
            <v>333</v>
          </cell>
          <cell r="G55">
            <v>274</v>
          </cell>
          <cell r="H55">
            <v>333</v>
          </cell>
          <cell r="I55">
            <v>238</v>
          </cell>
          <cell r="J55">
            <v>190</v>
          </cell>
          <cell r="K55">
            <v>113</v>
          </cell>
          <cell r="L55">
            <v>121</v>
          </cell>
          <cell r="M55">
            <v>148</v>
          </cell>
          <cell r="N55">
            <v>85</v>
          </cell>
        </row>
        <row r="56">
          <cell r="C56">
            <v>659</v>
          </cell>
          <cell r="D56">
            <v>349</v>
          </cell>
          <cell r="E56">
            <v>354</v>
          </cell>
          <cell r="F56">
            <v>223</v>
          </cell>
          <cell r="G56">
            <v>316</v>
          </cell>
          <cell r="H56">
            <v>486</v>
          </cell>
          <cell r="I56">
            <v>463</v>
          </cell>
          <cell r="J56">
            <v>506</v>
          </cell>
          <cell r="K56">
            <v>299</v>
          </cell>
          <cell r="L56">
            <v>361</v>
          </cell>
          <cell r="M56">
            <v>351</v>
          </cell>
          <cell r="N56">
            <v>232</v>
          </cell>
        </row>
        <row r="57">
          <cell r="C57">
            <v>2167</v>
          </cell>
          <cell r="D57">
            <v>1722</v>
          </cell>
          <cell r="E57">
            <v>1838</v>
          </cell>
          <cell r="F57">
            <v>1145</v>
          </cell>
          <cell r="G57">
            <v>1384</v>
          </cell>
          <cell r="H57">
            <v>1552</v>
          </cell>
          <cell r="I57">
            <v>1517</v>
          </cell>
          <cell r="J57">
            <v>1557</v>
          </cell>
          <cell r="K57">
            <v>1054</v>
          </cell>
          <cell r="L57">
            <v>1218</v>
          </cell>
          <cell r="M57">
            <v>1091</v>
          </cell>
          <cell r="N57">
            <v>774</v>
          </cell>
        </row>
        <row r="61">
          <cell r="C61">
            <v>43.644788701086632</v>
          </cell>
          <cell r="D61">
            <v>17.355060351511099</v>
          </cell>
          <cell r="E61">
            <v>15.60433860139206</v>
          </cell>
          <cell r="F61">
            <v>13.872455594680572</v>
          </cell>
          <cell r="G61">
            <v>13.179963062163607</v>
          </cell>
          <cell r="H61">
            <v>13.661029027574154</v>
          </cell>
          <cell r="I61">
            <v>11.07249883928697</v>
          </cell>
          <cell r="J61">
            <v>12.717931441084815</v>
          </cell>
          <cell r="K61">
            <v>8.6607706266956015</v>
          </cell>
          <cell r="L61">
            <v>10.431751626557256</v>
          </cell>
          <cell r="M61">
            <v>11.254218590910547</v>
          </cell>
          <cell r="N61">
            <v>10.238964903335813</v>
          </cell>
        </row>
        <row r="62">
          <cell r="C62">
            <v>9.5713888352421446</v>
          </cell>
          <cell r="D62">
            <v>9.1622703524201849</v>
          </cell>
          <cell r="E62">
            <v>10.464265799593017</v>
          </cell>
          <cell r="F62">
            <v>8.8196223895006565</v>
          </cell>
          <cell r="G62">
            <v>8.8364816317070343</v>
          </cell>
          <cell r="H62">
            <v>9.6018087633715758</v>
          </cell>
          <cell r="I62">
            <v>9.6729712486365234</v>
          </cell>
          <cell r="J62">
            <v>11.463959724092657</v>
          </cell>
          <cell r="K62">
            <v>9.9265148777255749</v>
          </cell>
          <cell r="L62">
            <v>6.7089240713310119</v>
          </cell>
          <cell r="M62">
            <v>7.5391369905539047</v>
          </cell>
          <cell r="N62">
            <v>6.8419952834412969</v>
          </cell>
        </row>
        <row r="63">
          <cell r="C63">
            <v>22.247159783637521</v>
          </cell>
          <cell r="D63">
            <v>18.328747875709894</v>
          </cell>
          <cell r="E63">
            <v>15.399553151949219</v>
          </cell>
          <cell r="F63">
            <v>16.002004818874536</v>
          </cell>
          <cell r="G63">
            <v>13.770532616193732</v>
          </cell>
          <cell r="H63">
            <v>12.879334628177237</v>
          </cell>
          <cell r="I63">
            <v>8.8815687410150073</v>
          </cell>
          <cell r="J63">
            <v>11.678241903128534</v>
          </cell>
          <cell r="K63">
            <v>9.3934253785511608</v>
          </cell>
          <cell r="L63">
            <v>8.70022060351649</v>
          </cell>
          <cell r="M63">
            <v>10.485256643140561</v>
          </cell>
          <cell r="N63">
            <v>8.9854567284416813</v>
          </cell>
        </row>
        <row r="64">
          <cell r="C64">
            <v>22.658034555806196</v>
          </cell>
          <cell r="D64">
            <v>18.314240383774532</v>
          </cell>
          <cell r="E64">
            <v>20.330806055202775</v>
          </cell>
          <cell r="F64">
            <v>38.095411426307095</v>
          </cell>
          <cell r="G64">
            <v>19.933281505156081</v>
          </cell>
          <cell r="H64">
            <v>17.803618948430191</v>
          </cell>
          <cell r="I64">
            <v>15.7452105932141</v>
          </cell>
          <cell r="J64">
            <v>16.314210720604066</v>
          </cell>
          <cell r="K64">
            <v>17.0592801831834</v>
          </cell>
          <cell r="L64">
            <v>13.62970032636105</v>
          </cell>
          <cell r="M64">
            <v>14.037776455339165</v>
          </cell>
          <cell r="N64">
            <v>13.790256456513561</v>
          </cell>
        </row>
        <row r="65">
          <cell r="C65">
            <v>11.463523533778361</v>
          </cell>
          <cell r="D65">
            <v>10.334348997527139</v>
          </cell>
          <cell r="E65">
            <v>9.7185041409278519</v>
          </cell>
          <cell r="F65">
            <v>10.430822945631718</v>
          </cell>
          <cell r="G65">
            <v>9.3158212119491299</v>
          </cell>
          <cell r="H65">
            <v>8.9524549141427219</v>
          </cell>
          <cell r="I65">
            <v>9.3328302109756773</v>
          </cell>
          <cell r="J65">
            <v>9.4596731187175571</v>
          </cell>
          <cell r="K65">
            <v>6.4756138508850007</v>
          </cell>
          <cell r="L65">
            <v>6.0890466444956086</v>
          </cell>
          <cell r="M65">
            <v>10.483269394714407</v>
          </cell>
          <cell r="N65">
            <v>7.874664032040454</v>
          </cell>
        </row>
        <row r="66">
          <cell r="C66">
            <v>13.887680528971638</v>
          </cell>
          <cell r="D66">
            <v>15.15346394999573</v>
          </cell>
          <cell r="E66">
            <v>15.592258674604283</v>
          </cell>
          <cell r="F66">
            <v>13.09590097228766</v>
          </cell>
          <cell r="G66">
            <v>13.87235937721417</v>
          </cell>
          <cell r="H66">
            <v>14.469455086705018</v>
          </cell>
          <cell r="I66">
            <v>15.052769858691324</v>
          </cell>
          <cell r="J66">
            <v>15.104601755445564</v>
          </cell>
          <cell r="K66">
            <v>13.015953780168669</v>
          </cell>
          <cell r="L66">
            <v>10.60706506297945</v>
          </cell>
          <cell r="M66">
            <v>11.549674107921668</v>
          </cell>
          <cell r="N66">
            <v>10.492323238874528</v>
          </cell>
        </row>
        <row r="67">
          <cell r="C67">
            <v>20.546185948123743</v>
          </cell>
          <cell r="D67">
            <v>16.436777943054093</v>
          </cell>
          <cell r="E67">
            <v>17.284815498403546</v>
          </cell>
          <cell r="F67">
            <v>18.472355618718115</v>
          </cell>
          <cell r="G67">
            <v>14.826766132028858</v>
          </cell>
          <cell r="H67">
            <v>13.864948485516603</v>
          </cell>
          <cell r="I67">
            <v>12.510128451189216</v>
          </cell>
          <cell r="J67">
            <v>17.99015810149622</v>
          </cell>
          <cell r="K67">
            <v>12.491243213015206</v>
          </cell>
          <cell r="L67">
            <v>9.8507306938864563</v>
          </cell>
          <cell r="M67">
            <v>11.20352997375173</v>
          </cell>
          <cell r="N67">
            <v>10.178217971382379</v>
          </cell>
        </row>
        <row r="71">
          <cell r="C71">
            <v>8.7854374801981781</v>
          </cell>
          <cell r="D71">
            <v>7.7454941279472642</v>
          </cell>
          <cell r="E71">
            <v>14.56</v>
          </cell>
          <cell r="F71">
            <v>8.4374479541597438</v>
          </cell>
          <cell r="G71">
            <v>6.3886487255535007</v>
          </cell>
          <cell r="H71">
            <v>3.2393732837814011</v>
          </cell>
          <cell r="I71">
            <v>3.6568010359116965</v>
          </cell>
          <cell r="J71">
            <v>3.6338247843182088</v>
          </cell>
          <cell r="K71">
            <v>3.3453775992971986</v>
          </cell>
          <cell r="L71">
            <v>3.5297839093442884</v>
          </cell>
          <cell r="M71">
            <v>3.6712211484013255</v>
          </cell>
          <cell r="N71">
            <v>2.7697762020828716</v>
          </cell>
        </row>
        <row r="72">
          <cell r="C72">
            <v>4.2859438898512421</v>
          </cell>
          <cell r="D72">
            <v>4.9336682535051581</v>
          </cell>
          <cell r="E72">
            <v>5.0599999999999996</v>
          </cell>
          <cell r="F72">
            <v>5.6202956702380442</v>
          </cell>
          <cell r="G72">
            <v>4.5618389174496246</v>
          </cell>
          <cell r="H72">
            <v>4.5191153861129827</v>
          </cell>
          <cell r="I72">
            <v>4.1452143970832767</v>
          </cell>
          <cell r="J72">
            <v>3.6644793326889173</v>
          </cell>
          <cell r="K72">
            <v>3.3899259377426612</v>
          </cell>
          <cell r="L72">
            <v>3.7408296902264668</v>
          </cell>
          <cell r="M72">
            <v>3.712274160229716</v>
          </cell>
          <cell r="N72">
            <v>3.6987426608544678</v>
          </cell>
        </row>
        <row r="73">
          <cell r="C73">
            <v>10.943937020400885</v>
          </cell>
          <cell r="D73">
            <v>3.6933351970997061</v>
          </cell>
          <cell r="E73">
            <v>3.89</v>
          </cell>
          <cell r="F73">
            <v>2.8935736014711537</v>
          </cell>
          <cell r="G73">
            <v>2.9825545832764626</v>
          </cell>
          <cell r="H73">
            <v>2.471177995420756</v>
          </cell>
          <cell r="I73">
            <v>2.1944566008371726</v>
          </cell>
          <cell r="J73">
            <v>2.9674523290099901</v>
          </cell>
          <cell r="K73">
            <v>2.0793927171149051</v>
          </cell>
          <cell r="L73">
            <v>2.2468628177906598</v>
          </cell>
          <cell r="M73">
            <v>2.5238742339793041</v>
          </cell>
          <cell r="N73">
            <v>2.0352545805638154</v>
          </cell>
        </row>
        <row r="74">
          <cell r="C74">
            <v>9.0196242424540589</v>
          </cell>
          <cell r="D74">
            <v>9.2157827235993608</v>
          </cell>
          <cell r="E74">
            <v>7.91</v>
          </cell>
          <cell r="F74">
            <v>4.6703231879918992</v>
          </cell>
          <cell r="G74">
            <v>5.6973536522715156</v>
          </cell>
          <cell r="H74">
            <v>5.6801285443070286</v>
          </cell>
          <cell r="I74">
            <v>6.1189369377670975</v>
          </cell>
          <cell r="J74">
            <v>6.0687279415019697</v>
          </cell>
          <cell r="K74">
            <v>4.5544802590993214</v>
          </cell>
          <cell r="L74">
            <v>5.4769116944075451</v>
          </cell>
          <cell r="M74">
            <v>4.5628662457980944</v>
          </cell>
          <cell r="N74">
            <v>3.6663013620190266</v>
          </cell>
        </row>
        <row r="75">
          <cell r="C75">
            <v>7.6758558251216984</v>
          </cell>
          <cell r="D75">
            <v>5.9054061308852743</v>
          </cell>
          <cell r="E75">
            <v>7.38</v>
          </cell>
          <cell r="F75">
            <v>5.88204741994962</v>
          </cell>
          <cell r="G75">
            <v>6.0511946583984244</v>
          </cell>
          <cell r="H75">
            <v>6.1689361225338741</v>
          </cell>
          <cell r="I75">
            <v>6.0989075893522058</v>
          </cell>
          <cell r="J75">
            <v>5.0738974178079737</v>
          </cell>
          <cell r="K75">
            <v>4.4840421601873111</v>
          </cell>
          <cell r="L75">
            <v>4.0750779152358403</v>
          </cell>
          <cell r="M75">
            <v>3.4446992790193751</v>
          </cell>
          <cell r="N75">
            <v>3.0906012922497812</v>
          </cell>
        </row>
        <row r="76">
          <cell r="C76">
            <v>12.633472795541907</v>
          </cell>
          <cell r="D76">
            <v>8.6219120771976812</v>
          </cell>
          <cell r="E76">
            <v>11.6</v>
          </cell>
          <cell r="F76">
            <v>7.6381174914943815</v>
          </cell>
          <cell r="G76">
            <v>9.265240809239442</v>
          </cell>
          <cell r="H76">
            <v>8.7963373028841598</v>
          </cell>
          <cell r="I76">
            <v>8.9490048930030159</v>
          </cell>
          <cell r="J76">
            <v>9.4781834696834828</v>
          </cell>
          <cell r="K76">
            <v>5.2886297494018688</v>
          </cell>
          <cell r="L76">
            <v>5.9905767117087994</v>
          </cell>
          <cell r="M76">
            <v>5.7308845236858064</v>
          </cell>
          <cell r="N76">
            <v>4.9602019713259837</v>
          </cell>
        </row>
        <row r="77">
          <cell r="C77">
            <v>10.266664182796299</v>
          </cell>
          <cell r="D77">
            <v>7.0085483250771716</v>
          </cell>
          <cell r="E77">
            <v>8.3699999999999992</v>
          </cell>
          <cell r="F77">
            <v>5.8523701819219074</v>
          </cell>
          <cell r="G77">
            <v>5.9649063437188028</v>
          </cell>
          <cell r="H77">
            <v>5.6935885000639832</v>
          </cell>
          <cell r="I77">
            <v>5.4648015501376106</v>
          </cell>
          <cell r="J77">
            <v>5.3801745942667951</v>
          </cell>
          <cell r="K77">
            <v>4.0128514328272598</v>
          </cell>
          <cell r="L77">
            <v>4.3395082833717282</v>
          </cell>
          <cell r="M77">
            <v>4.0467706017454201</v>
          </cell>
          <cell r="N77">
            <v>3.4427626981600792</v>
          </cell>
        </row>
        <row r="82">
          <cell r="C82">
            <v>9.6376830000000009</v>
          </cell>
          <cell r="D82">
            <v>9.0796611543000001</v>
          </cell>
          <cell r="E82">
            <v>8.5539487734660309</v>
          </cell>
          <cell r="F82">
            <v>8.0586751394823484</v>
          </cell>
          <cell r="G82">
            <v>7.5920778489063201</v>
          </cell>
          <cell r="H82">
            <v>7.152496541454644</v>
          </cell>
          <cell r="I82">
            <v>6.73836699170442</v>
          </cell>
          <cell r="J82">
            <v>6.3482155428847342</v>
          </cell>
          <cell r="K82">
            <v>5.9806538629517085</v>
          </cell>
          <cell r="L82">
            <v>5.6343740042868049</v>
          </cell>
          <cell r="M82">
            <v>5.3081437494385986</v>
          </cell>
          <cell r="N82">
            <v>5</v>
          </cell>
        </row>
        <row r="83">
          <cell r="C83">
            <v>6.7367159999999995</v>
          </cell>
          <cell r="D83">
            <v>6.6349915883999993</v>
          </cell>
          <cell r="E83">
            <v>6.5348032154151596</v>
          </cell>
          <cell r="F83">
            <v>6.4361276868623909</v>
          </cell>
          <cell r="G83">
            <v>6.3389421587907684</v>
          </cell>
          <cell r="H83">
            <v>6.2432241321930277</v>
          </cell>
          <cell r="I83">
            <v>6.1489514477969127</v>
          </cell>
          <cell r="J83">
            <v>6.0561022809351792</v>
          </cell>
          <cell r="K83">
            <v>5.9646551364930582</v>
          </cell>
          <cell r="L83">
            <v>5.8745888439320133</v>
          </cell>
          <cell r="M83">
            <v>5.7858825523886397</v>
          </cell>
          <cell r="N83">
            <v>5.7</v>
          </cell>
        </row>
        <row r="84">
          <cell r="C84">
            <v>8.5938600000000012</v>
          </cell>
          <cell r="D84">
            <v>8.224324020000001</v>
          </cell>
          <cell r="E84">
            <v>7.8706780871400008</v>
          </cell>
          <cell r="F84">
            <v>7.5322389293929808</v>
          </cell>
          <cell r="G84">
            <v>7.2083526554290831</v>
          </cell>
          <cell r="H84">
            <v>6.8983934912456322</v>
          </cell>
          <cell r="I84">
            <v>6.6017625711220695</v>
          </cell>
          <cell r="J84">
            <v>6.3178867805638204</v>
          </cell>
          <cell r="K84">
            <v>6.0462176489995763</v>
          </cell>
          <cell r="L84">
            <v>5.7862302900925942</v>
          </cell>
          <cell r="M84">
            <v>5.5374223876186131</v>
          </cell>
          <cell r="N84">
            <v>5.3</v>
          </cell>
        </row>
        <row r="85">
          <cell r="C85">
            <v>13.231504999999999</v>
          </cell>
          <cell r="D85">
            <v>12.695629047499999</v>
          </cell>
          <cell r="E85">
            <v>12.18145607107625</v>
          </cell>
          <cell r="F85">
            <v>11.688107100197662</v>
          </cell>
          <cell r="G85">
            <v>11.214738762639657</v>
          </cell>
          <cell r="H85">
            <v>10.760541842752751</v>
          </cell>
          <cell r="I85">
            <v>10.324739898121265</v>
          </cell>
          <cell r="J85">
            <v>9.9065879322473549</v>
          </cell>
          <cell r="K85">
            <v>9.5053711209913363</v>
          </cell>
          <cell r="L85">
            <v>9.120403590591188</v>
          </cell>
          <cell r="M85">
            <v>8.7510272451722457</v>
          </cell>
          <cell r="N85">
            <v>8.4</v>
          </cell>
        </row>
        <row r="86">
          <cell r="C86">
            <v>7.5906149999999997</v>
          </cell>
          <cell r="D86">
            <v>7.3211481674999996</v>
          </cell>
          <cell r="E86">
            <v>7.0612474075537497</v>
          </cell>
          <cell r="F86">
            <v>6.8105731245855914</v>
          </cell>
          <cell r="G86">
            <v>6.5687977786628027</v>
          </cell>
          <cell r="H86">
            <v>6.3356054575202734</v>
          </cell>
          <cell r="I86">
            <v>6.1106914637783039</v>
          </cell>
          <cell r="J86">
            <v>5.8937619168141744</v>
          </cell>
          <cell r="K86">
            <v>5.684533368767271</v>
          </cell>
          <cell r="L86">
            <v>5.4827324341760333</v>
          </cell>
          <cell r="M86">
            <v>5.288095432762784</v>
          </cell>
          <cell r="N86">
            <v>5.0999999999999996</v>
          </cell>
        </row>
        <row r="87">
          <cell r="C87">
            <v>10.079841</v>
          </cell>
          <cell r="D87">
            <v>9.6857192169000008</v>
          </cell>
          <cell r="E87">
            <v>9.3070075955192113</v>
          </cell>
          <cell r="F87">
            <v>8.9431035985344103</v>
          </cell>
          <cell r="G87">
            <v>8.5934282478317154</v>
          </cell>
          <cell r="H87">
            <v>8.2574252033414961</v>
          </cell>
          <cell r="I87">
            <v>7.9345598778908437</v>
          </cell>
          <cell r="J87">
            <v>7.6243185866653116</v>
          </cell>
          <cell r="K87">
            <v>7.3262077299266979</v>
          </cell>
          <cell r="L87">
            <v>7.0397530076865635</v>
          </cell>
          <cell r="M87">
            <v>6.7644986650860188</v>
          </cell>
          <cell r="N87">
            <v>6.5</v>
          </cell>
        </row>
        <row r="88">
          <cell r="C88">
            <v>9.7593599999999991</v>
          </cell>
          <cell r="D88">
            <v>9.3377556479999999</v>
          </cell>
          <cell r="E88">
            <v>8.9343646040063991</v>
          </cell>
          <cell r="F88">
            <v>8.5484000531133226</v>
          </cell>
          <cell r="G88">
            <v>8.1791091708188262</v>
          </cell>
          <cell r="H88">
            <v>7.8257716546394525</v>
          </cell>
          <cell r="I88">
            <v>7.4876983191590281</v>
          </cell>
          <cell r="J88">
            <v>7.1642297517713578</v>
          </cell>
          <cell r="K88">
            <v>6.8547350264948355</v>
          </cell>
          <cell r="L88">
            <v>6.5586104733502584</v>
          </cell>
          <cell r="M88">
            <v>6.2752785009015275</v>
          </cell>
          <cell r="N88">
            <v>6</v>
          </cell>
        </row>
        <row r="92">
          <cell r="C92">
            <v>6.5830533398308928</v>
          </cell>
          <cell r="D92">
            <v>6.9477714097782766</v>
          </cell>
          <cell r="E92">
            <v>6.1317133732005269</v>
          </cell>
          <cell r="F92">
            <v>5.6959114790016532</v>
          </cell>
          <cell r="G92">
            <v>5.2537629971029087</v>
          </cell>
          <cell r="H92">
            <v>4.837904223669919</v>
          </cell>
          <cell r="I92">
            <v>4.5954618196410681</v>
          </cell>
          <cell r="J92">
            <v>4.4798907005672168</v>
          </cell>
          <cell r="K92">
            <v>4.2771230422352167</v>
          </cell>
          <cell r="L92">
            <v>4.0961238787513468</v>
          </cell>
          <cell r="M92">
            <v>3.8743694700710725</v>
          </cell>
          <cell r="N92">
            <v>3.6829810957121021</v>
          </cell>
        </row>
        <row r="93">
          <cell r="C93">
            <v>5.2472588538383338</v>
          </cell>
          <cell r="D93">
            <v>5.3324112326423645</v>
          </cell>
          <cell r="E93">
            <v>5.2524401036115469</v>
          </cell>
          <cell r="F93">
            <v>5.0340395518705865</v>
          </cell>
          <cell r="G93">
            <v>4.7702094971458608</v>
          </cell>
          <cell r="H93">
            <v>4.7743254198755087</v>
          </cell>
          <cell r="I93">
            <v>4.7062882094258498</v>
          </cell>
          <cell r="J93">
            <v>4.5596381316368735</v>
          </cell>
          <cell r="K93">
            <v>4.3722614598920568</v>
          </cell>
          <cell r="L93">
            <v>4.1165300611812787</v>
          </cell>
          <cell r="M93">
            <v>3.8943216334286461</v>
          </cell>
          <cell r="N93">
            <v>3.7313372823319573</v>
          </cell>
        </row>
        <row r="94">
          <cell r="C94">
            <v>10.461540075039919</v>
          </cell>
          <cell r="D94">
            <v>10.555492621304678</v>
          </cell>
          <cell r="E94">
            <v>10.591155665570634</v>
          </cell>
          <cell r="F94">
            <v>10.204024935473106</v>
          </cell>
          <cell r="G94">
            <v>9.9300692363896843</v>
          </cell>
          <cell r="H94">
            <v>9.6663427895035987</v>
          </cell>
          <cell r="I94">
            <v>8.6791863216321179</v>
          </cell>
          <cell r="J94">
            <v>8.0013158369493382</v>
          </cell>
          <cell r="K94">
            <v>7.4823636703087475</v>
          </cell>
          <cell r="L94">
            <v>7.1776312440327095</v>
          </cell>
          <cell r="M94">
            <v>6.943773256300406</v>
          </cell>
          <cell r="N94">
            <v>6.6314431395650084</v>
          </cell>
        </row>
        <row r="95">
          <cell r="C95">
            <v>9.2139881742649958</v>
          </cell>
          <cell r="D95">
            <v>8.978752513006663</v>
          </cell>
          <cell r="E95">
            <v>9.346129045420744</v>
          </cell>
          <cell r="F95">
            <v>9.311281115890532</v>
          </cell>
          <cell r="G95">
            <v>9.3497129463907207</v>
          </cell>
          <cell r="H95">
            <v>9.286069736189507</v>
          </cell>
          <cell r="I95">
            <v>9.0117620498074604</v>
          </cell>
          <cell r="J95">
            <v>8.6591667996241366</v>
          </cell>
          <cell r="K95">
            <v>8.4432031619438774</v>
          </cell>
          <cell r="L95">
            <v>8.1877506803983771</v>
          </cell>
          <cell r="M95">
            <v>8.082774671699438</v>
          </cell>
          <cell r="N95">
            <v>8.0200160756401466</v>
          </cell>
        </row>
        <row r="96">
          <cell r="C96">
            <v>8.0258360702438711</v>
          </cell>
          <cell r="D96">
            <v>7.7787044112847994</v>
          </cell>
          <cell r="E96">
            <v>7.5751536781402384</v>
          </cell>
          <cell r="F96">
            <v>7.8165079870034342</v>
          </cell>
          <cell r="G96">
            <v>7.6445119353860234</v>
          </cell>
          <cell r="H96">
            <v>7.4881064249676097</v>
          </cell>
          <cell r="I96">
            <v>7.3414204688500719</v>
          </cell>
          <cell r="J96">
            <v>7.1348647001933578</v>
          </cell>
          <cell r="K96">
            <v>6.7553429441389961</v>
          </cell>
          <cell r="L96">
            <v>6.4851736583889865</v>
          </cell>
          <cell r="M96">
            <v>6.2805380585153356</v>
          </cell>
          <cell r="N96">
            <v>6.1705607665507101</v>
          </cell>
        </row>
        <row r="97">
          <cell r="C97">
            <v>9.7659648512267268</v>
          </cell>
          <cell r="D97">
            <v>10.435182339226365</v>
          </cell>
          <cell r="E97">
            <v>10.960933747605223</v>
          </cell>
          <cell r="F97">
            <v>10.813678777932978</v>
          </cell>
          <cell r="G97">
            <v>10.491102357528851</v>
          </cell>
          <cell r="H97">
            <v>10.070406945019371</v>
          </cell>
          <cell r="I97">
            <v>9.3227829357374521</v>
          </cell>
          <cell r="J97">
            <v>8.8444177746288108</v>
          </cell>
          <cell r="K97">
            <v>8.3242073200508013</v>
          </cell>
          <cell r="L97">
            <v>8.0070658619601058</v>
          </cell>
          <cell r="M97">
            <v>7.8007270405530234</v>
          </cell>
          <cell r="N97">
            <v>7.5783607289063193</v>
          </cell>
        </row>
        <row r="98">
          <cell r="C98">
            <v>8.5261530773301715</v>
          </cell>
          <cell r="D98">
            <v>8.6377818184036368</v>
          </cell>
          <cell r="E98">
            <v>8.6402964021697564</v>
          </cell>
          <cell r="F98">
            <v>8.5038609516911983</v>
          </cell>
          <cell r="G98">
            <v>8.3218951597688626</v>
          </cell>
          <cell r="H98">
            <v>8.1257020709539667</v>
          </cell>
          <cell r="I98">
            <v>7.7182176461042484</v>
          </cell>
          <cell r="J98">
            <v>7.3881231774885077</v>
          </cell>
          <cell r="K98">
            <v>7.0603768739786208</v>
          </cell>
          <cell r="L98">
            <v>6.7983091545021717</v>
          </cell>
          <cell r="M98">
            <v>6.612501991177834</v>
          </cell>
          <cell r="N98">
            <v>6.4441386354334167</v>
          </cell>
        </row>
        <row r="102">
          <cell r="C102">
            <v>2.1029708614017686</v>
          </cell>
          <cell r="D102">
            <v>1.9366601465775066</v>
          </cell>
          <cell r="E102">
            <v>2.2000000000000002</v>
          </cell>
          <cell r="F102">
            <v>2.0278358404810524</v>
          </cell>
          <cell r="G102">
            <v>1.9941459147414482</v>
          </cell>
          <cell r="H102">
            <v>1.9256117829101955</v>
          </cell>
          <cell r="I102">
            <v>1.9096663069114415</v>
          </cell>
          <cell r="J102">
            <v>1.9605845320686792</v>
          </cell>
          <cell r="K102">
            <v>1.9633716193337727</v>
          </cell>
          <cell r="L102">
            <v>1.9693704013215325</v>
          </cell>
          <cell r="M102">
            <v>1.9577114427860696</v>
          </cell>
          <cell r="N102">
            <v>1.8872153630492117</v>
          </cell>
        </row>
        <row r="103">
          <cell r="C103">
            <v>1.1191075712389353</v>
          </cell>
          <cell r="D103">
            <v>1.2298434890481547</v>
          </cell>
          <cell r="E103">
            <v>1.5</v>
          </cell>
          <cell r="F103">
            <v>1.3118755605893586</v>
          </cell>
          <cell r="G103">
            <v>1.4209896540566289</v>
          </cell>
          <cell r="H103">
            <v>1.4714936134214438</v>
          </cell>
          <cell r="I103">
            <v>1.4698780711613812</v>
          </cell>
          <cell r="J103">
            <v>1.431217575824961</v>
          </cell>
          <cell r="K103">
            <v>1.4075633948433284</v>
          </cell>
          <cell r="L103">
            <v>1.4169741697416973</v>
          </cell>
          <cell r="M103">
            <v>1.4159027763922669</v>
          </cell>
          <cell r="N103">
            <v>1.4145769403133013</v>
          </cell>
        </row>
        <row r="104">
          <cell r="C104">
            <v>4.5289680752655475</v>
          </cell>
          <cell r="D104">
            <v>2.7578068380782574</v>
          </cell>
          <cell r="E104">
            <v>2.39</v>
          </cell>
          <cell r="F104">
            <v>2.0196171291653804</v>
          </cell>
          <cell r="G104">
            <v>1.777800903643191</v>
          </cell>
          <cell r="H104">
            <v>1.6123153739786724</v>
          </cell>
          <cell r="I104">
            <v>1.5236192767802419</v>
          </cell>
          <cell r="J104">
            <v>1.4789143626069516</v>
          </cell>
          <cell r="K104">
            <v>1.3971378391967584</v>
          </cell>
          <cell r="L104">
            <v>1.3491370522013526</v>
          </cell>
          <cell r="M104">
            <v>1.3048972933259788</v>
          </cell>
          <cell r="N104">
            <v>1.2553275195758549</v>
          </cell>
        </row>
        <row r="105">
          <cell r="C105">
            <v>4.0998292011154813</v>
          </cell>
          <cell r="D105">
            <v>5.0340381259779301</v>
          </cell>
          <cell r="E105">
            <v>4.96</v>
          </cell>
          <cell r="F105">
            <v>4.4207897592864658</v>
          </cell>
          <cell r="G105">
            <v>4.2434365408014338</v>
          </cell>
          <cell r="H105">
            <v>4.0863203601828619</v>
          </cell>
          <cell r="I105">
            <v>4.0566295721668473</v>
          </cell>
          <cell r="J105">
            <v>4.0515398950196033</v>
          </cell>
          <cell r="K105">
            <v>3.8960691097725588</v>
          </cell>
          <cell r="L105">
            <v>3.8137378537920714</v>
          </cell>
          <cell r="M105">
            <v>3.6576816170263866</v>
          </cell>
          <cell r="N105">
            <v>3.4799360505345711</v>
          </cell>
        </row>
        <row r="106">
          <cell r="C106">
            <v>5.3665385170508966</v>
          </cell>
          <cell r="D106">
            <v>4.8170282933235988</v>
          </cell>
          <cell r="E106">
            <v>4.92</v>
          </cell>
          <cell r="F106">
            <v>4.7672831155566566</v>
          </cell>
          <cell r="G106">
            <v>4.5204020290192082</v>
          </cell>
          <cell r="H106">
            <v>4.4813853399511272</v>
          </cell>
          <cell r="I106">
            <v>4.2754534623846343</v>
          </cell>
          <cell r="J106">
            <v>4.0413516936503155</v>
          </cell>
          <cell r="K106">
            <v>3.7478356177454843</v>
          </cell>
          <cell r="L106">
            <v>3.5229276884559764</v>
          </cell>
          <cell r="M106">
            <v>3.3704244028567421</v>
          </cell>
          <cell r="N106">
            <v>3.1751330270326883</v>
          </cell>
        </row>
        <row r="107">
          <cell r="C107">
            <v>6.829744521954157</v>
          </cell>
          <cell r="D107">
            <v>5.2199850857568979</v>
          </cell>
          <cell r="E107">
            <v>4.6900000000000004</v>
          </cell>
          <cell r="F107">
            <v>4.0887155835267839</v>
          </cell>
          <cell r="G107">
            <v>3.9169289628565518</v>
          </cell>
          <cell r="H107">
            <v>4.0904673603153379</v>
          </cell>
          <cell r="I107">
            <v>4.1788942088737429</v>
          </cell>
          <cell r="J107">
            <v>4.2984216364818675</v>
          </cell>
          <cell r="K107">
            <v>4.1550942649354043</v>
          </cell>
          <cell r="L107">
            <v>4.1036880158923905</v>
          </cell>
          <cell r="M107">
            <v>4.0519826600751196</v>
          </cell>
          <cell r="N107">
            <v>3.9089516011614829</v>
          </cell>
        </row>
        <row r="108">
          <cell r="C108">
            <v>4.4653215003254436</v>
          </cell>
          <cell r="D108">
            <v>4.0064727754440632</v>
          </cell>
          <cell r="E108">
            <v>3.9050499096789051</v>
          </cell>
          <cell r="F108">
            <v>3.5536416180311861</v>
          </cell>
          <cell r="G108">
            <v>3.4016053645951647</v>
          </cell>
          <cell r="H108">
            <v>3.3523491842289972</v>
          </cell>
          <cell r="I108">
            <v>3.2875979021435766</v>
          </cell>
          <cell r="J108">
            <v>3.2744162784654165</v>
          </cell>
          <cell r="K108">
            <v>3.1400553813389158</v>
          </cell>
          <cell r="L108">
            <v>3.0593735156825508</v>
          </cell>
          <cell r="M108">
            <v>2.9763403301319773</v>
          </cell>
          <cell r="N108">
            <v>2.854600628117189</v>
          </cell>
        </row>
        <row r="112">
          <cell r="C112">
            <v>3.6369440000000002</v>
          </cell>
          <cell r="D112">
            <v>3.5943917552000002</v>
          </cell>
          <cell r="E112">
            <v>3.5523373716641604</v>
          </cell>
          <cell r="F112">
            <v>3.5107750244156897</v>
          </cell>
          <cell r="G112">
            <v>3.469698956630026</v>
          </cell>
          <cell r="H112">
            <v>3.4291034788374546</v>
          </cell>
          <cell r="I112">
            <v>3.3889829681350565</v>
          </cell>
          <cell r="J112">
            <v>3.3493318674078765</v>
          </cell>
          <cell r="K112">
            <v>3.3101446845592042</v>
          </cell>
          <cell r="L112">
            <v>3.2714159917498615</v>
          </cell>
          <cell r="M112">
            <v>3.233140424646388</v>
          </cell>
          <cell r="N112">
            <v>3.2</v>
          </cell>
        </row>
        <row r="113">
          <cell r="C113">
            <v>3.7191666666666667</v>
          </cell>
          <cell r="D113">
            <v>3.7083647974381888</v>
          </cell>
          <cell r="E113">
            <v>3.6975943009308838</v>
          </cell>
          <cell r="F113">
            <v>3.6868550860264824</v>
          </cell>
          <cell r="G113">
            <v>3.6761470618713563</v>
          </cell>
          <cell r="H113">
            <v>3.6654701378757513</v>
          </cell>
          <cell r="I113">
            <v>3.6548242237130202</v>
          </cell>
          <cell r="J113">
            <v>3.6442092293188582</v>
          </cell>
          <cell r="K113">
            <v>3.6336250648905417</v>
          </cell>
          <cell r="L113">
            <v>3.6230716408861681</v>
          </cell>
          <cell r="M113">
            <v>3.612548868023898</v>
          </cell>
          <cell r="N113">
            <v>3.6</v>
          </cell>
        </row>
        <row r="114">
          <cell r="C114">
            <v>6.2865659999999997</v>
          </cell>
          <cell r="D114">
            <v>5.9609218812</v>
          </cell>
          <cell r="E114">
            <v>5.6521461277538396</v>
          </cell>
          <cell r="F114">
            <v>5.3593649583361911</v>
          </cell>
          <cell r="G114">
            <v>5.0817498534943768</v>
          </cell>
          <cell r="H114">
            <v>4.8185152110833682</v>
          </cell>
          <cell r="I114">
            <v>4.5689161231492497</v>
          </cell>
          <cell r="J114">
            <v>4.3322462679701186</v>
          </cell>
          <cell r="K114">
            <v>4.1078359112892668</v>
          </cell>
          <cell r="L114">
            <v>3.895050011084483</v>
          </cell>
          <cell r="M114">
            <v>3.6932864205103066</v>
          </cell>
          <cell r="N114">
            <v>3.5</v>
          </cell>
        </row>
        <row r="115">
          <cell r="C115">
            <v>7.73529</v>
          </cell>
          <cell r="D115">
            <v>7.4606872050000002</v>
          </cell>
          <cell r="E115">
            <v>7.1958328092224999</v>
          </cell>
          <cell r="F115">
            <v>6.9403807444951013</v>
          </cell>
          <cell r="G115">
            <v>6.6939972280655251</v>
          </cell>
          <cell r="H115">
            <v>6.4563603264691993</v>
          </cell>
          <cell r="I115">
            <v>6.2271595348795428</v>
          </cell>
          <cell r="J115">
            <v>6.0060953713913188</v>
          </cell>
          <cell r="K115">
            <v>5.7928789857069267</v>
          </cell>
          <cell r="L115">
            <v>5.5872317817143307</v>
          </cell>
          <cell r="M115">
            <v>5.388885053463472</v>
          </cell>
          <cell r="N115">
            <v>5.2</v>
          </cell>
        </row>
        <row r="116">
          <cell r="C116">
            <v>5.8417560000000002</v>
          </cell>
          <cell r="D116">
            <v>5.5309745808000006</v>
          </cell>
          <cell r="E116">
            <v>5.2367267331014409</v>
          </cell>
          <cell r="F116">
            <v>4.9581328709004442</v>
          </cell>
          <cell r="G116">
            <v>4.6943602021685402</v>
          </cell>
          <cell r="H116">
            <v>4.4446202394131742</v>
          </cell>
          <cell r="I116">
            <v>4.2081664426763936</v>
          </cell>
          <cell r="J116">
            <v>3.9842919879260097</v>
          </cell>
          <cell r="K116">
            <v>3.7723276541683459</v>
          </cell>
          <cell r="L116">
            <v>3.5716398229665898</v>
          </cell>
          <cell r="M116">
            <v>3.3816285843847673</v>
          </cell>
          <cell r="N116">
            <v>3.2</v>
          </cell>
        </row>
        <row r="117">
          <cell r="C117">
            <v>7.1922570000000006</v>
          </cell>
          <cell r="D117">
            <v>6.8333633757000003</v>
          </cell>
          <cell r="E117">
            <v>6.4923785432525705</v>
          </cell>
          <cell r="F117">
            <v>6.1684088539442676</v>
          </cell>
          <cell r="G117">
            <v>5.8606052521324488</v>
          </cell>
          <cell r="H117">
            <v>5.5681610500510397</v>
          </cell>
          <cell r="I117">
            <v>5.2903098136534927</v>
          </cell>
          <cell r="J117">
            <v>5.0263233539521837</v>
          </cell>
          <cell r="K117">
            <v>4.7755098185899696</v>
          </cell>
          <cell r="L117">
            <v>4.5372118786423297</v>
          </cell>
          <cell r="M117">
            <v>4.3108050058980778</v>
          </cell>
          <cell r="N117">
            <v>4.0999999999999996</v>
          </cell>
        </row>
        <row r="118">
          <cell r="C118">
            <v>6.1630800000000008</v>
          </cell>
          <cell r="D118">
            <v>5.8980675600000012</v>
          </cell>
          <cell r="E118">
            <v>5.6444506549200009</v>
          </cell>
          <cell r="F118">
            <v>5.4017392767584411</v>
          </cell>
          <cell r="G118">
            <v>5.1694644878578284</v>
          </cell>
          <cell r="H118">
            <v>4.9471775148799422</v>
          </cell>
          <cell r="I118">
            <v>4.7344488817401045</v>
          </cell>
          <cell r="J118">
            <v>4.53086757982528</v>
          </cell>
          <cell r="K118">
            <v>4.3360402738927926</v>
          </cell>
          <cell r="L118">
            <v>4.1495905421154022</v>
          </cell>
          <cell r="M118">
            <v>3.9711581488044398</v>
          </cell>
          <cell r="N118">
            <v>3.8</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row r="35">
          <cell r="C35" t="str">
            <v>Anhembi</v>
          </cell>
          <cell r="D35">
            <v>0</v>
          </cell>
          <cell r="E35">
            <v>1.6935564299089072</v>
          </cell>
          <cell r="F35">
            <v>1.6935564299089072</v>
          </cell>
          <cell r="G35">
            <v>1.6935564299089072</v>
          </cell>
          <cell r="H35">
            <v>1.6935564299089072</v>
          </cell>
          <cell r="I35">
            <v>1.6935564299089072</v>
          </cell>
          <cell r="J35">
            <v>1.6935564299089072</v>
          </cell>
          <cell r="K35">
            <v>1.6935564299089072</v>
          </cell>
          <cell r="L35">
            <v>1.6935564299089072</v>
          </cell>
          <cell r="M35">
            <v>1.6935564299089072</v>
          </cell>
          <cell r="N35">
            <v>1.6935564299089072</v>
          </cell>
          <cell r="O35">
            <v>1.6935564299089072</v>
          </cell>
          <cell r="P35">
            <v>1.6935564299089072</v>
          </cell>
        </row>
        <row r="36">
          <cell r="C36" t="str">
            <v>Centro</v>
          </cell>
          <cell r="D36">
            <v>0</v>
          </cell>
          <cell r="E36">
            <v>0.81565109299973126</v>
          </cell>
          <cell r="F36">
            <v>0.81565109299973126</v>
          </cell>
          <cell r="G36">
            <v>0.81565109299973126</v>
          </cell>
          <cell r="H36">
            <v>0.81565109299973126</v>
          </cell>
          <cell r="I36">
            <v>0.81565109299973126</v>
          </cell>
          <cell r="J36">
            <v>0.81565109299973126</v>
          </cell>
          <cell r="K36">
            <v>0.81565109299973126</v>
          </cell>
          <cell r="L36">
            <v>0.81565109299973126</v>
          </cell>
          <cell r="M36">
            <v>0.81565109299973126</v>
          </cell>
          <cell r="N36">
            <v>0.81565109299973126</v>
          </cell>
          <cell r="O36">
            <v>0.81565109299973126</v>
          </cell>
          <cell r="P36">
            <v>0.81565109299973126</v>
          </cell>
        </row>
        <row r="37">
          <cell r="C37" t="str">
            <v>ABC</v>
          </cell>
          <cell r="D37">
            <v>0</v>
          </cell>
          <cell r="E37">
            <v>0.7911189063478512</v>
          </cell>
          <cell r="F37">
            <v>0.7911189063478512</v>
          </cell>
          <cell r="G37">
            <v>0.7911189063478512</v>
          </cell>
          <cell r="H37">
            <v>0.7911189063478512</v>
          </cell>
          <cell r="I37">
            <v>0.7911189063478512</v>
          </cell>
          <cell r="J37">
            <v>0.7911189063478512</v>
          </cell>
          <cell r="K37">
            <v>0.7911189063478512</v>
          </cell>
          <cell r="L37">
            <v>0.7911189063478512</v>
          </cell>
          <cell r="M37">
            <v>0.7911189063478512</v>
          </cell>
          <cell r="N37">
            <v>0.7911189063478512</v>
          </cell>
          <cell r="O37">
            <v>0.7911189063478512</v>
          </cell>
          <cell r="P37">
            <v>0.7911189063478512</v>
          </cell>
        </row>
        <row r="38">
          <cell r="C38" t="str">
            <v>Leste</v>
          </cell>
          <cell r="D38">
            <v>0</v>
          </cell>
          <cell r="E38">
            <v>2.0975571345969315</v>
          </cell>
          <cell r="F38">
            <v>2.0975571345969315</v>
          </cell>
          <cell r="G38">
            <v>2.0975571345969315</v>
          </cell>
          <cell r="H38">
            <v>2.0975571345969315</v>
          </cell>
          <cell r="I38">
            <v>2.0975571345969315</v>
          </cell>
          <cell r="J38">
            <v>2.0975571345969315</v>
          </cell>
          <cell r="K38">
            <v>2.0975571345969315</v>
          </cell>
          <cell r="L38">
            <v>2.0975571345969315</v>
          </cell>
          <cell r="M38">
            <v>2.0975571345969315</v>
          </cell>
          <cell r="N38">
            <v>2.0975571345969315</v>
          </cell>
          <cell r="O38">
            <v>2.0975571345969315</v>
          </cell>
          <cell r="P38">
            <v>2.0975571345969315</v>
          </cell>
        </row>
        <row r="39">
          <cell r="C39" t="str">
            <v>Oeste</v>
          </cell>
          <cell r="D39">
            <v>0</v>
          </cell>
          <cell r="E39">
            <v>1.2177229633260382</v>
          </cell>
          <cell r="F39">
            <v>1.2177229633260382</v>
          </cell>
          <cell r="G39">
            <v>1.2177229633260382</v>
          </cell>
          <cell r="H39">
            <v>1.2177229633260382</v>
          </cell>
          <cell r="I39">
            <v>1.2177229633260382</v>
          </cell>
          <cell r="J39">
            <v>1.2177229633260382</v>
          </cell>
          <cell r="K39">
            <v>1.2177229633260382</v>
          </cell>
          <cell r="L39">
            <v>1.2177229633260382</v>
          </cell>
          <cell r="M39">
            <v>1.2177229633260382</v>
          </cell>
          <cell r="N39">
            <v>1.2177229633260382</v>
          </cell>
          <cell r="O39">
            <v>1.2177229633260382</v>
          </cell>
          <cell r="P39">
            <v>1.2177229633260382</v>
          </cell>
        </row>
        <row r="40">
          <cell r="C40" t="str">
            <v>SP Sul</v>
          </cell>
          <cell r="D40">
            <v>0</v>
          </cell>
          <cell r="E40">
            <v>1.9632657158668307</v>
          </cell>
          <cell r="F40">
            <v>1.9632657158668307</v>
          </cell>
          <cell r="G40">
            <v>1.9632657158668307</v>
          </cell>
          <cell r="H40">
            <v>1.9632657158668307</v>
          </cell>
          <cell r="I40">
            <v>1.9632657158668307</v>
          </cell>
          <cell r="J40">
            <v>1.9632657158668307</v>
          </cell>
          <cell r="K40">
            <v>1.9632657158668307</v>
          </cell>
          <cell r="L40">
            <v>1.9632657158668307</v>
          </cell>
          <cell r="M40">
            <v>1.9632657158668307</v>
          </cell>
          <cell r="N40">
            <v>1.9632657158668307</v>
          </cell>
          <cell r="O40">
            <v>1.9632657158668307</v>
          </cell>
          <cell r="P40">
            <v>1.9632657158668307</v>
          </cell>
        </row>
        <row r="41">
          <cell r="C41" t="str">
            <v>VPO</v>
          </cell>
          <cell r="D41">
            <v>0</v>
          </cell>
          <cell r="E41">
            <v>8.5788722430462894</v>
          </cell>
          <cell r="F41">
            <v>8.5788722430462894</v>
          </cell>
          <cell r="G41">
            <v>8.5788722430462894</v>
          </cell>
          <cell r="H41">
            <v>8.5788722430462894</v>
          </cell>
          <cell r="I41">
            <v>8.5788722430462894</v>
          </cell>
          <cell r="J41">
            <v>8.5788722430462894</v>
          </cell>
          <cell r="K41">
            <v>8.5788722430462894</v>
          </cell>
          <cell r="L41">
            <v>8.5788722430462894</v>
          </cell>
          <cell r="M41">
            <v>8.5788722430462894</v>
          </cell>
          <cell r="N41">
            <v>8.5788722430462894</v>
          </cell>
          <cell r="O41">
            <v>8.5788722430462894</v>
          </cell>
          <cell r="P41">
            <v>8.5788722430462894</v>
          </cell>
        </row>
        <row r="46">
          <cell r="C46" t="str">
            <v>Anhembi</v>
          </cell>
          <cell r="D46">
            <v>1.7106630605140476</v>
          </cell>
          <cell r="E46">
            <v>1.7285982873193313</v>
          </cell>
          <cell r="F46">
            <v>1.7316891689179341</v>
          </cell>
          <cell r="G46">
            <v>1.6756308328925025</v>
          </cell>
          <cell r="H46">
            <v>1.7252893886334821</v>
          </cell>
          <cell r="I46">
            <v>1.6077115068328216</v>
          </cell>
          <cell r="J46">
            <v>1.5722287921500206</v>
          </cell>
          <cell r="K46">
            <v>1.5946562711757974</v>
          </cell>
          <cell r="L46">
            <v>1.5497100607210776</v>
          </cell>
          <cell r="M46">
            <v>1.5612854435978478</v>
          </cell>
          <cell r="N46">
            <v>1.5668591493514061</v>
          </cell>
          <cell r="O46">
            <v>1.5200649057649873</v>
          </cell>
          <cell r="P46">
            <v>1.4810770631195438</v>
          </cell>
        </row>
        <row r="47">
          <cell r="C47" t="str">
            <v>Centro</v>
          </cell>
          <cell r="D47">
            <v>0.82388999292902154</v>
          </cell>
          <cell r="E47">
            <v>0.80417278197776698</v>
          </cell>
          <cell r="F47">
            <v>0.81162449636894118</v>
          </cell>
          <cell r="G47">
            <v>0.77907497765079481</v>
          </cell>
          <cell r="H47">
            <v>0.80378824682961769</v>
          </cell>
          <cell r="I47">
            <v>0.7616242327991577</v>
          </cell>
          <cell r="J47">
            <v>0.74642306449665996</v>
          </cell>
          <cell r="K47">
            <v>0.75859225619429549</v>
          </cell>
          <cell r="L47">
            <v>0.7272513222614152</v>
          </cell>
          <cell r="M47">
            <v>0.73613608492260674</v>
          </cell>
          <cell r="N47">
            <v>0.7353755697364841</v>
          </cell>
          <cell r="O47">
            <v>0.71346389162332757</v>
          </cell>
          <cell r="P47">
            <v>0.6474723123899061</v>
          </cell>
        </row>
        <row r="48">
          <cell r="C48" t="str">
            <v>ABC</v>
          </cell>
          <cell r="D48">
            <v>0.79911000641197094</v>
          </cell>
          <cell r="E48">
            <v>0.79210113683618633</v>
          </cell>
          <cell r="F48">
            <v>0.81374735774460039</v>
          </cell>
          <cell r="G48">
            <v>0.78879261698995251</v>
          </cell>
          <cell r="H48">
            <v>0.79891338075842899</v>
          </cell>
          <cell r="I48">
            <v>0.74848392912152673</v>
          </cell>
          <cell r="J48">
            <v>0.75236766143877298</v>
          </cell>
          <cell r="K48">
            <v>0.75565362430041505</v>
          </cell>
          <cell r="L48">
            <v>0.7439391260320074</v>
          </cell>
          <cell r="M48">
            <v>0.74877681137544738</v>
          </cell>
          <cell r="N48">
            <v>0.76492055672682846</v>
          </cell>
          <cell r="O48">
            <v>0.74769805233448938</v>
          </cell>
          <cell r="P48">
            <v>0.68802647151662355</v>
          </cell>
        </row>
        <row r="49">
          <cell r="C49" t="str">
            <v>Leste</v>
          </cell>
          <cell r="D49">
            <v>2.118744580400941</v>
          </cell>
          <cell r="E49">
            <v>2.138916820961752</v>
          </cell>
          <cell r="F49">
            <v>2.1609821046092934</v>
          </cell>
          <cell r="G49">
            <v>2.0925585281145804</v>
          </cell>
          <cell r="H49">
            <v>2.1507898884998209</v>
          </cell>
          <cell r="I49">
            <v>2.0421982536034884</v>
          </cell>
          <cell r="J49">
            <v>2.0018084174954351</v>
          </cell>
          <cell r="K49">
            <v>2.0193853542250704</v>
          </cell>
          <cell r="L49">
            <v>1.9627616936800989</v>
          </cell>
          <cell r="M49">
            <v>1.9649236868648963</v>
          </cell>
          <cell r="N49">
            <v>1.9685144181495013</v>
          </cell>
          <cell r="O49">
            <v>1.9018585767979277</v>
          </cell>
          <cell r="P49">
            <v>1.8336611391794992</v>
          </cell>
        </row>
        <row r="50">
          <cell r="C50" t="str">
            <v>OESTE</v>
          </cell>
          <cell r="D50">
            <v>1.2300231952788265</v>
          </cell>
          <cell r="E50">
            <v>1.2319292489617359</v>
          </cell>
          <cell r="F50">
            <v>1.2481644014257025</v>
          </cell>
          <cell r="G50">
            <v>1.208603443392732</v>
          </cell>
          <cell r="H50">
            <v>1.2491703805455425</v>
          </cell>
          <cell r="I50">
            <v>1.1825657533495666</v>
          </cell>
          <cell r="J50">
            <v>1.1728311555356918</v>
          </cell>
          <cell r="K50">
            <v>1.1694267715457169</v>
          </cell>
          <cell r="L50">
            <v>1.1276611817434452</v>
          </cell>
          <cell r="M50">
            <v>1.1199240939507986</v>
          </cell>
          <cell r="N50">
            <v>1.123525716518883</v>
          </cell>
          <cell r="O50">
            <v>1.0927664700953326</v>
          </cell>
          <cell r="P50">
            <v>1.0676472477249679</v>
          </cell>
        </row>
        <row r="51">
          <cell r="C51" t="str">
            <v>SP Sul</v>
          </cell>
          <cell r="D51">
            <v>1.9830966826937684</v>
          </cell>
          <cell r="E51">
            <v>2.0144773569840693</v>
          </cell>
          <cell r="F51">
            <v>2.0276317781391251</v>
          </cell>
          <cell r="G51">
            <v>1.9888480648049283</v>
          </cell>
          <cell r="H51">
            <v>2.0344329833471497</v>
          </cell>
          <cell r="I51">
            <v>1.9673913455578211</v>
          </cell>
          <cell r="J51">
            <v>1.932497707131817</v>
          </cell>
          <cell r="K51">
            <v>1.9439814255633208</v>
          </cell>
          <cell r="L51">
            <v>1.8795597445556778</v>
          </cell>
          <cell r="M51">
            <v>1.8700188730827654</v>
          </cell>
          <cell r="N51">
            <v>1.891424607654389</v>
          </cell>
          <cell r="O51">
            <v>1.8504143274759686</v>
          </cell>
          <cell r="P51">
            <v>1.7866419573779451</v>
          </cell>
        </row>
        <row r="52">
          <cell r="C52" t="str">
            <v>VPO</v>
          </cell>
          <cell r="D52">
            <v>8.6655275182285756</v>
          </cell>
          <cell r="E52">
            <v>8.7101956330408434</v>
          </cell>
          <cell r="F52">
            <v>8.793839307205598</v>
          </cell>
          <cell r="G52">
            <v>8.5335084638454912</v>
          </cell>
          <cell r="H52">
            <v>8.7623842686140421</v>
          </cell>
          <cell r="I52">
            <v>8.3100140995053842</v>
          </cell>
          <cell r="J52">
            <v>8.1783437043935763</v>
          </cell>
          <cell r="K52">
            <v>8.2421697799818041</v>
          </cell>
          <cell r="L52">
            <v>7.9916868327280728</v>
          </cell>
          <cell r="M52">
            <v>8.0023846404647312</v>
          </cell>
          <cell r="N52">
            <v>8.0527273107933173</v>
          </cell>
          <cell r="O52">
            <v>7.8262662240920315</v>
          </cell>
          <cell r="P52">
            <v>7.5045261913084857</v>
          </cell>
        </row>
        <row r="55">
          <cell r="C55" t="str">
            <v>Anhembi</v>
          </cell>
          <cell r="D55">
            <v>0.42938049673136147</v>
          </cell>
          <cell r="E55">
            <v>0.45919451663229405</v>
          </cell>
          <cell r="F55">
            <v>0.4794036966714848</v>
          </cell>
          <cell r="G55">
            <v>0.50583566605621355</v>
          </cell>
          <cell r="H55">
            <v>0.52310599725397589</v>
          </cell>
          <cell r="I55">
            <v>0.54142141281598277</v>
          </cell>
          <cell r="J55">
            <v>0.56342836462869494</v>
          </cell>
          <cell r="K55">
            <v>0.57864664526498599</v>
          </cell>
          <cell r="L55">
            <v>0.59284633806673104</v>
          </cell>
          <cell r="M55">
            <v>0.61007187814872643</v>
          </cell>
          <cell r="N55">
            <v>0.62728577279452247</v>
          </cell>
          <cell r="O55">
            <v>0.63886949462134834</v>
          </cell>
          <cell r="P55">
            <v>0.63926819665609558</v>
          </cell>
          <cell r="V55">
            <v>8.3999999999999995E-3</v>
          </cell>
          <cell r="W55">
            <v>1.11E-2</v>
          </cell>
          <cell r="X55">
            <v>9.7999999999999997E-3</v>
          </cell>
          <cell r="Y55">
            <v>1.21E-2</v>
          </cell>
          <cell r="Z55">
            <v>1.24E-2</v>
          </cell>
          <cell r="AA55">
            <v>1.03E-2</v>
          </cell>
          <cell r="AB55">
            <v>5.8999999999999999E-3</v>
          </cell>
          <cell r="AC55">
            <v>3.3999999999999998E-3</v>
          </cell>
          <cell r="AD55">
            <v>7.8716436727480268E-3</v>
          </cell>
          <cell r="AE55">
            <v>6.8793943939190333E-3</v>
          </cell>
          <cell r="AF55">
            <v>8.0000000000000002E-3</v>
          </cell>
          <cell r="AG55">
            <v>6.6E-3</v>
          </cell>
          <cell r="AH55">
            <v>6.6E-3</v>
          </cell>
        </row>
        <row r="56">
          <cell r="C56" t="str">
            <v>Centro</v>
          </cell>
          <cell r="D56">
            <v>0.36920170847958628</v>
          </cell>
          <cell r="E56">
            <v>0.38531000023417833</v>
          </cell>
          <cell r="F56">
            <v>0.39547286094132394</v>
          </cell>
          <cell r="G56">
            <v>0.40252446107378459</v>
          </cell>
          <cell r="H56">
            <v>0.40237234806856981</v>
          </cell>
          <cell r="I56">
            <v>0.41528388144225858</v>
          </cell>
          <cell r="J56">
            <v>0.41512216196778701</v>
          </cell>
          <cell r="K56">
            <v>0.4250725841261519</v>
          </cell>
          <cell r="L56">
            <v>0.42344466471329162</v>
          </cell>
          <cell r="M56">
            <v>0.43079271914866391</v>
          </cell>
          <cell r="N56">
            <v>0.43989856954114176</v>
          </cell>
          <cell r="O56">
            <v>0.43372335379884458</v>
          </cell>
          <cell r="P56">
            <v>0.43482386479536689</v>
          </cell>
          <cell r="V56">
            <v>8.3999999999999995E-3</v>
          </cell>
          <cell r="W56">
            <v>1.11E-2</v>
          </cell>
          <cell r="X56">
            <v>1.5900000000000001E-2</v>
          </cell>
          <cell r="Y56">
            <v>1.6899999999999998E-2</v>
          </cell>
          <cell r="Z56">
            <v>1.6899999999999998E-2</v>
          </cell>
          <cell r="AA56">
            <v>1.4200000000000001E-2</v>
          </cell>
          <cell r="AB56">
            <v>9.1999999999999998E-3</v>
          </cell>
          <cell r="AC56">
            <v>8.0000000000000002E-3</v>
          </cell>
          <cell r="AD56">
            <v>1.2118507326429395E-2</v>
          </cell>
          <cell r="AE56">
            <v>1.1566099383518061E-2</v>
          </cell>
          <cell r="AF56">
            <v>1.24E-2</v>
          </cell>
          <cell r="AG56">
            <v>1.06E-2</v>
          </cell>
          <cell r="AH56">
            <v>1.06E-2</v>
          </cell>
        </row>
        <row r="57">
          <cell r="C57" t="str">
            <v>ABC</v>
          </cell>
          <cell r="D57">
            <v>0.3143605560994262</v>
          </cell>
          <cell r="E57">
            <v>0.31914134528196553</v>
          </cell>
          <cell r="F57">
            <v>0.32792242494213364</v>
          </cell>
          <cell r="G57">
            <v>0.34754406404539268</v>
          </cell>
          <cell r="H57">
            <v>0.35181982731515188</v>
          </cell>
          <cell r="I57">
            <v>0.35176524893055094</v>
          </cell>
          <cell r="J57">
            <v>0.35969298497449298</v>
          </cell>
          <cell r="K57">
            <v>0.36902950009425678</v>
          </cell>
          <cell r="L57">
            <v>0.37830869358224545</v>
          </cell>
          <cell r="M57">
            <v>0.38716999412445424</v>
          </cell>
          <cell r="N57">
            <v>0.39054694850349858</v>
          </cell>
          <cell r="O57">
            <v>0.3930695507475615</v>
          </cell>
          <cell r="P57">
            <v>0.39485906042652075</v>
          </cell>
          <cell r="V57">
            <v>0</v>
          </cell>
          <cell r="W57">
            <v>0</v>
          </cell>
          <cell r="X57">
            <v>0</v>
          </cell>
          <cell r="Y57">
            <v>0</v>
          </cell>
          <cell r="Z57">
            <v>0</v>
          </cell>
          <cell r="AA57">
            <v>0</v>
          </cell>
          <cell r="AB57">
            <v>0</v>
          </cell>
          <cell r="AC57">
            <v>0</v>
          </cell>
          <cell r="AD57">
            <v>0</v>
          </cell>
          <cell r="AE57">
            <v>0</v>
          </cell>
          <cell r="AF57">
            <v>0</v>
          </cell>
          <cell r="AG57">
            <v>0</v>
          </cell>
          <cell r="AH57">
            <v>0</v>
          </cell>
        </row>
        <row r="58">
          <cell r="C58" t="str">
            <v>Leste</v>
          </cell>
          <cell r="D58">
            <v>0.61369136770732124</v>
          </cell>
          <cell r="E58">
            <v>0.6407823323781644</v>
          </cell>
          <cell r="F58">
            <v>0.65855878572412108</v>
          </cell>
          <cell r="G58">
            <v>0.66658553168544454</v>
          </cell>
          <cell r="H58">
            <v>0.66538382241996019</v>
          </cell>
          <cell r="I58">
            <v>0.67288857031632665</v>
          </cell>
          <cell r="J58">
            <v>0.68799280222842829</v>
          </cell>
          <cell r="K58">
            <v>0.70656804863076195</v>
          </cell>
          <cell r="L58">
            <v>0.71825795804623016</v>
          </cell>
          <cell r="M58">
            <v>0.73317588616286333</v>
          </cell>
          <cell r="N58">
            <v>0.75197317050043921</v>
          </cell>
          <cell r="O58">
            <v>0.76374641323735248</v>
          </cell>
          <cell r="P58">
            <v>0.77117478602262479</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C59" t="str">
            <v>OESTE</v>
          </cell>
          <cell r="D59">
            <v>0.44005659424652349</v>
          </cell>
          <cell r="E59">
            <v>0.46742603008159389</v>
          </cell>
          <cell r="F59">
            <v>0.48551193630400108</v>
          </cell>
          <cell r="G59">
            <v>0.50100591659769711</v>
          </cell>
          <cell r="H59">
            <v>0.51851198628234574</v>
          </cell>
          <cell r="I59">
            <v>0.54286025888232858</v>
          </cell>
          <cell r="J59">
            <v>0.53878515689441953</v>
          </cell>
          <cell r="K59">
            <v>0.55651115479383839</v>
          </cell>
          <cell r="L59">
            <v>0.56817224567406444</v>
          </cell>
          <cell r="M59">
            <v>0.58214984399377834</v>
          </cell>
          <cell r="N59">
            <v>0.60111567363748708</v>
          </cell>
          <cell r="O59">
            <v>0.61040263278408502</v>
          </cell>
          <cell r="P59">
            <v>0.60531864978184069</v>
          </cell>
          <cell r="V59">
            <v>0</v>
          </cell>
          <cell r="W59">
            <v>0</v>
          </cell>
          <cell r="X59">
            <v>0</v>
          </cell>
          <cell r="Y59">
            <v>0</v>
          </cell>
          <cell r="Z59">
            <v>0</v>
          </cell>
          <cell r="AA59">
            <v>0</v>
          </cell>
          <cell r="AB59">
            <v>0</v>
          </cell>
          <cell r="AC59">
            <v>0</v>
          </cell>
          <cell r="AD59">
            <v>0</v>
          </cell>
          <cell r="AE59">
            <v>0</v>
          </cell>
          <cell r="AF59">
            <v>0</v>
          </cell>
          <cell r="AG59">
            <v>0</v>
          </cell>
          <cell r="AH59">
            <v>0</v>
          </cell>
        </row>
        <row r="60">
          <cell r="C60" t="str">
            <v>SP Sul</v>
          </cell>
          <cell r="D60">
            <v>0.43546613715007154</v>
          </cell>
          <cell r="E60">
            <v>0.46440508076576037</v>
          </cell>
          <cell r="F60">
            <v>0.47734425528269919</v>
          </cell>
          <cell r="G60">
            <v>0.49065877056339452</v>
          </cell>
          <cell r="H60">
            <v>0.50204550591760666</v>
          </cell>
          <cell r="I60">
            <v>0.50476925682267604</v>
          </cell>
          <cell r="J60">
            <v>0.50976885440516528</v>
          </cell>
          <cell r="K60">
            <v>0.51920661769931731</v>
          </cell>
          <cell r="L60">
            <v>0.523753047554259</v>
          </cell>
          <cell r="M60">
            <v>0.53007257672950281</v>
          </cell>
          <cell r="N60">
            <v>0.53822543917928711</v>
          </cell>
          <cell r="O60">
            <v>0.5410738122478842</v>
          </cell>
          <cell r="P60">
            <v>0.53296420491555274</v>
          </cell>
          <cell r="V60">
            <v>0</v>
          </cell>
          <cell r="W60">
            <v>0</v>
          </cell>
          <cell r="X60">
            <v>0</v>
          </cell>
          <cell r="Y60">
            <v>0</v>
          </cell>
          <cell r="Z60">
            <v>0</v>
          </cell>
          <cell r="AA60">
            <v>0</v>
          </cell>
          <cell r="AB60">
            <v>0</v>
          </cell>
          <cell r="AC60">
            <v>0</v>
          </cell>
          <cell r="AD60">
            <v>0</v>
          </cell>
          <cell r="AE60">
            <v>0</v>
          </cell>
          <cell r="AF60">
            <v>0</v>
          </cell>
          <cell r="AG60">
            <v>0</v>
          </cell>
          <cell r="AH60">
            <v>0</v>
          </cell>
        </row>
        <row r="61">
          <cell r="C61" t="str">
            <v>VPO</v>
          </cell>
          <cell r="D61">
            <v>2.6021568604142904</v>
          </cell>
          <cell r="E61">
            <v>2.7362593053739563</v>
          </cell>
          <cell r="F61">
            <v>2.8242139598657636</v>
          </cell>
          <cell r="G61">
            <v>2.914154410021927</v>
          </cell>
          <cell r="H61">
            <v>2.9632394872576096</v>
          </cell>
          <cell r="I61">
            <v>3.0289886292101236</v>
          </cell>
          <cell r="J61">
            <v>3.0747903250989879</v>
          </cell>
          <cell r="K61">
            <v>3.155034550609312</v>
          </cell>
          <cell r="L61">
            <v>3.2047829476368221</v>
          </cell>
          <cell r="M61">
            <v>3.2734328983079886</v>
          </cell>
          <cell r="N61">
            <v>3.3490455741563765</v>
          </cell>
          <cell r="O61">
            <v>3.3808852574370762</v>
          </cell>
          <cell r="P61">
            <v>3.3784087625980015</v>
          </cell>
          <cell r="V61">
            <v>0</v>
          </cell>
          <cell r="W61">
            <v>0</v>
          </cell>
          <cell r="X61">
            <v>0</v>
          </cell>
          <cell r="Y61">
            <v>0</v>
          </cell>
          <cell r="Z61">
            <v>0</v>
          </cell>
          <cell r="AA61">
            <v>0</v>
          </cell>
          <cell r="AB61">
            <v>0</v>
          </cell>
          <cell r="AC61">
            <v>0</v>
          </cell>
          <cell r="AD61">
            <v>0</v>
          </cell>
          <cell r="AE61">
            <v>0</v>
          </cell>
          <cell r="AF61">
            <v>0</v>
          </cell>
          <cell r="AG61">
            <v>0</v>
          </cell>
          <cell r="AH61">
            <v>0</v>
          </cell>
        </row>
        <row r="64">
          <cell r="D64">
            <v>0</v>
          </cell>
          <cell r="E64">
            <v>0</v>
          </cell>
          <cell r="F64">
            <v>4.3794938290400445E-2</v>
          </cell>
          <cell r="G64">
            <v>6.4963298783108928E-2</v>
          </cell>
          <cell r="H64">
            <v>6.4870270852531484E-2</v>
          </cell>
          <cell r="I64">
            <v>0.12246706328268257</v>
          </cell>
          <cell r="J64">
            <v>0.17366904847989961</v>
          </cell>
          <cell r="K64">
            <v>0.17371470431024685</v>
          </cell>
          <cell r="L64">
            <v>0.22137264633954587</v>
          </cell>
          <cell r="M64">
            <v>0.22137264633954587</v>
          </cell>
          <cell r="N64">
            <v>0.22138748078616768</v>
          </cell>
          <cell r="O64">
            <v>0.27851366501610508</v>
          </cell>
          <cell r="P64">
            <v>0.30355268642631889</v>
          </cell>
        </row>
        <row r="65">
          <cell r="D65">
            <v>0</v>
          </cell>
          <cell r="E65">
            <v>0</v>
          </cell>
          <cell r="F65">
            <v>8.9893425305909453E-3</v>
          </cell>
          <cell r="G65">
            <v>2.5933644899759647E-2</v>
          </cell>
          <cell r="H65">
            <v>2.5933644899759647E-2</v>
          </cell>
          <cell r="I65">
            <v>4.9623310173444062E-2</v>
          </cell>
          <cell r="J65">
            <v>7.6982203457195364E-2</v>
          </cell>
          <cell r="K65">
            <v>7.7002441297222501E-2</v>
          </cell>
          <cell r="L65">
            <v>0.10022363121342609</v>
          </cell>
          <cell r="M65">
            <v>0.10022363121342609</v>
          </cell>
          <cell r="N65">
            <v>0.10023034731919643</v>
          </cell>
          <cell r="O65">
            <v>0.12769348621209434</v>
          </cell>
          <cell r="P65">
            <v>0.14344292453797247</v>
          </cell>
        </row>
        <row r="66">
          <cell r="D66">
            <v>0</v>
          </cell>
          <cell r="E66">
            <v>0</v>
          </cell>
          <cell r="F66">
            <v>9.9030855891929989E-3</v>
          </cell>
          <cell r="G66">
            <v>1.4940905432173864E-2</v>
          </cell>
          <cell r="H66">
            <v>1.4940905432173864E-2</v>
          </cell>
          <cell r="I66">
            <v>1.9913764793084817E-2</v>
          </cell>
          <cell r="J66">
            <v>2.4819947262997175E-2</v>
          </cell>
          <cell r="K66">
            <v>2.4819947262997175E-2</v>
          </cell>
          <cell r="L66">
            <v>3.3848862454653308E-2</v>
          </cell>
          <cell r="M66">
            <v>3.3848862454653308E-2</v>
          </cell>
          <cell r="N66">
            <v>3.3851130707536377E-2</v>
          </cell>
          <cell r="O66">
            <v>4.5886967849671577E-2</v>
          </cell>
          <cell r="P66">
            <v>5.039871935891279E-2</v>
          </cell>
        </row>
        <row r="67">
          <cell r="D67">
            <v>0</v>
          </cell>
          <cell r="E67">
            <v>0</v>
          </cell>
          <cell r="F67">
            <v>3.1046576756181991E-2</v>
          </cell>
          <cell r="G67">
            <v>5.4478094708312115E-2</v>
          </cell>
          <cell r="H67">
            <v>5.4478094708312115E-2</v>
          </cell>
          <cell r="I67">
            <v>9.9451593578460118E-2</v>
          </cell>
          <cell r="J67">
            <v>0.14386218871961784</v>
          </cell>
          <cell r="K67">
            <v>0.14386218871961784</v>
          </cell>
          <cell r="L67">
            <v>0.18538295401273047</v>
          </cell>
          <cell r="M67">
            <v>0.18538295401273047</v>
          </cell>
          <cell r="N67">
            <v>0.18539537674689102</v>
          </cell>
          <cell r="O67">
            <v>0.23084920954972318</v>
          </cell>
          <cell r="P67">
            <v>0.25380478441508697</v>
          </cell>
          <cell r="V67">
            <v>0.99450000000000005</v>
          </cell>
          <cell r="W67">
            <v>0.99450000000000005</v>
          </cell>
          <cell r="X67">
            <v>0.99450000000000005</v>
          </cell>
          <cell r="Y67">
            <v>0.99450000000000005</v>
          </cell>
          <cell r="Z67">
            <v>0.99450000000000005</v>
          </cell>
          <cell r="AA67">
            <v>0.99450000000000005</v>
          </cell>
          <cell r="AB67">
            <v>0.99450000000000005</v>
          </cell>
          <cell r="AC67">
            <v>0.99450000000000005</v>
          </cell>
          <cell r="AD67">
            <v>0.99450000000000005</v>
          </cell>
          <cell r="AE67">
            <v>0.99450000000000005</v>
          </cell>
          <cell r="AF67">
            <v>0.99450000000000005</v>
          </cell>
          <cell r="AG67">
            <v>0.99450000000000005</v>
          </cell>
        </row>
        <row r="68">
          <cell r="D68">
            <v>0</v>
          </cell>
          <cell r="E68">
            <v>0</v>
          </cell>
          <cell r="F68">
            <v>2.0822787396802961E-2</v>
          </cell>
          <cell r="G68">
            <v>2.7687667284798829E-2</v>
          </cell>
          <cell r="H68">
            <v>2.7687667284798829E-2</v>
          </cell>
          <cell r="I68">
            <v>5.4182918971108419E-2</v>
          </cell>
          <cell r="J68">
            <v>7.0113582942447919E-2</v>
          </cell>
          <cell r="K68">
            <v>7.0132015091848618E-2</v>
          </cell>
          <cell r="L68">
            <v>9.5264396552570088E-2</v>
          </cell>
          <cell r="M68">
            <v>9.5264396552570088E-2</v>
          </cell>
          <cell r="N68">
            <v>9.5270780334075975E-2</v>
          </cell>
          <cell r="O68">
            <v>0.12615806133709603</v>
          </cell>
          <cell r="P68">
            <v>0.1387289918794547</v>
          </cell>
          <cell r="V68">
            <v>0</v>
          </cell>
          <cell r="W68">
            <v>0</v>
          </cell>
          <cell r="X68">
            <v>0</v>
          </cell>
          <cell r="Y68">
            <v>0</v>
          </cell>
          <cell r="Z68">
            <v>0</v>
          </cell>
          <cell r="AA68">
            <v>0</v>
          </cell>
          <cell r="AB68">
            <v>0</v>
          </cell>
          <cell r="AC68">
            <v>0</v>
          </cell>
          <cell r="AD68">
            <v>0</v>
          </cell>
          <cell r="AE68">
            <v>0</v>
          </cell>
          <cell r="AF68">
            <v>0</v>
          </cell>
          <cell r="AG68">
            <v>0</v>
          </cell>
          <cell r="AH68">
            <v>0</v>
          </cell>
        </row>
        <row r="69">
          <cell r="D69">
            <v>0</v>
          </cell>
          <cell r="E69">
            <v>0</v>
          </cell>
          <cell r="F69">
            <v>2.5690021356132547E-2</v>
          </cell>
          <cell r="G69">
            <v>5.1350425048779361E-2</v>
          </cell>
          <cell r="H69">
            <v>5.1350425048779361E-2</v>
          </cell>
          <cell r="I69">
            <v>0.10349044627049786</v>
          </cell>
          <cell r="J69">
            <v>0.14511665671038923</v>
          </cell>
          <cell r="K69">
            <v>0.14515480640670717</v>
          </cell>
          <cell r="L69">
            <v>0.1966528015846977</v>
          </cell>
          <cell r="M69">
            <v>0.1966528015846977</v>
          </cell>
          <cell r="N69">
            <v>0.19666597952486498</v>
          </cell>
          <cell r="O69">
            <v>0.2540497204708993</v>
          </cell>
          <cell r="P69">
            <v>0.28055908143849928</v>
          </cell>
          <cell r="V69">
            <v>0</v>
          </cell>
          <cell r="W69">
            <v>0</v>
          </cell>
          <cell r="X69">
            <v>0</v>
          </cell>
          <cell r="Y69">
            <v>0</v>
          </cell>
          <cell r="Z69">
            <v>0</v>
          </cell>
          <cell r="AA69">
            <v>0</v>
          </cell>
          <cell r="AB69">
            <v>0</v>
          </cell>
          <cell r="AC69">
            <v>0</v>
          </cell>
          <cell r="AD69">
            <v>0</v>
          </cell>
          <cell r="AE69">
            <v>0</v>
          </cell>
          <cell r="AF69">
            <v>0</v>
          </cell>
          <cell r="AG69">
            <v>0</v>
          </cell>
          <cell r="AH69">
            <v>0</v>
          </cell>
        </row>
        <row r="70">
          <cell r="D70">
            <v>0</v>
          </cell>
          <cell r="E70">
            <v>0</v>
          </cell>
          <cell r="F70">
            <v>0.14024675191930189</v>
          </cell>
          <cell r="G70">
            <v>0.23935403615693276</v>
          </cell>
          <cell r="H70">
            <v>0.23935403615693276</v>
          </cell>
          <cell r="I70">
            <v>0.44912909706927784</v>
          </cell>
          <cell r="J70">
            <v>0.63456362757254714</v>
          </cell>
          <cell r="K70">
            <v>0.63473044791030209</v>
          </cell>
          <cell r="L70">
            <v>0.8327452921576235</v>
          </cell>
          <cell r="M70">
            <v>0.8327452921576235</v>
          </cell>
          <cell r="N70">
            <v>0.83280109541873248</v>
          </cell>
          <cell r="O70">
            <v>1.0631511104355895</v>
          </cell>
          <cell r="P70">
            <v>1.1704871880562451</v>
          </cell>
          <cell r="V70">
            <v>0</v>
          </cell>
          <cell r="W70">
            <v>0</v>
          </cell>
          <cell r="X70">
            <v>0</v>
          </cell>
          <cell r="Y70">
            <v>0</v>
          </cell>
          <cell r="Z70">
            <v>0</v>
          </cell>
          <cell r="AA70">
            <v>0</v>
          </cell>
          <cell r="AB70">
            <v>0</v>
          </cell>
          <cell r="AC70">
            <v>0</v>
          </cell>
          <cell r="AD70">
            <v>0</v>
          </cell>
          <cell r="AE70">
            <v>0</v>
          </cell>
          <cell r="AF70">
            <v>0</v>
          </cell>
          <cell r="AG70">
            <v>0</v>
          </cell>
          <cell r="AH70">
            <v>0</v>
          </cell>
        </row>
        <row r="71">
          <cell r="V71">
            <v>0</v>
          </cell>
          <cell r="W71">
            <v>0</v>
          </cell>
          <cell r="X71">
            <v>0</v>
          </cell>
          <cell r="Y71">
            <v>0</v>
          </cell>
          <cell r="Z71">
            <v>0</v>
          </cell>
          <cell r="AA71">
            <v>0</v>
          </cell>
          <cell r="AB71">
            <v>0</v>
          </cell>
          <cell r="AC71">
            <v>0</v>
          </cell>
          <cell r="AD71">
            <v>0</v>
          </cell>
          <cell r="AE71">
            <v>0</v>
          </cell>
          <cell r="AF71">
            <v>0</v>
          </cell>
          <cell r="AG71">
            <v>0</v>
          </cell>
          <cell r="AH71">
            <v>0</v>
          </cell>
        </row>
        <row r="72">
          <cell r="V72">
            <v>0</v>
          </cell>
          <cell r="W72">
            <v>0</v>
          </cell>
          <cell r="X72">
            <v>0</v>
          </cell>
          <cell r="Y72">
            <v>0</v>
          </cell>
          <cell r="Z72">
            <v>0</v>
          </cell>
          <cell r="AA72">
            <v>0</v>
          </cell>
          <cell r="AB72">
            <v>0</v>
          </cell>
          <cell r="AC72">
            <v>0</v>
          </cell>
          <cell r="AD72">
            <v>0</v>
          </cell>
          <cell r="AE72">
            <v>0</v>
          </cell>
          <cell r="AF72">
            <v>0</v>
          </cell>
          <cell r="AG72">
            <v>0</v>
          </cell>
          <cell r="AH72">
            <v>0</v>
          </cell>
        </row>
        <row r="73">
          <cell r="V73">
            <v>0</v>
          </cell>
          <cell r="W73">
            <v>0</v>
          </cell>
          <cell r="X73">
            <v>0</v>
          </cell>
          <cell r="Y73">
            <v>0</v>
          </cell>
          <cell r="Z73">
            <v>0</v>
          </cell>
          <cell r="AA73">
            <v>0</v>
          </cell>
          <cell r="AB73">
            <v>0</v>
          </cell>
          <cell r="AC73">
            <v>0</v>
          </cell>
          <cell r="AD73">
            <v>0</v>
          </cell>
          <cell r="AE73">
            <v>0</v>
          </cell>
          <cell r="AF73">
            <v>0</v>
          </cell>
          <cell r="AG73">
            <v>0</v>
          </cell>
          <cell r="AH73">
            <v>0</v>
          </cell>
        </row>
        <row r="76">
          <cell r="V76">
            <v>1.4999999999999999E-2</v>
          </cell>
          <cell r="W76">
            <v>1.4999999999999999E-2</v>
          </cell>
          <cell r="X76">
            <v>1.4999999999999999E-2</v>
          </cell>
          <cell r="Y76">
            <v>1.4999999999999999E-2</v>
          </cell>
          <cell r="Z76">
            <v>1.4999999999999999E-2</v>
          </cell>
          <cell r="AA76">
            <v>1.4999999999999999E-2</v>
          </cell>
          <cell r="AB76">
            <v>1.4999999999999999E-2</v>
          </cell>
          <cell r="AC76">
            <v>1.4999999999999999E-2</v>
          </cell>
          <cell r="AD76">
            <v>1.4999999999999999E-2</v>
          </cell>
          <cell r="AE76">
            <v>1.4999999999999999E-2</v>
          </cell>
          <cell r="AF76">
            <v>1.4999999999999999E-2</v>
          </cell>
          <cell r="AG76">
            <v>1.4999999999999999E-2</v>
          </cell>
          <cell r="AH76">
            <v>0</v>
          </cell>
        </row>
        <row r="77">
          <cell r="V77">
            <v>1.4999999999999999E-2</v>
          </cell>
          <cell r="W77">
            <v>1.4999999999999999E-2</v>
          </cell>
          <cell r="X77">
            <v>1.4999999999999999E-2</v>
          </cell>
          <cell r="Y77">
            <v>1.4999999999999999E-2</v>
          </cell>
          <cell r="Z77">
            <v>1.4999999999999999E-2</v>
          </cell>
          <cell r="AA77">
            <v>1.4999999999999999E-2</v>
          </cell>
          <cell r="AB77">
            <v>1.4999999999999999E-2</v>
          </cell>
          <cell r="AC77">
            <v>1.4999999999999999E-2</v>
          </cell>
          <cell r="AD77">
            <v>1.4999999999999999E-2</v>
          </cell>
          <cell r="AE77">
            <v>1.4999999999999999E-2</v>
          </cell>
          <cell r="AF77">
            <v>1.4999999999999999E-2</v>
          </cell>
          <cell r="AG77">
            <v>1.4999999999999999E-2</v>
          </cell>
          <cell r="AH77">
            <v>0</v>
          </cell>
        </row>
        <row r="78">
          <cell r="V78">
            <v>0</v>
          </cell>
          <cell r="W78">
            <v>0</v>
          </cell>
          <cell r="X78">
            <v>0</v>
          </cell>
          <cell r="Y78">
            <v>0</v>
          </cell>
          <cell r="Z78">
            <v>0</v>
          </cell>
          <cell r="AA78">
            <v>0</v>
          </cell>
          <cell r="AB78">
            <v>0</v>
          </cell>
          <cell r="AC78">
            <v>0</v>
          </cell>
          <cell r="AD78">
            <v>0</v>
          </cell>
          <cell r="AE78">
            <v>0</v>
          </cell>
          <cell r="AF78">
            <v>0</v>
          </cell>
          <cell r="AG78">
            <v>0</v>
          </cell>
          <cell r="AH78">
            <v>0</v>
          </cell>
        </row>
        <row r="79">
          <cell r="V79">
            <v>0</v>
          </cell>
          <cell r="W79">
            <v>0</v>
          </cell>
          <cell r="X79">
            <v>0</v>
          </cell>
          <cell r="Y79">
            <v>0</v>
          </cell>
          <cell r="Z79">
            <v>0</v>
          </cell>
          <cell r="AA79">
            <v>0</v>
          </cell>
          <cell r="AB79">
            <v>0</v>
          </cell>
          <cell r="AC79">
            <v>0</v>
          </cell>
          <cell r="AD79">
            <v>0</v>
          </cell>
          <cell r="AE79">
            <v>0</v>
          </cell>
          <cell r="AF79">
            <v>0</v>
          </cell>
          <cell r="AG79">
            <v>0</v>
          </cell>
          <cell r="AH79">
            <v>0</v>
          </cell>
        </row>
        <row r="80">
          <cell r="V80">
            <v>0</v>
          </cell>
          <cell r="W80">
            <v>0</v>
          </cell>
          <cell r="X80">
            <v>0</v>
          </cell>
          <cell r="Y80">
            <v>0</v>
          </cell>
          <cell r="Z80">
            <v>0</v>
          </cell>
          <cell r="AA80">
            <v>0</v>
          </cell>
          <cell r="AB80">
            <v>0</v>
          </cell>
          <cell r="AC80">
            <v>0</v>
          </cell>
          <cell r="AD80">
            <v>0</v>
          </cell>
          <cell r="AE80">
            <v>0</v>
          </cell>
          <cell r="AF80">
            <v>0</v>
          </cell>
          <cell r="AG80">
            <v>0</v>
          </cell>
          <cell r="AH80">
            <v>0</v>
          </cell>
        </row>
        <row r="81">
          <cell r="V81">
            <v>0</v>
          </cell>
          <cell r="W81">
            <v>0</v>
          </cell>
          <cell r="X81">
            <v>0</v>
          </cell>
          <cell r="Y81">
            <v>0</v>
          </cell>
          <cell r="Z81">
            <v>0</v>
          </cell>
          <cell r="AA81">
            <v>0</v>
          </cell>
          <cell r="AB81">
            <v>0</v>
          </cell>
          <cell r="AC81">
            <v>0</v>
          </cell>
          <cell r="AD81">
            <v>0</v>
          </cell>
          <cell r="AE81">
            <v>0</v>
          </cell>
          <cell r="AF81">
            <v>0</v>
          </cell>
          <cell r="AG81">
            <v>0</v>
          </cell>
          <cell r="AH81">
            <v>0</v>
          </cell>
        </row>
        <row r="82">
          <cell r="V82">
            <v>0</v>
          </cell>
          <cell r="W82">
            <v>0</v>
          </cell>
          <cell r="X82">
            <v>0</v>
          </cell>
          <cell r="Y82">
            <v>0</v>
          </cell>
          <cell r="Z82">
            <v>0</v>
          </cell>
          <cell r="AA82">
            <v>0</v>
          </cell>
          <cell r="AB82">
            <v>0</v>
          </cell>
          <cell r="AC82">
            <v>0</v>
          </cell>
          <cell r="AD82">
            <v>0</v>
          </cell>
          <cell r="AE82">
            <v>0</v>
          </cell>
          <cell r="AF82">
            <v>0</v>
          </cell>
          <cell r="AG82">
            <v>0</v>
          </cell>
          <cell r="AH82">
            <v>0</v>
          </cell>
        </row>
      </sheetData>
      <sheetData sheetId="49" refreshError="1"/>
      <sheetData sheetId="50" refreshError="1">
        <row r="12">
          <cell r="B12">
            <v>1.9705882352941173</v>
          </cell>
          <cell r="C12">
            <v>1.6493506493506493</v>
          </cell>
          <cell r="D12">
            <v>1.3725490196078431</v>
          </cell>
          <cell r="E12">
            <v>1.6607142857142856</v>
          </cell>
          <cell r="F12">
            <v>1.2857142857142858</v>
          </cell>
          <cell r="G12">
            <v>1.3157894736842106</v>
          </cell>
          <cell r="H12">
            <v>1.3660714285714284</v>
          </cell>
          <cell r="I12">
            <v>0.6875</v>
          </cell>
          <cell r="J12">
            <v>1.6067415730337078</v>
          </cell>
          <cell r="K12">
            <v>0.95121951219512202</v>
          </cell>
          <cell r="L12">
            <v>1.7931034482758623</v>
          </cell>
          <cell r="M12">
            <v>2.0442477876106198</v>
          </cell>
          <cell r="N12">
            <v>1.2041497203048885</v>
          </cell>
          <cell r="O12">
            <v>1.4648972602739725</v>
          </cell>
        </row>
        <row r="13">
          <cell r="B13">
            <v>1.4605263157894739</v>
          </cell>
          <cell r="C13">
            <v>1.5384615384615385</v>
          </cell>
          <cell r="D13">
            <v>1.6329113924050633</v>
          </cell>
          <cell r="E13">
            <v>1.48</v>
          </cell>
          <cell r="F13">
            <v>1.2682926829268293</v>
          </cell>
          <cell r="G13">
            <v>1.5121951219512195</v>
          </cell>
          <cell r="H13">
            <v>1.4464285714285714</v>
          </cell>
          <cell r="I13">
            <v>1.736842105263158</v>
          </cell>
          <cell r="J13">
            <v>1.3684210526315792</v>
          </cell>
          <cell r="K13">
            <v>1.4750000000000001</v>
          </cell>
          <cell r="L13">
            <v>1.6105263157894738</v>
          </cell>
          <cell r="M13">
            <v>1.6071428571428572</v>
          </cell>
          <cell r="N13">
            <v>1.1916699690484875</v>
          </cell>
          <cell r="O13">
            <v>1.5211678832116788</v>
          </cell>
        </row>
        <row r="14">
          <cell r="B14">
            <v>1.3561643835616439</v>
          </cell>
          <cell r="C14">
            <v>1.1956521739130435</v>
          </cell>
          <cell r="D14">
            <v>1.2660550458715594</v>
          </cell>
          <cell r="E14">
            <v>1.9</v>
          </cell>
          <cell r="F14">
            <v>1.5</v>
          </cell>
          <cell r="G14">
            <v>1.3928571428571428</v>
          </cell>
          <cell r="H14">
            <v>1.0543478260869565</v>
          </cell>
          <cell r="I14">
            <v>0.92</v>
          </cell>
          <cell r="J14">
            <v>0.70270270270270274</v>
          </cell>
          <cell r="K14">
            <v>1.125</v>
          </cell>
          <cell r="L14">
            <v>1.2650602409638556</v>
          </cell>
          <cell r="M14">
            <v>1.4067796610169492</v>
          </cell>
          <cell r="N14">
            <v>1.0703207041995291</v>
          </cell>
          <cell r="O14">
            <v>1.1804511278195489</v>
          </cell>
        </row>
        <row r="15">
          <cell r="B15">
            <v>1.2954545454545454</v>
          </cell>
          <cell r="C15">
            <v>1.55</v>
          </cell>
          <cell r="D15">
            <v>1.5</v>
          </cell>
          <cell r="E15">
            <v>1.2105263157894737</v>
          </cell>
          <cell r="F15">
            <v>1.2307692307692308</v>
          </cell>
          <cell r="G15">
            <v>1.3333333333333333</v>
          </cell>
          <cell r="H15">
            <v>1.3</v>
          </cell>
          <cell r="I15">
            <v>1.3181818181818181</v>
          </cell>
          <cell r="J15">
            <v>1.1666666666666667</v>
          </cell>
          <cell r="K15">
            <v>1.2857142857142858</v>
          </cell>
          <cell r="L15">
            <v>1.2619047619047621</v>
          </cell>
          <cell r="M15">
            <v>1.3611111111111112</v>
          </cell>
          <cell r="N15">
            <v>1.2369091791119047</v>
          </cell>
          <cell r="O15">
            <v>1.3278688524590165</v>
          </cell>
        </row>
        <row r="16">
          <cell r="B16">
            <v>1.3055555555555556</v>
          </cell>
          <cell r="C16">
            <v>1.5625</v>
          </cell>
          <cell r="D16">
            <v>1.5428571428571431</v>
          </cell>
          <cell r="E16">
            <v>1.1875</v>
          </cell>
          <cell r="F16">
            <v>1.2380952380952381</v>
          </cell>
          <cell r="G16">
            <v>1.2666666666666668</v>
          </cell>
          <cell r="H16">
            <v>1.2727272727272727</v>
          </cell>
          <cell r="I16">
            <v>1.3333333333333333</v>
          </cell>
          <cell r="J16">
            <v>1.2068965517241379</v>
          </cell>
          <cell r="K16">
            <v>1.2941176470588234</v>
          </cell>
          <cell r="L16">
            <v>1.2285714285714286</v>
          </cell>
          <cell r="M16">
            <v>2.1470588235294117</v>
          </cell>
          <cell r="N16">
            <v>1.1802859172946405</v>
          </cell>
          <cell r="O16">
            <v>1.3973941368078178</v>
          </cell>
        </row>
        <row r="17">
          <cell r="B17">
            <v>1.625</v>
          </cell>
          <cell r="C17">
            <v>1.5277777777777779</v>
          </cell>
          <cell r="D17">
            <v>1.543478260869565</v>
          </cell>
          <cell r="E17">
            <v>0.85365853658536583</v>
          </cell>
          <cell r="F17">
            <v>0.96610169491525422</v>
          </cell>
          <cell r="G17">
            <v>1.2291666666666667</v>
          </cell>
          <cell r="H17">
            <v>1.3728813559322035</v>
          </cell>
          <cell r="I17">
            <v>1.625</v>
          </cell>
          <cell r="J17">
            <v>1.2368421052631577</v>
          </cell>
          <cell r="K17">
            <v>1.464285714285714</v>
          </cell>
          <cell r="L17">
            <v>1.5294117647058825</v>
          </cell>
          <cell r="M17">
            <v>1.2340425531914894</v>
          </cell>
          <cell r="N17">
            <v>1.2073021185257491</v>
          </cell>
          <cell r="O17">
            <v>1.3316326530612246</v>
          </cell>
        </row>
        <row r="18">
          <cell r="B18">
            <v>1.4920634920634919</v>
          </cell>
          <cell r="C18">
            <v>1.5588235294117647</v>
          </cell>
          <cell r="D18">
            <v>1.1428571428571428</v>
          </cell>
          <cell r="E18">
            <v>0.89285714285714279</v>
          </cell>
          <cell r="F18">
            <v>1.024390243902439</v>
          </cell>
          <cell r="G18">
            <v>1.2142857142857142</v>
          </cell>
          <cell r="H18">
            <v>1.3265306122448981</v>
          </cell>
          <cell r="I18">
            <v>0.97222222222222221</v>
          </cell>
          <cell r="J18">
            <v>1.1296296296296295</v>
          </cell>
          <cell r="K18">
            <v>1.3125</v>
          </cell>
          <cell r="L18">
            <v>1.6078431372549018</v>
          </cell>
          <cell r="M18">
            <v>1.3157894736842106</v>
          </cell>
          <cell r="N18">
            <v>1.0437534840440301</v>
          </cell>
          <cell r="O18">
            <v>1.2705223880597014</v>
          </cell>
        </row>
        <row r="19">
          <cell r="B19">
            <v>1.5522388059701493</v>
          </cell>
          <cell r="C19">
            <v>1.4883720930232558</v>
          </cell>
          <cell r="D19">
            <v>1.3896103896103897</v>
          </cell>
          <cell r="E19">
            <v>1.2333333333333334</v>
          </cell>
          <cell r="F19">
            <v>1.1428571428571428</v>
          </cell>
          <cell r="G19">
            <v>1.325</v>
          </cell>
          <cell r="H19">
            <v>1.3076923076923077</v>
          </cell>
          <cell r="I19">
            <v>1.1063829787234043</v>
          </cell>
          <cell r="J19">
            <v>1.2407407407407407</v>
          </cell>
          <cell r="K19">
            <v>1.25</v>
          </cell>
          <cell r="L19">
            <v>1.5428571428571431</v>
          </cell>
          <cell r="M19">
            <v>1.5733333333333333</v>
          </cell>
          <cell r="N19">
            <v>1.1609023135162222</v>
          </cell>
          <cell r="O19">
            <v>1.3782945736434109</v>
          </cell>
        </row>
        <row r="22">
          <cell r="B22">
            <v>0</v>
          </cell>
          <cell r="C22">
            <v>0</v>
          </cell>
          <cell r="D22">
            <v>0.4</v>
          </cell>
          <cell r="E22">
            <v>0</v>
          </cell>
          <cell r="F22">
            <v>0</v>
          </cell>
          <cell r="G22">
            <v>0</v>
          </cell>
          <cell r="H22">
            <v>0</v>
          </cell>
          <cell r="I22">
            <v>4.4776119402985072E-2</v>
          </cell>
          <cell r="J22">
            <v>0.16666666666666669</v>
          </cell>
          <cell r="K22">
            <v>0.2857142857142857</v>
          </cell>
          <cell r="L22">
            <v>0.66666666666666674</v>
          </cell>
          <cell r="M22">
            <v>0</v>
          </cell>
          <cell r="N22">
            <v>0.26</v>
          </cell>
          <cell r="O22">
            <v>0.21621621621621623</v>
          </cell>
        </row>
        <row r="23">
          <cell r="B23">
            <v>0</v>
          </cell>
          <cell r="C23">
            <v>0</v>
          </cell>
          <cell r="D23">
            <v>0.83333333333333337</v>
          </cell>
          <cell r="E23">
            <v>0</v>
          </cell>
          <cell r="F23">
            <v>0</v>
          </cell>
          <cell r="G23">
            <v>0</v>
          </cell>
          <cell r="H23">
            <v>0</v>
          </cell>
          <cell r="I23">
            <v>0</v>
          </cell>
          <cell r="J23">
            <v>0.2</v>
          </cell>
          <cell r="K23">
            <v>0</v>
          </cell>
          <cell r="L23">
            <v>0.2</v>
          </cell>
          <cell r="M23">
            <v>0</v>
          </cell>
          <cell r="N23">
            <v>0.13</v>
          </cell>
          <cell r="O23">
            <v>0.33333333333333337</v>
          </cell>
        </row>
        <row r="24">
          <cell r="B24">
            <v>0</v>
          </cell>
          <cell r="C24">
            <v>0</v>
          </cell>
          <cell r="D24">
            <v>0.625</v>
          </cell>
          <cell r="E24">
            <v>0</v>
          </cell>
          <cell r="F24">
            <v>0</v>
          </cell>
          <cell r="G24">
            <v>0</v>
          </cell>
          <cell r="H24">
            <v>0</v>
          </cell>
          <cell r="I24">
            <v>0</v>
          </cell>
          <cell r="J24">
            <v>0.1875</v>
          </cell>
          <cell r="K24">
            <v>0</v>
          </cell>
          <cell r="L24">
            <v>0.54545454545454541</v>
          </cell>
          <cell r="M24">
            <v>0</v>
          </cell>
          <cell r="N24">
            <v>0.43</v>
          </cell>
          <cell r="O24">
            <v>0.44705882352941179</v>
          </cell>
        </row>
        <row r="25">
          <cell r="B25">
            <v>0</v>
          </cell>
          <cell r="C25">
            <v>0</v>
          </cell>
          <cell r="D25">
            <v>1.25</v>
          </cell>
          <cell r="E25">
            <v>0</v>
          </cell>
          <cell r="F25">
            <v>0</v>
          </cell>
          <cell r="G25">
            <v>0</v>
          </cell>
          <cell r="H25">
            <v>0</v>
          </cell>
          <cell r="I25">
            <v>0</v>
          </cell>
          <cell r="J25">
            <v>0</v>
          </cell>
          <cell r="K25">
            <v>0</v>
          </cell>
          <cell r="L25">
            <v>0</v>
          </cell>
          <cell r="M25">
            <v>0</v>
          </cell>
          <cell r="N25">
            <v>0.81</v>
          </cell>
          <cell r="O25">
            <v>0.41666666666666669</v>
          </cell>
        </row>
        <row r="26">
          <cell r="B26">
            <v>0</v>
          </cell>
          <cell r="C26">
            <v>0</v>
          </cell>
          <cell r="D26">
            <v>1.3333333333333335</v>
          </cell>
          <cell r="E26">
            <v>0</v>
          </cell>
          <cell r="F26">
            <v>0</v>
          </cell>
          <cell r="G26">
            <v>0</v>
          </cell>
          <cell r="H26">
            <v>0</v>
          </cell>
          <cell r="I26">
            <v>0</v>
          </cell>
          <cell r="J26">
            <v>0</v>
          </cell>
          <cell r="K26">
            <v>0</v>
          </cell>
          <cell r="L26">
            <v>0</v>
          </cell>
          <cell r="M26">
            <v>0</v>
          </cell>
          <cell r="N26">
            <v>0.6</v>
          </cell>
          <cell r="O26">
            <v>0.45454545454545459</v>
          </cell>
        </row>
        <row r="27">
          <cell r="B27">
            <v>0</v>
          </cell>
          <cell r="C27">
            <v>0</v>
          </cell>
          <cell r="D27">
            <v>0</v>
          </cell>
          <cell r="E27">
            <v>0</v>
          </cell>
          <cell r="F27">
            <v>0</v>
          </cell>
          <cell r="G27">
            <v>0</v>
          </cell>
          <cell r="H27">
            <v>0</v>
          </cell>
          <cell r="I27">
            <v>0</v>
          </cell>
          <cell r="J27">
            <v>0</v>
          </cell>
          <cell r="K27">
            <v>0</v>
          </cell>
          <cell r="L27">
            <v>1</v>
          </cell>
          <cell r="M27">
            <v>0.12</v>
          </cell>
          <cell r="N27">
            <v>0.3</v>
          </cell>
          <cell r="O27">
            <v>0.14814814814814814</v>
          </cell>
        </row>
        <row r="28">
          <cell r="B28">
            <v>0</v>
          </cell>
          <cell r="C28">
            <v>0</v>
          </cell>
          <cell r="D28">
            <v>0</v>
          </cell>
          <cell r="E28">
            <v>0</v>
          </cell>
          <cell r="F28">
            <v>0</v>
          </cell>
          <cell r="G28">
            <v>0</v>
          </cell>
          <cell r="H28">
            <v>0</v>
          </cell>
          <cell r="I28">
            <v>0</v>
          </cell>
          <cell r="J28">
            <v>0.5</v>
          </cell>
          <cell r="K28">
            <v>0</v>
          </cell>
          <cell r="L28">
            <v>0.33333333333333337</v>
          </cell>
          <cell r="M28">
            <v>0</v>
          </cell>
          <cell r="N28">
            <v>0.4</v>
          </cell>
          <cell r="O28">
            <v>0.55555555555555558</v>
          </cell>
        </row>
        <row r="29">
          <cell r="B29">
            <v>0</v>
          </cell>
          <cell r="C29">
            <v>0</v>
          </cell>
          <cell r="D29">
            <v>0.58333333333333337</v>
          </cell>
          <cell r="E29">
            <v>0</v>
          </cell>
          <cell r="F29">
            <v>0</v>
          </cell>
          <cell r="G29">
            <v>0</v>
          </cell>
          <cell r="H29">
            <v>0</v>
          </cell>
          <cell r="I29">
            <v>0</v>
          </cell>
          <cell r="J29">
            <v>0.2857142857142857</v>
          </cell>
          <cell r="K29">
            <v>0.25</v>
          </cell>
          <cell r="L29">
            <v>0.42857142857142849</v>
          </cell>
          <cell r="M29">
            <v>0.16666666666666669</v>
          </cell>
          <cell r="N29">
            <v>0.36</v>
          </cell>
          <cell r="O29">
            <v>0.29787234042553196</v>
          </cell>
        </row>
        <row r="32">
          <cell r="B32">
            <v>0.83333333333333337</v>
          </cell>
          <cell r="C32">
            <v>0.5</v>
          </cell>
          <cell r="D32">
            <v>0.6</v>
          </cell>
          <cell r="E32">
            <v>0.16666666666666669</v>
          </cell>
          <cell r="F32">
            <v>0.33333333333333337</v>
          </cell>
          <cell r="G32">
            <v>0.1</v>
          </cell>
          <cell r="H32">
            <v>0.33333333333333331</v>
          </cell>
          <cell r="I32">
            <v>0.55555555555555558</v>
          </cell>
          <cell r="J32">
            <v>0.42857142857142849</v>
          </cell>
          <cell r="K32">
            <v>0</v>
          </cell>
          <cell r="L32">
            <v>1.5</v>
          </cell>
          <cell r="M32">
            <v>0.7142857142857143</v>
          </cell>
          <cell r="N32">
            <v>0.82</v>
          </cell>
          <cell r="O32">
            <v>0.74107142857142849</v>
          </cell>
        </row>
        <row r="33">
          <cell r="B33">
            <v>0</v>
          </cell>
          <cell r="C33">
            <v>1</v>
          </cell>
          <cell r="D33">
            <v>0</v>
          </cell>
          <cell r="E33">
            <v>0.5</v>
          </cell>
          <cell r="F33">
            <v>0.3</v>
          </cell>
          <cell r="G33">
            <v>0.6</v>
          </cell>
          <cell r="H33">
            <v>0.5</v>
          </cell>
          <cell r="I33">
            <v>0.5</v>
          </cell>
          <cell r="J33">
            <v>0.5</v>
          </cell>
          <cell r="K33">
            <v>0</v>
          </cell>
          <cell r="L33">
            <v>0.69230769230769229</v>
          </cell>
          <cell r="M33">
            <v>0.75</v>
          </cell>
          <cell r="N33">
            <v>0.49090909090909091</v>
          </cell>
          <cell r="O33">
            <v>0.43636363636363629</v>
          </cell>
        </row>
        <row r="34">
          <cell r="B34">
            <v>0.46153846153846151</v>
          </cell>
          <cell r="C34">
            <v>0.11111111111111112</v>
          </cell>
          <cell r="D34">
            <v>0.6</v>
          </cell>
          <cell r="E34">
            <v>0</v>
          </cell>
          <cell r="F34">
            <v>0</v>
          </cell>
          <cell r="G34">
            <v>0</v>
          </cell>
          <cell r="H34">
            <v>0.57692307692307687</v>
          </cell>
          <cell r="I34">
            <v>0.08</v>
          </cell>
          <cell r="J34">
            <v>0.25</v>
          </cell>
          <cell r="K34">
            <v>0</v>
          </cell>
          <cell r="L34">
            <v>0.44444444444444448</v>
          </cell>
          <cell r="M34">
            <v>1</v>
          </cell>
          <cell r="N34">
            <v>0.54</v>
          </cell>
          <cell r="O34">
            <v>0.39473684210526322</v>
          </cell>
        </row>
        <row r="35">
          <cell r="B35">
            <v>0.2</v>
          </cell>
          <cell r="C35">
            <v>0</v>
          </cell>
          <cell r="D35">
            <v>0</v>
          </cell>
          <cell r="E35">
            <v>1</v>
          </cell>
          <cell r="F35">
            <v>0.3</v>
          </cell>
          <cell r="G35">
            <v>0.5</v>
          </cell>
          <cell r="H35">
            <v>0.8</v>
          </cell>
          <cell r="I35">
            <v>0.25</v>
          </cell>
          <cell r="J35">
            <v>0</v>
          </cell>
          <cell r="K35">
            <v>0</v>
          </cell>
          <cell r="L35">
            <v>8.3333333333333343E-2</v>
          </cell>
          <cell r="M35">
            <v>0.33333333333333337</v>
          </cell>
          <cell r="N35">
            <v>0.52</v>
          </cell>
          <cell r="O35">
            <v>0.29166666666666669</v>
          </cell>
        </row>
        <row r="36">
          <cell r="B36">
            <v>0.22222222222222224</v>
          </cell>
          <cell r="C36">
            <v>0</v>
          </cell>
          <cell r="D36">
            <v>0</v>
          </cell>
          <cell r="E36">
            <v>1</v>
          </cell>
          <cell r="F36">
            <v>0.375</v>
          </cell>
          <cell r="G36">
            <v>0.5</v>
          </cell>
          <cell r="H36">
            <v>0.75</v>
          </cell>
          <cell r="I36">
            <v>0.33333333333333337</v>
          </cell>
          <cell r="J36">
            <v>0</v>
          </cell>
          <cell r="K36">
            <v>0</v>
          </cell>
          <cell r="L36">
            <v>0.18181818181818182</v>
          </cell>
          <cell r="M36">
            <v>0.5</v>
          </cell>
          <cell r="N36">
            <v>0.48</v>
          </cell>
          <cell r="O36">
            <v>0.2857142857142857</v>
          </cell>
        </row>
        <row r="37">
          <cell r="B37">
            <v>0</v>
          </cell>
          <cell r="C37">
            <v>0.5</v>
          </cell>
          <cell r="D37">
            <v>0</v>
          </cell>
          <cell r="E37">
            <v>0.21428571428571425</v>
          </cell>
          <cell r="F37">
            <v>0.25</v>
          </cell>
          <cell r="G37">
            <v>0.5</v>
          </cell>
          <cell r="H37">
            <v>0.53333333333333333</v>
          </cell>
          <cell r="I37">
            <v>0</v>
          </cell>
          <cell r="J37">
            <v>0.33333333333333337</v>
          </cell>
          <cell r="K37">
            <v>1</v>
          </cell>
          <cell r="L37">
            <v>0.8</v>
          </cell>
          <cell r="M37">
            <v>0.5</v>
          </cell>
          <cell r="N37">
            <v>0.49</v>
          </cell>
          <cell r="O37">
            <v>0.41666666666666663</v>
          </cell>
        </row>
        <row r="38">
          <cell r="B38">
            <v>0</v>
          </cell>
          <cell r="C38">
            <v>0</v>
          </cell>
          <cell r="D38">
            <v>0.2857142857142857</v>
          </cell>
          <cell r="E38">
            <v>0.2857142857142857</v>
          </cell>
          <cell r="F38">
            <v>0.2857142857142857</v>
          </cell>
          <cell r="G38">
            <v>0.33333333333333337</v>
          </cell>
          <cell r="H38">
            <v>0</v>
          </cell>
          <cell r="I38">
            <v>0</v>
          </cell>
          <cell r="J38">
            <v>0.11111111111111112</v>
          </cell>
          <cell r="K38">
            <v>0</v>
          </cell>
          <cell r="L38">
            <v>1</v>
          </cell>
          <cell r="M38">
            <v>0</v>
          </cell>
          <cell r="N38">
            <v>0.4</v>
          </cell>
          <cell r="O38">
            <v>0.26785714285714285</v>
          </cell>
        </row>
        <row r="39">
          <cell r="B39">
            <v>0.42857142857142849</v>
          </cell>
          <cell r="C39">
            <v>0.33333333333333337</v>
          </cell>
          <cell r="D39">
            <v>0.5</v>
          </cell>
          <cell r="E39">
            <v>0.2857142857142857</v>
          </cell>
          <cell r="F39">
            <v>0.33333333333333337</v>
          </cell>
          <cell r="G39">
            <v>0.4</v>
          </cell>
          <cell r="H39">
            <v>0.5</v>
          </cell>
          <cell r="I39">
            <v>0.16666666666666669</v>
          </cell>
          <cell r="J39">
            <v>0.2</v>
          </cell>
          <cell r="K39">
            <v>0</v>
          </cell>
          <cell r="L39">
            <v>0.83333333333333337</v>
          </cell>
          <cell r="M39">
            <v>0.75</v>
          </cell>
          <cell r="N39">
            <v>0.54061447811447816</v>
          </cell>
          <cell r="O39">
            <v>0.46052631578947367</v>
          </cell>
        </row>
        <row r="42">
          <cell r="B42">
            <v>1.6666666666666667</v>
          </cell>
          <cell r="C42">
            <v>1.3333333333333335</v>
          </cell>
          <cell r="D42">
            <v>1.25</v>
          </cell>
          <cell r="E42">
            <v>3.4</v>
          </cell>
          <cell r="F42">
            <v>3</v>
          </cell>
          <cell r="G42">
            <v>2.5</v>
          </cell>
          <cell r="H42">
            <v>2.5</v>
          </cell>
          <cell r="I42">
            <v>1.1111111111111112</v>
          </cell>
          <cell r="J42">
            <v>2.5</v>
          </cell>
          <cell r="K42">
            <v>2.4</v>
          </cell>
          <cell r="L42">
            <v>3.5</v>
          </cell>
          <cell r="M42">
            <v>2.5</v>
          </cell>
          <cell r="N42">
            <v>2.44</v>
          </cell>
          <cell r="O42">
            <v>2.2641509433962264</v>
          </cell>
        </row>
        <row r="43">
          <cell r="B43">
            <v>4.5</v>
          </cell>
          <cell r="C43">
            <v>3</v>
          </cell>
          <cell r="D43">
            <v>3.666666666666667</v>
          </cell>
          <cell r="E43">
            <v>3</v>
          </cell>
          <cell r="F43">
            <v>4</v>
          </cell>
          <cell r="G43">
            <v>3</v>
          </cell>
          <cell r="H43">
            <v>2</v>
          </cell>
          <cell r="I43">
            <v>3.5</v>
          </cell>
          <cell r="J43">
            <v>2.5</v>
          </cell>
          <cell r="K43">
            <v>4.5</v>
          </cell>
          <cell r="L43">
            <v>3.5</v>
          </cell>
          <cell r="M43">
            <v>1.6666666666666667</v>
          </cell>
          <cell r="N43">
            <v>2.44</v>
          </cell>
          <cell r="O43">
            <v>3.1666666666666665</v>
          </cell>
        </row>
        <row r="44">
          <cell r="B44">
            <v>4</v>
          </cell>
          <cell r="C44">
            <v>3.5</v>
          </cell>
          <cell r="D44">
            <v>3.666666666666667</v>
          </cell>
          <cell r="E44">
            <v>3.3333333333333335</v>
          </cell>
          <cell r="F44">
            <v>3.5</v>
          </cell>
          <cell r="G44">
            <v>2</v>
          </cell>
          <cell r="H44">
            <v>3</v>
          </cell>
          <cell r="I44">
            <v>3.4</v>
          </cell>
          <cell r="J44">
            <v>1.714285714285714</v>
          </cell>
          <cell r="K44">
            <v>1.5</v>
          </cell>
          <cell r="L44">
            <v>4.75</v>
          </cell>
          <cell r="M44">
            <v>2.6</v>
          </cell>
          <cell r="N44">
            <v>2.44</v>
          </cell>
          <cell r="O44">
            <v>2.9387755102040818</v>
          </cell>
        </row>
        <row r="45">
          <cell r="B45">
            <v>1.75</v>
          </cell>
          <cell r="C45">
            <v>2</v>
          </cell>
          <cell r="D45">
            <v>2.3333333333333335</v>
          </cell>
          <cell r="E45">
            <v>1.5</v>
          </cell>
          <cell r="F45">
            <v>3.5</v>
          </cell>
          <cell r="G45">
            <v>4</v>
          </cell>
          <cell r="H45">
            <v>1.8</v>
          </cell>
          <cell r="I45">
            <v>2.3333333333333335</v>
          </cell>
          <cell r="J45">
            <v>1.6</v>
          </cell>
          <cell r="K45">
            <v>1.5</v>
          </cell>
          <cell r="L45">
            <v>2</v>
          </cell>
          <cell r="M45">
            <v>1.6</v>
          </cell>
          <cell r="N45">
            <v>2.44</v>
          </cell>
          <cell r="O45">
            <v>1.9318181818181817</v>
          </cell>
        </row>
        <row r="46">
          <cell r="B46">
            <v>1.5</v>
          </cell>
          <cell r="C46">
            <v>1.5</v>
          </cell>
          <cell r="D46">
            <v>3</v>
          </cell>
          <cell r="E46">
            <v>1.6666666666666667</v>
          </cell>
          <cell r="F46">
            <v>3</v>
          </cell>
          <cell r="G46">
            <v>3</v>
          </cell>
          <cell r="H46">
            <v>2</v>
          </cell>
          <cell r="I46">
            <v>3</v>
          </cell>
          <cell r="J46">
            <v>1.75</v>
          </cell>
          <cell r="K46">
            <v>1.4</v>
          </cell>
          <cell r="L46">
            <v>2</v>
          </cell>
          <cell r="M46">
            <v>1.75</v>
          </cell>
          <cell r="N46">
            <v>2.44</v>
          </cell>
          <cell r="O46">
            <v>1.9444444444444444</v>
          </cell>
        </row>
        <row r="47">
          <cell r="B47">
            <v>4.666666666666667</v>
          </cell>
          <cell r="C47">
            <v>3</v>
          </cell>
          <cell r="D47">
            <v>2.5</v>
          </cell>
          <cell r="E47">
            <v>2.3333333333333335</v>
          </cell>
          <cell r="F47">
            <v>3</v>
          </cell>
          <cell r="G47">
            <v>2.666666666666667</v>
          </cell>
          <cell r="H47">
            <v>4</v>
          </cell>
          <cell r="I47">
            <v>3</v>
          </cell>
          <cell r="J47">
            <v>1.5</v>
          </cell>
          <cell r="K47">
            <v>2</v>
          </cell>
          <cell r="L47">
            <v>2</v>
          </cell>
          <cell r="M47">
            <v>1.8333333333333335</v>
          </cell>
          <cell r="N47">
            <v>2.44</v>
          </cell>
          <cell r="O47">
            <v>2.7</v>
          </cell>
        </row>
        <row r="48">
          <cell r="B48">
            <v>3.5</v>
          </cell>
          <cell r="C48">
            <v>2.666666666666667</v>
          </cell>
          <cell r="D48">
            <v>1.5</v>
          </cell>
          <cell r="E48">
            <v>3</v>
          </cell>
          <cell r="F48">
            <v>1.5</v>
          </cell>
          <cell r="G48">
            <v>2</v>
          </cell>
          <cell r="H48">
            <v>4</v>
          </cell>
          <cell r="I48">
            <v>2</v>
          </cell>
          <cell r="J48">
            <v>4</v>
          </cell>
          <cell r="K48">
            <v>1.5</v>
          </cell>
          <cell r="L48">
            <v>2.666666666666667</v>
          </cell>
          <cell r="M48">
            <v>3.3333333333333335</v>
          </cell>
          <cell r="N48">
            <v>2.44</v>
          </cell>
          <cell r="O48">
            <v>2.8148148148148149</v>
          </cell>
        </row>
        <row r="49">
          <cell r="B49">
            <v>3.3333333333333335</v>
          </cell>
          <cell r="C49">
            <v>2.3333333333333335</v>
          </cell>
          <cell r="D49">
            <v>2.3333333333333335</v>
          </cell>
          <cell r="E49">
            <v>2.666666666666667</v>
          </cell>
          <cell r="F49">
            <v>3.5</v>
          </cell>
          <cell r="G49">
            <v>3.5</v>
          </cell>
          <cell r="H49">
            <v>3</v>
          </cell>
          <cell r="I49">
            <v>2.5</v>
          </cell>
          <cell r="J49">
            <v>2.2000000000000002</v>
          </cell>
          <cell r="K49">
            <v>2</v>
          </cell>
          <cell r="L49">
            <v>3.3333333333333335</v>
          </cell>
          <cell r="M49">
            <v>2.25</v>
          </cell>
          <cell r="N49">
            <v>2.44</v>
          </cell>
          <cell r="O49">
            <v>2.6153846153846154</v>
          </cell>
        </row>
        <row r="52">
          <cell r="B52">
            <v>2.1136363636363638</v>
          </cell>
          <cell r="C52">
            <v>1.7285714285714286</v>
          </cell>
          <cell r="D52">
            <v>1.8383838383838385</v>
          </cell>
          <cell r="E52">
            <v>1.6304347826086956</v>
          </cell>
          <cell r="F52">
            <v>1.3555555555555554</v>
          </cell>
          <cell r="G52">
            <v>1.4193548387096775</v>
          </cell>
          <cell r="H52">
            <v>1.4141414141414141</v>
          </cell>
          <cell r="I52">
            <v>1.6428571428571428</v>
          </cell>
          <cell r="J52">
            <v>1.7571428571428573</v>
          </cell>
          <cell r="K52">
            <v>1.1599999999999999</v>
          </cell>
          <cell r="L52">
            <v>1.9375</v>
          </cell>
          <cell r="M52">
            <v>2.1176470588235294</v>
          </cell>
          <cell r="N52">
            <v>1.27</v>
          </cell>
          <cell r="O52">
            <v>1.7251461988304093</v>
          </cell>
        </row>
        <row r="53">
          <cell r="B53">
            <v>1.6190476190476191</v>
          </cell>
          <cell r="C53">
            <v>1.4583333333333333</v>
          </cell>
          <cell r="D53">
            <v>1.6231884057971018</v>
          </cell>
          <cell r="E53">
            <v>1.4285714285714286</v>
          </cell>
          <cell r="F53">
            <v>1.5</v>
          </cell>
          <cell r="G53">
            <v>1.5588235294117647</v>
          </cell>
          <cell r="H53">
            <v>1.5869565217391304</v>
          </cell>
          <cell r="I53">
            <v>1.7058823529411762</v>
          </cell>
          <cell r="J53">
            <v>1.4090909090909092</v>
          </cell>
          <cell r="K53">
            <v>1.2894736842105263</v>
          </cell>
          <cell r="L53">
            <v>2.046153846153846</v>
          </cell>
          <cell r="M53">
            <v>1.6153846153846154</v>
          </cell>
          <cell r="N53">
            <v>1.27</v>
          </cell>
          <cell r="O53">
            <v>1.6017543859649124</v>
          </cell>
        </row>
        <row r="54">
          <cell r="B54">
            <v>1.3272727272727272</v>
          </cell>
          <cell r="C54">
            <v>1.2121212121212122</v>
          </cell>
          <cell r="D54">
            <v>1.7592592592592591</v>
          </cell>
          <cell r="E54">
            <v>1.2857142857142856</v>
          </cell>
          <cell r="F54">
            <v>1.2142857142857142</v>
          </cell>
          <cell r="G54">
            <v>1.32</v>
          </cell>
          <cell r="H54">
            <v>1.161290322580645</v>
          </cell>
          <cell r="I54">
            <v>1.35</v>
          </cell>
          <cell r="J54">
            <v>1.1481481481481481</v>
          </cell>
          <cell r="K54">
            <v>1.05</v>
          </cell>
          <cell r="L54">
            <v>1.4583333333333333</v>
          </cell>
          <cell r="M54">
            <v>1.2884615384615385</v>
          </cell>
          <cell r="N54">
            <v>1.27</v>
          </cell>
          <cell r="O54">
            <v>1.3357314148681056</v>
          </cell>
        </row>
        <row r="55">
          <cell r="B55">
            <v>1.6896551724137931</v>
          </cell>
          <cell r="C55">
            <v>1.5</v>
          </cell>
          <cell r="D55">
            <v>1.5428571428571431</v>
          </cell>
          <cell r="E55">
            <v>1.1428571428571428</v>
          </cell>
          <cell r="F55">
            <v>1.4666666666666668</v>
          </cell>
          <cell r="G55">
            <v>1.357142857142857</v>
          </cell>
          <cell r="H55">
            <v>1.5</v>
          </cell>
          <cell r="I55">
            <v>1.3125</v>
          </cell>
          <cell r="J55">
            <v>1.2222222222222221</v>
          </cell>
          <cell r="K55">
            <v>1.2</v>
          </cell>
          <cell r="L55">
            <v>1.6923076923076923</v>
          </cell>
          <cell r="M55">
            <v>1.4285714285714286</v>
          </cell>
          <cell r="N55">
            <v>1.27</v>
          </cell>
          <cell r="O55">
            <v>1.4580152671755724</v>
          </cell>
        </row>
        <row r="56">
          <cell r="B56">
            <v>1.6666666666666667</v>
          </cell>
          <cell r="C56">
            <v>1.5714285714285714</v>
          </cell>
          <cell r="D56">
            <v>1.5714285714285714</v>
          </cell>
          <cell r="E56">
            <v>1.1818181818181819</v>
          </cell>
          <cell r="F56">
            <v>1.5</v>
          </cell>
          <cell r="G56">
            <v>1.3333333333333335</v>
          </cell>
          <cell r="H56">
            <v>1.4761904761904763</v>
          </cell>
          <cell r="I56">
            <v>1.3076923076923077</v>
          </cell>
          <cell r="J56">
            <v>1.2272727272727273</v>
          </cell>
          <cell r="K56">
            <v>1.25</v>
          </cell>
          <cell r="L56">
            <v>1.7142857142857142</v>
          </cell>
          <cell r="M56">
            <v>2.3214285714285712</v>
          </cell>
          <cell r="N56">
            <v>1.27</v>
          </cell>
          <cell r="O56">
            <v>1.5688073394495412</v>
          </cell>
        </row>
        <row r="57">
          <cell r="B57">
            <v>1.4528301886792452</v>
          </cell>
          <cell r="C57">
            <v>1.5</v>
          </cell>
          <cell r="D57">
            <v>1.4772727272727273</v>
          </cell>
          <cell r="E57">
            <v>1</v>
          </cell>
          <cell r="F57">
            <v>1.3125</v>
          </cell>
          <cell r="G57">
            <v>1.2432432432432432</v>
          </cell>
          <cell r="H57">
            <v>1.4761904761904763</v>
          </cell>
          <cell r="I57">
            <v>1.4285714285714286</v>
          </cell>
          <cell r="J57">
            <v>1.3225806451612903</v>
          </cell>
          <cell r="K57">
            <v>1.4545454545454546</v>
          </cell>
          <cell r="L57">
            <v>1.6857142857142857</v>
          </cell>
          <cell r="M57">
            <v>1.75</v>
          </cell>
          <cell r="N57">
            <v>1.27</v>
          </cell>
          <cell r="O57">
            <v>1.4553775743707094</v>
          </cell>
        </row>
        <row r="58">
          <cell r="B58">
            <v>1.4745762711864407</v>
          </cell>
          <cell r="C58">
            <v>1.4516129032258065</v>
          </cell>
          <cell r="D58">
            <v>1.2641509433962264</v>
          </cell>
          <cell r="E58">
            <v>1.3846153846153846</v>
          </cell>
          <cell r="F58">
            <v>1.4</v>
          </cell>
          <cell r="G58">
            <v>1.2608695652173911</v>
          </cell>
          <cell r="H58">
            <v>1.2666666666666666</v>
          </cell>
          <cell r="I58">
            <v>0.93548387096774188</v>
          </cell>
          <cell r="J58">
            <v>1.25</v>
          </cell>
          <cell r="K58">
            <v>1.2666666666666668</v>
          </cell>
          <cell r="L58">
            <v>1.6136363636363635</v>
          </cell>
          <cell r="M58">
            <v>1.2264150943396226</v>
          </cell>
          <cell r="N58">
            <v>1.27</v>
          </cell>
          <cell r="O58">
            <v>1.3198198198198199</v>
          </cell>
        </row>
        <row r="59">
          <cell r="B59">
            <v>1.6428571428571428</v>
          </cell>
          <cell r="C59">
            <v>1.5135135135135136</v>
          </cell>
          <cell r="D59">
            <v>1.5964912280701757</v>
          </cell>
          <cell r="E59">
            <v>1.3333333333333335</v>
          </cell>
          <cell r="F59">
            <v>1.3703703703703702</v>
          </cell>
          <cell r="G59">
            <v>1.375</v>
          </cell>
          <cell r="H59">
            <v>1.392156862745098</v>
          </cell>
          <cell r="I59">
            <v>1.4285714285714286</v>
          </cell>
          <cell r="J59">
            <v>1.3947368421052633</v>
          </cell>
          <cell r="K59">
            <v>1.25</v>
          </cell>
          <cell r="L59">
            <v>1.7708333333333333</v>
          </cell>
          <cell r="M59">
            <v>1.7213114754098362</v>
          </cell>
          <cell r="N59">
            <v>1.27</v>
          </cell>
          <cell r="O59">
            <v>1.5279503105590062</v>
          </cell>
        </row>
      </sheetData>
      <sheetData sheetId="51" refreshError="1"/>
      <sheetData sheetId="52"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2,5</v>
          </cell>
          <cell r="I22" t="str">
            <v>Padrão Trimestral = 4,8</v>
          </cell>
          <cell r="J22" t="str">
            <v>Padrão Anual = 8</v>
          </cell>
        </row>
        <row r="23">
          <cell r="B23">
            <v>159995</v>
          </cell>
          <cell r="C23">
            <v>0.2132</v>
          </cell>
          <cell r="D23">
            <v>6.3299999999999995E-2</v>
          </cell>
          <cell r="E23">
            <v>0.123</v>
          </cell>
          <cell r="F23">
            <v>2.6800000000000001E-2</v>
          </cell>
          <cell r="G23">
            <v>0</v>
          </cell>
          <cell r="H23">
            <v>2.5</v>
          </cell>
          <cell r="I23">
            <v>4.8</v>
          </cell>
          <cell r="J23">
            <v>8</v>
          </cell>
        </row>
        <row r="24">
          <cell r="B24">
            <v>159995</v>
          </cell>
          <cell r="C24">
            <v>0.72670000000000001</v>
          </cell>
          <cell r="D24">
            <v>0.58979999999999999</v>
          </cell>
          <cell r="E24">
            <v>0.12529999999999999</v>
          </cell>
          <cell r="F24">
            <v>1.15E-2</v>
          </cell>
          <cell r="G24">
            <v>0</v>
          </cell>
          <cell r="H24">
            <v>2.5</v>
          </cell>
          <cell r="I24">
            <v>4.8</v>
          </cell>
          <cell r="J24">
            <v>8</v>
          </cell>
        </row>
        <row r="25">
          <cell r="B25">
            <v>159995</v>
          </cell>
          <cell r="C25">
            <v>0.55220000000000002</v>
          </cell>
          <cell r="D25">
            <v>0.49390000000000001</v>
          </cell>
          <cell r="E25">
            <v>5.8299999999999998E-2</v>
          </cell>
          <cell r="F25">
            <v>0</v>
          </cell>
          <cell r="G25">
            <v>0</v>
          </cell>
          <cell r="H25">
            <v>2.5</v>
          </cell>
          <cell r="I25">
            <v>4.8</v>
          </cell>
          <cell r="J25">
            <v>8</v>
          </cell>
        </row>
        <row r="26">
          <cell r="B26">
            <v>159995</v>
          </cell>
          <cell r="C26">
            <v>1.4921</v>
          </cell>
          <cell r="D26">
            <v>1.147</v>
          </cell>
          <cell r="E26">
            <v>0.30659999999999998</v>
          </cell>
          <cell r="F26">
            <v>3.8300000000000001E-2</v>
          </cell>
          <cell r="G26">
            <v>0</v>
          </cell>
          <cell r="H26">
            <v>2.5</v>
          </cell>
          <cell r="I26">
            <v>4.8</v>
          </cell>
          <cell r="J26">
            <v>8</v>
          </cell>
        </row>
        <row r="27">
          <cell r="B27">
            <v>159995</v>
          </cell>
          <cell r="C27">
            <v>0.77170000000000005</v>
          </cell>
          <cell r="D27">
            <v>0.47010000000000002</v>
          </cell>
          <cell r="E27">
            <v>0.30159999999999998</v>
          </cell>
          <cell r="F27">
            <v>0</v>
          </cell>
          <cell r="G27">
            <v>0</v>
          </cell>
          <cell r="H27">
            <v>2.5</v>
          </cell>
          <cell r="I27">
            <v>4.8</v>
          </cell>
          <cell r="J27">
            <v>8</v>
          </cell>
        </row>
        <row r="28">
          <cell r="B28">
            <v>159995</v>
          </cell>
          <cell r="C28">
            <v>0.379</v>
          </cell>
          <cell r="D28">
            <v>0.32969999999999999</v>
          </cell>
          <cell r="E28">
            <v>4.9200000000000001E-2</v>
          </cell>
          <cell r="F28">
            <v>0</v>
          </cell>
          <cell r="G28">
            <v>0</v>
          </cell>
          <cell r="H28">
            <v>2.5</v>
          </cell>
          <cell r="I28">
            <v>4.8</v>
          </cell>
          <cell r="J28">
            <v>8</v>
          </cell>
        </row>
        <row r="29">
          <cell r="B29">
            <v>159004</v>
          </cell>
          <cell r="C29">
            <v>0.1268</v>
          </cell>
          <cell r="D29">
            <v>4.8099999999999997E-2</v>
          </cell>
          <cell r="E29">
            <v>7.8700000000000006E-2</v>
          </cell>
          <cell r="F29">
            <v>0</v>
          </cell>
          <cell r="G29">
            <v>0</v>
          </cell>
          <cell r="H29">
            <v>2.5</v>
          </cell>
          <cell r="I29">
            <v>4.8</v>
          </cell>
          <cell r="J29">
            <v>8</v>
          </cell>
        </row>
        <row r="30">
          <cell r="B30">
            <v>159665</v>
          </cell>
          <cell r="C30">
            <v>1.2794000000000001</v>
          </cell>
          <cell r="D30">
            <v>0.84940000000000004</v>
          </cell>
          <cell r="E30">
            <v>0.4299</v>
          </cell>
          <cell r="F30">
            <v>0</v>
          </cell>
          <cell r="G30">
            <v>0</v>
          </cell>
          <cell r="H30">
            <v>2.5</v>
          </cell>
          <cell r="I30">
            <v>4.8</v>
          </cell>
          <cell r="J30">
            <v>8</v>
          </cell>
        </row>
        <row r="31">
          <cell r="B31">
            <v>161745</v>
          </cell>
          <cell r="C31">
            <v>0.30669999999999997</v>
          </cell>
          <cell r="D31">
            <v>0.22489999999999999</v>
          </cell>
          <cell r="E31">
            <v>8.1900000000000001E-2</v>
          </cell>
          <cell r="F31">
            <v>0</v>
          </cell>
          <cell r="G31">
            <v>0</v>
          </cell>
          <cell r="H31">
            <v>2.5</v>
          </cell>
          <cell r="I31">
            <v>4.8</v>
          </cell>
          <cell r="J31">
            <v>8</v>
          </cell>
        </row>
        <row r="32">
          <cell r="B32">
            <v>160636</v>
          </cell>
          <cell r="C32">
            <v>0.2316</v>
          </cell>
          <cell r="D32">
            <v>0.14249999999999999</v>
          </cell>
          <cell r="E32">
            <v>8.9099999999999999E-2</v>
          </cell>
          <cell r="F32">
            <v>0</v>
          </cell>
          <cell r="G32">
            <v>0</v>
          </cell>
          <cell r="H32">
            <v>2.5</v>
          </cell>
          <cell r="I32">
            <v>4.8</v>
          </cell>
          <cell r="J32">
            <v>8</v>
          </cell>
        </row>
        <row r="33">
          <cell r="B33">
            <v>160032</v>
          </cell>
          <cell r="C33">
            <v>0.17330000000000001</v>
          </cell>
          <cell r="D33">
            <v>0.14849999999999999</v>
          </cell>
          <cell r="E33">
            <v>2.4799999999999999E-2</v>
          </cell>
          <cell r="F33">
            <v>0</v>
          </cell>
          <cell r="G33">
            <v>0</v>
          </cell>
          <cell r="H33">
            <v>2.5</v>
          </cell>
          <cell r="I33">
            <v>4.8</v>
          </cell>
          <cell r="J33">
            <v>8</v>
          </cell>
        </row>
        <row r="34">
          <cell r="B34">
            <v>160804</v>
          </cell>
          <cell r="C34">
            <v>0.71230000000000004</v>
          </cell>
          <cell r="D34">
            <v>0.51639999999999997</v>
          </cell>
          <cell r="E34">
            <v>0.1961</v>
          </cell>
          <cell r="F34">
            <v>0</v>
          </cell>
          <cell r="G34">
            <v>0</v>
          </cell>
          <cell r="H34">
            <v>2.5</v>
          </cell>
          <cell r="I34">
            <v>4.8</v>
          </cell>
          <cell r="J34">
            <v>8</v>
          </cell>
        </row>
        <row r="35">
          <cell r="B35">
            <v>159787</v>
          </cell>
          <cell r="C35">
            <v>0.98299999999999998</v>
          </cell>
          <cell r="D35">
            <v>0.81379999999999997</v>
          </cell>
          <cell r="E35">
            <v>0.1215</v>
          </cell>
          <cell r="F35">
            <v>4.7699999999999999E-2</v>
          </cell>
          <cell r="G35">
            <v>0</v>
          </cell>
          <cell r="H35">
            <v>2.5</v>
          </cell>
          <cell r="I35">
            <v>4.8</v>
          </cell>
          <cell r="J35">
            <v>8</v>
          </cell>
        </row>
        <row r="36">
          <cell r="B36">
            <v>159181</v>
          </cell>
          <cell r="C36">
            <v>0.73929999999999996</v>
          </cell>
          <cell r="D36">
            <v>0.43630000000000002</v>
          </cell>
          <cell r="E36">
            <v>0.1618</v>
          </cell>
          <cell r="F36">
            <v>0.14119999999999999</v>
          </cell>
          <cell r="G36">
            <v>0</v>
          </cell>
          <cell r="H36">
            <v>2.5</v>
          </cell>
          <cell r="I36">
            <v>4.8</v>
          </cell>
          <cell r="J36">
            <v>8</v>
          </cell>
        </row>
        <row r="37">
          <cell r="B37">
            <v>162473</v>
          </cell>
          <cell r="C37">
            <v>0.50670000000000004</v>
          </cell>
          <cell r="D37">
            <v>0.38590000000000002</v>
          </cell>
          <cell r="E37">
            <v>5.8799999999999998E-2</v>
          </cell>
          <cell r="F37">
            <v>6.2E-2</v>
          </cell>
          <cell r="G37">
            <v>0</v>
          </cell>
          <cell r="H37">
            <v>2.5</v>
          </cell>
          <cell r="I37">
            <v>4.8</v>
          </cell>
          <cell r="J37">
            <v>8</v>
          </cell>
        </row>
        <row r="38">
          <cell r="B38">
            <v>160480</v>
          </cell>
          <cell r="C38">
            <v>2.2250999999999999</v>
          </cell>
          <cell r="D38">
            <v>1.6336999999999999</v>
          </cell>
          <cell r="E38">
            <v>0.34100000000000003</v>
          </cell>
          <cell r="F38">
            <v>0.25030000000000002</v>
          </cell>
          <cell r="G38">
            <v>0</v>
          </cell>
          <cell r="I38">
            <v>4.8</v>
          </cell>
          <cell r="J38">
            <v>8</v>
          </cell>
        </row>
        <row r="39">
          <cell r="B39">
            <v>160236</v>
          </cell>
          <cell r="C39">
            <v>5.7079000000000004</v>
          </cell>
          <cell r="D39">
            <v>4.1459999999999999</v>
          </cell>
          <cell r="E39">
            <v>1.2727999999999999</v>
          </cell>
          <cell r="F39">
            <v>0.28889999999999999</v>
          </cell>
          <cell r="G39">
            <v>0</v>
          </cell>
          <cell r="J39">
            <v>8</v>
          </cell>
        </row>
        <row r="41">
          <cell r="B41" t="str">
            <v>Evolução DEC Conjunto Aricanduva</v>
          </cell>
          <cell r="F41" t="str">
            <v xml:space="preserve"> Janeiro/2006</v>
          </cell>
          <cell r="G41">
            <v>0</v>
          </cell>
          <cell r="H41" t="str">
            <v>Fevereiro/2006</v>
          </cell>
          <cell r="I41">
            <v>0</v>
          </cell>
          <cell r="J41" t="str">
            <v>Março/2006</v>
          </cell>
        </row>
        <row r="42">
          <cell r="B42" t="str">
            <v>CONSUM</v>
          </cell>
          <cell r="C42" t="str">
            <v>TOTAL</v>
          </cell>
          <cell r="D42" t="str">
            <v>NPROG</v>
          </cell>
          <cell r="E42" t="str">
            <v>PROG</v>
          </cell>
          <cell r="F42" t="str">
            <v>SUBT INT</v>
          </cell>
          <cell r="G42" t="str">
            <v>SUBT EXT</v>
          </cell>
          <cell r="H42" t="str">
            <v>Padrão Mensal = 3</v>
          </cell>
          <cell r="I42" t="str">
            <v>Padrão Trimestral = 6</v>
          </cell>
          <cell r="J42" t="str">
            <v>Padrão Anual = 10</v>
          </cell>
        </row>
        <row r="43">
          <cell r="B43">
            <v>73423</v>
          </cell>
          <cell r="C43">
            <v>0.43319999999999997</v>
          </cell>
          <cell r="D43">
            <v>0.4052</v>
          </cell>
          <cell r="E43">
            <v>2.8000000000000001E-2</v>
          </cell>
          <cell r="F43">
            <v>0</v>
          </cell>
          <cell r="G43">
            <v>0</v>
          </cell>
          <cell r="H43">
            <v>3</v>
          </cell>
          <cell r="I43">
            <v>6</v>
          </cell>
          <cell r="J43">
            <v>10</v>
          </cell>
        </row>
        <row r="44">
          <cell r="B44">
            <v>73264</v>
          </cell>
          <cell r="C44">
            <v>0.35830000000000001</v>
          </cell>
          <cell r="D44">
            <v>0.23219999999999999</v>
          </cell>
          <cell r="E44">
            <v>0.1168</v>
          </cell>
          <cell r="F44">
            <v>9.2999999999999992E-3</v>
          </cell>
          <cell r="G44">
            <v>0</v>
          </cell>
          <cell r="H44">
            <v>3</v>
          </cell>
          <cell r="I44">
            <v>6</v>
          </cell>
          <cell r="J44">
            <v>10</v>
          </cell>
        </row>
        <row r="45">
          <cell r="B45">
            <v>73175</v>
          </cell>
          <cell r="C45">
            <v>0.28410000000000002</v>
          </cell>
          <cell r="D45">
            <v>0.1016</v>
          </cell>
          <cell r="E45">
            <v>0.159</v>
          </cell>
          <cell r="F45">
            <v>2.3400000000000001E-2</v>
          </cell>
          <cell r="G45">
            <v>0</v>
          </cell>
          <cell r="H45">
            <v>3</v>
          </cell>
          <cell r="I45">
            <v>6</v>
          </cell>
          <cell r="J45">
            <v>10</v>
          </cell>
        </row>
        <row r="46">
          <cell r="B46">
            <v>73287</v>
          </cell>
          <cell r="C46">
            <v>1.0759000000000001</v>
          </cell>
          <cell r="D46">
            <v>0.73950000000000005</v>
          </cell>
          <cell r="E46">
            <v>0.30359999999999998</v>
          </cell>
          <cell r="F46">
            <v>3.27E-2</v>
          </cell>
          <cell r="G46">
            <v>0</v>
          </cell>
          <cell r="H46">
            <v>3</v>
          </cell>
          <cell r="I46">
            <v>6</v>
          </cell>
          <cell r="J46">
            <v>10</v>
          </cell>
        </row>
        <row r="47">
          <cell r="B47">
            <v>73233</v>
          </cell>
          <cell r="C47">
            <v>0.96230000000000004</v>
          </cell>
          <cell r="D47">
            <v>9.8799999999999999E-2</v>
          </cell>
          <cell r="E47">
            <v>0.86350000000000005</v>
          </cell>
          <cell r="F47">
            <v>0</v>
          </cell>
          <cell r="G47">
            <v>0</v>
          </cell>
          <cell r="H47">
            <v>3</v>
          </cell>
          <cell r="I47">
            <v>6</v>
          </cell>
          <cell r="J47">
            <v>10</v>
          </cell>
        </row>
        <row r="48">
          <cell r="B48">
            <v>73233</v>
          </cell>
          <cell r="C48">
            <v>0.91190000000000004</v>
          </cell>
          <cell r="D48">
            <v>0.33150000000000002</v>
          </cell>
          <cell r="E48">
            <v>0.55120000000000002</v>
          </cell>
          <cell r="F48">
            <v>2.92E-2</v>
          </cell>
          <cell r="G48">
            <v>0</v>
          </cell>
          <cell r="H48">
            <v>3</v>
          </cell>
          <cell r="I48">
            <v>6</v>
          </cell>
          <cell r="J48">
            <v>10</v>
          </cell>
        </row>
        <row r="49">
          <cell r="B49">
            <v>73101</v>
          </cell>
          <cell r="C49">
            <v>0.4456</v>
          </cell>
          <cell r="D49">
            <v>0.38929999999999998</v>
          </cell>
          <cell r="E49">
            <v>5.6300000000000003E-2</v>
          </cell>
          <cell r="F49">
            <v>0</v>
          </cell>
          <cell r="G49">
            <v>0</v>
          </cell>
          <cell r="H49">
            <v>3</v>
          </cell>
          <cell r="I49">
            <v>6</v>
          </cell>
          <cell r="J49">
            <v>10</v>
          </cell>
        </row>
        <row r="50">
          <cell r="B50">
            <v>73189</v>
          </cell>
          <cell r="C50">
            <v>2.3203999999999998</v>
          </cell>
          <cell r="D50">
            <v>0.81940000000000002</v>
          </cell>
          <cell r="E50">
            <v>1.4718</v>
          </cell>
          <cell r="F50">
            <v>2.92E-2</v>
          </cell>
          <cell r="G50">
            <v>0</v>
          </cell>
          <cell r="H50">
            <v>3</v>
          </cell>
          <cell r="I50">
            <v>6</v>
          </cell>
          <cell r="J50">
            <v>10</v>
          </cell>
        </row>
        <row r="51">
          <cell r="B51">
            <v>74156</v>
          </cell>
          <cell r="C51">
            <v>0.60260000000000002</v>
          </cell>
          <cell r="D51">
            <v>0.29880000000000001</v>
          </cell>
          <cell r="E51">
            <v>8.0500000000000002E-2</v>
          </cell>
          <cell r="F51">
            <v>0.22320000000000001</v>
          </cell>
          <cell r="G51">
            <v>0</v>
          </cell>
          <cell r="H51">
            <v>3</v>
          </cell>
          <cell r="I51">
            <v>6</v>
          </cell>
          <cell r="J51">
            <v>10</v>
          </cell>
        </row>
        <row r="52">
          <cell r="B52">
            <v>74221</v>
          </cell>
          <cell r="C52">
            <v>0.48039999999999999</v>
          </cell>
          <cell r="D52">
            <v>0.29780000000000001</v>
          </cell>
          <cell r="E52">
            <v>0.1825</v>
          </cell>
          <cell r="F52">
            <v>0</v>
          </cell>
          <cell r="G52">
            <v>0</v>
          </cell>
          <cell r="H52">
            <v>3</v>
          </cell>
          <cell r="I52">
            <v>6</v>
          </cell>
          <cell r="J52">
            <v>10</v>
          </cell>
        </row>
        <row r="53">
          <cell r="B53">
            <v>74214</v>
          </cell>
          <cell r="C53">
            <v>0.29070000000000001</v>
          </cell>
          <cell r="D53">
            <v>0.2331</v>
          </cell>
          <cell r="E53">
            <v>5.7599999999999998E-2</v>
          </cell>
          <cell r="F53">
            <v>0</v>
          </cell>
          <cell r="G53">
            <v>0</v>
          </cell>
          <cell r="H53">
            <v>3</v>
          </cell>
          <cell r="I53">
            <v>6</v>
          </cell>
          <cell r="J53">
            <v>10</v>
          </cell>
        </row>
        <row r="54">
          <cell r="B54">
            <v>74197</v>
          </cell>
          <cell r="C54">
            <v>1.3735999999999999</v>
          </cell>
          <cell r="D54">
            <v>0.82969999999999999</v>
          </cell>
          <cell r="E54">
            <v>0.3206</v>
          </cell>
          <cell r="F54">
            <v>0.22309999999999999</v>
          </cell>
          <cell r="G54">
            <v>0</v>
          </cell>
          <cell r="H54">
            <v>3</v>
          </cell>
          <cell r="I54">
            <v>6</v>
          </cell>
          <cell r="J54">
            <v>10</v>
          </cell>
        </row>
        <row r="55">
          <cell r="B55">
            <v>74277</v>
          </cell>
          <cell r="C55">
            <v>0.70289999999999997</v>
          </cell>
          <cell r="D55">
            <v>0.33679999999999999</v>
          </cell>
          <cell r="E55">
            <v>0.36609999999999998</v>
          </cell>
          <cell r="F55">
            <v>0</v>
          </cell>
          <cell r="G55">
            <v>0</v>
          </cell>
          <cell r="H55">
            <v>3</v>
          </cell>
          <cell r="I55">
            <v>6</v>
          </cell>
          <cell r="J55">
            <v>10</v>
          </cell>
        </row>
        <row r="56">
          <cell r="B56">
            <v>74272</v>
          </cell>
          <cell r="C56">
            <v>0.94669999999999999</v>
          </cell>
          <cell r="D56">
            <v>0.2041</v>
          </cell>
          <cell r="E56">
            <v>0.38400000000000001</v>
          </cell>
          <cell r="F56">
            <v>3.0999999999999999E-3</v>
          </cell>
          <cell r="G56">
            <v>0.35549999999999998</v>
          </cell>
          <cell r="H56">
            <v>3</v>
          </cell>
          <cell r="I56">
            <v>6</v>
          </cell>
          <cell r="J56">
            <v>10</v>
          </cell>
        </row>
        <row r="57">
          <cell r="B57">
            <v>75191</v>
          </cell>
          <cell r="C57">
            <v>0.60499999999999998</v>
          </cell>
          <cell r="D57">
            <v>0.39169999999999999</v>
          </cell>
          <cell r="E57">
            <v>0.1411</v>
          </cell>
          <cell r="F57">
            <v>7.22E-2</v>
          </cell>
          <cell r="G57">
            <v>0</v>
          </cell>
          <cell r="H57">
            <v>3</v>
          </cell>
          <cell r="I57">
            <v>6</v>
          </cell>
          <cell r="J57">
            <v>10</v>
          </cell>
        </row>
        <row r="58">
          <cell r="B58">
            <v>74580</v>
          </cell>
          <cell r="C58">
            <v>2.2528000000000001</v>
          </cell>
          <cell r="D58">
            <v>0.93359999999999999</v>
          </cell>
          <cell r="E58">
            <v>0.88929999999999998</v>
          </cell>
          <cell r="F58">
            <v>7.5899999999999995E-2</v>
          </cell>
          <cell r="G58">
            <v>0.35399999999999998</v>
          </cell>
          <cell r="I58">
            <v>6</v>
          </cell>
          <cell r="J58">
            <v>10</v>
          </cell>
        </row>
        <row r="59">
          <cell r="B59">
            <v>73813</v>
          </cell>
          <cell r="C59">
            <v>7.0259</v>
          </cell>
          <cell r="D59">
            <v>3.3239999999999998</v>
          </cell>
          <cell r="E59">
            <v>2.9815999999999998</v>
          </cell>
          <cell r="F59">
            <v>0.36230000000000001</v>
          </cell>
          <cell r="G59">
            <v>0.35770000000000002</v>
          </cell>
          <cell r="J59">
            <v>10</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3,6</v>
          </cell>
          <cell r="I62" t="str">
            <v>Padrão Trimestral = 7,2</v>
          </cell>
          <cell r="J62" t="str">
            <v>Padrão Anual = 12</v>
          </cell>
        </row>
        <row r="63">
          <cell r="B63">
            <v>29173</v>
          </cell>
          <cell r="C63">
            <v>0.3826</v>
          </cell>
          <cell r="D63">
            <v>0.31659999999999999</v>
          </cell>
          <cell r="E63">
            <v>6.6000000000000003E-2</v>
          </cell>
          <cell r="F63">
            <v>0</v>
          </cell>
          <cell r="G63">
            <v>0</v>
          </cell>
          <cell r="H63">
            <v>3.6</v>
          </cell>
          <cell r="I63">
            <v>7.2</v>
          </cell>
          <cell r="J63">
            <v>12</v>
          </cell>
        </row>
        <row r="64">
          <cell r="B64">
            <v>29173</v>
          </cell>
          <cell r="C64">
            <v>0.61729999999999996</v>
          </cell>
          <cell r="D64">
            <v>0.58130000000000004</v>
          </cell>
          <cell r="E64">
            <v>3.2199999999999999E-2</v>
          </cell>
          <cell r="F64">
            <v>3.8999999999999998E-3</v>
          </cell>
          <cell r="G64">
            <v>0</v>
          </cell>
          <cell r="H64">
            <v>3.6</v>
          </cell>
          <cell r="I64">
            <v>7.2</v>
          </cell>
          <cell r="J64">
            <v>12</v>
          </cell>
        </row>
        <row r="65">
          <cell r="B65">
            <v>29140</v>
          </cell>
          <cell r="C65">
            <v>0.85760000000000003</v>
          </cell>
          <cell r="D65">
            <v>0.44540000000000002</v>
          </cell>
          <cell r="E65">
            <v>0.27710000000000001</v>
          </cell>
          <cell r="F65">
            <v>0.1351</v>
          </cell>
          <cell r="G65">
            <v>0</v>
          </cell>
          <cell r="H65">
            <v>3.6</v>
          </cell>
          <cell r="I65">
            <v>7.2</v>
          </cell>
          <cell r="J65">
            <v>12</v>
          </cell>
        </row>
        <row r="66">
          <cell r="B66">
            <v>29162</v>
          </cell>
          <cell r="C66">
            <v>1.8572</v>
          </cell>
          <cell r="D66">
            <v>1.3432999999999999</v>
          </cell>
          <cell r="E66">
            <v>0.37509999999999999</v>
          </cell>
          <cell r="F66">
            <v>0.1389</v>
          </cell>
          <cell r="G66">
            <v>0</v>
          </cell>
          <cell r="H66">
            <v>3.6</v>
          </cell>
          <cell r="I66">
            <v>7.2</v>
          </cell>
          <cell r="J66">
            <v>12</v>
          </cell>
        </row>
        <row r="67">
          <cell r="B67">
            <v>29140</v>
          </cell>
          <cell r="C67">
            <v>0.70540000000000003</v>
          </cell>
          <cell r="D67">
            <v>0.67830000000000001</v>
          </cell>
          <cell r="E67">
            <v>2.7099999999999999E-2</v>
          </cell>
          <cell r="F67">
            <v>0</v>
          </cell>
          <cell r="G67">
            <v>0</v>
          </cell>
          <cell r="H67">
            <v>3.6</v>
          </cell>
          <cell r="I67">
            <v>7.2</v>
          </cell>
          <cell r="J67">
            <v>12</v>
          </cell>
        </row>
        <row r="68">
          <cell r="B68">
            <v>29144</v>
          </cell>
          <cell r="C68">
            <v>0.28910000000000002</v>
          </cell>
          <cell r="D68">
            <v>0.2132</v>
          </cell>
          <cell r="E68">
            <v>1.4500000000000001E-2</v>
          </cell>
          <cell r="F68">
            <v>5.8500000000000003E-2</v>
          </cell>
          <cell r="G68">
            <v>2.8999999999999998E-3</v>
          </cell>
          <cell r="H68">
            <v>3.6</v>
          </cell>
          <cell r="I68">
            <v>7.2</v>
          </cell>
          <cell r="J68">
            <v>12</v>
          </cell>
        </row>
        <row r="69">
          <cell r="B69">
            <v>29112</v>
          </cell>
          <cell r="C69">
            <v>0.27289999999999998</v>
          </cell>
          <cell r="D69">
            <v>0.21829999999999999</v>
          </cell>
          <cell r="E69">
            <v>5.4600000000000003E-2</v>
          </cell>
          <cell r="F69">
            <v>0</v>
          </cell>
          <cell r="G69">
            <v>0</v>
          </cell>
          <cell r="H69">
            <v>3.6</v>
          </cell>
          <cell r="I69">
            <v>7.2</v>
          </cell>
          <cell r="J69">
            <v>12</v>
          </cell>
        </row>
        <row r="70">
          <cell r="B70">
            <v>29132</v>
          </cell>
          <cell r="C70">
            <v>1.2675000000000001</v>
          </cell>
          <cell r="D70">
            <v>1.1099000000000001</v>
          </cell>
          <cell r="E70">
            <v>9.6199999999999994E-2</v>
          </cell>
          <cell r="F70">
            <v>5.8500000000000003E-2</v>
          </cell>
          <cell r="G70">
            <v>2.8999999999999998E-3</v>
          </cell>
          <cell r="H70">
            <v>3.6</v>
          </cell>
          <cell r="I70">
            <v>7.2</v>
          </cell>
          <cell r="J70">
            <v>12</v>
          </cell>
        </row>
        <row r="71">
          <cell r="B71">
            <v>29445</v>
          </cell>
          <cell r="C71">
            <v>0.1837</v>
          </cell>
          <cell r="D71">
            <v>0.182</v>
          </cell>
          <cell r="E71">
            <v>1.6000000000000001E-3</v>
          </cell>
          <cell r="F71">
            <v>0</v>
          </cell>
          <cell r="G71">
            <v>0</v>
          </cell>
          <cell r="H71">
            <v>3.6</v>
          </cell>
          <cell r="I71">
            <v>7.2</v>
          </cell>
          <cell r="J71">
            <v>12</v>
          </cell>
        </row>
        <row r="72">
          <cell r="B72">
            <v>29445</v>
          </cell>
          <cell r="C72">
            <v>9.5299999999999996E-2</v>
          </cell>
          <cell r="D72">
            <v>7.7200000000000005E-2</v>
          </cell>
          <cell r="E72">
            <v>1.8100000000000002E-2</v>
          </cell>
          <cell r="F72">
            <v>0</v>
          </cell>
          <cell r="G72">
            <v>0</v>
          </cell>
          <cell r="H72">
            <v>3.6</v>
          </cell>
          <cell r="I72">
            <v>7.2</v>
          </cell>
          <cell r="J72">
            <v>12</v>
          </cell>
        </row>
        <row r="73">
          <cell r="B73">
            <v>29444</v>
          </cell>
          <cell r="C73">
            <v>0.51759999999999995</v>
          </cell>
          <cell r="D73">
            <v>0.49130000000000001</v>
          </cell>
          <cell r="E73">
            <v>2.1299999999999999E-2</v>
          </cell>
          <cell r="F73">
            <v>4.8999999999999998E-3</v>
          </cell>
          <cell r="G73">
            <v>0</v>
          </cell>
          <cell r="H73">
            <v>3.6</v>
          </cell>
          <cell r="I73">
            <v>7.2</v>
          </cell>
          <cell r="J73">
            <v>12</v>
          </cell>
        </row>
        <row r="74">
          <cell r="B74">
            <v>29445</v>
          </cell>
          <cell r="C74">
            <v>0.79659999999999997</v>
          </cell>
          <cell r="D74">
            <v>0.75049999999999994</v>
          </cell>
          <cell r="E74">
            <v>4.1000000000000002E-2</v>
          </cell>
          <cell r="F74">
            <v>4.8999999999999998E-3</v>
          </cell>
          <cell r="G74">
            <v>0</v>
          </cell>
          <cell r="H74">
            <v>3.6</v>
          </cell>
          <cell r="I74">
            <v>7.2</v>
          </cell>
          <cell r="J74">
            <v>12</v>
          </cell>
        </row>
        <row r="75">
          <cell r="B75">
            <v>29437</v>
          </cell>
          <cell r="C75">
            <v>1.7721</v>
          </cell>
          <cell r="D75">
            <v>1.6456999999999999</v>
          </cell>
          <cell r="E75">
            <v>0.12640000000000001</v>
          </cell>
          <cell r="F75">
            <v>0</v>
          </cell>
          <cell r="G75">
            <v>0</v>
          </cell>
          <cell r="H75">
            <v>3.6</v>
          </cell>
          <cell r="I75">
            <v>7.2</v>
          </cell>
          <cell r="J75">
            <v>12</v>
          </cell>
        </row>
        <row r="76">
          <cell r="B76">
            <v>29436</v>
          </cell>
          <cell r="C76">
            <v>0.56459999999999999</v>
          </cell>
          <cell r="D76">
            <v>0.36120000000000002</v>
          </cell>
          <cell r="E76">
            <v>0.2034</v>
          </cell>
          <cell r="F76">
            <v>0</v>
          </cell>
          <cell r="G76">
            <v>0</v>
          </cell>
          <cell r="H76">
            <v>3.6</v>
          </cell>
          <cell r="I76">
            <v>7.2</v>
          </cell>
          <cell r="J76">
            <v>12</v>
          </cell>
        </row>
        <row r="77">
          <cell r="B77">
            <v>29858</v>
          </cell>
          <cell r="C77">
            <v>0.43709999999999999</v>
          </cell>
          <cell r="D77">
            <v>0.39610000000000001</v>
          </cell>
          <cell r="E77">
            <v>4.1000000000000002E-2</v>
          </cell>
          <cell r="F77">
            <v>0</v>
          </cell>
          <cell r="G77">
            <v>0</v>
          </cell>
          <cell r="H77">
            <v>3.6</v>
          </cell>
          <cell r="I77">
            <v>7.2</v>
          </cell>
          <cell r="J77">
            <v>12</v>
          </cell>
        </row>
        <row r="78">
          <cell r="B78">
            <v>29577</v>
          </cell>
          <cell r="C78">
            <v>2.7669000000000001</v>
          </cell>
          <cell r="D78">
            <v>2.3973</v>
          </cell>
          <cell r="E78">
            <v>0.36959999999999998</v>
          </cell>
          <cell r="F78">
            <v>0</v>
          </cell>
          <cell r="G78">
            <v>0</v>
          </cell>
          <cell r="I78">
            <v>7.2</v>
          </cell>
          <cell r="J78">
            <v>12</v>
          </cell>
        </row>
        <row r="79">
          <cell r="B79">
            <v>29329</v>
          </cell>
          <cell r="C79">
            <v>6.6957000000000004</v>
          </cell>
          <cell r="D79">
            <v>5.6090999999999998</v>
          </cell>
          <cell r="E79">
            <v>0.88239999999999996</v>
          </cell>
          <cell r="F79">
            <v>0.20119999999999999</v>
          </cell>
          <cell r="G79">
            <v>2.8999999999999998E-3</v>
          </cell>
          <cell r="J79">
            <v>12</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130903</v>
          </cell>
          <cell r="C83">
            <v>1.5573999999999999</v>
          </cell>
          <cell r="D83">
            <v>1.3129999999999999</v>
          </cell>
          <cell r="E83">
            <v>0.2445</v>
          </cell>
          <cell r="F83">
            <v>0</v>
          </cell>
          <cell r="G83">
            <v>0</v>
          </cell>
          <cell r="H83">
            <v>4.5</v>
          </cell>
          <cell r="I83">
            <v>9</v>
          </cell>
          <cell r="J83">
            <v>15</v>
          </cell>
        </row>
        <row r="84">
          <cell r="B84">
            <v>130903</v>
          </cell>
          <cell r="C84">
            <v>2.3334000000000001</v>
          </cell>
          <cell r="D84">
            <v>2.0775999999999999</v>
          </cell>
          <cell r="E84">
            <v>0.192</v>
          </cell>
          <cell r="F84">
            <v>6.3799999999999996E-2</v>
          </cell>
          <cell r="G84">
            <v>0</v>
          </cell>
          <cell r="H84">
            <v>4.5</v>
          </cell>
          <cell r="I84">
            <v>9</v>
          </cell>
          <cell r="J84">
            <v>15</v>
          </cell>
        </row>
        <row r="85">
          <cell r="B85">
            <v>130903</v>
          </cell>
          <cell r="C85">
            <v>1.3108</v>
          </cell>
          <cell r="D85">
            <v>1.0664</v>
          </cell>
          <cell r="E85">
            <v>0.16109999999999999</v>
          </cell>
          <cell r="F85">
            <v>8.3199999999999996E-2</v>
          </cell>
          <cell r="G85">
            <v>1E-4</v>
          </cell>
          <cell r="H85">
            <v>4.5</v>
          </cell>
          <cell r="I85">
            <v>9</v>
          </cell>
          <cell r="J85">
            <v>15</v>
          </cell>
        </row>
        <row r="86">
          <cell r="B86">
            <v>130903</v>
          </cell>
          <cell r="C86">
            <v>5.2016</v>
          </cell>
          <cell r="D86">
            <v>4.4569999999999999</v>
          </cell>
          <cell r="E86">
            <v>0.59760000000000002</v>
          </cell>
          <cell r="F86">
            <v>0.14699999999999999</v>
          </cell>
          <cell r="G86">
            <v>1E-4</v>
          </cell>
          <cell r="H86">
            <v>4.5</v>
          </cell>
          <cell r="I86">
            <v>9</v>
          </cell>
          <cell r="J86">
            <v>15</v>
          </cell>
        </row>
        <row r="87">
          <cell r="B87">
            <v>130903</v>
          </cell>
          <cell r="C87">
            <v>1.2015</v>
          </cell>
          <cell r="D87">
            <v>0.86460000000000004</v>
          </cell>
          <cell r="E87">
            <v>0.32250000000000001</v>
          </cell>
          <cell r="F87">
            <v>0</v>
          </cell>
          <cell r="G87">
            <v>1.43E-2</v>
          </cell>
          <cell r="H87">
            <v>4.5</v>
          </cell>
          <cell r="I87">
            <v>9</v>
          </cell>
          <cell r="J87">
            <v>15</v>
          </cell>
        </row>
        <row r="88">
          <cell r="B88">
            <v>130903</v>
          </cell>
          <cell r="C88">
            <v>0.77890000000000004</v>
          </cell>
          <cell r="D88">
            <v>0.40310000000000001</v>
          </cell>
          <cell r="E88">
            <v>2.3400000000000001E-2</v>
          </cell>
          <cell r="F88">
            <v>0.35239999999999999</v>
          </cell>
          <cell r="G88">
            <v>0</v>
          </cell>
          <cell r="H88">
            <v>4.5</v>
          </cell>
          <cell r="I88">
            <v>9</v>
          </cell>
          <cell r="J88">
            <v>15</v>
          </cell>
        </row>
        <row r="89">
          <cell r="B89">
            <v>130903</v>
          </cell>
          <cell r="C89">
            <v>1.1120000000000001</v>
          </cell>
          <cell r="D89">
            <v>1.0651999999999999</v>
          </cell>
          <cell r="E89">
            <v>4.6800000000000001E-2</v>
          </cell>
          <cell r="F89">
            <v>0</v>
          </cell>
          <cell r="G89">
            <v>0</v>
          </cell>
          <cell r="H89">
            <v>4.5</v>
          </cell>
          <cell r="I89">
            <v>9</v>
          </cell>
          <cell r="J89">
            <v>15</v>
          </cell>
        </row>
        <row r="90">
          <cell r="B90">
            <v>130903</v>
          </cell>
          <cell r="C90">
            <v>3.0924</v>
          </cell>
          <cell r="D90">
            <v>2.3329</v>
          </cell>
          <cell r="E90">
            <v>0.39269999999999999</v>
          </cell>
          <cell r="F90">
            <v>0.35239999999999999</v>
          </cell>
          <cell r="G90">
            <v>1.43E-2</v>
          </cell>
          <cell r="H90">
            <v>4.5</v>
          </cell>
          <cell r="I90">
            <v>9</v>
          </cell>
          <cell r="J90">
            <v>15</v>
          </cell>
        </row>
        <row r="91">
          <cell r="B91">
            <v>131514</v>
          </cell>
          <cell r="C91">
            <v>1.2423999999999999</v>
          </cell>
          <cell r="D91">
            <v>1.2085999999999999</v>
          </cell>
          <cell r="E91">
            <v>3.3799999999999997E-2</v>
          </cell>
          <cell r="F91">
            <v>0</v>
          </cell>
          <cell r="G91">
            <v>0</v>
          </cell>
          <cell r="H91">
            <v>4.5</v>
          </cell>
          <cell r="I91">
            <v>9</v>
          </cell>
          <cell r="J91">
            <v>15</v>
          </cell>
        </row>
        <row r="92">
          <cell r="B92">
            <v>131577</v>
          </cell>
          <cell r="C92">
            <v>0.49840000000000001</v>
          </cell>
          <cell r="D92">
            <v>0.48909999999999998</v>
          </cell>
          <cell r="E92">
            <v>9.2999999999999992E-3</v>
          </cell>
          <cell r="F92">
            <v>0</v>
          </cell>
          <cell r="G92">
            <v>0</v>
          </cell>
          <cell r="H92">
            <v>4.5</v>
          </cell>
          <cell r="I92">
            <v>9</v>
          </cell>
          <cell r="J92">
            <v>15</v>
          </cell>
        </row>
        <row r="93">
          <cell r="B93">
            <v>131591</v>
          </cell>
          <cell r="C93">
            <v>1.1669</v>
          </cell>
          <cell r="D93">
            <v>0.89770000000000005</v>
          </cell>
          <cell r="E93">
            <v>6.2899999999999998E-2</v>
          </cell>
          <cell r="F93">
            <v>0.20630000000000001</v>
          </cell>
          <cell r="G93">
            <v>0</v>
          </cell>
          <cell r="H93">
            <v>4.5</v>
          </cell>
          <cell r="I93">
            <v>9</v>
          </cell>
          <cell r="J93">
            <v>15</v>
          </cell>
        </row>
        <row r="94">
          <cell r="B94">
            <v>131561</v>
          </cell>
          <cell r="C94">
            <v>2.9076</v>
          </cell>
          <cell r="D94">
            <v>2.5952000000000002</v>
          </cell>
          <cell r="E94">
            <v>0.106</v>
          </cell>
          <cell r="F94">
            <v>0.20630000000000001</v>
          </cell>
          <cell r="G94">
            <v>0</v>
          </cell>
          <cell r="H94">
            <v>4.5</v>
          </cell>
          <cell r="I94">
            <v>9</v>
          </cell>
          <cell r="J94">
            <v>15</v>
          </cell>
        </row>
        <row r="95">
          <cell r="B95">
            <v>131448</v>
          </cell>
          <cell r="C95">
            <v>1.8837999999999999</v>
          </cell>
          <cell r="D95">
            <v>1.6040000000000001</v>
          </cell>
          <cell r="E95">
            <v>0.27979999999999999</v>
          </cell>
          <cell r="F95">
            <v>0</v>
          </cell>
          <cell r="G95">
            <v>0</v>
          </cell>
          <cell r="H95">
            <v>4.5</v>
          </cell>
          <cell r="I95">
            <v>9</v>
          </cell>
          <cell r="J95">
            <v>15</v>
          </cell>
        </row>
        <row r="96">
          <cell r="B96">
            <v>131439</v>
          </cell>
          <cell r="C96">
            <v>1.1191</v>
          </cell>
          <cell r="D96">
            <v>1.0289999999999999</v>
          </cell>
          <cell r="E96">
            <v>9.01E-2</v>
          </cell>
          <cell r="F96">
            <v>0</v>
          </cell>
          <cell r="G96">
            <v>0</v>
          </cell>
          <cell r="H96">
            <v>4.5</v>
          </cell>
          <cell r="I96">
            <v>9</v>
          </cell>
          <cell r="J96">
            <v>15</v>
          </cell>
        </row>
        <row r="97">
          <cell r="B97">
            <v>135806</v>
          </cell>
          <cell r="C97">
            <v>1.3605</v>
          </cell>
          <cell r="D97">
            <v>1.3243</v>
          </cell>
          <cell r="E97">
            <v>3.56E-2</v>
          </cell>
          <cell r="F97">
            <v>6.9999999999999999E-4</v>
          </cell>
          <cell r="G97">
            <v>0</v>
          </cell>
          <cell r="H97">
            <v>4.5</v>
          </cell>
          <cell r="I97">
            <v>9</v>
          </cell>
          <cell r="J97">
            <v>15</v>
          </cell>
        </row>
        <row r="98">
          <cell r="B98">
            <v>132898</v>
          </cell>
          <cell r="C98">
            <v>4.3602999999999996</v>
          </cell>
          <cell r="D98">
            <v>3.9575</v>
          </cell>
          <cell r="E98">
            <v>0.4022</v>
          </cell>
          <cell r="F98">
            <v>6.9999999999999999E-4</v>
          </cell>
          <cell r="G98">
            <v>0</v>
          </cell>
          <cell r="I98">
            <v>9</v>
          </cell>
          <cell r="J98">
            <v>15</v>
          </cell>
        </row>
        <row r="99">
          <cell r="B99">
            <v>131566</v>
          </cell>
          <cell r="C99">
            <v>15.5642</v>
          </cell>
          <cell r="D99">
            <v>13.3484</v>
          </cell>
          <cell r="E99">
            <v>1.4976</v>
          </cell>
          <cell r="F99">
            <v>0.70389999999999997</v>
          </cell>
          <cell r="G99">
            <v>1.43E-2</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3</v>
          </cell>
          <cell r="I102" t="str">
            <v>Padrão Trimestral = 6</v>
          </cell>
          <cell r="J102" t="str">
            <v>Padrão Anual = 10</v>
          </cell>
        </row>
        <row r="103">
          <cell r="B103">
            <v>96399</v>
          </cell>
          <cell r="C103">
            <v>1.2796000000000001</v>
          </cell>
          <cell r="D103">
            <v>0.8206</v>
          </cell>
          <cell r="E103">
            <v>0.45900000000000002</v>
          </cell>
          <cell r="F103">
            <v>0</v>
          </cell>
          <cell r="G103">
            <v>0</v>
          </cell>
          <cell r="H103">
            <v>3</v>
          </cell>
          <cell r="I103">
            <v>6</v>
          </cell>
          <cell r="J103">
            <v>10</v>
          </cell>
        </row>
        <row r="104">
          <cell r="B104">
            <v>96309</v>
          </cell>
          <cell r="C104">
            <v>0.45079999999999998</v>
          </cell>
          <cell r="D104">
            <v>0.28210000000000002</v>
          </cell>
          <cell r="E104">
            <v>6.9099999999999995E-2</v>
          </cell>
          <cell r="F104">
            <v>9.9599999999999994E-2</v>
          </cell>
          <cell r="G104">
            <v>0</v>
          </cell>
          <cell r="H104">
            <v>3</v>
          </cell>
          <cell r="I104">
            <v>6</v>
          </cell>
          <cell r="J104">
            <v>10</v>
          </cell>
        </row>
        <row r="105">
          <cell r="B105">
            <v>96309</v>
          </cell>
          <cell r="C105">
            <v>0.90490000000000004</v>
          </cell>
          <cell r="D105">
            <v>0.70640000000000003</v>
          </cell>
          <cell r="E105">
            <v>0.1983</v>
          </cell>
          <cell r="F105">
            <v>0</v>
          </cell>
          <cell r="G105">
            <v>2.0000000000000001E-4</v>
          </cell>
          <cell r="H105">
            <v>3</v>
          </cell>
          <cell r="I105">
            <v>6</v>
          </cell>
          <cell r="J105">
            <v>10</v>
          </cell>
        </row>
        <row r="106">
          <cell r="B106">
            <v>96339</v>
          </cell>
          <cell r="C106">
            <v>2.6356999999999999</v>
          </cell>
          <cell r="D106">
            <v>1.8092999999999999</v>
          </cell>
          <cell r="E106">
            <v>0.72660000000000002</v>
          </cell>
          <cell r="F106">
            <v>9.9599999999999994E-2</v>
          </cell>
          <cell r="G106">
            <v>2.0000000000000001E-4</v>
          </cell>
          <cell r="H106">
            <v>3</v>
          </cell>
          <cell r="I106">
            <v>6</v>
          </cell>
          <cell r="J106">
            <v>10</v>
          </cell>
        </row>
        <row r="107">
          <cell r="B107">
            <v>96323</v>
          </cell>
          <cell r="C107">
            <v>0.60040000000000004</v>
          </cell>
          <cell r="D107">
            <v>0.1429</v>
          </cell>
          <cell r="E107">
            <v>0.45760000000000001</v>
          </cell>
          <cell r="F107">
            <v>0</v>
          </cell>
          <cell r="G107">
            <v>0</v>
          </cell>
          <cell r="H107">
            <v>3</v>
          </cell>
          <cell r="I107">
            <v>6</v>
          </cell>
          <cell r="J107">
            <v>10</v>
          </cell>
        </row>
        <row r="108">
          <cell r="B108">
            <v>96306</v>
          </cell>
          <cell r="C108">
            <v>1.0202</v>
          </cell>
          <cell r="D108">
            <v>0.35199999999999998</v>
          </cell>
          <cell r="E108">
            <v>0.59489999999999998</v>
          </cell>
          <cell r="F108">
            <v>7.3400000000000007E-2</v>
          </cell>
          <cell r="G108">
            <v>0</v>
          </cell>
          <cell r="H108">
            <v>3</v>
          </cell>
          <cell r="I108">
            <v>6</v>
          </cell>
          <cell r="J108">
            <v>10</v>
          </cell>
        </row>
        <row r="109">
          <cell r="B109">
            <v>96313</v>
          </cell>
          <cell r="C109">
            <v>0.57899999999999996</v>
          </cell>
          <cell r="D109">
            <v>0.53010000000000002</v>
          </cell>
          <cell r="E109">
            <v>4.8899999999999999E-2</v>
          </cell>
          <cell r="F109">
            <v>0</v>
          </cell>
          <cell r="G109">
            <v>0</v>
          </cell>
          <cell r="H109">
            <v>3</v>
          </cell>
          <cell r="I109">
            <v>6</v>
          </cell>
          <cell r="J109">
            <v>10</v>
          </cell>
        </row>
        <row r="110">
          <cell r="B110">
            <v>96314</v>
          </cell>
          <cell r="C110">
            <v>2.1996000000000002</v>
          </cell>
          <cell r="D110">
            <v>1.0249999999999999</v>
          </cell>
          <cell r="E110">
            <v>1.1013999999999999</v>
          </cell>
          <cell r="F110">
            <v>7.3400000000000007E-2</v>
          </cell>
          <cell r="G110">
            <v>0</v>
          </cell>
          <cell r="H110">
            <v>3</v>
          </cell>
          <cell r="I110">
            <v>6</v>
          </cell>
          <cell r="J110">
            <v>10</v>
          </cell>
        </row>
        <row r="111">
          <cell r="B111">
            <v>98356</v>
          </cell>
          <cell r="C111">
            <v>0.94510000000000005</v>
          </cell>
          <cell r="D111">
            <v>0.93899999999999995</v>
          </cell>
          <cell r="E111">
            <v>6.1000000000000004E-3</v>
          </cell>
          <cell r="F111">
            <v>0</v>
          </cell>
          <cell r="G111">
            <v>0</v>
          </cell>
          <cell r="H111">
            <v>3</v>
          </cell>
          <cell r="I111">
            <v>6</v>
          </cell>
          <cell r="J111">
            <v>10</v>
          </cell>
        </row>
        <row r="112">
          <cell r="B112">
            <v>98356</v>
          </cell>
          <cell r="C112">
            <v>0.71150000000000002</v>
          </cell>
          <cell r="D112">
            <v>0.40089999999999998</v>
          </cell>
          <cell r="E112">
            <v>0.31059999999999999</v>
          </cell>
          <cell r="F112">
            <v>0</v>
          </cell>
          <cell r="G112">
            <v>0</v>
          </cell>
          <cell r="H112">
            <v>3</v>
          </cell>
          <cell r="I112">
            <v>6</v>
          </cell>
          <cell r="J112">
            <v>10</v>
          </cell>
        </row>
        <row r="113">
          <cell r="B113">
            <v>98356</v>
          </cell>
          <cell r="C113">
            <v>0.48049999999999998</v>
          </cell>
          <cell r="D113">
            <v>0.2586</v>
          </cell>
          <cell r="E113">
            <v>0.22189999999999999</v>
          </cell>
          <cell r="F113">
            <v>0</v>
          </cell>
          <cell r="G113">
            <v>0</v>
          </cell>
          <cell r="H113">
            <v>3</v>
          </cell>
          <cell r="I113">
            <v>6</v>
          </cell>
          <cell r="J113">
            <v>10</v>
          </cell>
        </row>
        <row r="114">
          <cell r="B114">
            <v>98356</v>
          </cell>
          <cell r="C114">
            <v>2.1371000000000002</v>
          </cell>
          <cell r="D114">
            <v>1.5985</v>
          </cell>
          <cell r="E114">
            <v>0.53859999999999997</v>
          </cell>
          <cell r="F114">
            <v>0</v>
          </cell>
          <cell r="G114">
            <v>0</v>
          </cell>
          <cell r="H114">
            <v>3</v>
          </cell>
          <cell r="I114">
            <v>6</v>
          </cell>
          <cell r="J114">
            <v>10</v>
          </cell>
        </row>
        <row r="115">
          <cell r="B115">
            <v>98458</v>
          </cell>
          <cell r="C115">
            <v>0.55679999999999996</v>
          </cell>
          <cell r="D115">
            <v>0.54420000000000002</v>
          </cell>
          <cell r="E115">
            <v>1.26E-2</v>
          </cell>
          <cell r="F115">
            <v>0</v>
          </cell>
          <cell r="G115">
            <v>0</v>
          </cell>
          <cell r="H115">
            <v>3</v>
          </cell>
          <cell r="I115">
            <v>6</v>
          </cell>
          <cell r="J115">
            <v>10</v>
          </cell>
        </row>
        <row r="116">
          <cell r="B116">
            <v>98457</v>
          </cell>
          <cell r="C116">
            <v>0.4667</v>
          </cell>
          <cell r="D116">
            <v>0.46629999999999999</v>
          </cell>
          <cell r="E116">
            <v>4.0000000000000002E-4</v>
          </cell>
          <cell r="F116">
            <v>0</v>
          </cell>
          <cell r="G116">
            <v>0</v>
          </cell>
          <cell r="H116">
            <v>3</v>
          </cell>
          <cell r="I116">
            <v>6</v>
          </cell>
          <cell r="J116">
            <v>10</v>
          </cell>
        </row>
        <row r="117">
          <cell r="B117">
            <v>99864</v>
          </cell>
          <cell r="C117">
            <v>1.9153</v>
          </cell>
          <cell r="D117">
            <v>1.8815</v>
          </cell>
          <cell r="E117">
            <v>3.3799999999999997E-2</v>
          </cell>
          <cell r="F117">
            <v>0</v>
          </cell>
          <cell r="G117">
            <v>0</v>
          </cell>
          <cell r="H117">
            <v>3</v>
          </cell>
          <cell r="I117">
            <v>6</v>
          </cell>
          <cell r="J117">
            <v>10</v>
          </cell>
        </row>
        <row r="118">
          <cell r="B118">
            <v>98926</v>
          </cell>
          <cell r="C118">
            <v>2.9521000000000002</v>
          </cell>
          <cell r="D118">
            <v>2.9051</v>
          </cell>
          <cell r="E118">
            <v>4.7100000000000003E-2</v>
          </cell>
          <cell r="F118">
            <v>0</v>
          </cell>
          <cell r="G118">
            <v>0</v>
          </cell>
          <cell r="I118">
            <v>6</v>
          </cell>
          <cell r="J118">
            <v>10</v>
          </cell>
        </row>
        <row r="119">
          <cell r="B119">
            <v>97484</v>
          </cell>
          <cell r="C119">
            <v>9.9298999999999999</v>
          </cell>
          <cell r="D119">
            <v>7.3616000000000001</v>
          </cell>
          <cell r="E119">
            <v>2.3974000000000002</v>
          </cell>
          <cell r="F119">
            <v>0.1709</v>
          </cell>
          <cell r="G119">
            <v>2.0000000000000001E-4</v>
          </cell>
          <cell r="J119">
            <v>10</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99703</v>
          </cell>
          <cell r="C123">
            <v>1.3411</v>
          </cell>
          <cell r="D123">
            <v>1.0227999999999999</v>
          </cell>
          <cell r="E123">
            <v>0.23449999999999999</v>
          </cell>
          <cell r="F123">
            <v>8.3799999999999999E-2</v>
          </cell>
          <cell r="G123">
            <v>0</v>
          </cell>
          <cell r="H123">
            <v>5.4</v>
          </cell>
          <cell r="I123">
            <v>10.8</v>
          </cell>
          <cell r="J123">
            <v>18</v>
          </cell>
        </row>
        <row r="124">
          <cell r="B124">
            <v>99703</v>
          </cell>
          <cell r="C124">
            <v>0.34549999999999997</v>
          </cell>
          <cell r="D124">
            <v>0.33150000000000002</v>
          </cell>
          <cell r="E124">
            <v>1.3899999999999999E-2</v>
          </cell>
          <cell r="F124">
            <v>0</v>
          </cell>
          <cell r="G124">
            <v>0</v>
          </cell>
          <cell r="H124">
            <v>5.4</v>
          </cell>
          <cell r="I124">
            <v>10.8</v>
          </cell>
          <cell r="J124">
            <v>18</v>
          </cell>
        </row>
        <row r="125">
          <cell r="B125">
            <v>99703</v>
          </cell>
          <cell r="C125">
            <v>0.66420000000000001</v>
          </cell>
          <cell r="D125">
            <v>0.56830000000000003</v>
          </cell>
          <cell r="E125">
            <v>5.7000000000000002E-2</v>
          </cell>
          <cell r="F125">
            <v>0</v>
          </cell>
          <cell r="G125">
            <v>3.8899999999999997E-2</v>
          </cell>
          <cell r="H125">
            <v>5.4</v>
          </cell>
          <cell r="I125">
            <v>10.8</v>
          </cell>
          <cell r="J125">
            <v>18</v>
          </cell>
        </row>
        <row r="126">
          <cell r="B126">
            <v>99703</v>
          </cell>
          <cell r="C126">
            <v>2.3508</v>
          </cell>
          <cell r="D126">
            <v>1.9226000000000001</v>
          </cell>
          <cell r="E126">
            <v>0.3054</v>
          </cell>
          <cell r="F126">
            <v>8.3799999999999999E-2</v>
          </cell>
          <cell r="G126">
            <v>3.8899999999999997E-2</v>
          </cell>
          <cell r="H126">
            <v>5.4</v>
          </cell>
          <cell r="I126">
            <v>10.8</v>
          </cell>
          <cell r="J126">
            <v>18</v>
          </cell>
        </row>
        <row r="127">
          <cell r="B127">
            <v>99703</v>
          </cell>
          <cell r="C127">
            <v>0.6351</v>
          </cell>
          <cell r="D127">
            <v>0.50609999999999999</v>
          </cell>
          <cell r="E127">
            <v>6.9500000000000006E-2</v>
          </cell>
          <cell r="F127">
            <v>5.9499999999999997E-2</v>
          </cell>
          <cell r="G127">
            <v>0</v>
          </cell>
          <cell r="H127">
            <v>5.4</v>
          </cell>
          <cell r="I127">
            <v>10.8</v>
          </cell>
          <cell r="J127">
            <v>18</v>
          </cell>
        </row>
        <row r="128">
          <cell r="B128">
            <v>99703</v>
          </cell>
          <cell r="C128">
            <v>0.63360000000000005</v>
          </cell>
          <cell r="D128">
            <v>0.60229999999999995</v>
          </cell>
          <cell r="E128">
            <v>2.7099999999999999E-2</v>
          </cell>
          <cell r="F128">
            <v>4.1999999999999997E-3</v>
          </cell>
          <cell r="G128">
            <v>0</v>
          </cell>
          <cell r="H128">
            <v>5.4</v>
          </cell>
          <cell r="I128">
            <v>10.8</v>
          </cell>
          <cell r="J128">
            <v>18</v>
          </cell>
        </row>
        <row r="129">
          <cell r="B129">
            <v>99703</v>
          </cell>
          <cell r="C129">
            <v>0.51490000000000002</v>
          </cell>
          <cell r="D129">
            <v>0.50180000000000002</v>
          </cell>
          <cell r="E129">
            <v>1.3100000000000001E-2</v>
          </cell>
          <cell r="F129">
            <v>0</v>
          </cell>
          <cell r="G129">
            <v>0</v>
          </cell>
          <cell r="H129">
            <v>5.4</v>
          </cell>
          <cell r="I129">
            <v>10.8</v>
          </cell>
          <cell r="J129">
            <v>18</v>
          </cell>
        </row>
        <row r="130">
          <cell r="B130">
            <v>99703</v>
          </cell>
          <cell r="C130">
            <v>1.7836000000000001</v>
          </cell>
          <cell r="D130">
            <v>1.6102000000000001</v>
          </cell>
          <cell r="E130">
            <v>0.10970000000000001</v>
          </cell>
          <cell r="F130">
            <v>6.3700000000000007E-2</v>
          </cell>
          <cell r="G130">
            <v>0</v>
          </cell>
          <cell r="H130">
            <v>5.4</v>
          </cell>
          <cell r="I130">
            <v>10.8</v>
          </cell>
          <cell r="J130">
            <v>18</v>
          </cell>
        </row>
        <row r="131">
          <cell r="B131">
            <v>99703</v>
          </cell>
          <cell r="C131">
            <v>2.2040000000000002</v>
          </cell>
          <cell r="D131">
            <v>1.9628000000000001</v>
          </cell>
          <cell r="E131">
            <v>1.6500000000000001E-2</v>
          </cell>
          <cell r="F131">
            <v>0.22470000000000001</v>
          </cell>
          <cell r="G131">
            <v>0</v>
          </cell>
          <cell r="H131">
            <v>5.4</v>
          </cell>
          <cell r="I131">
            <v>10.8</v>
          </cell>
          <cell r="J131">
            <v>18</v>
          </cell>
        </row>
        <row r="132">
          <cell r="B132">
            <v>99703</v>
          </cell>
          <cell r="C132">
            <v>0.25979999999999998</v>
          </cell>
          <cell r="D132">
            <v>0.23300000000000001</v>
          </cell>
          <cell r="E132">
            <v>2.6700000000000002E-2</v>
          </cell>
          <cell r="F132">
            <v>0</v>
          </cell>
          <cell r="G132">
            <v>0</v>
          </cell>
          <cell r="H132">
            <v>5.4</v>
          </cell>
          <cell r="I132">
            <v>10.8</v>
          </cell>
          <cell r="J132">
            <v>18</v>
          </cell>
        </row>
        <row r="133">
          <cell r="B133">
            <v>99703</v>
          </cell>
          <cell r="C133">
            <v>0.90880000000000005</v>
          </cell>
          <cell r="D133">
            <v>0.90429999999999999</v>
          </cell>
          <cell r="E133">
            <v>4.4999999999999997E-3</v>
          </cell>
          <cell r="F133">
            <v>0</v>
          </cell>
          <cell r="G133">
            <v>0</v>
          </cell>
          <cell r="H133">
            <v>5.4</v>
          </cell>
          <cell r="I133">
            <v>10.8</v>
          </cell>
          <cell r="J133">
            <v>18</v>
          </cell>
        </row>
        <row r="134">
          <cell r="B134">
            <v>99703</v>
          </cell>
          <cell r="C134">
            <v>3.3725999999999998</v>
          </cell>
          <cell r="D134">
            <v>3.1000999999999999</v>
          </cell>
          <cell r="E134">
            <v>4.7699999999999999E-2</v>
          </cell>
          <cell r="F134">
            <v>0.22470000000000001</v>
          </cell>
          <cell r="G134">
            <v>0</v>
          </cell>
          <cell r="H134">
            <v>5.4</v>
          </cell>
          <cell r="I134">
            <v>10.8</v>
          </cell>
          <cell r="J134">
            <v>18</v>
          </cell>
        </row>
        <row r="135">
          <cell r="B135">
            <v>99703</v>
          </cell>
          <cell r="C135">
            <v>0.83279999999999998</v>
          </cell>
          <cell r="D135">
            <v>0.73470000000000002</v>
          </cell>
          <cell r="E135">
            <v>5.62E-2</v>
          </cell>
          <cell r="F135">
            <v>0</v>
          </cell>
          <cell r="G135">
            <v>4.19E-2</v>
          </cell>
          <cell r="H135">
            <v>5.4</v>
          </cell>
          <cell r="I135">
            <v>10.8</v>
          </cell>
          <cell r="J135">
            <v>18</v>
          </cell>
        </row>
        <row r="136">
          <cell r="B136">
            <v>99703</v>
          </cell>
          <cell r="C136">
            <v>0.90429999999999999</v>
          </cell>
          <cell r="D136">
            <v>0.73650000000000004</v>
          </cell>
          <cell r="E136">
            <v>1.9199999999999998E-2</v>
          </cell>
          <cell r="F136">
            <v>0.14860000000000001</v>
          </cell>
          <cell r="G136">
            <v>0</v>
          </cell>
          <cell r="H136">
            <v>5.4</v>
          </cell>
          <cell r="I136">
            <v>10.8</v>
          </cell>
          <cell r="J136">
            <v>18</v>
          </cell>
        </row>
        <row r="137">
          <cell r="B137">
            <v>104102</v>
          </cell>
          <cell r="C137">
            <v>1.3784000000000001</v>
          </cell>
          <cell r="D137">
            <v>1.3270999999999999</v>
          </cell>
          <cell r="E137">
            <v>5.1299999999999998E-2</v>
          </cell>
          <cell r="F137">
            <v>0</v>
          </cell>
          <cell r="G137">
            <v>0</v>
          </cell>
          <cell r="H137">
            <v>5.4</v>
          </cell>
          <cell r="I137">
            <v>10.8</v>
          </cell>
          <cell r="J137">
            <v>18</v>
          </cell>
        </row>
        <row r="138">
          <cell r="B138">
            <v>101169</v>
          </cell>
          <cell r="C138">
            <v>3.1303000000000001</v>
          </cell>
          <cell r="D138">
            <v>2.8155000000000001</v>
          </cell>
          <cell r="E138">
            <v>0.12709999999999999</v>
          </cell>
          <cell r="F138">
            <v>0.1464</v>
          </cell>
          <cell r="G138">
            <v>4.1300000000000003E-2</v>
          </cell>
          <cell r="I138">
            <v>10.8</v>
          </cell>
          <cell r="J138">
            <v>18</v>
          </cell>
        </row>
        <row r="139">
          <cell r="B139">
            <v>100070</v>
          </cell>
          <cell r="C139">
            <v>10.6441</v>
          </cell>
          <cell r="D139">
            <v>9.4550000000000001</v>
          </cell>
          <cell r="E139">
            <v>0.58960000000000001</v>
          </cell>
          <cell r="F139">
            <v>0.51890000000000003</v>
          </cell>
          <cell r="G139">
            <v>8.0500000000000002E-2</v>
          </cell>
          <cell r="J139">
            <v>18</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2,7</v>
          </cell>
          <cell r="I142" t="str">
            <v>Padrão Trimestral = 5,4</v>
          </cell>
          <cell r="J142" t="str">
            <v>Padrão Anual = 9</v>
          </cell>
        </row>
        <row r="143">
          <cell r="B143">
            <v>247596</v>
          </cell>
          <cell r="C143">
            <v>0.67779999999999996</v>
          </cell>
          <cell r="D143">
            <v>0.55320000000000003</v>
          </cell>
          <cell r="E143">
            <v>8.0600000000000005E-2</v>
          </cell>
          <cell r="F143">
            <v>4.3999999999999997E-2</v>
          </cell>
          <cell r="G143">
            <v>0</v>
          </cell>
          <cell r="H143">
            <v>2.7</v>
          </cell>
          <cell r="I143">
            <v>5.4</v>
          </cell>
          <cell r="J143">
            <v>9</v>
          </cell>
        </row>
        <row r="144">
          <cell r="B144">
            <v>247599</v>
          </cell>
          <cell r="C144">
            <v>0.52410000000000001</v>
          </cell>
          <cell r="D144">
            <v>0.23830000000000001</v>
          </cell>
          <cell r="E144">
            <v>0.18679999999999999</v>
          </cell>
          <cell r="F144">
            <v>9.9000000000000005E-2</v>
          </cell>
          <cell r="G144">
            <v>0</v>
          </cell>
          <cell r="H144">
            <v>2.7</v>
          </cell>
          <cell r="I144">
            <v>5.4</v>
          </cell>
          <cell r="J144">
            <v>9</v>
          </cell>
        </row>
        <row r="145">
          <cell r="B145">
            <v>247635</v>
          </cell>
          <cell r="C145">
            <v>0.41930000000000001</v>
          </cell>
          <cell r="D145">
            <v>0.3075</v>
          </cell>
          <cell r="E145">
            <v>9.8699999999999996E-2</v>
          </cell>
          <cell r="F145">
            <v>0</v>
          </cell>
          <cell r="G145">
            <v>1.3100000000000001E-2</v>
          </cell>
          <cell r="H145">
            <v>2.7</v>
          </cell>
          <cell r="I145">
            <v>5.4</v>
          </cell>
          <cell r="J145">
            <v>9</v>
          </cell>
        </row>
        <row r="146">
          <cell r="B146">
            <v>247610</v>
          </cell>
          <cell r="C146">
            <v>1.6212</v>
          </cell>
          <cell r="D146">
            <v>1.099</v>
          </cell>
          <cell r="E146">
            <v>0.36609999999999998</v>
          </cell>
          <cell r="F146">
            <v>0.14299999999999999</v>
          </cell>
          <cell r="G146">
            <v>1.3100000000000001E-2</v>
          </cell>
          <cell r="H146">
            <v>2.7</v>
          </cell>
          <cell r="I146">
            <v>5.4</v>
          </cell>
          <cell r="J146">
            <v>9</v>
          </cell>
        </row>
        <row r="147">
          <cell r="B147">
            <v>247566</v>
          </cell>
          <cell r="C147">
            <v>0.35539999999999999</v>
          </cell>
          <cell r="D147">
            <v>0.26379999999999998</v>
          </cell>
          <cell r="E147">
            <v>8.8599999999999998E-2</v>
          </cell>
          <cell r="F147">
            <v>3.0000000000000001E-3</v>
          </cell>
          <cell r="G147">
            <v>0</v>
          </cell>
          <cell r="H147">
            <v>2.7</v>
          </cell>
          <cell r="I147">
            <v>5.4</v>
          </cell>
          <cell r="J147">
            <v>9</v>
          </cell>
        </row>
        <row r="148">
          <cell r="B148">
            <v>247561</v>
          </cell>
          <cell r="C148">
            <v>0.26939999999999997</v>
          </cell>
          <cell r="D148">
            <v>0.23019999999999999</v>
          </cell>
          <cell r="E148">
            <v>3.9199999999999999E-2</v>
          </cell>
          <cell r="F148">
            <v>0</v>
          </cell>
          <cell r="G148">
            <v>0</v>
          </cell>
          <cell r="H148">
            <v>2.7</v>
          </cell>
          <cell r="I148">
            <v>5.4</v>
          </cell>
          <cell r="J148">
            <v>9</v>
          </cell>
        </row>
        <row r="149">
          <cell r="B149">
            <v>247633</v>
          </cell>
          <cell r="C149">
            <v>0.30719999999999997</v>
          </cell>
          <cell r="D149">
            <v>0.16639999999999999</v>
          </cell>
          <cell r="E149">
            <v>2.4199999999999999E-2</v>
          </cell>
          <cell r="F149">
            <v>0.1166</v>
          </cell>
          <cell r="G149">
            <v>0</v>
          </cell>
          <cell r="H149">
            <v>2.7</v>
          </cell>
          <cell r="I149">
            <v>5.4</v>
          </cell>
          <cell r="J149">
            <v>9</v>
          </cell>
        </row>
        <row r="150">
          <cell r="B150">
            <v>247587</v>
          </cell>
          <cell r="C150">
            <v>0.93200000000000005</v>
          </cell>
          <cell r="D150">
            <v>0.66039999999999999</v>
          </cell>
          <cell r="E150">
            <v>0.152</v>
          </cell>
          <cell r="F150">
            <v>0.1196</v>
          </cell>
          <cell r="G150">
            <v>0</v>
          </cell>
          <cell r="H150">
            <v>2.7</v>
          </cell>
          <cell r="I150">
            <v>5.4</v>
          </cell>
          <cell r="J150">
            <v>9</v>
          </cell>
        </row>
        <row r="151">
          <cell r="B151">
            <v>250944</v>
          </cell>
          <cell r="C151">
            <v>0.40360000000000001</v>
          </cell>
          <cell r="D151">
            <v>0.33329999999999999</v>
          </cell>
          <cell r="E151">
            <v>4.2200000000000001E-2</v>
          </cell>
          <cell r="F151">
            <v>0</v>
          </cell>
          <cell r="G151">
            <v>2.81E-2</v>
          </cell>
          <cell r="H151">
            <v>2.7</v>
          </cell>
          <cell r="I151">
            <v>5.4</v>
          </cell>
          <cell r="J151">
            <v>9</v>
          </cell>
        </row>
        <row r="152">
          <cell r="B152">
            <v>251040</v>
          </cell>
          <cell r="C152">
            <v>0.29699999999999999</v>
          </cell>
          <cell r="D152">
            <v>0.25619999999999998</v>
          </cell>
          <cell r="E152">
            <v>3.8E-3</v>
          </cell>
          <cell r="F152">
            <v>3.6900000000000002E-2</v>
          </cell>
          <cell r="G152">
            <v>0</v>
          </cell>
          <cell r="H152">
            <v>2.7</v>
          </cell>
          <cell r="I152">
            <v>5.4</v>
          </cell>
          <cell r="J152">
            <v>9</v>
          </cell>
        </row>
        <row r="153">
          <cell r="B153">
            <v>251042</v>
          </cell>
          <cell r="C153">
            <v>0.33850000000000002</v>
          </cell>
          <cell r="D153">
            <v>0.29520000000000002</v>
          </cell>
          <cell r="E153">
            <v>1.7299999999999999E-2</v>
          </cell>
          <cell r="F153">
            <v>2.5999999999999999E-2</v>
          </cell>
          <cell r="G153">
            <v>0</v>
          </cell>
          <cell r="H153">
            <v>2.7</v>
          </cell>
          <cell r="I153">
            <v>5.4</v>
          </cell>
          <cell r="J153">
            <v>9</v>
          </cell>
        </row>
        <row r="154">
          <cell r="B154">
            <v>251009</v>
          </cell>
          <cell r="C154">
            <v>1.0390999999999999</v>
          </cell>
          <cell r="D154">
            <v>0.88470000000000004</v>
          </cell>
          <cell r="E154">
            <v>6.3299999999999995E-2</v>
          </cell>
          <cell r="F154">
            <v>6.2899999999999998E-2</v>
          </cell>
          <cell r="G154">
            <v>2.81E-2</v>
          </cell>
          <cell r="H154">
            <v>2.7</v>
          </cell>
          <cell r="I154">
            <v>5.4</v>
          </cell>
          <cell r="J154">
            <v>9</v>
          </cell>
        </row>
        <row r="155">
          <cell r="B155">
            <v>251060</v>
          </cell>
          <cell r="C155">
            <v>0.29580000000000001</v>
          </cell>
          <cell r="D155">
            <v>0.1968</v>
          </cell>
          <cell r="E155">
            <v>3.09E-2</v>
          </cell>
          <cell r="F155">
            <v>0</v>
          </cell>
          <cell r="G155">
            <v>6.8000000000000005E-2</v>
          </cell>
          <cell r="H155">
            <v>2.7</v>
          </cell>
          <cell r="I155">
            <v>5.4</v>
          </cell>
          <cell r="J155">
            <v>9</v>
          </cell>
        </row>
        <row r="156">
          <cell r="B156">
            <v>251049</v>
          </cell>
          <cell r="C156">
            <v>0.2833</v>
          </cell>
          <cell r="D156">
            <v>0.252</v>
          </cell>
          <cell r="E156">
            <v>2.86E-2</v>
          </cell>
          <cell r="F156">
            <v>2.7000000000000001E-3</v>
          </cell>
          <cell r="G156">
            <v>0</v>
          </cell>
          <cell r="H156">
            <v>2.7</v>
          </cell>
          <cell r="I156">
            <v>5.4</v>
          </cell>
          <cell r="J156">
            <v>9</v>
          </cell>
        </row>
        <row r="157">
          <cell r="B157">
            <v>253740</v>
          </cell>
          <cell r="C157">
            <v>1.8877999999999999</v>
          </cell>
          <cell r="D157">
            <v>1.2424999999999999</v>
          </cell>
          <cell r="E157">
            <v>0.2616</v>
          </cell>
          <cell r="F157">
            <v>8.3599999999999994E-2</v>
          </cell>
          <cell r="G157">
            <v>0.3</v>
          </cell>
          <cell r="H157">
            <v>2.7</v>
          </cell>
          <cell r="I157">
            <v>5.4</v>
          </cell>
          <cell r="J157">
            <v>9</v>
          </cell>
        </row>
        <row r="158">
          <cell r="B158">
            <v>251950</v>
          </cell>
          <cell r="C158">
            <v>2.4782999999999999</v>
          </cell>
          <cell r="D158">
            <v>1.6984999999999999</v>
          </cell>
          <cell r="E158">
            <v>0.32269999999999999</v>
          </cell>
          <cell r="F158">
            <v>8.6900000000000005E-2</v>
          </cell>
          <cell r="G158">
            <v>0.36990000000000001</v>
          </cell>
          <cell r="I158">
            <v>5.4</v>
          </cell>
          <cell r="J158">
            <v>9</v>
          </cell>
        </row>
        <row r="159">
          <cell r="B159">
            <v>249539</v>
          </cell>
          <cell r="C159">
            <v>6.0808</v>
          </cell>
          <cell r="D159">
            <v>4.3505000000000003</v>
          </cell>
          <cell r="E159">
            <v>0.90359999999999996</v>
          </cell>
          <cell r="F159">
            <v>0.41160000000000002</v>
          </cell>
          <cell r="G159">
            <v>0.41470000000000001</v>
          </cell>
          <cell r="J159">
            <v>9</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175074</v>
          </cell>
          <cell r="C163">
            <v>0.22850000000000001</v>
          </cell>
          <cell r="D163">
            <v>0.22600000000000001</v>
          </cell>
          <cell r="E163">
            <v>2.5000000000000001E-3</v>
          </cell>
          <cell r="F163">
            <v>0</v>
          </cell>
          <cell r="G163">
            <v>0</v>
          </cell>
          <cell r="H163">
            <v>2.5</v>
          </cell>
          <cell r="I163">
            <v>3</v>
          </cell>
          <cell r="J163">
            <v>5</v>
          </cell>
        </row>
        <row r="164">
          <cell r="B164">
            <v>175074</v>
          </cell>
          <cell r="C164">
            <v>4.82E-2</v>
          </cell>
          <cell r="D164">
            <v>4.5400000000000003E-2</v>
          </cell>
          <cell r="E164">
            <v>2.0999999999999999E-3</v>
          </cell>
          <cell r="F164">
            <v>6.9999999999999999E-4</v>
          </cell>
          <cell r="G164">
            <v>0</v>
          </cell>
          <cell r="H164">
            <v>2.5</v>
          </cell>
          <cell r="I164">
            <v>3</v>
          </cell>
          <cell r="J164">
            <v>5</v>
          </cell>
        </row>
        <row r="165">
          <cell r="B165">
            <v>175074</v>
          </cell>
          <cell r="C165">
            <v>0.1565</v>
          </cell>
          <cell r="D165">
            <v>1.6899999999999998E-2</v>
          </cell>
          <cell r="E165">
            <v>0.10199999999999999</v>
          </cell>
          <cell r="F165">
            <v>2.2700000000000001E-2</v>
          </cell>
          <cell r="G165">
            <v>1.49E-2</v>
          </cell>
          <cell r="H165">
            <v>2.5</v>
          </cell>
          <cell r="I165">
            <v>3</v>
          </cell>
          <cell r="J165">
            <v>5</v>
          </cell>
        </row>
        <row r="166">
          <cell r="B166">
            <v>175074</v>
          </cell>
          <cell r="C166">
            <v>0.43319999999999997</v>
          </cell>
          <cell r="D166">
            <v>0.2883</v>
          </cell>
          <cell r="E166">
            <v>0.1066</v>
          </cell>
          <cell r="F166">
            <v>2.3400000000000001E-2</v>
          </cell>
          <cell r="G166">
            <v>1.49E-2</v>
          </cell>
          <cell r="H166">
            <v>2.5</v>
          </cell>
          <cell r="I166">
            <v>3</v>
          </cell>
          <cell r="J166">
            <v>5</v>
          </cell>
        </row>
        <row r="167">
          <cell r="B167">
            <v>174961</v>
          </cell>
          <cell r="C167">
            <v>4.5499999999999999E-2</v>
          </cell>
          <cell r="D167">
            <v>1.14E-2</v>
          </cell>
          <cell r="E167">
            <v>3.2599999999999997E-2</v>
          </cell>
          <cell r="F167">
            <v>1E-4</v>
          </cell>
          <cell r="G167">
            <v>1.4E-3</v>
          </cell>
          <cell r="H167">
            <v>2.5</v>
          </cell>
          <cell r="I167">
            <v>3</v>
          </cell>
          <cell r="J167">
            <v>5</v>
          </cell>
        </row>
        <row r="168">
          <cell r="B168">
            <v>175056</v>
          </cell>
          <cell r="C168">
            <v>1.17E-2</v>
          </cell>
          <cell r="D168">
            <v>6.1000000000000004E-3</v>
          </cell>
          <cell r="E168">
            <v>1.9E-3</v>
          </cell>
          <cell r="F168">
            <v>2.7000000000000001E-3</v>
          </cell>
          <cell r="G168">
            <v>1E-3</v>
          </cell>
          <cell r="H168">
            <v>2.5</v>
          </cell>
          <cell r="I168">
            <v>3</v>
          </cell>
          <cell r="J168">
            <v>5</v>
          </cell>
        </row>
        <row r="169">
          <cell r="B169">
            <v>174923</v>
          </cell>
          <cell r="C169">
            <v>7.1000000000000004E-3</v>
          </cell>
          <cell r="D169">
            <v>6.1999999999999998E-3</v>
          </cell>
          <cell r="E169">
            <v>8.9999999999999998E-4</v>
          </cell>
          <cell r="F169">
            <v>0</v>
          </cell>
          <cell r="G169">
            <v>0</v>
          </cell>
          <cell r="H169">
            <v>2.5</v>
          </cell>
          <cell r="I169">
            <v>3</v>
          </cell>
          <cell r="J169">
            <v>5</v>
          </cell>
        </row>
        <row r="170">
          <cell r="B170">
            <v>174980</v>
          </cell>
          <cell r="C170">
            <v>6.4299999999999996E-2</v>
          </cell>
          <cell r="D170">
            <v>2.3699999999999999E-2</v>
          </cell>
          <cell r="E170">
            <v>3.5400000000000001E-2</v>
          </cell>
          <cell r="F170">
            <v>2.8E-3</v>
          </cell>
          <cell r="G170">
            <v>2.3999999999999998E-3</v>
          </cell>
          <cell r="H170">
            <v>2.5</v>
          </cell>
          <cell r="I170">
            <v>3</v>
          </cell>
          <cell r="J170">
            <v>5</v>
          </cell>
        </row>
        <row r="171">
          <cell r="B171">
            <v>174937</v>
          </cell>
          <cell r="C171">
            <v>4.4000000000000003E-3</v>
          </cell>
          <cell r="D171">
            <v>4.4000000000000003E-3</v>
          </cell>
          <cell r="E171">
            <v>0</v>
          </cell>
          <cell r="F171">
            <v>0</v>
          </cell>
          <cell r="G171">
            <v>0</v>
          </cell>
          <cell r="H171">
            <v>2.5</v>
          </cell>
          <cell r="I171">
            <v>3</v>
          </cell>
          <cell r="J171">
            <v>5</v>
          </cell>
        </row>
        <row r="172">
          <cell r="B172">
            <v>174938</v>
          </cell>
          <cell r="C172">
            <v>2.0500000000000001E-2</v>
          </cell>
          <cell r="D172">
            <v>1.34E-2</v>
          </cell>
          <cell r="E172">
            <v>4.7999999999999996E-3</v>
          </cell>
          <cell r="F172">
            <v>2.3E-3</v>
          </cell>
          <cell r="G172">
            <v>0</v>
          </cell>
          <cell r="H172">
            <v>2.5</v>
          </cell>
          <cell r="I172">
            <v>3</v>
          </cell>
          <cell r="J172">
            <v>5</v>
          </cell>
        </row>
        <row r="173">
          <cell r="B173">
            <v>174942</v>
          </cell>
          <cell r="C173">
            <v>1.95E-2</v>
          </cell>
          <cell r="D173">
            <v>1.52E-2</v>
          </cell>
          <cell r="E173">
            <v>4.0000000000000002E-4</v>
          </cell>
          <cell r="F173">
            <v>3.8E-3</v>
          </cell>
          <cell r="G173">
            <v>0</v>
          </cell>
          <cell r="H173">
            <v>2.5</v>
          </cell>
          <cell r="I173">
            <v>3</v>
          </cell>
          <cell r="J173">
            <v>5</v>
          </cell>
        </row>
        <row r="174">
          <cell r="B174">
            <v>174939</v>
          </cell>
          <cell r="C174">
            <v>4.4400000000000002E-2</v>
          </cell>
          <cell r="D174">
            <v>3.3000000000000002E-2</v>
          </cell>
          <cell r="E174">
            <v>5.1999999999999998E-3</v>
          </cell>
          <cell r="F174">
            <v>6.1000000000000004E-3</v>
          </cell>
          <cell r="G174">
            <v>0</v>
          </cell>
          <cell r="H174">
            <v>2.5</v>
          </cell>
          <cell r="I174">
            <v>3</v>
          </cell>
          <cell r="J174">
            <v>5</v>
          </cell>
        </row>
        <row r="175">
          <cell r="B175">
            <v>174940</v>
          </cell>
          <cell r="C175">
            <v>1.2699999999999999E-2</v>
          </cell>
          <cell r="D175">
            <v>2.8999999999999998E-3</v>
          </cell>
          <cell r="E175">
            <v>4.4999999999999997E-3</v>
          </cell>
          <cell r="F175">
            <v>4.8999999999999998E-3</v>
          </cell>
          <cell r="G175">
            <v>2.9999999999999997E-4</v>
          </cell>
          <cell r="H175">
            <v>2.5</v>
          </cell>
          <cell r="I175">
            <v>3</v>
          </cell>
          <cell r="J175">
            <v>5</v>
          </cell>
        </row>
        <row r="176">
          <cell r="B176">
            <v>174892</v>
          </cell>
          <cell r="C176">
            <v>2.9899999999999999E-2</v>
          </cell>
          <cell r="D176">
            <v>1.18E-2</v>
          </cell>
          <cell r="E176">
            <v>0</v>
          </cell>
          <cell r="F176">
            <v>1.8100000000000002E-2</v>
          </cell>
          <cell r="G176">
            <v>0</v>
          </cell>
          <cell r="H176">
            <v>2.5</v>
          </cell>
          <cell r="I176">
            <v>3</v>
          </cell>
          <cell r="J176">
            <v>5</v>
          </cell>
        </row>
        <row r="177">
          <cell r="B177">
            <v>175610</v>
          </cell>
          <cell r="C177">
            <v>3.7600000000000001E-2</v>
          </cell>
          <cell r="D177">
            <v>2.1499999999999998E-2</v>
          </cell>
          <cell r="E177">
            <v>1.04E-2</v>
          </cell>
          <cell r="F177">
            <v>2.7000000000000001E-3</v>
          </cell>
          <cell r="G177">
            <v>3.0000000000000001E-3</v>
          </cell>
          <cell r="H177">
            <v>2.5</v>
          </cell>
          <cell r="I177">
            <v>3</v>
          </cell>
          <cell r="J177">
            <v>5</v>
          </cell>
        </row>
        <row r="178">
          <cell r="B178">
            <v>175147</v>
          </cell>
          <cell r="C178">
            <v>8.0199999999999994E-2</v>
          </cell>
          <cell r="D178">
            <v>3.6200000000000003E-2</v>
          </cell>
          <cell r="E178">
            <v>1.49E-2</v>
          </cell>
          <cell r="F178">
            <v>2.5700000000000001E-2</v>
          </cell>
          <cell r="G178">
            <v>3.3E-3</v>
          </cell>
          <cell r="I178">
            <v>3</v>
          </cell>
          <cell r="J178">
            <v>5</v>
          </cell>
        </row>
        <row r="179">
          <cell r="B179">
            <v>175035</v>
          </cell>
          <cell r="C179">
            <v>0.62219999999999998</v>
          </cell>
          <cell r="D179">
            <v>0.38129999999999997</v>
          </cell>
          <cell r="E179">
            <v>0.16209999999999999</v>
          </cell>
          <cell r="F179">
            <v>5.8000000000000003E-2</v>
          </cell>
          <cell r="G179">
            <v>2.06E-2</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108826</v>
          </cell>
          <cell r="C183">
            <v>1.5127999999999999</v>
          </cell>
          <cell r="D183">
            <v>0.86619999999999997</v>
          </cell>
          <cell r="E183">
            <v>0.64670000000000005</v>
          </cell>
          <cell r="F183">
            <v>0</v>
          </cell>
          <cell r="G183">
            <v>0</v>
          </cell>
          <cell r="H183">
            <v>3</v>
          </cell>
          <cell r="I183">
            <v>6</v>
          </cell>
          <cell r="J183">
            <v>10</v>
          </cell>
        </row>
        <row r="184">
          <cell r="B184">
            <v>108775</v>
          </cell>
          <cell r="C184">
            <v>1.5992999999999999</v>
          </cell>
          <cell r="D184">
            <v>0.96160000000000001</v>
          </cell>
          <cell r="E184">
            <v>0.36049999999999999</v>
          </cell>
          <cell r="F184">
            <v>0.27710000000000001</v>
          </cell>
          <cell r="G184">
            <v>0</v>
          </cell>
          <cell r="H184">
            <v>3</v>
          </cell>
          <cell r="I184">
            <v>6</v>
          </cell>
          <cell r="J184">
            <v>10</v>
          </cell>
        </row>
        <row r="185">
          <cell r="B185">
            <v>108754</v>
          </cell>
          <cell r="C185">
            <v>0.37819999999999998</v>
          </cell>
          <cell r="D185">
            <v>0.32450000000000001</v>
          </cell>
          <cell r="E185">
            <v>5.3699999999999998E-2</v>
          </cell>
          <cell r="F185">
            <v>0</v>
          </cell>
          <cell r="G185">
            <v>0</v>
          </cell>
          <cell r="H185">
            <v>3</v>
          </cell>
          <cell r="I185">
            <v>6</v>
          </cell>
          <cell r="J185">
            <v>10</v>
          </cell>
        </row>
        <row r="186">
          <cell r="B186">
            <v>108785</v>
          </cell>
          <cell r="C186">
            <v>3.4906000000000001</v>
          </cell>
          <cell r="D186">
            <v>2.1524000000000001</v>
          </cell>
          <cell r="E186">
            <v>1.0610999999999999</v>
          </cell>
          <cell r="F186">
            <v>0.27710000000000001</v>
          </cell>
          <cell r="G186">
            <v>0</v>
          </cell>
          <cell r="H186">
            <v>3</v>
          </cell>
          <cell r="I186">
            <v>6</v>
          </cell>
          <cell r="J186">
            <v>10</v>
          </cell>
        </row>
        <row r="187">
          <cell r="B187">
            <v>108755</v>
          </cell>
          <cell r="C187">
            <v>1.4336</v>
          </cell>
          <cell r="D187">
            <v>0.42020000000000002</v>
          </cell>
          <cell r="E187">
            <v>2.4400000000000002E-2</v>
          </cell>
          <cell r="F187">
            <v>8.2000000000000007E-3</v>
          </cell>
          <cell r="G187">
            <v>0.98080000000000001</v>
          </cell>
          <cell r="H187">
            <v>3</v>
          </cell>
          <cell r="I187">
            <v>6</v>
          </cell>
          <cell r="J187">
            <v>10</v>
          </cell>
        </row>
        <row r="188">
          <cell r="B188">
            <v>108755</v>
          </cell>
          <cell r="C188">
            <v>0.73960000000000004</v>
          </cell>
          <cell r="D188">
            <v>0.67090000000000005</v>
          </cell>
          <cell r="E188">
            <v>5.6000000000000001E-2</v>
          </cell>
          <cell r="F188">
            <v>0</v>
          </cell>
          <cell r="G188">
            <v>1.2699999999999999E-2</v>
          </cell>
          <cell r="H188">
            <v>3</v>
          </cell>
          <cell r="I188">
            <v>6</v>
          </cell>
          <cell r="J188">
            <v>10</v>
          </cell>
        </row>
        <row r="189">
          <cell r="B189">
            <v>109092</v>
          </cell>
          <cell r="C189">
            <v>0.44740000000000002</v>
          </cell>
          <cell r="D189">
            <v>0.4219</v>
          </cell>
          <cell r="E189">
            <v>2.5499999999999998E-2</v>
          </cell>
          <cell r="F189">
            <v>0</v>
          </cell>
          <cell r="G189">
            <v>0</v>
          </cell>
          <cell r="H189">
            <v>3</v>
          </cell>
          <cell r="I189">
            <v>6</v>
          </cell>
          <cell r="J189">
            <v>10</v>
          </cell>
        </row>
        <row r="190">
          <cell r="B190">
            <v>108867</v>
          </cell>
          <cell r="C190">
            <v>2.6193</v>
          </cell>
          <cell r="D190">
            <v>1.5126999999999999</v>
          </cell>
          <cell r="E190">
            <v>0.10589999999999999</v>
          </cell>
          <cell r="F190">
            <v>8.2000000000000007E-3</v>
          </cell>
          <cell r="G190">
            <v>0.99250000000000005</v>
          </cell>
          <cell r="H190">
            <v>3</v>
          </cell>
          <cell r="I190">
            <v>6</v>
          </cell>
          <cell r="J190">
            <v>10</v>
          </cell>
        </row>
        <row r="191">
          <cell r="B191">
            <v>111060</v>
          </cell>
          <cell r="C191">
            <v>1.0347</v>
          </cell>
          <cell r="D191">
            <v>0.98609999999999998</v>
          </cell>
          <cell r="E191">
            <v>3.5000000000000003E-2</v>
          </cell>
          <cell r="F191">
            <v>1.3599999999999999E-2</v>
          </cell>
          <cell r="G191">
            <v>0</v>
          </cell>
          <cell r="H191">
            <v>3</v>
          </cell>
          <cell r="I191">
            <v>6</v>
          </cell>
          <cell r="J191">
            <v>10</v>
          </cell>
        </row>
        <row r="192">
          <cell r="B192">
            <v>111171</v>
          </cell>
          <cell r="C192">
            <v>0.2944</v>
          </cell>
          <cell r="D192">
            <v>0.25069999999999998</v>
          </cell>
          <cell r="E192">
            <v>4.0899999999999999E-2</v>
          </cell>
          <cell r="F192">
            <v>2.8E-3</v>
          </cell>
          <cell r="G192">
            <v>0</v>
          </cell>
          <cell r="H192">
            <v>3</v>
          </cell>
          <cell r="I192">
            <v>6</v>
          </cell>
          <cell r="J192">
            <v>10</v>
          </cell>
        </row>
        <row r="193">
          <cell r="B193">
            <v>111170</v>
          </cell>
          <cell r="C193">
            <v>0.4415</v>
          </cell>
          <cell r="D193">
            <v>9.2799999999999994E-2</v>
          </cell>
          <cell r="E193">
            <v>0.23730000000000001</v>
          </cell>
          <cell r="F193">
            <v>0.1114</v>
          </cell>
          <cell r="G193">
            <v>0</v>
          </cell>
          <cell r="H193">
            <v>3</v>
          </cell>
          <cell r="I193">
            <v>6</v>
          </cell>
          <cell r="J193">
            <v>10</v>
          </cell>
        </row>
        <row r="194">
          <cell r="B194">
            <v>111134</v>
          </cell>
          <cell r="C194">
            <v>1.7702</v>
          </cell>
          <cell r="D194">
            <v>1.3290999999999999</v>
          </cell>
          <cell r="E194">
            <v>0.31330000000000002</v>
          </cell>
          <cell r="F194">
            <v>0.1278</v>
          </cell>
          <cell r="G194">
            <v>0</v>
          </cell>
          <cell r="H194">
            <v>3</v>
          </cell>
          <cell r="I194">
            <v>6</v>
          </cell>
          <cell r="J194">
            <v>10</v>
          </cell>
        </row>
        <row r="195">
          <cell r="B195">
            <v>111226</v>
          </cell>
          <cell r="C195">
            <v>0.83609999999999995</v>
          </cell>
          <cell r="D195">
            <v>0.67400000000000004</v>
          </cell>
          <cell r="E195">
            <v>0.16209999999999999</v>
          </cell>
          <cell r="F195">
            <v>0</v>
          </cell>
          <cell r="G195">
            <v>0</v>
          </cell>
          <cell r="H195">
            <v>3</v>
          </cell>
          <cell r="I195">
            <v>6</v>
          </cell>
          <cell r="J195">
            <v>10</v>
          </cell>
        </row>
        <row r="196">
          <cell r="B196">
            <v>111222</v>
          </cell>
          <cell r="C196">
            <v>0.25990000000000002</v>
          </cell>
          <cell r="D196">
            <v>0.16850000000000001</v>
          </cell>
          <cell r="E196">
            <v>9.1399999999999995E-2</v>
          </cell>
          <cell r="F196">
            <v>0</v>
          </cell>
          <cell r="G196">
            <v>0</v>
          </cell>
          <cell r="H196">
            <v>3</v>
          </cell>
          <cell r="I196">
            <v>6</v>
          </cell>
          <cell r="J196">
            <v>10</v>
          </cell>
        </row>
        <row r="197">
          <cell r="B197">
            <v>113851</v>
          </cell>
          <cell r="C197">
            <v>0.70889999999999997</v>
          </cell>
          <cell r="D197">
            <v>0.68910000000000005</v>
          </cell>
          <cell r="E197">
            <v>1.9900000000000001E-2</v>
          </cell>
          <cell r="F197">
            <v>0</v>
          </cell>
          <cell r="G197">
            <v>0</v>
          </cell>
          <cell r="H197">
            <v>3</v>
          </cell>
          <cell r="I197">
            <v>6</v>
          </cell>
          <cell r="J197">
            <v>10</v>
          </cell>
        </row>
        <row r="198">
          <cell r="B198">
            <v>112100</v>
          </cell>
          <cell r="C198">
            <v>1.8073999999999999</v>
          </cell>
          <cell r="D198">
            <v>1.5358000000000001</v>
          </cell>
          <cell r="E198">
            <v>0.2717</v>
          </cell>
          <cell r="F198">
            <v>0</v>
          </cell>
          <cell r="G198">
            <v>0</v>
          </cell>
          <cell r="I198">
            <v>6</v>
          </cell>
          <cell r="J198">
            <v>10</v>
          </cell>
        </row>
        <row r="199">
          <cell r="B199">
            <v>110221</v>
          </cell>
          <cell r="C199">
            <v>9.6553000000000004</v>
          </cell>
          <cell r="D199">
            <v>6.5206</v>
          </cell>
          <cell r="E199">
            <v>1.7441</v>
          </cell>
          <cell r="F199">
            <v>0.41039999999999999</v>
          </cell>
          <cell r="G199">
            <v>0.98029999999999995</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113969</v>
          </cell>
          <cell r="C203">
            <v>0.95909999999999995</v>
          </cell>
          <cell r="D203">
            <v>0.88829999999999998</v>
          </cell>
          <cell r="E203">
            <v>7.0900000000000005E-2</v>
          </cell>
          <cell r="F203">
            <v>0</v>
          </cell>
          <cell r="G203">
            <v>0</v>
          </cell>
          <cell r="H203">
            <v>2.7</v>
          </cell>
          <cell r="I203">
            <v>5.4</v>
          </cell>
          <cell r="J203">
            <v>9</v>
          </cell>
        </row>
        <row r="204">
          <cell r="B204">
            <v>113775</v>
          </cell>
          <cell r="C204">
            <v>0.93359999999999999</v>
          </cell>
          <cell r="D204">
            <v>0.55100000000000005</v>
          </cell>
          <cell r="E204">
            <v>0.35120000000000001</v>
          </cell>
          <cell r="F204">
            <v>3.15E-2</v>
          </cell>
          <cell r="G204">
            <v>0</v>
          </cell>
          <cell r="H204">
            <v>2.7</v>
          </cell>
          <cell r="I204">
            <v>5.4</v>
          </cell>
          <cell r="J204">
            <v>9</v>
          </cell>
        </row>
        <row r="205">
          <cell r="B205">
            <v>113672</v>
          </cell>
          <cell r="C205">
            <v>0.93059999999999998</v>
          </cell>
          <cell r="D205">
            <v>0.53380000000000005</v>
          </cell>
          <cell r="E205">
            <v>0.3337</v>
          </cell>
          <cell r="F205">
            <v>0</v>
          </cell>
          <cell r="G205">
            <v>6.3100000000000003E-2</v>
          </cell>
          <cell r="H205">
            <v>2.7</v>
          </cell>
          <cell r="I205">
            <v>5.4</v>
          </cell>
          <cell r="J205">
            <v>9</v>
          </cell>
        </row>
        <row r="206">
          <cell r="B206">
            <v>113805</v>
          </cell>
          <cell r="C206">
            <v>2.8233000000000001</v>
          </cell>
          <cell r="D206">
            <v>1.9736</v>
          </cell>
          <cell r="E206">
            <v>0.75539999999999996</v>
          </cell>
          <cell r="F206">
            <v>3.15E-2</v>
          </cell>
          <cell r="G206">
            <v>6.3E-2</v>
          </cell>
          <cell r="H206">
            <v>2.7</v>
          </cell>
          <cell r="I206">
            <v>5.4</v>
          </cell>
          <cell r="J206">
            <v>9</v>
          </cell>
        </row>
        <row r="207">
          <cell r="B207">
            <v>113687</v>
          </cell>
          <cell r="C207">
            <v>0.3231</v>
          </cell>
          <cell r="D207">
            <v>0.1183</v>
          </cell>
          <cell r="E207">
            <v>0.1452</v>
          </cell>
          <cell r="F207">
            <v>0</v>
          </cell>
          <cell r="G207">
            <v>5.96E-2</v>
          </cell>
          <cell r="H207">
            <v>2.7</v>
          </cell>
          <cell r="I207">
            <v>5.4</v>
          </cell>
          <cell r="J207">
            <v>9</v>
          </cell>
        </row>
        <row r="208">
          <cell r="B208">
            <v>113693</v>
          </cell>
          <cell r="C208">
            <v>0.56389999999999996</v>
          </cell>
          <cell r="D208">
            <v>0.29139999999999999</v>
          </cell>
          <cell r="E208">
            <v>4.53E-2</v>
          </cell>
          <cell r="F208">
            <v>0</v>
          </cell>
          <cell r="G208">
            <v>0.22720000000000001</v>
          </cell>
          <cell r="H208">
            <v>2.7</v>
          </cell>
          <cell r="I208">
            <v>5.4</v>
          </cell>
          <cell r="J208">
            <v>9</v>
          </cell>
        </row>
        <row r="209">
          <cell r="B209">
            <v>113604</v>
          </cell>
          <cell r="C209">
            <v>0.40189999999999998</v>
          </cell>
          <cell r="D209">
            <v>0.27539999999999998</v>
          </cell>
          <cell r="E209">
            <v>5.8099999999999999E-2</v>
          </cell>
          <cell r="F209">
            <v>6.8400000000000002E-2</v>
          </cell>
          <cell r="G209">
            <v>0</v>
          </cell>
          <cell r="H209">
            <v>2.7</v>
          </cell>
          <cell r="I209">
            <v>5.4</v>
          </cell>
          <cell r="J209">
            <v>9</v>
          </cell>
        </row>
        <row r="210">
          <cell r="B210">
            <v>113661</v>
          </cell>
          <cell r="C210">
            <v>1.2888999999999999</v>
          </cell>
          <cell r="D210">
            <v>0.68510000000000004</v>
          </cell>
          <cell r="E210">
            <v>0.24859999999999999</v>
          </cell>
          <cell r="F210">
            <v>6.8400000000000002E-2</v>
          </cell>
          <cell r="G210">
            <v>0.28689999999999999</v>
          </cell>
          <cell r="H210">
            <v>2.7</v>
          </cell>
          <cell r="I210">
            <v>5.4</v>
          </cell>
          <cell r="J210">
            <v>9</v>
          </cell>
        </row>
        <row r="211">
          <cell r="B211">
            <v>116592</v>
          </cell>
          <cell r="C211">
            <v>1.1015999999999999</v>
          </cell>
          <cell r="D211">
            <v>0.84799999999999998</v>
          </cell>
          <cell r="E211">
            <v>0.20680000000000001</v>
          </cell>
          <cell r="F211">
            <v>4.6800000000000001E-2</v>
          </cell>
          <cell r="G211">
            <v>0</v>
          </cell>
          <cell r="H211">
            <v>2.7</v>
          </cell>
          <cell r="I211">
            <v>5.4</v>
          </cell>
          <cell r="J211">
            <v>9</v>
          </cell>
        </row>
        <row r="212">
          <cell r="B212">
            <v>116239</v>
          </cell>
          <cell r="C212">
            <v>0.26119999999999999</v>
          </cell>
          <cell r="D212">
            <v>0.19109999999999999</v>
          </cell>
          <cell r="E212">
            <v>7.0099999999999996E-2</v>
          </cell>
          <cell r="F212">
            <v>0</v>
          </cell>
          <cell r="G212">
            <v>0</v>
          </cell>
          <cell r="H212">
            <v>2.7</v>
          </cell>
          <cell r="I212">
            <v>5.4</v>
          </cell>
          <cell r="J212">
            <v>9</v>
          </cell>
        </row>
        <row r="213">
          <cell r="B213">
            <v>116365</v>
          </cell>
          <cell r="C213">
            <v>0.37430000000000002</v>
          </cell>
          <cell r="D213">
            <v>0.31030000000000002</v>
          </cell>
          <cell r="E213">
            <v>6.4000000000000001E-2</v>
          </cell>
          <cell r="F213">
            <v>0</v>
          </cell>
          <cell r="G213">
            <v>0</v>
          </cell>
          <cell r="H213">
            <v>2.7</v>
          </cell>
          <cell r="I213">
            <v>5.4</v>
          </cell>
          <cell r="J213">
            <v>9</v>
          </cell>
        </row>
        <row r="214">
          <cell r="B214">
            <v>116399</v>
          </cell>
          <cell r="C214">
            <v>1.7384999999999999</v>
          </cell>
          <cell r="D214">
            <v>1.3505</v>
          </cell>
          <cell r="E214">
            <v>0.34110000000000001</v>
          </cell>
          <cell r="F214">
            <v>4.6899999999999997E-2</v>
          </cell>
          <cell r="G214">
            <v>0</v>
          </cell>
          <cell r="H214">
            <v>2.7</v>
          </cell>
          <cell r="I214">
            <v>5.4</v>
          </cell>
          <cell r="J214">
            <v>9</v>
          </cell>
        </row>
        <row r="215">
          <cell r="B215">
            <v>116559</v>
          </cell>
          <cell r="C215">
            <v>0.7016</v>
          </cell>
          <cell r="D215">
            <v>0.37809999999999999</v>
          </cell>
          <cell r="E215">
            <v>0.16830000000000001</v>
          </cell>
          <cell r="F215">
            <v>5.0000000000000001E-4</v>
          </cell>
          <cell r="G215">
            <v>0.1547</v>
          </cell>
          <cell r="H215">
            <v>2.7</v>
          </cell>
          <cell r="I215">
            <v>5.4</v>
          </cell>
          <cell r="J215">
            <v>9</v>
          </cell>
        </row>
        <row r="216">
          <cell r="B216">
            <v>116463</v>
          </cell>
          <cell r="C216">
            <v>0.73050000000000004</v>
          </cell>
          <cell r="D216">
            <v>0.45550000000000002</v>
          </cell>
          <cell r="E216">
            <v>5.5E-2</v>
          </cell>
          <cell r="F216">
            <v>0.21990000000000001</v>
          </cell>
          <cell r="G216">
            <v>0</v>
          </cell>
          <cell r="H216">
            <v>2.7</v>
          </cell>
          <cell r="I216">
            <v>5.4</v>
          </cell>
          <cell r="J216">
            <v>9</v>
          </cell>
        </row>
        <row r="217">
          <cell r="B217">
            <v>119044</v>
          </cell>
          <cell r="C217">
            <v>0.93230000000000002</v>
          </cell>
          <cell r="D217">
            <v>0.8901</v>
          </cell>
          <cell r="E217">
            <v>4.2200000000000001E-2</v>
          </cell>
          <cell r="F217">
            <v>0</v>
          </cell>
          <cell r="G217">
            <v>0</v>
          </cell>
          <cell r="H217">
            <v>2.7</v>
          </cell>
          <cell r="I217">
            <v>5.4</v>
          </cell>
          <cell r="J217">
            <v>9</v>
          </cell>
        </row>
        <row r="218">
          <cell r="B218">
            <v>117355</v>
          </cell>
          <cell r="C218">
            <v>2.3675000000000002</v>
          </cell>
          <cell r="D218">
            <v>1.7304999999999999</v>
          </cell>
          <cell r="E218">
            <v>0.26450000000000001</v>
          </cell>
          <cell r="F218">
            <v>0.21870000000000001</v>
          </cell>
          <cell r="G218">
            <v>0.1537</v>
          </cell>
          <cell r="I218">
            <v>5.4</v>
          </cell>
          <cell r="J218">
            <v>9</v>
          </cell>
        </row>
        <row r="219">
          <cell r="B219">
            <v>115305</v>
          </cell>
          <cell r="C219">
            <v>8.2217000000000002</v>
          </cell>
          <cell r="D219">
            <v>5.7477999999999998</v>
          </cell>
          <cell r="E219">
            <v>1.6043000000000001</v>
          </cell>
          <cell r="F219">
            <v>0.36840000000000001</v>
          </cell>
          <cell r="G219">
            <v>0.50139999999999996</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9</v>
          </cell>
          <cell r="I222" t="str">
            <v>Padrão Trimestral = 18</v>
          </cell>
          <cell r="J222" t="str">
            <v>Padrão Anual = 30</v>
          </cell>
        </row>
        <row r="223">
          <cell r="B223">
            <v>55676</v>
          </cell>
          <cell r="C223">
            <v>2.0741999999999998</v>
          </cell>
          <cell r="D223">
            <v>1.887</v>
          </cell>
          <cell r="E223">
            <v>0.18720000000000001</v>
          </cell>
          <cell r="F223">
            <v>0</v>
          </cell>
          <cell r="G223">
            <v>0</v>
          </cell>
          <cell r="H223">
            <v>9</v>
          </cell>
          <cell r="I223">
            <v>18</v>
          </cell>
          <cell r="J223">
            <v>30</v>
          </cell>
        </row>
        <row r="224">
          <cell r="B224">
            <v>55679</v>
          </cell>
          <cell r="C224">
            <v>4.26</v>
          </cell>
          <cell r="D224">
            <v>3.9658000000000002</v>
          </cell>
          <cell r="E224">
            <v>0.28660000000000002</v>
          </cell>
          <cell r="F224">
            <v>7.4999999999999997E-3</v>
          </cell>
          <cell r="G224">
            <v>0</v>
          </cell>
          <cell r="H224">
            <v>9</v>
          </cell>
          <cell r="I224">
            <v>18</v>
          </cell>
          <cell r="J224">
            <v>30</v>
          </cell>
        </row>
        <row r="225">
          <cell r="B225">
            <v>55663</v>
          </cell>
          <cell r="C225">
            <v>1.1398999999999999</v>
          </cell>
          <cell r="D225">
            <v>0.94179999999999997</v>
          </cell>
          <cell r="E225">
            <v>8.3199999999999996E-2</v>
          </cell>
          <cell r="F225">
            <v>0</v>
          </cell>
          <cell r="G225">
            <v>0.1149</v>
          </cell>
          <cell r="H225">
            <v>9</v>
          </cell>
          <cell r="I225">
            <v>18</v>
          </cell>
          <cell r="J225">
            <v>30</v>
          </cell>
        </row>
        <row r="226">
          <cell r="B226">
            <v>55673</v>
          </cell>
          <cell r="C226">
            <v>7.4744999999999999</v>
          </cell>
          <cell r="D226">
            <v>6.7949999999999999</v>
          </cell>
          <cell r="E226">
            <v>0.55700000000000005</v>
          </cell>
          <cell r="F226">
            <v>7.4999999999999997E-3</v>
          </cell>
          <cell r="G226">
            <v>0.1149</v>
          </cell>
          <cell r="H226">
            <v>9</v>
          </cell>
          <cell r="I226">
            <v>18</v>
          </cell>
          <cell r="J226">
            <v>30</v>
          </cell>
        </row>
        <row r="227">
          <cell r="B227">
            <v>57650</v>
          </cell>
          <cell r="C227">
            <v>0.55120000000000002</v>
          </cell>
          <cell r="D227">
            <v>0.30459999999999998</v>
          </cell>
          <cell r="E227">
            <v>0.24660000000000001</v>
          </cell>
          <cell r="F227">
            <v>0</v>
          </cell>
          <cell r="G227">
            <v>0</v>
          </cell>
          <cell r="H227">
            <v>9</v>
          </cell>
          <cell r="I227">
            <v>18</v>
          </cell>
          <cell r="J227">
            <v>30</v>
          </cell>
        </row>
        <row r="228">
          <cell r="B228">
            <v>57577</v>
          </cell>
          <cell r="C228">
            <v>0.68179999999999996</v>
          </cell>
          <cell r="D228">
            <v>0.5857</v>
          </cell>
          <cell r="E228">
            <v>4.4699999999999997E-2</v>
          </cell>
          <cell r="F228">
            <v>5.1400000000000001E-2</v>
          </cell>
          <cell r="G228">
            <v>0</v>
          </cell>
          <cell r="H228">
            <v>9</v>
          </cell>
          <cell r="I228">
            <v>18</v>
          </cell>
          <cell r="J228">
            <v>30</v>
          </cell>
        </row>
        <row r="229">
          <cell r="B229">
            <v>57559</v>
          </cell>
          <cell r="C229">
            <v>0.62970000000000004</v>
          </cell>
          <cell r="D229">
            <v>0.48930000000000001</v>
          </cell>
          <cell r="E229">
            <v>0.1404</v>
          </cell>
          <cell r="F229">
            <v>0</v>
          </cell>
          <cell r="G229">
            <v>0</v>
          </cell>
          <cell r="H229">
            <v>9</v>
          </cell>
          <cell r="I229">
            <v>18</v>
          </cell>
          <cell r="J229">
            <v>30</v>
          </cell>
        </row>
        <row r="230">
          <cell r="B230">
            <v>57595</v>
          </cell>
          <cell r="C230">
            <v>1.8626</v>
          </cell>
          <cell r="D230">
            <v>1.3794</v>
          </cell>
          <cell r="E230">
            <v>0.43180000000000002</v>
          </cell>
          <cell r="F230">
            <v>5.1400000000000001E-2</v>
          </cell>
          <cell r="G230">
            <v>0</v>
          </cell>
          <cell r="H230">
            <v>9</v>
          </cell>
          <cell r="I230">
            <v>18</v>
          </cell>
          <cell r="J230">
            <v>30</v>
          </cell>
        </row>
        <row r="231">
          <cell r="B231">
            <v>57890</v>
          </cell>
          <cell r="C231">
            <v>1.2725</v>
          </cell>
          <cell r="D231">
            <v>1.2357</v>
          </cell>
          <cell r="E231">
            <v>3.6600000000000001E-2</v>
          </cell>
          <cell r="F231">
            <v>2.0000000000000001E-4</v>
          </cell>
          <cell r="G231">
            <v>0</v>
          </cell>
          <cell r="H231">
            <v>9</v>
          </cell>
          <cell r="I231">
            <v>18</v>
          </cell>
          <cell r="J231">
            <v>30</v>
          </cell>
        </row>
        <row r="232">
          <cell r="B232">
            <v>57883</v>
          </cell>
          <cell r="C232">
            <v>0.3765</v>
          </cell>
          <cell r="D232">
            <v>0.32279999999999998</v>
          </cell>
          <cell r="E232">
            <v>5.2900000000000003E-2</v>
          </cell>
          <cell r="F232">
            <v>8.9999999999999998E-4</v>
          </cell>
          <cell r="G232">
            <v>0</v>
          </cell>
          <cell r="H232">
            <v>9</v>
          </cell>
          <cell r="I232">
            <v>18</v>
          </cell>
          <cell r="J232">
            <v>30</v>
          </cell>
        </row>
        <row r="233">
          <cell r="B233">
            <v>57880</v>
          </cell>
          <cell r="C233">
            <v>0.38179999999999997</v>
          </cell>
          <cell r="D233">
            <v>0.37819999999999998</v>
          </cell>
          <cell r="E233">
            <v>3.5999999999999999E-3</v>
          </cell>
          <cell r="F233">
            <v>0</v>
          </cell>
          <cell r="G233">
            <v>0</v>
          </cell>
          <cell r="H233">
            <v>9</v>
          </cell>
          <cell r="I233">
            <v>18</v>
          </cell>
          <cell r="J233">
            <v>30</v>
          </cell>
        </row>
        <row r="234">
          <cell r="B234">
            <v>57884</v>
          </cell>
          <cell r="C234">
            <v>2.0308999999999999</v>
          </cell>
          <cell r="D234">
            <v>1.9368000000000001</v>
          </cell>
          <cell r="E234">
            <v>9.3100000000000002E-2</v>
          </cell>
          <cell r="F234">
            <v>1.1000000000000001E-3</v>
          </cell>
          <cell r="G234">
            <v>0</v>
          </cell>
          <cell r="H234">
            <v>9</v>
          </cell>
          <cell r="I234">
            <v>18</v>
          </cell>
          <cell r="J234">
            <v>30</v>
          </cell>
        </row>
        <row r="235">
          <cell r="B235">
            <v>57944</v>
          </cell>
          <cell r="C235">
            <v>2.6644000000000001</v>
          </cell>
          <cell r="D235">
            <v>1.5123</v>
          </cell>
          <cell r="E235">
            <v>2.7300000000000001E-2</v>
          </cell>
          <cell r="F235">
            <v>1.0555000000000001</v>
          </cell>
          <cell r="G235">
            <v>6.9400000000000003E-2</v>
          </cell>
          <cell r="H235">
            <v>9</v>
          </cell>
          <cell r="I235">
            <v>18</v>
          </cell>
          <cell r="J235">
            <v>30</v>
          </cell>
        </row>
        <row r="236">
          <cell r="B236">
            <v>57944</v>
          </cell>
          <cell r="C236">
            <v>0.51200000000000001</v>
          </cell>
          <cell r="D236">
            <v>0.36580000000000001</v>
          </cell>
          <cell r="E236">
            <v>0.13450000000000001</v>
          </cell>
          <cell r="F236">
            <v>1.1599999999999999E-2</v>
          </cell>
          <cell r="G236">
            <v>0</v>
          </cell>
          <cell r="H236">
            <v>9</v>
          </cell>
          <cell r="I236">
            <v>18</v>
          </cell>
          <cell r="J236">
            <v>30</v>
          </cell>
        </row>
        <row r="237">
          <cell r="B237">
            <v>58677</v>
          </cell>
          <cell r="C237">
            <v>1.6618999999999999</v>
          </cell>
          <cell r="D237">
            <v>1.5411999999999999</v>
          </cell>
          <cell r="E237">
            <v>0.1207</v>
          </cell>
          <cell r="F237">
            <v>0</v>
          </cell>
          <cell r="G237">
            <v>0</v>
          </cell>
          <cell r="H237">
            <v>9</v>
          </cell>
          <cell r="I237">
            <v>18</v>
          </cell>
          <cell r="J237">
            <v>30</v>
          </cell>
        </row>
        <row r="238">
          <cell r="B238">
            <v>58188</v>
          </cell>
          <cell r="C238">
            <v>4.8388999999999998</v>
          </cell>
          <cell r="D238">
            <v>3.4243999999999999</v>
          </cell>
          <cell r="E238">
            <v>0.2828</v>
          </cell>
          <cell r="F238">
            <v>1.0626</v>
          </cell>
          <cell r="G238">
            <v>6.9099999999999995E-2</v>
          </cell>
          <cell r="I238">
            <v>18</v>
          </cell>
          <cell r="J238">
            <v>30</v>
          </cell>
        </row>
        <row r="239">
          <cell r="B239">
            <v>57335</v>
          </cell>
          <cell r="C239">
            <v>16.0901</v>
          </cell>
          <cell r="D239">
            <v>13.414300000000001</v>
          </cell>
          <cell r="E239">
            <v>1.3556999999999999</v>
          </cell>
          <cell r="F239">
            <v>1.1384000000000001</v>
          </cell>
          <cell r="G239">
            <v>0.1817</v>
          </cell>
          <cell r="J239">
            <v>30</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9,6</v>
          </cell>
          <cell r="I242" t="str">
            <v>Padrão Trimestral = 19,2</v>
          </cell>
          <cell r="J242" t="str">
            <v>Padrão Anual = 32</v>
          </cell>
        </row>
        <row r="243">
          <cell r="B243">
            <v>9575</v>
          </cell>
          <cell r="C243">
            <v>1.4968999999999999</v>
          </cell>
          <cell r="D243">
            <v>1.3923000000000001</v>
          </cell>
          <cell r="E243">
            <v>0.1046</v>
          </cell>
          <cell r="F243">
            <v>0</v>
          </cell>
          <cell r="G243">
            <v>0</v>
          </cell>
          <cell r="H243">
            <v>9.6</v>
          </cell>
          <cell r="I243">
            <v>19.2</v>
          </cell>
          <cell r="J243">
            <v>32</v>
          </cell>
        </row>
        <row r="244">
          <cell r="B244">
            <v>9577</v>
          </cell>
          <cell r="C244">
            <v>0.71030000000000004</v>
          </cell>
          <cell r="D244">
            <v>0.70509999999999995</v>
          </cell>
          <cell r="E244">
            <v>5.1999999999999998E-3</v>
          </cell>
          <cell r="F244">
            <v>0</v>
          </cell>
          <cell r="G244">
            <v>0</v>
          </cell>
          <cell r="H244">
            <v>9.6</v>
          </cell>
          <cell r="I244">
            <v>19.2</v>
          </cell>
          <cell r="J244">
            <v>32</v>
          </cell>
        </row>
        <row r="245">
          <cell r="B245">
            <v>9573</v>
          </cell>
          <cell r="C245">
            <v>1.2090000000000001</v>
          </cell>
          <cell r="D245">
            <v>0.9052</v>
          </cell>
          <cell r="E245">
            <v>0.1673</v>
          </cell>
          <cell r="F245">
            <v>0.13650000000000001</v>
          </cell>
          <cell r="G245">
            <v>0</v>
          </cell>
          <cell r="H245">
            <v>9.6</v>
          </cell>
          <cell r="I245">
            <v>19.2</v>
          </cell>
          <cell r="J245">
            <v>32</v>
          </cell>
        </row>
        <row r="246">
          <cell r="B246">
            <v>9575</v>
          </cell>
          <cell r="C246">
            <v>3.4161000000000001</v>
          </cell>
          <cell r="D246">
            <v>3.0026000000000002</v>
          </cell>
          <cell r="E246">
            <v>0.27710000000000001</v>
          </cell>
          <cell r="F246">
            <v>0.13650000000000001</v>
          </cell>
          <cell r="G246">
            <v>0</v>
          </cell>
          <cell r="H246">
            <v>9.6</v>
          </cell>
          <cell r="I246">
            <v>19.2</v>
          </cell>
          <cell r="J246">
            <v>32</v>
          </cell>
        </row>
        <row r="247">
          <cell r="B247">
            <v>13710</v>
          </cell>
          <cell r="C247">
            <v>2.0632000000000001</v>
          </cell>
          <cell r="D247">
            <v>2.0282</v>
          </cell>
          <cell r="E247">
            <v>3.5099999999999999E-2</v>
          </cell>
          <cell r="F247">
            <v>0</v>
          </cell>
          <cell r="G247">
            <v>0</v>
          </cell>
          <cell r="H247">
            <v>9.6</v>
          </cell>
          <cell r="I247">
            <v>19.2</v>
          </cell>
          <cell r="J247">
            <v>32</v>
          </cell>
        </row>
        <row r="248">
          <cell r="B248">
            <v>13823</v>
          </cell>
          <cell r="C248">
            <v>1.2813000000000001</v>
          </cell>
          <cell r="D248">
            <v>1.2254</v>
          </cell>
          <cell r="E248">
            <v>5.5899999999999998E-2</v>
          </cell>
          <cell r="F248">
            <v>0</v>
          </cell>
          <cell r="G248">
            <v>0</v>
          </cell>
          <cell r="H248">
            <v>9.6</v>
          </cell>
          <cell r="I248">
            <v>19.2</v>
          </cell>
          <cell r="J248">
            <v>32</v>
          </cell>
        </row>
        <row r="249">
          <cell r="B249">
            <v>13816</v>
          </cell>
          <cell r="C249">
            <v>0.58279999999999998</v>
          </cell>
          <cell r="D249">
            <v>0.58260000000000001</v>
          </cell>
          <cell r="E249">
            <v>2.9999999999999997E-4</v>
          </cell>
          <cell r="F249">
            <v>0</v>
          </cell>
          <cell r="G249">
            <v>0</v>
          </cell>
          <cell r="H249">
            <v>9.6</v>
          </cell>
          <cell r="I249">
            <v>19.2</v>
          </cell>
          <cell r="J249">
            <v>32</v>
          </cell>
        </row>
        <row r="250">
          <cell r="B250">
            <v>13783</v>
          </cell>
          <cell r="C250">
            <v>3.9215</v>
          </cell>
          <cell r="D250">
            <v>3.8304</v>
          </cell>
          <cell r="E250">
            <v>9.1300000000000006E-2</v>
          </cell>
          <cell r="F250">
            <v>0</v>
          </cell>
          <cell r="G250">
            <v>0</v>
          </cell>
          <cell r="H250">
            <v>9.6</v>
          </cell>
          <cell r="I250">
            <v>19.2</v>
          </cell>
          <cell r="J250">
            <v>32</v>
          </cell>
        </row>
        <row r="251">
          <cell r="B251">
            <v>13961</v>
          </cell>
          <cell r="C251">
            <v>3.5068000000000001</v>
          </cell>
          <cell r="D251">
            <v>3.4941</v>
          </cell>
          <cell r="E251">
            <v>1.2699999999999999E-2</v>
          </cell>
          <cell r="F251">
            <v>0</v>
          </cell>
          <cell r="G251">
            <v>0</v>
          </cell>
          <cell r="H251">
            <v>9.6</v>
          </cell>
          <cell r="I251">
            <v>19.2</v>
          </cell>
          <cell r="J251">
            <v>32</v>
          </cell>
        </row>
        <row r="252">
          <cell r="B252">
            <v>13963</v>
          </cell>
          <cell r="C252">
            <v>1.1476</v>
          </cell>
          <cell r="D252">
            <v>1.1301000000000001</v>
          </cell>
          <cell r="E252">
            <v>1.7500000000000002E-2</v>
          </cell>
          <cell r="F252">
            <v>0</v>
          </cell>
          <cell r="G252">
            <v>0</v>
          </cell>
          <cell r="H252">
            <v>9.6</v>
          </cell>
          <cell r="I252">
            <v>19.2</v>
          </cell>
          <cell r="J252">
            <v>32</v>
          </cell>
        </row>
        <row r="253">
          <cell r="B253">
            <v>13957</v>
          </cell>
          <cell r="C253">
            <v>1.3169</v>
          </cell>
          <cell r="D253">
            <v>1.2866</v>
          </cell>
          <cell r="E253">
            <v>3.04E-2</v>
          </cell>
          <cell r="F253">
            <v>0</v>
          </cell>
          <cell r="G253">
            <v>0</v>
          </cell>
          <cell r="H253">
            <v>9.6</v>
          </cell>
          <cell r="I253">
            <v>19.2</v>
          </cell>
          <cell r="J253">
            <v>32</v>
          </cell>
        </row>
        <row r="254">
          <cell r="B254">
            <v>13960</v>
          </cell>
          <cell r="C254">
            <v>5.9714999999999998</v>
          </cell>
          <cell r="D254">
            <v>5.9109999999999996</v>
          </cell>
          <cell r="E254">
            <v>6.0600000000000001E-2</v>
          </cell>
          <cell r="F254">
            <v>0</v>
          </cell>
          <cell r="G254">
            <v>0</v>
          </cell>
          <cell r="H254">
            <v>9.6</v>
          </cell>
          <cell r="I254">
            <v>19.2</v>
          </cell>
          <cell r="J254">
            <v>32</v>
          </cell>
        </row>
        <row r="255">
          <cell r="B255">
            <v>13965</v>
          </cell>
          <cell r="C255">
            <v>4.1201999999999996</v>
          </cell>
          <cell r="D255">
            <v>4.0994000000000002</v>
          </cell>
          <cell r="E255">
            <v>2.0799999999999999E-2</v>
          </cell>
          <cell r="F255">
            <v>0</v>
          </cell>
          <cell r="G255">
            <v>0</v>
          </cell>
          <cell r="H255">
            <v>9.6</v>
          </cell>
          <cell r="I255">
            <v>19.2</v>
          </cell>
          <cell r="J255">
            <v>32</v>
          </cell>
        </row>
        <row r="256">
          <cell r="B256">
            <v>13937</v>
          </cell>
          <cell r="C256">
            <v>4.6265999999999998</v>
          </cell>
          <cell r="D256">
            <v>2.1623999999999999</v>
          </cell>
          <cell r="E256">
            <v>0.10199999999999999</v>
          </cell>
          <cell r="F256">
            <v>0.10920000000000001</v>
          </cell>
          <cell r="G256">
            <v>2.2530000000000001</v>
          </cell>
          <cell r="H256">
            <v>9.6</v>
          </cell>
          <cell r="I256">
            <v>19.2</v>
          </cell>
          <cell r="J256">
            <v>32</v>
          </cell>
        </row>
        <row r="257">
          <cell r="B257">
            <v>14036</v>
          </cell>
          <cell r="C257">
            <v>4.6081000000000003</v>
          </cell>
          <cell r="D257">
            <v>3.08</v>
          </cell>
          <cell r="E257">
            <v>6.6299999999999998E-2</v>
          </cell>
          <cell r="F257">
            <v>1.4475</v>
          </cell>
          <cell r="G257">
            <v>1.43E-2</v>
          </cell>
          <cell r="H257">
            <v>9.6</v>
          </cell>
          <cell r="I257">
            <v>19.2</v>
          </cell>
          <cell r="J257">
            <v>32</v>
          </cell>
        </row>
        <row r="258">
          <cell r="B258">
            <v>13979</v>
          </cell>
          <cell r="C258">
            <v>13.355700000000001</v>
          </cell>
          <cell r="D258">
            <v>9.3437999999999999</v>
          </cell>
          <cell r="E258">
            <v>0.189</v>
          </cell>
          <cell r="F258">
            <v>1.5623</v>
          </cell>
          <cell r="G258">
            <v>2.2606000000000002</v>
          </cell>
          <cell r="I258">
            <v>19.2</v>
          </cell>
          <cell r="J258">
            <v>32</v>
          </cell>
        </row>
        <row r="259">
          <cell r="B259">
            <v>12824</v>
          </cell>
          <cell r="C259">
            <v>27.824400000000001</v>
          </cell>
          <cell r="D259">
            <v>22.9786</v>
          </cell>
          <cell r="E259">
            <v>0.57699999999999996</v>
          </cell>
          <cell r="F259">
            <v>1.8048999999999999</v>
          </cell>
          <cell r="G259">
            <v>2.4641999999999999</v>
          </cell>
          <cell r="J259">
            <v>32</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3,9</v>
          </cell>
          <cell r="I262" t="str">
            <v>Padrão Trimestral = 7,8</v>
          </cell>
          <cell r="J262" t="str">
            <v>Padrão Anual = 13</v>
          </cell>
        </row>
        <row r="263">
          <cell r="B263">
            <v>81780</v>
          </cell>
          <cell r="C263">
            <v>0.62719999999999998</v>
          </cell>
          <cell r="D263">
            <v>0.56100000000000005</v>
          </cell>
          <cell r="E263">
            <v>6.6199999999999995E-2</v>
          </cell>
          <cell r="F263">
            <v>0</v>
          </cell>
          <cell r="G263">
            <v>0</v>
          </cell>
          <cell r="H263">
            <v>3.9</v>
          </cell>
          <cell r="I263">
            <v>7.8</v>
          </cell>
          <cell r="J263">
            <v>13</v>
          </cell>
        </row>
        <row r="264">
          <cell r="B264">
            <v>81780</v>
          </cell>
          <cell r="C264">
            <v>1.3184</v>
          </cell>
          <cell r="D264">
            <v>0.39800000000000002</v>
          </cell>
          <cell r="E264">
            <v>6.6500000000000004E-2</v>
          </cell>
          <cell r="F264">
            <v>0.85329999999999995</v>
          </cell>
          <cell r="G264">
            <v>6.9999999999999999E-4</v>
          </cell>
          <cell r="H264">
            <v>3.9</v>
          </cell>
          <cell r="I264">
            <v>7.8</v>
          </cell>
          <cell r="J264">
            <v>13</v>
          </cell>
        </row>
        <row r="265">
          <cell r="B265">
            <v>81770</v>
          </cell>
          <cell r="C265">
            <v>0.27600000000000002</v>
          </cell>
          <cell r="D265">
            <v>0.14810000000000001</v>
          </cell>
          <cell r="E265">
            <v>4.3999999999999997E-2</v>
          </cell>
          <cell r="F265">
            <v>0</v>
          </cell>
          <cell r="G265">
            <v>8.3799999999999999E-2</v>
          </cell>
          <cell r="H265">
            <v>3.9</v>
          </cell>
          <cell r="I265">
            <v>7.8</v>
          </cell>
          <cell r="J265">
            <v>13</v>
          </cell>
        </row>
        <row r="266">
          <cell r="B266">
            <v>81777</v>
          </cell>
          <cell r="C266">
            <v>2.2216</v>
          </cell>
          <cell r="D266">
            <v>1.1071</v>
          </cell>
          <cell r="E266">
            <v>0.1767</v>
          </cell>
          <cell r="F266">
            <v>0.85329999999999995</v>
          </cell>
          <cell r="G266">
            <v>8.4500000000000006E-2</v>
          </cell>
          <cell r="H266">
            <v>3.9</v>
          </cell>
          <cell r="I266">
            <v>7.8</v>
          </cell>
          <cell r="J266">
            <v>13</v>
          </cell>
        </row>
        <row r="267">
          <cell r="B267">
            <v>81764</v>
          </cell>
          <cell r="C267">
            <v>0.2651</v>
          </cell>
          <cell r="D267">
            <v>0.17810000000000001</v>
          </cell>
          <cell r="E267">
            <v>8.6999999999999994E-2</v>
          </cell>
          <cell r="F267">
            <v>0</v>
          </cell>
          <cell r="G267">
            <v>0</v>
          </cell>
          <cell r="H267">
            <v>3.9</v>
          </cell>
          <cell r="I267">
            <v>7.8</v>
          </cell>
          <cell r="J267">
            <v>13</v>
          </cell>
        </row>
        <row r="268">
          <cell r="B268">
            <v>81764</v>
          </cell>
          <cell r="C268">
            <v>0.58809999999999996</v>
          </cell>
          <cell r="D268">
            <v>0.40410000000000001</v>
          </cell>
          <cell r="E268">
            <v>0.17929999999999999</v>
          </cell>
          <cell r="F268">
            <v>4.5999999999999999E-3</v>
          </cell>
          <cell r="G268">
            <v>0</v>
          </cell>
          <cell r="H268">
            <v>3.9</v>
          </cell>
          <cell r="I268">
            <v>7.8</v>
          </cell>
          <cell r="J268">
            <v>13</v>
          </cell>
        </row>
        <row r="269">
          <cell r="B269">
            <v>81820</v>
          </cell>
          <cell r="C269">
            <v>0.47070000000000001</v>
          </cell>
          <cell r="D269">
            <v>0.44990000000000002</v>
          </cell>
          <cell r="E269">
            <v>2.0799999999999999E-2</v>
          </cell>
          <cell r="F269">
            <v>0</v>
          </cell>
          <cell r="G269">
            <v>0</v>
          </cell>
          <cell r="H269">
            <v>3.9</v>
          </cell>
          <cell r="I269">
            <v>7.8</v>
          </cell>
          <cell r="J269">
            <v>13</v>
          </cell>
        </row>
        <row r="270">
          <cell r="B270">
            <v>81783</v>
          </cell>
          <cell r="C270">
            <v>1.3239000000000001</v>
          </cell>
          <cell r="D270">
            <v>1.0322</v>
          </cell>
          <cell r="E270">
            <v>0.28699999999999998</v>
          </cell>
          <cell r="F270">
            <v>4.5999999999999999E-3</v>
          </cell>
          <cell r="G270">
            <v>0</v>
          </cell>
          <cell r="H270">
            <v>3.9</v>
          </cell>
          <cell r="I270">
            <v>7.8</v>
          </cell>
          <cell r="J270">
            <v>13</v>
          </cell>
        </row>
        <row r="271">
          <cell r="B271">
            <v>83021</v>
          </cell>
          <cell r="C271">
            <v>0.56330000000000002</v>
          </cell>
          <cell r="D271">
            <v>0.56069999999999998</v>
          </cell>
          <cell r="E271">
            <v>2.5999999999999999E-3</v>
          </cell>
          <cell r="F271">
            <v>0</v>
          </cell>
          <cell r="G271">
            <v>0</v>
          </cell>
          <cell r="H271">
            <v>3.9</v>
          </cell>
          <cell r="I271">
            <v>7.8</v>
          </cell>
          <cell r="J271">
            <v>13</v>
          </cell>
        </row>
        <row r="272">
          <cell r="B272">
            <v>83023</v>
          </cell>
          <cell r="C272">
            <v>0.1961</v>
          </cell>
          <cell r="D272">
            <v>0.1812</v>
          </cell>
          <cell r="E272">
            <v>1.49E-2</v>
          </cell>
          <cell r="F272">
            <v>0</v>
          </cell>
          <cell r="G272">
            <v>0</v>
          </cell>
          <cell r="H272">
            <v>3.9</v>
          </cell>
          <cell r="I272">
            <v>7.8</v>
          </cell>
          <cell r="J272">
            <v>13</v>
          </cell>
        </row>
        <row r="273">
          <cell r="B273">
            <v>83014</v>
          </cell>
          <cell r="C273">
            <v>0.32</v>
          </cell>
          <cell r="D273">
            <v>0.30280000000000001</v>
          </cell>
          <cell r="E273">
            <v>1.7100000000000001E-2</v>
          </cell>
          <cell r="F273">
            <v>0</v>
          </cell>
          <cell r="G273">
            <v>0</v>
          </cell>
          <cell r="H273">
            <v>3.9</v>
          </cell>
          <cell r="I273">
            <v>7.8</v>
          </cell>
          <cell r="J273">
            <v>13</v>
          </cell>
        </row>
        <row r="274">
          <cell r="B274">
            <v>83019</v>
          </cell>
          <cell r="C274">
            <v>1.0793999999999999</v>
          </cell>
          <cell r="D274">
            <v>1.0447</v>
          </cell>
          <cell r="E274">
            <v>3.4599999999999999E-2</v>
          </cell>
          <cell r="F274">
            <v>0</v>
          </cell>
          <cell r="G274">
            <v>0</v>
          </cell>
          <cell r="H274">
            <v>3.9</v>
          </cell>
          <cell r="I274">
            <v>7.8</v>
          </cell>
          <cell r="J274">
            <v>13</v>
          </cell>
        </row>
        <row r="275">
          <cell r="B275">
            <v>83071</v>
          </cell>
          <cell r="C275">
            <v>0.83989999999999998</v>
          </cell>
          <cell r="D275">
            <v>0.66920000000000002</v>
          </cell>
          <cell r="E275">
            <v>0.1273</v>
          </cell>
          <cell r="F275">
            <v>4.3499999999999997E-2</v>
          </cell>
          <cell r="G275">
            <v>0</v>
          </cell>
          <cell r="H275">
            <v>3.9</v>
          </cell>
          <cell r="I275">
            <v>7.8</v>
          </cell>
          <cell r="J275">
            <v>13</v>
          </cell>
        </row>
        <row r="276">
          <cell r="B276">
            <v>83063</v>
          </cell>
          <cell r="C276">
            <v>0.61709999999999998</v>
          </cell>
          <cell r="D276">
            <v>0.50639999999999996</v>
          </cell>
          <cell r="E276">
            <v>0.1084</v>
          </cell>
          <cell r="F276">
            <v>2.3E-3</v>
          </cell>
          <cell r="G276">
            <v>0</v>
          </cell>
          <cell r="H276">
            <v>3.9</v>
          </cell>
          <cell r="I276">
            <v>7.8</v>
          </cell>
          <cell r="J276">
            <v>13</v>
          </cell>
        </row>
        <row r="277">
          <cell r="B277">
            <v>84655</v>
          </cell>
          <cell r="C277">
            <v>1.0165</v>
          </cell>
          <cell r="D277">
            <v>0.97489999999999999</v>
          </cell>
          <cell r="E277">
            <v>4.1599999999999998E-2</v>
          </cell>
          <cell r="F277">
            <v>0</v>
          </cell>
          <cell r="G277">
            <v>0</v>
          </cell>
          <cell r="H277">
            <v>3.9</v>
          </cell>
          <cell r="I277">
            <v>7.8</v>
          </cell>
          <cell r="J277">
            <v>13</v>
          </cell>
        </row>
        <row r="278">
          <cell r="B278">
            <v>83596</v>
          </cell>
          <cell r="C278">
            <v>2.4771999999999998</v>
          </cell>
          <cell r="D278">
            <v>2.1554000000000002</v>
          </cell>
          <cell r="E278">
            <v>0.27629999999999999</v>
          </cell>
          <cell r="F278">
            <v>4.5499999999999999E-2</v>
          </cell>
          <cell r="G278">
            <v>0</v>
          </cell>
          <cell r="I278">
            <v>7.8</v>
          </cell>
          <cell r="J278">
            <v>13</v>
          </cell>
        </row>
        <row r="279">
          <cell r="B279">
            <v>82544</v>
          </cell>
          <cell r="C279">
            <v>7.1071</v>
          </cell>
          <cell r="D279">
            <v>5.3531000000000004</v>
          </cell>
          <cell r="E279">
            <v>0.77410000000000001</v>
          </cell>
          <cell r="F279">
            <v>0.89610000000000001</v>
          </cell>
          <cell r="G279">
            <v>8.3699999999999997E-2</v>
          </cell>
          <cell r="J279">
            <v>13</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59135</v>
          </cell>
          <cell r="C283">
            <v>0.97799999999999998</v>
          </cell>
          <cell r="D283">
            <v>0.87490000000000001</v>
          </cell>
          <cell r="E283">
            <v>0.10299999999999999</v>
          </cell>
          <cell r="F283">
            <v>0</v>
          </cell>
          <cell r="G283">
            <v>0</v>
          </cell>
          <cell r="H283">
            <v>3.3</v>
          </cell>
          <cell r="I283">
            <v>6.6</v>
          </cell>
          <cell r="J283">
            <v>11</v>
          </cell>
        </row>
        <row r="284">
          <cell r="B284">
            <v>59140</v>
          </cell>
          <cell r="C284">
            <v>0.65690000000000004</v>
          </cell>
          <cell r="D284">
            <v>0.42420000000000002</v>
          </cell>
          <cell r="E284">
            <v>2.4199999999999999E-2</v>
          </cell>
          <cell r="F284">
            <v>3.5999999999999997E-2</v>
          </cell>
          <cell r="G284">
            <v>0.17249999999999999</v>
          </cell>
          <cell r="H284">
            <v>3.3</v>
          </cell>
          <cell r="I284">
            <v>6.6</v>
          </cell>
          <cell r="J284">
            <v>11</v>
          </cell>
        </row>
        <row r="285">
          <cell r="B285">
            <v>59152</v>
          </cell>
          <cell r="C285">
            <v>0.28460000000000002</v>
          </cell>
          <cell r="D285">
            <v>0.24610000000000001</v>
          </cell>
          <cell r="E285">
            <v>3.85E-2</v>
          </cell>
          <cell r="F285">
            <v>0</v>
          </cell>
          <cell r="G285">
            <v>0</v>
          </cell>
          <cell r="H285">
            <v>3.3</v>
          </cell>
          <cell r="I285">
            <v>6.6</v>
          </cell>
          <cell r="J285">
            <v>11</v>
          </cell>
        </row>
        <row r="286">
          <cell r="B286">
            <v>59142</v>
          </cell>
          <cell r="C286">
            <v>1.9194</v>
          </cell>
          <cell r="D286">
            <v>1.5450999999999999</v>
          </cell>
          <cell r="E286">
            <v>0.16569999999999999</v>
          </cell>
          <cell r="F286">
            <v>3.5999999999999997E-2</v>
          </cell>
          <cell r="G286">
            <v>0.17249999999999999</v>
          </cell>
          <cell r="H286">
            <v>3.3</v>
          </cell>
          <cell r="I286">
            <v>6.6</v>
          </cell>
          <cell r="J286">
            <v>11</v>
          </cell>
        </row>
        <row r="287">
          <cell r="B287">
            <v>59152</v>
          </cell>
          <cell r="C287">
            <v>0.2414</v>
          </cell>
          <cell r="D287">
            <v>0.1376</v>
          </cell>
          <cell r="E287">
            <v>0.1019</v>
          </cell>
          <cell r="F287">
            <v>1.9E-3</v>
          </cell>
          <cell r="G287">
            <v>0</v>
          </cell>
          <cell r="H287">
            <v>3.3</v>
          </cell>
          <cell r="I287">
            <v>6.6</v>
          </cell>
          <cell r="J287">
            <v>11</v>
          </cell>
        </row>
        <row r="288">
          <cell r="B288">
            <v>59152</v>
          </cell>
          <cell r="C288">
            <v>1.1924999999999999</v>
          </cell>
          <cell r="D288">
            <v>0.45450000000000002</v>
          </cell>
          <cell r="E288">
            <v>0.1212</v>
          </cell>
          <cell r="F288">
            <v>0.6169</v>
          </cell>
          <cell r="G288">
            <v>0</v>
          </cell>
          <cell r="H288">
            <v>3.3</v>
          </cell>
          <cell r="I288">
            <v>6.6</v>
          </cell>
          <cell r="J288">
            <v>11</v>
          </cell>
        </row>
        <row r="289">
          <cell r="B289">
            <v>59032</v>
          </cell>
          <cell r="C289">
            <v>0.32579999999999998</v>
          </cell>
          <cell r="D289">
            <v>0.31280000000000002</v>
          </cell>
          <cell r="E289">
            <v>1.2999999999999999E-2</v>
          </cell>
          <cell r="F289">
            <v>0</v>
          </cell>
          <cell r="G289">
            <v>0</v>
          </cell>
          <cell r="H289">
            <v>3.3</v>
          </cell>
          <cell r="I289">
            <v>6.6</v>
          </cell>
          <cell r="J289">
            <v>11</v>
          </cell>
        </row>
        <row r="290">
          <cell r="B290">
            <v>59112</v>
          </cell>
          <cell r="C290">
            <v>1.7602</v>
          </cell>
          <cell r="D290">
            <v>0.90490000000000004</v>
          </cell>
          <cell r="E290">
            <v>0.23619999999999999</v>
          </cell>
          <cell r="F290">
            <v>0.61919999999999997</v>
          </cell>
          <cell r="G290">
            <v>0</v>
          </cell>
          <cell r="H290">
            <v>3.3</v>
          </cell>
          <cell r="I290">
            <v>6.6</v>
          </cell>
          <cell r="J290">
            <v>11</v>
          </cell>
        </row>
        <row r="291">
          <cell r="B291">
            <v>59657</v>
          </cell>
          <cell r="C291">
            <v>0.59309999999999996</v>
          </cell>
          <cell r="D291">
            <v>0.5706</v>
          </cell>
          <cell r="E291">
            <v>2.2499999999999999E-2</v>
          </cell>
          <cell r="F291">
            <v>0</v>
          </cell>
          <cell r="G291">
            <v>0</v>
          </cell>
          <cell r="H291">
            <v>3.3</v>
          </cell>
          <cell r="I291">
            <v>6.6</v>
          </cell>
          <cell r="J291">
            <v>11</v>
          </cell>
        </row>
        <row r="292">
          <cell r="B292">
            <v>59657</v>
          </cell>
          <cell r="C292">
            <v>0.27479999999999999</v>
          </cell>
          <cell r="D292">
            <v>0.2611</v>
          </cell>
          <cell r="E292">
            <v>1.3599999999999999E-2</v>
          </cell>
          <cell r="F292">
            <v>0</v>
          </cell>
          <cell r="G292">
            <v>0</v>
          </cell>
          <cell r="H292">
            <v>3.3</v>
          </cell>
          <cell r="I292">
            <v>6.6</v>
          </cell>
          <cell r="J292">
            <v>11</v>
          </cell>
        </row>
        <row r="293">
          <cell r="B293">
            <v>59656</v>
          </cell>
          <cell r="C293">
            <v>0.51590000000000003</v>
          </cell>
          <cell r="D293">
            <v>0.5071</v>
          </cell>
          <cell r="E293">
            <v>8.8000000000000005E-3</v>
          </cell>
          <cell r="F293">
            <v>0</v>
          </cell>
          <cell r="G293">
            <v>0</v>
          </cell>
          <cell r="H293">
            <v>3.3</v>
          </cell>
          <cell r="I293">
            <v>6.6</v>
          </cell>
          <cell r="J293">
            <v>11</v>
          </cell>
        </row>
        <row r="294">
          <cell r="B294">
            <v>59657</v>
          </cell>
          <cell r="C294">
            <v>1.3837999999999999</v>
          </cell>
          <cell r="D294">
            <v>1.3388</v>
          </cell>
          <cell r="E294">
            <v>4.4900000000000002E-2</v>
          </cell>
          <cell r="F294">
            <v>0</v>
          </cell>
          <cell r="G294">
            <v>0</v>
          </cell>
          <cell r="H294">
            <v>3.3</v>
          </cell>
          <cell r="I294">
            <v>6.6</v>
          </cell>
          <cell r="J294">
            <v>11</v>
          </cell>
        </row>
        <row r="295">
          <cell r="B295">
            <v>59709</v>
          </cell>
          <cell r="C295">
            <v>0.52349999999999997</v>
          </cell>
          <cell r="D295">
            <v>0.4027</v>
          </cell>
          <cell r="E295">
            <v>0.1007</v>
          </cell>
          <cell r="F295">
            <v>0.02</v>
          </cell>
          <cell r="G295">
            <v>0</v>
          </cell>
          <cell r="H295">
            <v>3.3</v>
          </cell>
          <cell r="I295">
            <v>6.6</v>
          </cell>
          <cell r="J295">
            <v>11</v>
          </cell>
        </row>
        <row r="296">
          <cell r="B296">
            <v>59709</v>
          </cell>
          <cell r="C296">
            <v>0.73160000000000003</v>
          </cell>
          <cell r="D296">
            <v>0.31830000000000003</v>
          </cell>
          <cell r="E296">
            <v>0.10199999999999999</v>
          </cell>
          <cell r="F296">
            <v>0.30380000000000001</v>
          </cell>
          <cell r="G296">
            <v>7.4999999999999997E-3</v>
          </cell>
          <cell r="H296">
            <v>3.3</v>
          </cell>
          <cell r="I296">
            <v>6.6</v>
          </cell>
          <cell r="J296">
            <v>11</v>
          </cell>
        </row>
        <row r="297">
          <cell r="B297">
            <v>60747</v>
          </cell>
          <cell r="C297">
            <v>0.81630000000000003</v>
          </cell>
          <cell r="D297">
            <v>0.69040000000000001</v>
          </cell>
          <cell r="E297">
            <v>0.12590000000000001</v>
          </cell>
          <cell r="F297">
            <v>0</v>
          </cell>
          <cell r="G297">
            <v>0</v>
          </cell>
          <cell r="H297">
            <v>3.3</v>
          </cell>
          <cell r="I297">
            <v>6.6</v>
          </cell>
          <cell r="J297">
            <v>11</v>
          </cell>
        </row>
        <row r="298">
          <cell r="B298">
            <v>60055</v>
          </cell>
          <cell r="C298">
            <v>2.0735999999999999</v>
          </cell>
          <cell r="D298">
            <v>1.4152</v>
          </cell>
          <cell r="E298">
            <v>0.32890000000000003</v>
          </cell>
          <cell r="F298">
            <v>0.32190000000000002</v>
          </cell>
          <cell r="G298">
            <v>7.4999999999999997E-3</v>
          </cell>
          <cell r="I298">
            <v>6.6</v>
          </cell>
          <cell r="J298">
            <v>11</v>
          </cell>
        </row>
        <row r="299">
          <cell r="B299">
            <v>59492</v>
          </cell>
          <cell r="C299">
            <v>7.1379000000000001</v>
          </cell>
          <cell r="D299">
            <v>5.2061999999999999</v>
          </cell>
          <cell r="E299">
            <v>0.77649999999999997</v>
          </cell>
          <cell r="F299">
            <v>0.97599999999999998</v>
          </cell>
          <cell r="G299">
            <v>0.17899999999999999</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3,6</v>
          </cell>
          <cell r="I302" t="str">
            <v>Padrão Trimestral = 7,2</v>
          </cell>
          <cell r="J302" t="str">
            <v>Padrão Anual = 12</v>
          </cell>
        </row>
        <row r="303">
          <cell r="B303">
            <v>55866</v>
          </cell>
          <cell r="C303">
            <v>0.44850000000000001</v>
          </cell>
          <cell r="D303">
            <v>0.35649999999999998</v>
          </cell>
          <cell r="E303">
            <v>9.1999999999999998E-2</v>
          </cell>
          <cell r="F303">
            <v>0</v>
          </cell>
          <cell r="G303">
            <v>0</v>
          </cell>
          <cell r="H303">
            <v>3.6</v>
          </cell>
          <cell r="I303">
            <v>7.2</v>
          </cell>
          <cell r="J303">
            <v>12</v>
          </cell>
        </row>
        <row r="304">
          <cell r="B304">
            <v>55867</v>
          </cell>
          <cell r="C304">
            <v>0.24909999999999999</v>
          </cell>
          <cell r="D304">
            <v>0.2089</v>
          </cell>
          <cell r="E304">
            <v>4.02E-2</v>
          </cell>
          <cell r="F304">
            <v>0</v>
          </cell>
          <cell r="G304">
            <v>0</v>
          </cell>
          <cell r="H304">
            <v>3.6</v>
          </cell>
          <cell r="I304">
            <v>7.2</v>
          </cell>
          <cell r="J304">
            <v>12</v>
          </cell>
        </row>
        <row r="305">
          <cell r="B305">
            <v>55876</v>
          </cell>
          <cell r="C305">
            <v>1.4432</v>
          </cell>
          <cell r="D305">
            <v>1.1214</v>
          </cell>
          <cell r="E305">
            <v>1.41E-2</v>
          </cell>
          <cell r="F305">
            <v>0.30769999999999997</v>
          </cell>
          <cell r="G305">
            <v>0</v>
          </cell>
          <cell r="H305">
            <v>3.6</v>
          </cell>
          <cell r="I305">
            <v>7.2</v>
          </cell>
          <cell r="J305">
            <v>12</v>
          </cell>
        </row>
        <row r="306">
          <cell r="B306">
            <v>55870</v>
          </cell>
          <cell r="C306">
            <v>2.1408999999999998</v>
          </cell>
          <cell r="D306">
            <v>1.6869000000000001</v>
          </cell>
          <cell r="E306">
            <v>0.14630000000000001</v>
          </cell>
          <cell r="F306">
            <v>0.30769999999999997</v>
          </cell>
          <cell r="G306">
            <v>0</v>
          </cell>
          <cell r="H306">
            <v>3.6</v>
          </cell>
          <cell r="I306">
            <v>7.2</v>
          </cell>
          <cell r="J306">
            <v>12</v>
          </cell>
        </row>
        <row r="307">
          <cell r="B307">
            <v>55903</v>
          </cell>
          <cell r="C307">
            <v>0.18429999999999999</v>
          </cell>
          <cell r="D307">
            <v>0.1129</v>
          </cell>
          <cell r="E307">
            <v>8.6E-3</v>
          </cell>
          <cell r="F307">
            <v>3.3099999999999997E-2</v>
          </cell>
          <cell r="G307">
            <v>2.9700000000000001E-2</v>
          </cell>
          <cell r="H307">
            <v>3.6</v>
          </cell>
          <cell r="I307">
            <v>7.2</v>
          </cell>
          <cell r="J307">
            <v>12</v>
          </cell>
        </row>
        <row r="308">
          <cell r="B308">
            <v>55903</v>
          </cell>
          <cell r="C308">
            <v>0.55579999999999996</v>
          </cell>
          <cell r="D308">
            <v>0.50549999999999995</v>
          </cell>
          <cell r="E308">
            <v>5.0299999999999997E-2</v>
          </cell>
          <cell r="F308">
            <v>0</v>
          </cell>
          <cell r="G308">
            <v>0</v>
          </cell>
          <cell r="H308">
            <v>3.6</v>
          </cell>
          <cell r="I308">
            <v>7.2</v>
          </cell>
          <cell r="J308">
            <v>12</v>
          </cell>
        </row>
        <row r="309">
          <cell r="B309">
            <v>55857</v>
          </cell>
          <cell r="C309">
            <v>1.2108000000000001</v>
          </cell>
          <cell r="D309">
            <v>1.1046</v>
          </cell>
          <cell r="E309">
            <v>8.7099999999999997E-2</v>
          </cell>
          <cell r="F309">
            <v>1.9099999999999999E-2</v>
          </cell>
          <cell r="G309">
            <v>0</v>
          </cell>
          <cell r="H309">
            <v>3.6</v>
          </cell>
          <cell r="I309">
            <v>7.2</v>
          </cell>
          <cell r="J309">
            <v>12</v>
          </cell>
        </row>
        <row r="310">
          <cell r="B310">
            <v>55888</v>
          </cell>
          <cell r="C310">
            <v>1.9503999999999999</v>
          </cell>
          <cell r="D310">
            <v>1.7225999999999999</v>
          </cell>
          <cell r="E310">
            <v>0.14599999999999999</v>
          </cell>
          <cell r="F310">
            <v>5.2200000000000003E-2</v>
          </cell>
          <cell r="G310">
            <v>2.9700000000000001E-2</v>
          </cell>
          <cell r="H310">
            <v>3.6</v>
          </cell>
          <cell r="I310">
            <v>7.2</v>
          </cell>
          <cell r="J310">
            <v>12</v>
          </cell>
        </row>
        <row r="311">
          <cell r="B311">
            <v>56975</v>
          </cell>
          <cell r="C311">
            <v>0.48949999999999999</v>
          </cell>
          <cell r="D311">
            <v>0.26719999999999999</v>
          </cell>
          <cell r="E311">
            <v>0.2223</v>
          </cell>
          <cell r="F311">
            <v>0</v>
          </cell>
          <cell r="G311">
            <v>0</v>
          </cell>
          <cell r="H311">
            <v>3.6</v>
          </cell>
          <cell r="I311">
            <v>7.2</v>
          </cell>
          <cell r="J311">
            <v>12</v>
          </cell>
        </row>
        <row r="312">
          <cell r="B312">
            <v>57008</v>
          </cell>
          <cell r="C312">
            <v>0.66359999999999997</v>
          </cell>
          <cell r="D312">
            <v>0.1971</v>
          </cell>
          <cell r="E312">
            <v>0.46650000000000003</v>
          </cell>
          <cell r="F312">
            <v>0</v>
          </cell>
          <cell r="G312">
            <v>0</v>
          </cell>
          <cell r="H312">
            <v>3.6</v>
          </cell>
          <cell r="I312">
            <v>7.2</v>
          </cell>
          <cell r="J312">
            <v>12</v>
          </cell>
        </row>
        <row r="313">
          <cell r="B313">
            <v>57005</v>
          </cell>
          <cell r="C313">
            <v>0.52680000000000005</v>
          </cell>
          <cell r="D313">
            <v>0.30170000000000002</v>
          </cell>
          <cell r="E313">
            <v>0.22500000000000001</v>
          </cell>
          <cell r="F313">
            <v>0</v>
          </cell>
          <cell r="G313">
            <v>0</v>
          </cell>
          <cell r="H313">
            <v>3.6</v>
          </cell>
          <cell r="I313">
            <v>7.2</v>
          </cell>
          <cell r="J313">
            <v>12</v>
          </cell>
        </row>
        <row r="314">
          <cell r="B314">
            <v>56996</v>
          </cell>
          <cell r="C314">
            <v>1.6798999999999999</v>
          </cell>
          <cell r="D314">
            <v>0.76600000000000001</v>
          </cell>
          <cell r="E314">
            <v>0.91390000000000005</v>
          </cell>
          <cell r="F314">
            <v>0</v>
          </cell>
          <cell r="G314">
            <v>0</v>
          </cell>
          <cell r="H314">
            <v>3.6</v>
          </cell>
          <cell r="I314">
            <v>7.2</v>
          </cell>
          <cell r="J314">
            <v>12</v>
          </cell>
        </row>
        <row r="315">
          <cell r="B315">
            <v>57050</v>
          </cell>
          <cell r="C315">
            <v>1.3817999999999999</v>
          </cell>
          <cell r="D315">
            <v>0.97609999999999997</v>
          </cell>
          <cell r="E315">
            <v>3.3999999999999998E-3</v>
          </cell>
          <cell r="F315">
            <v>0.4022</v>
          </cell>
          <cell r="G315">
            <v>0</v>
          </cell>
          <cell r="H315">
            <v>3.6</v>
          </cell>
          <cell r="I315">
            <v>7.2</v>
          </cell>
          <cell r="J315">
            <v>12</v>
          </cell>
        </row>
        <row r="316">
          <cell r="B316">
            <v>57230</v>
          </cell>
          <cell r="C316">
            <v>0.2671</v>
          </cell>
          <cell r="D316">
            <v>0.24709999999999999</v>
          </cell>
          <cell r="E316">
            <v>0</v>
          </cell>
          <cell r="F316">
            <v>1.9900000000000001E-2</v>
          </cell>
          <cell r="G316">
            <v>0</v>
          </cell>
          <cell r="H316">
            <v>3.6</v>
          </cell>
          <cell r="I316">
            <v>7.2</v>
          </cell>
          <cell r="J316">
            <v>12</v>
          </cell>
        </row>
        <row r="317">
          <cell r="B317">
            <v>57938</v>
          </cell>
          <cell r="C317">
            <v>0.34360000000000002</v>
          </cell>
          <cell r="D317">
            <v>0.31280000000000002</v>
          </cell>
          <cell r="E317">
            <v>2.8299999999999999E-2</v>
          </cell>
          <cell r="F317">
            <v>2.3999999999999998E-3</v>
          </cell>
          <cell r="G317">
            <v>0</v>
          </cell>
          <cell r="H317">
            <v>3.6</v>
          </cell>
          <cell r="I317">
            <v>7.2</v>
          </cell>
          <cell r="J317">
            <v>12</v>
          </cell>
        </row>
        <row r="318">
          <cell r="B318">
            <v>57406</v>
          </cell>
          <cell r="C318">
            <v>1.9863</v>
          </cell>
          <cell r="D318">
            <v>1.5321</v>
          </cell>
          <cell r="E318">
            <v>3.1899999999999998E-2</v>
          </cell>
          <cell r="F318">
            <v>0.42199999999999999</v>
          </cell>
          <cell r="G318">
            <v>0</v>
          </cell>
          <cell r="I318">
            <v>7.2</v>
          </cell>
          <cell r="J318">
            <v>12</v>
          </cell>
        </row>
        <row r="319">
          <cell r="B319">
            <v>56540</v>
          </cell>
          <cell r="C319">
            <v>7.7537000000000003</v>
          </cell>
          <cell r="D319">
            <v>5.6973000000000003</v>
          </cell>
          <cell r="E319">
            <v>1.2424999999999999</v>
          </cell>
          <cell r="F319">
            <v>0.78410000000000002</v>
          </cell>
          <cell r="G319">
            <v>2.9399999999999999E-2</v>
          </cell>
          <cell r="J319">
            <v>12</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4,2</v>
          </cell>
          <cell r="I322" t="str">
            <v>Padrão Trimestral = 8,4</v>
          </cell>
          <cell r="J322" t="str">
            <v>Padrão Anual = 14</v>
          </cell>
        </row>
        <row r="323">
          <cell r="B323">
            <v>135866</v>
          </cell>
          <cell r="C323">
            <v>0.82099999999999995</v>
          </cell>
          <cell r="D323">
            <v>0.78029999999999999</v>
          </cell>
          <cell r="E323">
            <v>4.07E-2</v>
          </cell>
          <cell r="F323">
            <v>0</v>
          </cell>
          <cell r="G323">
            <v>0</v>
          </cell>
          <cell r="H323">
            <v>4.2</v>
          </cell>
          <cell r="I323">
            <v>8.4</v>
          </cell>
          <cell r="J323">
            <v>14</v>
          </cell>
        </row>
        <row r="324">
          <cell r="B324">
            <v>135869</v>
          </cell>
          <cell r="C324">
            <v>0.97199999999999998</v>
          </cell>
          <cell r="D324">
            <v>0.54690000000000005</v>
          </cell>
          <cell r="E324">
            <v>0.23200000000000001</v>
          </cell>
          <cell r="F324">
            <v>9.7999999999999997E-3</v>
          </cell>
          <cell r="G324">
            <v>0.18329999999999999</v>
          </cell>
          <cell r="H324">
            <v>4.2</v>
          </cell>
          <cell r="I324">
            <v>8.4</v>
          </cell>
          <cell r="J324">
            <v>14</v>
          </cell>
        </row>
        <row r="325">
          <cell r="B325">
            <v>135870</v>
          </cell>
          <cell r="C325">
            <v>0.4037</v>
          </cell>
          <cell r="D325">
            <v>0.28720000000000001</v>
          </cell>
          <cell r="E325">
            <v>0.11650000000000001</v>
          </cell>
          <cell r="F325">
            <v>0</v>
          </cell>
          <cell r="G325">
            <v>0</v>
          </cell>
          <cell r="H325">
            <v>4.2</v>
          </cell>
          <cell r="I325">
            <v>8.4</v>
          </cell>
          <cell r="J325">
            <v>14</v>
          </cell>
        </row>
        <row r="326">
          <cell r="B326">
            <v>135868</v>
          </cell>
          <cell r="C326">
            <v>2.1966999999999999</v>
          </cell>
          <cell r="D326">
            <v>1.6144000000000001</v>
          </cell>
          <cell r="E326">
            <v>0.38919999999999999</v>
          </cell>
          <cell r="F326">
            <v>9.7999999999999997E-3</v>
          </cell>
          <cell r="G326">
            <v>0.18329999999999999</v>
          </cell>
          <cell r="H326">
            <v>4.2</v>
          </cell>
          <cell r="I326">
            <v>8.4</v>
          </cell>
          <cell r="J326">
            <v>14</v>
          </cell>
        </row>
        <row r="327">
          <cell r="B327">
            <v>135870</v>
          </cell>
          <cell r="C327">
            <v>0.68740000000000001</v>
          </cell>
          <cell r="D327">
            <v>0.53010000000000002</v>
          </cell>
          <cell r="E327">
            <v>5.6500000000000002E-2</v>
          </cell>
          <cell r="F327">
            <v>0.1008</v>
          </cell>
          <cell r="G327">
            <v>0</v>
          </cell>
          <cell r="H327">
            <v>4.2</v>
          </cell>
          <cell r="I327">
            <v>8.4</v>
          </cell>
          <cell r="J327">
            <v>14</v>
          </cell>
        </row>
        <row r="328">
          <cell r="B328">
            <v>135846</v>
          </cell>
          <cell r="C328">
            <v>2.7269999999999999</v>
          </cell>
          <cell r="D328">
            <v>1.9280999999999999</v>
          </cell>
          <cell r="E328">
            <v>0.42280000000000001</v>
          </cell>
          <cell r="F328">
            <v>0.37609999999999999</v>
          </cell>
          <cell r="G328">
            <v>0</v>
          </cell>
          <cell r="H328">
            <v>4.2</v>
          </cell>
          <cell r="I328">
            <v>8.4</v>
          </cell>
          <cell r="J328">
            <v>14</v>
          </cell>
        </row>
        <row r="329">
          <cell r="B329">
            <v>135645</v>
          </cell>
          <cell r="C329">
            <v>0.49780000000000002</v>
          </cell>
          <cell r="D329">
            <v>0.44579999999999997</v>
          </cell>
          <cell r="E329">
            <v>2.2700000000000001E-2</v>
          </cell>
          <cell r="F329">
            <v>2.93E-2</v>
          </cell>
          <cell r="G329">
            <v>0</v>
          </cell>
          <cell r="H329">
            <v>4.2</v>
          </cell>
          <cell r="I329">
            <v>8.4</v>
          </cell>
          <cell r="J329">
            <v>14</v>
          </cell>
        </row>
        <row r="330">
          <cell r="B330">
            <v>135787</v>
          </cell>
          <cell r="C330">
            <v>3.9133</v>
          </cell>
          <cell r="D330">
            <v>2.9047000000000001</v>
          </cell>
          <cell r="E330">
            <v>0.50219999999999998</v>
          </cell>
          <cell r="F330">
            <v>0.50639999999999996</v>
          </cell>
          <cell r="G330">
            <v>0</v>
          </cell>
          <cell r="H330">
            <v>4.2</v>
          </cell>
          <cell r="I330">
            <v>8.4</v>
          </cell>
          <cell r="J330">
            <v>14</v>
          </cell>
        </row>
        <row r="331">
          <cell r="B331">
            <v>138503</v>
          </cell>
          <cell r="C331">
            <v>1.4463999999999999</v>
          </cell>
          <cell r="D331">
            <v>0.76390000000000002</v>
          </cell>
          <cell r="E331">
            <v>0.47460000000000002</v>
          </cell>
          <cell r="F331">
            <v>0.2079</v>
          </cell>
          <cell r="G331">
            <v>0</v>
          </cell>
          <cell r="H331">
            <v>4.2</v>
          </cell>
          <cell r="I331">
            <v>8.4</v>
          </cell>
          <cell r="J331">
            <v>14</v>
          </cell>
        </row>
        <row r="332">
          <cell r="B332">
            <v>138457</v>
          </cell>
          <cell r="C332">
            <v>1.0064</v>
          </cell>
          <cell r="D332">
            <v>0.39579999999999999</v>
          </cell>
          <cell r="E332">
            <v>0.61060000000000003</v>
          </cell>
          <cell r="F332">
            <v>0</v>
          </cell>
          <cell r="G332">
            <v>0</v>
          </cell>
          <cell r="H332">
            <v>4.2</v>
          </cell>
          <cell r="I332">
            <v>8.4</v>
          </cell>
          <cell r="J332">
            <v>14</v>
          </cell>
        </row>
        <row r="333">
          <cell r="B333">
            <v>138457</v>
          </cell>
          <cell r="C333">
            <v>1.6445000000000001</v>
          </cell>
          <cell r="D333">
            <v>0.52190000000000003</v>
          </cell>
          <cell r="E333">
            <v>0.55169999999999997</v>
          </cell>
          <cell r="F333">
            <v>0.57089999999999996</v>
          </cell>
          <cell r="G333">
            <v>0</v>
          </cell>
          <cell r="H333">
            <v>4.2</v>
          </cell>
          <cell r="I333">
            <v>8.4</v>
          </cell>
          <cell r="J333">
            <v>14</v>
          </cell>
        </row>
        <row r="334">
          <cell r="B334">
            <v>138472</v>
          </cell>
          <cell r="C334">
            <v>4.0972999999999997</v>
          </cell>
          <cell r="D334">
            <v>1.6817</v>
          </cell>
          <cell r="E334">
            <v>1.6369</v>
          </cell>
          <cell r="F334">
            <v>0.77880000000000005</v>
          </cell>
          <cell r="G334">
            <v>0</v>
          </cell>
          <cell r="H334">
            <v>4.2</v>
          </cell>
          <cell r="I334">
            <v>8.4</v>
          </cell>
          <cell r="J334">
            <v>14</v>
          </cell>
        </row>
        <row r="335">
          <cell r="B335">
            <v>138637</v>
          </cell>
          <cell r="C335">
            <v>1.9615</v>
          </cell>
          <cell r="D335">
            <v>0.54059999999999997</v>
          </cell>
          <cell r="E335">
            <v>1.4209000000000001</v>
          </cell>
          <cell r="F335">
            <v>0</v>
          </cell>
          <cell r="G335">
            <v>0</v>
          </cell>
          <cell r="H335">
            <v>4.2</v>
          </cell>
          <cell r="I335">
            <v>8.4</v>
          </cell>
          <cell r="J335">
            <v>14</v>
          </cell>
        </row>
        <row r="336">
          <cell r="B336">
            <v>138605</v>
          </cell>
          <cell r="C336">
            <v>0.58960000000000001</v>
          </cell>
          <cell r="D336">
            <v>0.43159999999999998</v>
          </cell>
          <cell r="E336">
            <v>0.158</v>
          </cell>
          <cell r="F336">
            <v>0</v>
          </cell>
          <cell r="G336">
            <v>0</v>
          </cell>
          <cell r="H336">
            <v>4.2</v>
          </cell>
          <cell r="I336">
            <v>8.4</v>
          </cell>
          <cell r="J336">
            <v>14</v>
          </cell>
        </row>
        <row r="337">
          <cell r="B337">
            <v>143421</v>
          </cell>
          <cell r="C337">
            <v>0.90529999999999999</v>
          </cell>
          <cell r="D337">
            <v>0.81859999999999999</v>
          </cell>
          <cell r="E337">
            <v>5.21E-2</v>
          </cell>
          <cell r="F337">
            <v>3.4599999999999999E-2</v>
          </cell>
          <cell r="G337">
            <v>0</v>
          </cell>
          <cell r="H337">
            <v>4.2</v>
          </cell>
          <cell r="I337">
            <v>8.4</v>
          </cell>
          <cell r="J337">
            <v>14</v>
          </cell>
        </row>
        <row r="338">
          <cell r="B338">
            <v>140221</v>
          </cell>
          <cell r="C338">
            <v>3.4481000000000002</v>
          </cell>
          <cell r="D338">
            <v>1.7984</v>
          </cell>
          <cell r="E338">
            <v>1.6143000000000001</v>
          </cell>
          <cell r="F338">
            <v>3.5400000000000001E-2</v>
          </cell>
          <cell r="G338">
            <v>0</v>
          </cell>
          <cell r="I338">
            <v>8.4</v>
          </cell>
          <cell r="J338">
            <v>14</v>
          </cell>
        </row>
        <row r="339">
          <cell r="B339">
            <v>137587</v>
          </cell>
          <cell r="C339">
            <v>13.6692</v>
          </cell>
          <cell r="D339">
            <v>7.9862000000000002</v>
          </cell>
          <cell r="E339">
            <v>4.1726000000000001</v>
          </cell>
          <cell r="F339">
            <v>1.3292999999999999</v>
          </cell>
          <cell r="G339">
            <v>0.18099999999999999</v>
          </cell>
          <cell r="J339">
            <v>14</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12,9</v>
          </cell>
          <cell r="I342" t="str">
            <v>Padrão Trimestral = 25,8</v>
          </cell>
          <cell r="J342" t="str">
            <v>Padrão Anual = 43</v>
          </cell>
        </row>
        <row r="343">
          <cell r="B343">
            <v>8425</v>
          </cell>
          <cell r="C343">
            <v>7.5860000000000003</v>
          </cell>
          <cell r="D343">
            <v>7.3181000000000003</v>
          </cell>
          <cell r="E343">
            <v>0.26790000000000003</v>
          </cell>
          <cell r="F343">
            <v>0</v>
          </cell>
          <cell r="G343">
            <v>0</v>
          </cell>
          <cell r="H343">
            <v>12.9</v>
          </cell>
          <cell r="I343">
            <v>25.8</v>
          </cell>
          <cell r="J343">
            <v>43</v>
          </cell>
        </row>
        <row r="344">
          <cell r="B344">
            <v>8469</v>
          </cell>
          <cell r="C344">
            <v>1.9758</v>
          </cell>
          <cell r="D344">
            <v>1.7235</v>
          </cell>
          <cell r="E344">
            <v>0.25230000000000002</v>
          </cell>
          <cell r="F344">
            <v>0</v>
          </cell>
          <cell r="G344">
            <v>0</v>
          </cell>
          <cell r="H344">
            <v>12.9</v>
          </cell>
          <cell r="I344">
            <v>25.8</v>
          </cell>
          <cell r="J344">
            <v>43</v>
          </cell>
        </row>
        <row r="345">
          <cell r="B345">
            <v>8469</v>
          </cell>
          <cell r="C345">
            <v>2.9973000000000001</v>
          </cell>
          <cell r="D345">
            <v>2.8237999999999999</v>
          </cell>
          <cell r="E345">
            <v>3.6999999999999998E-2</v>
          </cell>
          <cell r="F345">
            <v>0</v>
          </cell>
          <cell r="G345">
            <v>0.13650000000000001</v>
          </cell>
          <cell r="H345">
            <v>12.9</v>
          </cell>
          <cell r="I345">
            <v>25.8</v>
          </cell>
          <cell r="J345">
            <v>43</v>
          </cell>
        </row>
        <row r="346">
          <cell r="B346">
            <v>8454</v>
          </cell>
          <cell r="C346">
            <v>12.5419</v>
          </cell>
          <cell r="D346">
            <v>11.8484</v>
          </cell>
          <cell r="E346">
            <v>0.55679999999999996</v>
          </cell>
          <cell r="F346">
            <v>0</v>
          </cell>
          <cell r="G346">
            <v>0.13669999999999999</v>
          </cell>
          <cell r="H346">
            <v>12.9</v>
          </cell>
          <cell r="I346">
            <v>25.8</v>
          </cell>
          <cell r="J346">
            <v>43</v>
          </cell>
        </row>
        <row r="347">
          <cell r="B347">
            <v>9688</v>
          </cell>
          <cell r="C347">
            <v>1.4769000000000001</v>
          </cell>
          <cell r="D347">
            <v>1.3835</v>
          </cell>
          <cell r="E347">
            <v>9.3399999999999997E-2</v>
          </cell>
          <cell r="F347">
            <v>0</v>
          </cell>
          <cell r="G347">
            <v>0</v>
          </cell>
          <cell r="H347">
            <v>12.9</v>
          </cell>
          <cell r="I347">
            <v>25.8</v>
          </cell>
          <cell r="J347">
            <v>43</v>
          </cell>
        </row>
        <row r="348">
          <cell r="B348">
            <v>9689</v>
          </cell>
          <cell r="C348">
            <v>1.8154999999999999</v>
          </cell>
          <cell r="D348">
            <v>1.8048</v>
          </cell>
          <cell r="E348">
            <v>9.2999999999999992E-3</v>
          </cell>
          <cell r="F348">
            <v>1.4E-3</v>
          </cell>
          <cell r="G348">
            <v>0</v>
          </cell>
          <cell r="H348">
            <v>12.9</v>
          </cell>
          <cell r="I348">
            <v>25.8</v>
          </cell>
          <cell r="J348">
            <v>43</v>
          </cell>
        </row>
        <row r="349">
          <cell r="B349">
            <v>9687</v>
          </cell>
          <cell r="C349">
            <v>1.1400999999999999</v>
          </cell>
          <cell r="D349">
            <v>1.1384000000000001</v>
          </cell>
          <cell r="E349">
            <v>1.6000000000000001E-3</v>
          </cell>
          <cell r="F349">
            <v>0</v>
          </cell>
          <cell r="G349">
            <v>0</v>
          </cell>
          <cell r="H349">
            <v>12.9</v>
          </cell>
          <cell r="I349">
            <v>25.8</v>
          </cell>
          <cell r="J349">
            <v>43</v>
          </cell>
        </row>
        <row r="350">
          <cell r="B350">
            <v>9688</v>
          </cell>
          <cell r="C350">
            <v>4.4325999999999999</v>
          </cell>
          <cell r="D350">
            <v>4.3268000000000004</v>
          </cell>
          <cell r="E350">
            <v>0.1043</v>
          </cell>
          <cell r="F350">
            <v>1.4E-3</v>
          </cell>
          <cell r="G350">
            <v>0</v>
          </cell>
          <cell r="H350">
            <v>12.9</v>
          </cell>
          <cell r="I350">
            <v>25.8</v>
          </cell>
          <cell r="J350">
            <v>43</v>
          </cell>
        </row>
        <row r="351">
          <cell r="B351">
            <v>9732</v>
          </cell>
          <cell r="C351">
            <v>1.6940999999999999</v>
          </cell>
          <cell r="D351">
            <v>1.6609</v>
          </cell>
          <cell r="E351">
            <v>3.3099999999999997E-2</v>
          </cell>
          <cell r="F351">
            <v>0</v>
          </cell>
          <cell r="G351">
            <v>0</v>
          </cell>
          <cell r="H351">
            <v>12.9</v>
          </cell>
          <cell r="I351">
            <v>25.8</v>
          </cell>
          <cell r="J351">
            <v>43</v>
          </cell>
        </row>
        <row r="352">
          <cell r="B352">
            <v>9732</v>
          </cell>
          <cell r="C352">
            <v>2.1892999999999998</v>
          </cell>
          <cell r="D352">
            <v>2.1869999999999998</v>
          </cell>
          <cell r="E352">
            <v>0</v>
          </cell>
          <cell r="F352">
            <v>2.3E-3</v>
          </cell>
          <cell r="G352">
            <v>0</v>
          </cell>
          <cell r="H352">
            <v>12.9</v>
          </cell>
          <cell r="I352">
            <v>25.8</v>
          </cell>
          <cell r="J352">
            <v>43</v>
          </cell>
        </row>
        <row r="353">
          <cell r="B353">
            <v>9732</v>
          </cell>
          <cell r="C353">
            <v>3.4180000000000001</v>
          </cell>
          <cell r="D353">
            <v>3.2867000000000002</v>
          </cell>
          <cell r="E353">
            <v>0.13139999999999999</v>
          </cell>
          <cell r="F353">
            <v>0</v>
          </cell>
          <cell r="G353">
            <v>0</v>
          </cell>
          <cell r="H353">
            <v>12.9</v>
          </cell>
          <cell r="I353">
            <v>25.8</v>
          </cell>
          <cell r="J353">
            <v>43</v>
          </cell>
        </row>
        <row r="354">
          <cell r="B354">
            <v>9732</v>
          </cell>
          <cell r="C354">
            <v>7.3014000000000001</v>
          </cell>
          <cell r="D354">
            <v>7.1345999999999998</v>
          </cell>
          <cell r="E354">
            <v>0.16450000000000001</v>
          </cell>
          <cell r="F354">
            <v>2.3E-3</v>
          </cell>
          <cell r="G354">
            <v>0</v>
          </cell>
          <cell r="H354">
            <v>12.9</v>
          </cell>
          <cell r="I354">
            <v>25.8</v>
          </cell>
          <cell r="J354">
            <v>43</v>
          </cell>
        </row>
        <row r="355">
          <cell r="B355">
            <v>9748</v>
          </cell>
          <cell r="C355">
            <v>8.3094000000000001</v>
          </cell>
          <cell r="D355">
            <v>5.2103999999999999</v>
          </cell>
          <cell r="E355">
            <v>4.6800000000000001E-2</v>
          </cell>
          <cell r="F355">
            <v>3.0417999999999998</v>
          </cell>
          <cell r="G355">
            <v>1.04E-2</v>
          </cell>
          <cell r="H355">
            <v>12.9</v>
          </cell>
          <cell r="I355">
            <v>25.8</v>
          </cell>
          <cell r="J355">
            <v>43</v>
          </cell>
        </row>
        <row r="356">
          <cell r="B356">
            <v>9748</v>
          </cell>
          <cell r="C356">
            <v>4.1031000000000004</v>
          </cell>
          <cell r="D356">
            <v>2.8732000000000002</v>
          </cell>
          <cell r="E356">
            <v>1.8499999999999999E-2</v>
          </cell>
          <cell r="F356">
            <v>1.1299999999999999E-2</v>
          </cell>
          <cell r="G356">
            <v>1.2000999999999999</v>
          </cell>
          <cell r="H356">
            <v>12.9</v>
          </cell>
          <cell r="I356">
            <v>25.8</v>
          </cell>
          <cell r="J356">
            <v>43</v>
          </cell>
        </row>
        <row r="357">
          <cell r="B357">
            <v>9844</v>
          </cell>
          <cell r="C357">
            <v>4.7382999999999997</v>
          </cell>
          <cell r="D357">
            <v>4.6936999999999998</v>
          </cell>
          <cell r="E357">
            <v>4.4600000000000001E-2</v>
          </cell>
          <cell r="F357">
            <v>0</v>
          </cell>
          <cell r="G357">
            <v>0</v>
          </cell>
          <cell r="H357">
            <v>12.9</v>
          </cell>
          <cell r="I357">
            <v>25.8</v>
          </cell>
          <cell r="J357">
            <v>43</v>
          </cell>
        </row>
        <row r="358">
          <cell r="B358">
            <v>9780</v>
          </cell>
          <cell r="C358">
            <v>17.141200000000001</v>
          </cell>
          <cell r="D358">
            <v>12.781599999999999</v>
          </cell>
          <cell r="E358">
            <v>0.11</v>
          </cell>
          <cell r="F358">
            <v>3.0430999999999999</v>
          </cell>
          <cell r="G358">
            <v>1.2064999999999999</v>
          </cell>
          <cell r="I358">
            <v>25.8</v>
          </cell>
          <cell r="J358">
            <v>43</v>
          </cell>
        </row>
        <row r="359">
          <cell r="B359">
            <v>9414</v>
          </cell>
          <cell r="C359">
            <v>41.180199999999999</v>
          </cell>
          <cell r="D359">
            <v>35.746899999999997</v>
          </cell>
          <cell r="E359">
            <v>0.89170000000000005</v>
          </cell>
          <cell r="F359">
            <v>3.1652</v>
          </cell>
          <cell r="G359">
            <v>1.3762000000000001</v>
          </cell>
          <cell r="J359">
            <v>43</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9,6</v>
          </cell>
          <cell r="I362" t="str">
            <v>Padrão Trimestral = 19,2</v>
          </cell>
          <cell r="J362" t="str">
            <v>Padrão Anual = 32</v>
          </cell>
        </row>
        <row r="363">
          <cell r="B363">
            <v>20143</v>
          </cell>
          <cell r="C363">
            <v>2.7126999999999999</v>
          </cell>
          <cell r="D363">
            <v>2.5910000000000002</v>
          </cell>
          <cell r="E363">
            <v>0.1217</v>
          </cell>
          <cell r="F363">
            <v>0</v>
          </cell>
          <cell r="G363">
            <v>0</v>
          </cell>
          <cell r="H363">
            <v>9.6</v>
          </cell>
          <cell r="I363">
            <v>19.2</v>
          </cell>
          <cell r="J363">
            <v>32</v>
          </cell>
        </row>
        <row r="364">
          <cell r="B364">
            <v>20143</v>
          </cell>
          <cell r="C364">
            <v>1.6978</v>
          </cell>
          <cell r="D364">
            <v>1.6620999999999999</v>
          </cell>
          <cell r="E364">
            <v>3.5700000000000003E-2</v>
          </cell>
          <cell r="F364">
            <v>0</v>
          </cell>
          <cell r="G364">
            <v>0</v>
          </cell>
          <cell r="H364">
            <v>9.6</v>
          </cell>
          <cell r="I364">
            <v>19.2</v>
          </cell>
          <cell r="J364">
            <v>32</v>
          </cell>
        </row>
        <row r="365">
          <cell r="B365">
            <v>20129</v>
          </cell>
          <cell r="C365">
            <v>1.2029000000000001</v>
          </cell>
          <cell r="D365">
            <v>0.95479999999999998</v>
          </cell>
          <cell r="E365">
            <v>4.5999999999999999E-3</v>
          </cell>
          <cell r="F365">
            <v>0</v>
          </cell>
          <cell r="G365">
            <v>0.24349999999999999</v>
          </cell>
          <cell r="H365">
            <v>9.6</v>
          </cell>
          <cell r="I365">
            <v>19.2</v>
          </cell>
          <cell r="J365">
            <v>32</v>
          </cell>
        </row>
        <row r="366">
          <cell r="B366">
            <v>20138</v>
          </cell>
          <cell r="C366">
            <v>5.6139999999999999</v>
          </cell>
          <cell r="D366">
            <v>5.2084999999999999</v>
          </cell>
          <cell r="E366">
            <v>0.16200000000000001</v>
          </cell>
          <cell r="F366">
            <v>0</v>
          </cell>
          <cell r="G366">
            <v>0.24340000000000001</v>
          </cell>
          <cell r="H366">
            <v>9.6</v>
          </cell>
          <cell r="I366">
            <v>19.2</v>
          </cell>
          <cell r="J366">
            <v>32</v>
          </cell>
        </row>
        <row r="367">
          <cell r="B367">
            <v>23272</v>
          </cell>
          <cell r="C367">
            <v>0.67589999999999995</v>
          </cell>
          <cell r="D367">
            <v>0.66420000000000001</v>
          </cell>
          <cell r="E367">
            <v>1.17E-2</v>
          </cell>
          <cell r="F367">
            <v>0</v>
          </cell>
          <cell r="G367">
            <v>0</v>
          </cell>
          <cell r="H367">
            <v>9.6</v>
          </cell>
          <cell r="I367">
            <v>19.2</v>
          </cell>
          <cell r="J367">
            <v>32</v>
          </cell>
        </row>
        <row r="368">
          <cell r="B368">
            <v>23352</v>
          </cell>
          <cell r="C368">
            <v>3.4512</v>
          </cell>
          <cell r="D368">
            <v>3.2462</v>
          </cell>
          <cell r="E368">
            <v>0.2044</v>
          </cell>
          <cell r="F368">
            <v>5.9999999999999995E-4</v>
          </cell>
          <cell r="G368">
            <v>0</v>
          </cell>
          <cell r="H368">
            <v>9.6</v>
          </cell>
          <cell r="I368">
            <v>19.2</v>
          </cell>
          <cell r="J368">
            <v>32</v>
          </cell>
        </row>
        <row r="369">
          <cell r="B369">
            <v>23352</v>
          </cell>
          <cell r="C369">
            <v>0.86109999999999998</v>
          </cell>
          <cell r="D369">
            <v>0.82350000000000001</v>
          </cell>
          <cell r="E369">
            <v>3.7600000000000001E-2</v>
          </cell>
          <cell r="F369">
            <v>0</v>
          </cell>
          <cell r="G369">
            <v>0</v>
          </cell>
          <cell r="H369">
            <v>9.6</v>
          </cell>
          <cell r="I369">
            <v>19.2</v>
          </cell>
          <cell r="J369">
            <v>32</v>
          </cell>
        </row>
        <row r="370">
          <cell r="B370">
            <v>23325</v>
          </cell>
          <cell r="C370">
            <v>4.9916999999999998</v>
          </cell>
          <cell r="D370">
            <v>4.7370999999999999</v>
          </cell>
          <cell r="E370">
            <v>0.254</v>
          </cell>
          <cell r="F370">
            <v>5.9999999999999995E-4</v>
          </cell>
          <cell r="G370">
            <v>0</v>
          </cell>
          <cell r="H370">
            <v>9.6</v>
          </cell>
          <cell r="I370">
            <v>19.2</v>
          </cell>
          <cell r="J370">
            <v>32</v>
          </cell>
        </row>
        <row r="371">
          <cell r="B371">
            <v>23470</v>
          </cell>
          <cell r="C371">
            <v>1.3172999999999999</v>
          </cell>
          <cell r="D371">
            <v>1.3164</v>
          </cell>
          <cell r="E371">
            <v>8.9999999999999998E-4</v>
          </cell>
          <cell r="F371">
            <v>0</v>
          </cell>
          <cell r="G371">
            <v>0</v>
          </cell>
          <cell r="H371">
            <v>9.6</v>
          </cell>
          <cell r="I371">
            <v>19.2</v>
          </cell>
          <cell r="J371">
            <v>32</v>
          </cell>
        </row>
        <row r="372">
          <cell r="B372">
            <v>23470</v>
          </cell>
          <cell r="C372">
            <v>0.90180000000000005</v>
          </cell>
          <cell r="D372">
            <v>0.87090000000000001</v>
          </cell>
          <cell r="E372">
            <v>2.35E-2</v>
          </cell>
          <cell r="F372">
            <v>7.4000000000000003E-3</v>
          </cell>
          <cell r="G372">
            <v>0</v>
          </cell>
          <cell r="H372">
            <v>9.6</v>
          </cell>
          <cell r="I372">
            <v>19.2</v>
          </cell>
          <cell r="J372">
            <v>32</v>
          </cell>
        </row>
        <row r="373">
          <cell r="B373">
            <v>23470</v>
          </cell>
          <cell r="C373">
            <v>1.7067000000000001</v>
          </cell>
          <cell r="D373">
            <v>1.6981999999999999</v>
          </cell>
          <cell r="E373">
            <v>8.5000000000000006E-3</v>
          </cell>
          <cell r="F373">
            <v>0</v>
          </cell>
          <cell r="G373">
            <v>0</v>
          </cell>
          <cell r="H373">
            <v>9.6</v>
          </cell>
          <cell r="I373">
            <v>19.2</v>
          </cell>
          <cell r="J373">
            <v>32</v>
          </cell>
        </row>
        <row r="374">
          <cell r="B374">
            <v>23470</v>
          </cell>
          <cell r="C374">
            <v>3.9258000000000002</v>
          </cell>
          <cell r="D374">
            <v>3.8855</v>
          </cell>
          <cell r="E374">
            <v>3.2899999999999999E-2</v>
          </cell>
          <cell r="F374">
            <v>7.4000000000000003E-3</v>
          </cell>
          <cell r="G374">
            <v>0</v>
          </cell>
          <cell r="H374">
            <v>9.6</v>
          </cell>
          <cell r="I374">
            <v>19.2</v>
          </cell>
          <cell r="J374">
            <v>32</v>
          </cell>
        </row>
        <row r="375">
          <cell r="B375">
            <v>23475</v>
          </cell>
          <cell r="C375">
            <v>7.3933999999999997</v>
          </cell>
          <cell r="D375">
            <v>2.5116999999999998</v>
          </cell>
          <cell r="E375">
            <v>7.1000000000000004E-3</v>
          </cell>
          <cell r="F375">
            <v>4.7895000000000003</v>
          </cell>
          <cell r="G375">
            <v>8.5099999999999995E-2</v>
          </cell>
          <cell r="H375">
            <v>9.6</v>
          </cell>
          <cell r="I375">
            <v>19.2</v>
          </cell>
          <cell r="J375">
            <v>32</v>
          </cell>
        </row>
        <row r="376">
          <cell r="B376">
            <v>23473</v>
          </cell>
          <cell r="C376">
            <v>2.3794</v>
          </cell>
          <cell r="D376">
            <v>2.0863</v>
          </cell>
          <cell r="E376">
            <v>1.9099999999999999E-2</v>
          </cell>
          <cell r="F376">
            <v>0.27400000000000002</v>
          </cell>
          <cell r="G376">
            <v>0</v>
          </cell>
          <cell r="H376">
            <v>9.6</v>
          </cell>
          <cell r="I376">
            <v>19.2</v>
          </cell>
          <cell r="J376">
            <v>32</v>
          </cell>
        </row>
        <row r="377">
          <cell r="B377">
            <v>23771</v>
          </cell>
          <cell r="C377">
            <v>2.7921</v>
          </cell>
          <cell r="D377">
            <v>2.5878999999999999</v>
          </cell>
          <cell r="E377">
            <v>0.20430000000000001</v>
          </cell>
          <cell r="F377">
            <v>0</v>
          </cell>
          <cell r="G377">
            <v>0</v>
          </cell>
          <cell r="H377">
            <v>9.6</v>
          </cell>
          <cell r="I377">
            <v>19.2</v>
          </cell>
          <cell r="J377">
            <v>32</v>
          </cell>
        </row>
        <row r="378">
          <cell r="B378">
            <v>23573</v>
          </cell>
          <cell r="C378">
            <v>12.547499999999999</v>
          </cell>
          <cell r="D378">
            <v>7.1882999999999999</v>
          </cell>
          <cell r="E378">
            <v>0.2321</v>
          </cell>
          <cell r="F378">
            <v>5.0423999999999998</v>
          </cell>
          <cell r="G378">
            <v>8.4699999999999998E-2</v>
          </cell>
          <cell r="I378">
            <v>19.2</v>
          </cell>
          <cell r="J378">
            <v>32</v>
          </cell>
        </row>
        <row r="379">
          <cell r="B379">
            <v>22627</v>
          </cell>
          <cell r="C379">
            <v>27.286200000000001</v>
          </cell>
          <cell r="D379">
            <v>21.038</v>
          </cell>
          <cell r="E379">
            <v>0.68189999999999995</v>
          </cell>
          <cell r="F379">
            <v>5.2614999999999998</v>
          </cell>
          <cell r="G379">
            <v>0.3049</v>
          </cell>
          <cell r="J379">
            <v>32</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45548</v>
          </cell>
          <cell r="C383">
            <v>1.6858</v>
          </cell>
          <cell r="D383">
            <v>1.3905000000000001</v>
          </cell>
          <cell r="E383">
            <v>0.29530000000000001</v>
          </cell>
          <cell r="F383">
            <v>0</v>
          </cell>
          <cell r="G383">
            <v>0</v>
          </cell>
          <cell r="H383">
            <v>8.1</v>
          </cell>
          <cell r="I383">
            <v>16.2</v>
          </cell>
          <cell r="J383">
            <v>27</v>
          </cell>
        </row>
        <row r="384">
          <cell r="B384">
            <v>45548</v>
          </cell>
          <cell r="C384">
            <v>0.52210000000000001</v>
          </cell>
          <cell r="D384">
            <v>0.44800000000000001</v>
          </cell>
          <cell r="E384">
            <v>6.9599999999999995E-2</v>
          </cell>
          <cell r="F384">
            <v>4.4000000000000003E-3</v>
          </cell>
          <cell r="G384">
            <v>0</v>
          </cell>
          <cell r="H384">
            <v>8.1</v>
          </cell>
          <cell r="I384">
            <v>16.2</v>
          </cell>
          <cell r="J384">
            <v>27</v>
          </cell>
        </row>
        <row r="385">
          <cell r="B385">
            <v>45488</v>
          </cell>
          <cell r="C385">
            <v>1.5686</v>
          </cell>
          <cell r="D385">
            <v>0.84419999999999995</v>
          </cell>
          <cell r="E385">
            <v>4.4699999999999997E-2</v>
          </cell>
          <cell r="F385">
            <v>0.67969999999999997</v>
          </cell>
          <cell r="G385">
            <v>0</v>
          </cell>
          <cell r="H385">
            <v>8.1</v>
          </cell>
          <cell r="I385">
            <v>16.2</v>
          </cell>
          <cell r="J385">
            <v>27</v>
          </cell>
        </row>
        <row r="386">
          <cell r="B386">
            <v>45528</v>
          </cell>
          <cell r="C386">
            <v>3.7761</v>
          </cell>
          <cell r="D386">
            <v>2.6827999999999999</v>
          </cell>
          <cell r="E386">
            <v>0.40970000000000001</v>
          </cell>
          <cell r="F386">
            <v>0.6835</v>
          </cell>
          <cell r="G386">
            <v>0</v>
          </cell>
          <cell r="H386">
            <v>8.1</v>
          </cell>
          <cell r="I386">
            <v>16.2</v>
          </cell>
          <cell r="J386">
            <v>27</v>
          </cell>
        </row>
        <row r="387">
          <cell r="B387">
            <v>46927</v>
          </cell>
          <cell r="C387">
            <v>0.8861</v>
          </cell>
          <cell r="D387">
            <v>0.58940000000000003</v>
          </cell>
          <cell r="E387">
            <v>0.29670000000000002</v>
          </cell>
          <cell r="F387">
            <v>0</v>
          </cell>
          <cell r="G387">
            <v>0</v>
          </cell>
          <cell r="H387">
            <v>8.1</v>
          </cell>
          <cell r="I387">
            <v>16.2</v>
          </cell>
          <cell r="J387">
            <v>27</v>
          </cell>
        </row>
        <row r="388">
          <cell r="B388">
            <v>46861</v>
          </cell>
          <cell r="C388">
            <v>1.7543</v>
          </cell>
          <cell r="D388">
            <v>1.752</v>
          </cell>
          <cell r="E388">
            <v>2.2000000000000001E-3</v>
          </cell>
          <cell r="F388">
            <v>0</v>
          </cell>
          <cell r="G388">
            <v>0</v>
          </cell>
          <cell r="H388">
            <v>8.1</v>
          </cell>
          <cell r="I388">
            <v>16.2</v>
          </cell>
          <cell r="J388">
            <v>27</v>
          </cell>
        </row>
        <row r="389">
          <cell r="B389">
            <v>46888</v>
          </cell>
          <cell r="C389">
            <v>0.71309999999999996</v>
          </cell>
          <cell r="D389">
            <v>0.68899999999999995</v>
          </cell>
          <cell r="E389">
            <v>2.41E-2</v>
          </cell>
          <cell r="F389">
            <v>0</v>
          </cell>
          <cell r="G389">
            <v>0</v>
          </cell>
          <cell r="H389">
            <v>8.1</v>
          </cell>
          <cell r="I389">
            <v>16.2</v>
          </cell>
          <cell r="J389">
            <v>27</v>
          </cell>
        </row>
        <row r="390">
          <cell r="B390">
            <v>46892</v>
          </cell>
          <cell r="C390">
            <v>3.3529</v>
          </cell>
          <cell r="D390">
            <v>3.0295999999999998</v>
          </cell>
          <cell r="E390">
            <v>0.32319999999999999</v>
          </cell>
          <cell r="F390">
            <v>0</v>
          </cell>
          <cell r="G390">
            <v>0</v>
          </cell>
          <cell r="H390">
            <v>8.1</v>
          </cell>
          <cell r="I390">
            <v>16.2</v>
          </cell>
          <cell r="J390">
            <v>27</v>
          </cell>
        </row>
        <row r="391">
          <cell r="B391">
            <v>47292</v>
          </cell>
          <cell r="C391">
            <v>1.4801</v>
          </cell>
          <cell r="D391">
            <v>1.3548</v>
          </cell>
          <cell r="E391">
            <v>8.3199999999999996E-2</v>
          </cell>
          <cell r="F391">
            <v>4.2200000000000001E-2</v>
          </cell>
          <cell r="G391">
            <v>0</v>
          </cell>
          <cell r="H391">
            <v>8.1</v>
          </cell>
          <cell r="I391">
            <v>16.2</v>
          </cell>
          <cell r="J391">
            <v>27</v>
          </cell>
        </row>
        <row r="392">
          <cell r="B392">
            <v>47292</v>
          </cell>
          <cell r="C392">
            <v>1.0018</v>
          </cell>
          <cell r="D392">
            <v>0.85840000000000005</v>
          </cell>
          <cell r="E392">
            <v>0.1434</v>
          </cell>
          <cell r="F392">
            <v>0</v>
          </cell>
          <cell r="G392">
            <v>0</v>
          </cell>
          <cell r="H392">
            <v>8.1</v>
          </cell>
          <cell r="I392">
            <v>16.2</v>
          </cell>
          <cell r="J392">
            <v>27</v>
          </cell>
        </row>
        <row r="393">
          <cell r="B393">
            <v>47246</v>
          </cell>
          <cell r="C393">
            <v>0.89410000000000001</v>
          </cell>
          <cell r="D393">
            <v>0.77890000000000004</v>
          </cell>
          <cell r="E393">
            <v>0.1152</v>
          </cell>
          <cell r="F393">
            <v>0</v>
          </cell>
          <cell r="G393">
            <v>0</v>
          </cell>
          <cell r="H393">
            <v>8.1</v>
          </cell>
          <cell r="I393">
            <v>16.2</v>
          </cell>
          <cell r="J393">
            <v>27</v>
          </cell>
        </row>
        <row r="394">
          <cell r="B394">
            <v>47277</v>
          </cell>
          <cell r="C394">
            <v>3.3761999999999999</v>
          </cell>
          <cell r="D394">
            <v>2.9923000000000002</v>
          </cell>
          <cell r="E394">
            <v>0.34179999999999999</v>
          </cell>
          <cell r="F394">
            <v>4.2200000000000001E-2</v>
          </cell>
          <cell r="G394">
            <v>0</v>
          </cell>
          <cell r="H394">
            <v>8.1</v>
          </cell>
          <cell r="I394">
            <v>16.2</v>
          </cell>
          <cell r="J394">
            <v>27</v>
          </cell>
        </row>
        <row r="395">
          <cell r="B395">
            <v>47302</v>
          </cell>
          <cell r="C395">
            <v>0.91110000000000002</v>
          </cell>
          <cell r="D395">
            <v>0.86890000000000001</v>
          </cell>
          <cell r="E395">
            <v>2.5600000000000001E-2</v>
          </cell>
          <cell r="F395">
            <v>1.67E-2</v>
          </cell>
          <cell r="G395">
            <v>0</v>
          </cell>
          <cell r="H395">
            <v>8.1</v>
          </cell>
          <cell r="I395">
            <v>16.2</v>
          </cell>
          <cell r="J395">
            <v>27</v>
          </cell>
        </row>
        <row r="396">
          <cell r="B396">
            <v>47302</v>
          </cell>
          <cell r="C396">
            <v>2.2955999999999999</v>
          </cell>
          <cell r="D396">
            <v>2.1242999999999999</v>
          </cell>
          <cell r="E396">
            <v>2.3400000000000001E-2</v>
          </cell>
          <cell r="F396">
            <v>0.1479</v>
          </cell>
          <cell r="G396">
            <v>0</v>
          </cell>
          <cell r="H396">
            <v>8.1</v>
          </cell>
          <cell r="I396">
            <v>16.2</v>
          </cell>
          <cell r="J396">
            <v>27</v>
          </cell>
        </row>
        <row r="397">
          <cell r="B397">
            <v>47780</v>
          </cell>
          <cell r="C397">
            <v>1.4166000000000001</v>
          </cell>
          <cell r="D397">
            <v>1.1679999999999999</v>
          </cell>
          <cell r="E397">
            <v>3.0200000000000001E-2</v>
          </cell>
          <cell r="F397">
            <v>0.21840000000000001</v>
          </cell>
          <cell r="G397">
            <v>0</v>
          </cell>
          <cell r="H397">
            <v>8.1</v>
          </cell>
          <cell r="I397">
            <v>16.2</v>
          </cell>
          <cell r="J397">
            <v>27</v>
          </cell>
        </row>
        <row r="398">
          <cell r="B398">
            <v>47461</v>
          </cell>
          <cell r="C398">
            <v>4.6220999999999997</v>
          </cell>
          <cell r="D398">
            <v>4.1589999999999998</v>
          </cell>
          <cell r="E398">
            <v>7.9200000000000007E-2</v>
          </cell>
          <cell r="F398">
            <v>0.38390000000000002</v>
          </cell>
          <cell r="G398">
            <v>0</v>
          </cell>
          <cell r="I398">
            <v>16.2</v>
          </cell>
          <cell r="J398">
            <v>27</v>
          </cell>
        </row>
        <row r="399">
          <cell r="B399">
            <v>46790</v>
          </cell>
          <cell r="C399">
            <v>15.1342</v>
          </cell>
          <cell r="D399">
            <v>12.8887</v>
          </cell>
          <cell r="E399">
            <v>1.1483000000000001</v>
          </cell>
          <cell r="F399">
            <v>1.0971</v>
          </cell>
          <cell r="G399">
            <v>0</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4,8</v>
          </cell>
          <cell r="I402" t="str">
            <v>Padrão Trimestral = 9,6</v>
          </cell>
          <cell r="J402" t="str">
            <v>Padrão Anual = 16</v>
          </cell>
        </row>
        <row r="403">
          <cell r="B403">
            <v>239677</v>
          </cell>
          <cell r="C403">
            <v>1.6601999999999999</v>
          </cell>
          <cell r="D403">
            <v>1.1758999999999999</v>
          </cell>
          <cell r="E403">
            <v>0.48430000000000001</v>
          </cell>
          <cell r="F403">
            <v>0</v>
          </cell>
          <cell r="G403">
            <v>0</v>
          </cell>
          <cell r="H403">
            <v>4.8</v>
          </cell>
          <cell r="I403">
            <v>9.6</v>
          </cell>
          <cell r="J403">
            <v>16</v>
          </cell>
        </row>
        <row r="404">
          <cell r="B404">
            <v>239666</v>
          </cell>
          <cell r="C404">
            <v>0.62919999999999998</v>
          </cell>
          <cell r="D404">
            <v>0.42380000000000001</v>
          </cell>
          <cell r="E404">
            <v>0.1404</v>
          </cell>
          <cell r="F404">
            <v>2.3999999999999998E-3</v>
          </cell>
          <cell r="G404">
            <v>6.2600000000000003E-2</v>
          </cell>
          <cell r="H404">
            <v>4.8</v>
          </cell>
          <cell r="I404">
            <v>9.6</v>
          </cell>
          <cell r="J404">
            <v>16</v>
          </cell>
        </row>
        <row r="405">
          <cell r="B405">
            <v>239618</v>
          </cell>
          <cell r="C405">
            <v>1.0077</v>
          </cell>
          <cell r="D405">
            <v>0.89180000000000004</v>
          </cell>
          <cell r="E405">
            <v>9.1200000000000003E-2</v>
          </cell>
          <cell r="F405">
            <v>0</v>
          </cell>
          <cell r="G405">
            <v>2.47E-2</v>
          </cell>
          <cell r="H405">
            <v>4.8</v>
          </cell>
          <cell r="I405">
            <v>9.6</v>
          </cell>
          <cell r="J405">
            <v>16</v>
          </cell>
        </row>
        <row r="406">
          <cell r="B406">
            <v>239654</v>
          </cell>
          <cell r="C406">
            <v>3.2970999999999999</v>
          </cell>
          <cell r="D406">
            <v>2.4914999999999998</v>
          </cell>
          <cell r="E406">
            <v>0.71589999999999998</v>
          </cell>
          <cell r="F406">
            <v>2.3999999999999998E-3</v>
          </cell>
          <cell r="G406">
            <v>8.7300000000000003E-2</v>
          </cell>
          <cell r="H406">
            <v>4.8</v>
          </cell>
          <cell r="I406">
            <v>9.6</v>
          </cell>
          <cell r="J406">
            <v>16</v>
          </cell>
        </row>
        <row r="407">
          <cell r="B407">
            <v>239653</v>
          </cell>
          <cell r="C407">
            <v>1.1084000000000001</v>
          </cell>
          <cell r="D407">
            <v>0.95430000000000004</v>
          </cell>
          <cell r="E407">
            <v>0.13389999999999999</v>
          </cell>
          <cell r="F407">
            <v>2.0199999999999999E-2</v>
          </cell>
          <cell r="G407">
            <v>0</v>
          </cell>
          <cell r="H407">
            <v>4.8</v>
          </cell>
          <cell r="I407">
            <v>9.6</v>
          </cell>
          <cell r="J407">
            <v>16</v>
          </cell>
        </row>
        <row r="408">
          <cell r="B408">
            <v>239653</v>
          </cell>
          <cell r="C408">
            <v>2.0691000000000002</v>
          </cell>
          <cell r="D408">
            <v>1.3626</v>
          </cell>
          <cell r="E408">
            <v>0.4854</v>
          </cell>
          <cell r="F408">
            <v>0.22109999999999999</v>
          </cell>
          <cell r="G408">
            <v>0</v>
          </cell>
          <cell r="H408">
            <v>4.8</v>
          </cell>
          <cell r="I408">
            <v>9.6</v>
          </cell>
          <cell r="J408">
            <v>16</v>
          </cell>
        </row>
        <row r="409">
          <cell r="B409">
            <v>239653</v>
          </cell>
          <cell r="C409">
            <v>0.52839999999999998</v>
          </cell>
          <cell r="D409">
            <v>0.46460000000000001</v>
          </cell>
          <cell r="E409">
            <v>5.6399999999999999E-2</v>
          </cell>
          <cell r="F409">
            <v>7.3000000000000001E-3</v>
          </cell>
          <cell r="G409">
            <v>0</v>
          </cell>
          <cell r="H409">
            <v>4.8</v>
          </cell>
          <cell r="I409">
            <v>9.6</v>
          </cell>
          <cell r="J409">
            <v>16</v>
          </cell>
        </row>
        <row r="410">
          <cell r="B410">
            <v>239653</v>
          </cell>
          <cell r="C410">
            <v>3.7059000000000002</v>
          </cell>
          <cell r="D410">
            <v>2.7814999999999999</v>
          </cell>
          <cell r="E410">
            <v>0.67569999999999997</v>
          </cell>
          <cell r="F410">
            <v>0.24859999999999999</v>
          </cell>
          <cell r="G410">
            <v>0</v>
          </cell>
          <cell r="H410">
            <v>4.8</v>
          </cell>
          <cell r="I410">
            <v>9.6</v>
          </cell>
          <cell r="J410">
            <v>16</v>
          </cell>
        </row>
        <row r="411">
          <cell r="B411">
            <v>241809</v>
          </cell>
          <cell r="C411">
            <v>1.0004</v>
          </cell>
          <cell r="D411">
            <v>0.79600000000000004</v>
          </cell>
          <cell r="E411">
            <v>0.15110000000000001</v>
          </cell>
          <cell r="F411">
            <v>5.3400000000000003E-2</v>
          </cell>
          <cell r="G411">
            <v>0</v>
          </cell>
          <cell r="H411">
            <v>4.8</v>
          </cell>
          <cell r="I411">
            <v>9.6</v>
          </cell>
          <cell r="J411">
            <v>16</v>
          </cell>
        </row>
        <row r="412">
          <cell r="B412">
            <v>241914</v>
          </cell>
          <cell r="C412">
            <v>0.79549999999999998</v>
          </cell>
          <cell r="D412">
            <v>0.68740000000000001</v>
          </cell>
          <cell r="E412">
            <v>0.1081</v>
          </cell>
          <cell r="F412">
            <v>0</v>
          </cell>
          <cell r="G412">
            <v>0</v>
          </cell>
          <cell r="H412">
            <v>4.8</v>
          </cell>
          <cell r="I412">
            <v>9.6</v>
          </cell>
          <cell r="J412">
            <v>16</v>
          </cell>
        </row>
        <row r="413">
          <cell r="B413">
            <v>241793</v>
          </cell>
          <cell r="C413">
            <v>0.86850000000000005</v>
          </cell>
          <cell r="D413">
            <v>0.66900000000000004</v>
          </cell>
          <cell r="E413">
            <v>8.14E-2</v>
          </cell>
          <cell r="F413">
            <v>0.1181</v>
          </cell>
          <cell r="G413">
            <v>0</v>
          </cell>
          <cell r="H413">
            <v>4.8</v>
          </cell>
          <cell r="I413">
            <v>9.6</v>
          </cell>
          <cell r="J413">
            <v>16</v>
          </cell>
        </row>
        <row r="414">
          <cell r="B414">
            <v>241839</v>
          </cell>
          <cell r="C414">
            <v>2.6644000000000001</v>
          </cell>
          <cell r="D414">
            <v>2.1524000000000001</v>
          </cell>
          <cell r="E414">
            <v>0.34060000000000001</v>
          </cell>
          <cell r="F414">
            <v>0.17150000000000001</v>
          </cell>
          <cell r="G414">
            <v>0</v>
          </cell>
          <cell r="H414">
            <v>4.8</v>
          </cell>
          <cell r="I414">
            <v>9.6</v>
          </cell>
          <cell r="J414">
            <v>16</v>
          </cell>
        </row>
        <row r="415">
          <cell r="B415">
            <v>241955</v>
          </cell>
          <cell r="C415">
            <v>1.1921999999999999</v>
          </cell>
          <cell r="D415">
            <v>1.1722999999999999</v>
          </cell>
          <cell r="E415">
            <v>1.9900000000000001E-2</v>
          </cell>
          <cell r="F415">
            <v>0</v>
          </cell>
          <cell r="G415">
            <v>0</v>
          </cell>
          <cell r="H415">
            <v>4.8</v>
          </cell>
          <cell r="I415">
            <v>9.6</v>
          </cell>
          <cell r="J415">
            <v>16</v>
          </cell>
        </row>
        <row r="416">
          <cell r="B416">
            <v>241955</v>
          </cell>
          <cell r="C416">
            <v>1.7621</v>
          </cell>
          <cell r="D416">
            <v>1.1837</v>
          </cell>
          <cell r="E416">
            <v>0.1197</v>
          </cell>
          <cell r="F416">
            <v>9.8900000000000002E-2</v>
          </cell>
          <cell r="G416">
            <v>0.35980000000000001</v>
          </cell>
          <cell r="H416">
            <v>4.8</v>
          </cell>
          <cell r="I416">
            <v>9.6</v>
          </cell>
          <cell r="J416">
            <v>16</v>
          </cell>
        </row>
        <row r="417">
          <cell r="B417">
            <v>242638</v>
          </cell>
          <cell r="C417">
            <v>1.1342000000000001</v>
          </cell>
          <cell r="D417">
            <v>1.0130999999999999</v>
          </cell>
          <cell r="E417">
            <v>0.1211</v>
          </cell>
          <cell r="F417">
            <v>0</v>
          </cell>
          <cell r="G417">
            <v>0</v>
          </cell>
          <cell r="H417">
            <v>4.8</v>
          </cell>
          <cell r="I417">
            <v>9.6</v>
          </cell>
          <cell r="J417">
            <v>16</v>
          </cell>
        </row>
        <row r="418">
          <cell r="B418">
            <v>242183</v>
          </cell>
          <cell r="C418">
            <v>4.0877999999999997</v>
          </cell>
          <cell r="D418">
            <v>3.3687999999999998</v>
          </cell>
          <cell r="E418">
            <v>0.26079999999999998</v>
          </cell>
          <cell r="F418">
            <v>9.8799999999999999E-2</v>
          </cell>
          <cell r="G418">
            <v>0.35949999999999999</v>
          </cell>
          <cell r="I418">
            <v>9.6</v>
          </cell>
          <cell r="J418">
            <v>16</v>
          </cell>
        </row>
        <row r="419">
          <cell r="B419">
            <v>240832</v>
          </cell>
          <cell r="C419">
            <v>13.755000000000001</v>
          </cell>
          <cell r="D419">
            <v>10.7963</v>
          </cell>
          <cell r="E419">
            <v>1.9891000000000001</v>
          </cell>
          <cell r="F419">
            <v>0.52129999999999999</v>
          </cell>
          <cell r="G419">
            <v>0.44840000000000002</v>
          </cell>
          <cell r="J419">
            <v>16</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115939</v>
          </cell>
          <cell r="C423">
            <v>0.55600000000000005</v>
          </cell>
          <cell r="D423">
            <v>0.54339999999999999</v>
          </cell>
          <cell r="E423">
            <v>1.26E-2</v>
          </cell>
          <cell r="F423">
            <v>0</v>
          </cell>
          <cell r="G423">
            <v>0</v>
          </cell>
          <cell r="H423">
            <v>2.7</v>
          </cell>
          <cell r="I423">
            <v>5.4</v>
          </cell>
          <cell r="J423">
            <v>9</v>
          </cell>
        </row>
        <row r="424">
          <cell r="B424">
            <v>115938</v>
          </cell>
          <cell r="C424">
            <v>0.6431</v>
          </cell>
          <cell r="D424">
            <v>0.60609999999999997</v>
          </cell>
          <cell r="E424">
            <v>3.6999999999999998E-2</v>
          </cell>
          <cell r="F424">
            <v>0</v>
          </cell>
          <cell r="G424">
            <v>0</v>
          </cell>
          <cell r="H424">
            <v>2.7</v>
          </cell>
          <cell r="I424">
            <v>5.4</v>
          </cell>
          <cell r="J424">
            <v>9</v>
          </cell>
        </row>
        <row r="425">
          <cell r="B425">
            <v>116271</v>
          </cell>
          <cell r="C425">
            <v>0.2392</v>
          </cell>
          <cell r="D425">
            <v>0.18959999999999999</v>
          </cell>
          <cell r="E425">
            <v>3.0200000000000001E-2</v>
          </cell>
          <cell r="F425">
            <v>0</v>
          </cell>
          <cell r="G425">
            <v>1.9400000000000001E-2</v>
          </cell>
          <cell r="H425">
            <v>2.7</v>
          </cell>
          <cell r="I425">
            <v>5.4</v>
          </cell>
          <cell r="J425">
            <v>9</v>
          </cell>
        </row>
        <row r="426">
          <cell r="B426">
            <v>116049</v>
          </cell>
          <cell r="C426">
            <v>1.4376</v>
          </cell>
          <cell r="D426">
            <v>1.3384</v>
          </cell>
          <cell r="E426">
            <v>7.9799999999999996E-2</v>
          </cell>
          <cell r="F426">
            <v>0</v>
          </cell>
          <cell r="G426">
            <v>1.9400000000000001E-2</v>
          </cell>
          <cell r="H426">
            <v>2.7</v>
          </cell>
          <cell r="I426">
            <v>5.4</v>
          </cell>
          <cell r="J426">
            <v>9</v>
          </cell>
        </row>
        <row r="427">
          <cell r="B427">
            <v>116262</v>
          </cell>
          <cell r="C427">
            <v>0.60870000000000002</v>
          </cell>
          <cell r="D427">
            <v>0.1462</v>
          </cell>
          <cell r="E427">
            <v>4.5999999999999999E-3</v>
          </cell>
          <cell r="F427">
            <v>0</v>
          </cell>
          <cell r="G427">
            <v>0.45789999999999997</v>
          </cell>
          <cell r="H427">
            <v>2.7</v>
          </cell>
          <cell r="I427">
            <v>5.4</v>
          </cell>
          <cell r="J427">
            <v>9</v>
          </cell>
        </row>
        <row r="428">
          <cell r="B428">
            <v>116333</v>
          </cell>
          <cell r="C428">
            <v>0.36699999999999999</v>
          </cell>
          <cell r="D428">
            <v>0.35239999999999999</v>
          </cell>
          <cell r="E428">
            <v>1.46E-2</v>
          </cell>
          <cell r="F428">
            <v>0</v>
          </cell>
          <cell r="G428">
            <v>0</v>
          </cell>
          <cell r="H428">
            <v>2.7</v>
          </cell>
          <cell r="I428">
            <v>5.4</v>
          </cell>
          <cell r="J428">
            <v>9</v>
          </cell>
        </row>
        <row r="429">
          <cell r="B429">
            <v>116202</v>
          </cell>
          <cell r="C429">
            <v>0.4703</v>
          </cell>
          <cell r="D429">
            <v>0.28689999999999999</v>
          </cell>
          <cell r="E429">
            <v>1.11E-2</v>
          </cell>
          <cell r="F429">
            <v>0.17230000000000001</v>
          </cell>
          <cell r="G429">
            <v>0</v>
          </cell>
          <cell r="H429">
            <v>2.7</v>
          </cell>
          <cell r="I429">
            <v>5.4</v>
          </cell>
          <cell r="J429">
            <v>9</v>
          </cell>
        </row>
        <row r="430">
          <cell r="B430">
            <v>116266</v>
          </cell>
          <cell r="C430">
            <v>1.4459</v>
          </cell>
          <cell r="D430">
            <v>0.78549999999999998</v>
          </cell>
          <cell r="E430">
            <v>3.0300000000000001E-2</v>
          </cell>
          <cell r="F430">
            <v>0.17219999999999999</v>
          </cell>
          <cell r="G430">
            <v>0.45789999999999997</v>
          </cell>
          <cell r="H430">
            <v>2.7</v>
          </cell>
          <cell r="I430">
            <v>5.4</v>
          </cell>
          <cell r="J430">
            <v>9</v>
          </cell>
        </row>
        <row r="431">
          <cell r="B431">
            <v>117944</v>
          </cell>
          <cell r="C431">
            <v>0.75049999999999994</v>
          </cell>
          <cell r="D431">
            <v>0.57450000000000001</v>
          </cell>
          <cell r="E431">
            <v>9.5200000000000007E-2</v>
          </cell>
          <cell r="F431">
            <v>8.0799999999999997E-2</v>
          </cell>
          <cell r="G431">
            <v>0</v>
          </cell>
          <cell r="H431">
            <v>2.7</v>
          </cell>
          <cell r="I431">
            <v>5.4</v>
          </cell>
          <cell r="J431">
            <v>9</v>
          </cell>
        </row>
        <row r="432">
          <cell r="B432">
            <v>117959</v>
          </cell>
          <cell r="C432">
            <v>0.2261</v>
          </cell>
          <cell r="D432">
            <v>0.21479999999999999</v>
          </cell>
          <cell r="E432">
            <v>1.12E-2</v>
          </cell>
          <cell r="F432">
            <v>0</v>
          </cell>
          <cell r="G432">
            <v>0</v>
          </cell>
          <cell r="H432">
            <v>2.7</v>
          </cell>
          <cell r="I432">
            <v>5.4</v>
          </cell>
          <cell r="J432">
            <v>9</v>
          </cell>
        </row>
        <row r="433">
          <cell r="B433">
            <v>118008</v>
          </cell>
          <cell r="C433">
            <v>0.44640000000000002</v>
          </cell>
          <cell r="D433">
            <v>0.37319999999999998</v>
          </cell>
          <cell r="E433">
            <v>7.3200000000000001E-2</v>
          </cell>
          <cell r="F433">
            <v>0</v>
          </cell>
          <cell r="G433">
            <v>0</v>
          </cell>
          <cell r="H433">
            <v>2.7</v>
          </cell>
          <cell r="I433">
            <v>5.4</v>
          </cell>
          <cell r="J433">
            <v>9</v>
          </cell>
        </row>
        <row r="434">
          <cell r="B434">
            <v>117970</v>
          </cell>
          <cell r="C434">
            <v>1.423</v>
          </cell>
          <cell r="D434">
            <v>1.1625000000000001</v>
          </cell>
          <cell r="E434">
            <v>0.17960000000000001</v>
          </cell>
          <cell r="F434">
            <v>8.0799999999999997E-2</v>
          </cell>
          <cell r="G434">
            <v>0</v>
          </cell>
          <cell r="H434">
            <v>2.7</v>
          </cell>
          <cell r="I434">
            <v>5.4</v>
          </cell>
          <cell r="J434">
            <v>9</v>
          </cell>
        </row>
        <row r="435">
          <cell r="B435">
            <v>118086</v>
          </cell>
          <cell r="C435">
            <v>1.0609</v>
          </cell>
          <cell r="D435">
            <v>0.97089999999999999</v>
          </cell>
          <cell r="E435">
            <v>4.0599999999999997E-2</v>
          </cell>
          <cell r="F435">
            <v>0</v>
          </cell>
          <cell r="G435">
            <v>4.9299999999999997E-2</v>
          </cell>
          <cell r="H435">
            <v>2.7</v>
          </cell>
          <cell r="I435">
            <v>5.4</v>
          </cell>
          <cell r="J435">
            <v>9</v>
          </cell>
        </row>
        <row r="436">
          <cell r="B436">
            <v>117706</v>
          </cell>
          <cell r="C436">
            <v>0.45179999999999998</v>
          </cell>
          <cell r="D436">
            <v>0.40610000000000002</v>
          </cell>
          <cell r="E436">
            <v>3.5000000000000003E-2</v>
          </cell>
          <cell r="F436">
            <v>1.0699999999999999E-2</v>
          </cell>
          <cell r="G436">
            <v>0</v>
          </cell>
          <cell r="H436">
            <v>2.7</v>
          </cell>
          <cell r="I436">
            <v>5.4</v>
          </cell>
          <cell r="J436">
            <v>9</v>
          </cell>
        </row>
        <row r="437">
          <cell r="B437">
            <v>121389</v>
          </cell>
          <cell r="C437">
            <v>0.59789999999999999</v>
          </cell>
          <cell r="D437">
            <v>0.55869999999999997</v>
          </cell>
          <cell r="E437">
            <v>3.9100000000000003E-2</v>
          </cell>
          <cell r="F437">
            <v>0</v>
          </cell>
          <cell r="G437">
            <v>0</v>
          </cell>
          <cell r="H437">
            <v>2.7</v>
          </cell>
          <cell r="I437">
            <v>5.4</v>
          </cell>
          <cell r="J437">
            <v>9</v>
          </cell>
        </row>
        <row r="438">
          <cell r="B438">
            <v>119060</v>
          </cell>
          <cell r="C438">
            <v>2.1084999999999998</v>
          </cell>
          <cell r="D438">
            <v>1.9340999999999999</v>
          </cell>
          <cell r="E438">
            <v>0.1147</v>
          </cell>
          <cell r="F438">
            <v>1.06E-2</v>
          </cell>
          <cell r="G438">
            <v>4.8899999999999999E-2</v>
          </cell>
          <cell r="I438">
            <v>5.4</v>
          </cell>
          <cell r="J438">
            <v>9</v>
          </cell>
        </row>
        <row r="439">
          <cell r="B439">
            <v>117336</v>
          </cell>
          <cell r="C439">
            <v>6.4246999999999996</v>
          </cell>
          <cell r="D439">
            <v>5.2332999999999998</v>
          </cell>
          <cell r="E439">
            <v>0.40600000000000003</v>
          </cell>
          <cell r="F439">
            <v>0.2626</v>
          </cell>
          <cell r="G439">
            <v>0.52249999999999996</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4,8</v>
          </cell>
          <cell r="I442" t="str">
            <v>Padrão Trimestral = 9,6</v>
          </cell>
          <cell r="J442" t="str">
            <v>Padrão Anual = 16</v>
          </cell>
        </row>
        <row r="443">
          <cell r="B443">
            <v>70233</v>
          </cell>
          <cell r="C443">
            <v>0.66949999999999998</v>
          </cell>
          <cell r="D443">
            <v>0.61009999999999998</v>
          </cell>
          <cell r="E443">
            <v>5.67E-2</v>
          </cell>
          <cell r="F443">
            <v>2.7000000000000001E-3</v>
          </cell>
          <cell r="G443">
            <v>0</v>
          </cell>
          <cell r="H443">
            <v>4.8</v>
          </cell>
          <cell r="I443">
            <v>9.6</v>
          </cell>
          <cell r="J443">
            <v>16</v>
          </cell>
        </row>
        <row r="444">
          <cell r="B444">
            <v>70237</v>
          </cell>
          <cell r="C444">
            <v>0.2233</v>
          </cell>
          <cell r="D444">
            <v>0.16869999999999999</v>
          </cell>
          <cell r="E444">
            <v>5.4600000000000003E-2</v>
          </cell>
          <cell r="F444">
            <v>0</v>
          </cell>
          <cell r="G444">
            <v>0</v>
          </cell>
          <cell r="H444">
            <v>4.8</v>
          </cell>
          <cell r="I444">
            <v>9.6</v>
          </cell>
          <cell r="J444">
            <v>16</v>
          </cell>
        </row>
        <row r="445">
          <cell r="B445">
            <v>70236</v>
          </cell>
          <cell r="C445">
            <v>0.72899999999999998</v>
          </cell>
          <cell r="D445">
            <v>0.34399999999999997</v>
          </cell>
          <cell r="E445">
            <v>0.1333</v>
          </cell>
          <cell r="F445">
            <v>0</v>
          </cell>
          <cell r="G445">
            <v>0.25169999999999998</v>
          </cell>
          <cell r="H445">
            <v>4.8</v>
          </cell>
          <cell r="I445">
            <v>9.6</v>
          </cell>
          <cell r="J445">
            <v>16</v>
          </cell>
        </row>
        <row r="446">
          <cell r="B446">
            <v>70235</v>
          </cell>
          <cell r="C446">
            <v>1.6217999999999999</v>
          </cell>
          <cell r="D446">
            <v>1.1228</v>
          </cell>
          <cell r="E446">
            <v>0.24460000000000001</v>
          </cell>
          <cell r="F446">
            <v>2.7000000000000001E-3</v>
          </cell>
          <cell r="G446">
            <v>0.25169999999999998</v>
          </cell>
          <cell r="H446">
            <v>4.8</v>
          </cell>
          <cell r="I446">
            <v>9.6</v>
          </cell>
          <cell r="J446">
            <v>16</v>
          </cell>
        </row>
        <row r="447">
          <cell r="B447">
            <v>70239</v>
          </cell>
          <cell r="C447">
            <v>0.46579999999999999</v>
          </cell>
          <cell r="D447">
            <v>0.32469999999999999</v>
          </cell>
          <cell r="E447">
            <v>0.13869999999999999</v>
          </cell>
          <cell r="F447">
            <v>2.3E-3</v>
          </cell>
          <cell r="G447">
            <v>0</v>
          </cell>
          <cell r="H447">
            <v>4.8</v>
          </cell>
          <cell r="I447">
            <v>9.6</v>
          </cell>
          <cell r="J447">
            <v>16</v>
          </cell>
        </row>
        <row r="448">
          <cell r="B448">
            <v>70239</v>
          </cell>
          <cell r="C448">
            <v>1.3159000000000001</v>
          </cell>
          <cell r="D448">
            <v>0.71679999999999999</v>
          </cell>
          <cell r="E448">
            <v>0.59809999999999997</v>
          </cell>
          <cell r="F448">
            <v>1E-3</v>
          </cell>
          <cell r="G448">
            <v>0</v>
          </cell>
          <cell r="H448">
            <v>4.8</v>
          </cell>
          <cell r="I448">
            <v>9.6</v>
          </cell>
          <cell r="J448">
            <v>16</v>
          </cell>
        </row>
        <row r="449">
          <cell r="B449">
            <v>70303</v>
          </cell>
          <cell r="C449">
            <v>0.82030000000000003</v>
          </cell>
          <cell r="D449">
            <v>0.52629999999999999</v>
          </cell>
          <cell r="E449">
            <v>0.2787</v>
          </cell>
          <cell r="F449">
            <v>1.5299999999999999E-2</v>
          </cell>
          <cell r="G449">
            <v>0</v>
          </cell>
          <cell r="H449">
            <v>4.8</v>
          </cell>
          <cell r="I449">
            <v>9.6</v>
          </cell>
          <cell r="J449">
            <v>16</v>
          </cell>
        </row>
        <row r="450">
          <cell r="B450">
            <v>70260</v>
          </cell>
          <cell r="C450">
            <v>2.6019999999999999</v>
          </cell>
          <cell r="D450">
            <v>1.5678000000000001</v>
          </cell>
          <cell r="E450">
            <v>1.0155000000000001</v>
          </cell>
          <cell r="F450">
            <v>1.8599999999999998E-2</v>
          </cell>
          <cell r="G450">
            <v>0</v>
          </cell>
          <cell r="H450">
            <v>4.8</v>
          </cell>
          <cell r="I450">
            <v>9.6</v>
          </cell>
          <cell r="J450">
            <v>16</v>
          </cell>
        </row>
        <row r="451">
          <cell r="B451">
            <v>71646</v>
          </cell>
          <cell r="C451">
            <v>0.61770000000000003</v>
          </cell>
          <cell r="D451">
            <v>0.50570000000000004</v>
          </cell>
          <cell r="E451">
            <v>0.1119</v>
          </cell>
          <cell r="F451">
            <v>0</v>
          </cell>
          <cell r="G451">
            <v>0</v>
          </cell>
          <cell r="H451">
            <v>4.8</v>
          </cell>
          <cell r="I451">
            <v>9.6</v>
          </cell>
          <cell r="J451">
            <v>16</v>
          </cell>
        </row>
        <row r="452">
          <cell r="B452">
            <v>71658</v>
          </cell>
          <cell r="C452">
            <v>0.41670000000000001</v>
          </cell>
          <cell r="D452">
            <v>0.2296</v>
          </cell>
          <cell r="E452">
            <v>0.18709999999999999</v>
          </cell>
          <cell r="F452">
            <v>0</v>
          </cell>
          <cell r="G452">
            <v>0</v>
          </cell>
          <cell r="H452">
            <v>4.8</v>
          </cell>
          <cell r="I452">
            <v>9.6</v>
          </cell>
          <cell r="J452">
            <v>16</v>
          </cell>
        </row>
        <row r="453">
          <cell r="B453">
            <v>71662</v>
          </cell>
          <cell r="C453">
            <v>0.40100000000000002</v>
          </cell>
          <cell r="D453">
            <v>0.25290000000000001</v>
          </cell>
          <cell r="E453">
            <v>0.1457</v>
          </cell>
          <cell r="F453">
            <v>2.3E-3</v>
          </cell>
          <cell r="G453">
            <v>0</v>
          </cell>
          <cell r="H453">
            <v>4.8</v>
          </cell>
          <cell r="I453">
            <v>9.6</v>
          </cell>
          <cell r="J453">
            <v>16</v>
          </cell>
        </row>
        <row r="454">
          <cell r="B454">
            <v>71655</v>
          </cell>
          <cell r="C454">
            <v>1.4354</v>
          </cell>
          <cell r="D454">
            <v>0.98819999999999997</v>
          </cell>
          <cell r="E454">
            <v>0.44469999999999998</v>
          </cell>
          <cell r="F454">
            <v>2.3E-3</v>
          </cell>
          <cell r="G454">
            <v>0</v>
          </cell>
          <cell r="H454">
            <v>4.8</v>
          </cell>
          <cell r="I454">
            <v>9.6</v>
          </cell>
          <cell r="J454">
            <v>16</v>
          </cell>
        </row>
        <row r="455">
          <cell r="B455">
            <v>71662</v>
          </cell>
          <cell r="C455">
            <v>1.0456000000000001</v>
          </cell>
          <cell r="D455">
            <v>0.78590000000000004</v>
          </cell>
          <cell r="E455">
            <v>0.13719999999999999</v>
          </cell>
          <cell r="F455">
            <v>0</v>
          </cell>
          <cell r="G455">
            <v>0.1225</v>
          </cell>
          <cell r="H455">
            <v>4.8</v>
          </cell>
          <cell r="I455">
            <v>9.6</v>
          </cell>
          <cell r="J455">
            <v>16</v>
          </cell>
        </row>
        <row r="456">
          <cell r="B456">
            <v>71766</v>
          </cell>
          <cell r="C456">
            <v>1.2766</v>
          </cell>
          <cell r="D456">
            <v>0.89910000000000001</v>
          </cell>
          <cell r="E456">
            <v>0.37740000000000001</v>
          </cell>
          <cell r="F456">
            <v>0</v>
          </cell>
          <cell r="G456">
            <v>0</v>
          </cell>
          <cell r="H456">
            <v>4.8</v>
          </cell>
          <cell r="I456">
            <v>9.6</v>
          </cell>
          <cell r="J456">
            <v>16</v>
          </cell>
        </row>
        <row r="457">
          <cell r="B457">
            <v>72689</v>
          </cell>
          <cell r="C457">
            <v>1.4933000000000001</v>
          </cell>
          <cell r="D457">
            <v>1.4510000000000001</v>
          </cell>
          <cell r="E457">
            <v>4.2299999999999997E-2</v>
          </cell>
          <cell r="F457">
            <v>0</v>
          </cell>
          <cell r="G457">
            <v>0</v>
          </cell>
          <cell r="H457">
            <v>4.8</v>
          </cell>
          <cell r="I457">
            <v>9.6</v>
          </cell>
          <cell r="J457">
            <v>16</v>
          </cell>
        </row>
        <row r="458">
          <cell r="B458">
            <v>72039</v>
          </cell>
          <cell r="C458">
            <v>3.8187000000000002</v>
          </cell>
          <cell r="D458">
            <v>3.1415999999999999</v>
          </cell>
          <cell r="E458">
            <v>0.55510000000000004</v>
          </cell>
          <cell r="F458">
            <v>0</v>
          </cell>
          <cell r="G458">
            <v>0.12189999999999999</v>
          </cell>
          <cell r="I458">
            <v>9.6</v>
          </cell>
          <cell r="J458">
            <v>16</v>
          </cell>
        </row>
        <row r="459">
          <cell r="B459">
            <v>71048</v>
          </cell>
          <cell r="C459">
            <v>9.4959000000000007</v>
          </cell>
          <cell r="D459">
            <v>6.8423999999999996</v>
          </cell>
          <cell r="E459">
            <v>2.2574000000000001</v>
          </cell>
          <cell r="F459">
            <v>2.3400000000000001E-2</v>
          </cell>
          <cell r="G459">
            <v>0.37240000000000001</v>
          </cell>
          <cell r="J459">
            <v>16</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4,5</v>
          </cell>
          <cell r="I462" t="str">
            <v>Padrão Trimestral = 9</v>
          </cell>
          <cell r="J462" t="str">
            <v>Padrão Anual = 15</v>
          </cell>
        </row>
        <row r="463">
          <cell r="B463">
            <v>82463</v>
          </cell>
          <cell r="C463">
            <v>0.53110000000000002</v>
          </cell>
          <cell r="D463">
            <v>0.49380000000000002</v>
          </cell>
          <cell r="E463">
            <v>2.0199999999999999E-2</v>
          </cell>
          <cell r="F463">
            <v>1.7100000000000001E-2</v>
          </cell>
          <cell r="G463">
            <v>0</v>
          </cell>
          <cell r="H463">
            <v>4.5</v>
          </cell>
          <cell r="I463">
            <v>9</v>
          </cell>
          <cell r="J463">
            <v>15</v>
          </cell>
        </row>
        <row r="464">
          <cell r="B464">
            <v>82463</v>
          </cell>
          <cell r="C464">
            <v>1.0665</v>
          </cell>
          <cell r="D464">
            <v>0.97230000000000005</v>
          </cell>
          <cell r="E464">
            <v>4.4000000000000003E-3</v>
          </cell>
          <cell r="F464">
            <v>8.9800000000000005E-2</v>
          </cell>
          <cell r="G464">
            <v>0</v>
          </cell>
          <cell r="H464">
            <v>4.5</v>
          </cell>
          <cell r="I464">
            <v>9</v>
          </cell>
          <cell r="J464">
            <v>15</v>
          </cell>
        </row>
        <row r="465">
          <cell r="B465">
            <v>82466</v>
          </cell>
          <cell r="C465">
            <v>0.49559999999999998</v>
          </cell>
          <cell r="D465">
            <v>0.45529999999999998</v>
          </cell>
          <cell r="E465">
            <v>2.8299999999999999E-2</v>
          </cell>
          <cell r="F465">
            <v>1.21E-2</v>
          </cell>
          <cell r="G465">
            <v>0</v>
          </cell>
          <cell r="H465">
            <v>4.5</v>
          </cell>
          <cell r="I465">
            <v>9</v>
          </cell>
          <cell r="J465">
            <v>15</v>
          </cell>
        </row>
        <row r="466">
          <cell r="B466">
            <v>82464</v>
          </cell>
          <cell r="C466">
            <v>2.0931999999999999</v>
          </cell>
          <cell r="D466">
            <v>1.9214</v>
          </cell>
          <cell r="E466">
            <v>5.2900000000000003E-2</v>
          </cell>
          <cell r="F466">
            <v>0.11899999999999999</v>
          </cell>
          <cell r="G466">
            <v>0</v>
          </cell>
          <cell r="H466">
            <v>4.5</v>
          </cell>
          <cell r="I466">
            <v>9</v>
          </cell>
          <cell r="J466">
            <v>15</v>
          </cell>
        </row>
        <row r="467">
          <cell r="B467">
            <v>82465</v>
          </cell>
          <cell r="C467">
            <v>0.29060000000000002</v>
          </cell>
          <cell r="D467">
            <v>0.26119999999999999</v>
          </cell>
          <cell r="E467">
            <v>2.9399999999999999E-2</v>
          </cell>
          <cell r="F467">
            <v>0</v>
          </cell>
          <cell r="G467">
            <v>0</v>
          </cell>
          <cell r="H467">
            <v>4.5</v>
          </cell>
          <cell r="I467">
            <v>9</v>
          </cell>
          <cell r="J467">
            <v>15</v>
          </cell>
        </row>
        <row r="468">
          <cell r="B468">
            <v>82466</v>
          </cell>
          <cell r="C468">
            <v>0.67369999999999997</v>
          </cell>
          <cell r="D468">
            <v>0.58560000000000001</v>
          </cell>
          <cell r="E468">
            <v>7.7399999999999997E-2</v>
          </cell>
          <cell r="F468">
            <v>5.4000000000000003E-3</v>
          </cell>
          <cell r="G468">
            <v>5.1999999999999998E-3</v>
          </cell>
          <cell r="H468">
            <v>4.5</v>
          </cell>
          <cell r="I468">
            <v>9</v>
          </cell>
          <cell r="J468">
            <v>15</v>
          </cell>
        </row>
        <row r="469">
          <cell r="B469">
            <v>82466</v>
          </cell>
          <cell r="C469">
            <v>0.36299999999999999</v>
          </cell>
          <cell r="D469">
            <v>0.31540000000000001</v>
          </cell>
          <cell r="E469">
            <v>4.7600000000000003E-2</v>
          </cell>
          <cell r="F469">
            <v>0</v>
          </cell>
          <cell r="G469">
            <v>0</v>
          </cell>
          <cell r="H469">
            <v>4.5</v>
          </cell>
          <cell r="I469">
            <v>9</v>
          </cell>
          <cell r="J469">
            <v>15</v>
          </cell>
        </row>
        <row r="470">
          <cell r="B470">
            <v>82466</v>
          </cell>
          <cell r="C470">
            <v>1.3272999999999999</v>
          </cell>
          <cell r="D470">
            <v>1.1621999999999999</v>
          </cell>
          <cell r="E470">
            <v>0.15440000000000001</v>
          </cell>
          <cell r="F470">
            <v>5.4000000000000003E-3</v>
          </cell>
          <cell r="G470">
            <v>5.1999999999999998E-3</v>
          </cell>
          <cell r="H470">
            <v>4.5</v>
          </cell>
          <cell r="I470">
            <v>9</v>
          </cell>
          <cell r="J470">
            <v>15</v>
          </cell>
        </row>
        <row r="471">
          <cell r="B471">
            <v>83536</v>
          </cell>
          <cell r="C471">
            <v>0.64039999999999997</v>
          </cell>
          <cell r="D471">
            <v>0.58260000000000001</v>
          </cell>
          <cell r="E471">
            <v>5.7700000000000001E-2</v>
          </cell>
          <cell r="F471">
            <v>0</v>
          </cell>
          <cell r="G471">
            <v>0</v>
          </cell>
          <cell r="H471">
            <v>4.5</v>
          </cell>
          <cell r="I471">
            <v>9</v>
          </cell>
          <cell r="J471">
            <v>15</v>
          </cell>
        </row>
        <row r="472">
          <cell r="B472">
            <v>83537</v>
          </cell>
          <cell r="C472">
            <v>0.3836</v>
          </cell>
          <cell r="D472">
            <v>0.34050000000000002</v>
          </cell>
          <cell r="E472">
            <v>4.3099999999999999E-2</v>
          </cell>
          <cell r="F472">
            <v>0</v>
          </cell>
          <cell r="G472">
            <v>0</v>
          </cell>
          <cell r="H472">
            <v>4.5</v>
          </cell>
          <cell r="I472">
            <v>9</v>
          </cell>
          <cell r="J472">
            <v>15</v>
          </cell>
        </row>
        <row r="473">
          <cell r="B473">
            <v>83537</v>
          </cell>
          <cell r="C473">
            <v>1.2175</v>
          </cell>
          <cell r="D473">
            <v>0.59640000000000004</v>
          </cell>
          <cell r="E473">
            <v>0.61950000000000005</v>
          </cell>
          <cell r="F473">
            <v>1.6000000000000001E-3</v>
          </cell>
          <cell r="G473">
            <v>0</v>
          </cell>
          <cell r="H473">
            <v>4.5</v>
          </cell>
          <cell r="I473">
            <v>9</v>
          </cell>
          <cell r="J473">
            <v>15</v>
          </cell>
        </row>
        <row r="474">
          <cell r="B474">
            <v>83537</v>
          </cell>
          <cell r="C474">
            <v>2.2414999999999998</v>
          </cell>
          <cell r="D474">
            <v>1.5195000000000001</v>
          </cell>
          <cell r="E474">
            <v>0.72030000000000005</v>
          </cell>
          <cell r="F474">
            <v>1.6000000000000001E-3</v>
          </cell>
          <cell r="G474">
            <v>0</v>
          </cell>
          <cell r="H474">
            <v>4.5</v>
          </cell>
          <cell r="I474">
            <v>9</v>
          </cell>
          <cell r="J474">
            <v>15</v>
          </cell>
        </row>
        <row r="475">
          <cell r="B475">
            <v>83600</v>
          </cell>
          <cell r="C475">
            <v>0.61480000000000001</v>
          </cell>
          <cell r="D475">
            <v>0.47660000000000002</v>
          </cell>
          <cell r="E475">
            <v>7.2900000000000006E-2</v>
          </cell>
          <cell r="F475">
            <v>6.54E-2</v>
          </cell>
          <cell r="G475">
            <v>0</v>
          </cell>
          <cell r="H475">
            <v>4.5</v>
          </cell>
          <cell r="I475">
            <v>9</v>
          </cell>
          <cell r="J475">
            <v>15</v>
          </cell>
        </row>
        <row r="476">
          <cell r="B476">
            <v>83589</v>
          </cell>
          <cell r="C476">
            <v>0.4803</v>
          </cell>
          <cell r="D476">
            <v>0.4723</v>
          </cell>
          <cell r="E476">
            <v>8.0000000000000002E-3</v>
          </cell>
          <cell r="F476">
            <v>0</v>
          </cell>
          <cell r="G476">
            <v>0</v>
          </cell>
          <cell r="H476">
            <v>4.5</v>
          </cell>
          <cell r="I476">
            <v>9</v>
          </cell>
          <cell r="J476">
            <v>15</v>
          </cell>
        </row>
        <row r="477">
          <cell r="B477">
            <v>84508</v>
          </cell>
          <cell r="C477">
            <v>0.63419999999999999</v>
          </cell>
          <cell r="D477">
            <v>0.60550000000000004</v>
          </cell>
          <cell r="E477">
            <v>2.8799999999999999E-2</v>
          </cell>
          <cell r="F477">
            <v>0</v>
          </cell>
          <cell r="G477">
            <v>0</v>
          </cell>
          <cell r="H477">
            <v>4.5</v>
          </cell>
          <cell r="I477">
            <v>9</v>
          </cell>
          <cell r="J477">
            <v>15</v>
          </cell>
        </row>
        <row r="478">
          <cell r="B478">
            <v>83899</v>
          </cell>
          <cell r="C478">
            <v>1.7299</v>
          </cell>
          <cell r="D478">
            <v>1.5553999999999999</v>
          </cell>
          <cell r="E478">
            <v>0.1096</v>
          </cell>
          <cell r="F478">
            <v>6.5199999999999994E-2</v>
          </cell>
          <cell r="G478">
            <v>0</v>
          </cell>
          <cell r="I478">
            <v>9</v>
          </cell>
          <cell r="J478">
            <v>15</v>
          </cell>
        </row>
        <row r="479">
          <cell r="B479">
            <v>83091</v>
          </cell>
          <cell r="C479">
            <v>7.3949999999999996</v>
          </cell>
          <cell r="D479">
            <v>6.1585000000000001</v>
          </cell>
          <cell r="E479">
            <v>1.0406</v>
          </cell>
          <cell r="F479">
            <v>0.19089999999999999</v>
          </cell>
          <cell r="G479">
            <v>5.1999999999999998E-3</v>
          </cell>
          <cell r="J479">
            <v>15</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3,6</v>
          </cell>
          <cell r="I482" t="str">
            <v>Padrão Trimestral = 7,2</v>
          </cell>
          <cell r="J482" t="str">
            <v>Padrão Anual = 12</v>
          </cell>
        </row>
        <row r="483">
          <cell r="B483">
            <v>29549</v>
          </cell>
          <cell r="C483">
            <v>0.61770000000000003</v>
          </cell>
          <cell r="D483">
            <v>0.34570000000000001</v>
          </cell>
          <cell r="E483">
            <v>0.27200000000000002</v>
          </cell>
          <cell r="F483">
            <v>0</v>
          </cell>
          <cell r="G483">
            <v>0</v>
          </cell>
          <cell r="H483">
            <v>3.6</v>
          </cell>
          <cell r="I483">
            <v>7.2</v>
          </cell>
          <cell r="J483">
            <v>12</v>
          </cell>
        </row>
        <row r="484">
          <cell r="B484">
            <v>29549</v>
          </cell>
          <cell r="C484">
            <v>0.48170000000000002</v>
          </cell>
          <cell r="D484">
            <v>0.45419999999999999</v>
          </cell>
          <cell r="E484">
            <v>2.75E-2</v>
          </cell>
          <cell r="F484">
            <v>0</v>
          </cell>
          <cell r="G484">
            <v>0</v>
          </cell>
          <cell r="H484">
            <v>3.6</v>
          </cell>
          <cell r="I484">
            <v>7.2</v>
          </cell>
          <cell r="J484">
            <v>12</v>
          </cell>
        </row>
        <row r="485">
          <cell r="B485">
            <v>29549</v>
          </cell>
          <cell r="C485">
            <v>0.44890000000000002</v>
          </cell>
          <cell r="D485">
            <v>0.36749999999999999</v>
          </cell>
          <cell r="E485">
            <v>8.0799999999999997E-2</v>
          </cell>
          <cell r="F485">
            <v>0</v>
          </cell>
          <cell r="G485">
            <v>5.0000000000000001E-4</v>
          </cell>
          <cell r="H485">
            <v>3.6</v>
          </cell>
          <cell r="I485">
            <v>7.2</v>
          </cell>
          <cell r="J485">
            <v>12</v>
          </cell>
        </row>
        <row r="486">
          <cell r="B486">
            <v>29549</v>
          </cell>
          <cell r="C486">
            <v>1.5483</v>
          </cell>
          <cell r="D486">
            <v>1.1674</v>
          </cell>
          <cell r="E486">
            <v>0.38030000000000003</v>
          </cell>
          <cell r="F486">
            <v>0</v>
          </cell>
          <cell r="G486">
            <v>5.0000000000000001E-4</v>
          </cell>
          <cell r="H486">
            <v>3.6</v>
          </cell>
          <cell r="I486">
            <v>7.2</v>
          </cell>
          <cell r="J486">
            <v>12</v>
          </cell>
        </row>
        <row r="487">
          <cell r="B487">
            <v>29549</v>
          </cell>
          <cell r="C487">
            <v>0.6895</v>
          </cell>
          <cell r="D487">
            <v>0.22720000000000001</v>
          </cell>
          <cell r="E487">
            <v>0.46050000000000002</v>
          </cell>
          <cell r="F487">
            <v>1.8E-3</v>
          </cell>
          <cell r="G487">
            <v>0</v>
          </cell>
          <cell r="H487">
            <v>3.6</v>
          </cell>
          <cell r="I487">
            <v>7.2</v>
          </cell>
          <cell r="J487">
            <v>12</v>
          </cell>
        </row>
        <row r="488">
          <cell r="B488">
            <v>29549</v>
          </cell>
          <cell r="C488">
            <v>0.39150000000000001</v>
          </cell>
          <cell r="D488">
            <v>0.35460000000000003</v>
          </cell>
          <cell r="E488">
            <v>3.6900000000000002E-2</v>
          </cell>
          <cell r="F488">
            <v>0</v>
          </cell>
          <cell r="G488">
            <v>0</v>
          </cell>
          <cell r="H488">
            <v>3.6</v>
          </cell>
          <cell r="I488">
            <v>7.2</v>
          </cell>
          <cell r="J488">
            <v>12</v>
          </cell>
        </row>
        <row r="489">
          <cell r="B489">
            <v>29549</v>
          </cell>
          <cell r="C489">
            <v>0.2611</v>
          </cell>
          <cell r="D489">
            <v>0.2147</v>
          </cell>
          <cell r="E489">
            <v>4.6399999999999997E-2</v>
          </cell>
          <cell r="F489">
            <v>0</v>
          </cell>
          <cell r="G489">
            <v>0</v>
          </cell>
          <cell r="H489">
            <v>3.6</v>
          </cell>
          <cell r="I489">
            <v>7.2</v>
          </cell>
          <cell r="J489">
            <v>12</v>
          </cell>
        </row>
        <row r="490">
          <cell r="B490">
            <v>29549</v>
          </cell>
          <cell r="C490">
            <v>1.3421000000000001</v>
          </cell>
          <cell r="D490">
            <v>0.79649999999999999</v>
          </cell>
          <cell r="E490">
            <v>0.54379999999999995</v>
          </cell>
          <cell r="F490">
            <v>1.8E-3</v>
          </cell>
          <cell r="G490">
            <v>0</v>
          </cell>
          <cell r="H490">
            <v>3.6</v>
          </cell>
          <cell r="I490">
            <v>7.2</v>
          </cell>
          <cell r="J490">
            <v>12</v>
          </cell>
        </row>
        <row r="491">
          <cell r="B491">
            <v>29549</v>
          </cell>
          <cell r="C491">
            <v>0.9919</v>
          </cell>
          <cell r="D491">
            <v>0.96860000000000002</v>
          </cell>
          <cell r="E491">
            <v>2.0500000000000001E-2</v>
          </cell>
          <cell r="F491">
            <v>2.7000000000000001E-3</v>
          </cell>
          <cell r="G491">
            <v>0</v>
          </cell>
          <cell r="H491">
            <v>3.6</v>
          </cell>
          <cell r="I491">
            <v>7.2</v>
          </cell>
          <cell r="J491">
            <v>12</v>
          </cell>
        </row>
        <row r="492">
          <cell r="B492">
            <v>29549</v>
          </cell>
          <cell r="C492">
            <v>0.1799</v>
          </cell>
          <cell r="D492">
            <v>0.17499999999999999</v>
          </cell>
          <cell r="E492">
            <v>4.8999999999999998E-3</v>
          </cell>
          <cell r="F492">
            <v>0</v>
          </cell>
          <cell r="G492">
            <v>0</v>
          </cell>
          <cell r="H492">
            <v>3.6</v>
          </cell>
          <cell r="I492">
            <v>7.2</v>
          </cell>
          <cell r="J492">
            <v>12</v>
          </cell>
        </row>
        <row r="493">
          <cell r="B493">
            <v>29549</v>
          </cell>
          <cell r="C493">
            <v>0.1565</v>
          </cell>
          <cell r="D493">
            <v>0.128</v>
          </cell>
          <cell r="E493">
            <v>2.8500000000000001E-2</v>
          </cell>
          <cell r="F493">
            <v>0</v>
          </cell>
          <cell r="G493">
            <v>0</v>
          </cell>
          <cell r="H493">
            <v>3.6</v>
          </cell>
          <cell r="I493">
            <v>7.2</v>
          </cell>
          <cell r="J493">
            <v>12</v>
          </cell>
        </row>
        <row r="494">
          <cell r="B494">
            <v>29549</v>
          </cell>
          <cell r="C494">
            <v>1.3283</v>
          </cell>
          <cell r="D494">
            <v>1.2716000000000001</v>
          </cell>
          <cell r="E494">
            <v>5.3900000000000003E-2</v>
          </cell>
          <cell r="F494">
            <v>2.7000000000000001E-3</v>
          </cell>
          <cell r="G494">
            <v>0</v>
          </cell>
          <cell r="H494">
            <v>3.6</v>
          </cell>
          <cell r="I494">
            <v>7.2</v>
          </cell>
          <cell r="J494">
            <v>12</v>
          </cell>
        </row>
        <row r="495">
          <cell r="B495">
            <v>29549</v>
          </cell>
          <cell r="C495">
            <v>0.37940000000000002</v>
          </cell>
          <cell r="D495">
            <v>0.35970000000000002</v>
          </cell>
          <cell r="E495">
            <v>3.3E-3</v>
          </cell>
          <cell r="F495">
            <v>1.6500000000000001E-2</v>
          </cell>
          <cell r="G495">
            <v>0</v>
          </cell>
          <cell r="H495">
            <v>3.6</v>
          </cell>
          <cell r="I495">
            <v>7.2</v>
          </cell>
          <cell r="J495">
            <v>12</v>
          </cell>
        </row>
        <row r="496">
          <cell r="B496">
            <v>29549</v>
          </cell>
          <cell r="C496">
            <v>0.81620000000000004</v>
          </cell>
          <cell r="D496">
            <v>0.30009999999999998</v>
          </cell>
          <cell r="E496">
            <v>6.3200000000000006E-2</v>
          </cell>
          <cell r="F496">
            <v>0.45279999999999998</v>
          </cell>
          <cell r="G496">
            <v>0</v>
          </cell>
          <cell r="H496">
            <v>3.6</v>
          </cell>
          <cell r="I496">
            <v>7.2</v>
          </cell>
          <cell r="J496">
            <v>12</v>
          </cell>
        </row>
        <row r="497">
          <cell r="B497">
            <v>29549</v>
          </cell>
          <cell r="C497">
            <v>0.90800000000000003</v>
          </cell>
          <cell r="D497">
            <v>0.59279999999999999</v>
          </cell>
          <cell r="E497">
            <v>8.0799999999999997E-2</v>
          </cell>
          <cell r="F497">
            <v>0.2344</v>
          </cell>
          <cell r="G497">
            <v>0</v>
          </cell>
          <cell r="H497">
            <v>3.6</v>
          </cell>
          <cell r="I497">
            <v>7.2</v>
          </cell>
          <cell r="J497">
            <v>12</v>
          </cell>
        </row>
        <row r="498">
          <cell r="B498">
            <v>29549</v>
          </cell>
          <cell r="C498">
            <v>2.1036000000000001</v>
          </cell>
          <cell r="D498">
            <v>1.2525999999999999</v>
          </cell>
          <cell r="E498">
            <v>0.14729999999999999</v>
          </cell>
          <cell r="F498">
            <v>0.70369999999999999</v>
          </cell>
          <cell r="G498">
            <v>0</v>
          </cell>
          <cell r="I498">
            <v>7.2</v>
          </cell>
          <cell r="J498">
            <v>12</v>
          </cell>
        </row>
        <row r="499">
          <cell r="B499">
            <v>29549</v>
          </cell>
          <cell r="C499">
            <v>6.3223000000000003</v>
          </cell>
          <cell r="D499">
            <v>4.4881000000000002</v>
          </cell>
          <cell r="E499">
            <v>1.1253</v>
          </cell>
          <cell r="F499">
            <v>0.70820000000000005</v>
          </cell>
          <cell r="G499">
            <v>5.0000000000000001E-4</v>
          </cell>
          <cell r="J499">
            <v>12</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6,9</v>
          </cell>
          <cell r="I502" t="str">
            <v>Padrão Trimestral = 13,8</v>
          </cell>
          <cell r="J502" t="str">
            <v>Padrão Anual = 23</v>
          </cell>
        </row>
        <row r="503">
          <cell r="B503">
            <v>153670</v>
          </cell>
          <cell r="C503">
            <v>1.7917000000000001</v>
          </cell>
          <cell r="D503">
            <v>1.5313000000000001</v>
          </cell>
          <cell r="E503">
            <v>0.12690000000000001</v>
          </cell>
          <cell r="F503">
            <v>0.13339999999999999</v>
          </cell>
          <cell r="G503">
            <v>0</v>
          </cell>
          <cell r="H503">
            <v>6.9</v>
          </cell>
          <cell r="I503">
            <v>13.8</v>
          </cell>
          <cell r="J503">
            <v>23</v>
          </cell>
        </row>
        <row r="504">
          <cell r="B504">
            <v>153672</v>
          </cell>
          <cell r="C504">
            <v>1.0992</v>
          </cell>
          <cell r="D504">
            <v>0.67610000000000003</v>
          </cell>
          <cell r="E504">
            <v>0.41699999999999998</v>
          </cell>
          <cell r="F504">
            <v>6.1000000000000004E-3</v>
          </cell>
          <cell r="G504">
            <v>0</v>
          </cell>
          <cell r="H504">
            <v>6.9</v>
          </cell>
          <cell r="I504">
            <v>13.8</v>
          </cell>
          <cell r="J504">
            <v>23</v>
          </cell>
        </row>
        <row r="505">
          <cell r="B505">
            <v>153677</v>
          </cell>
          <cell r="C505">
            <v>1.1395</v>
          </cell>
          <cell r="D505">
            <v>0.61850000000000005</v>
          </cell>
          <cell r="E505">
            <v>4.2700000000000002E-2</v>
          </cell>
          <cell r="F505">
            <v>0.45779999999999998</v>
          </cell>
          <cell r="G505">
            <v>2.0500000000000001E-2</v>
          </cell>
          <cell r="H505">
            <v>6.9</v>
          </cell>
          <cell r="I505">
            <v>13.8</v>
          </cell>
          <cell r="J505">
            <v>23</v>
          </cell>
        </row>
        <row r="506">
          <cell r="B506">
            <v>153673</v>
          </cell>
          <cell r="C506">
            <v>4.0304000000000002</v>
          </cell>
          <cell r="D506">
            <v>2.8258999999999999</v>
          </cell>
          <cell r="E506">
            <v>0.58660000000000001</v>
          </cell>
          <cell r="F506">
            <v>0.59730000000000005</v>
          </cell>
          <cell r="G506">
            <v>2.0500000000000001E-2</v>
          </cell>
          <cell r="H506">
            <v>6.9</v>
          </cell>
          <cell r="I506">
            <v>13.8</v>
          </cell>
          <cell r="J506">
            <v>23</v>
          </cell>
        </row>
        <row r="507">
          <cell r="B507">
            <v>153853</v>
          </cell>
          <cell r="C507">
            <v>0.57440000000000002</v>
          </cell>
          <cell r="D507">
            <v>0.4385</v>
          </cell>
          <cell r="E507">
            <v>0.13589999999999999</v>
          </cell>
          <cell r="F507">
            <v>0</v>
          </cell>
          <cell r="G507">
            <v>0</v>
          </cell>
          <cell r="H507">
            <v>6.9</v>
          </cell>
          <cell r="I507">
            <v>13.8</v>
          </cell>
          <cell r="J507">
            <v>23</v>
          </cell>
        </row>
        <row r="508">
          <cell r="B508">
            <v>153872</v>
          </cell>
          <cell r="C508">
            <v>4.3563999999999998</v>
          </cell>
          <cell r="D508">
            <v>0.57609999999999995</v>
          </cell>
          <cell r="E508">
            <v>0.1739</v>
          </cell>
          <cell r="F508">
            <v>3.6065</v>
          </cell>
          <cell r="G508">
            <v>0</v>
          </cell>
          <cell r="H508">
            <v>6.9</v>
          </cell>
          <cell r="I508">
            <v>13.8</v>
          </cell>
          <cell r="J508">
            <v>23</v>
          </cell>
        </row>
        <row r="509">
          <cell r="B509">
            <v>154037</v>
          </cell>
          <cell r="C509">
            <v>0.83509999999999995</v>
          </cell>
          <cell r="D509">
            <v>0.66759999999999997</v>
          </cell>
          <cell r="E509">
            <v>9.8699999999999996E-2</v>
          </cell>
          <cell r="F509">
            <v>6.88E-2</v>
          </cell>
          <cell r="G509">
            <v>0</v>
          </cell>
          <cell r="H509">
            <v>6.9</v>
          </cell>
          <cell r="I509">
            <v>13.8</v>
          </cell>
          <cell r="J509">
            <v>23</v>
          </cell>
        </row>
        <row r="510">
          <cell r="B510">
            <v>153921</v>
          </cell>
          <cell r="C510">
            <v>5.7648999999999999</v>
          </cell>
          <cell r="D510">
            <v>1.6822999999999999</v>
          </cell>
          <cell r="E510">
            <v>0.40849999999999997</v>
          </cell>
          <cell r="F510">
            <v>3.6741999999999999</v>
          </cell>
          <cell r="G510">
            <v>0</v>
          </cell>
          <cell r="H510">
            <v>6.9</v>
          </cell>
          <cell r="I510">
            <v>13.8</v>
          </cell>
          <cell r="J510">
            <v>23</v>
          </cell>
        </row>
        <row r="511">
          <cell r="B511">
            <v>157633</v>
          </cell>
          <cell r="C511">
            <v>1.3489</v>
          </cell>
          <cell r="D511">
            <v>1.2882</v>
          </cell>
          <cell r="E511">
            <v>4.36E-2</v>
          </cell>
          <cell r="F511">
            <v>0</v>
          </cell>
          <cell r="G511">
            <v>1.7100000000000001E-2</v>
          </cell>
          <cell r="H511">
            <v>6.9</v>
          </cell>
          <cell r="I511">
            <v>13.8</v>
          </cell>
          <cell r="J511">
            <v>23</v>
          </cell>
        </row>
        <row r="512">
          <cell r="B512">
            <v>157629</v>
          </cell>
          <cell r="C512">
            <v>0.41710000000000003</v>
          </cell>
          <cell r="D512">
            <v>0.38129999999999997</v>
          </cell>
          <cell r="E512">
            <v>3.5799999999999998E-2</v>
          </cell>
          <cell r="F512">
            <v>0</v>
          </cell>
          <cell r="G512">
            <v>0</v>
          </cell>
          <cell r="H512">
            <v>6.9</v>
          </cell>
          <cell r="I512">
            <v>13.8</v>
          </cell>
          <cell r="J512">
            <v>23</v>
          </cell>
        </row>
        <row r="513">
          <cell r="B513">
            <v>157627</v>
          </cell>
          <cell r="C513">
            <v>0.73550000000000004</v>
          </cell>
          <cell r="D513">
            <v>0.59650000000000003</v>
          </cell>
          <cell r="E513">
            <v>0.12839999999999999</v>
          </cell>
          <cell r="F513">
            <v>1.06E-2</v>
          </cell>
          <cell r="G513">
            <v>0</v>
          </cell>
          <cell r="H513">
            <v>6.9</v>
          </cell>
          <cell r="I513">
            <v>13.8</v>
          </cell>
          <cell r="J513">
            <v>23</v>
          </cell>
        </row>
        <row r="514">
          <cell r="B514">
            <v>157630</v>
          </cell>
          <cell r="C514">
            <v>2.5015000000000001</v>
          </cell>
          <cell r="D514">
            <v>2.266</v>
          </cell>
          <cell r="E514">
            <v>0.20780000000000001</v>
          </cell>
          <cell r="F514">
            <v>1.06E-2</v>
          </cell>
          <cell r="G514">
            <v>1.7100000000000001E-2</v>
          </cell>
          <cell r="H514">
            <v>6.9</v>
          </cell>
          <cell r="I514">
            <v>13.8</v>
          </cell>
          <cell r="J514">
            <v>23</v>
          </cell>
        </row>
        <row r="515">
          <cell r="B515">
            <v>157873</v>
          </cell>
          <cell r="C515">
            <v>1.9073</v>
          </cell>
          <cell r="D515">
            <v>0.59419999999999995</v>
          </cell>
          <cell r="E515">
            <v>0.13270000000000001</v>
          </cell>
          <cell r="F515">
            <v>0</v>
          </cell>
          <cell r="G515">
            <v>1.1805000000000001</v>
          </cell>
          <cell r="H515">
            <v>6.9</v>
          </cell>
          <cell r="I515">
            <v>13.8</v>
          </cell>
          <cell r="J515">
            <v>23</v>
          </cell>
        </row>
        <row r="516">
          <cell r="B516">
            <v>157871</v>
          </cell>
          <cell r="C516">
            <v>0.84689999999999999</v>
          </cell>
          <cell r="D516">
            <v>0.79679999999999995</v>
          </cell>
          <cell r="E516">
            <v>3.6799999999999999E-2</v>
          </cell>
          <cell r="F516">
            <v>1.3299999999999999E-2</v>
          </cell>
          <cell r="G516">
            <v>0</v>
          </cell>
          <cell r="H516">
            <v>6.9</v>
          </cell>
          <cell r="I516">
            <v>13.8</v>
          </cell>
          <cell r="J516">
            <v>23</v>
          </cell>
        </row>
        <row r="517">
          <cell r="B517">
            <v>160949</v>
          </cell>
          <cell r="C517">
            <v>2.41</v>
          </cell>
          <cell r="D517">
            <v>2.2000000000000002</v>
          </cell>
          <cell r="E517">
            <v>0.14269999999999999</v>
          </cell>
          <cell r="F517">
            <v>4.4999999999999997E-3</v>
          </cell>
          <cell r="G517">
            <v>6.2700000000000006E-2</v>
          </cell>
          <cell r="H517">
            <v>6.9</v>
          </cell>
          <cell r="I517">
            <v>13.8</v>
          </cell>
          <cell r="J517">
            <v>23</v>
          </cell>
        </row>
        <row r="518">
          <cell r="B518">
            <v>158898</v>
          </cell>
          <cell r="C518">
            <v>5.1775000000000002</v>
          </cell>
          <cell r="D518">
            <v>3.6103999999999998</v>
          </cell>
          <cell r="E518">
            <v>0.31290000000000001</v>
          </cell>
          <cell r="F518">
            <v>1.78E-2</v>
          </cell>
          <cell r="G518">
            <v>1.2363999999999999</v>
          </cell>
          <cell r="I518">
            <v>13.8</v>
          </cell>
          <cell r="J518">
            <v>23</v>
          </cell>
        </row>
        <row r="519">
          <cell r="B519">
            <v>156030</v>
          </cell>
          <cell r="C519">
            <v>17.456299999999999</v>
          </cell>
          <cell r="D519">
            <v>10.408799999999999</v>
          </cell>
          <cell r="E519">
            <v>1.5093000000000001</v>
          </cell>
          <cell r="F519">
            <v>4.2416</v>
          </cell>
          <cell r="G519">
            <v>1.2966</v>
          </cell>
          <cell r="J519">
            <v>23</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7,8</v>
          </cell>
          <cell r="I522" t="str">
            <v>Padrão Trimestral = 15,6</v>
          </cell>
          <cell r="J522" t="str">
            <v>Padrão Anual = 26</v>
          </cell>
        </row>
        <row r="523">
          <cell r="B523">
            <v>68944</v>
          </cell>
          <cell r="C523">
            <v>1.6731</v>
          </cell>
          <cell r="D523">
            <v>1.6276999999999999</v>
          </cell>
          <cell r="E523">
            <v>4.5400000000000003E-2</v>
          </cell>
          <cell r="F523">
            <v>0</v>
          </cell>
          <cell r="G523">
            <v>0</v>
          </cell>
          <cell r="H523">
            <v>7.8</v>
          </cell>
          <cell r="I523">
            <v>15.6</v>
          </cell>
          <cell r="J523">
            <v>26</v>
          </cell>
        </row>
        <row r="524">
          <cell r="B524">
            <v>68836</v>
          </cell>
          <cell r="C524">
            <v>1.7911999999999999</v>
          </cell>
          <cell r="D524">
            <v>1.5548999999999999</v>
          </cell>
          <cell r="E524">
            <v>9.4600000000000004E-2</v>
          </cell>
          <cell r="F524">
            <v>0.14180000000000001</v>
          </cell>
          <cell r="G524">
            <v>0</v>
          </cell>
          <cell r="H524">
            <v>7.8</v>
          </cell>
          <cell r="I524">
            <v>15.6</v>
          </cell>
          <cell r="J524">
            <v>26</v>
          </cell>
        </row>
        <row r="525">
          <cell r="B525">
            <v>68762</v>
          </cell>
          <cell r="C525">
            <v>0.96299999999999997</v>
          </cell>
          <cell r="D525">
            <v>0.57140000000000002</v>
          </cell>
          <cell r="E525">
            <v>0.37540000000000001</v>
          </cell>
          <cell r="F525">
            <v>0</v>
          </cell>
          <cell r="G525">
            <v>1.6199999999999999E-2</v>
          </cell>
          <cell r="H525">
            <v>7.8</v>
          </cell>
          <cell r="I525">
            <v>15.6</v>
          </cell>
          <cell r="J525">
            <v>26</v>
          </cell>
        </row>
        <row r="526">
          <cell r="B526">
            <v>68847</v>
          </cell>
          <cell r="C526">
            <v>4.4282000000000004</v>
          </cell>
          <cell r="D526">
            <v>3.7553000000000001</v>
          </cell>
          <cell r="E526">
            <v>0.51500000000000001</v>
          </cell>
          <cell r="F526">
            <v>0.14180000000000001</v>
          </cell>
          <cell r="G526">
            <v>1.6199999999999999E-2</v>
          </cell>
          <cell r="H526">
            <v>7.8</v>
          </cell>
          <cell r="I526">
            <v>15.6</v>
          </cell>
          <cell r="J526">
            <v>26</v>
          </cell>
        </row>
        <row r="527">
          <cell r="B527">
            <v>68813</v>
          </cell>
          <cell r="C527">
            <v>1.3859999999999999</v>
          </cell>
          <cell r="D527">
            <v>0.66449999999999998</v>
          </cell>
          <cell r="E527">
            <v>0.72150000000000003</v>
          </cell>
          <cell r="F527">
            <v>0</v>
          </cell>
          <cell r="G527">
            <v>1E-4</v>
          </cell>
          <cell r="H527">
            <v>7.8</v>
          </cell>
          <cell r="I527">
            <v>15.6</v>
          </cell>
          <cell r="J527">
            <v>26</v>
          </cell>
        </row>
        <row r="528">
          <cell r="B528">
            <v>68791</v>
          </cell>
          <cell r="C528">
            <v>0.97019999999999995</v>
          </cell>
          <cell r="D528">
            <v>0.61539999999999995</v>
          </cell>
          <cell r="E528">
            <v>0.2387</v>
          </cell>
          <cell r="F528">
            <v>0.11609999999999999</v>
          </cell>
          <cell r="G528">
            <v>0</v>
          </cell>
          <cell r="H528">
            <v>7.8</v>
          </cell>
          <cell r="I528">
            <v>15.6</v>
          </cell>
          <cell r="J528">
            <v>26</v>
          </cell>
        </row>
        <row r="529">
          <cell r="B529">
            <v>68797</v>
          </cell>
          <cell r="C529">
            <v>1.3409</v>
          </cell>
          <cell r="D529">
            <v>1.143</v>
          </cell>
          <cell r="E529">
            <v>0.19789999999999999</v>
          </cell>
          <cell r="F529">
            <v>0</v>
          </cell>
          <cell r="G529">
            <v>0</v>
          </cell>
          <cell r="H529">
            <v>7.8</v>
          </cell>
          <cell r="I529">
            <v>15.6</v>
          </cell>
          <cell r="J529">
            <v>26</v>
          </cell>
        </row>
        <row r="530">
          <cell r="B530">
            <v>68800</v>
          </cell>
          <cell r="C530">
            <v>3.6972</v>
          </cell>
          <cell r="D530">
            <v>2.4228999999999998</v>
          </cell>
          <cell r="E530">
            <v>1.1581999999999999</v>
          </cell>
          <cell r="F530">
            <v>0.11609999999999999</v>
          </cell>
          <cell r="G530">
            <v>1E-4</v>
          </cell>
          <cell r="H530">
            <v>7.8</v>
          </cell>
          <cell r="I530">
            <v>15.6</v>
          </cell>
          <cell r="J530">
            <v>26</v>
          </cell>
        </row>
        <row r="531">
          <cell r="B531">
            <v>71218</v>
          </cell>
          <cell r="C531">
            <v>0.86109999999999998</v>
          </cell>
          <cell r="D531">
            <v>0.75529999999999997</v>
          </cell>
          <cell r="E531">
            <v>0.10580000000000001</v>
          </cell>
          <cell r="F531">
            <v>0</v>
          </cell>
          <cell r="G531">
            <v>0</v>
          </cell>
          <cell r="H531">
            <v>7.8</v>
          </cell>
          <cell r="I531">
            <v>15.6</v>
          </cell>
          <cell r="J531">
            <v>26</v>
          </cell>
        </row>
        <row r="532">
          <cell r="B532">
            <v>71213</v>
          </cell>
          <cell r="C532">
            <v>1.1759999999999999</v>
          </cell>
          <cell r="D532">
            <v>0.73170000000000002</v>
          </cell>
          <cell r="E532">
            <v>0.44429999999999997</v>
          </cell>
          <cell r="F532">
            <v>0</v>
          </cell>
          <cell r="G532">
            <v>0</v>
          </cell>
          <cell r="H532">
            <v>7.8</v>
          </cell>
          <cell r="I532">
            <v>15.6</v>
          </cell>
          <cell r="J532">
            <v>26</v>
          </cell>
        </row>
        <row r="533">
          <cell r="B533">
            <v>71337</v>
          </cell>
          <cell r="C533">
            <v>0.80710000000000004</v>
          </cell>
          <cell r="D533">
            <v>0.72370000000000001</v>
          </cell>
          <cell r="E533">
            <v>8.3400000000000002E-2</v>
          </cell>
          <cell r="F533">
            <v>0</v>
          </cell>
          <cell r="G533">
            <v>0</v>
          </cell>
          <cell r="H533">
            <v>7.8</v>
          </cell>
          <cell r="I533">
            <v>15.6</v>
          </cell>
          <cell r="J533">
            <v>26</v>
          </cell>
        </row>
        <row r="534">
          <cell r="B534">
            <v>71256</v>
          </cell>
          <cell r="C534">
            <v>2.8439000000000001</v>
          </cell>
          <cell r="D534">
            <v>2.2107000000000001</v>
          </cell>
          <cell r="E534">
            <v>0.63329999999999997</v>
          </cell>
          <cell r="F534">
            <v>0</v>
          </cell>
          <cell r="G534">
            <v>0</v>
          </cell>
          <cell r="H534">
            <v>7.8</v>
          </cell>
          <cell r="I534">
            <v>15.6</v>
          </cell>
          <cell r="J534">
            <v>26</v>
          </cell>
        </row>
        <row r="535">
          <cell r="B535">
            <v>71506</v>
          </cell>
          <cell r="C535">
            <v>1.2704</v>
          </cell>
          <cell r="D535">
            <v>1.1417999999999999</v>
          </cell>
          <cell r="E535">
            <v>5.8099999999999999E-2</v>
          </cell>
          <cell r="F535">
            <v>5.9200000000000003E-2</v>
          </cell>
          <cell r="G535">
            <v>1.12E-2</v>
          </cell>
          <cell r="H535">
            <v>7.8</v>
          </cell>
          <cell r="I535">
            <v>15.6</v>
          </cell>
          <cell r="J535">
            <v>26</v>
          </cell>
        </row>
        <row r="536">
          <cell r="B536">
            <v>71503</v>
          </cell>
          <cell r="C536">
            <v>0.88780000000000003</v>
          </cell>
          <cell r="D536">
            <v>0.8417</v>
          </cell>
          <cell r="E536">
            <v>4.5100000000000001E-2</v>
          </cell>
          <cell r="F536">
            <v>0</v>
          </cell>
          <cell r="G536">
            <v>1.1000000000000001E-3</v>
          </cell>
          <cell r="H536">
            <v>7.8</v>
          </cell>
          <cell r="I536">
            <v>15.6</v>
          </cell>
          <cell r="J536">
            <v>26</v>
          </cell>
        </row>
        <row r="537">
          <cell r="B537">
            <v>73809</v>
          </cell>
          <cell r="C537">
            <v>2.8022999999999998</v>
          </cell>
          <cell r="D537">
            <v>2.8010999999999999</v>
          </cell>
          <cell r="E537">
            <v>1.1000000000000001E-3</v>
          </cell>
          <cell r="F537">
            <v>2.0000000000000001E-4</v>
          </cell>
          <cell r="G537">
            <v>0</v>
          </cell>
          <cell r="H537">
            <v>7.8</v>
          </cell>
          <cell r="I537">
            <v>15.6</v>
          </cell>
          <cell r="J537">
            <v>26</v>
          </cell>
        </row>
        <row r="538">
          <cell r="B538">
            <v>72273</v>
          </cell>
          <cell r="C538">
            <v>4.9970999999999997</v>
          </cell>
          <cell r="D538">
            <v>4.8230000000000004</v>
          </cell>
          <cell r="E538">
            <v>0.1032</v>
          </cell>
          <cell r="F538">
            <v>5.8799999999999998E-2</v>
          </cell>
          <cell r="G538">
            <v>1.2200000000000001E-2</v>
          </cell>
          <cell r="I538">
            <v>15.6</v>
          </cell>
          <cell r="J538">
            <v>26</v>
          </cell>
        </row>
        <row r="539">
          <cell r="B539">
            <v>70294</v>
          </cell>
          <cell r="C539">
            <v>15.9763</v>
          </cell>
          <cell r="D539">
            <v>13.2492</v>
          </cell>
          <cell r="E539">
            <v>2.3860000000000001</v>
          </cell>
          <cell r="F539">
            <v>0.31290000000000001</v>
          </cell>
          <cell r="G539">
            <v>2.8500000000000001E-2</v>
          </cell>
          <cell r="J539">
            <v>26</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13,5</v>
          </cell>
          <cell r="I542" t="str">
            <v>Padrão Trimestral = 27</v>
          </cell>
          <cell r="J542" t="str">
            <v>Padrão Anual = 45</v>
          </cell>
        </row>
        <row r="543">
          <cell r="B543">
            <v>9623</v>
          </cell>
          <cell r="C543">
            <v>1.4477</v>
          </cell>
          <cell r="D543">
            <v>1.1073999999999999</v>
          </cell>
          <cell r="E543">
            <v>2.5000000000000001E-3</v>
          </cell>
          <cell r="F543">
            <v>0.3377</v>
          </cell>
          <cell r="G543">
            <v>0</v>
          </cell>
          <cell r="H543">
            <v>13.5</v>
          </cell>
          <cell r="I543">
            <v>27</v>
          </cell>
          <cell r="J543">
            <v>45</v>
          </cell>
        </row>
        <row r="544">
          <cell r="B544">
            <v>9623</v>
          </cell>
          <cell r="C544">
            <v>1.0402</v>
          </cell>
          <cell r="D544">
            <v>1.0351999999999999</v>
          </cell>
          <cell r="E544">
            <v>5.0000000000000001E-3</v>
          </cell>
          <cell r="F544">
            <v>0</v>
          </cell>
          <cell r="G544">
            <v>0</v>
          </cell>
          <cell r="H544">
            <v>13.5</v>
          </cell>
          <cell r="I544">
            <v>27</v>
          </cell>
          <cell r="J544">
            <v>45</v>
          </cell>
        </row>
        <row r="545">
          <cell r="B545">
            <v>9623</v>
          </cell>
          <cell r="C545">
            <v>2.6122999999999998</v>
          </cell>
          <cell r="D545">
            <v>2.5007999999999999</v>
          </cell>
          <cell r="E545">
            <v>2.7799999999999998E-2</v>
          </cell>
          <cell r="F545">
            <v>0</v>
          </cell>
          <cell r="G545">
            <v>8.3599999999999994E-2</v>
          </cell>
          <cell r="H545">
            <v>13.5</v>
          </cell>
          <cell r="I545">
            <v>27</v>
          </cell>
          <cell r="J545">
            <v>45</v>
          </cell>
        </row>
        <row r="546">
          <cell r="B546">
            <v>9623</v>
          </cell>
          <cell r="C546">
            <v>5.1002000000000001</v>
          </cell>
          <cell r="D546">
            <v>4.6433999999999997</v>
          </cell>
          <cell r="E546">
            <v>3.5299999999999998E-2</v>
          </cell>
          <cell r="F546">
            <v>0.3377</v>
          </cell>
          <cell r="G546">
            <v>8.3599999999999994E-2</v>
          </cell>
          <cell r="H546">
            <v>13.5</v>
          </cell>
          <cell r="I546">
            <v>27</v>
          </cell>
          <cell r="J546">
            <v>45</v>
          </cell>
        </row>
        <row r="547">
          <cell r="B547">
            <v>12653</v>
          </cell>
          <cell r="C547">
            <v>2.9443999999999999</v>
          </cell>
          <cell r="D547">
            <v>1.6693</v>
          </cell>
          <cell r="E547">
            <v>1.2750999999999999</v>
          </cell>
          <cell r="F547">
            <v>0</v>
          </cell>
          <cell r="G547">
            <v>0</v>
          </cell>
          <cell r="H547">
            <v>13.5</v>
          </cell>
          <cell r="I547">
            <v>27</v>
          </cell>
          <cell r="J547">
            <v>45</v>
          </cell>
        </row>
        <row r="548">
          <cell r="B548">
            <v>12728</v>
          </cell>
          <cell r="C548">
            <v>4.0533000000000001</v>
          </cell>
          <cell r="D548">
            <v>3.9167000000000001</v>
          </cell>
          <cell r="E548">
            <v>0.1201</v>
          </cell>
          <cell r="F548">
            <v>1.6400000000000001E-2</v>
          </cell>
          <cell r="G548">
            <v>0</v>
          </cell>
          <cell r="H548">
            <v>13.5</v>
          </cell>
          <cell r="I548">
            <v>27</v>
          </cell>
          <cell r="J548">
            <v>45</v>
          </cell>
        </row>
        <row r="549">
          <cell r="B549">
            <v>12723</v>
          </cell>
          <cell r="C549">
            <v>0.64770000000000005</v>
          </cell>
          <cell r="D549">
            <v>0.63070000000000004</v>
          </cell>
          <cell r="E549">
            <v>1.7000000000000001E-2</v>
          </cell>
          <cell r="F549">
            <v>0</v>
          </cell>
          <cell r="G549">
            <v>0</v>
          </cell>
          <cell r="H549">
            <v>13.5</v>
          </cell>
          <cell r="I549">
            <v>27</v>
          </cell>
          <cell r="J549">
            <v>45</v>
          </cell>
        </row>
        <row r="550">
          <cell r="B550">
            <v>12701</v>
          </cell>
          <cell r="C550">
            <v>7.6440000000000001</v>
          </cell>
          <cell r="D550">
            <v>6.2198000000000002</v>
          </cell>
          <cell r="E550">
            <v>1.4077</v>
          </cell>
          <cell r="F550">
            <v>1.6400000000000001E-2</v>
          </cell>
          <cell r="G550">
            <v>0</v>
          </cell>
          <cell r="H550">
            <v>13.5</v>
          </cell>
          <cell r="I550">
            <v>27</v>
          </cell>
          <cell r="J550">
            <v>45</v>
          </cell>
        </row>
        <row r="551">
          <cell r="B551">
            <v>12782</v>
          </cell>
          <cell r="C551">
            <v>1.8853</v>
          </cell>
          <cell r="D551">
            <v>1.8476999999999999</v>
          </cell>
          <cell r="E551">
            <v>3.7600000000000001E-2</v>
          </cell>
          <cell r="F551">
            <v>0</v>
          </cell>
          <cell r="G551">
            <v>0</v>
          </cell>
          <cell r="H551">
            <v>13.5</v>
          </cell>
          <cell r="I551">
            <v>27</v>
          </cell>
          <cell r="J551">
            <v>45</v>
          </cell>
        </row>
        <row r="552">
          <cell r="B552">
            <v>12782</v>
          </cell>
          <cell r="C552">
            <v>1.2515000000000001</v>
          </cell>
          <cell r="D552">
            <v>1.2515000000000001</v>
          </cell>
          <cell r="E552">
            <v>0</v>
          </cell>
          <cell r="F552">
            <v>0</v>
          </cell>
          <cell r="G552">
            <v>0</v>
          </cell>
          <cell r="H552">
            <v>13.5</v>
          </cell>
          <cell r="I552">
            <v>27</v>
          </cell>
          <cell r="J552">
            <v>45</v>
          </cell>
        </row>
        <row r="553">
          <cell r="B553">
            <v>12782</v>
          </cell>
          <cell r="C553">
            <v>5.5770999999999997</v>
          </cell>
          <cell r="D553">
            <v>5.5201000000000002</v>
          </cell>
          <cell r="E553">
            <v>5.7099999999999998E-2</v>
          </cell>
          <cell r="F553">
            <v>0</v>
          </cell>
          <cell r="G553">
            <v>0</v>
          </cell>
          <cell r="H553">
            <v>13.5</v>
          </cell>
          <cell r="I553">
            <v>27</v>
          </cell>
          <cell r="J553">
            <v>45</v>
          </cell>
        </row>
        <row r="554">
          <cell r="B554">
            <v>12782</v>
          </cell>
          <cell r="C554">
            <v>8.7139000000000006</v>
          </cell>
          <cell r="D554">
            <v>8.6193000000000008</v>
          </cell>
          <cell r="E554">
            <v>9.4700000000000006E-2</v>
          </cell>
          <cell r="F554">
            <v>0</v>
          </cell>
          <cell r="G554">
            <v>0</v>
          </cell>
          <cell r="H554">
            <v>13.5</v>
          </cell>
          <cell r="I554">
            <v>27</v>
          </cell>
          <cell r="J554">
            <v>45</v>
          </cell>
        </row>
        <row r="555">
          <cell r="B555">
            <v>12788</v>
          </cell>
          <cell r="C555">
            <v>6.3042999999999996</v>
          </cell>
          <cell r="D555">
            <v>5.5618999999999996</v>
          </cell>
          <cell r="E555">
            <v>3.2800000000000003E-2</v>
          </cell>
          <cell r="F555">
            <v>0.36649999999999999</v>
          </cell>
          <cell r="G555">
            <v>0.34310000000000002</v>
          </cell>
          <cell r="H555">
            <v>13.5</v>
          </cell>
          <cell r="I555">
            <v>27</v>
          </cell>
          <cell r="J555">
            <v>45</v>
          </cell>
        </row>
        <row r="556">
          <cell r="B556">
            <v>12788</v>
          </cell>
          <cell r="C556">
            <v>4.5770999999999997</v>
          </cell>
          <cell r="D556">
            <v>3.8178999999999998</v>
          </cell>
          <cell r="E556">
            <v>2.5999999999999999E-3</v>
          </cell>
          <cell r="F556">
            <v>0.75090000000000001</v>
          </cell>
          <cell r="G556">
            <v>5.7000000000000002E-3</v>
          </cell>
          <cell r="H556">
            <v>13.5</v>
          </cell>
          <cell r="I556">
            <v>27</v>
          </cell>
          <cell r="J556">
            <v>45</v>
          </cell>
        </row>
        <row r="557">
          <cell r="B557">
            <v>12896</v>
          </cell>
          <cell r="C557">
            <v>8.0419999999999998</v>
          </cell>
          <cell r="D557">
            <v>6.7953000000000001</v>
          </cell>
          <cell r="E557">
            <v>7.7499999999999999E-2</v>
          </cell>
          <cell r="F557">
            <v>1.1687000000000001</v>
          </cell>
          <cell r="G557">
            <v>5.9999999999999995E-4</v>
          </cell>
          <cell r="H557">
            <v>13.5</v>
          </cell>
          <cell r="I557">
            <v>27</v>
          </cell>
          <cell r="J557">
            <v>45</v>
          </cell>
        </row>
        <row r="558">
          <cell r="B558">
            <v>12824</v>
          </cell>
          <cell r="C558">
            <v>18.937999999999999</v>
          </cell>
          <cell r="D558">
            <v>16.186900000000001</v>
          </cell>
          <cell r="E558">
            <v>0.1132</v>
          </cell>
          <cell r="F558">
            <v>2.2894999999999999</v>
          </cell>
          <cell r="G558">
            <v>0.34839999999999999</v>
          </cell>
          <cell r="I558">
            <v>27</v>
          </cell>
          <cell r="J558">
            <v>45</v>
          </cell>
        </row>
        <row r="559">
          <cell r="B559">
            <v>11983</v>
          </cell>
          <cell r="C559">
            <v>41.759799999999998</v>
          </cell>
          <cell r="D559">
            <v>36.8384</v>
          </cell>
          <cell r="E559">
            <v>1.7425999999999999</v>
          </cell>
          <cell r="F559">
            <v>2.7387999999999999</v>
          </cell>
          <cell r="G559">
            <v>0.44</v>
          </cell>
          <cell r="J559">
            <v>45</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4,2</v>
          </cell>
          <cell r="J562" t="str">
            <v>Padrão Anual = 7</v>
          </cell>
        </row>
        <row r="563">
          <cell r="B563">
            <v>177945</v>
          </cell>
          <cell r="C563">
            <v>0.46929999999999999</v>
          </cell>
          <cell r="D563">
            <v>0.4178</v>
          </cell>
          <cell r="E563">
            <v>5.0500000000000003E-2</v>
          </cell>
          <cell r="F563">
            <v>1.1000000000000001E-3</v>
          </cell>
          <cell r="G563">
            <v>0</v>
          </cell>
          <cell r="H563">
            <v>2.5</v>
          </cell>
          <cell r="I563">
            <v>4.2</v>
          </cell>
          <cell r="J563">
            <v>7</v>
          </cell>
        </row>
        <row r="564">
          <cell r="B564">
            <v>177928</v>
          </cell>
          <cell r="C564">
            <v>1.1566000000000001</v>
          </cell>
          <cell r="D564">
            <v>1.0933999999999999</v>
          </cell>
          <cell r="E564">
            <v>5.3400000000000003E-2</v>
          </cell>
          <cell r="F564">
            <v>9.7999999999999997E-3</v>
          </cell>
          <cell r="G564">
            <v>0</v>
          </cell>
          <cell r="H564">
            <v>2.5</v>
          </cell>
          <cell r="I564">
            <v>4.2</v>
          </cell>
          <cell r="J564">
            <v>7</v>
          </cell>
        </row>
        <row r="565">
          <cell r="B565">
            <v>178077</v>
          </cell>
          <cell r="C565">
            <v>0.30259999999999998</v>
          </cell>
          <cell r="D565">
            <v>0.2863</v>
          </cell>
          <cell r="E565">
            <v>1.6199999999999999E-2</v>
          </cell>
          <cell r="F565">
            <v>0</v>
          </cell>
          <cell r="G565">
            <v>0</v>
          </cell>
          <cell r="H565">
            <v>2.5</v>
          </cell>
          <cell r="I565">
            <v>4.2</v>
          </cell>
          <cell r="J565">
            <v>7</v>
          </cell>
        </row>
        <row r="566">
          <cell r="B566">
            <v>177983</v>
          </cell>
          <cell r="C566">
            <v>1.9281999999999999</v>
          </cell>
          <cell r="D566">
            <v>1.7971999999999999</v>
          </cell>
          <cell r="E566">
            <v>0.1201</v>
          </cell>
          <cell r="F566">
            <v>1.09E-2</v>
          </cell>
          <cell r="G566">
            <v>0</v>
          </cell>
          <cell r="H566">
            <v>2.5</v>
          </cell>
          <cell r="I566">
            <v>4.2</v>
          </cell>
          <cell r="J566">
            <v>7</v>
          </cell>
        </row>
        <row r="567">
          <cell r="B567">
            <v>178048</v>
          </cell>
          <cell r="C567">
            <v>0.60150000000000003</v>
          </cell>
          <cell r="D567">
            <v>0.16639999999999999</v>
          </cell>
          <cell r="E567">
            <v>0.43509999999999999</v>
          </cell>
          <cell r="F567">
            <v>0</v>
          </cell>
          <cell r="G567">
            <v>0</v>
          </cell>
          <cell r="H567">
            <v>2.5</v>
          </cell>
          <cell r="I567">
            <v>4.2</v>
          </cell>
          <cell r="J567">
            <v>7</v>
          </cell>
        </row>
        <row r="568">
          <cell r="B568">
            <v>178027</v>
          </cell>
          <cell r="C568">
            <v>0.26919999999999999</v>
          </cell>
          <cell r="D568">
            <v>0.23730000000000001</v>
          </cell>
          <cell r="E568">
            <v>1.9199999999999998E-2</v>
          </cell>
          <cell r="F568">
            <v>5.0000000000000001E-4</v>
          </cell>
          <cell r="G568">
            <v>1.21E-2</v>
          </cell>
          <cell r="H568">
            <v>2.5</v>
          </cell>
          <cell r="I568">
            <v>4.2</v>
          </cell>
          <cell r="J568">
            <v>7</v>
          </cell>
        </row>
        <row r="569">
          <cell r="B569">
            <v>177918</v>
          </cell>
          <cell r="C569">
            <v>0.314</v>
          </cell>
          <cell r="D569">
            <v>4.1599999999999998E-2</v>
          </cell>
          <cell r="E569">
            <v>0.26979999999999998</v>
          </cell>
          <cell r="F569">
            <v>2.5000000000000001E-3</v>
          </cell>
          <cell r="G569">
            <v>0</v>
          </cell>
          <cell r="H569">
            <v>2.5</v>
          </cell>
          <cell r="I569">
            <v>4.2</v>
          </cell>
          <cell r="J569">
            <v>7</v>
          </cell>
        </row>
        <row r="570">
          <cell r="B570">
            <v>177998</v>
          </cell>
          <cell r="C570">
            <v>1.1848000000000001</v>
          </cell>
          <cell r="D570">
            <v>0.44540000000000002</v>
          </cell>
          <cell r="E570">
            <v>0.72409999999999997</v>
          </cell>
          <cell r="F570">
            <v>3.0000000000000001E-3</v>
          </cell>
          <cell r="G570">
            <v>1.21E-2</v>
          </cell>
          <cell r="H570">
            <v>2.5</v>
          </cell>
          <cell r="I570">
            <v>4.2</v>
          </cell>
          <cell r="J570">
            <v>7</v>
          </cell>
        </row>
        <row r="571">
          <cell r="B571">
            <v>179982</v>
          </cell>
          <cell r="C571">
            <v>0.33650000000000002</v>
          </cell>
          <cell r="D571">
            <v>0.29670000000000002</v>
          </cell>
          <cell r="E571">
            <v>3.0700000000000002E-2</v>
          </cell>
          <cell r="F571">
            <v>0</v>
          </cell>
          <cell r="G571">
            <v>9.1000000000000004E-3</v>
          </cell>
          <cell r="H571">
            <v>2.5</v>
          </cell>
          <cell r="I571">
            <v>4.2</v>
          </cell>
          <cell r="J571">
            <v>7</v>
          </cell>
        </row>
        <row r="572">
          <cell r="B572">
            <v>179984</v>
          </cell>
          <cell r="C572">
            <v>0.26690000000000003</v>
          </cell>
          <cell r="D572">
            <v>9.0399999999999994E-2</v>
          </cell>
          <cell r="E572">
            <v>0.15010000000000001</v>
          </cell>
          <cell r="F572">
            <v>2.64E-2</v>
          </cell>
          <cell r="G572">
            <v>0</v>
          </cell>
          <cell r="H572">
            <v>2.5</v>
          </cell>
          <cell r="I572">
            <v>4.2</v>
          </cell>
          <cell r="J572">
            <v>7</v>
          </cell>
        </row>
        <row r="573">
          <cell r="B573">
            <v>179937</v>
          </cell>
          <cell r="C573">
            <v>0.31719999999999998</v>
          </cell>
          <cell r="D573">
            <v>0.25519999999999998</v>
          </cell>
          <cell r="E573">
            <v>3.2599999999999997E-2</v>
          </cell>
          <cell r="F573">
            <v>2.93E-2</v>
          </cell>
          <cell r="G573">
            <v>0</v>
          </cell>
          <cell r="H573">
            <v>2.5</v>
          </cell>
          <cell r="I573">
            <v>4.2</v>
          </cell>
          <cell r="J573">
            <v>7</v>
          </cell>
        </row>
        <row r="574">
          <cell r="B574">
            <v>179968</v>
          </cell>
          <cell r="C574">
            <v>0.92059999999999997</v>
          </cell>
          <cell r="D574">
            <v>0.64229999999999998</v>
          </cell>
          <cell r="E574">
            <v>0.21340000000000001</v>
          </cell>
          <cell r="F574">
            <v>5.57E-2</v>
          </cell>
          <cell r="G574">
            <v>9.1000000000000004E-3</v>
          </cell>
          <cell r="H574">
            <v>2.5</v>
          </cell>
          <cell r="I574">
            <v>4.2</v>
          </cell>
          <cell r="J574">
            <v>7</v>
          </cell>
        </row>
        <row r="575">
          <cell r="B575">
            <v>179993</v>
          </cell>
          <cell r="C575">
            <v>0.63580000000000003</v>
          </cell>
          <cell r="D575">
            <v>0.5323</v>
          </cell>
          <cell r="E575">
            <v>9.0899999999999995E-2</v>
          </cell>
          <cell r="F575">
            <v>0</v>
          </cell>
          <cell r="G575">
            <v>1.26E-2</v>
          </cell>
          <cell r="H575">
            <v>2.5</v>
          </cell>
          <cell r="I575">
            <v>4.2</v>
          </cell>
          <cell r="J575">
            <v>7</v>
          </cell>
        </row>
        <row r="576">
          <cell r="B576">
            <v>179985</v>
          </cell>
          <cell r="C576">
            <v>0.30170000000000002</v>
          </cell>
          <cell r="D576">
            <v>0.21990000000000001</v>
          </cell>
          <cell r="E576">
            <v>4.5100000000000001E-2</v>
          </cell>
          <cell r="F576">
            <v>3.6700000000000003E-2</v>
          </cell>
          <cell r="G576">
            <v>0</v>
          </cell>
          <cell r="H576">
            <v>2.5</v>
          </cell>
          <cell r="I576">
            <v>4.2</v>
          </cell>
          <cell r="J576">
            <v>7</v>
          </cell>
        </row>
        <row r="577">
          <cell r="B577">
            <v>182792</v>
          </cell>
          <cell r="C577">
            <v>0.39589999999999997</v>
          </cell>
          <cell r="D577">
            <v>0.24349999999999999</v>
          </cell>
          <cell r="E577">
            <v>2.2100000000000002E-2</v>
          </cell>
          <cell r="F577">
            <v>4.2000000000000003E-2</v>
          </cell>
          <cell r="G577">
            <v>8.8300000000000003E-2</v>
          </cell>
          <cell r="H577">
            <v>2.5</v>
          </cell>
          <cell r="I577">
            <v>4.2</v>
          </cell>
          <cell r="J577">
            <v>7</v>
          </cell>
        </row>
        <row r="578">
          <cell r="B578">
            <v>180923</v>
          </cell>
          <cell r="C578">
            <v>1.3327</v>
          </cell>
          <cell r="D578">
            <v>0.99429999999999996</v>
          </cell>
          <cell r="E578">
            <v>0.15759999999999999</v>
          </cell>
          <cell r="F578">
            <v>7.8899999999999998E-2</v>
          </cell>
          <cell r="G578">
            <v>0.1017</v>
          </cell>
          <cell r="I578">
            <v>4.2</v>
          </cell>
          <cell r="J578">
            <v>7</v>
          </cell>
        </row>
        <row r="579">
          <cell r="B579">
            <v>179218</v>
          </cell>
          <cell r="C579">
            <v>5.3613999999999997</v>
          </cell>
          <cell r="D579">
            <v>3.8759000000000001</v>
          </cell>
          <cell r="E579">
            <v>1.2119</v>
          </cell>
          <cell r="F579">
            <v>0.14940000000000001</v>
          </cell>
          <cell r="G579">
            <v>0.1239</v>
          </cell>
          <cell r="J579">
            <v>7</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114404</v>
          </cell>
          <cell r="C583">
            <v>0.80430000000000001</v>
          </cell>
          <cell r="D583">
            <v>0.54949999999999999</v>
          </cell>
          <cell r="E583">
            <v>0.25480000000000003</v>
          </cell>
          <cell r="F583">
            <v>0</v>
          </cell>
          <cell r="G583">
            <v>0</v>
          </cell>
          <cell r="H583">
            <v>2.5</v>
          </cell>
          <cell r="I583">
            <v>4.8</v>
          </cell>
          <cell r="J583">
            <v>8</v>
          </cell>
        </row>
        <row r="584">
          <cell r="B584">
            <v>114333</v>
          </cell>
          <cell r="C584">
            <v>0.43099999999999999</v>
          </cell>
          <cell r="D584">
            <v>0.28570000000000001</v>
          </cell>
          <cell r="E584">
            <v>0.13969999999999999</v>
          </cell>
          <cell r="F584">
            <v>5.5999999999999999E-3</v>
          </cell>
          <cell r="G584">
            <v>0</v>
          </cell>
          <cell r="H584">
            <v>2.5</v>
          </cell>
          <cell r="I584">
            <v>4.8</v>
          </cell>
          <cell r="J584">
            <v>8</v>
          </cell>
        </row>
        <row r="585">
          <cell r="B585">
            <v>114298</v>
          </cell>
          <cell r="C585">
            <v>0.38300000000000001</v>
          </cell>
          <cell r="D585">
            <v>0.31559999999999999</v>
          </cell>
          <cell r="E585">
            <v>4.5499999999999999E-2</v>
          </cell>
          <cell r="F585">
            <v>0</v>
          </cell>
          <cell r="G585">
            <v>2.1899999999999999E-2</v>
          </cell>
          <cell r="H585">
            <v>2.5</v>
          </cell>
          <cell r="I585">
            <v>4.8</v>
          </cell>
          <cell r="J585">
            <v>8</v>
          </cell>
        </row>
        <row r="586">
          <cell r="B586">
            <v>114345</v>
          </cell>
          <cell r="C586">
            <v>1.6185</v>
          </cell>
          <cell r="D586">
            <v>1.1509</v>
          </cell>
          <cell r="E586">
            <v>0.44009999999999999</v>
          </cell>
          <cell r="F586">
            <v>5.5999999999999999E-3</v>
          </cell>
          <cell r="G586">
            <v>2.1899999999999999E-2</v>
          </cell>
          <cell r="H586">
            <v>2.5</v>
          </cell>
          <cell r="I586">
            <v>4.8</v>
          </cell>
          <cell r="J586">
            <v>8</v>
          </cell>
        </row>
        <row r="587">
          <cell r="B587">
            <v>114457</v>
          </cell>
          <cell r="C587">
            <v>0.46800000000000003</v>
          </cell>
          <cell r="D587">
            <v>0.24199999999999999</v>
          </cell>
          <cell r="E587">
            <v>0.2261</v>
          </cell>
          <cell r="F587">
            <v>0</v>
          </cell>
          <cell r="G587">
            <v>0</v>
          </cell>
          <cell r="H587">
            <v>2.5</v>
          </cell>
          <cell r="I587">
            <v>4.8</v>
          </cell>
          <cell r="J587">
            <v>8</v>
          </cell>
        </row>
        <row r="588">
          <cell r="B588">
            <v>114518</v>
          </cell>
          <cell r="C588">
            <v>0.21529999999999999</v>
          </cell>
          <cell r="D588">
            <v>0.1128</v>
          </cell>
          <cell r="E588">
            <v>0.10249999999999999</v>
          </cell>
          <cell r="F588">
            <v>0</v>
          </cell>
          <cell r="G588">
            <v>0</v>
          </cell>
          <cell r="H588">
            <v>2.5</v>
          </cell>
          <cell r="I588">
            <v>4.8</v>
          </cell>
          <cell r="J588">
            <v>8</v>
          </cell>
        </row>
        <row r="589">
          <cell r="B589">
            <v>114451</v>
          </cell>
          <cell r="C589">
            <v>0.39960000000000001</v>
          </cell>
          <cell r="D589">
            <v>0.253</v>
          </cell>
          <cell r="E589">
            <v>0.14660000000000001</v>
          </cell>
          <cell r="F589">
            <v>0</v>
          </cell>
          <cell r="G589">
            <v>0</v>
          </cell>
          <cell r="H589">
            <v>2.5</v>
          </cell>
          <cell r="I589">
            <v>4.8</v>
          </cell>
          <cell r="J589">
            <v>8</v>
          </cell>
        </row>
        <row r="590">
          <cell r="B590">
            <v>114475</v>
          </cell>
          <cell r="C590">
            <v>1.0828</v>
          </cell>
          <cell r="D590">
            <v>0.60780000000000001</v>
          </cell>
          <cell r="E590">
            <v>0.47520000000000001</v>
          </cell>
          <cell r="F590">
            <v>0</v>
          </cell>
          <cell r="G590">
            <v>0</v>
          </cell>
          <cell r="H590">
            <v>2.5</v>
          </cell>
          <cell r="I590">
            <v>4.8</v>
          </cell>
          <cell r="J590">
            <v>8</v>
          </cell>
        </row>
        <row r="591">
          <cell r="B591">
            <v>116885</v>
          </cell>
          <cell r="C591">
            <v>0.75049999999999994</v>
          </cell>
          <cell r="D591">
            <v>0.71609999999999996</v>
          </cell>
          <cell r="E591">
            <v>3.44E-2</v>
          </cell>
          <cell r="F591">
            <v>0</v>
          </cell>
          <cell r="G591">
            <v>0</v>
          </cell>
          <cell r="H591">
            <v>2.5</v>
          </cell>
          <cell r="I591">
            <v>4.8</v>
          </cell>
          <cell r="J591">
            <v>8</v>
          </cell>
        </row>
        <row r="592">
          <cell r="B592">
            <v>116675</v>
          </cell>
          <cell r="C592">
            <v>0.3397</v>
          </cell>
          <cell r="D592">
            <v>0.32540000000000002</v>
          </cell>
          <cell r="E592">
            <v>1.43E-2</v>
          </cell>
          <cell r="F592">
            <v>0</v>
          </cell>
          <cell r="G592">
            <v>0</v>
          </cell>
          <cell r="H592">
            <v>2.5</v>
          </cell>
          <cell r="I592">
            <v>4.8</v>
          </cell>
          <cell r="J592">
            <v>8</v>
          </cell>
        </row>
        <row r="593">
          <cell r="B593">
            <v>116646</v>
          </cell>
          <cell r="C593">
            <v>0.38779999999999998</v>
          </cell>
          <cell r="D593">
            <v>0.32229999999999998</v>
          </cell>
          <cell r="E593">
            <v>6.5299999999999997E-2</v>
          </cell>
          <cell r="F593">
            <v>2.0000000000000001E-4</v>
          </cell>
          <cell r="G593">
            <v>0</v>
          </cell>
          <cell r="H593">
            <v>2.5</v>
          </cell>
          <cell r="I593">
            <v>4.8</v>
          </cell>
          <cell r="J593">
            <v>8</v>
          </cell>
        </row>
        <row r="594">
          <cell r="B594">
            <v>116735</v>
          </cell>
          <cell r="C594">
            <v>1.4784999999999999</v>
          </cell>
          <cell r="D594">
            <v>1.3643000000000001</v>
          </cell>
          <cell r="E594">
            <v>0.114</v>
          </cell>
          <cell r="F594">
            <v>2.0000000000000001E-4</v>
          </cell>
          <cell r="G594">
            <v>0</v>
          </cell>
          <cell r="H594">
            <v>2.5</v>
          </cell>
          <cell r="I594">
            <v>4.8</v>
          </cell>
          <cell r="J594">
            <v>8</v>
          </cell>
        </row>
        <row r="595">
          <cell r="B595">
            <v>116784</v>
          </cell>
          <cell r="C595">
            <v>1.7108000000000001</v>
          </cell>
          <cell r="D595">
            <v>1.6962999999999999</v>
          </cell>
          <cell r="E595">
            <v>1.4500000000000001E-2</v>
          </cell>
          <cell r="F595">
            <v>0</v>
          </cell>
          <cell r="G595">
            <v>0</v>
          </cell>
          <cell r="H595">
            <v>2.5</v>
          </cell>
          <cell r="I595">
            <v>4.8</v>
          </cell>
          <cell r="J595">
            <v>8</v>
          </cell>
        </row>
        <row r="596">
          <cell r="B596">
            <v>116779</v>
          </cell>
          <cell r="C596">
            <v>0.66339999999999999</v>
          </cell>
          <cell r="D596">
            <v>0.32929999999999998</v>
          </cell>
          <cell r="E596">
            <v>1.52E-2</v>
          </cell>
          <cell r="F596">
            <v>2.3E-3</v>
          </cell>
          <cell r="G596">
            <v>0.31659999999999999</v>
          </cell>
          <cell r="H596">
            <v>2.5</v>
          </cell>
          <cell r="I596">
            <v>4.8</v>
          </cell>
          <cell r="J596">
            <v>8</v>
          </cell>
        </row>
        <row r="597">
          <cell r="B597">
            <v>120067</v>
          </cell>
          <cell r="C597">
            <v>0.80820000000000003</v>
          </cell>
          <cell r="D597">
            <v>0.79890000000000005</v>
          </cell>
          <cell r="E597">
            <v>9.1999999999999998E-3</v>
          </cell>
          <cell r="F597">
            <v>0</v>
          </cell>
          <cell r="G597">
            <v>0</v>
          </cell>
          <cell r="H597">
            <v>2.5</v>
          </cell>
          <cell r="I597">
            <v>4.8</v>
          </cell>
          <cell r="J597">
            <v>8</v>
          </cell>
        </row>
        <row r="598">
          <cell r="B598">
            <v>117877</v>
          </cell>
          <cell r="C598">
            <v>3.1753999999999998</v>
          </cell>
          <cell r="D598">
            <v>2.8205</v>
          </cell>
          <cell r="E598">
            <v>3.8800000000000001E-2</v>
          </cell>
          <cell r="F598">
            <v>2.3E-3</v>
          </cell>
          <cell r="G598">
            <v>0.31369999999999998</v>
          </cell>
          <cell r="I598">
            <v>4.8</v>
          </cell>
          <cell r="J598">
            <v>8</v>
          </cell>
        </row>
        <row r="599">
          <cell r="B599">
            <v>115858</v>
          </cell>
          <cell r="C599">
            <v>7.3876999999999997</v>
          </cell>
          <cell r="D599">
            <v>5.9806999999999997</v>
          </cell>
          <cell r="E599">
            <v>1.0582</v>
          </cell>
          <cell r="F599">
            <v>8.0000000000000002E-3</v>
          </cell>
          <cell r="G599">
            <v>0.3407</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2,5</v>
          </cell>
          <cell r="I602" t="str">
            <v>Padrão Trimestral = 4,8</v>
          </cell>
          <cell r="J602" t="str">
            <v>Padrão Anual = 8</v>
          </cell>
        </row>
        <row r="603">
          <cell r="B603">
            <v>79296</v>
          </cell>
          <cell r="C603">
            <v>0.2636</v>
          </cell>
          <cell r="D603">
            <v>0.21609999999999999</v>
          </cell>
          <cell r="E603">
            <v>2.58E-2</v>
          </cell>
          <cell r="F603">
            <v>2.1700000000000001E-2</v>
          </cell>
          <cell r="G603">
            <v>0</v>
          </cell>
          <cell r="H603">
            <v>2.5</v>
          </cell>
          <cell r="I603">
            <v>4.8</v>
          </cell>
          <cell r="J603">
            <v>8</v>
          </cell>
        </row>
        <row r="604">
          <cell r="B604">
            <v>79296</v>
          </cell>
          <cell r="C604">
            <v>0.87829999999999997</v>
          </cell>
          <cell r="D604">
            <v>0.61860000000000004</v>
          </cell>
          <cell r="E604">
            <v>0.16450000000000001</v>
          </cell>
          <cell r="F604">
            <v>9.5200000000000007E-2</v>
          </cell>
          <cell r="G604">
            <v>0</v>
          </cell>
          <cell r="H604">
            <v>2.5</v>
          </cell>
          <cell r="I604">
            <v>4.8</v>
          </cell>
          <cell r="J604">
            <v>8</v>
          </cell>
        </row>
        <row r="605">
          <cell r="B605">
            <v>79296</v>
          </cell>
          <cell r="C605">
            <v>0.41070000000000001</v>
          </cell>
          <cell r="D605">
            <v>0.38159999999999999</v>
          </cell>
          <cell r="E605">
            <v>2.2599999999999999E-2</v>
          </cell>
          <cell r="F605">
            <v>3.3999999999999998E-3</v>
          </cell>
          <cell r="G605">
            <v>3.0999999999999999E-3</v>
          </cell>
          <cell r="H605">
            <v>2.5</v>
          </cell>
          <cell r="I605">
            <v>4.8</v>
          </cell>
          <cell r="J605">
            <v>8</v>
          </cell>
        </row>
        <row r="606">
          <cell r="B606">
            <v>79296</v>
          </cell>
          <cell r="C606">
            <v>1.5526</v>
          </cell>
          <cell r="D606">
            <v>1.2162999999999999</v>
          </cell>
          <cell r="E606">
            <v>0.21290000000000001</v>
          </cell>
          <cell r="F606">
            <v>0.1203</v>
          </cell>
          <cell r="G606">
            <v>3.0999999999999999E-3</v>
          </cell>
          <cell r="H606">
            <v>2.5</v>
          </cell>
          <cell r="I606">
            <v>4.8</v>
          </cell>
          <cell r="J606">
            <v>8</v>
          </cell>
        </row>
        <row r="607">
          <cell r="B607">
            <v>79092</v>
          </cell>
          <cell r="C607">
            <v>0.6048</v>
          </cell>
          <cell r="D607">
            <v>0.32340000000000002</v>
          </cell>
          <cell r="E607">
            <v>0.11650000000000001</v>
          </cell>
          <cell r="F607">
            <v>0.15740000000000001</v>
          </cell>
          <cell r="G607">
            <v>7.4999999999999997E-3</v>
          </cell>
          <cell r="H607">
            <v>2.5</v>
          </cell>
          <cell r="I607">
            <v>4.8</v>
          </cell>
          <cell r="J607">
            <v>8</v>
          </cell>
        </row>
        <row r="608">
          <cell r="B608">
            <v>79093</v>
          </cell>
          <cell r="C608">
            <v>0.47470000000000001</v>
          </cell>
          <cell r="D608">
            <v>0.29599999999999999</v>
          </cell>
          <cell r="E608">
            <v>0.17399999999999999</v>
          </cell>
          <cell r="F608">
            <v>0</v>
          </cell>
          <cell r="G608">
            <v>4.7999999999999996E-3</v>
          </cell>
          <cell r="H608">
            <v>2.5</v>
          </cell>
          <cell r="I608">
            <v>4.8</v>
          </cell>
          <cell r="J608">
            <v>8</v>
          </cell>
        </row>
        <row r="609">
          <cell r="B609">
            <v>79100</v>
          </cell>
          <cell r="C609">
            <v>8.0799999999999997E-2</v>
          </cell>
          <cell r="D609">
            <v>7.0900000000000005E-2</v>
          </cell>
          <cell r="E609">
            <v>9.9000000000000008E-3</v>
          </cell>
          <cell r="F609">
            <v>0</v>
          </cell>
          <cell r="G609">
            <v>0</v>
          </cell>
          <cell r="H609">
            <v>2.5</v>
          </cell>
          <cell r="I609">
            <v>4.8</v>
          </cell>
          <cell r="J609">
            <v>8</v>
          </cell>
        </row>
        <row r="610">
          <cell r="B610">
            <v>79095</v>
          </cell>
          <cell r="C610">
            <v>1.1603000000000001</v>
          </cell>
          <cell r="D610">
            <v>0.69030000000000002</v>
          </cell>
          <cell r="E610">
            <v>0.3004</v>
          </cell>
          <cell r="F610">
            <v>0.15740000000000001</v>
          </cell>
          <cell r="G610">
            <v>1.23E-2</v>
          </cell>
          <cell r="H610">
            <v>2.5</v>
          </cell>
          <cell r="I610">
            <v>4.8</v>
          </cell>
          <cell r="J610">
            <v>8</v>
          </cell>
        </row>
        <row r="611">
          <cell r="B611">
            <v>79894</v>
          </cell>
          <cell r="C611">
            <v>0.21909999999999999</v>
          </cell>
          <cell r="D611">
            <v>0.14169999999999999</v>
          </cell>
          <cell r="E611">
            <v>5.0599999999999999E-2</v>
          </cell>
          <cell r="F611">
            <v>2.69E-2</v>
          </cell>
          <cell r="G611">
            <v>0</v>
          </cell>
          <cell r="H611">
            <v>2.5</v>
          </cell>
          <cell r="I611">
            <v>4.8</v>
          </cell>
          <cell r="J611">
            <v>8</v>
          </cell>
        </row>
        <row r="612">
          <cell r="B612">
            <v>79891</v>
          </cell>
          <cell r="C612">
            <v>0.2157</v>
          </cell>
          <cell r="D612">
            <v>0.1855</v>
          </cell>
          <cell r="E612">
            <v>3.0099999999999998E-2</v>
          </cell>
          <cell r="F612">
            <v>0</v>
          </cell>
          <cell r="G612">
            <v>0</v>
          </cell>
          <cell r="H612">
            <v>2.5</v>
          </cell>
          <cell r="I612">
            <v>4.8</v>
          </cell>
          <cell r="J612">
            <v>8</v>
          </cell>
        </row>
        <row r="613">
          <cell r="B613">
            <v>79891</v>
          </cell>
          <cell r="C613">
            <v>0.3705</v>
          </cell>
          <cell r="D613">
            <v>0.2361</v>
          </cell>
          <cell r="E613">
            <v>0.13439999999999999</v>
          </cell>
          <cell r="F613">
            <v>0</v>
          </cell>
          <cell r="G613">
            <v>0</v>
          </cell>
          <cell r="H613">
            <v>2.5</v>
          </cell>
          <cell r="I613">
            <v>4.8</v>
          </cell>
          <cell r="J613">
            <v>8</v>
          </cell>
        </row>
        <row r="614">
          <cell r="B614">
            <v>79892</v>
          </cell>
          <cell r="C614">
            <v>0.80530000000000002</v>
          </cell>
          <cell r="D614">
            <v>0.56330000000000002</v>
          </cell>
          <cell r="E614">
            <v>0.21510000000000001</v>
          </cell>
          <cell r="F614">
            <v>2.69E-2</v>
          </cell>
          <cell r="G614">
            <v>0</v>
          </cell>
          <cell r="H614">
            <v>2.5</v>
          </cell>
          <cell r="I614">
            <v>4.8</v>
          </cell>
          <cell r="J614">
            <v>8</v>
          </cell>
        </row>
        <row r="615">
          <cell r="B615">
            <v>79879</v>
          </cell>
          <cell r="C615">
            <v>0.74909999999999999</v>
          </cell>
          <cell r="D615">
            <v>0.65500000000000003</v>
          </cell>
          <cell r="E615">
            <v>9.4E-2</v>
          </cell>
          <cell r="F615">
            <v>2.0000000000000001E-4</v>
          </cell>
          <cell r="G615">
            <v>0</v>
          </cell>
          <cell r="H615">
            <v>2.5</v>
          </cell>
          <cell r="I615">
            <v>4.8</v>
          </cell>
          <cell r="J615">
            <v>8</v>
          </cell>
        </row>
        <row r="616">
          <cell r="B616">
            <v>79862</v>
          </cell>
          <cell r="C616">
            <v>0.59740000000000004</v>
          </cell>
          <cell r="D616">
            <v>0.1918</v>
          </cell>
          <cell r="E616">
            <v>0.379</v>
          </cell>
          <cell r="F616">
            <v>2.6599999999999999E-2</v>
          </cell>
          <cell r="G616">
            <v>0</v>
          </cell>
          <cell r="H616">
            <v>2.5</v>
          </cell>
          <cell r="I616">
            <v>4.8</v>
          </cell>
          <cell r="J616">
            <v>8</v>
          </cell>
        </row>
        <row r="617">
          <cell r="B617">
            <v>80579</v>
          </cell>
          <cell r="C617">
            <v>0.22670000000000001</v>
          </cell>
          <cell r="D617">
            <v>0.1125</v>
          </cell>
          <cell r="E617">
            <v>0.1142</v>
          </cell>
          <cell r="F617">
            <v>0</v>
          </cell>
          <cell r="G617">
            <v>0</v>
          </cell>
          <cell r="H617">
            <v>2.5</v>
          </cell>
          <cell r="I617">
            <v>4.8</v>
          </cell>
          <cell r="J617">
            <v>8</v>
          </cell>
        </row>
        <row r="618">
          <cell r="B618">
            <v>80107</v>
          </cell>
          <cell r="C618">
            <v>1.5706</v>
          </cell>
          <cell r="D618">
            <v>0.95750000000000002</v>
          </cell>
          <cell r="E618">
            <v>0.58640000000000003</v>
          </cell>
          <cell r="F618">
            <v>2.6700000000000002E-2</v>
          </cell>
          <cell r="G618">
            <v>0</v>
          </cell>
          <cell r="I618">
            <v>4.8</v>
          </cell>
          <cell r="J618">
            <v>8</v>
          </cell>
        </row>
        <row r="619">
          <cell r="B619">
            <v>79597</v>
          </cell>
          <cell r="C619">
            <v>5.0885999999999996</v>
          </cell>
          <cell r="D619">
            <v>3.4266999999999999</v>
          </cell>
          <cell r="E619">
            <v>1.3167</v>
          </cell>
          <cell r="F619">
            <v>0.3301</v>
          </cell>
          <cell r="G619">
            <v>1.5299999999999999E-2</v>
          </cell>
          <cell r="J619">
            <v>8</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11,1</v>
          </cell>
          <cell r="I622" t="str">
            <v>Padrão Trimestral = 22,2</v>
          </cell>
          <cell r="J622" t="str">
            <v>Padrão Anual = 37</v>
          </cell>
        </row>
        <row r="623">
          <cell r="B623">
            <v>67649</v>
          </cell>
          <cell r="C623">
            <v>4.4249000000000001</v>
          </cell>
          <cell r="D623">
            <v>3.1680999999999999</v>
          </cell>
          <cell r="E623">
            <v>1.2325999999999999</v>
          </cell>
          <cell r="F623">
            <v>2.4199999999999999E-2</v>
          </cell>
          <cell r="G623">
            <v>0</v>
          </cell>
          <cell r="H623">
            <v>11.1</v>
          </cell>
          <cell r="I623">
            <v>22.2</v>
          </cell>
          <cell r="J623">
            <v>37</v>
          </cell>
        </row>
        <row r="624">
          <cell r="B624">
            <v>67675</v>
          </cell>
          <cell r="C624">
            <v>2.992</v>
          </cell>
          <cell r="D624">
            <v>2.875</v>
          </cell>
          <cell r="E624">
            <v>8.2600000000000007E-2</v>
          </cell>
          <cell r="F624">
            <v>3.44E-2</v>
          </cell>
          <cell r="G624">
            <v>0</v>
          </cell>
          <cell r="H624">
            <v>11.1</v>
          </cell>
          <cell r="I624">
            <v>22.2</v>
          </cell>
          <cell r="J624">
            <v>37</v>
          </cell>
        </row>
        <row r="625">
          <cell r="B625">
            <v>67739</v>
          </cell>
          <cell r="C625">
            <v>2.4028</v>
          </cell>
          <cell r="D625">
            <v>1.7462</v>
          </cell>
          <cell r="E625">
            <v>0.2964</v>
          </cell>
          <cell r="F625">
            <v>0.23960000000000001</v>
          </cell>
          <cell r="G625">
            <v>0.1206</v>
          </cell>
          <cell r="H625">
            <v>11.1</v>
          </cell>
          <cell r="I625">
            <v>22.2</v>
          </cell>
          <cell r="J625">
            <v>37</v>
          </cell>
        </row>
        <row r="626">
          <cell r="B626">
            <v>67688</v>
          </cell>
          <cell r="C626">
            <v>9.8184000000000005</v>
          </cell>
          <cell r="D626">
            <v>7.7881999999999998</v>
          </cell>
          <cell r="E626">
            <v>1.6111</v>
          </cell>
          <cell r="F626">
            <v>0.2984</v>
          </cell>
          <cell r="G626">
            <v>0.1207</v>
          </cell>
          <cell r="H626">
            <v>11.1</v>
          </cell>
          <cell r="I626">
            <v>22.2</v>
          </cell>
          <cell r="J626">
            <v>37</v>
          </cell>
        </row>
        <row r="627">
          <cell r="B627">
            <v>69416</v>
          </cell>
          <cell r="C627">
            <v>1.0583</v>
          </cell>
          <cell r="D627">
            <v>0.95789999999999997</v>
          </cell>
          <cell r="E627">
            <v>0.1004</v>
          </cell>
          <cell r="F627">
            <v>0</v>
          </cell>
          <cell r="G627">
            <v>0</v>
          </cell>
          <cell r="H627">
            <v>11.1</v>
          </cell>
          <cell r="I627">
            <v>22.2</v>
          </cell>
          <cell r="J627">
            <v>37</v>
          </cell>
        </row>
        <row r="628">
          <cell r="B628">
            <v>69349</v>
          </cell>
          <cell r="C628">
            <v>1.5276000000000001</v>
          </cell>
          <cell r="D628">
            <v>1.3542000000000001</v>
          </cell>
          <cell r="E628">
            <v>0.1709</v>
          </cell>
          <cell r="F628">
            <v>2.5000000000000001E-3</v>
          </cell>
          <cell r="G628">
            <v>0</v>
          </cell>
          <cell r="H628">
            <v>11.1</v>
          </cell>
          <cell r="I628">
            <v>22.2</v>
          </cell>
          <cell r="J628">
            <v>37</v>
          </cell>
        </row>
        <row r="629">
          <cell r="B629">
            <v>69354</v>
          </cell>
          <cell r="C629">
            <v>0.72729999999999995</v>
          </cell>
          <cell r="D629">
            <v>0.68730000000000002</v>
          </cell>
          <cell r="E629">
            <v>0.04</v>
          </cell>
          <cell r="F629">
            <v>0</v>
          </cell>
          <cell r="G629">
            <v>0</v>
          </cell>
          <cell r="H629">
            <v>11.1</v>
          </cell>
          <cell r="I629">
            <v>22.2</v>
          </cell>
          <cell r="J629">
            <v>37</v>
          </cell>
        </row>
        <row r="630">
          <cell r="B630">
            <v>69373</v>
          </cell>
          <cell r="C630">
            <v>3.3130999999999999</v>
          </cell>
          <cell r="D630">
            <v>2.9992999999999999</v>
          </cell>
          <cell r="E630">
            <v>0.31130000000000002</v>
          </cell>
          <cell r="F630">
            <v>2.5000000000000001E-3</v>
          </cell>
          <cell r="G630">
            <v>0</v>
          </cell>
          <cell r="H630">
            <v>11.1</v>
          </cell>
          <cell r="I630">
            <v>22.2</v>
          </cell>
          <cell r="J630">
            <v>37</v>
          </cell>
        </row>
        <row r="631">
          <cell r="B631">
            <v>70189</v>
          </cell>
          <cell r="C631">
            <v>1.8326</v>
          </cell>
          <cell r="D631">
            <v>1.2585999999999999</v>
          </cell>
          <cell r="E631">
            <v>6.5000000000000002E-2</v>
          </cell>
          <cell r="F631">
            <v>0.50900000000000001</v>
          </cell>
          <cell r="G631">
            <v>0</v>
          </cell>
          <cell r="H631">
            <v>11.1</v>
          </cell>
          <cell r="I631">
            <v>22.2</v>
          </cell>
          <cell r="J631">
            <v>37</v>
          </cell>
        </row>
        <row r="632">
          <cell r="B632">
            <v>70188</v>
          </cell>
          <cell r="C632">
            <v>1.1479999999999999</v>
          </cell>
          <cell r="D632">
            <v>1.0625</v>
          </cell>
          <cell r="E632">
            <v>8.5599999999999996E-2</v>
          </cell>
          <cell r="F632">
            <v>0</v>
          </cell>
          <cell r="G632">
            <v>0</v>
          </cell>
          <cell r="H632">
            <v>11.1</v>
          </cell>
          <cell r="I632">
            <v>22.2</v>
          </cell>
          <cell r="J632">
            <v>37</v>
          </cell>
        </row>
        <row r="633">
          <cell r="B633">
            <v>70163</v>
          </cell>
          <cell r="C633">
            <v>0.98780000000000001</v>
          </cell>
          <cell r="D633">
            <v>0.90410000000000001</v>
          </cell>
          <cell r="E633">
            <v>8.3599999999999994E-2</v>
          </cell>
          <cell r="F633">
            <v>0</v>
          </cell>
          <cell r="G633">
            <v>0</v>
          </cell>
          <cell r="H633">
            <v>11.1</v>
          </cell>
          <cell r="I633">
            <v>22.2</v>
          </cell>
          <cell r="J633">
            <v>37</v>
          </cell>
        </row>
        <row r="634">
          <cell r="B634">
            <v>70180</v>
          </cell>
          <cell r="C634">
            <v>3.9685000000000001</v>
          </cell>
          <cell r="D634">
            <v>3.2252999999999998</v>
          </cell>
          <cell r="E634">
            <v>0.23419999999999999</v>
          </cell>
          <cell r="F634">
            <v>0.5091</v>
          </cell>
          <cell r="G634">
            <v>0</v>
          </cell>
          <cell r="H634">
            <v>11.1</v>
          </cell>
          <cell r="I634">
            <v>22.2</v>
          </cell>
          <cell r="J634">
            <v>37</v>
          </cell>
        </row>
        <row r="635">
          <cell r="B635">
            <v>70053</v>
          </cell>
          <cell r="C635">
            <v>2.3534999999999999</v>
          </cell>
          <cell r="D635">
            <v>2.0630000000000002</v>
          </cell>
          <cell r="E635">
            <v>9.3899999999999997E-2</v>
          </cell>
          <cell r="F635">
            <v>0.17649999999999999</v>
          </cell>
          <cell r="G635">
            <v>2.01E-2</v>
          </cell>
          <cell r="H635">
            <v>11.1</v>
          </cell>
          <cell r="I635">
            <v>22.2</v>
          </cell>
          <cell r="J635">
            <v>37</v>
          </cell>
        </row>
        <row r="636">
          <cell r="B636">
            <v>70052</v>
          </cell>
          <cell r="C636">
            <v>2.3239999999999998</v>
          </cell>
          <cell r="D636">
            <v>2.2749000000000001</v>
          </cell>
          <cell r="E636">
            <v>1.5299999999999999E-2</v>
          </cell>
          <cell r="F636">
            <v>3.3799999999999997E-2</v>
          </cell>
          <cell r="G636">
            <v>0</v>
          </cell>
          <cell r="H636">
            <v>11.1</v>
          </cell>
          <cell r="I636">
            <v>22.2</v>
          </cell>
          <cell r="J636">
            <v>37</v>
          </cell>
        </row>
        <row r="637">
          <cell r="B637">
            <v>71515</v>
          </cell>
          <cell r="C637">
            <v>4.6216999999999997</v>
          </cell>
          <cell r="D637">
            <v>4.3421000000000003</v>
          </cell>
          <cell r="E637">
            <v>3.9300000000000002E-2</v>
          </cell>
          <cell r="F637">
            <v>0.24030000000000001</v>
          </cell>
          <cell r="G637">
            <v>0</v>
          </cell>
          <cell r="H637">
            <v>11.1</v>
          </cell>
          <cell r="I637">
            <v>22.2</v>
          </cell>
          <cell r="J637">
            <v>37</v>
          </cell>
        </row>
        <row r="638">
          <cell r="B638">
            <v>70540</v>
          </cell>
          <cell r="C638">
            <v>9.3308</v>
          </cell>
          <cell r="D638">
            <v>8.7100000000000009</v>
          </cell>
          <cell r="E638">
            <v>0.14829999999999999</v>
          </cell>
          <cell r="F638">
            <v>0.45250000000000001</v>
          </cell>
          <cell r="G638">
            <v>0.02</v>
          </cell>
          <cell r="I638">
            <v>22.2</v>
          </cell>
          <cell r="J638">
            <v>37</v>
          </cell>
        </row>
        <row r="639">
          <cell r="B639">
            <v>69445</v>
          </cell>
          <cell r="C639">
            <v>26.368099999999998</v>
          </cell>
          <cell r="D639">
            <v>22.694199999999999</v>
          </cell>
          <cell r="E639">
            <v>2.2686000000000002</v>
          </cell>
          <cell r="F639">
            <v>1.2674000000000001</v>
          </cell>
          <cell r="G639">
            <v>0.13789999999999999</v>
          </cell>
          <cell r="J639">
            <v>37</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4,2</v>
          </cell>
          <cell r="I642" t="str">
            <v>Padrão Trimestral = 8,4</v>
          </cell>
          <cell r="J642" t="str">
            <v>Padrão Anual = 14</v>
          </cell>
        </row>
        <row r="643">
          <cell r="B643">
            <v>205184</v>
          </cell>
          <cell r="C643">
            <v>0.78249999999999997</v>
          </cell>
          <cell r="D643">
            <v>0.68379999999999996</v>
          </cell>
          <cell r="E643">
            <v>7.0900000000000005E-2</v>
          </cell>
          <cell r="F643">
            <v>2.7900000000000001E-2</v>
          </cell>
          <cell r="G643">
            <v>0</v>
          </cell>
          <cell r="H643">
            <v>4.2</v>
          </cell>
          <cell r="I643">
            <v>8.4</v>
          </cell>
          <cell r="J643">
            <v>14</v>
          </cell>
        </row>
        <row r="644">
          <cell r="B644">
            <v>205294</v>
          </cell>
          <cell r="C644">
            <v>0.55400000000000005</v>
          </cell>
          <cell r="D644">
            <v>0.49840000000000001</v>
          </cell>
          <cell r="E644">
            <v>5.5100000000000003E-2</v>
          </cell>
          <cell r="F644">
            <v>5.0000000000000001E-4</v>
          </cell>
          <cell r="G644">
            <v>0</v>
          </cell>
          <cell r="H644">
            <v>4.2</v>
          </cell>
          <cell r="I644">
            <v>8.4</v>
          </cell>
          <cell r="J644">
            <v>14</v>
          </cell>
        </row>
        <row r="645">
          <cell r="B645">
            <v>206087</v>
          </cell>
          <cell r="C645">
            <v>0.54590000000000005</v>
          </cell>
          <cell r="D645">
            <v>0.3947</v>
          </cell>
          <cell r="E645">
            <v>0.12790000000000001</v>
          </cell>
          <cell r="F645">
            <v>0</v>
          </cell>
          <cell r="G645">
            <v>2.3300000000000001E-2</v>
          </cell>
          <cell r="H645">
            <v>4.2</v>
          </cell>
          <cell r="I645">
            <v>8.4</v>
          </cell>
          <cell r="J645">
            <v>14</v>
          </cell>
        </row>
        <row r="646">
          <cell r="B646">
            <v>205522</v>
          </cell>
          <cell r="C646">
            <v>1.8819999999999999</v>
          </cell>
          <cell r="D646">
            <v>1.5763</v>
          </cell>
          <cell r="E646">
            <v>0.25409999999999999</v>
          </cell>
          <cell r="F646">
            <v>2.8400000000000002E-2</v>
          </cell>
          <cell r="G646">
            <v>2.3400000000000001E-2</v>
          </cell>
          <cell r="H646">
            <v>4.2</v>
          </cell>
          <cell r="I646">
            <v>8.4</v>
          </cell>
          <cell r="J646">
            <v>14</v>
          </cell>
        </row>
        <row r="647">
          <cell r="B647">
            <v>206356</v>
          </cell>
          <cell r="C647">
            <v>0.39040000000000002</v>
          </cell>
          <cell r="D647">
            <v>0.33029999999999998</v>
          </cell>
          <cell r="E647">
            <v>1.2500000000000001E-2</v>
          </cell>
          <cell r="F647">
            <v>4.7600000000000003E-2</v>
          </cell>
          <cell r="G647">
            <v>0</v>
          </cell>
          <cell r="H647">
            <v>4.2</v>
          </cell>
          <cell r="I647">
            <v>8.4</v>
          </cell>
          <cell r="J647">
            <v>14</v>
          </cell>
        </row>
        <row r="648">
          <cell r="B648">
            <v>206350</v>
          </cell>
          <cell r="C648">
            <v>0.83799999999999997</v>
          </cell>
          <cell r="D648">
            <v>0.73980000000000001</v>
          </cell>
          <cell r="E648">
            <v>9.6299999999999997E-2</v>
          </cell>
          <cell r="F648">
            <v>1.9E-3</v>
          </cell>
          <cell r="G648">
            <v>0</v>
          </cell>
          <cell r="H648">
            <v>4.2</v>
          </cell>
          <cell r="I648">
            <v>8.4</v>
          </cell>
          <cell r="J648">
            <v>14</v>
          </cell>
        </row>
        <row r="649">
          <cell r="B649">
            <v>206384</v>
          </cell>
          <cell r="C649">
            <v>0.41839999999999999</v>
          </cell>
          <cell r="D649">
            <v>0.28949999999999998</v>
          </cell>
          <cell r="E649">
            <v>8.6999999999999994E-2</v>
          </cell>
          <cell r="F649">
            <v>4.19E-2</v>
          </cell>
          <cell r="G649">
            <v>0</v>
          </cell>
          <cell r="H649">
            <v>4.2</v>
          </cell>
          <cell r="I649">
            <v>8.4</v>
          </cell>
          <cell r="J649">
            <v>14</v>
          </cell>
        </row>
        <row r="650">
          <cell r="B650">
            <v>206363</v>
          </cell>
          <cell r="C650">
            <v>1.6468</v>
          </cell>
          <cell r="D650">
            <v>1.3595999999999999</v>
          </cell>
          <cell r="E650">
            <v>0.1958</v>
          </cell>
          <cell r="F650">
            <v>9.1399999999999995E-2</v>
          </cell>
          <cell r="G650">
            <v>0</v>
          </cell>
          <cell r="H650">
            <v>4.2</v>
          </cell>
          <cell r="I650">
            <v>8.4</v>
          </cell>
          <cell r="J650">
            <v>14</v>
          </cell>
        </row>
        <row r="651">
          <cell r="B651">
            <v>210275</v>
          </cell>
          <cell r="C651">
            <v>0.86439999999999995</v>
          </cell>
          <cell r="D651">
            <v>0.59660000000000002</v>
          </cell>
          <cell r="E651">
            <v>3.39E-2</v>
          </cell>
          <cell r="F651">
            <v>0.21640000000000001</v>
          </cell>
          <cell r="G651">
            <v>1.7500000000000002E-2</v>
          </cell>
          <cell r="H651">
            <v>4.2</v>
          </cell>
          <cell r="I651">
            <v>8.4</v>
          </cell>
          <cell r="J651">
            <v>14</v>
          </cell>
        </row>
        <row r="652">
          <cell r="B652">
            <v>210266</v>
          </cell>
          <cell r="C652">
            <v>0.32140000000000002</v>
          </cell>
          <cell r="D652">
            <v>0.30070000000000002</v>
          </cell>
          <cell r="E652">
            <v>2.07E-2</v>
          </cell>
          <cell r="F652">
            <v>0</v>
          </cell>
          <cell r="G652">
            <v>0</v>
          </cell>
          <cell r="H652">
            <v>4.2</v>
          </cell>
          <cell r="I652">
            <v>8.4</v>
          </cell>
          <cell r="J652">
            <v>14</v>
          </cell>
        </row>
        <row r="653">
          <cell r="B653">
            <v>210248</v>
          </cell>
          <cell r="C653">
            <v>0.5756</v>
          </cell>
          <cell r="D653">
            <v>0.56000000000000005</v>
          </cell>
          <cell r="E653">
            <v>9.1999999999999998E-3</v>
          </cell>
          <cell r="F653">
            <v>6.4000000000000003E-3</v>
          </cell>
          <cell r="G653">
            <v>0</v>
          </cell>
          <cell r="H653">
            <v>4.2</v>
          </cell>
          <cell r="I653">
            <v>8.4</v>
          </cell>
          <cell r="J653">
            <v>14</v>
          </cell>
        </row>
        <row r="654">
          <cell r="B654">
            <v>210263</v>
          </cell>
          <cell r="C654">
            <v>1.7614000000000001</v>
          </cell>
          <cell r="D654">
            <v>1.4573</v>
          </cell>
          <cell r="E654">
            <v>6.3799999999999996E-2</v>
          </cell>
          <cell r="F654">
            <v>0.2228</v>
          </cell>
          <cell r="G654">
            <v>1.7500000000000002E-2</v>
          </cell>
          <cell r="H654">
            <v>4.2</v>
          </cell>
          <cell r="I654">
            <v>8.4</v>
          </cell>
          <cell r="J654">
            <v>14</v>
          </cell>
        </row>
        <row r="655">
          <cell r="B655">
            <v>210332</v>
          </cell>
          <cell r="C655">
            <v>0.41060000000000002</v>
          </cell>
          <cell r="D655">
            <v>0.37259999999999999</v>
          </cell>
          <cell r="E655">
            <v>2.3599999999999999E-2</v>
          </cell>
          <cell r="F655">
            <v>2.9999999999999997E-4</v>
          </cell>
          <cell r="G655">
            <v>1.41E-2</v>
          </cell>
          <cell r="H655">
            <v>4.2</v>
          </cell>
          <cell r="I655">
            <v>8.4</v>
          </cell>
          <cell r="J655">
            <v>14</v>
          </cell>
        </row>
        <row r="656">
          <cell r="B656">
            <v>213013</v>
          </cell>
          <cell r="C656">
            <v>0.52510000000000001</v>
          </cell>
          <cell r="D656">
            <v>0.37230000000000002</v>
          </cell>
          <cell r="E656">
            <v>2.3099999999999999E-2</v>
          </cell>
          <cell r="F656">
            <v>0.12970000000000001</v>
          </cell>
          <cell r="G656">
            <v>0</v>
          </cell>
          <cell r="H656">
            <v>4.2</v>
          </cell>
          <cell r="I656">
            <v>8.4</v>
          </cell>
          <cell r="J656">
            <v>14</v>
          </cell>
        </row>
        <row r="657">
          <cell r="B657">
            <v>215836</v>
          </cell>
          <cell r="C657">
            <v>1.0728</v>
          </cell>
          <cell r="D657">
            <v>0.97850000000000004</v>
          </cell>
          <cell r="E657">
            <v>8.9999999999999993E-3</v>
          </cell>
          <cell r="F657">
            <v>4.41E-2</v>
          </cell>
          <cell r="G657">
            <v>4.1300000000000003E-2</v>
          </cell>
          <cell r="H657">
            <v>4.2</v>
          </cell>
          <cell r="I657">
            <v>8.4</v>
          </cell>
          <cell r="J657">
            <v>14</v>
          </cell>
        </row>
        <row r="658">
          <cell r="B658">
            <v>213060</v>
          </cell>
          <cell r="C658">
            <v>2.0171000000000001</v>
          </cell>
          <cell r="D658">
            <v>1.7313000000000001</v>
          </cell>
          <cell r="E658">
            <v>5.5500000000000001E-2</v>
          </cell>
          <cell r="F658">
            <v>0.17460000000000001</v>
          </cell>
          <cell r="G658">
            <v>5.5800000000000002E-2</v>
          </cell>
          <cell r="I658">
            <v>8.4</v>
          </cell>
          <cell r="J658">
            <v>14</v>
          </cell>
        </row>
        <row r="659">
          <cell r="B659">
            <v>208802</v>
          </cell>
          <cell r="C659">
            <v>7.3120000000000003</v>
          </cell>
          <cell r="D659">
            <v>6.1292999999999997</v>
          </cell>
          <cell r="E659">
            <v>0.5645</v>
          </cell>
          <cell r="F659">
            <v>0.52080000000000004</v>
          </cell>
          <cell r="G659">
            <v>9.7500000000000003E-2</v>
          </cell>
          <cell r="J659">
            <v>14</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12,6</v>
          </cell>
          <cell r="I662" t="str">
            <v>Padrão Trimestral = 25,2</v>
          </cell>
          <cell r="J662" t="str">
            <v>Padrão Anual = 42</v>
          </cell>
        </row>
        <row r="663">
          <cell r="B663">
            <v>19855</v>
          </cell>
          <cell r="C663">
            <v>3.0516000000000001</v>
          </cell>
          <cell r="D663">
            <v>3.0337999999999998</v>
          </cell>
          <cell r="E663">
            <v>1.78E-2</v>
          </cell>
          <cell r="F663">
            <v>0</v>
          </cell>
          <cell r="G663">
            <v>0</v>
          </cell>
          <cell r="H663">
            <v>12.6</v>
          </cell>
          <cell r="I663">
            <v>25.2</v>
          </cell>
          <cell r="J663">
            <v>42</v>
          </cell>
        </row>
        <row r="664">
          <cell r="B664">
            <v>19856</v>
          </cell>
          <cell r="C664">
            <v>2.2387999999999999</v>
          </cell>
          <cell r="D664">
            <v>2.1004</v>
          </cell>
          <cell r="E664">
            <v>6.5500000000000003E-2</v>
          </cell>
          <cell r="F664">
            <v>7.2999999999999995E-2</v>
          </cell>
          <cell r="G664">
            <v>0</v>
          </cell>
          <cell r="H664">
            <v>12.6</v>
          </cell>
          <cell r="I664">
            <v>25.2</v>
          </cell>
          <cell r="J664">
            <v>42</v>
          </cell>
        </row>
        <row r="665">
          <cell r="B665">
            <v>19856</v>
          </cell>
          <cell r="C665">
            <v>1.7967</v>
          </cell>
          <cell r="D665">
            <v>1.0774999999999999</v>
          </cell>
          <cell r="E665">
            <v>0.15340000000000001</v>
          </cell>
          <cell r="F665">
            <v>0.56589999999999996</v>
          </cell>
          <cell r="G665">
            <v>0</v>
          </cell>
          <cell r="H665">
            <v>12.6</v>
          </cell>
          <cell r="I665">
            <v>25.2</v>
          </cell>
          <cell r="J665">
            <v>42</v>
          </cell>
        </row>
        <row r="666">
          <cell r="B666">
            <v>19856</v>
          </cell>
          <cell r="C666">
            <v>7.0869</v>
          </cell>
          <cell r="D666">
            <v>6.2115</v>
          </cell>
          <cell r="E666">
            <v>0.23669999999999999</v>
          </cell>
          <cell r="F666">
            <v>0.63890000000000002</v>
          </cell>
          <cell r="G666">
            <v>0</v>
          </cell>
          <cell r="H666">
            <v>12.6</v>
          </cell>
          <cell r="I666">
            <v>25.2</v>
          </cell>
          <cell r="J666">
            <v>42</v>
          </cell>
        </row>
        <row r="667">
          <cell r="B667">
            <v>19856</v>
          </cell>
          <cell r="C667">
            <v>1.3554999999999999</v>
          </cell>
          <cell r="D667">
            <v>1.2694000000000001</v>
          </cell>
          <cell r="E667">
            <v>8.6099999999999996E-2</v>
          </cell>
          <cell r="F667">
            <v>0</v>
          </cell>
          <cell r="G667">
            <v>0</v>
          </cell>
          <cell r="H667">
            <v>12.6</v>
          </cell>
          <cell r="I667">
            <v>25.2</v>
          </cell>
          <cell r="J667">
            <v>42</v>
          </cell>
        </row>
        <row r="668">
          <cell r="B668">
            <v>19856</v>
          </cell>
          <cell r="C668">
            <v>3.5335000000000001</v>
          </cell>
          <cell r="D668">
            <v>3.5190999999999999</v>
          </cell>
          <cell r="E668">
            <v>1.44E-2</v>
          </cell>
          <cell r="F668">
            <v>0</v>
          </cell>
          <cell r="G668">
            <v>0</v>
          </cell>
          <cell r="H668">
            <v>12.6</v>
          </cell>
          <cell r="I668">
            <v>25.2</v>
          </cell>
          <cell r="J668">
            <v>42</v>
          </cell>
        </row>
        <row r="669">
          <cell r="B669">
            <v>19856</v>
          </cell>
          <cell r="C669">
            <v>3.1766000000000001</v>
          </cell>
          <cell r="D669">
            <v>2.2557999999999998</v>
          </cell>
          <cell r="E669">
            <v>0.92079999999999995</v>
          </cell>
          <cell r="F669">
            <v>0</v>
          </cell>
          <cell r="G669">
            <v>0</v>
          </cell>
          <cell r="H669">
            <v>12.6</v>
          </cell>
          <cell r="I669">
            <v>25.2</v>
          </cell>
          <cell r="J669">
            <v>42</v>
          </cell>
        </row>
        <row r="670">
          <cell r="B670">
            <v>19856</v>
          </cell>
          <cell r="C670">
            <v>8.0655999999999999</v>
          </cell>
          <cell r="D670">
            <v>7.0442999999999998</v>
          </cell>
          <cell r="E670">
            <v>1.0213000000000001</v>
          </cell>
          <cell r="F670">
            <v>0</v>
          </cell>
          <cell r="G670">
            <v>0</v>
          </cell>
          <cell r="H670">
            <v>12.6</v>
          </cell>
          <cell r="I670">
            <v>25.2</v>
          </cell>
          <cell r="J670">
            <v>42</v>
          </cell>
        </row>
        <row r="671">
          <cell r="B671">
            <v>20536</v>
          </cell>
          <cell r="C671">
            <v>6.0750000000000002</v>
          </cell>
          <cell r="D671">
            <v>4.444</v>
          </cell>
          <cell r="E671">
            <v>1.6311</v>
          </cell>
          <cell r="F671">
            <v>0</v>
          </cell>
          <cell r="G671">
            <v>0</v>
          </cell>
          <cell r="H671">
            <v>12.6</v>
          </cell>
          <cell r="I671">
            <v>25.2</v>
          </cell>
          <cell r="J671">
            <v>42</v>
          </cell>
        </row>
        <row r="672">
          <cell r="B672">
            <v>20533</v>
          </cell>
          <cell r="C672">
            <v>0.49340000000000001</v>
          </cell>
          <cell r="D672">
            <v>0.48630000000000001</v>
          </cell>
          <cell r="E672">
            <v>7.1000000000000004E-3</v>
          </cell>
          <cell r="F672">
            <v>0</v>
          </cell>
          <cell r="G672">
            <v>0</v>
          </cell>
          <cell r="H672">
            <v>12.6</v>
          </cell>
          <cell r="I672">
            <v>25.2</v>
          </cell>
          <cell r="J672">
            <v>42</v>
          </cell>
        </row>
        <row r="673">
          <cell r="B673">
            <v>20533</v>
          </cell>
          <cell r="C673">
            <v>1.7950999999999999</v>
          </cell>
          <cell r="D673">
            <v>1.4801</v>
          </cell>
          <cell r="E673">
            <v>0.315</v>
          </cell>
          <cell r="F673">
            <v>0</v>
          </cell>
          <cell r="G673">
            <v>0</v>
          </cell>
          <cell r="H673">
            <v>12.6</v>
          </cell>
          <cell r="I673">
            <v>25.2</v>
          </cell>
          <cell r="J673">
            <v>42</v>
          </cell>
        </row>
        <row r="674">
          <cell r="B674">
            <v>20534</v>
          </cell>
          <cell r="C674">
            <v>8.3640000000000008</v>
          </cell>
          <cell r="D674">
            <v>6.4107000000000003</v>
          </cell>
          <cell r="E674">
            <v>1.9533</v>
          </cell>
          <cell r="F674">
            <v>0</v>
          </cell>
          <cell r="G674">
            <v>0</v>
          </cell>
          <cell r="H674">
            <v>12.6</v>
          </cell>
          <cell r="I674">
            <v>25.2</v>
          </cell>
          <cell r="J674">
            <v>42</v>
          </cell>
        </row>
        <row r="675">
          <cell r="B675">
            <v>20586</v>
          </cell>
          <cell r="C675">
            <v>1.4514</v>
          </cell>
          <cell r="D675">
            <v>1.4013</v>
          </cell>
          <cell r="E675">
            <v>5.0200000000000002E-2</v>
          </cell>
          <cell r="F675">
            <v>0</v>
          </cell>
          <cell r="G675">
            <v>0</v>
          </cell>
          <cell r="H675">
            <v>12.6</v>
          </cell>
          <cell r="I675">
            <v>25.2</v>
          </cell>
          <cell r="J675">
            <v>42</v>
          </cell>
        </row>
        <row r="676">
          <cell r="B676">
            <v>20596</v>
          </cell>
          <cell r="C676">
            <v>0.90480000000000005</v>
          </cell>
          <cell r="D676">
            <v>0.7833</v>
          </cell>
          <cell r="E676">
            <v>6.2399999999999997E-2</v>
          </cell>
          <cell r="F676">
            <v>5.1700000000000003E-2</v>
          </cell>
          <cell r="G676">
            <v>7.4000000000000003E-3</v>
          </cell>
          <cell r="H676">
            <v>12.6</v>
          </cell>
          <cell r="I676">
            <v>25.2</v>
          </cell>
          <cell r="J676">
            <v>42</v>
          </cell>
        </row>
        <row r="677">
          <cell r="B677">
            <v>20921</v>
          </cell>
          <cell r="C677">
            <v>5.7671999999999999</v>
          </cell>
          <cell r="D677">
            <v>4.6304999999999996</v>
          </cell>
          <cell r="E677">
            <v>0</v>
          </cell>
          <cell r="F677">
            <v>1.1212</v>
          </cell>
          <cell r="G677">
            <v>1.55E-2</v>
          </cell>
          <cell r="H677">
            <v>12.6</v>
          </cell>
          <cell r="I677">
            <v>25.2</v>
          </cell>
          <cell r="J677">
            <v>42</v>
          </cell>
        </row>
        <row r="678">
          <cell r="B678">
            <v>20701</v>
          </cell>
          <cell r="C678">
            <v>8.1720000000000006</v>
          </cell>
          <cell r="D678">
            <v>6.8525999999999998</v>
          </cell>
          <cell r="E678">
            <v>0.112</v>
          </cell>
          <cell r="F678">
            <v>1.1846000000000001</v>
          </cell>
          <cell r="G678">
            <v>2.3E-2</v>
          </cell>
          <cell r="I678">
            <v>25.2</v>
          </cell>
          <cell r="J678">
            <v>42</v>
          </cell>
        </row>
        <row r="679">
          <cell r="B679">
            <v>20237</v>
          </cell>
          <cell r="C679">
            <v>31.7134</v>
          </cell>
          <cell r="D679">
            <v>26.520800000000001</v>
          </cell>
          <cell r="E679">
            <v>3.3309000000000002</v>
          </cell>
          <cell r="F679">
            <v>1.8386</v>
          </cell>
          <cell r="G679">
            <v>2.3599999999999999E-2</v>
          </cell>
          <cell r="J679">
            <v>42</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8,1</v>
          </cell>
          <cell r="I682" t="str">
            <v>Padrão Trimestral = 16,2</v>
          </cell>
          <cell r="J682" t="str">
            <v>Padrão Anual = 27</v>
          </cell>
        </row>
        <row r="683">
          <cell r="B683">
            <v>119664</v>
          </cell>
          <cell r="C683">
            <v>1.931</v>
          </cell>
          <cell r="D683">
            <v>1.4772000000000001</v>
          </cell>
          <cell r="E683">
            <v>0.27750000000000002</v>
          </cell>
          <cell r="F683">
            <v>0.17630000000000001</v>
          </cell>
          <cell r="G683">
            <v>0</v>
          </cell>
          <cell r="H683">
            <v>8.1</v>
          </cell>
          <cell r="I683">
            <v>16.2</v>
          </cell>
          <cell r="J683">
            <v>27</v>
          </cell>
        </row>
        <row r="684">
          <cell r="B684">
            <v>119703</v>
          </cell>
          <cell r="C684">
            <v>1.6828000000000001</v>
          </cell>
          <cell r="D684">
            <v>1.4492</v>
          </cell>
          <cell r="E684">
            <v>5.4199999999999998E-2</v>
          </cell>
          <cell r="F684">
            <v>0.1641</v>
          </cell>
          <cell r="G684">
            <v>1.52E-2</v>
          </cell>
          <cell r="H684">
            <v>8.1</v>
          </cell>
          <cell r="I684">
            <v>16.2</v>
          </cell>
          <cell r="J684">
            <v>27</v>
          </cell>
        </row>
        <row r="685">
          <cell r="B685">
            <v>119570</v>
          </cell>
          <cell r="C685">
            <v>1.2491000000000001</v>
          </cell>
          <cell r="D685">
            <v>1.1104000000000001</v>
          </cell>
          <cell r="E685">
            <v>6.7900000000000002E-2</v>
          </cell>
          <cell r="F685">
            <v>4.1599999999999998E-2</v>
          </cell>
          <cell r="G685">
            <v>2.92E-2</v>
          </cell>
          <cell r="H685">
            <v>8.1</v>
          </cell>
          <cell r="I685">
            <v>16.2</v>
          </cell>
          <cell r="J685">
            <v>27</v>
          </cell>
        </row>
        <row r="686">
          <cell r="B686">
            <v>119646</v>
          </cell>
          <cell r="C686">
            <v>4.8632</v>
          </cell>
          <cell r="D686">
            <v>4.0369999999999999</v>
          </cell>
          <cell r="E686">
            <v>0.39960000000000001</v>
          </cell>
          <cell r="F686">
            <v>0.3821</v>
          </cell>
          <cell r="G686">
            <v>4.4400000000000002E-2</v>
          </cell>
          <cell r="H686">
            <v>8.1</v>
          </cell>
          <cell r="I686">
            <v>16.2</v>
          </cell>
          <cell r="J686">
            <v>27</v>
          </cell>
        </row>
        <row r="687">
          <cell r="B687">
            <v>119442</v>
          </cell>
          <cell r="C687">
            <v>1.4402999999999999</v>
          </cell>
          <cell r="D687">
            <v>1.1494</v>
          </cell>
          <cell r="E687">
            <v>0.1532</v>
          </cell>
          <cell r="F687">
            <v>0.13039999999999999</v>
          </cell>
          <cell r="G687">
            <v>7.1999999999999998E-3</v>
          </cell>
          <cell r="H687">
            <v>8.1</v>
          </cell>
          <cell r="I687">
            <v>16.2</v>
          </cell>
          <cell r="J687">
            <v>27</v>
          </cell>
        </row>
        <row r="688">
          <cell r="B688">
            <v>119436</v>
          </cell>
          <cell r="C688">
            <v>1.2910999999999999</v>
          </cell>
          <cell r="D688">
            <v>0.96419999999999995</v>
          </cell>
          <cell r="E688">
            <v>0.2218</v>
          </cell>
          <cell r="F688">
            <v>9.9500000000000005E-2</v>
          </cell>
          <cell r="G688">
            <v>5.5999999999999999E-3</v>
          </cell>
          <cell r="H688">
            <v>8.1</v>
          </cell>
          <cell r="I688">
            <v>16.2</v>
          </cell>
          <cell r="J688">
            <v>27</v>
          </cell>
        </row>
        <row r="689">
          <cell r="B689">
            <v>119600</v>
          </cell>
          <cell r="C689">
            <v>1.0242</v>
          </cell>
          <cell r="D689">
            <v>0.92390000000000005</v>
          </cell>
          <cell r="E689">
            <v>9.4200000000000006E-2</v>
          </cell>
          <cell r="F689">
            <v>5.0000000000000001E-4</v>
          </cell>
          <cell r="G689">
            <v>5.5999999999999999E-3</v>
          </cell>
          <cell r="H689">
            <v>8.1</v>
          </cell>
          <cell r="I689">
            <v>16.2</v>
          </cell>
          <cell r="J689">
            <v>27</v>
          </cell>
        </row>
        <row r="690">
          <cell r="B690">
            <v>119493</v>
          </cell>
          <cell r="C690">
            <v>3.7553000000000001</v>
          </cell>
          <cell r="D690">
            <v>3.0373999999999999</v>
          </cell>
          <cell r="E690">
            <v>0.46910000000000002</v>
          </cell>
          <cell r="F690">
            <v>0.2303</v>
          </cell>
          <cell r="G690">
            <v>1.84E-2</v>
          </cell>
          <cell r="H690">
            <v>8.1</v>
          </cell>
          <cell r="I690">
            <v>16.2</v>
          </cell>
          <cell r="J690">
            <v>27</v>
          </cell>
        </row>
        <row r="691">
          <cell r="B691">
            <v>122926</v>
          </cell>
          <cell r="C691">
            <v>1.8190999999999999</v>
          </cell>
          <cell r="D691">
            <v>1.6773</v>
          </cell>
          <cell r="E691">
            <v>0.1172</v>
          </cell>
          <cell r="F691">
            <v>2.46E-2</v>
          </cell>
          <cell r="G691">
            <v>0</v>
          </cell>
          <cell r="H691">
            <v>8.1</v>
          </cell>
          <cell r="I691">
            <v>16.2</v>
          </cell>
          <cell r="J691">
            <v>27</v>
          </cell>
        </row>
        <row r="692">
          <cell r="B692">
            <v>122891</v>
          </cell>
          <cell r="C692">
            <v>0.94310000000000005</v>
          </cell>
          <cell r="D692">
            <v>0.72270000000000001</v>
          </cell>
          <cell r="E692">
            <v>7.3599999999999999E-2</v>
          </cell>
          <cell r="F692">
            <v>0.13400000000000001</v>
          </cell>
          <cell r="G692">
            <v>1.2699999999999999E-2</v>
          </cell>
          <cell r="H692">
            <v>8.1</v>
          </cell>
          <cell r="I692">
            <v>16.2</v>
          </cell>
          <cell r="J692">
            <v>27</v>
          </cell>
        </row>
        <row r="693">
          <cell r="B693">
            <v>122865</v>
          </cell>
          <cell r="C693">
            <v>0.9647</v>
          </cell>
          <cell r="D693">
            <v>0.8488</v>
          </cell>
          <cell r="E693">
            <v>8.4199999999999997E-2</v>
          </cell>
          <cell r="F693">
            <v>3.1699999999999999E-2</v>
          </cell>
          <cell r="G693">
            <v>0</v>
          </cell>
          <cell r="H693">
            <v>8.1</v>
          </cell>
          <cell r="I693">
            <v>16.2</v>
          </cell>
          <cell r="J693">
            <v>27</v>
          </cell>
        </row>
        <row r="694">
          <cell r="B694">
            <v>122894</v>
          </cell>
          <cell r="C694">
            <v>3.7271000000000001</v>
          </cell>
          <cell r="D694">
            <v>3.2490000000000001</v>
          </cell>
          <cell r="E694">
            <v>0.27500000000000002</v>
          </cell>
          <cell r="F694">
            <v>0.1903</v>
          </cell>
          <cell r="G694">
            <v>1.2699999999999999E-2</v>
          </cell>
          <cell r="H694">
            <v>8.1</v>
          </cell>
          <cell r="I694">
            <v>16.2</v>
          </cell>
          <cell r="J694">
            <v>27</v>
          </cell>
        </row>
        <row r="695">
          <cell r="B695">
            <v>123231</v>
          </cell>
          <cell r="C695">
            <v>1.579</v>
          </cell>
          <cell r="D695">
            <v>0.79120000000000001</v>
          </cell>
          <cell r="E695">
            <v>0.2329</v>
          </cell>
          <cell r="F695">
            <v>4.0800000000000003E-2</v>
          </cell>
          <cell r="G695">
            <v>0.5141</v>
          </cell>
          <cell r="H695">
            <v>8.1</v>
          </cell>
          <cell r="I695">
            <v>16.2</v>
          </cell>
          <cell r="J695">
            <v>27</v>
          </cell>
        </row>
        <row r="696">
          <cell r="B696">
            <v>123167</v>
          </cell>
          <cell r="C696">
            <v>1.9728000000000001</v>
          </cell>
          <cell r="D696">
            <v>1.712</v>
          </cell>
          <cell r="E696">
            <v>0.19689999999999999</v>
          </cell>
          <cell r="F696">
            <v>6.4000000000000001E-2</v>
          </cell>
          <cell r="G696">
            <v>0</v>
          </cell>
          <cell r="H696">
            <v>8.1</v>
          </cell>
          <cell r="I696">
            <v>16.2</v>
          </cell>
          <cell r="J696">
            <v>27</v>
          </cell>
        </row>
        <row r="697">
          <cell r="B697">
            <v>126293</v>
          </cell>
          <cell r="C697">
            <v>2.2313000000000001</v>
          </cell>
          <cell r="D697">
            <v>1.9036</v>
          </cell>
          <cell r="E697">
            <v>0.26790000000000003</v>
          </cell>
          <cell r="F697">
            <v>5.9799999999999999E-2</v>
          </cell>
          <cell r="G697">
            <v>0</v>
          </cell>
          <cell r="H697">
            <v>8.1</v>
          </cell>
          <cell r="I697">
            <v>16.2</v>
          </cell>
          <cell r="J697">
            <v>27</v>
          </cell>
        </row>
        <row r="698">
          <cell r="B698">
            <v>124230</v>
          </cell>
          <cell r="C698">
            <v>5.7906000000000004</v>
          </cell>
          <cell r="D698">
            <v>4.4173999999999998</v>
          </cell>
          <cell r="E698">
            <v>0.6986</v>
          </cell>
          <cell r="F698">
            <v>0.16470000000000001</v>
          </cell>
          <cell r="G698">
            <v>0.51</v>
          </cell>
          <cell r="I698">
            <v>16.2</v>
          </cell>
          <cell r="J698">
            <v>27</v>
          </cell>
        </row>
        <row r="699">
          <cell r="B699">
            <v>121566</v>
          </cell>
          <cell r="C699">
            <v>18.1629</v>
          </cell>
          <cell r="D699">
            <v>14.7575</v>
          </cell>
          <cell r="E699">
            <v>1.8463000000000001</v>
          </cell>
          <cell r="F699">
            <v>0.96309999999999996</v>
          </cell>
          <cell r="G699">
            <v>0.5958</v>
          </cell>
          <cell r="J699">
            <v>27</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2,7</v>
          </cell>
          <cell r="I702" t="str">
            <v>Padrão Trimestral = 5,4</v>
          </cell>
          <cell r="J702" t="str">
            <v>Padrão Anual = 9</v>
          </cell>
        </row>
        <row r="703">
          <cell r="B703">
            <v>142756</v>
          </cell>
          <cell r="C703">
            <v>0.34089999999999998</v>
          </cell>
          <cell r="D703">
            <v>0.27289999999999998</v>
          </cell>
          <cell r="E703">
            <v>6.8000000000000005E-2</v>
          </cell>
          <cell r="F703">
            <v>0</v>
          </cell>
          <cell r="G703">
            <v>0</v>
          </cell>
          <cell r="H703">
            <v>2.7</v>
          </cell>
          <cell r="I703">
            <v>5.4</v>
          </cell>
          <cell r="J703">
            <v>9</v>
          </cell>
        </row>
        <row r="704">
          <cell r="B704">
            <v>142590</v>
          </cell>
          <cell r="C704">
            <v>0.28739999999999999</v>
          </cell>
          <cell r="D704">
            <v>0.23569999999999999</v>
          </cell>
          <cell r="E704">
            <v>7.4999999999999997E-3</v>
          </cell>
          <cell r="F704">
            <v>4.4200000000000003E-2</v>
          </cell>
          <cell r="G704">
            <v>0</v>
          </cell>
          <cell r="H704">
            <v>2.7</v>
          </cell>
          <cell r="I704">
            <v>5.4</v>
          </cell>
          <cell r="J704">
            <v>9</v>
          </cell>
        </row>
        <row r="705">
          <cell r="B705">
            <v>142557</v>
          </cell>
          <cell r="C705">
            <v>0.71399999999999997</v>
          </cell>
          <cell r="D705">
            <v>0.24640000000000001</v>
          </cell>
          <cell r="E705">
            <v>4.6600000000000003E-2</v>
          </cell>
          <cell r="F705">
            <v>1.6000000000000001E-3</v>
          </cell>
          <cell r="G705">
            <v>0.4194</v>
          </cell>
          <cell r="H705">
            <v>2.7</v>
          </cell>
          <cell r="I705">
            <v>5.4</v>
          </cell>
          <cell r="J705">
            <v>9</v>
          </cell>
        </row>
        <row r="706">
          <cell r="B706">
            <v>142634</v>
          </cell>
          <cell r="C706">
            <v>1.3421000000000001</v>
          </cell>
          <cell r="D706">
            <v>0.755</v>
          </cell>
          <cell r="E706">
            <v>0.1221</v>
          </cell>
          <cell r="F706">
            <v>4.58E-2</v>
          </cell>
          <cell r="G706">
            <v>0.41920000000000002</v>
          </cell>
          <cell r="H706">
            <v>2.7</v>
          </cell>
          <cell r="I706">
            <v>5.4</v>
          </cell>
          <cell r="J706">
            <v>9</v>
          </cell>
        </row>
        <row r="707">
          <cell r="B707">
            <v>142715</v>
          </cell>
          <cell r="C707">
            <v>0.2969</v>
          </cell>
          <cell r="D707">
            <v>0.18529999999999999</v>
          </cell>
          <cell r="E707">
            <v>7.7499999999999999E-2</v>
          </cell>
          <cell r="F707">
            <v>3.0499999999999999E-2</v>
          </cell>
          <cell r="G707">
            <v>3.5999999999999999E-3</v>
          </cell>
          <cell r="H707">
            <v>2.7</v>
          </cell>
          <cell r="I707">
            <v>5.4</v>
          </cell>
          <cell r="J707">
            <v>9</v>
          </cell>
        </row>
        <row r="708">
          <cell r="B708">
            <v>142715</v>
          </cell>
          <cell r="C708">
            <v>0.35070000000000001</v>
          </cell>
          <cell r="D708">
            <v>0.30180000000000001</v>
          </cell>
          <cell r="E708">
            <v>4.65E-2</v>
          </cell>
          <cell r="F708">
            <v>0</v>
          </cell>
          <cell r="G708">
            <v>2.3E-3</v>
          </cell>
          <cell r="H708">
            <v>2.7</v>
          </cell>
          <cell r="I708">
            <v>5.4</v>
          </cell>
          <cell r="J708">
            <v>9</v>
          </cell>
        </row>
        <row r="709">
          <cell r="B709">
            <v>142806</v>
          </cell>
          <cell r="C709">
            <v>0.27939999999999998</v>
          </cell>
          <cell r="D709">
            <v>0.216</v>
          </cell>
          <cell r="E709">
            <v>4.3700000000000003E-2</v>
          </cell>
          <cell r="F709">
            <v>1.9699999999999999E-2</v>
          </cell>
          <cell r="G709">
            <v>0</v>
          </cell>
          <cell r="H709">
            <v>2.7</v>
          </cell>
          <cell r="I709">
            <v>5.4</v>
          </cell>
          <cell r="J709">
            <v>9</v>
          </cell>
        </row>
        <row r="710">
          <cell r="B710">
            <v>142745</v>
          </cell>
          <cell r="C710">
            <v>0.92700000000000005</v>
          </cell>
          <cell r="D710">
            <v>0.70309999999999995</v>
          </cell>
          <cell r="E710">
            <v>0.16769999999999999</v>
          </cell>
          <cell r="F710">
            <v>5.0200000000000002E-2</v>
          </cell>
          <cell r="G710">
            <v>5.8999999999999999E-3</v>
          </cell>
          <cell r="H710">
            <v>2.7</v>
          </cell>
          <cell r="I710">
            <v>5.4</v>
          </cell>
          <cell r="J710">
            <v>9</v>
          </cell>
        </row>
        <row r="711">
          <cell r="B711">
            <v>144218</v>
          </cell>
          <cell r="C711">
            <v>0.30059999999999998</v>
          </cell>
          <cell r="D711">
            <v>0.24990000000000001</v>
          </cell>
          <cell r="E711">
            <v>4.9299999999999997E-2</v>
          </cell>
          <cell r="F711">
            <v>1.5E-3</v>
          </cell>
          <cell r="G711">
            <v>0</v>
          </cell>
          <cell r="H711">
            <v>2.7</v>
          </cell>
          <cell r="I711">
            <v>5.4</v>
          </cell>
          <cell r="J711">
            <v>9</v>
          </cell>
        </row>
        <row r="712">
          <cell r="B712">
            <v>144241</v>
          </cell>
          <cell r="C712">
            <v>0.1633</v>
          </cell>
          <cell r="D712">
            <v>0.1285</v>
          </cell>
          <cell r="E712">
            <v>3.4799999999999998E-2</v>
          </cell>
          <cell r="F712">
            <v>0</v>
          </cell>
          <cell r="G712">
            <v>0</v>
          </cell>
          <cell r="H712">
            <v>2.7</v>
          </cell>
          <cell r="I712">
            <v>5.4</v>
          </cell>
          <cell r="J712">
            <v>9</v>
          </cell>
        </row>
        <row r="713">
          <cell r="B713">
            <v>144081</v>
          </cell>
          <cell r="C713">
            <v>0.24160000000000001</v>
          </cell>
          <cell r="D713">
            <v>0.19889999999999999</v>
          </cell>
          <cell r="E713">
            <v>4.2700000000000002E-2</v>
          </cell>
          <cell r="F713">
            <v>0</v>
          </cell>
          <cell r="G713">
            <v>0</v>
          </cell>
          <cell r="H713">
            <v>2.7</v>
          </cell>
          <cell r="I713">
            <v>5.4</v>
          </cell>
          <cell r="J713">
            <v>9</v>
          </cell>
        </row>
        <row r="714">
          <cell r="B714">
            <v>144180</v>
          </cell>
          <cell r="C714">
            <v>0.70550000000000002</v>
          </cell>
          <cell r="D714">
            <v>0.57730000000000004</v>
          </cell>
          <cell r="E714">
            <v>0.1268</v>
          </cell>
          <cell r="F714">
            <v>1.5E-3</v>
          </cell>
          <cell r="G714">
            <v>0</v>
          </cell>
          <cell r="H714">
            <v>2.7</v>
          </cell>
          <cell r="I714">
            <v>5.4</v>
          </cell>
          <cell r="J714">
            <v>9</v>
          </cell>
        </row>
        <row r="715">
          <cell r="B715">
            <v>144081</v>
          </cell>
          <cell r="C715">
            <v>0.42</v>
          </cell>
          <cell r="D715">
            <v>0.35610000000000003</v>
          </cell>
          <cell r="E715">
            <v>6.3899999999999998E-2</v>
          </cell>
          <cell r="F715">
            <v>0</v>
          </cell>
          <cell r="G715">
            <v>0</v>
          </cell>
          <cell r="H715">
            <v>2.7</v>
          </cell>
          <cell r="I715">
            <v>5.4</v>
          </cell>
          <cell r="J715">
            <v>9</v>
          </cell>
        </row>
        <row r="716">
          <cell r="B716">
            <v>144176</v>
          </cell>
          <cell r="C716">
            <v>0.32600000000000001</v>
          </cell>
          <cell r="D716">
            <v>0.1847</v>
          </cell>
          <cell r="E716">
            <v>0.14119999999999999</v>
          </cell>
          <cell r="F716">
            <v>1E-4</v>
          </cell>
          <cell r="G716">
            <v>0</v>
          </cell>
          <cell r="H716">
            <v>2.7</v>
          </cell>
          <cell r="I716">
            <v>5.4</v>
          </cell>
          <cell r="J716">
            <v>9</v>
          </cell>
        </row>
        <row r="717">
          <cell r="B717">
            <v>145253</v>
          </cell>
          <cell r="C717">
            <v>0.49759999999999999</v>
          </cell>
          <cell r="D717">
            <v>0.45739999999999997</v>
          </cell>
          <cell r="E717">
            <v>4.0099999999999997E-2</v>
          </cell>
          <cell r="F717">
            <v>0</v>
          </cell>
          <cell r="G717">
            <v>0</v>
          </cell>
          <cell r="H717">
            <v>2.7</v>
          </cell>
          <cell r="I717">
            <v>5.4</v>
          </cell>
          <cell r="J717">
            <v>9</v>
          </cell>
        </row>
        <row r="718">
          <cell r="B718">
            <v>144503</v>
          </cell>
          <cell r="C718">
            <v>1.2442</v>
          </cell>
          <cell r="D718">
            <v>0.99909999999999999</v>
          </cell>
          <cell r="E718">
            <v>0.24490000000000001</v>
          </cell>
          <cell r="F718">
            <v>1E-4</v>
          </cell>
          <cell r="G718">
            <v>0</v>
          </cell>
          <cell r="I718">
            <v>5.4</v>
          </cell>
          <cell r="J718">
            <v>9</v>
          </cell>
        </row>
        <row r="719">
          <cell r="B719">
            <v>143516</v>
          </cell>
          <cell r="C719">
            <v>4.2173999999999996</v>
          </cell>
          <cell r="D719">
            <v>3.0356000000000001</v>
          </cell>
          <cell r="E719">
            <v>0.66210000000000002</v>
          </cell>
          <cell r="F719">
            <v>9.7000000000000003E-2</v>
          </cell>
          <cell r="G719">
            <v>0.42249999999999999</v>
          </cell>
          <cell r="J719">
            <v>9</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3,6</v>
          </cell>
          <cell r="I722" t="str">
            <v>Padrão Trimestral = 7,2</v>
          </cell>
          <cell r="J722" t="str">
            <v>Padrão Anual = 12</v>
          </cell>
        </row>
        <row r="723">
          <cell r="B723">
            <v>104943</v>
          </cell>
          <cell r="C723">
            <v>0.63170000000000004</v>
          </cell>
          <cell r="D723">
            <v>0.58620000000000005</v>
          </cell>
          <cell r="E723">
            <v>3.8600000000000002E-2</v>
          </cell>
          <cell r="F723">
            <v>6.8999999999999999E-3</v>
          </cell>
          <cell r="G723">
            <v>0</v>
          </cell>
          <cell r="H723">
            <v>3.6</v>
          </cell>
          <cell r="I723">
            <v>7.2</v>
          </cell>
          <cell r="J723">
            <v>12</v>
          </cell>
        </row>
        <row r="724">
          <cell r="B724">
            <v>104835</v>
          </cell>
          <cell r="C724">
            <v>0.75670000000000004</v>
          </cell>
          <cell r="D724">
            <v>0.69589999999999996</v>
          </cell>
          <cell r="E724">
            <v>6.0699999999999997E-2</v>
          </cell>
          <cell r="F724">
            <v>0</v>
          </cell>
          <cell r="G724">
            <v>0</v>
          </cell>
          <cell r="H724">
            <v>3.6</v>
          </cell>
          <cell r="I724">
            <v>7.2</v>
          </cell>
          <cell r="J724">
            <v>12</v>
          </cell>
        </row>
        <row r="725">
          <cell r="B725">
            <v>104862</v>
          </cell>
          <cell r="C725">
            <v>0.78859999999999997</v>
          </cell>
          <cell r="D725">
            <v>0.56289999999999996</v>
          </cell>
          <cell r="E725">
            <v>8.4000000000000005E-2</v>
          </cell>
          <cell r="F725">
            <v>3.5000000000000001E-3</v>
          </cell>
          <cell r="G725">
            <v>0.13830000000000001</v>
          </cell>
          <cell r="H725">
            <v>3.6</v>
          </cell>
          <cell r="I725">
            <v>7.2</v>
          </cell>
          <cell r="J725">
            <v>12</v>
          </cell>
        </row>
        <row r="726">
          <cell r="B726">
            <v>104880</v>
          </cell>
          <cell r="C726">
            <v>2.1768999999999998</v>
          </cell>
          <cell r="D726">
            <v>1.845</v>
          </cell>
          <cell r="E726">
            <v>0.18329999999999999</v>
          </cell>
          <cell r="F726">
            <v>1.04E-2</v>
          </cell>
          <cell r="G726">
            <v>0.13830000000000001</v>
          </cell>
          <cell r="H726">
            <v>3.6</v>
          </cell>
          <cell r="I726">
            <v>7.2</v>
          </cell>
          <cell r="J726">
            <v>12</v>
          </cell>
        </row>
        <row r="727">
          <cell r="B727">
            <v>104863</v>
          </cell>
          <cell r="C727">
            <v>0.50900000000000001</v>
          </cell>
          <cell r="D727">
            <v>0.4874</v>
          </cell>
          <cell r="E727">
            <v>8.9999999999999993E-3</v>
          </cell>
          <cell r="F727">
            <v>0</v>
          </cell>
          <cell r="G727">
            <v>1.2699999999999999E-2</v>
          </cell>
          <cell r="H727">
            <v>3.6</v>
          </cell>
          <cell r="I727">
            <v>7.2</v>
          </cell>
          <cell r="J727">
            <v>12</v>
          </cell>
        </row>
        <row r="728">
          <cell r="B728">
            <v>104863</v>
          </cell>
          <cell r="C728">
            <v>0.38600000000000001</v>
          </cell>
          <cell r="D728">
            <v>0.3397</v>
          </cell>
          <cell r="E728">
            <v>4.6399999999999997E-2</v>
          </cell>
          <cell r="F728">
            <v>0</v>
          </cell>
          <cell r="G728">
            <v>0</v>
          </cell>
          <cell r="H728">
            <v>3.6</v>
          </cell>
          <cell r="I728">
            <v>7.2</v>
          </cell>
          <cell r="J728">
            <v>12</v>
          </cell>
        </row>
        <row r="729">
          <cell r="B729">
            <v>105133</v>
          </cell>
          <cell r="C729">
            <v>0.38450000000000001</v>
          </cell>
          <cell r="D729">
            <v>0.28649999999999998</v>
          </cell>
          <cell r="E729">
            <v>9.7900000000000001E-2</v>
          </cell>
          <cell r="F729">
            <v>0</v>
          </cell>
          <cell r="G729">
            <v>0</v>
          </cell>
          <cell r="H729">
            <v>3.6</v>
          </cell>
          <cell r="I729">
            <v>7.2</v>
          </cell>
          <cell r="J729">
            <v>12</v>
          </cell>
        </row>
        <row r="730">
          <cell r="B730">
            <v>104953</v>
          </cell>
          <cell r="C730">
            <v>1.2794000000000001</v>
          </cell>
          <cell r="D730">
            <v>1.1133999999999999</v>
          </cell>
          <cell r="E730">
            <v>0.15340000000000001</v>
          </cell>
          <cell r="F730">
            <v>0</v>
          </cell>
          <cell r="G730">
            <v>1.2699999999999999E-2</v>
          </cell>
          <cell r="H730">
            <v>3.6</v>
          </cell>
          <cell r="I730">
            <v>7.2</v>
          </cell>
          <cell r="J730">
            <v>12</v>
          </cell>
        </row>
        <row r="731">
          <cell r="B731">
            <v>108122</v>
          </cell>
          <cell r="C731">
            <v>1.2028000000000001</v>
          </cell>
          <cell r="D731">
            <v>1.0797000000000001</v>
          </cell>
          <cell r="E731">
            <v>0.1231</v>
          </cell>
          <cell r="F731">
            <v>0</v>
          </cell>
          <cell r="G731">
            <v>0</v>
          </cell>
          <cell r="H731">
            <v>3.6</v>
          </cell>
          <cell r="I731">
            <v>7.2</v>
          </cell>
          <cell r="J731">
            <v>12</v>
          </cell>
        </row>
        <row r="732">
          <cell r="B732">
            <v>108119</v>
          </cell>
          <cell r="C732">
            <v>0.4375</v>
          </cell>
          <cell r="D732">
            <v>0.40620000000000001</v>
          </cell>
          <cell r="E732">
            <v>3.1300000000000001E-2</v>
          </cell>
          <cell r="F732">
            <v>0</v>
          </cell>
          <cell r="G732">
            <v>0</v>
          </cell>
          <cell r="H732">
            <v>3.6</v>
          </cell>
          <cell r="I732">
            <v>7.2</v>
          </cell>
          <cell r="J732">
            <v>12</v>
          </cell>
        </row>
        <row r="733">
          <cell r="B733">
            <v>108116</v>
          </cell>
          <cell r="C733">
            <v>0.95960000000000001</v>
          </cell>
          <cell r="D733">
            <v>0.88539999999999996</v>
          </cell>
          <cell r="E733">
            <v>5.8700000000000002E-2</v>
          </cell>
          <cell r="F733">
            <v>1.55E-2</v>
          </cell>
          <cell r="G733">
            <v>0</v>
          </cell>
          <cell r="H733">
            <v>3.6</v>
          </cell>
          <cell r="I733">
            <v>7.2</v>
          </cell>
          <cell r="J733">
            <v>12</v>
          </cell>
        </row>
        <row r="734">
          <cell r="B734">
            <v>108119</v>
          </cell>
          <cell r="C734">
            <v>2.5998999999999999</v>
          </cell>
          <cell r="D734">
            <v>2.3713000000000002</v>
          </cell>
          <cell r="E734">
            <v>0.21310000000000001</v>
          </cell>
          <cell r="F734">
            <v>1.55E-2</v>
          </cell>
          <cell r="G734">
            <v>0</v>
          </cell>
          <cell r="H734">
            <v>3.6</v>
          </cell>
          <cell r="I734">
            <v>7.2</v>
          </cell>
          <cell r="J734">
            <v>12</v>
          </cell>
        </row>
        <row r="735">
          <cell r="B735">
            <v>108252</v>
          </cell>
          <cell r="C735">
            <v>1.6798999999999999</v>
          </cell>
          <cell r="D735">
            <v>1.4118999999999999</v>
          </cell>
          <cell r="E735">
            <v>2.7900000000000001E-2</v>
          </cell>
          <cell r="F735">
            <v>5.3E-3</v>
          </cell>
          <cell r="G735">
            <v>0.23480000000000001</v>
          </cell>
          <cell r="H735">
            <v>3.6</v>
          </cell>
          <cell r="I735">
            <v>7.2</v>
          </cell>
          <cell r="J735">
            <v>12</v>
          </cell>
        </row>
        <row r="736">
          <cell r="B736">
            <v>109710</v>
          </cell>
          <cell r="C736">
            <v>0.83899999999999997</v>
          </cell>
          <cell r="D736">
            <v>0.5534</v>
          </cell>
          <cell r="E736">
            <v>5.0799999999999998E-2</v>
          </cell>
          <cell r="F736">
            <v>0.23480000000000001</v>
          </cell>
          <cell r="G736">
            <v>0</v>
          </cell>
          <cell r="H736">
            <v>3.6</v>
          </cell>
          <cell r="I736">
            <v>7.2</v>
          </cell>
          <cell r="J736">
            <v>12</v>
          </cell>
        </row>
        <row r="737">
          <cell r="B737">
            <v>111017</v>
          </cell>
          <cell r="C737">
            <v>1.5782</v>
          </cell>
          <cell r="D737">
            <v>1.4181999999999999</v>
          </cell>
          <cell r="E737">
            <v>0.16</v>
          </cell>
          <cell r="F737">
            <v>0</v>
          </cell>
          <cell r="G737">
            <v>0</v>
          </cell>
          <cell r="H737">
            <v>3.6</v>
          </cell>
          <cell r="I737">
            <v>7.2</v>
          </cell>
          <cell r="J737">
            <v>12</v>
          </cell>
        </row>
        <row r="738">
          <cell r="B738">
            <v>109660</v>
          </cell>
          <cell r="C738">
            <v>4.0953999999999997</v>
          </cell>
          <cell r="D738">
            <v>3.3832</v>
          </cell>
          <cell r="E738">
            <v>0.24030000000000001</v>
          </cell>
          <cell r="F738">
            <v>0.24010000000000001</v>
          </cell>
          <cell r="G738">
            <v>0.23180000000000001</v>
          </cell>
          <cell r="I738">
            <v>7.2</v>
          </cell>
          <cell r="J738">
            <v>12</v>
          </cell>
        </row>
        <row r="739">
          <cell r="B739">
            <v>106903</v>
          </cell>
          <cell r="C739">
            <v>10.222300000000001</v>
          </cell>
          <cell r="D739">
            <v>8.7718000000000007</v>
          </cell>
          <cell r="E739">
            <v>0.79249999999999998</v>
          </cell>
          <cell r="F739">
            <v>0.2722</v>
          </cell>
          <cell r="G739">
            <v>0.38590000000000002</v>
          </cell>
          <cell r="J739">
            <v>12</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5,4</v>
          </cell>
          <cell r="I742" t="str">
            <v>Padrão Trimestral = 10,8</v>
          </cell>
          <cell r="J742" t="str">
            <v>Padrão Anual = 18</v>
          </cell>
        </row>
        <row r="743">
          <cell r="B743">
            <v>28775</v>
          </cell>
          <cell r="C743">
            <v>1.0627</v>
          </cell>
          <cell r="D743">
            <v>1.0599000000000001</v>
          </cell>
          <cell r="E743">
            <v>2.8E-3</v>
          </cell>
          <cell r="F743">
            <v>0</v>
          </cell>
          <cell r="G743">
            <v>0</v>
          </cell>
          <cell r="H743">
            <v>5.4</v>
          </cell>
          <cell r="I743">
            <v>10.8</v>
          </cell>
          <cell r="J743">
            <v>18</v>
          </cell>
        </row>
        <row r="744">
          <cell r="B744">
            <v>28775</v>
          </cell>
          <cell r="C744">
            <v>0.82499999999999996</v>
          </cell>
          <cell r="D744">
            <v>0.82499999999999996</v>
          </cell>
          <cell r="E744">
            <v>0</v>
          </cell>
          <cell r="F744">
            <v>0</v>
          </cell>
          <cell r="G744">
            <v>0</v>
          </cell>
          <cell r="H744">
            <v>5.4</v>
          </cell>
          <cell r="I744">
            <v>10.8</v>
          </cell>
          <cell r="J744">
            <v>18</v>
          </cell>
        </row>
        <row r="745">
          <cell r="B745">
            <v>28775</v>
          </cell>
          <cell r="C745">
            <v>0.99050000000000005</v>
          </cell>
          <cell r="D745">
            <v>0.97019999999999995</v>
          </cell>
          <cell r="E745">
            <v>2.0400000000000001E-2</v>
          </cell>
          <cell r="F745">
            <v>0</v>
          </cell>
          <cell r="G745">
            <v>0</v>
          </cell>
          <cell r="H745">
            <v>5.4</v>
          </cell>
          <cell r="I745">
            <v>10.8</v>
          </cell>
          <cell r="J745">
            <v>18</v>
          </cell>
        </row>
        <row r="746">
          <cell r="B746">
            <v>28775</v>
          </cell>
          <cell r="C746">
            <v>2.8782000000000001</v>
          </cell>
          <cell r="D746">
            <v>2.8551000000000002</v>
          </cell>
          <cell r="E746">
            <v>2.3199999999999998E-2</v>
          </cell>
          <cell r="F746">
            <v>0</v>
          </cell>
          <cell r="G746">
            <v>0</v>
          </cell>
          <cell r="H746">
            <v>5.4</v>
          </cell>
          <cell r="I746">
            <v>10.8</v>
          </cell>
          <cell r="J746">
            <v>18</v>
          </cell>
        </row>
        <row r="747">
          <cell r="B747">
            <v>28775</v>
          </cell>
          <cell r="C747">
            <v>0.79559999999999997</v>
          </cell>
          <cell r="D747">
            <v>0.79200000000000004</v>
          </cell>
          <cell r="E747">
            <v>3.5999999999999999E-3</v>
          </cell>
          <cell r="F747">
            <v>0</v>
          </cell>
          <cell r="G747">
            <v>0</v>
          </cell>
          <cell r="H747">
            <v>5.4</v>
          </cell>
          <cell r="I747">
            <v>10.8</v>
          </cell>
          <cell r="J747">
            <v>18</v>
          </cell>
        </row>
        <row r="748">
          <cell r="B748">
            <v>28775</v>
          </cell>
          <cell r="C748">
            <v>0.3291</v>
          </cell>
          <cell r="D748">
            <v>0.29649999999999999</v>
          </cell>
          <cell r="E748">
            <v>0</v>
          </cell>
          <cell r="F748">
            <v>3.2599999999999997E-2</v>
          </cell>
          <cell r="G748">
            <v>0</v>
          </cell>
          <cell r="H748">
            <v>5.4</v>
          </cell>
          <cell r="I748">
            <v>10.8</v>
          </cell>
          <cell r="J748">
            <v>18</v>
          </cell>
        </row>
        <row r="749">
          <cell r="B749">
            <v>28775</v>
          </cell>
          <cell r="C749">
            <v>0.48020000000000002</v>
          </cell>
          <cell r="D749">
            <v>0.47070000000000001</v>
          </cell>
          <cell r="E749">
            <v>9.5999999999999992E-3</v>
          </cell>
          <cell r="F749">
            <v>0</v>
          </cell>
          <cell r="G749">
            <v>0</v>
          </cell>
          <cell r="H749">
            <v>5.4</v>
          </cell>
          <cell r="I749">
            <v>10.8</v>
          </cell>
          <cell r="J749">
            <v>18</v>
          </cell>
        </row>
        <row r="750">
          <cell r="B750">
            <v>28775</v>
          </cell>
          <cell r="C750">
            <v>1.6049</v>
          </cell>
          <cell r="D750">
            <v>1.5591999999999999</v>
          </cell>
          <cell r="E750">
            <v>1.32E-2</v>
          </cell>
          <cell r="F750">
            <v>3.2599999999999997E-2</v>
          </cell>
          <cell r="G750">
            <v>0</v>
          </cell>
          <cell r="H750">
            <v>5.4</v>
          </cell>
          <cell r="I750">
            <v>10.8</v>
          </cell>
          <cell r="J750">
            <v>18</v>
          </cell>
        </row>
        <row r="751">
          <cell r="B751">
            <v>28775</v>
          </cell>
          <cell r="C751">
            <v>0.3085</v>
          </cell>
          <cell r="D751">
            <v>0.30130000000000001</v>
          </cell>
          <cell r="E751">
            <v>7.1999999999999998E-3</v>
          </cell>
          <cell r="F751">
            <v>0</v>
          </cell>
          <cell r="G751">
            <v>0</v>
          </cell>
          <cell r="H751">
            <v>5.4</v>
          </cell>
          <cell r="I751">
            <v>10.8</v>
          </cell>
          <cell r="J751">
            <v>18</v>
          </cell>
        </row>
        <row r="752">
          <cell r="B752">
            <v>28775</v>
          </cell>
          <cell r="C752">
            <v>1.571</v>
          </cell>
          <cell r="D752">
            <v>1.5528999999999999</v>
          </cell>
          <cell r="E752">
            <v>1.8100000000000002E-2</v>
          </cell>
          <cell r="F752">
            <v>0</v>
          </cell>
          <cell r="G752">
            <v>0</v>
          </cell>
          <cell r="H752">
            <v>5.4</v>
          </cell>
          <cell r="I752">
            <v>10.8</v>
          </cell>
          <cell r="J752">
            <v>18</v>
          </cell>
        </row>
        <row r="753">
          <cell r="B753">
            <v>28775</v>
          </cell>
          <cell r="C753">
            <v>0.4627</v>
          </cell>
          <cell r="D753">
            <v>0.43419999999999997</v>
          </cell>
          <cell r="E753">
            <v>0</v>
          </cell>
          <cell r="F753">
            <v>2.8500000000000001E-2</v>
          </cell>
          <cell r="G753">
            <v>0</v>
          </cell>
          <cell r="H753">
            <v>5.4</v>
          </cell>
          <cell r="I753">
            <v>10.8</v>
          </cell>
          <cell r="J753">
            <v>18</v>
          </cell>
        </row>
        <row r="754">
          <cell r="B754">
            <v>28775</v>
          </cell>
          <cell r="C754">
            <v>2.3422000000000001</v>
          </cell>
          <cell r="D754">
            <v>2.2884000000000002</v>
          </cell>
          <cell r="E754">
            <v>2.53E-2</v>
          </cell>
          <cell r="F754">
            <v>2.8500000000000001E-2</v>
          </cell>
          <cell r="G754">
            <v>0</v>
          </cell>
          <cell r="H754">
            <v>5.4</v>
          </cell>
          <cell r="I754">
            <v>10.8</v>
          </cell>
          <cell r="J754">
            <v>18</v>
          </cell>
        </row>
        <row r="755">
          <cell r="B755">
            <v>28775</v>
          </cell>
          <cell r="C755">
            <v>0.10100000000000001</v>
          </cell>
          <cell r="D755">
            <v>9.5200000000000007E-2</v>
          </cell>
          <cell r="E755">
            <v>5.7999999999999996E-3</v>
          </cell>
          <cell r="F755">
            <v>0</v>
          </cell>
          <cell r="G755">
            <v>0</v>
          </cell>
          <cell r="H755">
            <v>5.4</v>
          </cell>
          <cell r="I755">
            <v>10.8</v>
          </cell>
          <cell r="J755">
            <v>18</v>
          </cell>
        </row>
        <row r="756">
          <cell r="B756">
            <v>28775</v>
          </cell>
          <cell r="C756">
            <v>0.26300000000000001</v>
          </cell>
          <cell r="D756">
            <v>0.26040000000000002</v>
          </cell>
          <cell r="E756">
            <v>2.7000000000000001E-3</v>
          </cell>
          <cell r="F756">
            <v>0</v>
          </cell>
          <cell r="G756">
            <v>0</v>
          </cell>
          <cell r="H756">
            <v>5.4</v>
          </cell>
          <cell r="I756">
            <v>10.8</v>
          </cell>
          <cell r="J756">
            <v>18</v>
          </cell>
        </row>
        <row r="757">
          <cell r="B757">
            <v>28775</v>
          </cell>
          <cell r="C757">
            <v>0.95650000000000002</v>
          </cell>
          <cell r="D757">
            <v>0.95399999999999996</v>
          </cell>
          <cell r="E757">
            <v>2.5000000000000001E-3</v>
          </cell>
          <cell r="F757">
            <v>0</v>
          </cell>
          <cell r="G757">
            <v>0</v>
          </cell>
          <cell r="H757">
            <v>5.4</v>
          </cell>
          <cell r="I757">
            <v>10.8</v>
          </cell>
          <cell r="J757">
            <v>18</v>
          </cell>
        </row>
        <row r="758">
          <cell r="B758">
            <v>28775</v>
          </cell>
          <cell r="C758">
            <v>1.3205</v>
          </cell>
          <cell r="D758">
            <v>1.3096000000000001</v>
          </cell>
          <cell r="E758">
            <v>1.0999999999999999E-2</v>
          </cell>
          <cell r="F758">
            <v>0</v>
          </cell>
          <cell r="G758">
            <v>0</v>
          </cell>
          <cell r="I758">
            <v>10.8</v>
          </cell>
          <cell r="J758">
            <v>18</v>
          </cell>
        </row>
        <row r="759">
          <cell r="B759">
            <v>28775</v>
          </cell>
          <cell r="C759">
            <v>8.1457999999999995</v>
          </cell>
          <cell r="D759">
            <v>8.0122999999999998</v>
          </cell>
          <cell r="E759">
            <v>7.2700000000000001E-2</v>
          </cell>
          <cell r="F759">
            <v>6.1100000000000002E-2</v>
          </cell>
          <cell r="G759">
            <v>0</v>
          </cell>
          <cell r="J759">
            <v>18</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41478</v>
          </cell>
          <cell r="C763">
            <v>1.1935</v>
          </cell>
          <cell r="D763">
            <v>0.79369999999999996</v>
          </cell>
          <cell r="E763">
            <v>0.39979999999999999</v>
          </cell>
          <cell r="F763">
            <v>0</v>
          </cell>
          <cell r="G763">
            <v>0</v>
          </cell>
          <cell r="H763">
            <v>2.7</v>
          </cell>
          <cell r="I763">
            <v>5.4</v>
          </cell>
          <cell r="J763">
            <v>9</v>
          </cell>
        </row>
        <row r="764">
          <cell r="B764">
            <v>41478</v>
          </cell>
          <cell r="C764">
            <v>1.3866000000000001</v>
          </cell>
          <cell r="D764">
            <v>1.2113</v>
          </cell>
          <cell r="E764">
            <v>2.6200000000000001E-2</v>
          </cell>
          <cell r="F764">
            <v>0.14910000000000001</v>
          </cell>
          <cell r="G764">
            <v>0</v>
          </cell>
          <cell r="H764">
            <v>2.7</v>
          </cell>
          <cell r="I764">
            <v>5.4</v>
          </cell>
          <cell r="J764">
            <v>9</v>
          </cell>
        </row>
        <row r="765">
          <cell r="B765">
            <v>41478</v>
          </cell>
          <cell r="C765">
            <v>0.31119999999999998</v>
          </cell>
          <cell r="D765">
            <v>0.23980000000000001</v>
          </cell>
          <cell r="E765">
            <v>7.1400000000000005E-2</v>
          </cell>
          <cell r="F765">
            <v>0</v>
          </cell>
          <cell r="G765">
            <v>0</v>
          </cell>
          <cell r="H765">
            <v>2.7</v>
          </cell>
          <cell r="I765">
            <v>5.4</v>
          </cell>
          <cell r="J765">
            <v>9</v>
          </cell>
        </row>
        <row r="766">
          <cell r="B766">
            <v>41478</v>
          </cell>
          <cell r="C766">
            <v>2.8913000000000002</v>
          </cell>
          <cell r="D766">
            <v>2.2448000000000001</v>
          </cell>
          <cell r="E766">
            <v>0.49740000000000001</v>
          </cell>
          <cell r="F766">
            <v>0.14910000000000001</v>
          </cell>
          <cell r="G766">
            <v>0</v>
          </cell>
          <cell r="H766">
            <v>2.7</v>
          </cell>
          <cell r="I766">
            <v>5.4</v>
          </cell>
          <cell r="J766">
            <v>9</v>
          </cell>
        </row>
        <row r="767">
          <cell r="B767">
            <v>41408</v>
          </cell>
          <cell r="C767">
            <v>0.25</v>
          </cell>
          <cell r="D767">
            <v>0.2079</v>
          </cell>
          <cell r="E767">
            <v>4.2099999999999999E-2</v>
          </cell>
          <cell r="F767">
            <v>0</v>
          </cell>
          <cell r="G767">
            <v>0</v>
          </cell>
          <cell r="H767">
            <v>2.7</v>
          </cell>
          <cell r="I767">
            <v>5.4</v>
          </cell>
          <cell r="J767">
            <v>9</v>
          </cell>
        </row>
        <row r="768">
          <cell r="B768">
            <v>41407</v>
          </cell>
          <cell r="C768">
            <v>0.55740000000000001</v>
          </cell>
          <cell r="D768">
            <v>0.48249999999999998</v>
          </cell>
          <cell r="E768">
            <v>7.4899999999999994E-2</v>
          </cell>
          <cell r="F768">
            <v>0</v>
          </cell>
          <cell r="G768">
            <v>0</v>
          </cell>
          <cell r="H768">
            <v>2.7</v>
          </cell>
          <cell r="I768">
            <v>5.4</v>
          </cell>
          <cell r="J768">
            <v>9</v>
          </cell>
        </row>
        <row r="769">
          <cell r="B769">
            <v>41414</v>
          </cell>
          <cell r="C769">
            <v>0.33700000000000002</v>
          </cell>
          <cell r="D769">
            <v>0.26269999999999999</v>
          </cell>
          <cell r="E769">
            <v>7.4200000000000002E-2</v>
          </cell>
          <cell r="F769">
            <v>0</v>
          </cell>
          <cell r="G769">
            <v>0</v>
          </cell>
          <cell r="H769">
            <v>2.7</v>
          </cell>
          <cell r="I769">
            <v>5.4</v>
          </cell>
          <cell r="J769">
            <v>9</v>
          </cell>
        </row>
        <row r="770">
          <cell r="B770">
            <v>41410</v>
          </cell>
          <cell r="C770">
            <v>1.1444000000000001</v>
          </cell>
          <cell r="D770">
            <v>0.95309999999999995</v>
          </cell>
          <cell r="E770">
            <v>0.19120000000000001</v>
          </cell>
          <cell r="F770">
            <v>0</v>
          </cell>
          <cell r="G770">
            <v>0</v>
          </cell>
          <cell r="H770">
            <v>2.7</v>
          </cell>
          <cell r="I770">
            <v>5.4</v>
          </cell>
          <cell r="J770">
            <v>9</v>
          </cell>
        </row>
        <row r="771">
          <cell r="B771">
            <v>42104</v>
          </cell>
          <cell r="C771">
            <v>0.68789999999999996</v>
          </cell>
          <cell r="D771">
            <v>0.56850000000000001</v>
          </cell>
          <cell r="E771">
            <v>0.11940000000000001</v>
          </cell>
          <cell r="F771">
            <v>0</v>
          </cell>
          <cell r="G771">
            <v>0</v>
          </cell>
          <cell r="H771">
            <v>2.7</v>
          </cell>
          <cell r="I771">
            <v>5.4</v>
          </cell>
          <cell r="J771">
            <v>9</v>
          </cell>
        </row>
        <row r="772">
          <cell r="B772">
            <v>42087</v>
          </cell>
          <cell r="C772">
            <v>0.51359999999999995</v>
          </cell>
          <cell r="D772">
            <v>0.48159999999999997</v>
          </cell>
          <cell r="E772">
            <v>3.2000000000000001E-2</v>
          </cell>
          <cell r="F772">
            <v>0</v>
          </cell>
          <cell r="G772">
            <v>0</v>
          </cell>
          <cell r="H772">
            <v>2.7</v>
          </cell>
          <cell r="I772">
            <v>5.4</v>
          </cell>
          <cell r="J772">
            <v>9</v>
          </cell>
        </row>
        <row r="773">
          <cell r="B773">
            <v>42083</v>
          </cell>
          <cell r="C773">
            <v>1.1937</v>
          </cell>
          <cell r="D773">
            <v>1.1460999999999999</v>
          </cell>
          <cell r="E773">
            <v>4.7500000000000001E-2</v>
          </cell>
          <cell r="F773">
            <v>1E-4</v>
          </cell>
          <cell r="G773">
            <v>0</v>
          </cell>
          <cell r="H773">
            <v>2.7</v>
          </cell>
          <cell r="I773">
            <v>5.4</v>
          </cell>
          <cell r="J773">
            <v>9</v>
          </cell>
        </row>
        <row r="774">
          <cell r="B774">
            <v>42091</v>
          </cell>
          <cell r="C774">
            <v>2.3950999999999998</v>
          </cell>
          <cell r="D774">
            <v>2.1960999999999999</v>
          </cell>
          <cell r="E774">
            <v>0.19889999999999999</v>
          </cell>
          <cell r="F774">
            <v>1E-4</v>
          </cell>
          <cell r="G774">
            <v>0</v>
          </cell>
          <cell r="H774">
            <v>2.7</v>
          </cell>
          <cell r="I774">
            <v>5.4</v>
          </cell>
          <cell r="J774">
            <v>9</v>
          </cell>
        </row>
        <row r="775">
          <cell r="B775">
            <v>42138</v>
          </cell>
          <cell r="C775">
            <v>2.4456000000000002</v>
          </cell>
          <cell r="D775">
            <v>2.3690000000000002</v>
          </cell>
          <cell r="E775">
            <v>7.6600000000000001E-2</v>
          </cell>
          <cell r="F775">
            <v>0</v>
          </cell>
          <cell r="G775">
            <v>0</v>
          </cell>
          <cell r="H775">
            <v>2.7</v>
          </cell>
          <cell r="I775">
            <v>5.4</v>
          </cell>
          <cell r="J775">
            <v>9</v>
          </cell>
        </row>
        <row r="776">
          <cell r="B776">
            <v>42138</v>
          </cell>
          <cell r="C776">
            <v>0.64980000000000004</v>
          </cell>
          <cell r="D776">
            <v>0.29730000000000001</v>
          </cell>
          <cell r="E776">
            <v>5.2600000000000001E-2</v>
          </cell>
          <cell r="F776">
            <v>6.9999999999999999E-4</v>
          </cell>
          <cell r="G776">
            <v>0.29920000000000002</v>
          </cell>
          <cell r="H776">
            <v>2.7</v>
          </cell>
          <cell r="I776">
            <v>5.4</v>
          </cell>
          <cell r="J776">
            <v>9</v>
          </cell>
        </row>
        <row r="777">
          <cell r="B777">
            <v>42635</v>
          </cell>
          <cell r="C777">
            <v>1.6566000000000001</v>
          </cell>
          <cell r="D777">
            <v>1.3886000000000001</v>
          </cell>
          <cell r="E777">
            <v>0.26800000000000002</v>
          </cell>
          <cell r="F777">
            <v>0</v>
          </cell>
          <cell r="G777">
            <v>0</v>
          </cell>
          <cell r="H777">
            <v>2.7</v>
          </cell>
          <cell r="I777">
            <v>5.4</v>
          </cell>
          <cell r="J777">
            <v>9</v>
          </cell>
        </row>
        <row r="778">
          <cell r="B778">
            <v>42304</v>
          </cell>
          <cell r="C778">
            <v>4.7527999999999997</v>
          </cell>
          <cell r="D778">
            <v>4.0552999999999999</v>
          </cell>
          <cell r="E778">
            <v>0.39879999999999999</v>
          </cell>
          <cell r="F778">
            <v>6.9999999999999999E-4</v>
          </cell>
          <cell r="G778">
            <v>0.29799999999999999</v>
          </cell>
          <cell r="I778">
            <v>5.4</v>
          </cell>
          <cell r="J778">
            <v>9</v>
          </cell>
        </row>
        <row r="779">
          <cell r="B779">
            <v>41821</v>
          </cell>
          <cell r="C779">
            <v>11.218999999999999</v>
          </cell>
          <cell r="D779">
            <v>9.4824999999999999</v>
          </cell>
          <cell r="E779">
            <v>1.2862</v>
          </cell>
          <cell r="F779">
            <v>0.1487</v>
          </cell>
          <cell r="G779">
            <v>0.30149999999999999</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7,5</v>
          </cell>
          <cell r="I782" t="str">
            <v>Padrão Trimestral = 15</v>
          </cell>
          <cell r="J782" t="str">
            <v>Padrão Anual = 25</v>
          </cell>
        </row>
        <row r="783">
          <cell r="B783">
            <v>86426</v>
          </cell>
          <cell r="C783">
            <v>0.53169999999999995</v>
          </cell>
          <cell r="D783">
            <v>0.43940000000000001</v>
          </cell>
          <cell r="E783">
            <v>9.2299999999999993E-2</v>
          </cell>
          <cell r="F783">
            <v>0</v>
          </cell>
          <cell r="G783">
            <v>0</v>
          </cell>
          <cell r="H783">
            <v>7.5</v>
          </cell>
          <cell r="I783">
            <v>15</v>
          </cell>
          <cell r="J783">
            <v>25</v>
          </cell>
        </row>
        <row r="784">
          <cell r="B784">
            <v>86426</v>
          </cell>
          <cell r="C784">
            <v>0.49480000000000002</v>
          </cell>
          <cell r="D784">
            <v>0.36870000000000003</v>
          </cell>
          <cell r="E784">
            <v>0.12609999999999999</v>
          </cell>
          <cell r="F784">
            <v>0</v>
          </cell>
          <cell r="G784">
            <v>0</v>
          </cell>
          <cell r="H784">
            <v>7.5</v>
          </cell>
          <cell r="I784">
            <v>15</v>
          </cell>
          <cell r="J784">
            <v>25</v>
          </cell>
        </row>
        <row r="785">
          <cell r="B785">
            <v>93222</v>
          </cell>
          <cell r="C785">
            <v>0.63229999999999997</v>
          </cell>
          <cell r="D785">
            <v>0.4839</v>
          </cell>
          <cell r="E785">
            <v>0.14849999999999999</v>
          </cell>
          <cell r="F785">
            <v>0</v>
          </cell>
          <cell r="G785">
            <v>0</v>
          </cell>
          <cell r="H785">
            <v>7.5</v>
          </cell>
          <cell r="I785">
            <v>15</v>
          </cell>
          <cell r="J785">
            <v>25</v>
          </cell>
        </row>
        <row r="786">
          <cell r="B786">
            <v>88691</v>
          </cell>
          <cell r="C786">
            <v>1.6649</v>
          </cell>
          <cell r="D786">
            <v>1.2961</v>
          </cell>
          <cell r="E786">
            <v>0.36890000000000001</v>
          </cell>
          <cell r="F786">
            <v>0</v>
          </cell>
          <cell r="G786">
            <v>0</v>
          </cell>
          <cell r="H786">
            <v>7.5</v>
          </cell>
          <cell r="I786">
            <v>15</v>
          </cell>
          <cell r="J786">
            <v>25</v>
          </cell>
        </row>
        <row r="787">
          <cell r="B787">
            <v>93173</v>
          </cell>
          <cell r="C787">
            <v>1.05</v>
          </cell>
          <cell r="D787">
            <v>0.9214</v>
          </cell>
          <cell r="E787">
            <v>0.1285</v>
          </cell>
          <cell r="F787">
            <v>0</v>
          </cell>
          <cell r="G787">
            <v>0</v>
          </cell>
          <cell r="H787">
            <v>7.5</v>
          </cell>
          <cell r="I787">
            <v>15</v>
          </cell>
          <cell r="J787">
            <v>25</v>
          </cell>
        </row>
        <row r="788">
          <cell r="B788">
            <v>93175</v>
          </cell>
          <cell r="C788">
            <v>1.1307</v>
          </cell>
          <cell r="D788">
            <v>0.76349999999999996</v>
          </cell>
          <cell r="E788">
            <v>0.36720000000000003</v>
          </cell>
          <cell r="F788">
            <v>0</v>
          </cell>
          <cell r="G788">
            <v>0</v>
          </cell>
          <cell r="H788">
            <v>7.5</v>
          </cell>
          <cell r="I788">
            <v>15</v>
          </cell>
          <cell r="J788">
            <v>25</v>
          </cell>
        </row>
        <row r="789">
          <cell r="B789">
            <v>93168</v>
          </cell>
          <cell r="C789">
            <v>1.1697</v>
          </cell>
          <cell r="D789">
            <v>1.0907</v>
          </cell>
          <cell r="E789">
            <v>6.3700000000000007E-2</v>
          </cell>
          <cell r="F789">
            <v>1.52E-2</v>
          </cell>
          <cell r="G789">
            <v>0</v>
          </cell>
          <cell r="H789">
            <v>7.5</v>
          </cell>
          <cell r="I789">
            <v>15</v>
          </cell>
          <cell r="J789">
            <v>25</v>
          </cell>
        </row>
        <row r="790">
          <cell r="B790">
            <v>93172</v>
          </cell>
          <cell r="C790">
            <v>3.3504</v>
          </cell>
          <cell r="D790">
            <v>2.7755999999999998</v>
          </cell>
          <cell r="E790">
            <v>0.55940000000000001</v>
          </cell>
          <cell r="F790">
            <v>1.52E-2</v>
          </cell>
          <cell r="G790">
            <v>0</v>
          </cell>
          <cell r="H790">
            <v>7.5</v>
          </cell>
          <cell r="I790">
            <v>15</v>
          </cell>
          <cell r="J790">
            <v>25</v>
          </cell>
        </row>
        <row r="791">
          <cell r="B791">
            <v>96755</v>
          </cell>
          <cell r="C791">
            <v>1.3573999999999999</v>
          </cell>
          <cell r="D791">
            <v>0.98060000000000003</v>
          </cell>
          <cell r="E791">
            <v>0.37680000000000002</v>
          </cell>
          <cell r="F791">
            <v>0</v>
          </cell>
          <cell r="G791">
            <v>0</v>
          </cell>
          <cell r="H791">
            <v>7.5</v>
          </cell>
          <cell r="I791">
            <v>15</v>
          </cell>
          <cell r="J791">
            <v>25</v>
          </cell>
        </row>
        <row r="792">
          <cell r="B792">
            <v>96588</v>
          </cell>
          <cell r="C792">
            <v>0.64549999999999996</v>
          </cell>
          <cell r="D792">
            <v>0.32129999999999997</v>
          </cell>
          <cell r="E792">
            <v>0.32419999999999999</v>
          </cell>
          <cell r="F792">
            <v>0</v>
          </cell>
          <cell r="G792">
            <v>0</v>
          </cell>
          <cell r="H792">
            <v>7.5</v>
          </cell>
          <cell r="I792">
            <v>15</v>
          </cell>
          <cell r="J792">
            <v>25</v>
          </cell>
        </row>
        <row r="793">
          <cell r="B793">
            <v>96570</v>
          </cell>
          <cell r="C793">
            <v>1.3017000000000001</v>
          </cell>
          <cell r="D793">
            <v>0.99329999999999996</v>
          </cell>
          <cell r="E793">
            <v>0.3085</v>
          </cell>
          <cell r="F793">
            <v>0</v>
          </cell>
          <cell r="G793">
            <v>0</v>
          </cell>
          <cell r="H793">
            <v>7.5</v>
          </cell>
          <cell r="I793">
            <v>15</v>
          </cell>
          <cell r="J793">
            <v>25</v>
          </cell>
        </row>
        <row r="794">
          <cell r="B794">
            <v>96638</v>
          </cell>
          <cell r="C794">
            <v>3.3050000000000002</v>
          </cell>
          <cell r="D794">
            <v>2.2955000000000001</v>
          </cell>
          <cell r="E794">
            <v>1.0096000000000001</v>
          </cell>
          <cell r="F794">
            <v>0</v>
          </cell>
          <cell r="G794">
            <v>0</v>
          </cell>
          <cell r="H794">
            <v>7.5</v>
          </cell>
          <cell r="I794">
            <v>15</v>
          </cell>
          <cell r="J794">
            <v>25</v>
          </cell>
        </row>
        <row r="795">
          <cell r="B795">
            <v>96738</v>
          </cell>
          <cell r="C795">
            <v>1.2997000000000001</v>
          </cell>
          <cell r="D795">
            <v>0.82389999999999997</v>
          </cell>
          <cell r="E795">
            <v>2.3199999999999998E-2</v>
          </cell>
          <cell r="F795">
            <v>0.45250000000000001</v>
          </cell>
          <cell r="G795">
            <v>0</v>
          </cell>
          <cell r="H795">
            <v>7.5</v>
          </cell>
          <cell r="I795">
            <v>15</v>
          </cell>
          <cell r="J795">
            <v>25</v>
          </cell>
        </row>
        <row r="796">
          <cell r="B796">
            <v>96736</v>
          </cell>
          <cell r="C796">
            <v>0.85760000000000003</v>
          </cell>
          <cell r="D796">
            <v>0.65239999999999998</v>
          </cell>
          <cell r="E796">
            <v>4.5199999999999997E-2</v>
          </cell>
          <cell r="F796">
            <v>0.16009999999999999</v>
          </cell>
          <cell r="G796">
            <v>0</v>
          </cell>
          <cell r="H796">
            <v>7.5</v>
          </cell>
          <cell r="I796">
            <v>15</v>
          </cell>
          <cell r="J796">
            <v>25</v>
          </cell>
        </row>
        <row r="797">
          <cell r="B797">
            <v>98124</v>
          </cell>
          <cell r="C797">
            <v>0.96319999999999995</v>
          </cell>
          <cell r="D797">
            <v>0.93049999999999999</v>
          </cell>
          <cell r="E797">
            <v>3.27E-2</v>
          </cell>
          <cell r="F797">
            <v>0</v>
          </cell>
          <cell r="G797">
            <v>0</v>
          </cell>
          <cell r="H797">
            <v>7.5</v>
          </cell>
          <cell r="I797">
            <v>15</v>
          </cell>
          <cell r="J797">
            <v>25</v>
          </cell>
        </row>
        <row r="798">
          <cell r="B798">
            <v>97199</v>
          </cell>
          <cell r="C798">
            <v>3.1194000000000002</v>
          </cell>
          <cell r="D798">
            <v>2.4085999999999999</v>
          </cell>
          <cell r="E798">
            <v>0.1011</v>
          </cell>
          <cell r="F798">
            <v>0.60970000000000002</v>
          </cell>
          <cell r="G798">
            <v>0</v>
          </cell>
          <cell r="I798">
            <v>15</v>
          </cell>
          <cell r="J798">
            <v>25</v>
          </cell>
        </row>
        <row r="799">
          <cell r="B799">
            <v>93925</v>
          </cell>
          <cell r="C799">
            <v>11.5243</v>
          </cell>
          <cell r="D799">
            <v>8.8315999999999999</v>
          </cell>
          <cell r="E799">
            <v>2.0466000000000002</v>
          </cell>
          <cell r="F799">
            <v>0.64600000000000002</v>
          </cell>
          <cell r="G799">
            <v>0</v>
          </cell>
          <cell r="J799">
            <v>25</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95256</v>
          </cell>
          <cell r="C803">
            <v>0.35470000000000002</v>
          </cell>
          <cell r="D803">
            <v>0.21049999999999999</v>
          </cell>
          <cell r="E803">
            <v>0.1431</v>
          </cell>
          <cell r="F803">
            <v>1.1999999999999999E-3</v>
          </cell>
          <cell r="G803">
            <v>0</v>
          </cell>
          <cell r="H803">
            <v>2.5</v>
          </cell>
          <cell r="I803">
            <v>4.2</v>
          </cell>
          <cell r="J803">
            <v>7</v>
          </cell>
        </row>
        <row r="804">
          <cell r="B804">
            <v>95268</v>
          </cell>
          <cell r="C804">
            <v>0.44840000000000002</v>
          </cell>
          <cell r="D804">
            <v>0.25280000000000002</v>
          </cell>
          <cell r="E804">
            <v>6.0499999999999998E-2</v>
          </cell>
          <cell r="F804">
            <v>0.1351</v>
          </cell>
          <cell r="G804">
            <v>0</v>
          </cell>
          <cell r="H804">
            <v>2.5</v>
          </cell>
          <cell r="I804">
            <v>4.2</v>
          </cell>
          <cell r="J804">
            <v>7</v>
          </cell>
        </row>
        <row r="805">
          <cell r="B805">
            <v>95015</v>
          </cell>
          <cell r="C805">
            <v>1.1251</v>
          </cell>
          <cell r="D805">
            <v>0.25109999999999999</v>
          </cell>
          <cell r="E805">
            <v>0.53900000000000003</v>
          </cell>
          <cell r="F805">
            <v>0</v>
          </cell>
          <cell r="G805">
            <v>0.33500000000000002</v>
          </cell>
          <cell r="H805">
            <v>2.5</v>
          </cell>
          <cell r="I805">
            <v>4.2</v>
          </cell>
          <cell r="J805">
            <v>7</v>
          </cell>
        </row>
        <row r="806">
          <cell r="B806">
            <v>95180</v>
          </cell>
          <cell r="C806">
            <v>1.9269000000000001</v>
          </cell>
          <cell r="D806">
            <v>0.71440000000000003</v>
          </cell>
          <cell r="E806">
            <v>0.74180000000000001</v>
          </cell>
          <cell r="F806">
            <v>0.13639999999999999</v>
          </cell>
          <cell r="G806">
            <v>0.33439999999999998</v>
          </cell>
          <cell r="H806">
            <v>2.5</v>
          </cell>
          <cell r="I806">
            <v>4.2</v>
          </cell>
          <cell r="J806">
            <v>7</v>
          </cell>
        </row>
        <row r="807">
          <cell r="B807">
            <v>95015</v>
          </cell>
          <cell r="C807">
            <v>0.24779999999999999</v>
          </cell>
          <cell r="D807">
            <v>0.1434</v>
          </cell>
          <cell r="E807">
            <v>0.1043</v>
          </cell>
          <cell r="F807">
            <v>2.0000000000000001E-4</v>
          </cell>
          <cell r="G807">
            <v>0</v>
          </cell>
          <cell r="H807">
            <v>2.5</v>
          </cell>
          <cell r="I807">
            <v>4.2</v>
          </cell>
          <cell r="J807">
            <v>7</v>
          </cell>
        </row>
        <row r="808">
          <cell r="B808">
            <v>95016</v>
          </cell>
          <cell r="C808">
            <v>0.1028</v>
          </cell>
          <cell r="D808">
            <v>9.4E-2</v>
          </cell>
          <cell r="E808">
            <v>8.8000000000000005E-3</v>
          </cell>
          <cell r="F808">
            <v>0</v>
          </cell>
          <cell r="G808">
            <v>0</v>
          </cell>
          <cell r="H808">
            <v>2.5</v>
          </cell>
          <cell r="I808">
            <v>4.2</v>
          </cell>
          <cell r="J808">
            <v>7</v>
          </cell>
        </row>
        <row r="809">
          <cell r="B809">
            <v>95024</v>
          </cell>
          <cell r="C809">
            <v>5.3800000000000001E-2</v>
          </cell>
          <cell r="D809">
            <v>4.1799999999999997E-2</v>
          </cell>
          <cell r="E809">
            <v>1.0800000000000001E-2</v>
          </cell>
          <cell r="F809">
            <v>1.2999999999999999E-3</v>
          </cell>
          <cell r="G809">
            <v>0</v>
          </cell>
          <cell r="H809">
            <v>2.5</v>
          </cell>
          <cell r="I809">
            <v>4.2</v>
          </cell>
          <cell r="J809">
            <v>7</v>
          </cell>
        </row>
        <row r="810">
          <cell r="B810">
            <v>95018</v>
          </cell>
          <cell r="C810">
            <v>0.40439999999999998</v>
          </cell>
          <cell r="D810">
            <v>0.2792</v>
          </cell>
          <cell r="E810">
            <v>0.1239</v>
          </cell>
          <cell r="F810">
            <v>1.5E-3</v>
          </cell>
          <cell r="G810">
            <v>0</v>
          </cell>
          <cell r="H810">
            <v>2.5</v>
          </cell>
          <cell r="I810">
            <v>4.2</v>
          </cell>
          <cell r="J810">
            <v>7</v>
          </cell>
        </row>
        <row r="811">
          <cell r="B811">
            <v>95853</v>
          </cell>
          <cell r="C811">
            <v>0.35780000000000001</v>
          </cell>
          <cell r="D811">
            <v>0.30909999999999999</v>
          </cell>
          <cell r="E811">
            <v>2.8500000000000001E-2</v>
          </cell>
          <cell r="F811">
            <v>1.8599999999999998E-2</v>
          </cell>
          <cell r="G811">
            <v>1.6000000000000001E-3</v>
          </cell>
          <cell r="H811">
            <v>2.5</v>
          </cell>
          <cell r="I811">
            <v>4.2</v>
          </cell>
          <cell r="J811">
            <v>7</v>
          </cell>
        </row>
        <row r="812">
          <cell r="B812">
            <v>95847</v>
          </cell>
          <cell r="C812">
            <v>0.13059999999999999</v>
          </cell>
          <cell r="D812">
            <v>0.1002</v>
          </cell>
          <cell r="E812">
            <v>1.4200000000000001E-2</v>
          </cell>
          <cell r="F812">
            <v>1.6199999999999999E-2</v>
          </cell>
          <cell r="G812">
            <v>0</v>
          </cell>
          <cell r="H812">
            <v>2.5</v>
          </cell>
          <cell r="I812">
            <v>4.2</v>
          </cell>
          <cell r="J812">
            <v>7</v>
          </cell>
        </row>
        <row r="813">
          <cell r="B813">
            <v>95674</v>
          </cell>
          <cell r="C813">
            <v>0.13969999999999999</v>
          </cell>
          <cell r="D813">
            <v>9.01E-2</v>
          </cell>
          <cell r="E813">
            <v>4.9399999999999999E-2</v>
          </cell>
          <cell r="F813">
            <v>2.0000000000000001E-4</v>
          </cell>
          <cell r="G813">
            <v>0</v>
          </cell>
          <cell r="H813">
            <v>2.5</v>
          </cell>
          <cell r="I813">
            <v>4.2</v>
          </cell>
          <cell r="J813">
            <v>7</v>
          </cell>
        </row>
        <row r="814">
          <cell r="B814">
            <v>95791</v>
          </cell>
          <cell r="C814">
            <v>0.62819999999999998</v>
          </cell>
          <cell r="D814">
            <v>0.4995</v>
          </cell>
          <cell r="E814">
            <v>9.2100000000000001E-2</v>
          </cell>
          <cell r="F814">
            <v>3.5000000000000003E-2</v>
          </cell>
          <cell r="G814">
            <v>1.6000000000000001E-3</v>
          </cell>
          <cell r="H814">
            <v>2.5</v>
          </cell>
          <cell r="I814">
            <v>4.2</v>
          </cell>
          <cell r="J814">
            <v>7</v>
          </cell>
        </row>
        <row r="815">
          <cell r="B815">
            <v>95889</v>
          </cell>
          <cell r="C815">
            <v>0.2437</v>
          </cell>
          <cell r="D815">
            <v>0.16539999999999999</v>
          </cell>
          <cell r="E815">
            <v>2.9899999999999999E-2</v>
          </cell>
          <cell r="F815">
            <v>3.27E-2</v>
          </cell>
          <cell r="G815">
            <v>1.5599999999999999E-2</v>
          </cell>
          <cell r="H815">
            <v>2.5</v>
          </cell>
          <cell r="I815">
            <v>4.2</v>
          </cell>
          <cell r="J815">
            <v>7</v>
          </cell>
        </row>
        <row r="816">
          <cell r="B816">
            <v>95884</v>
          </cell>
          <cell r="C816">
            <v>0.16</v>
          </cell>
          <cell r="D816">
            <v>0.12509999999999999</v>
          </cell>
          <cell r="E816">
            <v>3.49E-2</v>
          </cell>
          <cell r="F816">
            <v>0</v>
          </cell>
          <cell r="G816">
            <v>0</v>
          </cell>
          <cell r="H816">
            <v>2.5</v>
          </cell>
          <cell r="I816">
            <v>4.2</v>
          </cell>
          <cell r="J816">
            <v>7</v>
          </cell>
        </row>
        <row r="817">
          <cell r="B817">
            <v>96515</v>
          </cell>
          <cell r="C817">
            <v>0.50190000000000001</v>
          </cell>
          <cell r="D817">
            <v>0.312</v>
          </cell>
          <cell r="E817">
            <v>4.4200000000000003E-2</v>
          </cell>
          <cell r="F817">
            <v>0</v>
          </cell>
          <cell r="G817">
            <v>0.1457</v>
          </cell>
          <cell r="H817">
            <v>2.5</v>
          </cell>
          <cell r="I817">
            <v>4.2</v>
          </cell>
          <cell r="J817">
            <v>7</v>
          </cell>
        </row>
        <row r="818">
          <cell r="B818">
            <v>96096</v>
          </cell>
          <cell r="C818">
            <v>0.90690000000000004</v>
          </cell>
          <cell r="D818">
            <v>0.60319999999999996</v>
          </cell>
          <cell r="E818">
            <v>0.1091</v>
          </cell>
          <cell r="F818">
            <v>3.2599999999999997E-2</v>
          </cell>
          <cell r="G818">
            <v>0.16189999999999999</v>
          </cell>
          <cell r="I818">
            <v>4.2</v>
          </cell>
          <cell r="J818">
            <v>7</v>
          </cell>
        </row>
        <row r="819">
          <cell r="B819">
            <v>95521</v>
          </cell>
          <cell r="C819">
            <v>3.8647</v>
          </cell>
          <cell r="D819">
            <v>2.0973999999999999</v>
          </cell>
          <cell r="E819">
            <v>1.0645</v>
          </cell>
          <cell r="F819">
            <v>0.2054</v>
          </cell>
          <cell r="G819">
            <v>0.49769999999999998</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3,9</v>
          </cell>
          <cell r="I822" t="str">
            <v>Padrão Trimestral = 7,8</v>
          </cell>
          <cell r="J822" t="str">
            <v>Padrão Anual = 13</v>
          </cell>
        </row>
        <row r="823">
          <cell r="B823">
            <v>173553</v>
          </cell>
          <cell r="C823">
            <v>1.1393</v>
          </cell>
          <cell r="D823">
            <v>1.0007999999999999</v>
          </cell>
          <cell r="E823">
            <v>0.13789999999999999</v>
          </cell>
          <cell r="F823">
            <v>5.0000000000000001E-4</v>
          </cell>
          <cell r="G823">
            <v>0</v>
          </cell>
          <cell r="H823">
            <v>3.9</v>
          </cell>
          <cell r="I823">
            <v>7.8</v>
          </cell>
          <cell r="J823">
            <v>13</v>
          </cell>
        </row>
        <row r="824">
          <cell r="B824">
            <v>173294</v>
          </cell>
          <cell r="C824">
            <v>0.64159999999999995</v>
          </cell>
          <cell r="D824">
            <v>0.51900000000000002</v>
          </cell>
          <cell r="E824">
            <v>0.1217</v>
          </cell>
          <cell r="F824">
            <v>8.9999999999999998E-4</v>
          </cell>
          <cell r="G824">
            <v>0</v>
          </cell>
          <cell r="H824">
            <v>3.9</v>
          </cell>
          <cell r="I824">
            <v>7.8</v>
          </cell>
          <cell r="J824">
            <v>13</v>
          </cell>
        </row>
        <row r="825">
          <cell r="B825">
            <v>173214</v>
          </cell>
          <cell r="C825">
            <v>1.7535000000000001</v>
          </cell>
          <cell r="D825">
            <v>1.6274999999999999</v>
          </cell>
          <cell r="E825">
            <v>5.7299999999999997E-2</v>
          </cell>
          <cell r="F825">
            <v>1E-4</v>
          </cell>
          <cell r="G825">
            <v>6.8599999999999994E-2</v>
          </cell>
          <cell r="H825">
            <v>3.9</v>
          </cell>
          <cell r="I825">
            <v>7.8</v>
          </cell>
          <cell r="J825">
            <v>13</v>
          </cell>
        </row>
        <row r="826">
          <cell r="B826">
            <v>173354</v>
          </cell>
          <cell r="C826">
            <v>3.5341</v>
          </cell>
          <cell r="D826">
            <v>3.1469999999999998</v>
          </cell>
          <cell r="E826">
            <v>0.317</v>
          </cell>
          <cell r="F826">
            <v>1.5E-3</v>
          </cell>
          <cell r="G826">
            <v>6.8500000000000005E-2</v>
          </cell>
          <cell r="H826">
            <v>3.9</v>
          </cell>
          <cell r="I826">
            <v>7.8</v>
          </cell>
          <cell r="J826">
            <v>13</v>
          </cell>
        </row>
        <row r="827">
          <cell r="B827">
            <v>173216</v>
          </cell>
          <cell r="C827">
            <v>0.61719999999999997</v>
          </cell>
          <cell r="D827">
            <v>0.2838</v>
          </cell>
          <cell r="E827">
            <v>0.2316</v>
          </cell>
          <cell r="F827">
            <v>0</v>
          </cell>
          <cell r="G827">
            <v>0.1018</v>
          </cell>
          <cell r="H827">
            <v>3.9</v>
          </cell>
          <cell r="I827">
            <v>7.8</v>
          </cell>
          <cell r="J827">
            <v>13</v>
          </cell>
        </row>
        <row r="828">
          <cell r="B828">
            <v>173223</v>
          </cell>
          <cell r="C828">
            <v>0.45169999999999999</v>
          </cell>
          <cell r="D828">
            <v>0.32490000000000002</v>
          </cell>
          <cell r="E828">
            <v>0.1268</v>
          </cell>
          <cell r="F828">
            <v>0</v>
          </cell>
          <cell r="G828">
            <v>0</v>
          </cell>
          <cell r="H828">
            <v>3.9</v>
          </cell>
          <cell r="I828">
            <v>7.8</v>
          </cell>
          <cell r="J828">
            <v>13</v>
          </cell>
        </row>
        <row r="829">
          <cell r="B829">
            <v>173226</v>
          </cell>
          <cell r="C829">
            <v>0.91479999999999995</v>
          </cell>
          <cell r="D829">
            <v>0.48580000000000001</v>
          </cell>
          <cell r="E829">
            <v>0.21579999999999999</v>
          </cell>
          <cell r="F829">
            <v>0.2132</v>
          </cell>
          <cell r="G829">
            <v>0</v>
          </cell>
          <cell r="H829">
            <v>3.9</v>
          </cell>
          <cell r="I829">
            <v>7.8</v>
          </cell>
          <cell r="J829">
            <v>13</v>
          </cell>
        </row>
        <row r="830">
          <cell r="B830">
            <v>173222</v>
          </cell>
          <cell r="C830">
            <v>1.9837</v>
          </cell>
          <cell r="D830">
            <v>1.0945</v>
          </cell>
          <cell r="E830">
            <v>0.57420000000000004</v>
          </cell>
          <cell r="F830">
            <v>0.2132</v>
          </cell>
          <cell r="G830">
            <v>0.1018</v>
          </cell>
          <cell r="H830">
            <v>3.9</v>
          </cell>
          <cell r="I830">
            <v>7.8</v>
          </cell>
          <cell r="J830">
            <v>13</v>
          </cell>
        </row>
        <row r="831">
          <cell r="B831">
            <v>176466</v>
          </cell>
          <cell r="C831">
            <v>1.123</v>
          </cell>
          <cell r="D831">
            <v>0.90639999999999998</v>
          </cell>
          <cell r="E831">
            <v>0.1358</v>
          </cell>
          <cell r="F831">
            <v>8.0799999999999997E-2</v>
          </cell>
          <cell r="G831">
            <v>0</v>
          </cell>
          <cell r="H831">
            <v>3.9</v>
          </cell>
          <cell r="I831">
            <v>7.8</v>
          </cell>
          <cell r="J831">
            <v>13</v>
          </cell>
        </row>
        <row r="832">
          <cell r="B832">
            <v>176459</v>
          </cell>
          <cell r="C832">
            <v>0.4219</v>
          </cell>
          <cell r="D832">
            <v>0.36570000000000003</v>
          </cell>
          <cell r="E832">
            <v>5.62E-2</v>
          </cell>
          <cell r="F832">
            <v>0</v>
          </cell>
          <cell r="G832">
            <v>0</v>
          </cell>
          <cell r="H832">
            <v>3.9</v>
          </cell>
          <cell r="I832">
            <v>7.8</v>
          </cell>
          <cell r="J832">
            <v>13</v>
          </cell>
        </row>
        <row r="833">
          <cell r="B833">
            <v>176449</v>
          </cell>
          <cell r="C833">
            <v>0.44019999999999998</v>
          </cell>
          <cell r="D833">
            <v>0.3579</v>
          </cell>
          <cell r="E833">
            <v>8.2000000000000003E-2</v>
          </cell>
          <cell r="F833">
            <v>2.9999999999999997E-4</v>
          </cell>
          <cell r="G833">
            <v>0</v>
          </cell>
          <cell r="H833">
            <v>3.9</v>
          </cell>
          <cell r="I833">
            <v>7.8</v>
          </cell>
          <cell r="J833">
            <v>13</v>
          </cell>
        </row>
        <row r="834">
          <cell r="B834">
            <v>176458</v>
          </cell>
          <cell r="C834">
            <v>1.9851000000000001</v>
          </cell>
          <cell r="D834">
            <v>1.63</v>
          </cell>
          <cell r="E834">
            <v>0.27400000000000002</v>
          </cell>
          <cell r="F834">
            <v>8.1100000000000005E-2</v>
          </cell>
          <cell r="G834">
            <v>0</v>
          </cell>
          <cell r="H834">
            <v>3.9</v>
          </cell>
          <cell r="I834">
            <v>7.8</v>
          </cell>
          <cell r="J834">
            <v>13</v>
          </cell>
        </row>
        <row r="835">
          <cell r="B835">
            <v>176649</v>
          </cell>
          <cell r="C835">
            <v>0.80679999999999996</v>
          </cell>
          <cell r="D835">
            <v>0.60129999999999995</v>
          </cell>
          <cell r="E835">
            <v>3.3300000000000003E-2</v>
          </cell>
          <cell r="F835">
            <v>0</v>
          </cell>
          <cell r="G835">
            <v>0.1721</v>
          </cell>
          <cell r="H835">
            <v>3.9</v>
          </cell>
          <cell r="I835">
            <v>7.8</v>
          </cell>
          <cell r="J835">
            <v>13</v>
          </cell>
        </row>
        <row r="836">
          <cell r="B836">
            <v>176610</v>
          </cell>
          <cell r="C836">
            <v>0.29220000000000002</v>
          </cell>
          <cell r="D836">
            <v>0.2203</v>
          </cell>
          <cell r="E836">
            <v>5.11E-2</v>
          </cell>
          <cell r="F836">
            <v>2.0899999999999998E-2</v>
          </cell>
          <cell r="G836">
            <v>0</v>
          </cell>
          <cell r="H836">
            <v>3.9</v>
          </cell>
          <cell r="I836">
            <v>7.8</v>
          </cell>
          <cell r="J836">
            <v>13</v>
          </cell>
        </row>
        <row r="837">
          <cell r="B837">
            <v>180132</v>
          </cell>
          <cell r="C837">
            <v>0.84099999999999997</v>
          </cell>
          <cell r="D837">
            <v>0.51080000000000003</v>
          </cell>
          <cell r="E837">
            <v>0.32950000000000002</v>
          </cell>
          <cell r="F837">
            <v>8.0000000000000004E-4</v>
          </cell>
          <cell r="G837">
            <v>0</v>
          </cell>
          <cell r="H837">
            <v>3.9</v>
          </cell>
          <cell r="I837">
            <v>7.8</v>
          </cell>
          <cell r="J837">
            <v>13</v>
          </cell>
        </row>
        <row r="838">
          <cell r="B838">
            <v>177797</v>
          </cell>
          <cell r="C838">
            <v>1.9439</v>
          </cell>
          <cell r="D838">
            <v>1.3338000000000001</v>
          </cell>
          <cell r="E838">
            <v>0.41770000000000002</v>
          </cell>
          <cell r="F838">
            <v>2.1600000000000001E-2</v>
          </cell>
          <cell r="G838">
            <v>0.17100000000000001</v>
          </cell>
          <cell r="I838">
            <v>7.8</v>
          </cell>
          <cell r="J838">
            <v>13</v>
          </cell>
        </row>
        <row r="839">
          <cell r="B839">
            <v>175208</v>
          </cell>
          <cell r="C839">
            <v>9.4298000000000002</v>
          </cell>
          <cell r="D839">
            <v>7.1909000000000001</v>
          </cell>
          <cell r="E839">
            <v>1.5810999999999999</v>
          </cell>
          <cell r="F839">
            <v>0.31580000000000003</v>
          </cell>
          <cell r="G839">
            <v>0.34200000000000003</v>
          </cell>
          <cell r="J839">
            <v>13</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223225</v>
          </cell>
          <cell r="C843">
            <v>0.57589999999999997</v>
          </cell>
          <cell r="D843">
            <v>0.46829999999999999</v>
          </cell>
          <cell r="E843">
            <v>0.1076</v>
          </cell>
          <cell r="F843">
            <v>0</v>
          </cell>
          <cell r="G843">
            <v>0</v>
          </cell>
          <cell r="H843">
            <v>2.5</v>
          </cell>
          <cell r="I843">
            <v>4.2</v>
          </cell>
          <cell r="J843">
            <v>7</v>
          </cell>
        </row>
        <row r="844">
          <cell r="B844">
            <v>223225</v>
          </cell>
          <cell r="C844">
            <v>0.6875</v>
          </cell>
          <cell r="D844">
            <v>0.35389999999999999</v>
          </cell>
          <cell r="E844">
            <v>0.33360000000000001</v>
          </cell>
          <cell r="F844">
            <v>0</v>
          </cell>
          <cell r="G844">
            <v>0</v>
          </cell>
          <cell r="H844">
            <v>2.5</v>
          </cell>
          <cell r="I844">
            <v>4.2</v>
          </cell>
          <cell r="J844">
            <v>7</v>
          </cell>
        </row>
        <row r="845">
          <cell r="B845">
            <v>223225</v>
          </cell>
          <cell r="C845">
            <v>0.63449999999999995</v>
          </cell>
          <cell r="D845">
            <v>0.46860000000000002</v>
          </cell>
          <cell r="E845">
            <v>0.1101</v>
          </cell>
          <cell r="F845">
            <v>1.6000000000000001E-3</v>
          </cell>
          <cell r="G845">
            <v>5.4300000000000001E-2</v>
          </cell>
          <cell r="H845">
            <v>2.5</v>
          </cell>
          <cell r="I845">
            <v>4.2</v>
          </cell>
          <cell r="J845">
            <v>7</v>
          </cell>
        </row>
        <row r="846">
          <cell r="B846">
            <v>223225</v>
          </cell>
          <cell r="C846">
            <v>1.8978999999999999</v>
          </cell>
          <cell r="D846">
            <v>1.2907999999999999</v>
          </cell>
          <cell r="E846">
            <v>0.55130000000000001</v>
          </cell>
          <cell r="F846">
            <v>1.6000000000000001E-3</v>
          </cell>
          <cell r="G846">
            <v>5.4300000000000001E-2</v>
          </cell>
          <cell r="H846">
            <v>2.5</v>
          </cell>
          <cell r="I846">
            <v>4.2</v>
          </cell>
          <cell r="J846">
            <v>7</v>
          </cell>
        </row>
        <row r="847">
          <cell r="B847">
            <v>223225</v>
          </cell>
          <cell r="C847">
            <v>0.76129999999999998</v>
          </cell>
          <cell r="D847">
            <v>0.2263</v>
          </cell>
          <cell r="E847">
            <v>0.1255</v>
          </cell>
          <cell r="F847">
            <v>0</v>
          </cell>
          <cell r="G847">
            <v>0.40939999999999999</v>
          </cell>
          <cell r="H847">
            <v>2.5</v>
          </cell>
          <cell r="I847">
            <v>4.2</v>
          </cell>
          <cell r="J847">
            <v>7</v>
          </cell>
        </row>
        <row r="848">
          <cell r="B848">
            <v>223225</v>
          </cell>
          <cell r="C848">
            <v>0.4143</v>
          </cell>
          <cell r="D848">
            <v>0.2094</v>
          </cell>
          <cell r="E848">
            <v>1.7000000000000001E-2</v>
          </cell>
          <cell r="F848">
            <v>0.1371</v>
          </cell>
          <cell r="G848">
            <v>5.0700000000000002E-2</v>
          </cell>
          <cell r="H848">
            <v>2.5</v>
          </cell>
          <cell r="I848">
            <v>4.2</v>
          </cell>
          <cell r="J848">
            <v>7</v>
          </cell>
        </row>
        <row r="849">
          <cell r="B849">
            <v>223225</v>
          </cell>
          <cell r="C849">
            <v>0.2409</v>
          </cell>
          <cell r="D849">
            <v>0.21590000000000001</v>
          </cell>
          <cell r="E849">
            <v>7.4000000000000003E-3</v>
          </cell>
          <cell r="F849">
            <v>1.7600000000000001E-2</v>
          </cell>
          <cell r="G849">
            <v>0</v>
          </cell>
          <cell r="H849">
            <v>2.5</v>
          </cell>
          <cell r="I849">
            <v>4.2</v>
          </cell>
          <cell r="J849">
            <v>7</v>
          </cell>
        </row>
        <row r="850">
          <cell r="B850">
            <v>223225</v>
          </cell>
          <cell r="C850">
            <v>1.4165000000000001</v>
          </cell>
          <cell r="D850">
            <v>0.65159999999999996</v>
          </cell>
          <cell r="E850">
            <v>0.14990000000000001</v>
          </cell>
          <cell r="F850">
            <v>0.1547</v>
          </cell>
          <cell r="G850">
            <v>0.46010000000000001</v>
          </cell>
          <cell r="H850">
            <v>2.5</v>
          </cell>
          <cell r="I850">
            <v>4.2</v>
          </cell>
          <cell r="J850">
            <v>7</v>
          </cell>
        </row>
        <row r="851">
          <cell r="B851">
            <v>224667</v>
          </cell>
          <cell r="C851">
            <v>0.36430000000000001</v>
          </cell>
          <cell r="D851">
            <v>0.3352</v>
          </cell>
          <cell r="E851">
            <v>2.7E-2</v>
          </cell>
          <cell r="F851">
            <v>2.2000000000000001E-3</v>
          </cell>
          <cell r="G851">
            <v>0</v>
          </cell>
          <cell r="H851">
            <v>2.5</v>
          </cell>
          <cell r="I851">
            <v>4.2</v>
          </cell>
          <cell r="J851">
            <v>7</v>
          </cell>
        </row>
        <row r="852">
          <cell r="B852">
            <v>224548</v>
          </cell>
          <cell r="C852">
            <v>0.38019999999999998</v>
          </cell>
          <cell r="D852">
            <v>0.34939999999999999</v>
          </cell>
          <cell r="E852">
            <v>3.0800000000000001E-2</v>
          </cell>
          <cell r="F852">
            <v>0</v>
          </cell>
          <cell r="G852">
            <v>0</v>
          </cell>
          <cell r="H852">
            <v>2.5</v>
          </cell>
          <cell r="I852">
            <v>4.2</v>
          </cell>
          <cell r="J852">
            <v>7</v>
          </cell>
        </row>
        <row r="853">
          <cell r="B853">
            <v>224546</v>
          </cell>
          <cell r="C853">
            <v>0.37969999999999998</v>
          </cell>
          <cell r="D853">
            <v>0.34989999999999999</v>
          </cell>
          <cell r="E853">
            <v>2.9899999999999999E-2</v>
          </cell>
          <cell r="F853">
            <v>0</v>
          </cell>
          <cell r="G853">
            <v>0</v>
          </cell>
          <cell r="H853">
            <v>2.5</v>
          </cell>
          <cell r="I853">
            <v>4.2</v>
          </cell>
          <cell r="J853">
            <v>7</v>
          </cell>
        </row>
        <row r="854">
          <cell r="B854">
            <v>224587</v>
          </cell>
          <cell r="C854">
            <v>1.1242000000000001</v>
          </cell>
          <cell r="D854">
            <v>1.0345</v>
          </cell>
          <cell r="E854">
            <v>8.77E-2</v>
          </cell>
          <cell r="F854">
            <v>2.2000000000000001E-3</v>
          </cell>
          <cell r="G854">
            <v>0</v>
          </cell>
          <cell r="H854">
            <v>2.5</v>
          </cell>
          <cell r="I854">
            <v>4.2</v>
          </cell>
          <cell r="J854">
            <v>7</v>
          </cell>
        </row>
        <row r="855">
          <cell r="B855">
            <v>224705</v>
          </cell>
          <cell r="C855">
            <v>1.5390999999999999</v>
          </cell>
          <cell r="D855">
            <v>1.5190999999999999</v>
          </cell>
          <cell r="E855">
            <v>0.02</v>
          </cell>
          <cell r="F855">
            <v>0</v>
          </cell>
          <cell r="G855">
            <v>0</v>
          </cell>
          <cell r="H855">
            <v>2.5</v>
          </cell>
          <cell r="I855">
            <v>4.2</v>
          </cell>
          <cell r="J855">
            <v>7</v>
          </cell>
        </row>
        <row r="856">
          <cell r="B856">
            <v>224693</v>
          </cell>
          <cell r="C856">
            <v>0.37640000000000001</v>
          </cell>
          <cell r="D856">
            <v>0.21729999999999999</v>
          </cell>
          <cell r="E856">
            <v>3.4299999999999997E-2</v>
          </cell>
          <cell r="F856">
            <v>0</v>
          </cell>
          <cell r="G856">
            <v>0.12470000000000001</v>
          </cell>
          <cell r="H856">
            <v>2.5</v>
          </cell>
          <cell r="I856">
            <v>4.2</v>
          </cell>
          <cell r="J856">
            <v>7</v>
          </cell>
        </row>
        <row r="857">
          <cell r="B857">
            <v>227835</v>
          </cell>
          <cell r="C857">
            <v>0.52410000000000001</v>
          </cell>
          <cell r="D857">
            <v>0.50139999999999996</v>
          </cell>
          <cell r="E857">
            <v>1.6299999999999999E-2</v>
          </cell>
          <cell r="F857">
            <v>6.3E-3</v>
          </cell>
          <cell r="G857">
            <v>0</v>
          </cell>
          <cell r="H857">
            <v>2.5</v>
          </cell>
          <cell r="I857">
            <v>4.2</v>
          </cell>
          <cell r="J857">
            <v>7</v>
          </cell>
        </row>
        <row r="858">
          <cell r="B858">
            <v>225744</v>
          </cell>
          <cell r="C858">
            <v>2.4356</v>
          </cell>
          <cell r="D858">
            <v>2.2343999999999999</v>
          </cell>
          <cell r="E858">
            <v>7.0499999999999993E-2</v>
          </cell>
          <cell r="F858">
            <v>6.4000000000000003E-3</v>
          </cell>
          <cell r="G858">
            <v>0.1241</v>
          </cell>
          <cell r="I858">
            <v>4.2</v>
          </cell>
          <cell r="J858">
            <v>7</v>
          </cell>
        </row>
        <row r="859">
          <cell r="B859">
            <v>224195</v>
          </cell>
          <cell r="C859">
            <v>6.8787000000000003</v>
          </cell>
          <cell r="D859">
            <v>5.2202000000000002</v>
          </cell>
          <cell r="E859">
            <v>0.85699999999999998</v>
          </cell>
          <cell r="F859">
            <v>0.16420000000000001</v>
          </cell>
          <cell r="G859">
            <v>0.63719999999999999</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6983</v>
          </cell>
          <cell r="C863">
            <v>1.8516999999999999</v>
          </cell>
          <cell r="D863">
            <v>1.5385</v>
          </cell>
          <cell r="E863">
            <v>0.31319999999999998</v>
          </cell>
          <cell r="F863">
            <v>0</v>
          </cell>
          <cell r="G863">
            <v>0</v>
          </cell>
          <cell r="H863">
            <v>4.5</v>
          </cell>
          <cell r="I863">
            <v>9</v>
          </cell>
          <cell r="J863">
            <v>15</v>
          </cell>
        </row>
        <row r="864">
          <cell r="B864">
            <v>6984</v>
          </cell>
          <cell r="C864">
            <v>1.2024999999999999</v>
          </cell>
          <cell r="D864">
            <v>1.1677999999999999</v>
          </cell>
          <cell r="E864">
            <v>1.84E-2</v>
          </cell>
          <cell r="F864">
            <v>1.6299999999999999E-2</v>
          </cell>
          <cell r="G864">
            <v>0</v>
          </cell>
          <cell r="H864">
            <v>4.5</v>
          </cell>
          <cell r="I864">
            <v>9</v>
          </cell>
          <cell r="J864">
            <v>15</v>
          </cell>
        </row>
        <row r="865">
          <cell r="B865">
            <v>6984</v>
          </cell>
          <cell r="C865">
            <v>0.2898</v>
          </cell>
          <cell r="D865">
            <v>0.28639999999999999</v>
          </cell>
          <cell r="E865">
            <v>3.3999999999999998E-3</v>
          </cell>
          <cell r="F865">
            <v>0</v>
          </cell>
          <cell r="G865">
            <v>0</v>
          </cell>
          <cell r="H865">
            <v>4.5</v>
          </cell>
          <cell r="I865">
            <v>9</v>
          </cell>
          <cell r="J865">
            <v>15</v>
          </cell>
        </row>
        <row r="866">
          <cell r="B866">
            <v>6984</v>
          </cell>
          <cell r="C866">
            <v>3.3437000000000001</v>
          </cell>
          <cell r="D866">
            <v>2.9925000000000002</v>
          </cell>
          <cell r="E866">
            <v>0.33500000000000002</v>
          </cell>
          <cell r="F866">
            <v>1.6299999999999999E-2</v>
          </cell>
          <cell r="G866">
            <v>0</v>
          </cell>
          <cell r="H866">
            <v>4.5</v>
          </cell>
          <cell r="I866">
            <v>9</v>
          </cell>
          <cell r="J866">
            <v>15</v>
          </cell>
        </row>
        <row r="867">
          <cell r="B867">
            <v>6984</v>
          </cell>
          <cell r="C867">
            <v>0.37490000000000001</v>
          </cell>
          <cell r="D867">
            <v>0.3619</v>
          </cell>
          <cell r="E867">
            <v>0</v>
          </cell>
          <cell r="F867">
            <v>0</v>
          </cell>
          <cell r="G867">
            <v>1.2999999999999999E-2</v>
          </cell>
          <cell r="H867">
            <v>4.5</v>
          </cell>
          <cell r="I867">
            <v>9</v>
          </cell>
          <cell r="J867">
            <v>15</v>
          </cell>
        </row>
        <row r="868">
          <cell r="B868">
            <v>6984</v>
          </cell>
          <cell r="C868">
            <v>2.6823000000000001</v>
          </cell>
          <cell r="D868">
            <v>2.6722999999999999</v>
          </cell>
          <cell r="E868">
            <v>9.9000000000000008E-3</v>
          </cell>
          <cell r="F868">
            <v>0</v>
          </cell>
          <cell r="G868">
            <v>0</v>
          </cell>
          <cell r="H868">
            <v>4.5</v>
          </cell>
          <cell r="I868">
            <v>9</v>
          </cell>
          <cell r="J868">
            <v>15</v>
          </cell>
        </row>
        <row r="869">
          <cell r="B869">
            <v>6984</v>
          </cell>
          <cell r="C869">
            <v>0.74280000000000002</v>
          </cell>
          <cell r="D869">
            <v>0.74280000000000002</v>
          </cell>
          <cell r="E869">
            <v>0</v>
          </cell>
          <cell r="F869">
            <v>0</v>
          </cell>
          <cell r="G869">
            <v>0</v>
          </cell>
          <cell r="H869">
            <v>4.5</v>
          </cell>
          <cell r="I869">
            <v>9</v>
          </cell>
          <cell r="J869">
            <v>15</v>
          </cell>
        </row>
        <row r="870">
          <cell r="B870">
            <v>6984</v>
          </cell>
          <cell r="C870">
            <v>3.8</v>
          </cell>
          <cell r="D870">
            <v>3.7770000000000001</v>
          </cell>
          <cell r="E870">
            <v>9.9000000000000008E-3</v>
          </cell>
          <cell r="F870">
            <v>0</v>
          </cell>
          <cell r="G870">
            <v>1.2999999999999999E-2</v>
          </cell>
          <cell r="H870">
            <v>4.5</v>
          </cell>
          <cell r="I870">
            <v>9</v>
          </cell>
          <cell r="J870">
            <v>15</v>
          </cell>
        </row>
        <row r="871">
          <cell r="B871">
            <v>7117</v>
          </cell>
          <cell r="C871">
            <v>2.2717999999999998</v>
          </cell>
          <cell r="D871">
            <v>2.2715999999999998</v>
          </cell>
          <cell r="E871">
            <v>2.0000000000000001E-4</v>
          </cell>
          <cell r="F871">
            <v>0</v>
          </cell>
          <cell r="G871">
            <v>0</v>
          </cell>
          <cell r="H871">
            <v>4.5</v>
          </cell>
          <cell r="I871">
            <v>9</v>
          </cell>
          <cell r="J871">
            <v>15</v>
          </cell>
        </row>
        <row r="872">
          <cell r="B872">
            <v>7117</v>
          </cell>
          <cell r="C872">
            <v>0.2913</v>
          </cell>
          <cell r="D872">
            <v>0.2913</v>
          </cell>
          <cell r="E872">
            <v>0</v>
          </cell>
          <cell r="F872">
            <v>0</v>
          </cell>
          <cell r="G872">
            <v>0</v>
          </cell>
          <cell r="H872">
            <v>4.5</v>
          </cell>
          <cell r="I872">
            <v>9</v>
          </cell>
          <cell r="J872">
            <v>15</v>
          </cell>
        </row>
        <row r="873">
          <cell r="B873">
            <v>7116</v>
          </cell>
          <cell r="C873">
            <v>2.9571999999999998</v>
          </cell>
          <cell r="D873">
            <v>2.8422000000000001</v>
          </cell>
          <cell r="E873">
            <v>0</v>
          </cell>
          <cell r="F873">
            <v>0.115</v>
          </cell>
          <cell r="G873">
            <v>0</v>
          </cell>
          <cell r="H873">
            <v>4.5</v>
          </cell>
          <cell r="I873">
            <v>9</v>
          </cell>
          <cell r="J873">
            <v>15</v>
          </cell>
        </row>
        <row r="874">
          <cell r="B874">
            <v>7117</v>
          </cell>
          <cell r="C874">
            <v>5.5198999999999998</v>
          </cell>
          <cell r="D874">
            <v>5.4047000000000001</v>
          </cell>
          <cell r="E874">
            <v>2.0000000000000001E-4</v>
          </cell>
          <cell r="F874">
            <v>0.115</v>
          </cell>
          <cell r="G874">
            <v>0</v>
          </cell>
          <cell r="H874">
            <v>4.5</v>
          </cell>
          <cell r="I874">
            <v>9</v>
          </cell>
          <cell r="J874">
            <v>15</v>
          </cell>
        </row>
        <row r="875">
          <cell r="B875">
            <v>7151</v>
          </cell>
          <cell r="C875">
            <v>6.3490000000000002</v>
          </cell>
          <cell r="D875">
            <v>6.2069000000000001</v>
          </cell>
          <cell r="E875">
            <v>0.1421</v>
          </cell>
          <cell r="F875">
            <v>0</v>
          </cell>
          <cell r="G875">
            <v>0</v>
          </cell>
          <cell r="H875">
            <v>4.5</v>
          </cell>
          <cell r="I875">
            <v>9</v>
          </cell>
          <cell r="J875">
            <v>15</v>
          </cell>
        </row>
        <row r="876">
          <cell r="B876">
            <v>7151</v>
          </cell>
          <cell r="C876">
            <v>3.5832000000000002</v>
          </cell>
          <cell r="D876">
            <v>2.0800999999999998</v>
          </cell>
          <cell r="E876">
            <v>0.2001</v>
          </cell>
          <cell r="F876">
            <v>1.2331000000000001</v>
          </cell>
          <cell r="G876">
            <v>6.9900000000000004E-2</v>
          </cell>
          <cell r="H876">
            <v>4.5</v>
          </cell>
          <cell r="I876">
            <v>9</v>
          </cell>
          <cell r="J876">
            <v>15</v>
          </cell>
        </row>
        <row r="877">
          <cell r="B877">
            <v>7218</v>
          </cell>
          <cell r="C877">
            <v>1.7807999999999999</v>
          </cell>
          <cell r="D877">
            <v>1.4705999999999999</v>
          </cell>
          <cell r="E877">
            <v>0.31030000000000002</v>
          </cell>
          <cell r="F877">
            <v>0</v>
          </cell>
          <cell r="G877">
            <v>0</v>
          </cell>
          <cell r="H877">
            <v>4.5</v>
          </cell>
          <cell r="I877">
            <v>9</v>
          </cell>
          <cell r="J877">
            <v>15</v>
          </cell>
        </row>
        <row r="878">
          <cell r="B878">
            <v>7173</v>
          </cell>
          <cell r="C878">
            <v>11.6937</v>
          </cell>
          <cell r="D878">
            <v>9.7414000000000005</v>
          </cell>
          <cell r="E878">
            <v>0.65339999999999998</v>
          </cell>
          <cell r="F878">
            <v>1.2293000000000001</v>
          </cell>
          <cell r="G878">
            <v>6.9699999999999998E-2</v>
          </cell>
          <cell r="I878">
            <v>9</v>
          </cell>
          <cell r="J878">
            <v>15</v>
          </cell>
        </row>
        <row r="879">
          <cell r="B879">
            <v>7064</v>
          </cell>
          <cell r="C879">
            <v>24.4983</v>
          </cell>
          <cell r="D879">
            <v>22.029800000000002</v>
          </cell>
          <cell r="E879">
            <v>1.0045999999999999</v>
          </cell>
          <cell r="F879">
            <v>1.3802000000000001</v>
          </cell>
          <cell r="G879">
            <v>8.3599999999999994E-2</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118359</v>
          </cell>
          <cell r="C883">
            <v>0.24360000000000001</v>
          </cell>
          <cell r="D883">
            <v>0.20710000000000001</v>
          </cell>
          <cell r="E883">
            <v>3.1099999999999999E-2</v>
          </cell>
          <cell r="F883">
            <v>5.4000000000000003E-3</v>
          </cell>
          <cell r="G883">
            <v>0</v>
          </cell>
          <cell r="H883">
            <v>2.5</v>
          </cell>
          <cell r="I883">
            <v>4.2</v>
          </cell>
          <cell r="J883">
            <v>7</v>
          </cell>
        </row>
        <row r="884">
          <cell r="B884">
            <v>118359</v>
          </cell>
          <cell r="C884">
            <v>0.188</v>
          </cell>
          <cell r="D884">
            <v>0.14269999999999999</v>
          </cell>
          <cell r="E884">
            <v>2.6599999999999999E-2</v>
          </cell>
          <cell r="F884">
            <v>1.8700000000000001E-2</v>
          </cell>
          <cell r="G884">
            <v>0</v>
          </cell>
          <cell r="H884">
            <v>2.5</v>
          </cell>
          <cell r="I884">
            <v>4.2</v>
          </cell>
          <cell r="J884">
            <v>7</v>
          </cell>
        </row>
        <row r="885">
          <cell r="B885">
            <v>118359</v>
          </cell>
          <cell r="C885">
            <v>0.28299999999999997</v>
          </cell>
          <cell r="D885">
            <v>0.2457</v>
          </cell>
          <cell r="E885">
            <v>1.38E-2</v>
          </cell>
          <cell r="F885">
            <v>2.7000000000000001E-3</v>
          </cell>
          <cell r="G885">
            <v>2.0799999999999999E-2</v>
          </cell>
          <cell r="H885">
            <v>2.5</v>
          </cell>
          <cell r="I885">
            <v>4.2</v>
          </cell>
          <cell r="J885">
            <v>7</v>
          </cell>
        </row>
        <row r="886">
          <cell r="B886">
            <v>118359</v>
          </cell>
          <cell r="C886">
            <v>0.71460000000000001</v>
          </cell>
          <cell r="D886">
            <v>0.59550000000000003</v>
          </cell>
          <cell r="E886">
            <v>7.1499999999999994E-2</v>
          </cell>
          <cell r="F886">
            <v>2.6800000000000001E-2</v>
          </cell>
          <cell r="G886">
            <v>2.0799999999999999E-2</v>
          </cell>
          <cell r="H886">
            <v>2.5</v>
          </cell>
          <cell r="I886">
            <v>4.2</v>
          </cell>
          <cell r="J886">
            <v>7</v>
          </cell>
        </row>
        <row r="887">
          <cell r="B887">
            <v>118359</v>
          </cell>
          <cell r="C887">
            <v>0.44309999999999999</v>
          </cell>
          <cell r="D887">
            <v>0.30780000000000002</v>
          </cell>
          <cell r="E887">
            <v>1.9900000000000001E-2</v>
          </cell>
          <cell r="F887">
            <v>0</v>
          </cell>
          <cell r="G887">
            <v>0.1154</v>
          </cell>
          <cell r="H887">
            <v>2.5</v>
          </cell>
          <cell r="I887">
            <v>4.2</v>
          </cell>
          <cell r="J887">
            <v>7</v>
          </cell>
        </row>
        <row r="888">
          <cell r="B888">
            <v>118359</v>
          </cell>
          <cell r="C888">
            <v>0.58279999999999998</v>
          </cell>
          <cell r="D888">
            <v>0.17</v>
          </cell>
          <cell r="E888">
            <v>3.1800000000000002E-2</v>
          </cell>
          <cell r="F888">
            <v>0.28960000000000002</v>
          </cell>
          <cell r="G888">
            <v>9.1300000000000006E-2</v>
          </cell>
          <cell r="H888">
            <v>2.5</v>
          </cell>
          <cell r="I888">
            <v>4.2</v>
          </cell>
          <cell r="J888">
            <v>7</v>
          </cell>
        </row>
        <row r="889">
          <cell r="B889">
            <v>118359</v>
          </cell>
          <cell r="C889">
            <v>0.25519999999999998</v>
          </cell>
          <cell r="D889">
            <v>0.2351</v>
          </cell>
          <cell r="E889">
            <v>2.0199999999999999E-2</v>
          </cell>
          <cell r="F889">
            <v>0</v>
          </cell>
          <cell r="G889">
            <v>0</v>
          </cell>
          <cell r="H889">
            <v>2.5</v>
          </cell>
          <cell r="I889">
            <v>4.2</v>
          </cell>
          <cell r="J889">
            <v>7</v>
          </cell>
        </row>
        <row r="890">
          <cell r="B890">
            <v>118359</v>
          </cell>
          <cell r="C890">
            <v>1.2810999999999999</v>
          </cell>
          <cell r="D890">
            <v>0.71289999999999998</v>
          </cell>
          <cell r="E890">
            <v>7.1900000000000006E-2</v>
          </cell>
          <cell r="F890">
            <v>0.28960000000000002</v>
          </cell>
          <cell r="G890">
            <v>0.20669999999999999</v>
          </cell>
          <cell r="H890">
            <v>2.5</v>
          </cell>
          <cell r="I890">
            <v>4.2</v>
          </cell>
          <cell r="J890">
            <v>7</v>
          </cell>
        </row>
        <row r="891">
          <cell r="B891">
            <v>118359</v>
          </cell>
          <cell r="C891">
            <v>0.35470000000000002</v>
          </cell>
          <cell r="D891">
            <v>0.2843</v>
          </cell>
          <cell r="E891">
            <v>6.5799999999999997E-2</v>
          </cell>
          <cell r="F891">
            <v>4.7000000000000002E-3</v>
          </cell>
          <cell r="G891">
            <v>0</v>
          </cell>
          <cell r="H891">
            <v>2.5</v>
          </cell>
          <cell r="I891">
            <v>4.2</v>
          </cell>
          <cell r="J891">
            <v>7</v>
          </cell>
        </row>
        <row r="892">
          <cell r="B892">
            <v>118359</v>
          </cell>
          <cell r="C892">
            <v>0.10829999999999999</v>
          </cell>
          <cell r="D892">
            <v>7.3499999999999996E-2</v>
          </cell>
          <cell r="E892">
            <v>3.4799999999999998E-2</v>
          </cell>
          <cell r="F892">
            <v>0</v>
          </cell>
          <cell r="G892">
            <v>0</v>
          </cell>
          <cell r="H892">
            <v>2.5</v>
          </cell>
          <cell r="I892">
            <v>4.2</v>
          </cell>
          <cell r="J892">
            <v>7</v>
          </cell>
        </row>
        <row r="893">
          <cell r="B893">
            <v>118359</v>
          </cell>
          <cell r="C893">
            <v>0.39579999999999999</v>
          </cell>
          <cell r="D893">
            <v>0.38080000000000003</v>
          </cell>
          <cell r="E893">
            <v>1.49E-2</v>
          </cell>
          <cell r="F893">
            <v>0</v>
          </cell>
          <cell r="G893">
            <v>0</v>
          </cell>
          <cell r="H893">
            <v>2.5</v>
          </cell>
          <cell r="I893">
            <v>4.2</v>
          </cell>
          <cell r="J893">
            <v>7</v>
          </cell>
        </row>
        <row r="894">
          <cell r="B894">
            <v>118359</v>
          </cell>
          <cell r="C894">
            <v>0.85880000000000001</v>
          </cell>
          <cell r="D894">
            <v>0.73860000000000003</v>
          </cell>
          <cell r="E894">
            <v>0.11550000000000001</v>
          </cell>
          <cell r="F894">
            <v>4.7000000000000002E-3</v>
          </cell>
          <cell r="G894">
            <v>0</v>
          </cell>
          <cell r="H894">
            <v>2.5</v>
          </cell>
          <cell r="I894">
            <v>4.2</v>
          </cell>
          <cell r="J894">
            <v>7</v>
          </cell>
        </row>
        <row r="895">
          <cell r="B895">
            <v>118359</v>
          </cell>
          <cell r="C895">
            <v>0.57179999999999997</v>
          </cell>
          <cell r="D895">
            <v>0.378</v>
          </cell>
          <cell r="E895">
            <v>0.127</v>
          </cell>
          <cell r="F895">
            <v>2.2599999999999999E-2</v>
          </cell>
          <cell r="G895">
            <v>4.41E-2</v>
          </cell>
          <cell r="H895">
            <v>2.5</v>
          </cell>
          <cell r="I895">
            <v>4.2</v>
          </cell>
          <cell r="J895">
            <v>7</v>
          </cell>
        </row>
        <row r="896">
          <cell r="B896">
            <v>118359</v>
          </cell>
          <cell r="C896">
            <v>0.2157</v>
          </cell>
          <cell r="D896">
            <v>0.20230000000000001</v>
          </cell>
          <cell r="E896">
            <v>3.0000000000000001E-3</v>
          </cell>
          <cell r="F896">
            <v>1.04E-2</v>
          </cell>
          <cell r="G896">
            <v>0</v>
          </cell>
          <cell r="H896">
            <v>2.5</v>
          </cell>
          <cell r="I896">
            <v>4.2</v>
          </cell>
          <cell r="J896">
            <v>7</v>
          </cell>
        </row>
        <row r="897">
          <cell r="B897">
            <v>118359</v>
          </cell>
          <cell r="C897">
            <v>0.45369999999999999</v>
          </cell>
          <cell r="D897">
            <v>0.33210000000000001</v>
          </cell>
          <cell r="E897">
            <v>4.6699999999999998E-2</v>
          </cell>
          <cell r="F897">
            <v>7.4899999999999994E-2</v>
          </cell>
          <cell r="G897">
            <v>0</v>
          </cell>
          <cell r="H897">
            <v>2.5</v>
          </cell>
          <cell r="I897">
            <v>4.2</v>
          </cell>
          <cell r="J897">
            <v>7</v>
          </cell>
        </row>
        <row r="898">
          <cell r="B898">
            <v>118359</v>
          </cell>
          <cell r="C898">
            <v>1.2412000000000001</v>
          </cell>
          <cell r="D898">
            <v>0.91239999999999999</v>
          </cell>
          <cell r="E898">
            <v>0.1767</v>
          </cell>
          <cell r="F898">
            <v>0.1079</v>
          </cell>
          <cell r="G898">
            <v>4.41E-2</v>
          </cell>
          <cell r="I898">
            <v>4.2</v>
          </cell>
          <cell r="J898">
            <v>7</v>
          </cell>
        </row>
        <row r="899">
          <cell r="B899">
            <v>118359</v>
          </cell>
          <cell r="C899">
            <v>4.0956999999999999</v>
          </cell>
          <cell r="D899">
            <v>2.9594</v>
          </cell>
          <cell r="E899">
            <v>0.43559999999999999</v>
          </cell>
          <cell r="F899">
            <v>0.42899999999999999</v>
          </cell>
          <cell r="G899">
            <v>0.27160000000000001</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7,2</v>
          </cell>
          <cell r="I902" t="str">
            <v>Padrão Trimestral = 14,4</v>
          </cell>
          <cell r="J902" t="str">
            <v>Padrão Anual = 24</v>
          </cell>
        </row>
        <row r="903">
          <cell r="B903">
            <v>8110</v>
          </cell>
          <cell r="C903">
            <v>1.2608999999999999</v>
          </cell>
          <cell r="D903">
            <v>1.2607999999999999</v>
          </cell>
          <cell r="E903">
            <v>2.0000000000000001E-4</v>
          </cell>
          <cell r="F903">
            <v>0</v>
          </cell>
          <cell r="G903">
            <v>0</v>
          </cell>
          <cell r="H903">
            <v>7.2</v>
          </cell>
          <cell r="I903">
            <v>14.4</v>
          </cell>
          <cell r="J903">
            <v>24</v>
          </cell>
        </row>
        <row r="904">
          <cell r="B904">
            <v>8110</v>
          </cell>
          <cell r="C904">
            <v>0.61599999999999999</v>
          </cell>
          <cell r="D904">
            <v>0.152</v>
          </cell>
          <cell r="E904">
            <v>0</v>
          </cell>
          <cell r="F904">
            <v>0.46400000000000002</v>
          </cell>
          <cell r="G904">
            <v>0</v>
          </cell>
          <cell r="H904">
            <v>7.2</v>
          </cell>
          <cell r="I904">
            <v>14.4</v>
          </cell>
          <cell r="J904">
            <v>24</v>
          </cell>
        </row>
        <row r="905">
          <cell r="B905">
            <v>8110</v>
          </cell>
          <cell r="C905">
            <v>1.4743999999999999</v>
          </cell>
          <cell r="D905">
            <v>1.3963000000000001</v>
          </cell>
          <cell r="E905">
            <v>7.8100000000000003E-2</v>
          </cell>
          <cell r="F905">
            <v>0</v>
          </cell>
          <cell r="G905">
            <v>0</v>
          </cell>
          <cell r="H905">
            <v>7.2</v>
          </cell>
          <cell r="I905">
            <v>14.4</v>
          </cell>
          <cell r="J905">
            <v>24</v>
          </cell>
        </row>
        <row r="906">
          <cell r="B906">
            <v>8110</v>
          </cell>
          <cell r="C906">
            <v>3.3513000000000002</v>
          </cell>
          <cell r="D906">
            <v>2.8090999999999999</v>
          </cell>
          <cell r="E906">
            <v>7.8299999999999995E-2</v>
          </cell>
          <cell r="F906">
            <v>0.46400000000000002</v>
          </cell>
          <cell r="G906">
            <v>0</v>
          </cell>
          <cell r="H906">
            <v>7.2</v>
          </cell>
          <cell r="I906">
            <v>14.4</v>
          </cell>
          <cell r="J906">
            <v>24</v>
          </cell>
        </row>
        <row r="907">
          <cell r="B907">
            <v>8110</v>
          </cell>
          <cell r="C907">
            <v>0.92949999999999999</v>
          </cell>
          <cell r="D907">
            <v>0.92949999999999999</v>
          </cell>
          <cell r="E907">
            <v>0</v>
          </cell>
          <cell r="F907">
            <v>0</v>
          </cell>
          <cell r="G907">
            <v>0</v>
          </cell>
          <cell r="H907">
            <v>7.2</v>
          </cell>
          <cell r="I907">
            <v>14.4</v>
          </cell>
          <cell r="J907">
            <v>24</v>
          </cell>
        </row>
        <row r="908">
          <cell r="B908">
            <v>8110</v>
          </cell>
          <cell r="C908">
            <v>0.77610000000000001</v>
          </cell>
          <cell r="D908">
            <v>0.77610000000000001</v>
          </cell>
          <cell r="E908">
            <v>0</v>
          </cell>
          <cell r="F908">
            <v>0</v>
          </cell>
          <cell r="G908">
            <v>0</v>
          </cell>
          <cell r="H908">
            <v>7.2</v>
          </cell>
          <cell r="I908">
            <v>14.4</v>
          </cell>
          <cell r="J908">
            <v>24</v>
          </cell>
        </row>
        <row r="909">
          <cell r="B909">
            <v>8110</v>
          </cell>
          <cell r="C909">
            <v>0.27079999999999999</v>
          </cell>
          <cell r="D909">
            <v>0.27079999999999999</v>
          </cell>
          <cell r="E909">
            <v>0</v>
          </cell>
          <cell r="F909">
            <v>0</v>
          </cell>
          <cell r="G909">
            <v>0</v>
          </cell>
          <cell r="H909">
            <v>7.2</v>
          </cell>
          <cell r="I909">
            <v>14.4</v>
          </cell>
          <cell r="J909">
            <v>24</v>
          </cell>
        </row>
        <row r="910">
          <cell r="B910">
            <v>8110</v>
          </cell>
          <cell r="C910">
            <v>1.9763999999999999</v>
          </cell>
          <cell r="D910">
            <v>1.9763999999999999</v>
          </cell>
          <cell r="E910">
            <v>0</v>
          </cell>
          <cell r="F910">
            <v>0</v>
          </cell>
          <cell r="G910">
            <v>0</v>
          </cell>
          <cell r="H910">
            <v>7.2</v>
          </cell>
          <cell r="I910">
            <v>14.4</v>
          </cell>
          <cell r="J910">
            <v>24</v>
          </cell>
        </row>
        <row r="911">
          <cell r="B911">
            <v>8110</v>
          </cell>
          <cell r="C911">
            <v>1.4433</v>
          </cell>
          <cell r="D911">
            <v>1.1641999999999999</v>
          </cell>
          <cell r="E911">
            <v>0.27910000000000001</v>
          </cell>
          <cell r="F911">
            <v>0</v>
          </cell>
          <cell r="G911">
            <v>0</v>
          </cell>
          <cell r="H911">
            <v>7.2</v>
          </cell>
          <cell r="I911">
            <v>14.4</v>
          </cell>
          <cell r="J911">
            <v>24</v>
          </cell>
        </row>
        <row r="912">
          <cell r="B912">
            <v>8110</v>
          </cell>
          <cell r="C912">
            <v>0.20960000000000001</v>
          </cell>
          <cell r="D912">
            <v>0.20960000000000001</v>
          </cell>
          <cell r="E912">
            <v>0</v>
          </cell>
          <cell r="F912">
            <v>0</v>
          </cell>
          <cell r="G912">
            <v>0</v>
          </cell>
          <cell r="H912">
            <v>7.2</v>
          </cell>
          <cell r="I912">
            <v>14.4</v>
          </cell>
          <cell r="J912">
            <v>24</v>
          </cell>
        </row>
        <row r="913">
          <cell r="B913">
            <v>8110</v>
          </cell>
          <cell r="C913">
            <v>0.77780000000000005</v>
          </cell>
          <cell r="D913">
            <v>0.77780000000000005</v>
          </cell>
          <cell r="E913">
            <v>0</v>
          </cell>
          <cell r="F913">
            <v>0</v>
          </cell>
          <cell r="G913">
            <v>0</v>
          </cell>
          <cell r="H913">
            <v>7.2</v>
          </cell>
          <cell r="I913">
            <v>14.4</v>
          </cell>
          <cell r="J913">
            <v>24</v>
          </cell>
        </row>
        <row r="914">
          <cell r="B914">
            <v>8110</v>
          </cell>
          <cell r="C914">
            <v>2.4306999999999999</v>
          </cell>
          <cell r="D914">
            <v>2.1516000000000002</v>
          </cell>
          <cell r="E914">
            <v>0.27910000000000001</v>
          </cell>
          <cell r="F914">
            <v>0</v>
          </cell>
          <cell r="G914">
            <v>0</v>
          </cell>
          <cell r="H914">
            <v>7.2</v>
          </cell>
          <cell r="I914">
            <v>14.4</v>
          </cell>
          <cell r="J914">
            <v>24</v>
          </cell>
        </row>
        <row r="915">
          <cell r="B915">
            <v>8110</v>
          </cell>
          <cell r="C915">
            <v>3.9315000000000002</v>
          </cell>
          <cell r="D915">
            <v>3.9315000000000002</v>
          </cell>
          <cell r="E915">
            <v>0</v>
          </cell>
          <cell r="F915">
            <v>0</v>
          </cell>
          <cell r="G915">
            <v>0</v>
          </cell>
          <cell r="H915">
            <v>7.2</v>
          </cell>
          <cell r="I915">
            <v>14.4</v>
          </cell>
          <cell r="J915">
            <v>24</v>
          </cell>
        </row>
        <row r="916">
          <cell r="B916">
            <v>8110</v>
          </cell>
          <cell r="C916">
            <v>0.92369999999999997</v>
          </cell>
          <cell r="D916">
            <v>0.44629999999999997</v>
          </cell>
          <cell r="E916">
            <v>0.06</v>
          </cell>
          <cell r="F916">
            <v>0.40229999999999999</v>
          </cell>
          <cell r="G916">
            <v>1.52E-2</v>
          </cell>
          <cell r="H916">
            <v>7.2</v>
          </cell>
          <cell r="I916">
            <v>14.4</v>
          </cell>
          <cell r="J916">
            <v>24</v>
          </cell>
        </row>
        <row r="917">
          <cell r="B917">
            <v>8110</v>
          </cell>
          <cell r="C917">
            <v>3.4851000000000001</v>
          </cell>
          <cell r="D917">
            <v>3.3759000000000001</v>
          </cell>
          <cell r="E917">
            <v>0.10920000000000001</v>
          </cell>
          <cell r="F917">
            <v>0</v>
          </cell>
          <cell r="G917">
            <v>0</v>
          </cell>
          <cell r="H917">
            <v>7.2</v>
          </cell>
          <cell r="I917">
            <v>14.4</v>
          </cell>
          <cell r="J917">
            <v>24</v>
          </cell>
        </row>
        <row r="918">
          <cell r="B918">
            <v>8110</v>
          </cell>
          <cell r="C918">
            <v>8.3402999999999992</v>
          </cell>
          <cell r="D918">
            <v>7.7537000000000003</v>
          </cell>
          <cell r="E918">
            <v>0.16919999999999999</v>
          </cell>
          <cell r="F918">
            <v>0.40229999999999999</v>
          </cell>
          <cell r="G918">
            <v>1.52E-2</v>
          </cell>
          <cell r="I918">
            <v>14.4</v>
          </cell>
          <cell r="J918">
            <v>24</v>
          </cell>
        </row>
        <row r="919">
          <cell r="B919">
            <v>8110</v>
          </cell>
          <cell r="C919">
            <v>16.098700000000001</v>
          </cell>
          <cell r="D919">
            <v>14.690799999999999</v>
          </cell>
          <cell r="E919">
            <v>0.52659999999999996</v>
          </cell>
          <cell r="F919">
            <v>0.86629999999999996</v>
          </cell>
          <cell r="G919">
            <v>1.52E-2</v>
          </cell>
          <cell r="J919">
            <v>24</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3,6</v>
          </cell>
          <cell r="J922" t="str">
            <v>Padrão Anual = 6</v>
          </cell>
        </row>
        <row r="923">
          <cell r="B923">
            <v>64703</v>
          </cell>
          <cell r="C923">
            <v>0.25800000000000001</v>
          </cell>
          <cell r="D923">
            <v>0.19550000000000001</v>
          </cell>
          <cell r="E923">
            <v>6.2600000000000003E-2</v>
          </cell>
          <cell r="F923">
            <v>0</v>
          </cell>
          <cell r="G923">
            <v>0</v>
          </cell>
          <cell r="H923">
            <v>2.5</v>
          </cell>
          <cell r="I923">
            <v>3.6</v>
          </cell>
          <cell r="J923">
            <v>6</v>
          </cell>
        </row>
        <row r="924">
          <cell r="B924">
            <v>64706</v>
          </cell>
          <cell r="C924">
            <v>0.51200000000000001</v>
          </cell>
          <cell r="D924">
            <v>0.39939999999999998</v>
          </cell>
          <cell r="E924">
            <v>0.11119999999999999</v>
          </cell>
          <cell r="F924">
            <v>1.4E-3</v>
          </cell>
          <cell r="G924">
            <v>0</v>
          </cell>
          <cell r="H924">
            <v>2.5</v>
          </cell>
          <cell r="I924">
            <v>3.6</v>
          </cell>
          <cell r="J924">
            <v>6</v>
          </cell>
        </row>
        <row r="925">
          <cell r="B925">
            <v>64691</v>
          </cell>
          <cell r="C925">
            <v>0.2515</v>
          </cell>
          <cell r="D925">
            <v>0.20169999999999999</v>
          </cell>
          <cell r="E925">
            <v>4.7899999999999998E-2</v>
          </cell>
          <cell r="F925">
            <v>1.9E-3</v>
          </cell>
          <cell r="G925">
            <v>0</v>
          </cell>
          <cell r="H925">
            <v>2.5</v>
          </cell>
          <cell r="I925">
            <v>3.6</v>
          </cell>
          <cell r="J925">
            <v>6</v>
          </cell>
        </row>
        <row r="926">
          <cell r="B926">
            <v>64700</v>
          </cell>
          <cell r="C926">
            <v>1.0215000000000001</v>
          </cell>
          <cell r="D926">
            <v>0.79659999999999997</v>
          </cell>
          <cell r="E926">
            <v>0.22170000000000001</v>
          </cell>
          <cell r="F926">
            <v>3.3E-3</v>
          </cell>
          <cell r="G926">
            <v>0</v>
          </cell>
          <cell r="H926">
            <v>2.5</v>
          </cell>
          <cell r="I926">
            <v>3.6</v>
          </cell>
          <cell r="J926">
            <v>6</v>
          </cell>
        </row>
        <row r="927">
          <cell r="B927">
            <v>64654</v>
          </cell>
          <cell r="C927">
            <v>0.81110000000000004</v>
          </cell>
          <cell r="D927">
            <v>5.3699999999999998E-2</v>
          </cell>
          <cell r="E927">
            <v>1.3100000000000001E-2</v>
          </cell>
          <cell r="F927">
            <v>1.8200000000000001E-2</v>
          </cell>
          <cell r="G927">
            <v>0.72609999999999997</v>
          </cell>
          <cell r="H927">
            <v>2.5</v>
          </cell>
          <cell r="I927">
            <v>3.6</v>
          </cell>
          <cell r="J927">
            <v>6</v>
          </cell>
        </row>
        <row r="928">
          <cell r="B928">
            <v>64701</v>
          </cell>
          <cell r="C928">
            <v>0.60240000000000005</v>
          </cell>
          <cell r="D928">
            <v>0.31719999999999998</v>
          </cell>
          <cell r="E928">
            <v>1.2699999999999999E-2</v>
          </cell>
          <cell r="F928">
            <v>0.15840000000000001</v>
          </cell>
          <cell r="G928">
            <v>0.114</v>
          </cell>
          <cell r="H928">
            <v>2.5</v>
          </cell>
          <cell r="I928">
            <v>3.6</v>
          </cell>
          <cell r="J928">
            <v>6</v>
          </cell>
        </row>
        <row r="929">
          <cell r="B929">
            <v>64606</v>
          </cell>
          <cell r="C929">
            <v>0.20050000000000001</v>
          </cell>
          <cell r="D929">
            <v>0.15740000000000001</v>
          </cell>
          <cell r="E929">
            <v>4.3099999999999999E-2</v>
          </cell>
          <cell r="F929">
            <v>0</v>
          </cell>
          <cell r="G929">
            <v>0</v>
          </cell>
          <cell r="H929">
            <v>2.5</v>
          </cell>
          <cell r="I929">
            <v>3.6</v>
          </cell>
          <cell r="J929">
            <v>6</v>
          </cell>
        </row>
        <row r="930">
          <cell r="B930">
            <v>64654</v>
          </cell>
          <cell r="C930">
            <v>1.6143000000000001</v>
          </cell>
          <cell r="D930">
            <v>0.52839999999999998</v>
          </cell>
          <cell r="E930">
            <v>6.8900000000000003E-2</v>
          </cell>
          <cell r="F930">
            <v>0.1767</v>
          </cell>
          <cell r="G930">
            <v>0.84019999999999995</v>
          </cell>
          <cell r="H930">
            <v>2.5</v>
          </cell>
          <cell r="I930">
            <v>3.6</v>
          </cell>
          <cell r="J930">
            <v>6</v>
          </cell>
        </row>
        <row r="931">
          <cell r="B931">
            <v>65590</v>
          </cell>
          <cell r="C931">
            <v>0.65310000000000001</v>
          </cell>
          <cell r="D931">
            <v>0.34200000000000003</v>
          </cell>
          <cell r="E931">
            <v>0.29720000000000002</v>
          </cell>
          <cell r="F931">
            <v>1.3899999999999999E-2</v>
          </cell>
          <cell r="G931">
            <v>0</v>
          </cell>
          <cell r="H931">
            <v>2.5</v>
          </cell>
          <cell r="I931">
            <v>3.6</v>
          </cell>
          <cell r="J931">
            <v>6</v>
          </cell>
        </row>
        <row r="932">
          <cell r="B932">
            <v>65590</v>
          </cell>
          <cell r="C932">
            <v>8.72E-2</v>
          </cell>
          <cell r="D932">
            <v>7.3300000000000004E-2</v>
          </cell>
          <cell r="E932">
            <v>1.4E-2</v>
          </cell>
          <cell r="F932">
            <v>0</v>
          </cell>
          <cell r="G932">
            <v>0</v>
          </cell>
          <cell r="H932">
            <v>2.5</v>
          </cell>
          <cell r="I932">
            <v>3.6</v>
          </cell>
          <cell r="J932">
            <v>6</v>
          </cell>
        </row>
        <row r="933">
          <cell r="B933">
            <v>65674</v>
          </cell>
          <cell r="C933">
            <v>0.2349</v>
          </cell>
          <cell r="D933">
            <v>0.12479999999999999</v>
          </cell>
          <cell r="E933">
            <v>0.10970000000000001</v>
          </cell>
          <cell r="F933">
            <v>4.0000000000000002E-4</v>
          </cell>
          <cell r="G933">
            <v>0</v>
          </cell>
          <cell r="H933">
            <v>2.5</v>
          </cell>
          <cell r="I933">
            <v>3.6</v>
          </cell>
          <cell r="J933">
            <v>6</v>
          </cell>
        </row>
        <row r="934">
          <cell r="B934">
            <v>65618</v>
          </cell>
          <cell r="C934">
            <v>0.97509999999999997</v>
          </cell>
          <cell r="D934">
            <v>0.54</v>
          </cell>
          <cell r="E934">
            <v>0.4209</v>
          </cell>
          <cell r="F934">
            <v>1.43E-2</v>
          </cell>
          <cell r="G934">
            <v>0</v>
          </cell>
          <cell r="H934">
            <v>2.5</v>
          </cell>
          <cell r="I934">
            <v>3.6</v>
          </cell>
          <cell r="J934">
            <v>6</v>
          </cell>
        </row>
        <row r="935">
          <cell r="B935">
            <v>65663</v>
          </cell>
          <cell r="C935">
            <v>0.65129999999999999</v>
          </cell>
          <cell r="D935">
            <v>0.22889999999999999</v>
          </cell>
          <cell r="E935">
            <v>0.4224</v>
          </cell>
          <cell r="F935">
            <v>0</v>
          </cell>
          <cell r="G935">
            <v>0</v>
          </cell>
          <cell r="H935">
            <v>2.5</v>
          </cell>
          <cell r="I935">
            <v>3.6</v>
          </cell>
          <cell r="J935">
            <v>6</v>
          </cell>
        </row>
        <row r="936">
          <cell r="B936">
            <v>65659</v>
          </cell>
          <cell r="C936">
            <v>0.39389999999999997</v>
          </cell>
          <cell r="D936">
            <v>0.3579</v>
          </cell>
          <cell r="E936">
            <v>3.5999999999999997E-2</v>
          </cell>
          <cell r="F936">
            <v>0</v>
          </cell>
          <cell r="G936">
            <v>0</v>
          </cell>
          <cell r="H936">
            <v>2.5</v>
          </cell>
          <cell r="I936">
            <v>3.6</v>
          </cell>
          <cell r="J936">
            <v>6</v>
          </cell>
        </row>
        <row r="937">
          <cell r="B937">
            <v>67122</v>
          </cell>
          <cell r="C937">
            <v>0.48</v>
          </cell>
          <cell r="D937">
            <v>0.43869999999999998</v>
          </cell>
          <cell r="E937">
            <v>3.8199999999999998E-2</v>
          </cell>
          <cell r="F937">
            <v>3.0000000000000001E-3</v>
          </cell>
          <cell r="G937">
            <v>0</v>
          </cell>
          <cell r="H937">
            <v>2.5</v>
          </cell>
          <cell r="I937">
            <v>3.6</v>
          </cell>
          <cell r="J937">
            <v>6</v>
          </cell>
        </row>
        <row r="938">
          <cell r="B938">
            <v>66148</v>
          </cell>
          <cell r="C938">
            <v>1.5246</v>
          </cell>
          <cell r="D938">
            <v>1.0276000000000001</v>
          </cell>
          <cell r="E938">
            <v>0.49380000000000002</v>
          </cell>
          <cell r="F938">
            <v>3.0000000000000001E-3</v>
          </cell>
          <cell r="G938">
            <v>0</v>
          </cell>
          <cell r="I938">
            <v>3.6</v>
          </cell>
          <cell r="J938">
            <v>6</v>
          </cell>
        </row>
        <row r="939">
          <cell r="B939">
            <v>65280</v>
          </cell>
          <cell r="C939">
            <v>5.1361999999999997</v>
          </cell>
          <cell r="D939">
            <v>2.8969999999999998</v>
          </cell>
          <cell r="E939">
            <v>1.2114</v>
          </cell>
          <cell r="F939">
            <v>0.19570000000000001</v>
          </cell>
          <cell r="G939">
            <v>0.83209999999999995</v>
          </cell>
          <cell r="J939">
            <v>6</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52277</v>
          </cell>
          <cell r="C943">
            <v>1.0155000000000001</v>
          </cell>
          <cell r="D943">
            <v>0.68889999999999996</v>
          </cell>
          <cell r="E943">
            <v>0.27660000000000001</v>
          </cell>
          <cell r="F943">
            <v>4.99E-2</v>
          </cell>
          <cell r="G943">
            <v>0</v>
          </cell>
          <cell r="H943">
            <v>3.3</v>
          </cell>
          <cell r="I943">
            <v>6.6</v>
          </cell>
          <cell r="J943">
            <v>11</v>
          </cell>
        </row>
        <row r="944">
          <cell r="B944">
            <v>52277</v>
          </cell>
          <cell r="C944">
            <v>0.52700000000000002</v>
          </cell>
          <cell r="D944">
            <v>0.39650000000000002</v>
          </cell>
          <cell r="E944">
            <v>0.13059999999999999</v>
          </cell>
          <cell r="F944">
            <v>0</v>
          </cell>
          <cell r="G944">
            <v>0</v>
          </cell>
          <cell r="H944">
            <v>3.3</v>
          </cell>
          <cell r="I944">
            <v>6.6</v>
          </cell>
          <cell r="J944">
            <v>11</v>
          </cell>
        </row>
        <row r="945">
          <cell r="B945">
            <v>52169</v>
          </cell>
          <cell r="C945">
            <v>0.59919999999999995</v>
          </cell>
          <cell r="D945">
            <v>0.35720000000000002</v>
          </cell>
          <cell r="E945">
            <v>9.5999999999999992E-3</v>
          </cell>
          <cell r="F945">
            <v>0</v>
          </cell>
          <cell r="G945">
            <v>0.2324</v>
          </cell>
          <cell r="H945">
            <v>3.3</v>
          </cell>
          <cell r="I945">
            <v>6.6</v>
          </cell>
          <cell r="J945">
            <v>11</v>
          </cell>
        </row>
        <row r="946">
          <cell r="B946">
            <v>52241</v>
          </cell>
          <cell r="C946">
            <v>2.1419000000000001</v>
          </cell>
          <cell r="D946">
            <v>1.4429000000000001</v>
          </cell>
          <cell r="E946">
            <v>0.41710000000000003</v>
          </cell>
          <cell r="F946">
            <v>4.99E-2</v>
          </cell>
          <cell r="G946">
            <v>0.2321</v>
          </cell>
          <cell r="H946">
            <v>3.3</v>
          </cell>
          <cell r="I946">
            <v>6.6</v>
          </cell>
          <cell r="J946">
            <v>11</v>
          </cell>
        </row>
        <row r="947">
          <cell r="B947">
            <v>52066</v>
          </cell>
          <cell r="C947">
            <v>0.51370000000000005</v>
          </cell>
          <cell r="D947">
            <v>0.49409999999999998</v>
          </cell>
          <cell r="E947">
            <v>1.9599999999999999E-2</v>
          </cell>
          <cell r="F947">
            <v>0</v>
          </cell>
          <cell r="G947">
            <v>0</v>
          </cell>
          <cell r="H947">
            <v>3.3</v>
          </cell>
          <cell r="I947">
            <v>6.6</v>
          </cell>
          <cell r="J947">
            <v>11</v>
          </cell>
        </row>
        <row r="948">
          <cell r="B948">
            <v>52060</v>
          </cell>
          <cell r="C948">
            <v>0.45379999999999998</v>
          </cell>
          <cell r="D948">
            <v>0.4007</v>
          </cell>
          <cell r="E948">
            <v>5.3100000000000001E-2</v>
          </cell>
          <cell r="F948">
            <v>0</v>
          </cell>
          <cell r="G948">
            <v>0</v>
          </cell>
          <cell r="H948">
            <v>3.3</v>
          </cell>
          <cell r="I948">
            <v>6.6</v>
          </cell>
          <cell r="J948">
            <v>11</v>
          </cell>
        </row>
        <row r="949">
          <cell r="B949">
            <v>51998</v>
          </cell>
          <cell r="C949">
            <v>1.1532</v>
          </cell>
          <cell r="D949">
            <v>1.111</v>
          </cell>
          <cell r="E949">
            <v>4.2200000000000001E-2</v>
          </cell>
          <cell r="F949">
            <v>0</v>
          </cell>
          <cell r="G949">
            <v>0</v>
          </cell>
          <cell r="H949">
            <v>3.3</v>
          </cell>
          <cell r="I949">
            <v>6.6</v>
          </cell>
          <cell r="J949">
            <v>11</v>
          </cell>
        </row>
        <row r="950">
          <cell r="B950">
            <v>52041</v>
          </cell>
          <cell r="C950">
            <v>2.1202000000000001</v>
          </cell>
          <cell r="D950">
            <v>2.0053000000000001</v>
          </cell>
          <cell r="E950">
            <v>0.1149</v>
          </cell>
          <cell r="F950">
            <v>0</v>
          </cell>
          <cell r="G950">
            <v>0</v>
          </cell>
          <cell r="H950">
            <v>3.3</v>
          </cell>
          <cell r="I950">
            <v>6.6</v>
          </cell>
          <cell r="J950">
            <v>11</v>
          </cell>
        </row>
        <row r="951">
          <cell r="B951">
            <v>52774</v>
          </cell>
          <cell r="C951">
            <v>1.01</v>
          </cell>
          <cell r="D951">
            <v>0.98819999999999997</v>
          </cell>
          <cell r="E951">
            <v>2.18E-2</v>
          </cell>
          <cell r="F951">
            <v>0</v>
          </cell>
          <cell r="G951">
            <v>0</v>
          </cell>
          <cell r="H951">
            <v>3.3</v>
          </cell>
          <cell r="I951">
            <v>6.6</v>
          </cell>
          <cell r="J951">
            <v>11</v>
          </cell>
        </row>
        <row r="952">
          <cell r="B952">
            <v>52750</v>
          </cell>
          <cell r="C952">
            <v>0.40539999999999998</v>
          </cell>
          <cell r="D952">
            <v>0.377</v>
          </cell>
          <cell r="E952">
            <v>2.8500000000000001E-2</v>
          </cell>
          <cell r="F952">
            <v>0</v>
          </cell>
          <cell r="G952">
            <v>0</v>
          </cell>
          <cell r="H952">
            <v>3.3</v>
          </cell>
          <cell r="I952">
            <v>6.6</v>
          </cell>
          <cell r="J952">
            <v>11</v>
          </cell>
        </row>
        <row r="953">
          <cell r="B953">
            <v>52751</v>
          </cell>
          <cell r="C953">
            <v>0.68930000000000002</v>
          </cell>
          <cell r="D953">
            <v>0.40360000000000001</v>
          </cell>
          <cell r="E953">
            <v>0.2858</v>
          </cell>
          <cell r="F953">
            <v>0</v>
          </cell>
          <cell r="G953">
            <v>0</v>
          </cell>
          <cell r="H953">
            <v>3.3</v>
          </cell>
          <cell r="I953">
            <v>6.6</v>
          </cell>
          <cell r="J953">
            <v>11</v>
          </cell>
        </row>
        <row r="954">
          <cell r="B954">
            <v>52758</v>
          </cell>
          <cell r="C954">
            <v>2.1049000000000002</v>
          </cell>
          <cell r="D954">
            <v>1.7689999999999999</v>
          </cell>
          <cell r="E954">
            <v>0.33610000000000001</v>
          </cell>
          <cell r="F954">
            <v>0</v>
          </cell>
          <cell r="G954">
            <v>0</v>
          </cell>
          <cell r="H954">
            <v>3.3</v>
          </cell>
          <cell r="I954">
            <v>6.6</v>
          </cell>
          <cell r="J954">
            <v>11</v>
          </cell>
        </row>
        <row r="955">
          <cell r="B955">
            <v>52772</v>
          </cell>
          <cell r="C955">
            <v>0.70609999999999995</v>
          </cell>
          <cell r="D955">
            <v>0.3584</v>
          </cell>
          <cell r="E955">
            <v>0.34770000000000001</v>
          </cell>
          <cell r="F955">
            <v>0</v>
          </cell>
          <cell r="G955">
            <v>0</v>
          </cell>
          <cell r="H955">
            <v>3.3</v>
          </cell>
          <cell r="I955">
            <v>6.6</v>
          </cell>
          <cell r="J955">
            <v>11</v>
          </cell>
        </row>
        <row r="956">
          <cell r="B956">
            <v>52772</v>
          </cell>
          <cell r="C956">
            <v>1.1267</v>
          </cell>
          <cell r="D956">
            <v>0.23269999999999999</v>
          </cell>
          <cell r="E956">
            <v>0.42780000000000001</v>
          </cell>
          <cell r="F956">
            <v>3.9199999999999999E-2</v>
          </cell>
          <cell r="G956">
            <v>0.42699999999999999</v>
          </cell>
          <cell r="H956">
            <v>3.3</v>
          </cell>
          <cell r="I956">
            <v>6.6</v>
          </cell>
          <cell r="J956">
            <v>11</v>
          </cell>
        </row>
        <row r="957">
          <cell r="B957">
            <v>53440</v>
          </cell>
          <cell r="C957">
            <v>0.96160000000000001</v>
          </cell>
          <cell r="D957">
            <v>0.93169999999999997</v>
          </cell>
          <cell r="E957">
            <v>2.9899999999999999E-2</v>
          </cell>
          <cell r="F957">
            <v>0</v>
          </cell>
          <cell r="G957">
            <v>0</v>
          </cell>
          <cell r="H957">
            <v>3.3</v>
          </cell>
          <cell r="I957">
            <v>6.6</v>
          </cell>
          <cell r="J957">
            <v>11</v>
          </cell>
        </row>
        <row r="958">
          <cell r="B958">
            <v>52995</v>
          </cell>
          <cell r="C958">
            <v>2.7948</v>
          </cell>
          <cell r="D958">
            <v>1.5281</v>
          </cell>
          <cell r="E958">
            <v>0.8024</v>
          </cell>
          <cell r="F958">
            <v>3.9E-2</v>
          </cell>
          <cell r="G958">
            <v>0.42520000000000002</v>
          </cell>
          <cell r="I958">
            <v>6.6</v>
          </cell>
          <cell r="J958">
            <v>11</v>
          </cell>
        </row>
        <row r="959">
          <cell r="B959">
            <v>52509</v>
          </cell>
          <cell r="C959">
            <v>9.1677</v>
          </cell>
          <cell r="D959">
            <v>6.7424999999999997</v>
          </cell>
          <cell r="E959">
            <v>1.6762999999999999</v>
          </cell>
          <cell r="F959">
            <v>8.9099999999999999E-2</v>
          </cell>
          <cell r="G959">
            <v>0.66</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88510</v>
          </cell>
          <cell r="C963">
            <v>0.90910000000000002</v>
          </cell>
          <cell r="D963">
            <v>0.89029999999999998</v>
          </cell>
          <cell r="E963">
            <v>1.8800000000000001E-2</v>
          </cell>
          <cell r="F963">
            <v>0</v>
          </cell>
          <cell r="G963">
            <v>0</v>
          </cell>
          <cell r="H963">
            <v>3.9</v>
          </cell>
          <cell r="I963">
            <v>7.8</v>
          </cell>
          <cell r="J963">
            <v>13</v>
          </cell>
        </row>
        <row r="964">
          <cell r="B964">
            <v>88479</v>
          </cell>
          <cell r="C964">
            <v>0.93149999999999999</v>
          </cell>
          <cell r="D964">
            <v>0.30840000000000001</v>
          </cell>
          <cell r="E964">
            <v>9.7000000000000003E-2</v>
          </cell>
          <cell r="F964">
            <v>0.4118</v>
          </cell>
          <cell r="G964">
            <v>0.1143</v>
          </cell>
          <cell r="H964">
            <v>3.9</v>
          </cell>
          <cell r="I964">
            <v>7.8</v>
          </cell>
          <cell r="J964">
            <v>13</v>
          </cell>
        </row>
        <row r="965">
          <cell r="B965">
            <v>88477</v>
          </cell>
          <cell r="C965">
            <v>0.1353</v>
          </cell>
          <cell r="D965">
            <v>9.2799999999999994E-2</v>
          </cell>
          <cell r="E965">
            <v>4.2500000000000003E-2</v>
          </cell>
          <cell r="F965">
            <v>0</v>
          </cell>
          <cell r="G965">
            <v>0</v>
          </cell>
          <cell r="H965">
            <v>3.9</v>
          </cell>
          <cell r="I965">
            <v>7.8</v>
          </cell>
          <cell r="J965">
            <v>13</v>
          </cell>
        </row>
        <row r="966">
          <cell r="B966">
            <v>88489</v>
          </cell>
          <cell r="C966">
            <v>1.976</v>
          </cell>
          <cell r="D966">
            <v>1.2917000000000001</v>
          </cell>
          <cell r="E966">
            <v>0.1583</v>
          </cell>
          <cell r="F966">
            <v>0.4118</v>
          </cell>
          <cell r="G966">
            <v>0.1143</v>
          </cell>
          <cell r="H966">
            <v>3.9</v>
          </cell>
          <cell r="I966">
            <v>7.8</v>
          </cell>
          <cell r="J966">
            <v>13</v>
          </cell>
        </row>
        <row r="967">
          <cell r="B967">
            <v>88430</v>
          </cell>
          <cell r="C967">
            <v>0.61870000000000003</v>
          </cell>
          <cell r="D967">
            <v>0.43759999999999999</v>
          </cell>
          <cell r="E967">
            <v>0.1241</v>
          </cell>
          <cell r="F967">
            <v>5.7099999999999998E-2</v>
          </cell>
          <cell r="G967">
            <v>0</v>
          </cell>
          <cell r="H967">
            <v>3.9</v>
          </cell>
          <cell r="I967">
            <v>7.8</v>
          </cell>
          <cell r="J967">
            <v>13</v>
          </cell>
        </row>
        <row r="968">
          <cell r="B968">
            <v>88469</v>
          </cell>
          <cell r="C968">
            <v>1.9628000000000001</v>
          </cell>
          <cell r="D968">
            <v>1.7373000000000001</v>
          </cell>
          <cell r="E968">
            <v>0.2225</v>
          </cell>
          <cell r="F968">
            <v>3.0000000000000001E-3</v>
          </cell>
          <cell r="G968">
            <v>0</v>
          </cell>
          <cell r="H968">
            <v>3.9</v>
          </cell>
          <cell r="I968">
            <v>7.8</v>
          </cell>
          <cell r="J968">
            <v>13</v>
          </cell>
        </row>
        <row r="969">
          <cell r="B969">
            <v>88440</v>
          </cell>
          <cell r="C969">
            <v>0.76380000000000003</v>
          </cell>
          <cell r="D969">
            <v>0.65100000000000002</v>
          </cell>
          <cell r="E969">
            <v>0.1128</v>
          </cell>
          <cell r="F969">
            <v>0</v>
          </cell>
          <cell r="G969">
            <v>0</v>
          </cell>
          <cell r="H969">
            <v>3.9</v>
          </cell>
          <cell r="I969">
            <v>7.8</v>
          </cell>
          <cell r="J969">
            <v>13</v>
          </cell>
        </row>
        <row r="970">
          <cell r="B970">
            <v>88446</v>
          </cell>
          <cell r="C970">
            <v>3.3456000000000001</v>
          </cell>
          <cell r="D970">
            <v>2.8262</v>
          </cell>
          <cell r="E970">
            <v>0.45939999999999998</v>
          </cell>
          <cell r="F970">
            <v>6.0100000000000001E-2</v>
          </cell>
          <cell r="G970">
            <v>0</v>
          </cell>
          <cell r="H970">
            <v>3.9</v>
          </cell>
          <cell r="I970">
            <v>7.8</v>
          </cell>
          <cell r="J970">
            <v>13</v>
          </cell>
        </row>
        <row r="971">
          <cell r="B971">
            <v>89692</v>
          </cell>
          <cell r="C971">
            <v>0.79049999999999998</v>
          </cell>
          <cell r="D971">
            <v>0.43880000000000002</v>
          </cell>
          <cell r="E971">
            <v>0.35160000000000002</v>
          </cell>
          <cell r="F971">
            <v>0</v>
          </cell>
          <cell r="G971">
            <v>0</v>
          </cell>
          <cell r="H971">
            <v>3.9</v>
          </cell>
          <cell r="I971">
            <v>7.8</v>
          </cell>
          <cell r="J971">
            <v>13</v>
          </cell>
        </row>
        <row r="972">
          <cell r="B972">
            <v>89729</v>
          </cell>
          <cell r="C972">
            <v>0.66749999999999998</v>
          </cell>
          <cell r="D972">
            <v>0.40229999999999999</v>
          </cell>
          <cell r="E972">
            <v>0.26519999999999999</v>
          </cell>
          <cell r="F972">
            <v>0</v>
          </cell>
          <cell r="G972">
            <v>0</v>
          </cell>
          <cell r="H972">
            <v>3.9</v>
          </cell>
          <cell r="I972">
            <v>7.8</v>
          </cell>
          <cell r="J972">
            <v>13</v>
          </cell>
        </row>
        <row r="973">
          <cell r="B973">
            <v>89692</v>
          </cell>
          <cell r="C973">
            <v>0.60470000000000002</v>
          </cell>
          <cell r="D973">
            <v>0.34320000000000001</v>
          </cell>
          <cell r="E973">
            <v>0.26150000000000001</v>
          </cell>
          <cell r="F973">
            <v>0</v>
          </cell>
          <cell r="G973">
            <v>0</v>
          </cell>
          <cell r="H973">
            <v>3.9</v>
          </cell>
          <cell r="I973">
            <v>7.8</v>
          </cell>
          <cell r="J973">
            <v>13</v>
          </cell>
        </row>
        <row r="974">
          <cell r="B974">
            <v>89704</v>
          </cell>
          <cell r="C974">
            <v>2.0627</v>
          </cell>
          <cell r="D974">
            <v>1.1842999999999999</v>
          </cell>
          <cell r="E974">
            <v>0.87829999999999997</v>
          </cell>
          <cell r="F974">
            <v>0</v>
          </cell>
          <cell r="G974">
            <v>0</v>
          </cell>
          <cell r="H974">
            <v>3.9</v>
          </cell>
          <cell r="I974">
            <v>7.8</v>
          </cell>
          <cell r="J974">
            <v>13</v>
          </cell>
        </row>
        <row r="975">
          <cell r="B975">
            <v>89758</v>
          </cell>
          <cell r="C975">
            <v>1.0114000000000001</v>
          </cell>
          <cell r="D975">
            <v>0.56859999999999999</v>
          </cell>
          <cell r="E975">
            <v>0.38329999999999997</v>
          </cell>
          <cell r="F975">
            <v>5.96E-2</v>
          </cell>
          <cell r="G975">
            <v>0</v>
          </cell>
          <cell r="H975">
            <v>3.9</v>
          </cell>
          <cell r="I975">
            <v>7.8</v>
          </cell>
          <cell r="J975">
            <v>13</v>
          </cell>
        </row>
        <row r="976">
          <cell r="B976">
            <v>89739</v>
          </cell>
          <cell r="C976">
            <v>0.53720000000000001</v>
          </cell>
          <cell r="D976">
            <v>0.44729999999999998</v>
          </cell>
          <cell r="E976">
            <v>8.9599999999999999E-2</v>
          </cell>
          <cell r="F976">
            <v>4.0000000000000002E-4</v>
          </cell>
          <cell r="G976">
            <v>0</v>
          </cell>
          <cell r="H976">
            <v>3.9</v>
          </cell>
          <cell r="I976">
            <v>7.8</v>
          </cell>
          <cell r="J976">
            <v>13</v>
          </cell>
        </row>
        <row r="977">
          <cell r="B977">
            <v>92285</v>
          </cell>
          <cell r="C977">
            <v>1.2702</v>
          </cell>
          <cell r="D977">
            <v>1.1132</v>
          </cell>
          <cell r="E977">
            <v>0.1283</v>
          </cell>
          <cell r="F977">
            <v>2.87E-2</v>
          </cell>
          <cell r="G977">
            <v>0</v>
          </cell>
          <cell r="H977">
            <v>3.9</v>
          </cell>
          <cell r="I977">
            <v>7.8</v>
          </cell>
          <cell r="J977">
            <v>13</v>
          </cell>
        </row>
        <row r="978">
          <cell r="B978">
            <v>90594</v>
          </cell>
          <cell r="C978">
            <v>2.8281000000000001</v>
          </cell>
          <cell r="D978">
            <v>2.1404000000000001</v>
          </cell>
          <cell r="E978">
            <v>0.59919999999999995</v>
          </cell>
          <cell r="F978">
            <v>8.8700000000000001E-2</v>
          </cell>
          <cell r="G978">
            <v>0</v>
          </cell>
          <cell r="I978">
            <v>7.8</v>
          </cell>
          <cell r="J978">
            <v>13</v>
          </cell>
        </row>
        <row r="979">
          <cell r="B979">
            <v>89308</v>
          </cell>
          <cell r="C979">
            <v>10.2119</v>
          </cell>
          <cell r="D979">
            <v>7.4396000000000004</v>
          </cell>
          <cell r="E979">
            <v>2.1019000000000001</v>
          </cell>
          <cell r="F979">
            <v>0.55740000000000001</v>
          </cell>
          <cell r="G979">
            <v>0.1132</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4,2</v>
          </cell>
          <cell r="J982" t="str">
            <v>Padrão Anual = 7</v>
          </cell>
        </row>
        <row r="983">
          <cell r="B983">
            <v>103200</v>
          </cell>
          <cell r="C983">
            <v>0.43390000000000001</v>
          </cell>
          <cell r="D983">
            <v>0.34429999999999999</v>
          </cell>
          <cell r="E983">
            <v>8.9499999999999996E-2</v>
          </cell>
          <cell r="F983">
            <v>0</v>
          </cell>
          <cell r="G983">
            <v>0</v>
          </cell>
          <cell r="H983">
            <v>2.5</v>
          </cell>
          <cell r="I983">
            <v>4.2</v>
          </cell>
          <cell r="J983">
            <v>7</v>
          </cell>
        </row>
        <row r="984">
          <cell r="B984">
            <v>103245</v>
          </cell>
          <cell r="C984">
            <v>0.97919999999999996</v>
          </cell>
          <cell r="D984">
            <v>0.78739999999999999</v>
          </cell>
          <cell r="E984">
            <v>0.18690000000000001</v>
          </cell>
          <cell r="F984">
            <v>4.8999999999999998E-3</v>
          </cell>
          <cell r="G984">
            <v>0</v>
          </cell>
          <cell r="H984">
            <v>2.5</v>
          </cell>
          <cell r="I984">
            <v>4.2</v>
          </cell>
          <cell r="J984">
            <v>7</v>
          </cell>
        </row>
        <row r="985">
          <cell r="B985">
            <v>103246</v>
          </cell>
          <cell r="C985">
            <v>1.1506000000000001</v>
          </cell>
          <cell r="D985">
            <v>0.41799999999999998</v>
          </cell>
          <cell r="E985">
            <v>0.55989999999999995</v>
          </cell>
          <cell r="F985">
            <v>0.1162</v>
          </cell>
          <cell r="G985">
            <v>5.6599999999999998E-2</v>
          </cell>
          <cell r="H985">
            <v>2.5</v>
          </cell>
          <cell r="I985">
            <v>4.2</v>
          </cell>
          <cell r="J985">
            <v>7</v>
          </cell>
        </row>
        <row r="986">
          <cell r="B986">
            <v>103230</v>
          </cell>
          <cell r="C986">
            <v>2.5638999999999998</v>
          </cell>
          <cell r="D986">
            <v>1.5498000000000001</v>
          </cell>
          <cell r="E986">
            <v>0.83640000000000003</v>
          </cell>
          <cell r="F986">
            <v>0.1211</v>
          </cell>
          <cell r="G986">
            <v>5.6599999999999998E-2</v>
          </cell>
          <cell r="H986">
            <v>2.5</v>
          </cell>
          <cell r="I986">
            <v>4.2</v>
          </cell>
          <cell r="J986">
            <v>7</v>
          </cell>
        </row>
        <row r="987">
          <cell r="B987">
            <v>103255</v>
          </cell>
          <cell r="C987">
            <v>0.37490000000000001</v>
          </cell>
          <cell r="D987">
            <v>0.1825</v>
          </cell>
          <cell r="E987">
            <v>0.1363</v>
          </cell>
          <cell r="F987">
            <v>2.7400000000000001E-2</v>
          </cell>
          <cell r="G987">
            <v>2.87E-2</v>
          </cell>
          <cell r="H987">
            <v>2.5</v>
          </cell>
          <cell r="I987">
            <v>4.2</v>
          </cell>
          <cell r="J987">
            <v>7</v>
          </cell>
        </row>
        <row r="988">
          <cell r="B988">
            <v>103182</v>
          </cell>
          <cell r="C988">
            <v>0.36809999999999998</v>
          </cell>
          <cell r="D988">
            <v>0.20649999999999999</v>
          </cell>
          <cell r="E988">
            <v>3.4700000000000002E-2</v>
          </cell>
          <cell r="F988">
            <v>0.1086</v>
          </cell>
          <cell r="G988">
            <v>1.83E-2</v>
          </cell>
          <cell r="H988">
            <v>2.5</v>
          </cell>
          <cell r="I988">
            <v>4.2</v>
          </cell>
          <cell r="J988">
            <v>7</v>
          </cell>
        </row>
        <row r="989">
          <cell r="B989">
            <v>102840</v>
          </cell>
          <cell r="C989">
            <v>0.18240000000000001</v>
          </cell>
          <cell r="D989">
            <v>0.13850000000000001</v>
          </cell>
          <cell r="E989">
            <v>4.3900000000000002E-2</v>
          </cell>
          <cell r="F989">
            <v>0</v>
          </cell>
          <cell r="G989">
            <v>0</v>
          </cell>
          <cell r="H989">
            <v>2.5</v>
          </cell>
          <cell r="I989">
            <v>4.2</v>
          </cell>
          <cell r="J989">
            <v>7</v>
          </cell>
        </row>
        <row r="990">
          <cell r="B990">
            <v>103092</v>
          </cell>
          <cell r="C990">
            <v>0.92589999999999995</v>
          </cell>
          <cell r="D990">
            <v>0.52759999999999996</v>
          </cell>
          <cell r="E990">
            <v>0.215</v>
          </cell>
          <cell r="F990">
            <v>0.1361</v>
          </cell>
          <cell r="G990">
            <v>4.7100000000000003E-2</v>
          </cell>
          <cell r="H990">
            <v>2.5</v>
          </cell>
          <cell r="I990">
            <v>4.2</v>
          </cell>
          <cell r="J990">
            <v>7</v>
          </cell>
        </row>
        <row r="991">
          <cell r="B991">
            <v>104116</v>
          </cell>
          <cell r="C991">
            <v>0.17480000000000001</v>
          </cell>
          <cell r="D991">
            <v>0.14019999999999999</v>
          </cell>
          <cell r="E991">
            <v>3.4599999999999999E-2</v>
          </cell>
          <cell r="F991">
            <v>0</v>
          </cell>
          <cell r="G991">
            <v>0</v>
          </cell>
          <cell r="H991">
            <v>2.5</v>
          </cell>
          <cell r="I991">
            <v>4.2</v>
          </cell>
          <cell r="J991">
            <v>7</v>
          </cell>
        </row>
        <row r="992">
          <cell r="B992">
            <v>104117</v>
          </cell>
          <cell r="C992">
            <v>0.4199</v>
          </cell>
          <cell r="D992">
            <v>0.33040000000000003</v>
          </cell>
          <cell r="E992">
            <v>3.3799999999999997E-2</v>
          </cell>
          <cell r="F992">
            <v>5.57E-2</v>
          </cell>
          <cell r="G992">
            <v>0</v>
          </cell>
          <cell r="H992">
            <v>2.5</v>
          </cell>
          <cell r="I992">
            <v>4.2</v>
          </cell>
          <cell r="J992">
            <v>7</v>
          </cell>
        </row>
        <row r="993">
          <cell r="B993">
            <v>104070</v>
          </cell>
          <cell r="C993">
            <v>0.55710000000000004</v>
          </cell>
          <cell r="D993">
            <v>0.51139999999999997</v>
          </cell>
          <cell r="E993">
            <v>2.0199999999999999E-2</v>
          </cell>
          <cell r="F993">
            <v>2.5399999999999999E-2</v>
          </cell>
          <cell r="G993">
            <v>0</v>
          </cell>
          <cell r="H993">
            <v>2.5</v>
          </cell>
          <cell r="I993">
            <v>4.2</v>
          </cell>
          <cell r="J993">
            <v>7</v>
          </cell>
        </row>
        <row r="994">
          <cell r="B994">
            <v>104101</v>
          </cell>
          <cell r="C994">
            <v>1.1516999999999999</v>
          </cell>
          <cell r="D994">
            <v>0.9819</v>
          </cell>
          <cell r="E994">
            <v>8.8599999999999998E-2</v>
          </cell>
          <cell r="F994">
            <v>8.1100000000000005E-2</v>
          </cell>
          <cell r="G994">
            <v>0</v>
          </cell>
          <cell r="H994">
            <v>2.5</v>
          </cell>
          <cell r="I994">
            <v>4.2</v>
          </cell>
          <cell r="J994">
            <v>7</v>
          </cell>
        </row>
        <row r="995">
          <cell r="B995">
            <v>104093</v>
          </cell>
          <cell r="C995">
            <v>0.32769999999999999</v>
          </cell>
          <cell r="D995">
            <v>0.23330000000000001</v>
          </cell>
          <cell r="E995">
            <v>8.0600000000000005E-2</v>
          </cell>
          <cell r="F995">
            <v>0</v>
          </cell>
          <cell r="G995">
            <v>1.38E-2</v>
          </cell>
          <cell r="H995">
            <v>2.5</v>
          </cell>
          <cell r="I995">
            <v>4.2</v>
          </cell>
          <cell r="J995">
            <v>7</v>
          </cell>
        </row>
        <row r="996">
          <cell r="B996">
            <v>104178</v>
          </cell>
          <cell r="C996">
            <v>0.4471</v>
          </cell>
          <cell r="D996">
            <v>0.2462</v>
          </cell>
          <cell r="E996">
            <v>1.2E-2</v>
          </cell>
          <cell r="F996">
            <v>0.18890000000000001</v>
          </cell>
          <cell r="G996">
            <v>0</v>
          </cell>
          <cell r="H996">
            <v>2.5</v>
          </cell>
          <cell r="I996">
            <v>4.2</v>
          </cell>
          <cell r="J996">
            <v>7</v>
          </cell>
        </row>
        <row r="997">
          <cell r="B997">
            <v>104902</v>
          </cell>
          <cell r="C997">
            <v>0.56759999999999999</v>
          </cell>
          <cell r="D997">
            <v>0.29459999999999997</v>
          </cell>
          <cell r="E997">
            <v>8.6400000000000005E-2</v>
          </cell>
          <cell r="F997">
            <v>5.4100000000000002E-2</v>
          </cell>
          <cell r="G997">
            <v>0.1326</v>
          </cell>
          <cell r="H997">
            <v>2.5</v>
          </cell>
          <cell r="I997">
            <v>4.2</v>
          </cell>
          <cell r="J997">
            <v>7</v>
          </cell>
        </row>
        <row r="998">
          <cell r="B998">
            <v>104391</v>
          </cell>
          <cell r="C998">
            <v>1.3432999999999999</v>
          </cell>
          <cell r="D998">
            <v>0.77439999999999998</v>
          </cell>
          <cell r="E998">
            <v>0.1792</v>
          </cell>
          <cell r="F998">
            <v>0.2429</v>
          </cell>
          <cell r="G998">
            <v>0.14699999999999999</v>
          </cell>
          <cell r="I998">
            <v>4.2</v>
          </cell>
          <cell r="J998">
            <v>7</v>
          </cell>
        </row>
        <row r="999">
          <cell r="B999">
            <v>103704</v>
          </cell>
          <cell r="C999">
            <v>5.9809000000000001</v>
          </cell>
          <cell r="D999">
            <v>3.8323999999999998</v>
          </cell>
          <cell r="E999">
            <v>1.3156000000000001</v>
          </cell>
          <cell r="F999">
            <v>0.58179999999999998</v>
          </cell>
          <cell r="G999">
            <v>0.25109999999999999</v>
          </cell>
          <cell r="J999">
            <v>7</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15,9</v>
          </cell>
          <cell r="I1002" t="str">
            <v>Padrão Trimestral = 31,8</v>
          </cell>
          <cell r="J1002" t="str">
            <v>Padrão Anual = 53</v>
          </cell>
        </row>
        <row r="1003">
          <cell r="B1003">
            <v>1408</v>
          </cell>
          <cell r="C1003">
            <v>5.7831000000000001</v>
          </cell>
          <cell r="D1003">
            <v>5.7831000000000001</v>
          </cell>
          <cell r="E1003">
            <v>0</v>
          </cell>
          <cell r="F1003">
            <v>0</v>
          </cell>
          <cell r="G1003">
            <v>0</v>
          </cell>
          <cell r="H1003">
            <v>15.9</v>
          </cell>
          <cell r="I1003">
            <v>31.8</v>
          </cell>
          <cell r="J1003">
            <v>53</v>
          </cell>
        </row>
        <row r="1004">
          <cell r="B1004">
            <v>1408</v>
          </cell>
          <cell r="C1004">
            <v>10.728300000000001</v>
          </cell>
          <cell r="D1004">
            <v>10.643800000000001</v>
          </cell>
          <cell r="E1004">
            <v>0</v>
          </cell>
          <cell r="F1004">
            <v>8.4599999999999995E-2</v>
          </cell>
          <cell r="G1004">
            <v>0</v>
          </cell>
          <cell r="H1004">
            <v>15.9</v>
          </cell>
          <cell r="I1004">
            <v>31.8</v>
          </cell>
          <cell r="J1004">
            <v>53</v>
          </cell>
        </row>
        <row r="1005">
          <cell r="B1005">
            <v>1408</v>
          </cell>
          <cell r="C1005">
            <v>1.3902000000000001</v>
          </cell>
          <cell r="D1005">
            <v>1.3091999999999999</v>
          </cell>
          <cell r="E1005">
            <v>0</v>
          </cell>
          <cell r="F1005">
            <v>8.1000000000000003E-2</v>
          </cell>
          <cell r="G1005">
            <v>0</v>
          </cell>
          <cell r="H1005">
            <v>15.9</v>
          </cell>
          <cell r="I1005">
            <v>31.8</v>
          </cell>
          <cell r="J1005">
            <v>53</v>
          </cell>
        </row>
        <row r="1006">
          <cell r="B1006">
            <v>1408</v>
          </cell>
          <cell r="C1006">
            <v>17.901599999999998</v>
          </cell>
          <cell r="D1006">
            <v>17.7361</v>
          </cell>
          <cell r="E1006">
            <v>0</v>
          </cell>
          <cell r="F1006">
            <v>0.1656</v>
          </cell>
          <cell r="G1006">
            <v>0</v>
          </cell>
          <cell r="H1006">
            <v>15.9</v>
          </cell>
          <cell r="I1006">
            <v>31.8</v>
          </cell>
          <cell r="J1006">
            <v>53</v>
          </cell>
        </row>
        <row r="1007">
          <cell r="B1007">
            <v>1408</v>
          </cell>
          <cell r="C1007">
            <v>1.7158</v>
          </cell>
          <cell r="D1007">
            <v>0.7278</v>
          </cell>
          <cell r="E1007">
            <v>0.98799999999999999</v>
          </cell>
          <cell r="F1007">
            <v>0</v>
          </cell>
          <cell r="G1007">
            <v>0</v>
          </cell>
          <cell r="H1007">
            <v>15.9</v>
          </cell>
          <cell r="I1007">
            <v>31.8</v>
          </cell>
          <cell r="J1007">
            <v>53</v>
          </cell>
        </row>
        <row r="1008">
          <cell r="B1008">
            <v>1408</v>
          </cell>
          <cell r="C1008">
            <v>0.70760000000000001</v>
          </cell>
          <cell r="D1008">
            <v>0.70760000000000001</v>
          </cell>
          <cell r="E1008">
            <v>0</v>
          </cell>
          <cell r="F1008">
            <v>0</v>
          </cell>
          <cell r="G1008">
            <v>0</v>
          </cell>
          <cell r="H1008">
            <v>15.9</v>
          </cell>
          <cell r="I1008">
            <v>31.8</v>
          </cell>
          <cell r="J1008">
            <v>53</v>
          </cell>
        </row>
        <row r="1009">
          <cell r="B1009">
            <v>1408</v>
          </cell>
          <cell r="C1009">
            <v>2.8997000000000002</v>
          </cell>
          <cell r="D1009">
            <v>2.8997000000000002</v>
          </cell>
          <cell r="E1009">
            <v>0</v>
          </cell>
          <cell r="F1009">
            <v>0</v>
          </cell>
          <cell r="G1009">
            <v>0</v>
          </cell>
          <cell r="H1009">
            <v>15.9</v>
          </cell>
          <cell r="I1009">
            <v>31.8</v>
          </cell>
          <cell r="J1009">
            <v>53</v>
          </cell>
        </row>
        <row r="1010">
          <cell r="B1010">
            <v>1408</v>
          </cell>
          <cell r="C1010">
            <v>5.3231000000000002</v>
          </cell>
          <cell r="D1010">
            <v>4.3350999999999997</v>
          </cell>
          <cell r="E1010">
            <v>0.98799999999999999</v>
          </cell>
          <cell r="F1010">
            <v>0</v>
          </cell>
          <cell r="G1010">
            <v>0</v>
          </cell>
          <cell r="H1010">
            <v>15.9</v>
          </cell>
          <cell r="I1010">
            <v>31.8</v>
          </cell>
          <cell r="J1010">
            <v>53</v>
          </cell>
        </row>
        <row r="1011">
          <cell r="B1011">
            <v>1408</v>
          </cell>
          <cell r="C1011">
            <v>1.4406000000000001</v>
          </cell>
          <cell r="D1011">
            <v>1.4406000000000001</v>
          </cell>
          <cell r="E1011">
            <v>0</v>
          </cell>
          <cell r="F1011">
            <v>0</v>
          </cell>
          <cell r="G1011">
            <v>0</v>
          </cell>
          <cell r="H1011">
            <v>15.9</v>
          </cell>
          <cell r="I1011">
            <v>31.8</v>
          </cell>
          <cell r="J1011">
            <v>53</v>
          </cell>
        </row>
        <row r="1012">
          <cell r="B1012">
            <v>1408</v>
          </cell>
          <cell r="C1012">
            <v>1.8594999999999999</v>
          </cell>
          <cell r="D1012">
            <v>1.8594999999999999</v>
          </cell>
          <cell r="E1012">
            <v>0</v>
          </cell>
          <cell r="F1012">
            <v>0</v>
          </cell>
          <cell r="G1012">
            <v>0</v>
          </cell>
          <cell r="H1012">
            <v>15.9</v>
          </cell>
          <cell r="I1012">
            <v>31.8</v>
          </cell>
          <cell r="J1012">
            <v>53</v>
          </cell>
        </row>
        <row r="1013">
          <cell r="B1013">
            <v>1408</v>
          </cell>
          <cell r="C1013">
            <v>0.87760000000000005</v>
          </cell>
          <cell r="D1013">
            <v>0.85419999999999996</v>
          </cell>
          <cell r="E1013">
            <v>2.3400000000000001E-2</v>
          </cell>
          <cell r="F1013">
            <v>0</v>
          </cell>
          <cell r="G1013">
            <v>0</v>
          </cell>
          <cell r="H1013">
            <v>15.9</v>
          </cell>
          <cell r="I1013">
            <v>31.8</v>
          </cell>
          <cell r="J1013">
            <v>53</v>
          </cell>
        </row>
        <row r="1014">
          <cell r="B1014">
            <v>1408</v>
          </cell>
          <cell r="C1014">
            <v>4.1776999999999997</v>
          </cell>
          <cell r="D1014">
            <v>4.1543000000000001</v>
          </cell>
          <cell r="E1014">
            <v>2.3400000000000001E-2</v>
          </cell>
          <cell r="F1014">
            <v>0</v>
          </cell>
          <cell r="G1014">
            <v>0</v>
          </cell>
          <cell r="H1014">
            <v>15.9</v>
          </cell>
          <cell r="I1014">
            <v>31.8</v>
          </cell>
          <cell r="J1014">
            <v>53</v>
          </cell>
        </row>
        <row r="1015">
          <cell r="B1015">
            <v>1408</v>
          </cell>
          <cell r="C1015">
            <v>2.8008000000000002</v>
          </cell>
          <cell r="D1015">
            <v>2.8008000000000002</v>
          </cell>
          <cell r="E1015">
            <v>0</v>
          </cell>
          <cell r="F1015">
            <v>0</v>
          </cell>
          <cell r="G1015">
            <v>0</v>
          </cell>
          <cell r="H1015">
            <v>15.9</v>
          </cell>
          <cell r="I1015">
            <v>31.8</v>
          </cell>
          <cell r="J1015">
            <v>53</v>
          </cell>
        </row>
        <row r="1016">
          <cell r="B1016">
            <v>1408</v>
          </cell>
          <cell r="C1016">
            <v>4.8000999999999996</v>
          </cell>
          <cell r="D1016">
            <v>4.7742000000000004</v>
          </cell>
          <cell r="E1016">
            <v>0</v>
          </cell>
          <cell r="F1016">
            <v>2.5899999999999999E-2</v>
          </cell>
          <cell r="G1016">
            <v>0</v>
          </cell>
          <cell r="H1016">
            <v>15.9</v>
          </cell>
          <cell r="I1016">
            <v>31.8</v>
          </cell>
          <cell r="J1016">
            <v>53</v>
          </cell>
        </row>
        <row r="1017">
          <cell r="B1017">
            <v>1408</v>
          </cell>
          <cell r="C1017">
            <v>4.8958000000000004</v>
          </cell>
          <cell r="D1017">
            <v>4.0587</v>
          </cell>
          <cell r="E1017">
            <v>0.56920000000000004</v>
          </cell>
          <cell r="F1017">
            <v>0.26450000000000001</v>
          </cell>
          <cell r="G1017">
            <v>3.3999999999999998E-3</v>
          </cell>
          <cell r="H1017">
            <v>15.9</v>
          </cell>
          <cell r="I1017">
            <v>31.8</v>
          </cell>
          <cell r="J1017">
            <v>53</v>
          </cell>
        </row>
        <row r="1018">
          <cell r="B1018">
            <v>1408</v>
          </cell>
          <cell r="C1018">
            <v>12.496700000000001</v>
          </cell>
          <cell r="D1018">
            <v>11.633699999999999</v>
          </cell>
          <cell r="E1018">
            <v>0.56920000000000004</v>
          </cell>
          <cell r="F1018">
            <v>0.29039999999999999</v>
          </cell>
          <cell r="G1018">
            <v>3.3999999999999998E-3</v>
          </cell>
          <cell r="I1018">
            <v>31.8</v>
          </cell>
          <cell r="J1018">
            <v>53</v>
          </cell>
        </row>
        <row r="1019">
          <cell r="B1019">
            <v>1408</v>
          </cell>
          <cell r="C1019">
            <v>39.899099999999997</v>
          </cell>
          <cell r="D1019">
            <v>37.859200000000001</v>
          </cell>
          <cell r="E1019">
            <v>1.5806</v>
          </cell>
          <cell r="F1019">
            <v>0.45600000000000002</v>
          </cell>
          <cell r="G1019">
            <v>3.3999999999999998E-3</v>
          </cell>
          <cell r="J1019">
            <v>53</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96542</v>
          </cell>
          <cell r="C1023">
            <v>0.89480000000000004</v>
          </cell>
          <cell r="D1023">
            <v>0.77210000000000001</v>
          </cell>
          <cell r="E1023">
            <v>9.98E-2</v>
          </cell>
          <cell r="F1023">
            <v>2.29E-2</v>
          </cell>
          <cell r="G1023">
            <v>0</v>
          </cell>
          <cell r="H1023">
            <v>3</v>
          </cell>
          <cell r="I1023">
            <v>6</v>
          </cell>
          <cell r="J1023">
            <v>10</v>
          </cell>
        </row>
        <row r="1024">
          <cell r="B1024">
            <v>96542</v>
          </cell>
          <cell r="C1024">
            <v>0.47020000000000001</v>
          </cell>
          <cell r="D1024">
            <v>0.2772</v>
          </cell>
          <cell r="E1024">
            <v>0.193</v>
          </cell>
          <cell r="F1024">
            <v>0</v>
          </cell>
          <cell r="G1024">
            <v>0</v>
          </cell>
          <cell r="H1024">
            <v>3</v>
          </cell>
          <cell r="I1024">
            <v>6</v>
          </cell>
          <cell r="J1024">
            <v>10</v>
          </cell>
        </row>
        <row r="1025">
          <cell r="B1025">
            <v>96305</v>
          </cell>
          <cell r="C1025">
            <v>0.36620000000000003</v>
          </cell>
          <cell r="D1025">
            <v>0.25609999999999999</v>
          </cell>
          <cell r="E1025">
            <v>6.4299999999999996E-2</v>
          </cell>
          <cell r="F1025">
            <v>0</v>
          </cell>
          <cell r="G1025">
            <v>4.5900000000000003E-2</v>
          </cell>
          <cell r="H1025">
            <v>3</v>
          </cell>
          <cell r="I1025">
            <v>6</v>
          </cell>
          <cell r="J1025">
            <v>10</v>
          </cell>
        </row>
        <row r="1026">
          <cell r="B1026">
            <v>96463</v>
          </cell>
          <cell r="C1026">
            <v>1.7317</v>
          </cell>
          <cell r="D1026">
            <v>1.3058000000000001</v>
          </cell>
          <cell r="E1026">
            <v>0.35720000000000002</v>
          </cell>
          <cell r="F1026">
            <v>2.29E-2</v>
          </cell>
          <cell r="G1026">
            <v>4.58E-2</v>
          </cell>
          <cell r="H1026">
            <v>3</v>
          </cell>
          <cell r="I1026">
            <v>6</v>
          </cell>
          <cell r="J1026">
            <v>10</v>
          </cell>
        </row>
        <row r="1027">
          <cell r="B1027">
            <v>96292</v>
          </cell>
          <cell r="C1027">
            <v>0.25290000000000001</v>
          </cell>
          <cell r="D1027">
            <v>0.1208</v>
          </cell>
          <cell r="E1027">
            <v>2.1499999999999998E-2</v>
          </cell>
          <cell r="F1027">
            <v>0</v>
          </cell>
          <cell r="G1027">
            <v>0.11070000000000001</v>
          </cell>
          <cell r="H1027">
            <v>3</v>
          </cell>
          <cell r="I1027">
            <v>6</v>
          </cell>
          <cell r="J1027">
            <v>10</v>
          </cell>
        </row>
        <row r="1028">
          <cell r="B1028">
            <v>96289</v>
          </cell>
          <cell r="C1028">
            <v>0.4153</v>
          </cell>
          <cell r="D1028">
            <v>0.33779999999999999</v>
          </cell>
          <cell r="E1028">
            <v>1.34E-2</v>
          </cell>
          <cell r="F1028">
            <v>4.6800000000000001E-2</v>
          </cell>
          <cell r="G1028">
            <v>1.7399999999999999E-2</v>
          </cell>
          <cell r="H1028">
            <v>3</v>
          </cell>
          <cell r="I1028">
            <v>6</v>
          </cell>
          <cell r="J1028">
            <v>10</v>
          </cell>
        </row>
        <row r="1029">
          <cell r="B1029">
            <v>96262</v>
          </cell>
          <cell r="C1029">
            <v>0.60209999999999997</v>
          </cell>
          <cell r="D1029">
            <v>0.57809999999999995</v>
          </cell>
          <cell r="E1029">
            <v>2.4E-2</v>
          </cell>
          <cell r="F1029">
            <v>0</v>
          </cell>
          <cell r="G1029">
            <v>0</v>
          </cell>
          <cell r="H1029">
            <v>3</v>
          </cell>
          <cell r="I1029">
            <v>6</v>
          </cell>
          <cell r="J1029">
            <v>10</v>
          </cell>
        </row>
        <row r="1030">
          <cell r="B1030">
            <v>96281</v>
          </cell>
          <cell r="C1030">
            <v>1.2702</v>
          </cell>
          <cell r="D1030">
            <v>1.0366</v>
          </cell>
          <cell r="E1030">
            <v>5.8900000000000001E-2</v>
          </cell>
          <cell r="F1030">
            <v>4.6800000000000001E-2</v>
          </cell>
          <cell r="G1030">
            <v>0.12809999999999999</v>
          </cell>
          <cell r="H1030">
            <v>3</v>
          </cell>
          <cell r="I1030">
            <v>6</v>
          </cell>
          <cell r="J1030">
            <v>10</v>
          </cell>
        </row>
        <row r="1031">
          <cell r="B1031">
            <v>97482</v>
          </cell>
          <cell r="C1031">
            <v>0.67390000000000005</v>
          </cell>
          <cell r="D1031">
            <v>0.51049999999999995</v>
          </cell>
          <cell r="E1031">
            <v>0.16350000000000001</v>
          </cell>
          <cell r="F1031">
            <v>0</v>
          </cell>
          <cell r="G1031">
            <v>0</v>
          </cell>
          <cell r="H1031">
            <v>3</v>
          </cell>
          <cell r="I1031">
            <v>6</v>
          </cell>
          <cell r="J1031">
            <v>10</v>
          </cell>
        </row>
        <row r="1032">
          <cell r="B1032">
            <v>97530</v>
          </cell>
          <cell r="C1032">
            <v>0.38290000000000002</v>
          </cell>
          <cell r="D1032">
            <v>0.24460000000000001</v>
          </cell>
          <cell r="E1032">
            <v>0.13819999999999999</v>
          </cell>
          <cell r="F1032">
            <v>0</v>
          </cell>
          <cell r="G1032">
            <v>0</v>
          </cell>
          <cell r="H1032">
            <v>3</v>
          </cell>
          <cell r="I1032">
            <v>6</v>
          </cell>
          <cell r="J1032">
            <v>10</v>
          </cell>
        </row>
        <row r="1033">
          <cell r="B1033">
            <v>97529</v>
          </cell>
          <cell r="C1033">
            <v>0.57299999999999995</v>
          </cell>
          <cell r="D1033">
            <v>0.4259</v>
          </cell>
          <cell r="E1033">
            <v>0.1472</v>
          </cell>
          <cell r="F1033">
            <v>0</v>
          </cell>
          <cell r="G1033">
            <v>0</v>
          </cell>
          <cell r="H1033">
            <v>3</v>
          </cell>
          <cell r="I1033">
            <v>6</v>
          </cell>
          <cell r="J1033">
            <v>10</v>
          </cell>
        </row>
        <row r="1034">
          <cell r="B1034">
            <v>97514</v>
          </cell>
          <cell r="C1034">
            <v>1.6296999999999999</v>
          </cell>
          <cell r="D1034">
            <v>1.1809000000000001</v>
          </cell>
          <cell r="E1034">
            <v>0.44890000000000002</v>
          </cell>
          <cell r="F1034">
            <v>0</v>
          </cell>
          <cell r="G1034">
            <v>0</v>
          </cell>
          <cell r="H1034">
            <v>3</v>
          </cell>
          <cell r="I1034">
            <v>6</v>
          </cell>
          <cell r="J1034">
            <v>10</v>
          </cell>
        </row>
        <row r="1035">
          <cell r="B1035">
            <v>97599</v>
          </cell>
          <cell r="C1035">
            <v>1.1346000000000001</v>
          </cell>
          <cell r="D1035">
            <v>0.61150000000000004</v>
          </cell>
          <cell r="E1035">
            <v>0.52310000000000001</v>
          </cell>
          <cell r="F1035">
            <v>0</v>
          </cell>
          <cell r="G1035">
            <v>0</v>
          </cell>
          <cell r="H1035">
            <v>3</v>
          </cell>
          <cell r="I1035">
            <v>6</v>
          </cell>
          <cell r="J1035">
            <v>10</v>
          </cell>
        </row>
        <row r="1036">
          <cell r="B1036">
            <v>97594</v>
          </cell>
          <cell r="C1036">
            <v>1.2795000000000001</v>
          </cell>
          <cell r="D1036">
            <v>0.23139999999999999</v>
          </cell>
          <cell r="E1036">
            <v>0.61260000000000003</v>
          </cell>
          <cell r="F1036">
            <v>0.2452</v>
          </cell>
          <cell r="G1036">
            <v>0.19020000000000001</v>
          </cell>
          <cell r="H1036">
            <v>3</v>
          </cell>
          <cell r="I1036">
            <v>6</v>
          </cell>
          <cell r="J1036">
            <v>10</v>
          </cell>
        </row>
        <row r="1037">
          <cell r="B1037">
            <v>98749</v>
          </cell>
          <cell r="C1037">
            <v>1.256</v>
          </cell>
          <cell r="D1037">
            <v>0.94479999999999997</v>
          </cell>
          <cell r="E1037">
            <v>0.19359999999999999</v>
          </cell>
          <cell r="F1037">
            <v>0.1177</v>
          </cell>
          <cell r="G1037">
            <v>0</v>
          </cell>
          <cell r="H1037">
            <v>3</v>
          </cell>
          <cell r="I1037">
            <v>6</v>
          </cell>
          <cell r="J1037">
            <v>10</v>
          </cell>
        </row>
        <row r="1038">
          <cell r="B1038">
            <v>97981</v>
          </cell>
          <cell r="C1038">
            <v>3.6705000000000001</v>
          </cell>
          <cell r="D1038">
            <v>1.7918000000000001</v>
          </cell>
          <cell r="E1038">
            <v>1.3264</v>
          </cell>
          <cell r="F1038">
            <v>0.3629</v>
          </cell>
          <cell r="G1038">
            <v>0.18940000000000001</v>
          </cell>
          <cell r="I1038">
            <v>6</v>
          </cell>
          <cell r="J1038">
            <v>10</v>
          </cell>
        </row>
        <row r="1039">
          <cell r="B1039">
            <v>97060</v>
          </cell>
          <cell r="C1039">
            <v>8.3238000000000003</v>
          </cell>
          <cell r="D1039">
            <v>5.3213999999999997</v>
          </cell>
          <cell r="E1039">
            <v>2.2033999999999998</v>
          </cell>
          <cell r="F1039">
            <v>0.4355</v>
          </cell>
          <cell r="G1039">
            <v>0.3639</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3,6</v>
          </cell>
          <cell r="J1042" t="str">
            <v>Padrão Anual = 6</v>
          </cell>
        </row>
        <row r="1043">
          <cell r="B1043">
            <v>105070</v>
          </cell>
          <cell r="C1043">
            <v>0.32600000000000001</v>
          </cell>
          <cell r="D1043">
            <v>0.26869999999999999</v>
          </cell>
          <cell r="E1043">
            <v>5.74E-2</v>
          </cell>
          <cell r="F1043">
            <v>0</v>
          </cell>
          <cell r="G1043">
            <v>0</v>
          </cell>
          <cell r="H1043">
            <v>2.5</v>
          </cell>
          <cell r="I1043">
            <v>3.6</v>
          </cell>
          <cell r="J1043">
            <v>6</v>
          </cell>
        </row>
        <row r="1044">
          <cell r="B1044">
            <v>105001</v>
          </cell>
          <cell r="C1044">
            <v>1.4057999999999999</v>
          </cell>
          <cell r="D1044">
            <v>1.1343000000000001</v>
          </cell>
          <cell r="E1044">
            <v>2.46E-2</v>
          </cell>
          <cell r="F1044">
            <v>0.24690000000000001</v>
          </cell>
          <cell r="G1044">
            <v>0</v>
          </cell>
          <cell r="H1044">
            <v>2.5</v>
          </cell>
          <cell r="I1044">
            <v>3.6</v>
          </cell>
          <cell r="J1044">
            <v>6</v>
          </cell>
        </row>
        <row r="1045">
          <cell r="B1045">
            <v>105051</v>
          </cell>
          <cell r="C1045">
            <v>0.52329999999999999</v>
          </cell>
          <cell r="D1045">
            <v>0.36730000000000002</v>
          </cell>
          <cell r="E1045">
            <v>7.9299999999999995E-2</v>
          </cell>
          <cell r="F1045">
            <v>0</v>
          </cell>
          <cell r="G1045">
            <v>7.6799999999999993E-2</v>
          </cell>
          <cell r="H1045">
            <v>2.5</v>
          </cell>
          <cell r="I1045">
            <v>3.6</v>
          </cell>
          <cell r="J1045">
            <v>6</v>
          </cell>
        </row>
        <row r="1046">
          <cell r="B1046">
            <v>105041</v>
          </cell>
          <cell r="C1046">
            <v>2.2547000000000001</v>
          </cell>
          <cell r="D1046">
            <v>1.77</v>
          </cell>
          <cell r="E1046">
            <v>0.1613</v>
          </cell>
          <cell r="F1046">
            <v>0.24679999999999999</v>
          </cell>
          <cell r="G1046">
            <v>7.6799999999999993E-2</v>
          </cell>
          <cell r="H1046">
            <v>2.5</v>
          </cell>
          <cell r="I1046">
            <v>3.6</v>
          </cell>
          <cell r="J1046">
            <v>6</v>
          </cell>
        </row>
        <row r="1047">
          <cell r="B1047">
            <v>105053</v>
          </cell>
          <cell r="C1047">
            <v>0.9929</v>
          </cell>
          <cell r="D1047">
            <v>9.1700000000000004E-2</v>
          </cell>
          <cell r="E1047">
            <v>2.12E-2</v>
          </cell>
          <cell r="F1047">
            <v>1E-4</v>
          </cell>
          <cell r="G1047">
            <v>0.88</v>
          </cell>
          <cell r="H1047">
            <v>2.5</v>
          </cell>
          <cell r="I1047">
            <v>3.6</v>
          </cell>
          <cell r="J1047">
            <v>6</v>
          </cell>
        </row>
        <row r="1048">
          <cell r="B1048">
            <v>105032</v>
          </cell>
          <cell r="C1048">
            <v>0.30740000000000001</v>
          </cell>
          <cell r="D1048">
            <v>0.27400000000000002</v>
          </cell>
          <cell r="E1048">
            <v>3.3399999999999999E-2</v>
          </cell>
          <cell r="F1048">
            <v>0</v>
          </cell>
          <cell r="G1048">
            <v>0</v>
          </cell>
          <cell r="H1048">
            <v>2.5</v>
          </cell>
          <cell r="I1048">
            <v>3.6</v>
          </cell>
          <cell r="J1048">
            <v>6</v>
          </cell>
        </row>
        <row r="1049">
          <cell r="B1049">
            <v>105032</v>
          </cell>
          <cell r="C1049">
            <v>0.1046</v>
          </cell>
          <cell r="D1049">
            <v>5.0700000000000002E-2</v>
          </cell>
          <cell r="E1049">
            <v>5.3900000000000003E-2</v>
          </cell>
          <cell r="F1049">
            <v>0</v>
          </cell>
          <cell r="G1049">
            <v>0</v>
          </cell>
          <cell r="H1049">
            <v>2.5</v>
          </cell>
          <cell r="I1049">
            <v>3.6</v>
          </cell>
          <cell r="J1049">
            <v>6</v>
          </cell>
        </row>
        <row r="1050">
          <cell r="B1050">
            <v>105039</v>
          </cell>
          <cell r="C1050">
            <v>1.405</v>
          </cell>
          <cell r="D1050">
            <v>0.41639999999999999</v>
          </cell>
          <cell r="E1050">
            <v>0.1085</v>
          </cell>
          <cell r="F1050">
            <v>1E-4</v>
          </cell>
          <cell r="G1050">
            <v>0.88009999999999999</v>
          </cell>
          <cell r="H1050">
            <v>2.5</v>
          </cell>
          <cell r="I1050">
            <v>3.6</v>
          </cell>
          <cell r="J1050">
            <v>6</v>
          </cell>
        </row>
        <row r="1051">
          <cell r="B1051">
            <v>106751</v>
          </cell>
          <cell r="C1051">
            <v>8.7300000000000003E-2</v>
          </cell>
          <cell r="D1051">
            <v>4.9099999999999998E-2</v>
          </cell>
          <cell r="E1051">
            <v>3.8199999999999998E-2</v>
          </cell>
          <cell r="F1051">
            <v>0</v>
          </cell>
          <cell r="G1051">
            <v>0</v>
          </cell>
          <cell r="H1051">
            <v>2.5</v>
          </cell>
          <cell r="I1051">
            <v>3.6</v>
          </cell>
          <cell r="J1051">
            <v>6</v>
          </cell>
        </row>
        <row r="1052">
          <cell r="B1052">
            <v>106751</v>
          </cell>
          <cell r="C1052">
            <v>0.13750000000000001</v>
          </cell>
          <cell r="D1052">
            <v>8.7999999999999995E-2</v>
          </cell>
          <cell r="E1052">
            <v>4.7899999999999998E-2</v>
          </cell>
          <cell r="F1052">
            <v>1.6000000000000001E-3</v>
          </cell>
          <cell r="G1052">
            <v>0</v>
          </cell>
          <cell r="H1052">
            <v>2.5</v>
          </cell>
          <cell r="I1052">
            <v>3.6</v>
          </cell>
          <cell r="J1052">
            <v>6</v>
          </cell>
        </row>
        <row r="1053">
          <cell r="B1053">
            <v>106727</v>
          </cell>
          <cell r="C1053">
            <v>0.14799999999999999</v>
          </cell>
          <cell r="D1053">
            <v>7.3899999999999993E-2</v>
          </cell>
          <cell r="E1053">
            <v>8.6E-3</v>
          </cell>
          <cell r="F1053">
            <v>6.54E-2</v>
          </cell>
          <cell r="G1053">
            <v>0</v>
          </cell>
          <cell r="H1053">
            <v>2.5</v>
          </cell>
          <cell r="I1053">
            <v>3.6</v>
          </cell>
          <cell r="J1053">
            <v>6</v>
          </cell>
        </row>
        <row r="1054">
          <cell r="B1054">
            <v>106743</v>
          </cell>
          <cell r="C1054">
            <v>0.37280000000000002</v>
          </cell>
          <cell r="D1054">
            <v>0.21099999999999999</v>
          </cell>
          <cell r="E1054">
            <v>9.4700000000000006E-2</v>
          </cell>
          <cell r="F1054">
            <v>6.7000000000000004E-2</v>
          </cell>
          <cell r="G1054">
            <v>0</v>
          </cell>
          <cell r="H1054">
            <v>2.5</v>
          </cell>
          <cell r="I1054">
            <v>3.6</v>
          </cell>
          <cell r="J1054">
            <v>6</v>
          </cell>
        </row>
        <row r="1055">
          <cell r="B1055">
            <v>106760</v>
          </cell>
          <cell r="C1055">
            <v>0.50729999999999997</v>
          </cell>
          <cell r="D1055">
            <v>0.4723</v>
          </cell>
          <cell r="E1055">
            <v>3.1E-2</v>
          </cell>
          <cell r="F1055">
            <v>4.0000000000000001E-3</v>
          </cell>
          <cell r="G1055">
            <v>0</v>
          </cell>
          <cell r="H1055">
            <v>2.5</v>
          </cell>
          <cell r="I1055">
            <v>3.6</v>
          </cell>
          <cell r="J1055">
            <v>6</v>
          </cell>
        </row>
        <row r="1056">
          <cell r="B1056">
            <v>106542</v>
          </cell>
          <cell r="C1056">
            <v>0.1719</v>
          </cell>
          <cell r="D1056">
            <v>0.121</v>
          </cell>
          <cell r="E1056">
            <v>5.0900000000000001E-2</v>
          </cell>
          <cell r="F1056">
            <v>0</v>
          </cell>
          <cell r="G1056">
            <v>0</v>
          </cell>
          <cell r="H1056">
            <v>2.5</v>
          </cell>
          <cell r="I1056">
            <v>3.6</v>
          </cell>
          <cell r="J1056">
            <v>6</v>
          </cell>
        </row>
        <row r="1057">
          <cell r="B1057">
            <v>108758</v>
          </cell>
          <cell r="C1057">
            <v>0.2949</v>
          </cell>
          <cell r="D1057">
            <v>0.2666</v>
          </cell>
          <cell r="E1057">
            <v>2.8299999999999999E-2</v>
          </cell>
          <cell r="F1057">
            <v>0</v>
          </cell>
          <cell r="G1057">
            <v>0</v>
          </cell>
          <cell r="H1057">
            <v>2.5</v>
          </cell>
          <cell r="I1057">
            <v>3.6</v>
          </cell>
          <cell r="J1057">
            <v>6</v>
          </cell>
        </row>
        <row r="1058">
          <cell r="B1058">
            <v>107353</v>
          </cell>
          <cell r="C1058">
            <v>0.97389999999999999</v>
          </cell>
          <cell r="D1058">
            <v>0.8599</v>
          </cell>
          <cell r="E1058">
            <v>0.11</v>
          </cell>
          <cell r="F1058">
            <v>4.0000000000000001E-3</v>
          </cell>
          <cell r="G1058">
            <v>0</v>
          </cell>
          <cell r="I1058">
            <v>3.6</v>
          </cell>
          <cell r="J1058">
            <v>6</v>
          </cell>
        </row>
        <row r="1059">
          <cell r="B1059">
            <v>106044</v>
          </cell>
          <cell r="C1059">
            <v>4.9862000000000002</v>
          </cell>
          <cell r="D1059">
            <v>3.2486000000000002</v>
          </cell>
          <cell r="E1059">
            <v>0.47399999999999998</v>
          </cell>
          <cell r="F1059">
            <v>0.316</v>
          </cell>
          <cell r="G1059">
            <v>0.94789999999999996</v>
          </cell>
          <cell r="J1059">
            <v>6</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5,7</v>
          </cell>
          <cell r="I1062" t="str">
            <v>Padrão Trimestral = 11,4</v>
          </cell>
          <cell r="J1062" t="str">
            <v>Padrão Anual = 19</v>
          </cell>
        </row>
        <row r="1063">
          <cell r="B1063">
            <v>64339</v>
          </cell>
          <cell r="C1063">
            <v>2.2319</v>
          </cell>
          <cell r="D1063">
            <v>1.9710000000000001</v>
          </cell>
          <cell r="E1063">
            <v>0.26090000000000002</v>
          </cell>
          <cell r="F1063">
            <v>0</v>
          </cell>
          <cell r="G1063">
            <v>0</v>
          </cell>
          <cell r="H1063">
            <v>5.7</v>
          </cell>
          <cell r="I1063">
            <v>11.4</v>
          </cell>
          <cell r="J1063">
            <v>19</v>
          </cell>
        </row>
        <row r="1064">
          <cell r="B1064">
            <v>64342</v>
          </cell>
          <cell r="C1064">
            <v>7.3085000000000004</v>
          </cell>
          <cell r="D1064">
            <v>5.1516999999999999</v>
          </cell>
          <cell r="E1064">
            <v>2.1553</v>
          </cell>
          <cell r="F1064">
            <v>1.5E-3</v>
          </cell>
          <cell r="G1064">
            <v>0</v>
          </cell>
          <cell r="H1064">
            <v>5.7</v>
          </cell>
          <cell r="I1064">
            <v>11.4</v>
          </cell>
          <cell r="J1064">
            <v>19</v>
          </cell>
        </row>
        <row r="1065">
          <cell r="B1065">
            <v>64306</v>
          </cell>
          <cell r="C1065">
            <v>1.4077999999999999</v>
          </cell>
          <cell r="D1065">
            <v>1.3651</v>
          </cell>
          <cell r="E1065">
            <v>4.1500000000000002E-2</v>
          </cell>
          <cell r="F1065">
            <v>0</v>
          </cell>
          <cell r="G1065">
            <v>1.1999999999999999E-3</v>
          </cell>
          <cell r="H1065">
            <v>5.7</v>
          </cell>
          <cell r="I1065">
            <v>11.4</v>
          </cell>
          <cell r="J1065">
            <v>19</v>
          </cell>
        </row>
        <row r="1066">
          <cell r="B1066">
            <v>64329</v>
          </cell>
          <cell r="C1066">
            <v>10.9495</v>
          </cell>
          <cell r="D1066">
            <v>8.4886999999999997</v>
          </cell>
          <cell r="E1066">
            <v>2.4582000000000002</v>
          </cell>
          <cell r="F1066">
            <v>1.5E-3</v>
          </cell>
          <cell r="G1066">
            <v>1.1999999999999999E-3</v>
          </cell>
          <cell r="H1066">
            <v>5.7</v>
          </cell>
          <cell r="I1066">
            <v>11.4</v>
          </cell>
          <cell r="J1066">
            <v>19</v>
          </cell>
        </row>
        <row r="1067">
          <cell r="B1067">
            <v>64279</v>
          </cell>
          <cell r="C1067">
            <v>0.33510000000000001</v>
          </cell>
          <cell r="D1067">
            <v>0.23910000000000001</v>
          </cell>
          <cell r="E1067">
            <v>9.6100000000000005E-2</v>
          </cell>
          <cell r="F1067">
            <v>0</v>
          </cell>
          <cell r="G1067">
            <v>0</v>
          </cell>
          <cell r="H1067">
            <v>5.7</v>
          </cell>
          <cell r="I1067">
            <v>11.4</v>
          </cell>
          <cell r="J1067">
            <v>19</v>
          </cell>
        </row>
        <row r="1068">
          <cell r="B1068">
            <v>64399</v>
          </cell>
          <cell r="C1068">
            <v>1.0740000000000001</v>
          </cell>
          <cell r="D1068">
            <v>0.6754</v>
          </cell>
          <cell r="E1068">
            <v>1.04E-2</v>
          </cell>
          <cell r="F1068">
            <v>0.38819999999999999</v>
          </cell>
          <cell r="G1068">
            <v>0</v>
          </cell>
          <cell r="H1068">
            <v>5.7</v>
          </cell>
          <cell r="I1068">
            <v>11.4</v>
          </cell>
          <cell r="J1068">
            <v>19</v>
          </cell>
        </row>
        <row r="1069">
          <cell r="B1069">
            <v>64380</v>
          </cell>
          <cell r="C1069">
            <v>0.30549999999999999</v>
          </cell>
          <cell r="D1069">
            <v>0.28070000000000001</v>
          </cell>
          <cell r="E1069">
            <v>2.4799999999999999E-2</v>
          </cell>
          <cell r="F1069">
            <v>0</v>
          </cell>
          <cell r="G1069">
            <v>0</v>
          </cell>
          <cell r="H1069">
            <v>5.7</v>
          </cell>
          <cell r="I1069">
            <v>11.4</v>
          </cell>
          <cell r="J1069">
            <v>19</v>
          </cell>
        </row>
        <row r="1070">
          <cell r="B1070">
            <v>64353</v>
          </cell>
          <cell r="C1070">
            <v>1.7151000000000001</v>
          </cell>
          <cell r="D1070">
            <v>1.1955</v>
          </cell>
          <cell r="E1070">
            <v>0.13120000000000001</v>
          </cell>
          <cell r="F1070">
            <v>0.38850000000000001</v>
          </cell>
          <cell r="G1070">
            <v>0</v>
          </cell>
          <cell r="H1070">
            <v>5.7</v>
          </cell>
          <cell r="I1070">
            <v>11.4</v>
          </cell>
          <cell r="J1070">
            <v>19</v>
          </cell>
        </row>
        <row r="1071">
          <cell r="B1071">
            <v>65037</v>
          </cell>
          <cell r="C1071">
            <v>1.2646999999999999</v>
          </cell>
          <cell r="D1071">
            <v>1.2642</v>
          </cell>
          <cell r="E1071">
            <v>5.0000000000000001E-4</v>
          </cell>
          <cell r="F1071">
            <v>0</v>
          </cell>
          <cell r="G1071">
            <v>0</v>
          </cell>
          <cell r="H1071">
            <v>5.7</v>
          </cell>
          <cell r="I1071">
            <v>11.4</v>
          </cell>
          <cell r="J1071">
            <v>19</v>
          </cell>
        </row>
        <row r="1072">
          <cell r="B1072">
            <v>65043</v>
          </cell>
          <cell r="C1072">
            <v>0.73319999999999996</v>
          </cell>
          <cell r="D1072">
            <v>0.72150000000000003</v>
          </cell>
          <cell r="E1072">
            <v>1.17E-2</v>
          </cell>
          <cell r="F1072">
            <v>0</v>
          </cell>
          <cell r="G1072">
            <v>0</v>
          </cell>
          <cell r="H1072">
            <v>5.7</v>
          </cell>
          <cell r="I1072">
            <v>11.4</v>
          </cell>
          <cell r="J1072">
            <v>19</v>
          </cell>
        </row>
        <row r="1073">
          <cell r="B1073">
            <v>65033</v>
          </cell>
          <cell r="C1073">
            <v>1.6420999999999999</v>
          </cell>
          <cell r="D1073">
            <v>1.4798</v>
          </cell>
          <cell r="E1073">
            <v>1.8599999999999998E-2</v>
          </cell>
          <cell r="F1073">
            <v>0.14369999999999999</v>
          </cell>
          <cell r="G1073">
            <v>0</v>
          </cell>
          <cell r="H1073">
            <v>5.7</v>
          </cell>
          <cell r="I1073">
            <v>11.4</v>
          </cell>
          <cell r="J1073">
            <v>19</v>
          </cell>
        </row>
        <row r="1074">
          <cell r="B1074">
            <v>65038</v>
          </cell>
          <cell r="C1074">
            <v>3.6398999999999999</v>
          </cell>
          <cell r="D1074">
            <v>3.4653999999999998</v>
          </cell>
          <cell r="E1074">
            <v>3.0800000000000001E-2</v>
          </cell>
          <cell r="F1074">
            <v>0.14369999999999999</v>
          </cell>
          <cell r="G1074">
            <v>0</v>
          </cell>
          <cell r="H1074">
            <v>5.7</v>
          </cell>
          <cell r="I1074">
            <v>11.4</v>
          </cell>
          <cell r="J1074">
            <v>19</v>
          </cell>
        </row>
        <row r="1075">
          <cell r="B1075">
            <v>65061</v>
          </cell>
          <cell r="C1075">
            <v>1.2384999999999999</v>
          </cell>
          <cell r="D1075">
            <v>1.2049000000000001</v>
          </cell>
          <cell r="E1075">
            <v>1.7100000000000001E-2</v>
          </cell>
          <cell r="F1075">
            <v>1.5100000000000001E-2</v>
          </cell>
          <cell r="G1075">
            <v>1.4E-3</v>
          </cell>
          <cell r="H1075">
            <v>5.7</v>
          </cell>
          <cell r="I1075">
            <v>11.4</v>
          </cell>
          <cell r="J1075">
            <v>19</v>
          </cell>
        </row>
        <row r="1076">
          <cell r="B1076">
            <v>65056</v>
          </cell>
          <cell r="C1076">
            <v>0.48330000000000001</v>
          </cell>
          <cell r="D1076">
            <v>0.46379999999999999</v>
          </cell>
          <cell r="E1076">
            <v>1.95E-2</v>
          </cell>
          <cell r="F1076">
            <v>0</v>
          </cell>
          <cell r="G1076">
            <v>0</v>
          </cell>
          <cell r="H1076">
            <v>5.7</v>
          </cell>
          <cell r="I1076">
            <v>11.4</v>
          </cell>
          <cell r="J1076">
            <v>19</v>
          </cell>
        </row>
        <row r="1077">
          <cell r="B1077">
            <v>66253</v>
          </cell>
          <cell r="C1077">
            <v>0.52470000000000006</v>
          </cell>
          <cell r="D1077">
            <v>0.51929999999999998</v>
          </cell>
          <cell r="E1077">
            <v>5.4000000000000003E-3</v>
          </cell>
          <cell r="F1077">
            <v>0</v>
          </cell>
          <cell r="G1077">
            <v>0</v>
          </cell>
          <cell r="H1077">
            <v>5.7</v>
          </cell>
          <cell r="I1077">
            <v>11.4</v>
          </cell>
          <cell r="J1077">
            <v>19</v>
          </cell>
        </row>
        <row r="1078">
          <cell r="B1078">
            <v>65457</v>
          </cell>
          <cell r="C1078">
            <v>2.2423999999999999</v>
          </cell>
          <cell r="D1078">
            <v>2.1842000000000001</v>
          </cell>
          <cell r="E1078">
            <v>4.1799999999999997E-2</v>
          </cell>
          <cell r="F1078">
            <v>1.4999999999999999E-2</v>
          </cell>
          <cell r="G1078">
            <v>1.4E-3</v>
          </cell>
          <cell r="I1078">
            <v>11.4</v>
          </cell>
          <cell r="J1078">
            <v>19</v>
          </cell>
        </row>
        <row r="1079">
          <cell r="B1079">
            <v>64794</v>
          </cell>
          <cell r="C1079">
            <v>18.493400000000001</v>
          </cell>
          <cell r="D1079">
            <v>15.3001</v>
          </cell>
          <cell r="E1079">
            <v>2.6440000000000001</v>
          </cell>
          <cell r="F1079">
            <v>0.54669999999999996</v>
          </cell>
          <cell r="G1079">
            <v>2.5999999999999999E-3</v>
          </cell>
          <cell r="J1079">
            <v>19</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v>
          </cell>
          <cell r="I1082" t="str">
            <v>Padrão Trimestral = 6</v>
          </cell>
          <cell r="J1082" t="str">
            <v>Padrão Anual = 10</v>
          </cell>
        </row>
        <row r="1083">
          <cell r="B1083">
            <v>48235</v>
          </cell>
          <cell r="C1083">
            <v>0.98960000000000004</v>
          </cell>
          <cell r="D1083">
            <v>0.1193</v>
          </cell>
          <cell r="E1083">
            <v>1.3100000000000001E-2</v>
          </cell>
          <cell r="F1083">
            <v>0.85719999999999996</v>
          </cell>
          <cell r="G1083">
            <v>0</v>
          </cell>
          <cell r="H1083">
            <v>3</v>
          </cell>
          <cell r="I1083">
            <v>6</v>
          </cell>
          <cell r="J1083">
            <v>10</v>
          </cell>
        </row>
        <row r="1084">
          <cell r="B1084">
            <v>48128</v>
          </cell>
          <cell r="C1084">
            <v>0.36749999999999999</v>
          </cell>
          <cell r="D1084">
            <v>0.2883</v>
          </cell>
          <cell r="E1084">
            <v>5.04E-2</v>
          </cell>
          <cell r="F1084">
            <v>2.8899999999999999E-2</v>
          </cell>
          <cell r="G1084">
            <v>0</v>
          </cell>
          <cell r="H1084">
            <v>3</v>
          </cell>
          <cell r="I1084">
            <v>6</v>
          </cell>
          <cell r="J1084">
            <v>10</v>
          </cell>
        </row>
        <row r="1085">
          <cell r="B1085">
            <v>48031</v>
          </cell>
          <cell r="C1085">
            <v>0.47920000000000001</v>
          </cell>
          <cell r="D1085">
            <v>0.43809999999999999</v>
          </cell>
          <cell r="E1085">
            <v>1.6799999999999999E-2</v>
          </cell>
          <cell r="F1085">
            <v>0</v>
          </cell>
          <cell r="G1085">
            <v>2.4400000000000002E-2</v>
          </cell>
          <cell r="H1085">
            <v>3</v>
          </cell>
          <cell r="I1085">
            <v>6</v>
          </cell>
          <cell r="J1085">
            <v>10</v>
          </cell>
        </row>
        <row r="1086">
          <cell r="B1086">
            <v>48131</v>
          </cell>
          <cell r="C1086">
            <v>1.8373999999999999</v>
          </cell>
          <cell r="D1086">
            <v>0.84499999999999997</v>
          </cell>
          <cell r="E1086">
            <v>8.0299999999999996E-2</v>
          </cell>
          <cell r="F1086">
            <v>0.88800000000000001</v>
          </cell>
          <cell r="G1086">
            <v>2.4299999999999999E-2</v>
          </cell>
          <cell r="H1086">
            <v>3</v>
          </cell>
          <cell r="I1086">
            <v>6</v>
          </cell>
          <cell r="J1086">
            <v>10</v>
          </cell>
        </row>
        <row r="1087">
          <cell r="B1087">
            <v>48035</v>
          </cell>
          <cell r="C1087">
            <v>7.3099999999999998E-2</v>
          </cell>
          <cell r="D1087">
            <v>4.1599999999999998E-2</v>
          </cell>
          <cell r="E1087">
            <v>2.8000000000000001E-2</v>
          </cell>
          <cell r="F1087">
            <v>3.5000000000000001E-3</v>
          </cell>
          <cell r="G1087">
            <v>0</v>
          </cell>
          <cell r="H1087">
            <v>3</v>
          </cell>
          <cell r="I1087">
            <v>6</v>
          </cell>
          <cell r="J1087">
            <v>10</v>
          </cell>
        </row>
        <row r="1088">
          <cell r="B1088">
            <v>48035</v>
          </cell>
          <cell r="C1088">
            <v>9.0800000000000006E-2</v>
          </cell>
          <cell r="D1088">
            <v>2.9499999999999998E-2</v>
          </cell>
          <cell r="E1088">
            <v>6.13E-2</v>
          </cell>
          <cell r="F1088">
            <v>0</v>
          </cell>
          <cell r="G1088">
            <v>0</v>
          </cell>
          <cell r="H1088">
            <v>3</v>
          </cell>
          <cell r="I1088">
            <v>6</v>
          </cell>
          <cell r="J1088">
            <v>10</v>
          </cell>
        </row>
        <row r="1089">
          <cell r="B1089">
            <v>48033</v>
          </cell>
          <cell r="C1089">
            <v>8.6199999999999999E-2</v>
          </cell>
          <cell r="D1089">
            <v>4.4699999999999997E-2</v>
          </cell>
          <cell r="E1089">
            <v>4.1500000000000002E-2</v>
          </cell>
          <cell r="F1089">
            <v>0</v>
          </cell>
          <cell r="G1089">
            <v>0</v>
          </cell>
          <cell r="H1089">
            <v>3</v>
          </cell>
          <cell r="I1089">
            <v>6</v>
          </cell>
          <cell r="J1089">
            <v>10</v>
          </cell>
        </row>
        <row r="1090">
          <cell r="B1090">
            <v>48034</v>
          </cell>
          <cell r="C1090">
            <v>0.25009999999999999</v>
          </cell>
          <cell r="D1090">
            <v>0.1158</v>
          </cell>
          <cell r="E1090">
            <v>0.1308</v>
          </cell>
          <cell r="F1090">
            <v>3.5000000000000001E-3</v>
          </cell>
          <cell r="G1090">
            <v>0</v>
          </cell>
          <cell r="H1090">
            <v>3</v>
          </cell>
          <cell r="I1090">
            <v>6</v>
          </cell>
          <cell r="J1090">
            <v>10</v>
          </cell>
        </row>
        <row r="1091">
          <cell r="B1091">
            <v>48701</v>
          </cell>
          <cell r="C1091">
            <v>0.1618</v>
          </cell>
          <cell r="D1091">
            <v>6.6600000000000006E-2</v>
          </cell>
          <cell r="E1091">
            <v>9.5100000000000004E-2</v>
          </cell>
          <cell r="F1091">
            <v>1E-4</v>
          </cell>
          <cell r="G1091">
            <v>0</v>
          </cell>
          <cell r="H1091">
            <v>3</v>
          </cell>
          <cell r="I1091">
            <v>6</v>
          </cell>
          <cell r="J1091">
            <v>10</v>
          </cell>
        </row>
        <row r="1092">
          <cell r="B1092">
            <v>48534</v>
          </cell>
          <cell r="C1092">
            <v>7.3800000000000004E-2</v>
          </cell>
          <cell r="D1092">
            <v>5.8799999999999998E-2</v>
          </cell>
          <cell r="E1092">
            <v>1.4999999999999999E-2</v>
          </cell>
          <cell r="F1092">
            <v>0</v>
          </cell>
          <cell r="G1092">
            <v>0</v>
          </cell>
          <cell r="H1092">
            <v>3</v>
          </cell>
          <cell r="I1092">
            <v>6</v>
          </cell>
          <cell r="J1092">
            <v>10</v>
          </cell>
        </row>
        <row r="1093">
          <cell r="B1093">
            <v>48534</v>
          </cell>
          <cell r="C1093">
            <v>8.2400000000000001E-2</v>
          </cell>
          <cell r="D1093">
            <v>6.5600000000000006E-2</v>
          </cell>
          <cell r="E1093">
            <v>9.9000000000000008E-3</v>
          </cell>
          <cell r="F1093">
            <v>6.8999999999999999E-3</v>
          </cell>
          <cell r="G1093">
            <v>0</v>
          </cell>
          <cell r="H1093">
            <v>3</v>
          </cell>
          <cell r="I1093">
            <v>6</v>
          </cell>
          <cell r="J1093">
            <v>10</v>
          </cell>
        </row>
        <row r="1094">
          <cell r="B1094">
            <v>48590</v>
          </cell>
          <cell r="C1094">
            <v>0.31819999999999998</v>
          </cell>
          <cell r="D1094">
            <v>0.191</v>
          </cell>
          <cell r="E1094">
            <v>0.1202</v>
          </cell>
          <cell r="F1094">
            <v>7.0000000000000001E-3</v>
          </cell>
          <cell r="G1094">
            <v>0</v>
          </cell>
          <cell r="H1094">
            <v>3</v>
          </cell>
          <cell r="I1094">
            <v>6</v>
          </cell>
          <cell r="J1094">
            <v>10</v>
          </cell>
        </row>
        <row r="1095">
          <cell r="B1095">
            <v>48550</v>
          </cell>
          <cell r="C1095">
            <v>0.40010000000000001</v>
          </cell>
          <cell r="D1095">
            <v>0.39589999999999997</v>
          </cell>
          <cell r="E1095">
            <v>4.3E-3</v>
          </cell>
          <cell r="F1095">
            <v>0</v>
          </cell>
          <cell r="G1095">
            <v>0</v>
          </cell>
          <cell r="H1095">
            <v>3</v>
          </cell>
          <cell r="I1095">
            <v>6</v>
          </cell>
          <cell r="J1095">
            <v>10</v>
          </cell>
        </row>
        <row r="1096">
          <cell r="B1096">
            <v>48546</v>
          </cell>
          <cell r="C1096">
            <v>6.8099999999999994E-2</v>
          </cell>
          <cell r="D1096">
            <v>1.5599999999999999E-2</v>
          </cell>
          <cell r="E1096">
            <v>5.2499999999999998E-2</v>
          </cell>
          <cell r="F1096">
            <v>0</v>
          </cell>
          <cell r="G1096">
            <v>0</v>
          </cell>
          <cell r="H1096">
            <v>3</v>
          </cell>
          <cell r="I1096">
            <v>6</v>
          </cell>
          <cell r="J1096">
            <v>10</v>
          </cell>
        </row>
        <row r="1097">
          <cell r="B1097">
            <v>49084</v>
          </cell>
          <cell r="C1097">
            <v>0.24809999999999999</v>
          </cell>
          <cell r="D1097">
            <v>0.21240000000000001</v>
          </cell>
          <cell r="E1097">
            <v>3.5700000000000003E-2</v>
          </cell>
          <cell r="F1097">
            <v>0</v>
          </cell>
          <cell r="G1097">
            <v>0</v>
          </cell>
          <cell r="H1097">
            <v>3</v>
          </cell>
          <cell r="I1097">
            <v>6</v>
          </cell>
          <cell r="J1097">
            <v>10</v>
          </cell>
        </row>
        <row r="1098">
          <cell r="B1098">
            <v>48727</v>
          </cell>
          <cell r="C1098">
            <v>0.71640000000000004</v>
          </cell>
          <cell r="D1098">
            <v>0.624</v>
          </cell>
          <cell r="E1098">
            <v>9.2600000000000002E-2</v>
          </cell>
          <cell r="F1098">
            <v>0</v>
          </cell>
          <cell r="G1098">
            <v>0</v>
          </cell>
          <cell r="I1098">
            <v>6</v>
          </cell>
          <cell r="J1098">
            <v>10</v>
          </cell>
        </row>
        <row r="1099">
          <cell r="B1099">
            <v>48371</v>
          </cell>
          <cell r="C1099">
            <v>3.1179999999999999</v>
          </cell>
          <cell r="D1099">
            <v>1.7763</v>
          </cell>
          <cell r="E1099">
            <v>0.42370000000000002</v>
          </cell>
          <cell r="F1099">
            <v>0.89400000000000002</v>
          </cell>
          <cell r="G1099">
            <v>2.4199999999999999E-2</v>
          </cell>
          <cell r="J1099">
            <v>10</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v>
          </cell>
          <cell r="I1102" t="str">
            <v>Padrão Trimestral = 6</v>
          </cell>
          <cell r="J1102" t="str">
            <v>Padrão Anual = 10</v>
          </cell>
        </row>
        <row r="1103">
          <cell r="B1103">
            <v>198183</v>
          </cell>
          <cell r="C1103">
            <v>0.6593</v>
          </cell>
          <cell r="D1103">
            <v>0.5988</v>
          </cell>
          <cell r="E1103">
            <v>5.0299999999999997E-2</v>
          </cell>
          <cell r="F1103">
            <v>1.0200000000000001E-2</v>
          </cell>
          <cell r="G1103">
            <v>0</v>
          </cell>
          <cell r="H1103">
            <v>3</v>
          </cell>
          <cell r="I1103">
            <v>6</v>
          </cell>
          <cell r="J1103">
            <v>10</v>
          </cell>
        </row>
        <row r="1104">
          <cell r="B1104">
            <v>198132</v>
          </cell>
          <cell r="C1104">
            <v>0.3241</v>
          </cell>
          <cell r="D1104">
            <v>0.28139999999999998</v>
          </cell>
          <cell r="E1104">
            <v>4.2500000000000003E-2</v>
          </cell>
          <cell r="F1104">
            <v>2.0000000000000001E-4</v>
          </cell>
          <cell r="G1104">
            <v>0</v>
          </cell>
          <cell r="H1104">
            <v>3</v>
          </cell>
          <cell r="I1104">
            <v>6</v>
          </cell>
          <cell r="J1104">
            <v>10</v>
          </cell>
        </row>
        <row r="1105">
          <cell r="B1105">
            <v>198134</v>
          </cell>
          <cell r="C1105">
            <v>0.80089999999999995</v>
          </cell>
          <cell r="D1105">
            <v>0.1726</v>
          </cell>
          <cell r="E1105">
            <v>0.29920000000000002</v>
          </cell>
          <cell r="F1105">
            <v>0</v>
          </cell>
          <cell r="G1105">
            <v>0.32900000000000001</v>
          </cell>
          <cell r="H1105">
            <v>3</v>
          </cell>
          <cell r="I1105">
            <v>6</v>
          </cell>
          <cell r="J1105">
            <v>10</v>
          </cell>
        </row>
        <row r="1106">
          <cell r="B1106">
            <v>198150</v>
          </cell>
          <cell r="C1106">
            <v>1.7843</v>
          </cell>
          <cell r="D1106">
            <v>1.0528999999999999</v>
          </cell>
          <cell r="E1106">
            <v>0.39200000000000002</v>
          </cell>
          <cell r="F1106">
            <v>1.04E-2</v>
          </cell>
          <cell r="G1106">
            <v>0.32900000000000001</v>
          </cell>
          <cell r="H1106">
            <v>3</v>
          </cell>
          <cell r="I1106">
            <v>6</v>
          </cell>
          <cell r="J1106">
            <v>10</v>
          </cell>
        </row>
        <row r="1107">
          <cell r="B1107">
            <v>198132</v>
          </cell>
          <cell r="C1107">
            <v>0.39040000000000002</v>
          </cell>
          <cell r="D1107">
            <v>0.2712</v>
          </cell>
          <cell r="E1107">
            <v>0.1148</v>
          </cell>
          <cell r="F1107">
            <v>4.4000000000000003E-3</v>
          </cell>
          <cell r="G1107">
            <v>0</v>
          </cell>
          <cell r="H1107">
            <v>3</v>
          </cell>
          <cell r="I1107">
            <v>6</v>
          </cell>
          <cell r="J1107">
            <v>10</v>
          </cell>
        </row>
        <row r="1108">
          <cell r="B1108">
            <v>198131</v>
          </cell>
          <cell r="C1108">
            <v>0.29630000000000001</v>
          </cell>
          <cell r="D1108">
            <v>0.27379999999999999</v>
          </cell>
          <cell r="E1108">
            <v>9.2999999999999992E-3</v>
          </cell>
          <cell r="F1108">
            <v>1.32E-2</v>
          </cell>
          <cell r="G1108">
            <v>0</v>
          </cell>
          <cell r="H1108">
            <v>3</v>
          </cell>
          <cell r="I1108">
            <v>6</v>
          </cell>
          <cell r="J1108">
            <v>10</v>
          </cell>
        </row>
        <row r="1109">
          <cell r="B1109">
            <v>198288</v>
          </cell>
          <cell r="C1109">
            <v>0.39479999999999998</v>
          </cell>
          <cell r="D1109">
            <v>0.1434</v>
          </cell>
          <cell r="E1109">
            <v>0.18490000000000001</v>
          </cell>
          <cell r="F1109">
            <v>6.6500000000000004E-2</v>
          </cell>
          <cell r="G1109">
            <v>0</v>
          </cell>
          <cell r="H1109">
            <v>3</v>
          </cell>
          <cell r="I1109">
            <v>6</v>
          </cell>
          <cell r="J1109">
            <v>10</v>
          </cell>
        </row>
        <row r="1110">
          <cell r="B1110">
            <v>198184</v>
          </cell>
          <cell r="C1110">
            <v>1.0814999999999999</v>
          </cell>
          <cell r="D1110">
            <v>0.68830000000000002</v>
          </cell>
          <cell r="E1110">
            <v>0.30909999999999999</v>
          </cell>
          <cell r="F1110">
            <v>8.4099999999999994E-2</v>
          </cell>
          <cell r="G1110">
            <v>0</v>
          </cell>
          <cell r="H1110">
            <v>3</v>
          </cell>
          <cell r="I1110">
            <v>6</v>
          </cell>
          <cell r="J1110">
            <v>10</v>
          </cell>
        </row>
        <row r="1111">
          <cell r="B1111">
            <v>200544</v>
          </cell>
          <cell r="C1111">
            <v>0.70269999999999999</v>
          </cell>
          <cell r="D1111">
            <v>0.62039999999999995</v>
          </cell>
          <cell r="E1111">
            <v>3.3500000000000002E-2</v>
          </cell>
          <cell r="F1111">
            <v>4.8000000000000001E-2</v>
          </cell>
          <cell r="G1111">
            <v>6.9999999999999999E-4</v>
          </cell>
          <cell r="H1111">
            <v>3</v>
          </cell>
          <cell r="I1111">
            <v>6</v>
          </cell>
          <cell r="J1111">
            <v>10</v>
          </cell>
        </row>
        <row r="1112">
          <cell r="B1112">
            <v>200536</v>
          </cell>
          <cell r="C1112">
            <v>0.21840000000000001</v>
          </cell>
          <cell r="D1112">
            <v>0.1426</v>
          </cell>
          <cell r="E1112">
            <v>1.84E-2</v>
          </cell>
          <cell r="F1112">
            <v>5.7299999999999997E-2</v>
          </cell>
          <cell r="G1112">
            <v>0</v>
          </cell>
          <cell r="H1112">
            <v>3</v>
          </cell>
          <cell r="I1112">
            <v>6</v>
          </cell>
          <cell r="J1112">
            <v>10</v>
          </cell>
        </row>
        <row r="1113">
          <cell r="B1113">
            <v>200636</v>
          </cell>
          <cell r="C1113">
            <v>0.2172</v>
          </cell>
          <cell r="D1113">
            <v>0.1016</v>
          </cell>
          <cell r="E1113">
            <v>0.10539999999999999</v>
          </cell>
          <cell r="F1113">
            <v>1.03E-2</v>
          </cell>
          <cell r="G1113">
            <v>0</v>
          </cell>
          <cell r="H1113">
            <v>3</v>
          </cell>
          <cell r="I1113">
            <v>6</v>
          </cell>
          <cell r="J1113">
            <v>10</v>
          </cell>
        </row>
        <row r="1114">
          <cell r="B1114">
            <v>200572</v>
          </cell>
          <cell r="C1114">
            <v>1.1382000000000001</v>
          </cell>
          <cell r="D1114">
            <v>0.86450000000000005</v>
          </cell>
          <cell r="E1114">
            <v>0.1573</v>
          </cell>
          <cell r="F1114">
            <v>0.11559999999999999</v>
          </cell>
          <cell r="G1114">
            <v>6.9999999999999999E-4</v>
          </cell>
          <cell r="H1114">
            <v>3</v>
          </cell>
          <cell r="I1114">
            <v>6</v>
          </cell>
          <cell r="J1114">
            <v>10</v>
          </cell>
        </row>
        <row r="1115">
          <cell r="B1115">
            <v>200636</v>
          </cell>
          <cell r="C1115">
            <v>0.26440000000000002</v>
          </cell>
          <cell r="D1115">
            <v>0.19769999999999999</v>
          </cell>
          <cell r="E1115">
            <v>1.54E-2</v>
          </cell>
          <cell r="F1115">
            <v>5.0900000000000001E-2</v>
          </cell>
          <cell r="G1115">
            <v>5.0000000000000001E-4</v>
          </cell>
          <cell r="H1115">
            <v>3</v>
          </cell>
          <cell r="I1115">
            <v>6</v>
          </cell>
          <cell r="J1115">
            <v>10</v>
          </cell>
        </row>
        <row r="1116">
          <cell r="B1116">
            <v>200627</v>
          </cell>
          <cell r="C1116">
            <v>0.38140000000000002</v>
          </cell>
          <cell r="D1116">
            <v>0.2303</v>
          </cell>
          <cell r="E1116">
            <v>0.15110000000000001</v>
          </cell>
          <cell r="F1116">
            <v>0</v>
          </cell>
          <cell r="G1116">
            <v>0</v>
          </cell>
          <cell r="H1116">
            <v>3</v>
          </cell>
          <cell r="I1116">
            <v>6</v>
          </cell>
          <cell r="J1116">
            <v>10</v>
          </cell>
        </row>
        <row r="1117">
          <cell r="B1117">
            <v>203633</v>
          </cell>
          <cell r="C1117">
            <v>0.69159999999999999</v>
          </cell>
          <cell r="D1117">
            <v>0.6159</v>
          </cell>
          <cell r="E1117">
            <v>6.2199999999999998E-2</v>
          </cell>
          <cell r="F1117">
            <v>1.1599999999999999E-2</v>
          </cell>
          <cell r="G1117">
            <v>1.9E-3</v>
          </cell>
          <cell r="H1117">
            <v>3</v>
          </cell>
          <cell r="I1117">
            <v>6</v>
          </cell>
          <cell r="J1117">
            <v>10</v>
          </cell>
        </row>
        <row r="1118">
          <cell r="B1118">
            <v>201632</v>
          </cell>
          <cell r="C1118">
            <v>1.3411</v>
          </cell>
          <cell r="D1118">
            <v>1.0479000000000001</v>
          </cell>
          <cell r="E1118">
            <v>0.22850000000000001</v>
          </cell>
          <cell r="F1118">
            <v>6.2399999999999997E-2</v>
          </cell>
          <cell r="G1118">
            <v>2.3999999999999998E-3</v>
          </cell>
          <cell r="I1118">
            <v>6</v>
          </cell>
          <cell r="J1118">
            <v>10</v>
          </cell>
        </row>
        <row r="1119">
          <cell r="B1119">
            <v>199634</v>
          </cell>
          <cell r="C1119">
            <v>5.3428000000000004</v>
          </cell>
          <cell r="D1119">
            <v>3.6553</v>
          </cell>
          <cell r="E1119">
            <v>1.0847</v>
          </cell>
          <cell r="F1119">
            <v>0.27300000000000002</v>
          </cell>
          <cell r="G1119">
            <v>0.32969999999999999</v>
          </cell>
          <cell r="J1119">
            <v>10</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2,5</v>
          </cell>
          <cell r="I1122" t="str">
            <v>Padrão Trimestral = 4,8</v>
          </cell>
          <cell r="J1122" t="str">
            <v>Padrão Anual = 8</v>
          </cell>
        </row>
        <row r="1123">
          <cell r="B1123">
            <v>82789</v>
          </cell>
          <cell r="C1123">
            <v>0.65159999999999996</v>
          </cell>
          <cell r="D1123">
            <v>0.31900000000000001</v>
          </cell>
          <cell r="E1123">
            <v>0.33250000000000002</v>
          </cell>
          <cell r="F1123">
            <v>0</v>
          </cell>
          <cell r="G1123">
            <v>0</v>
          </cell>
          <cell r="H1123">
            <v>2.5</v>
          </cell>
          <cell r="I1123">
            <v>4.8</v>
          </cell>
          <cell r="J1123">
            <v>8</v>
          </cell>
        </row>
        <row r="1124">
          <cell r="B1124">
            <v>82453</v>
          </cell>
          <cell r="C1124">
            <v>2.2503000000000002</v>
          </cell>
          <cell r="D1124">
            <v>1.9746999999999999</v>
          </cell>
          <cell r="E1124">
            <v>4.87E-2</v>
          </cell>
          <cell r="F1124">
            <v>0.22689999999999999</v>
          </cell>
          <cell r="G1124">
            <v>0</v>
          </cell>
          <cell r="H1124">
            <v>2.5</v>
          </cell>
          <cell r="I1124">
            <v>4.8</v>
          </cell>
          <cell r="J1124">
            <v>8</v>
          </cell>
        </row>
        <row r="1125">
          <cell r="B1125">
            <v>82463</v>
          </cell>
          <cell r="C1125">
            <v>0.28110000000000002</v>
          </cell>
          <cell r="D1125">
            <v>0.26319999999999999</v>
          </cell>
          <cell r="E1125">
            <v>1.7399999999999999E-2</v>
          </cell>
          <cell r="F1125">
            <v>5.0000000000000001E-4</v>
          </cell>
          <cell r="G1125">
            <v>0</v>
          </cell>
          <cell r="H1125">
            <v>2.5</v>
          </cell>
          <cell r="I1125">
            <v>4.8</v>
          </cell>
          <cell r="J1125">
            <v>8</v>
          </cell>
        </row>
        <row r="1126">
          <cell r="B1126">
            <v>82568</v>
          </cell>
          <cell r="C1126">
            <v>3.1812999999999998</v>
          </cell>
          <cell r="D1126">
            <v>2.5547</v>
          </cell>
          <cell r="E1126">
            <v>0.39939999999999998</v>
          </cell>
          <cell r="F1126">
            <v>0.2271</v>
          </cell>
          <cell r="G1126">
            <v>0</v>
          </cell>
          <cell r="H1126">
            <v>2.5</v>
          </cell>
          <cell r="I1126">
            <v>4.8</v>
          </cell>
          <cell r="J1126">
            <v>8</v>
          </cell>
        </row>
        <row r="1127">
          <cell r="B1127">
            <v>82463</v>
          </cell>
          <cell r="C1127">
            <v>0.68889999999999996</v>
          </cell>
          <cell r="D1127">
            <v>0.20699999999999999</v>
          </cell>
          <cell r="E1127">
            <v>0.1133</v>
          </cell>
          <cell r="F1127">
            <v>2.9000000000000001E-2</v>
          </cell>
          <cell r="G1127">
            <v>0.33950000000000002</v>
          </cell>
          <cell r="H1127">
            <v>2.5</v>
          </cell>
          <cell r="I1127">
            <v>4.8</v>
          </cell>
          <cell r="J1127">
            <v>8</v>
          </cell>
        </row>
        <row r="1128">
          <cell r="B1128">
            <v>82463</v>
          </cell>
          <cell r="C1128">
            <v>0.5343</v>
          </cell>
          <cell r="D1128">
            <v>0.51439999999999997</v>
          </cell>
          <cell r="E1128">
            <v>1.9300000000000001E-2</v>
          </cell>
          <cell r="F1128">
            <v>0</v>
          </cell>
          <cell r="G1128">
            <v>6.9999999999999999E-4</v>
          </cell>
          <cell r="H1128">
            <v>2.5</v>
          </cell>
          <cell r="I1128">
            <v>4.8</v>
          </cell>
          <cell r="J1128">
            <v>8</v>
          </cell>
        </row>
        <row r="1129">
          <cell r="B1129">
            <v>82463</v>
          </cell>
          <cell r="C1129">
            <v>0.30969999999999998</v>
          </cell>
          <cell r="D1129">
            <v>0.24229999999999999</v>
          </cell>
          <cell r="E1129">
            <v>6.7400000000000002E-2</v>
          </cell>
          <cell r="F1129">
            <v>0</v>
          </cell>
          <cell r="G1129">
            <v>0</v>
          </cell>
          <cell r="H1129">
            <v>2.5</v>
          </cell>
          <cell r="I1129">
            <v>4.8</v>
          </cell>
          <cell r="J1129">
            <v>8</v>
          </cell>
        </row>
        <row r="1130">
          <cell r="B1130">
            <v>82463</v>
          </cell>
          <cell r="C1130">
            <v>1.5328999999999999</v>
          </cell>
          <cell r="D1130">
            <v>0.9637</v>
          </cell>
          <cell r="E1130">
            <v>0.2</v>
          </cell>
          <cell r="F1130">
            <v>2.9000000000000001E-2</v>
          </cell>
          <cell r="G1130">
            <v>0.3402</v>
          </cell>
          <cell r="H1130">
            <v>2.5</v>
          </cell>
          <cell r="I1130">
            <v>4.8</v>
          </cell>
          <cell r="J1130">
            <v>8</v>
          </cell>
        </row>
        <row r="1131">
          <cell r="B1131">
            <v>82811</v>
          </cell>
          <cell r="C1131">
            <v>0.20569999999999999</v>
          </cell>
          <cell r="D1131">
            <v>9.0899999999999995E-2</v>
          </cell>
          <cell r="E1131">
            <v>0.1148</v>
          </cell>
          <cell r="F1131">
            <v>0</v>
          </cell>
          <cell r="G1131">
            <v>0</v>
          </cell>
          <cell r="H1131">
            <v>2.5</v>
          </cell>
          <cell r="I1131">
            <v>4.8</v>
          </cell>
          <cell r="J1131">
            <v>8</v>
          </cell>
        </row>
        <row r="1132">
          <cell r="B1132">
            <v>82811</v>
          </cell>
          <cell r="C1132">
            <v>0.28610000000000002</v>
          </cell>
          <cell r="D1132">
            <v>6.7900000000000002E-2</v>
          </cell>
          <cell r="E1132">
            <v>0.2175</v>
          </cell>
          <cell r="F1132">
            <v>8.0000000000000004E-4</v>
          </cell>
          <cell r="G1132">
            <v>0</v>
          </cell>
          <cell r="H1132">
            <v>2.5</v>
          </cell>
          <cell r="I1132">
            <v>4.8</v>
          </cell>
          <cell r="J1132">
            <v>8</v>
          </cell>
        </row>
        <row r="1133">
          <cell r="B1133">
            <v>82811</v>
          </cell>
          <cell r="C1133">
            <v>0.315</v>
          </cell>
          <cell r="D1133">
            <v>0.2263</v>
          </cell>
          <cell r="E1133">
            <v>8.8800000000000004E-2</v>
          </cell>
          <cell r="F1133">
            <v>0</v>
          </cell>
          <cell r="G1133">
            <v>0</v>
          </cell>
          <cell r="H1133">
            <v>2.5</v>
          </cell>
          <cell r="I1133">
            <v>4.8</v>
          </cell>
          <cell r="J1133">
            <v>8</v>
          </cell>
        </row>
        <row r="1134">
          <cell r="B1134">
            <v>82811</v>
          </cell>
          <cell r="C1134">
            <v>0.80679999999999996</v>
          </cell>
          <cell r="D1134">
            <v>0.3851</v>
          </cell>
          <cell r="E1134">
            <v>0.42109999999999997</v>
          </cell>
          <cell r="F1134">
            <v>8.0000000000000004E-4</v>
          </cell>
          <cell r="G1134">
            <v>0</v>
          </cell>
          <cell r="H1134">
            <v>2.5</v>
          </cell>
          <cell r="I1134">
            <v>4.8</v>
          </cell>
          <cell r="J1134">
            <v>8</v>
          </cell>
        </row>
        <row r="1135">
          <cell r="B1135">
            <v>82973</v>
          </cell>
          <cell r="C1135">
            <v>0.75060000000000004</v>
          </cell>
          <cell r="D1135">
            <v>0.60880000000000001</v>
          </cell>
          <cell r="E1135">
            <v>0.1419</v>
          </cell>
          <cell r="F1135">
            <v>0</v>
          </cell>
          <cell r="G1135">
            <v>0</v>
          </cell>
          <cell r="H1135">
            <v>2.5</v>
          </cell>
          <cell r="I1135">
            <v>4.8</v>
          </cell>
          <cell r="J1135">
            <v>8</v>
          </cell>
        </row>
        <row r="1136">
          <cell r="B1136">
            <v>82682</v>
          </cell>
          <cell r="C1136">
            <v>0.74529999999999996</v>
          </cell>
          <cell r="D1136">
            <v>0.23910000000000001</v>
          </cell>
          <cell r="E1136">
            <v>0.50619999999999998</v>
          </cell>
          <cell r="F1136">
            <v>0</v>
          </cell>
          <cell r="G1136">
            <v>0</v>
          </cell>
          <cell r="H1136">
            <v>2.5</v>
          </cell>
          <cell r="I1136">
            <v>4.8</v>
          </cell>
          <cell r="J1136">
            <v>8</v>
          </cell>
        </row>
        <row r="1137">
          <cell r="B1137">
            <v>83788</v>
          </cell>
          <cell r="C1137">
            <v>0.41920000000000002</v>
          </cell>
          <cell r="D1137">
            <v>0.4113</v>
          </cell>
          <cell r="E1137">
            <v>7.9000000000000008E-3</v>
          </cell>
          <cell r="F1137">
            <v>0</v>
          </cell>
          <cell r="G1137">
            <v>0</v>
          </cell>
          <cell r="H1137">
            <v>2.5</v>
          </cell>
          <cell r="I1137">
            <v>4.8</v>
          </cell>
          <cell r="J1137">
            <v>8</v>
          </cell>
        </row>
        <row r="1138">
          <cell r="B1138">
            <v>83148</v>
          </cell>
          <cell r="C1138">
            <v>1.9126000000000001</v>
          </cell>
          <cell r="D1138">
            <v>1.2597</v>
          </cell>
          <cell r="E1138">
            <v>0.65290000000000004</v>
          </cell>
          <cell r="F1138">
            <v>0</v>
          </cell>
          <cell r="G1138">
            <v>0</v>
          </cell>
          <cell r="I1138">
            <v>4.8</v>
          </cell>
          <cell r="J1138">
            <v>8</v>
          </cell>
        </row>
        <row r="1139">
          <cell r="B1139">
            <v>82748</v>
          </cell>
          <cell r="C1139">
            <v>7.4311999999999996</v>
          </cell>
          <cell r="D1139">
            <v>5.1607000000000003</v>
          </cell>
          <cell r="E1139">
            <v>1.6753</v>
          </cell>
          <cell r="F1139">
            <v>0.25629999999999997</v>
          </cell>
          <cell r="G1139">
            <v>0.33900000000000002</v>
          </cell>
          <cell r="J1139">
            <v>8</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87154</v>
          </cell>
          <cell r="C1143">
            <v>0.54300000000000004</v>
          </cell>
          <cell r="D1143">
            <v>0.51249999999999996</v>
          </cell>
          <cell r="E1143">
            <v>3.0499999999999999E-2</v>
          </cell>
          <cell r="F1143">
            <v>0</v>
          </cell>
          <cell r="G1143">
            <v>0</v>
          </cell>
          <cell r="H1143">
            <v>2.7</v>
          </cell>
          <cell r="I1143">
            <v>5.4</v>
          </cell>
          <cell r="J1143">
            <v>9</v>
          </cell>
        </row>
        <row r="1144">
          <cell r="B1144">
            <v>87156</v>
          </cell>
          <cell r="C1144">
            <v>0.40110000000000001</v>
          </cell>
          <cell r="D1144">
            <v>0.25740000000000002</v>
          </cell>
          <cell r="E1144">
            <v>4.65E-2</v>
          </cell>
          <cell r="F1144">
            <v>9.7199999999999995E-2</v>
          </cell>
          <cell r="G1144">
            <v>0</v>
          </cell>
          <cell r="H1144">
            <v>2.7</v>
          </cell>
          <cell r="I1144">
            <v>5.4</v>
          </cell>
          <cell r="J1144">
            <v>9</v>
          </cell>
        </row>
        <row r="1145">
          <cell r="B1145">
            <v>87151</v>
          </cell>
          <cell r="C1145">
            <v>0.27589999999999998</v>
          </cell>
          <cell r="D1145">
            <v>0.1547</v>
          </cell>
          <cell r="E1145">
            <v>3.4299999999999997E-2</v>
          </cell>
          <cell r="F1145">
            <v>3.2800000000000003E-2</v>
          </cell>
          <cell r="G1145">
            <v>5.4100000000000002E-2</v>
          </cell>
          <cell r="H1145">
            <v>2.7</v>
          </cell>
          <cell r="I1145">
            <v>5.4</v>
          </cell>
          <cell r="J1145">
            <v>9</v>
          </cell>
        </row>
        <row r="1146">
          <cell r="B1146">
            <v>87154</v>
          </cell>
          <cell r="C1146">
            <v>1.22</v>
          </cell>
          <cell r="D1146">
            <v>0.92459999999999998</v>
          </cell>
          <cell r="E1146">
            <v>0.1113</v>
          </cell>
          <cell r="F1146">
            <v>0.13</v>
          </cell>
          <cell r="G1146">
            <v>5.4100000000000002E-2</v>
          </cell>
          <cell r="H1146">
            <v>2.7</v>
          </cell>
          <cell r="I1146">
            <v>5.4</v>
          </cell>
          <cell r="J1146">
            <v>9</v>
          </cell>
        </row>
        <row r="1147">
          <cell r="B1147">
            <v>87162</v>
          </cell>
          <cell r="C1147">
            <v>0.56079999999999997</v>
          </cell>
          <cell r="D1147">
            <v>0.1153</v>
          </cell>
          <cell r="E1147">
            <v>0.42580000000000001</v>
          </cell>
          <cell r="F1147">
            <v>1.9699999999999999E-2</v>
          </cell>
          <cell r="G1147">
            <v>0</v>
          </cell>
          <cell r="H1147">
            <v>2.7</v>
          </cell>
          <cell r="I1147">
            <v>5.4</v>
          </cell>
          <cell r="J1147">
            <v>9</v>
          </cell>
        </row>
        <row r="1148">
          <cell r="B1148">
            <v>87154</v>
          </cell>
          <cell r="C1148">
            <v>0.61860000000000004</v>
          </cell>
          <cell r="D1148">
            <v>0.50149999999999995</v>
          </cell>
          <cell r="E1148">
            <v>0.1157</v>
          </cell>
          <cell r="F1148">
            <v>1.4E-3</v>
          </cell>
          <cell r="G1148">
            <v>0</v>
          </cell>
          <cell r="H1148">
            <v>2.7</v>
          </cell>
          <cell r="I1148">
            <v>5.4</v>
          </cell>
          <cell r="J1148">
            <v>9</v>
          </cell>
        </row>
        <row r="1149">
          <cell r="B1149">
            <v>87123</v>
          </cell>
          <cell r="C1149">
            <v>0.4012</v>
          </cell>
          <cell r="D1149">
            <v>0.38740000000000002</v>
          </cell>
          <cell r="E1149">
            <v>1.38E-2</v>
          </cell>
          <cell r="F1149">
            <v>0</v>
          </cell>
          <cell r="G1149">
            <v>0</v>
          </cell>
          <cell r="H1149">
            <v>2.7</v>
          </cell>
          <cell r="I1149">
            <v>5.4</v>
          </cell>
          <cell r="J1149">
            <v>9</v>
          </cell>
        </row>
        <row r="1150">
          <cell r="B1150">
            <v>87146</v>
          </cell>
          <cell r="C1150">
            <v>1.5807</v>
          </cell>
          <cell r="D1150">
            <v>1.0042</v>
          </cell>
          <cell r="E1150">
            <v>0.5554</v>
          </cell>
          <cell r="F1150">
            <v>2.1100000000000001E-2</v>
          </cell>
          <cell r="G1150">
            <v>0</v>
          </cell>
          <cell r="H1150">
            <v>2.7</v>
          </cell>
          <cell r="I1150">
            <v>5.4</v>
          </cell>
          <cell r="J1150">
            <v>9</v>
          </cell>
        </row>
        <row r="1151">
          <cell r="B1151">
            <v>88484</v>
          </cell>
          <cell r="C1151">
            <v>0.46760000000000002</v>
          </cell>
          <cell r="D1151">
            <v>0.28139999999999998</v>
          </cell>
          <cell r="E1151">
            <v>1.2699999999999999E-2</v>
          </cell>
          <cell r="F1151">
            <v>0.1734</v>
          </cell>
          <cell r="G1151">
            <v>0</v>
          </cell>
          <cell r="H1151">
            <v>2.7</v>
          </cell>
          <cell r="I1151">
            <v>5.4</v>
          </cell>
          <cell r="J1151">
            <v>9</v>
          </cell>
        </row>
        <row r="1152">
          <cell r="B1152">
            <v>88484</v>
          </cell>
          <cell r="C1152">
            <v>0.32490000000000002</v>
          </cell>
          <cell r="D1152">
            <v>0.2525</v>
          </cell>
          <cell r="E1152">
            <v>7.2499999999999995E-2</v>
          </cell>
          <cell r="F1152">
            <v>0</v>
          </cell>
          <cell r="G1152">
            <v>0</v>
          </cell>
          <cell r="H1152">
            <v>2.7</v>
          </cell>
          <cell r="I1152">
            <v>5.4</v>
          </cell>
          <cell r="J1152">
            <v>9</v>
          </cell>
        </row>
        <row r="1153">
          <cell r="B1153">
            <v>88484</v>
          </cell>
          <cell r="C1153">
            <v>0.2888</v>
          </cell>
          <cell r="D1153">
            <v>0.26719999999999999</v>
          </cell>
          <cell r="E1153">
            <v>2.1600000000000001E-2</v>
          </cell>
          <cell r="F1153">
            <v>0</v>
          </cell>
          <cell r="G1153">
            <v>0</v>
          </cell>
          <cell r="H1153">
            <v>2.7</v>
          </cell>
          <cell r="I1153">
            <v>5.4</v>
          </cell>
          <cell r="J1153">
            <v>9</v>
          </cell>
        </row>
        <row r="1154">
          <cell r="B1154">
            <v>88484</v>
          </cell>
          <cell r="C1154">
            <v>1.0812999999999999</v>
          </cell>
          <cell r="D1154">
            <v>0.80110000000000003</v>
          </cell>
          <cell r="E1154">
            <v>0.10680000000000001</v>
          </cell>
          <cell r="F1154">
            <v>0.1734</v>
          </cell>
          <cell r="G1154">
            <v>0</v>
          </cell>
          <cell r="H1154">
            <v>2.7</v>
          </cell>
          <cell r="I1154">
            <v>5.4</v>
          </cell>
          <cell r="J1154">
            <v>9</v>
          </cell>
        </row>
        <row r="1155">
          <cell r="B1155">
            <v>88453</v>
          </cell>
          <cell r="C1155">
            <v>0.72909999999999997</v>
          </cell>
          <cell r="D1155">
            <v>0.68430000000000002</v>
          </cell>
          <cell r="E1155">
            <v>4.4900000000000002E-2</v>
          </cell>
          <cell r="F1155">
            <v>0</v>
          </cell>
          <cell r="G1155">
            <v>0</v>
          </cell>
          <cell r="H1155">
            <v>2.7</v>
          </cell>
          <cell r="I1155">
            <v>5.4</v>
          </cell>
          <cell r="J1155">
            <v>9</v>
          </cell>
        </row>
        <row r="1156">
          <cell r="B1156">
            <v>88443</v>
          </cell>
          <cell r="C1156">
            <v>0.52810000000000001</v>
          </cell>
          <cell r="D1156">
            <v>0.13289999999999999</v>
          </cell>
          <cell r="E1156">
            <v>0.2223</v>
          </cell>
          <cell r="F1156">
            <v>0</v>
          </cell>
          <cell r="G1156">
            <v>0.17280000000000001</v>
          </cell>
          <cell r="H1156">
            <v>2.7</v>
          </cell>
          <cell r="I1156">
            <v>5.4</v>
          </cell>
          <cell r="J1156">
            <v>9</v>
          </cell>
        </row>
        <row r="1157">
          <cell r="B1157">
            <v>89419</v>
          </cell>
          <cell r="C1157">
            <v>1.1412</v>
          </cell>
          <cell r="D1157">
            <v>1.0330999999999999</v>
          </cell>
          <cell r="E1157">
            <v>9.4399999999999998E-2</v>
          </cell>
          <cell r="F1157">
            <v>1.37E-2</v>
          </cell>
          <cell r="G1157">
            <v>0</v>
          </cell>
          <cell r="H1157">
            <v>2.7</v>
          </cell>
          <cell r="I1157">
            <v>5.4</v>
          </cell>
          <cell r="J1157">
            <v>9</v>
          </cell>
        </row>
        <row r="1158">
          <cell r="B1158">
            <v>88772</v>
          </cell>
          <cell r="C1158">
            <v>2.4020999999999999</v>
          </cell>
          <cell r="D1158">
            <v>1.8549</v>
          </cell>
          <cell r="E1158">
            <v>0.36130000000000001</v>
          </cell>
          <cell r="F1158">
            <v>1.38E-2</v>
          </cell>
          <cell r="G1158">
            <v>0.17219999999999999</v>
          </cell>
          <cell r="I1158">
            <v>5.4</v>
          </cell>
          <cell r="J1158">
            <v>9</v>
          </cell>
        </row>
        <row r="1159">
          <cell r="B1159">
            <v>87889</v>
          </cell>
          <cell r="C1159">
            <v>6.2919999999999998</v>
          </cell>
          <cell r="D1159">
            <v>4.5926</v>
          </cell>
          <cell r="E1159">
            <v>1.1335</v>
          </cell>
          <cell r="F1159">
            <v>0.33839999999999998</v>
          </cell>
          <cell r="G1159">
            <v>0.22750000000000001</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4,2</v>
          </cell>
          <cell r="J1162" t="str">
            <v>Padrão Anual = 7</v>
          </cell>
        </row>
        <row r="1163">
          <cell r="B1163">
            <v>124181</v>
          </cell>
          <cell r="C1163">
            <v>0.36249999999999999</v>
          </cell>
          <cell r="D1163">
            <v>0.30669999999999997</v>
          </cell>
          <cell r="E1163">
            <v>1.3599999999999999E-2</v>
          </cell>
          <cell r="F1163">
            <v>4.2200000000000001E-2</v>
          </cell>
          <cell r="G1163">
            <v>0</v>
          </cell>
          <cell r="H1163">
            <v>2.5</v>
          </cell>
          <cell r="I1163">
            <v>4.2</v>
          </cell>
          <cell r="J1163">
            <v>7</v>
          </cell>
        </row>
        <row r="1164">
          <cell r="B1164">
            <v>124098</v>
          </cell>
          <cell r="C1164">
            <v>0.314</v>
          </cell>
          <cell r="D1164">
            <v>0.2145</v>
          </cell>
          <cell r="E1164">
            <v>6.2700000000000006E-2</v>
          </cell>
          <cell r="F1164">
            <v>3.6799999999999999E-2</v>
          </cell>
          <cell r="G1164">
            <v>0</v>
          </cell>
          <cell r="H1164">
            <v>2.5</v>
          </cell>
          <cell r="I1164">
            <v>4.2</v>
          </cell>
          <cell r="J1164">
            <v>7</v>
          </cell>
        </row>
        <row r="1165">
          <cell r="B1165">
            <v>124040</v>
          </cell>
          <cell r="C1165">
            <v>0.23649999999999999</v>
          </cell>
          <cell r="D1165">
            <v>0.2056</v>
          </cell>
          <cell r="E1165">
            <v>3.09E-2</v>
          </cell>
          <cell r="F1165">
            <v>0</v>
          </cell>
          <cell r="G1165">
            <v>0</v>
          </cell>
          <cell r="H1165">
            <v>2.5</v>
          </cell>
          <cell r="I1165">
            <v>4.2</v>
          </cell>
          <cell r="J1165">
            <v>7</v>
          </cell>
        </row>
        <row r="1166">
          <cell r="B1166">
            <v>124106</v>
          </cell>
          <cell r="C1166">
            <v>0.91310000000000002</v>
          </cell>
          <cell r="D1166">
            <v>0.72689999999999999</v>
          </cell>
          <cell r="E1166">
            <v>0.1072</v>
          </cell>
          <cell r="F1166">
            <v>7.9000000000000001E-2</v>
          </cell>
          <cell r="G1166">
            <v>0</v>
          </cell>
          <cell r="H1166">
            <v>2.5</v>
          </cell>
          <cell r="I1166">
            <v>4.2</v>
          </cell>
          <cell r="J1166">
            <v>7</v>
          </cell>
        </row>
        <row r="1167">
          <cell r="B1167">
            <v>124012</v>
          </cell>
          <cell r="C1167">
            <v>0.50480000000000003</v>
          </cell>
          <cell r="D1167">
            <v>9.8599999999999993E-2</v>
          </cell>
          <cell r="E1167">
            <v>0.14510000000000001</v>
          </cell>
          <cell r="F1167">
            <v>0.26119999999999999</v>
          </cell>
          <cell r="G1167">
            <v>0</v>
          </cell>
          <cell r="H1167">
            <v>2.5</v>
          </cell>
          <cell r="I1167">
            <v>4.2</v>
          </cell>
          <cell r="J1167">
            <v>7</v>
          </cell>
        </row>
        <row r="1168">
          <cell r="B1168">
            <v>123975</v>
          </cell>
          <cell r="C1168">
            <v>0.17910000000000001</v>
          </cell>
          <cell r="D1168">
            <v>0.126</v>
          </cell>
          <cell r="E1168">
            <v>4.2500000000000003E-2</v>
          </cell>
          <cell r="F1168">
            <v>1.06E-2</v>
          </cell>
          <cell r="G1168">
            <v>0</v>
          </cell>
          <cell r="H1168">
            <v>2.5</v>
          </cell>
          <cell r="I1168">
            <v>4.2</v>
          </cell>
          <cell r="J1168">
            <v>7</v>
          </cell>
        </row>
        <row r="1169">
          <cell r="B1169">
            <v>123895</v>
          </cell>
          <cell r="C1169">
            <v>0.17180000000000001</v>
          </cell>
          <cell r="D1169">
            <v>0.1598</v>
          </cell>
          <cell r="E1169">
            <v>1.1900000000000001E-2</v>
          </cell>
          <cell r="F1169">
            <v>0</v>
          </cell>
          <cell r="G1169">
            <v>0</v>
          </cell>
          <cell r="H1169">
            <v>2.5</v>
          </cell>
          <cell r="I1169">
            <v>4.2</v>
          </cell>
          <cell r="J1169">
            <v>7</v>
          </cell>
        </row>
        <row r="1170">
          <cell r="B1170">
            <v>123961</v>
          </cell>
          <cell r="C1170">
            <v>0.85580000000000001</v>
          </cell>
          <cell r="D1170">
            <v>0.38440000000000002</v>
          </cell>
          <cell r="E1170">
            <v>0.1996</v>
          </cell>
          <cell r="F1170">
            <v>0.27189999999999998</v>
          </cell>
          <cell r="G1170">
            <v>0</v>
          </cell>
          <cell r="H1170">
            <v>2.5</v>
          </cell>
          <cell r="I1170">
            <v>4.2</v>
          </cell>
          <cell r="J1170">
            <v>7</v>
          </cell>
        </row>
        <row r="1171">
          <cell r="B1171">
            <v>125456</v>
          </cell>
          <cell r="C1171">
            <v>0.31519999999999998</v>
          </cell>
          <cell r="D1171">
            <v>0.2366</v>
          </cell>
          <cell r="E1171">
            <v>7.8600000000000003E-2</v>
          </cell>
          <cell r="F1171">
            <v>0</v>
          </cell>
          <cell r="G1171">
            <v>0</v>
          </cell>
          <cell r="H1171">
            <v>2.5</v>
          </cell>
          <cell r="I1171">
            <v>4.2</v>
          </cell>
          <cell r="J1171">
            <v>7</v>
          </cell>
        </row>
        <row r="1172">
          <cell r="B1172">
            <v>125455</v>
          </cell>
          <cell r="C1172">
            <v>0.32969999999999999</v>
          </cell>
          <cell r="D1172">
            <v>0.191</v>
          </cell>
          <cell r="E1172">
            <v>0.13869999999999999</v>
          </cell>
          <cell r="F1172">
            <v>0</v>
          </cell>
          <cell r="G1172">
            <v>0</v>
          </cell>
          <cell r="H1172">
            <v>2.5</v>
          </cell>
          <cell r="I1172">
            <v>4.2</v>
          </cell>
          <cell r="J1172">
            <v>7</v>
          </cell>
        </row>
        <row r="1173">
          <cell r="B1173">
            <v>125455</v>
          </cell>
          <cell r="C1173">
            <v>0.4451</v>
          </cell>
          <cell r="D1173">
            <v>0.30330000000000001</v>
          </cell>
          <cell r="E1173">
            <v>0.14130000000000001</v>
          </cell>
          <cell r="F1173">
            <v>4.0000000000000002E-4</v>
          </cell>
          <cell r="G1173">
            <v>0</v>
          </cell>
          <cell r="H1173">
            <v>2.5</v>
          </cell>
          <cell r="I1173">
            <v>4.2</v>
          </cell>
          <cell r="J1173">
            <v>7</v>
          </cell>
        </row>
        <row r="1174">
          <cell r="B1174">
            <v>125455</v>
          </cell>
          <cell r="C1174">
            <v>1.0900000000000001</v>
          </cell>
          <cell r="D1174">
            <v>0.73089999999999999</v>
          </cell>
          <cell r="E1174">
            <v>0.35859999999999997</v>
          </cell>
          <cell r="F1174">
            <v>4.0000000000000002E-4</v>
          </cell>
          <cell r="G1174">
            <v>0</v>
          </cell>
          <cell r="H1174">
            <v>2.5</v>
          </cell>
          <cell r="I1174">
            <v>4.2</v>
          </cell>
          <cell r="J1174">
            <v>7</v>
          </cell>
        </row>
        <row r="1175">
          <cell r="B1175">
            <v>125504</v>
          </cell>
          <cell r="C1175">
            <v>0.4521</v>
          </cell>
          <cell r="D1175">
            <v>0.39040000000000002</v>
          </cell>
          <cell r="E1175">
            <v>6.1699999999999998E-2</v>
          </cell>
          <cell r="F1175">
            <v>0</v>
          </cell>
          <cell r="G1175">
            <v>0</v>
          </cell>
          <cell r="H1175">
            <v>2.5</v>
          </cell>
          <cell r="I1175">
            <v>4.2</v>
          </cell>
          <cell r="J1175">
            <v>7</v>
          </cell>
        </row>
        <row r="1176">
          <cell r="B1176">
            <v>125497</v>
          </cell>
          <cell r="C1176">
            <v>0.16839999999999999</v>
          </cell>
          <cell r="D1176">
            <v>0.13719999999999999</v>
          </cell>
          <cell r="E1176">
            <v>3.1199999999999999E-2</v>
          </cell>
          <cell r="F1176">
            <v>0</v>
          </cell>
          <cell r="G1176">
            <v>0</v>
          </cell>
          <cell r="H1176">
            <v>2.5</v>
          </cell>
          <cell r="I1176">
            <v>4.2</v>
          </cell>
          <cell r="J1176">
            <v>7</v>
          </cell>
        </row>
        <row r="1177">
          <cell r="B1177">
            <v>126544</v>
          </cell>
          <cell r="C1177">
            <v>0.75719999999999998</v>
          </cell>
          <cell r="D1177">
            <v>0.41170000000000001</v>
          </cell>
          <cell r="E1177">
            <v>2.9499999999999998E-2</v>
          </cell>
          <cell r="F1177">
            <v>0.316</v>
          </cell>
          <cell r="G1177">
            <v>0</v>
          </cell>
          <cell r="H1177">
            <v>2.5</v>
          </cell>
          <cell r="I1177">
            <v>4.2</v>
          </cell>
          <cell r="J1177">
            <v>7</v>
          </cell>
        </row>
        <row r="1178">
          <cell r="B1178">
            <v>125848</v>
          </cell>
          <cell r="C1178">
            <v>1.3802000000000001</v>
          </cell>
          <cell r="D1178">
            <v>0.94010000000000005</v>
          </cell>
          <cell r="E1178">
            <v>0.12230000000000001</v>
          </cell>
          <cell r="F1178">
            <v>0.31769999999999998</v>
          </cell>
          <cell r="G1178">
            <v>0</v>
          </cell>
          <cell r="I1178">
            <v>4.2</v>
          </cell>
          <cell r="J1178">
            <v>7</v>
          </cell>
        </row>
        <row r="1179">
          <cell r="B1179">
            <v>124843</v>
          </cell>
          <cell r="C1179">
            <v>4.2441000000000004</v>
          </cell>
          <cell r="D1179">
            <v>2.7864</v>
          </cell>
          <cell r="E1179">
            <v>0.78839999999999999</v>
          </cell>
          <cell r="F1179">
            <v>0.66930000000000001</v>
          </cell>
          <cell r="G1179">
            <v>0</v>
          </cell>
          <cell r="J1179">
            <v>7</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row>
        <row r="1183">
          <cell r="B1183">
            <v>5407625</v>
          </cell>
          <cell r="C1183">
            <v>0.91720000000000002</v>
          </cell>
          <cell r="D1183">
            <v>0.74260000000000004</v>
          </cell>
          <cell r="E1183">
            <v>0.1497</v>
          </cell>
          <cell r="F1183">
            <v>2.4799999999999999E-2</v>
          </cell>
          <cell r="G1183">
            <v>0</v>
          </cell>
          <cell r="H1183" t="e">
            <v>#N/A</v>
          </cell>
          <cell r="I1183" t="e">
            <v>#N/A</v>
          </cell>
          <cell r="J1183" t="e">
            <v>#N/A</v>
          </cell>
        </row>
        <row r="1184">
          <cell r="B1184">
            <v>5406022</v>
          </cell>
          <cell r="C1184">
            <v>0.91700000000000004</v>
          </cell>
          <cell r="D1184">
            <v>0.69950000000000001</v>
          </cell>
          <cell r="E1184">
            <v>0.1444</v>
          </cell>
          <cell r="F1184">
            <v>6.1600000000000002E-2</v>
          </cell>
          <cell r="G1184">
            <v>1.15E-2</v>
          </cell>
          <cell r="H1184" t="e">
            <v>#N/A</v>
          </cell>
          <cell r="I1184" t="e">
            <v>#N/A</v>
          </cell>
          <cell r="J1184" t="e">
            <v>#N/A</v>
          </cell>
        </row>
        <row r="1185">
          <cell r="B1185">
            <v>5412748</v>
          </cell>
          <cell r="C1185">
            <v>0.71009999999999995</v>
          </cell>
          <cell r="D1185">
            <v>0.50419999999999998</v>
          </cell>
          <cell r="E1185">
            <v>0.1115</v>
          </cell>
          <cell r="F1185">
            <v>3.5200000000000002E-2</v>
          </cell>
          <cell r="G1185">
            <v>5.9200000000000003E-2</v>
          </cell>
          <cell r="H1185" t="e">
            <v>#N/A</v>
          </cell>
          <cell r="I1185" t="e">
            <v>#N/A</v>
          </cell>
          <cell r="J1185" t="e">
            <v>#N/A</v>
          </cell>
        </row>
        <row r="1186">
          <cell r="B1186">
            <v>5408798</v>
          </cell>
          <cell r="C1186">
            <v>2.5440999999999998</v>
          </cell>
          <cell r="D1186">
            <v>1.9460999999999999</v>
          </cell>
          <cell r="E1186">
            <v>0.40560000000000002</v>
          </cell>
          <cell r="F1186">
            <v>0.1216</v>
          </cell>
          <cell r="G1186">
            <v>7.0699999999999999E-2</v>
          </cell>
          <cell r="H1186" t="e">
            <v>#N/A</v>
          </cell>
          <cell r="I1186" t="e">
            <v>#N/A</v>
          </cell>
          <cell r="J1186" t="e">
            <v>#N/A</v>
          </cell>
        </row>
        <row r="1187">
          <cell r="B1187">
            <v>5429440</v>
          </cell>
          <cell r="C1187">
            <v>0.62860000000000005</v>
          </cell>
          <cell r="D1187">
            <v>0.36730000000000002</v>
          </cell>
          <cell r="E1187">
            <v>0.15179999999999999</v>
          </cell>
          <cell r="F1187">
            <v>2.1600000000000001E-2</v>
          </cell>
          <cell r="G1187">
            <v>8.7999999999999995E-2</v>
          </cell>
          <cell r="H1187" t="e">
            <v>#N/A</v>
          </cell>
          <cell r="I1187" t="e">
            <v>#N/A</v>
          </cell>
          <cell r="J1187" t="e">
            <v>#N/A</v>
          </cell>
        </row>
        <row r="1188">
          <cell r="B1188">
            <v>5429726</v>
          </cell>
          <cell r="C1188">
            <v>0.84219999999999995</v>
          </cell>
          <cell r="D1188">
            <v>0.54379999999999995</v>
          </cell>
          <cell r="E1188">
            <v>0.12089999999999999</v>
          </cell>
          <cell r="F1188">
            <v>0.1656</v>
          </cell>
          <cell r="G1188">
            <v>1.1900000000000001E-2</v>
          </cell>
          <cell r="H1188" t="e">
            <v>#N/A</v>
          </cell>
          <cell r="I1188" t="e">
            <v>#N/A</v>
          </cell>
          <cell r="J1188" t="e">
            <v>#N/A</v>
          </cell>
        </row>
        <row r="1189">
          <cell r="B1189">
            <v>5428429</v>
          </cell>
          <cell r="C1189">
            <v>0.48099999999999998</v>
          </cell>
          <cell r="D1189">
            <v>0.38179999999999997</v>
          </cell>
          <cell r="E1189">
            <v>7.2800000000000004E-2</v>
          </cell>
          <cell r="F1189">
            <v>2.63E-2</v>
          </cell>
          <cell r="G1189">
            <v>1E-4</v>
          </cell>
          <cell r="H1189" t="e">
            <v>#N/A</v>
          </cell>
          <cell r="I1189" t="e">
            <v>#N/A</v>
          </cell>
          <cell r="J1189" t="e">
            <v>#N/A</v>
          </cell>
        </row>
        <row r="1190">
          <cell r="B1190">
            <v>5429198</v>
          </cell>
          <cell r="C1190">
            <v>1.9518</v>
          </cell>
          <cell r="D1190">
            <v>1.2928999999999999</v>
          </cell>
          <cell r="E1190">
            <v>0.34549999999999997</v>
          </cell>
          <cell r="F1190">
            <v>0.2135</v>
          </cell>
          <cell r="G1190">
            <v>0.1</v>
          </cell>
          <cell r="H1190" t="e">
            <v>#N/A</v>
          </cell>
          <cell r="I1190" t="e">
            <v>#N/A</v>
          </cell>
          <cell r="J1190" t="e">
            <v>#N/A</v>
          </cell>
        </row>
        <row r="1191">
          <cell r="B1191">
            <v>5505149</v>
          </cell>
          <cell r="C1191">
            <v>0.79379999999999995</v>
          </cell>
          <cell r="D1191">
            <v>0.65620000000000001</v>
          </cell>
          <cell r="E1191">
            <v>9.3200000000000005E-2</v>
          </cell>
          <cell r="F1191">
            <v>4.1599999999999998E-2</v>
          </cell>
          <cell r="G1191">
            <v>2.8E-3</v>
          </cell>
          <cell r="H1191" t="e">
            <v>#N/A</v>
          </cell>
          <cell r="I1191" t="e">
            <v>#N/A</v>
          </cell>
          <cell r="J1191" t="e">
            <v>#N/A</v>
          </cell>
        </row>
        <row r="1192">
          <cell r="B1192">
            <v>5503468</v>
          </cell>
          <cell r="C1192">
            <v>0.41970000000000002</v>
          </cell>
          <cell r="D1192">
            <v>0.32069999999999999</v>
          </cell>
          <cell r="E1192">
            <v>8.9599999999999999E-2</v>
          </cell>
          <cell r="F1192">
            <v>9.1999999999999998E-3</v>
          </cell>
          <cell r="G1192">
            <v>2.9999999999999997E-4</v>
          </cell>
          <cell r="H1192" t="e">
            <v>#N/A</v>
          </cell>
          <cell r="I1192" t="e">
            <v>#N/A</v>
          </cell>
          <cell r="J1192" t="e">
            <v>#N/A</v>
          </cell>
        </row>
        <row r="1193">
          <cell r="B1193">
            <v>5502537</v>
          </cell>
          <cell r="C1193">
            <v>0.58250000000000002</v>
          </cell>
          <cell r="D1193">
            <v>0.4516</v>
          </cell>
          <cell r="E1193">
            <v>9.6000000000000002E-2</v>
          </cell>
          <cell r="F1193">
            <v>3.49E-2</v>
          </cell>
          <cell r="G1193">
            <v>0</v>
          </cell>
          <cell r="H1193" t="e">
            <v>#N/A</v>
          </cell>
          <cell r="I1193" t="e">
            <v>#N/A</v>
          </cell>
          <cell r="J1193" t="e">
            <v>#N/A</v>
          </cell>
        </row>
        <row r="1194">
          <cell r="B1194">
            <v>5503718</v>
          </cell>
          <cell r="C1194">
            <v>1.7961</v>
          </cell>
          <cell r="D1194">
            <v>1.4286000000000001</v>
          </cell>
          <cell r="E1194">
            <v>0.27879999999999999</v>
          </cell>
          <cell r="F1194">
            <v>8.5699999999999998E-2</v>
          </cell>
          <cell r="G1194">
            <v>3.0999999999999999E-3</v>
          </cell>
          <cell r="H1194" t="e">
            <v>#N/A</v>
          </cell>
          <cell r="I1194" t="e">
            <v>#N/A</v>
          </cell>
          <cell r="J1194" t="e">
            <v>#N/A</v>
          </cell>
        </row>
        <row r="1195">
          <cell r="B1195">
            <v>5505750</v>
          </cell>
          <cell r="C1195">
            <v>1.0124</v>
          </cell>
          <cell r="D1195">
            <v>0.75460000000000005</v>
          </cell>
          <cell r="E1195">
            <v>0.126</v>
          </cell>
          <cell r="F1195">
            <v>6.1699999999999998E-2</v>
          </cell>
          <cell r="G1195">
            <v>7.0099999999999996E-2</v>
          </cell>
          <cell r="H1195" t="e">
            <v>#N/A</v>
          </cell>
          <cell r="I1195" t="e">
            <v>#N/A</v>
          </cell>
          <cell r="J1195" t="e">
            <v>#N/A</v>
          </cell>
        </row>
        <row r="1196">
          <cell r="B1196">
            <v>5508391</v>
          </cell>
          <cell r="C1196">
            <v>0.69230000000000003</v>
          </cell>
          <cell r="D1196">
            <v>0.4854</v>
          </cell>
          <cell r="E1196">
            <v>9.8599999999999993E-2</v>
          </cell>
          <cell r="F1196">
            <v>5.5300000000000002E-2</v>
          </cell>
          <cell r="G1196">
            <v>5.2999999999999999E-2</v>
          </cell>
          <cell r="H1196" t="e">
            <v>#N/A</v>
          </cell>
          <cell r="I1196" t="e">
            <v>#N/A</v>
          </cell>
          <cell r="J1196" t="e">
            <v>#N/A</v>
          </cell>
        </row>
        <row r="1197">
          <cell r="B1197">
            <v>5596196</v>
          </cell>
          <cell r="C1197">
            <v>1.0813999999999999</v>
          </cell>
          <cell r="D1197">
            <v>0.93289999999999995</v>
          </cell>
          <cell r="E1197">
            <v>8.1199999999999994E-2</v>
          </cell>
          <cell r="F1197">
            <v>4.2099999999999999E-2</v>
          </cell>
          <cell r="G1197">
            <v>2.5100000000000001E-2</v>
          </cell>
          <cell r="H1197" t="e">
            <v>#N/A</v>
          </cell>
          <cell r="I1197" t="e">
            <v>#N/A</v>
          </cell>
          <cell r="J1197" t="e">
            <v>#N/A</v>
          </cell>
        </row>
        <row r="1198">
          <cell r="B1198">
            <v>5536779</v>
          </cell>
          <cell r="C1198">
            <v>2.7885</v>
          </cell>
          <cell r="D1198">
            <v>2.1762000000000001</v>
          </cell>
          <cell r="E1198">
            <v>0.30549999999999999</v>
          </cell>
          <cell r="F1198">
            <v>0.15890000000000001</v>
          </cell>
          <cell r="G1198">
            <v>0.14779999999999999</v>
          </cell>
          <cell r="H1198" t="e">
            <v>#N/A</v>
          </cell>
          <cell r="I1198" t="e">
            <v>#N/A</v>
          </cell>
          <cell r="J1198" t="e">
            <v>#N/A</v>
          </cell>
        </row>
        <row r="1199">
          <cell r="B1199">
            <v>5469623</v>
          </cell>
          <cell r="C1199">
            <v>9.0831999999999997</v>
          </cell>
          <cell r="D1199">
            <v>6.8482000000000003</v>
          </cell>
          <cell r="E1199">
            <v>1.3338000000000001</v>
          </cell>
          <cell r="F1199">
            <v>0.57930000000000004</v>
          </cell>
          <cell r="G1199">
            <v>0.32200000000000001</v>
          </cell>
          <cell r="I1199" t="e">
            <v>#N/A</v>
          </cell>
          <cell r="J1199" t="e">
            <v>#N/A</v>
          </cell>
        </row>
        <row r="1201">
          <cell r="B1201" t="str">
            <v>Evolução DEC Unidade Oeste</v>
          </cell>
        </row>
        <row r="1202">
          <cell r="B1202" t="str">
            <v>CONSUM</v>
          </cell>
          <cell r="C1202" t="str">
            <v>TOTAL</v>
          </cell>
          <cell r="D1202" t="str">
            <v>NPROG</v>
          </cell>
          <cell r="E1202" t="str">
            <v>PROG</v>
          </cell>
          <cell r="F1202" t="str">
            <v>SUBT INT</v>
          </cell>
          <cell r="G1202" t="str">
            <v>SUBT EXT</v>
          </cell>
        </row>
        <row r="1203">
          <cell r="B1203">
            <v>735078</v>
          </cell>
          <cell r="C1203">
            <v>1.8033999999999999</v>
          </cell>
          <cell r="D1203">
            <v>1.4645999999999999</v>
          </cell>
          <cell r="E1203">
            <v>0.2843</v>
          </cell>
          <cell r="F1203">
            <v>5.45E-2</v>
          </cell>
          <cell r="G1203">
            <v>0</v>
          </cell>
          <cell r="H1203" t="e">
            <v>#N/A</v>
          </cell>
          <cell r="I1203" t="e">
            <v>#N/A</v>
          </cell>
          <cell r="J1203" t="e">
            <v>#N/A</v>
          </cell>
        </row>
        <row r="1204">
          <cell r="B1204">
            <v>735305</v>
          </cell>
          <cell r="C1204">
            <v>1.8568</v>
          </cell>
          <cell r="D1204">
            <v>1.5698000000000001</v>
          </cell>
          <cell r="E1204">
            <v>0.25340000000000001</v>
          </cell>
          <cell r="F1204">
            <v>3.1E-2</v>
          </cell>
          <cell r="G1204">
            <v>2.5000000000000001E-3</v>
          </cell>
          <cell r="H1204" t="e">
            <v>#N/A</v>
          </cell>
          <cell r="I1204" t="e">
            <v>#N/A</v>
          </cell>
          <cell r="J1204" t="e">
            <v>#N/A</v>
          </cell>
        </row>
        <row r="1205">
          <cell r="B1205">
            <v>735899</v>
          </cell>
          <cell r="C1205">
            <v>1.1085</v>
          </cell>
          <cell r="D1205">
            <v>0.88919999999999999</v>
          </cell>
          <cell r="E1205">
            <v>0.1009</v>
          </cell>
          <cell r="F1205">
            <v>7.2599999999999998E-2</v>
          </cell>
          <cell r="G1205">
            <v>4.58E-2</v>
          </cell>
          <cell r="H1205" t="e">
            <v>#N/A</v>
          </cell>
          <cell r="I1205" t="e">
            <v>#N/A</v>
          </cell>
          <cell r="J1205" t="e">
            <v>#N/A</v>
          </cell>
        </row>
        <row r="1206">
          <cell r="B1206">
            <v>735427</v>
          </cell>
          <cell r="C1206">
            <v>4.7682000000000002</v>
          </cell>
          <cell r="D1206">
            <v>3.9232</v>
          </cell>
          <cell r="E1206">
            <v>0.63849999999999996</v>
          </cell>
          <cell r="F1206">
            <v>0.15809999999999999</v>
          </cell>
          <cell r="G1206">
            <v>4.8300000000000003E-2</v>
          </cell>
          <cell r="H1206" t="e">
            <v>#N/A</v>
          </cell>
          <cell r="I1206" t="e">
            <v>#N/A</v>
          </cell>
          <cell r="J1206" t="e">
            <v>#N/A</v>
          </cell>
        </row>
        <row r="1207">
          <cell r="B1207">
            <v>752645</v>
          </cell>
          <cell r="C1207">
            <v>0.79749999999999999</v>
          </cell>
          <cell r="D1207">
            <v>0.62109999999999999</v>
          </cell>
          <cell r="E1207">
            <v>0.13350000000000001</v>
          </cell>
          <cell r="F1207">
            <v>4.1700000000000001E-2</v>
          </cell>
          <cell r="G1207">
            <v>1.1000000000000001E-3</v>
          </cell>
          <cell r="H1207" t="e">
            <v>#N/A</v>
          </cell>
          <cell r="I1207" t="e">
            <v>#N/A</v>
          </cell>
          <cell r="J1207" t="e">
            <v>#N/A</v>
          </cell>
        </row>
        <row r="1208">
          <cell r="B1208">
            <v>752816</v>
          </cell>
          <cell r="C1208">
            <v>1.1501999999999999</v>
          </cell>
          <cell r="D1208">
            <v>0.99850000000000005</v>
          </cell>
          <cell r="E1208">
            <v>9.6299999999999997E-2</v>
          </cell>
          <cell r="F1208">
            <v>5.45E-2</v>
          </cell>
          <cell r="G1208">
            <v>8.9999999999999998E-4</v>
          </cell>
          <cell r="H1208" t="e">
            <v>#N/A</v>
          </cell>
          <cell r="I1208" t="e">
            <v>#N/A</v>
          </cell>
          <cell r="J1208" t="e">
            <v>#N/A</v>
          </cell>
        </row>
        <row r="1209">
          <cell r="B1209">
            <v>752995</v>
          </cell>
          <cell r="C1209">
            <v>0.60440000000000005</v>
          </cell>
          <cell r="D1209">
            <v>0.53010000000000002</v>
          </cell>
          <cell r="E1209">
            <v>6.1899999999999997E-2</v>
          </cell>
          <cell r="F1209">
            <v>1.1599999999999999E-2</v>
          </cell>
          <cell r="G1209">
            <v>8.9999999999999998E-4</v>
          </cell>
          <cell r="H1209" t="e">
            <v>#N/A</v>
          </cell>
          <cell r="I1209" t="e">
            <v>#N/A</v>
          </cell>
          <cell r="J1209" t="e">
            <v>#N/A</v>
          </cell>
        </row>
        <row r="1210">
          <cell r="B1210">
            <v>752819</v>
          </cell>
          <cell r="C1210">
            <v>2.5520999999999998</v>
          </cell>
          <cell r="D1210">
            <v>2.1497000000000002</v>
          </cell>
          <cell r="E1210">
            <v>0.29170000000000001</v>
          </cell>
          <cell r="F1210">
            <v>0.10780000000000001</v>
          </cell>
          <cell r="G1210">
            <v>2.8999999999999998E-3</v>
          </cell>
          <cell r="H1210" t="e">
            <v>#N/A</v>
          </cell>
          <cell r="I1210" t="e">
            <v>#N/A</v>
          </cell>
          <cell r="J1210" t="e">
            <v>#N/A</v>
          </cell>
        </row>
        <row r="1211">
          <cell r="B1211">
            <v>762806</v>
          </cell>
          <cell r="C1211">
            <v>1.4805999999999999</v>
          </cell>
          <cell r="D1211">
            <v>1.2867999999999999</v>
          </cell>
          <cell r="E1211">
            <v>4.65E-2</v>
          </cell>
          <cell r="F1211">
            <v>0.1426</v>
          </cell>
          <cell r="G1211">
            <v>4.7999999999999996E-3</v>
          </cell>
          <cell r="H1211" t="e">
            <v>#N/A</v>
          </cell>
          <cell r="I1211" t="e">
            <v>#N/A</v>
          </cell>
          <cell r="J1211" t="e">
            <v>#N/A</v>
          </cell>
        </row>
        <row r="1212">
          <cell r="B1212">
            <v>762762</v>
          </cell>
          <cell r="C1212">
            <v>0.63800000000000001</v>
          </cell>
          <cell r="D1212">
            <v>0.56989999999999996</v>
          </cell>
          <cell r="E1212">
            <v>4.41E-2</v>
          </cell>
          <cell r="F1212">
            <v>2.1899999999999999E-2</v>
          </cell>
          <cell r="G1212">
            <v>2E-3</v>
          </cell>
          <cell r="H1212" t="e">
            <v>#N/A</v>
          </cell>
          <cell r="I1212" t="e">
            <v>#N/A</v>
          </cell>
          <cell r="J1212" t="e">
            <v>#N/A</v>
          </cell>
        </row>
        <row r="1213">
          <cell r="B1213">
            <v>762628</v>
          </cell>
          <cell r="C1213">
            <v>0.96799999999999997</v>
          </cell>
          <cell r="D1213">
            <v>0.91090000000000004</v>
          </cell>
          <cell r="E1213">
            <v>3.7900000000000003E-2</v>
          </cell>
          <cell r="F1213">
            <v>1.9099999999999999E-2</v>
          </cell>
          <cell r="G1213">
            <v>0</v>
          </cell>
          <cell r="H1213" t="e">
            <v>#N/A</v>
          </cell>
          <cell r="I1213" t="e">
            <v>#N/A</v>
          </cell>
          <cell r="J1213" t="e">
            <v>#N/A</v>
          </cell>
        </row>
        <row r="1214">
          <cell r="B1214">
            <v>762732</v>
          </cell>
          <cell r="C1214">
            <v>3.0865999999999998</v>
          </cell>
          <cell r="D1214">
            <v>2.7675999999999998</v>
          </cell>
          <cell r="E1214">
            <v>0.1285</v>
          </cell>
          <cell r="F1214">
            <v>0.18360000000000001</v>
          </cell>
          <cell r="G1214">
            <v>6.7999999999999996E-3</v>
          </cell>
          <cell r="H1214" t="e">
            <v>#N/A</v>
          </cell>
          <cell r="I1214" t="e">
            <v>#N/A</v>
          </cell>
          <cell r="J1214" t="e">
            <v>#N/A</v>
          </cell>
        </row>
        <row r="1215">
          <cell r="B1215">
            <v>763151</v>
          </cell>
          <cell r="C1215">
            <v>1.5866</v>
          </cell>
          <cell r="D1215">
            <v>1.1132</v>
          </cell>
          <cell r="E1215">
            <v>6.7100000000000007E-2</v>
          </cell>
          <cell r="F1215">
            <v>0.29830000000000001</v>
          </cell>
          <cell r="G1215">
            <v>0.1081</v>
          </cell>
          <cell r="H1215" t="e">
            <v>#N/A</v>
          </cell>
          <cell r="I1215" t="e">
            <v>#N/A</v>
          </cell>
          <cell r="J1215" t="e">
            <v>#N/A</v>
          </cell>
        </row>
        <row r="1216">
          <cell r="B1216">
            <v>765732</v>
          </cell>
          <cell r="C1216">
            <v>1.3327</v>
          </cell>
          <cell r="D1216">
            <v>1.0965</v>
          </cell>
          <cell r="E1216">
            <v>6.0400000000000002E-2</v>
          </cell>
          <cell r="F1216">
            <v>0.11940000000000001</v>
          </cell>
          <cell r="G1216">
            <v>5.6399999999999999E-2</v>
          </cell>
          <cell r="H1216" t="e">
            <v>#N/A</v>
          </cell>
          <cell r="I1216" t="e">
            <v>#N/A</v>
          </cell>
          <cell r="J1216" t="e">
            <v>#N/A</v>
          </cell>
        </row>
        <row r="1217">
          <cell r="B1217">
            <v>780552</v>
          </cell>
          <cell r="C1217">
            <v>1.9159999999999999</v>
          </cell>
          <cell r="D1217">
            <v>1.7129000000000001</v>
          </cell>
          <cell r="E1217">
            <v>0.08</v>
          </cell>
          <cell r="F1217">
            <v>0.1115</v>
          </cell>
          <cell r="G1217">
            <v>1.17E-2</v>
          </cell>
          <cell r="H1217" t="e">
            <v>#N/A</v>
          </cell>
          <cell r="I1217" t="e">
            <v>#N/A</v>
          </cell>
          <cell r="J1217" t="e">
            <v>#N/A</v>
          </cell>
        </row>
        <row r="1218">
          <cell r="B1218">
            <v>769812</v>
          </cell>
          <cell r="C1218">
            <v>4.8411999999999997</v>
          </cell>
          <cell r="D1218">
            <v>3.9310999999999998</v>
          </cell>
          <cell r="E1218">
            <v>0.2077</v>
          </cell>
          <cell r="F1218">
            <v>0.52749999999999997</v>
          </cell>
          <cell r="G1218">
            <v>0.17510000000000001</v>
          </cell>
          <cell r="H1218" t="e">
            <v>#N/A</v>
          </cell>
          <cell r="I1218" t="e">
            <v>#N/A</v>
          </cell>
          <cell r="J1218" t="e">
            <v>#N/A</v>
          </cell>
        </row>
        <row r="1219">
          <cell r="B1219">
            <v>755197</v>
          </cell>
          <cell r="C1219">
            <v>15.239800000000001</v>
          </cell>
          <cell r="D1219">
            <v>12.7658</v>
          </cell>
          <cell r="E1219">
            <v>1.2541</v>
          </cell>
          <cell r="F1219">
            <v>0.98460000000000003</v>
          </cell>
          <cell r="G1219">
            <v>0.23530000000000001</v>
          </cell>
          <cell r="I1219" t="e">
            <v>#N/A</v>
          </cell>
          <cell r="J1219" t="e">
            <v>#N/A</v>
          </cell>
        </row>
        <row r="1221">
          <cell r="B1221" t="str">
            <v>Evolução DEC Unidade São Paulo Sul</v>
          </cell>
        </row>
        <row r="1222">
          <cell r="B1222" t="str">
            <v>CONSUM</v>
          </cell>
          <cell r="C1222" t="str">
            <v>TOTAL</v>
          </cell>
          <cell r="D1222" t="str">
            <v>NPROG</v>
          </cell>
          <cell r="E1222" t="str">
            <v>PROG</v>
          </cell>
          <cell r="F1222" t="str">
            <v>SUBT INT</v>
          </cell>
          <cell r="G1222" t="str">
            <v>SUBT EXT</v>
          </cell>
        </row>
        <row r="1223">
          <cell r="B1223">
            <v>951710</v>
          </cell>
          <cell r="C1223">
            <v>0.99719999999999998</v>
          </cell>
          <cell r="D1223">
            <v>0.85950000000000004</v>
          </cell>
          <cell r="E1223">
            <v>0.13600000000000001</v>
          </cell>
          <cell r="F1223">
            <v>1.8E-3</v>
          </cell>
          <cell r="G1223">
            <v>0</v>
          </cell>
          <cell r="H1223" t="e">
            <v>#N/A</v>
          </cell>
          <cell r="I1223" t="e">
            <v>#N/A</v>
          </cell>
          <cell r="J1223" t="e">
            <v>#N/A</v>
          </cell>
        </row>
        <row r="1224">
          <cell r="B1224">
            <v>951238</v>
          </cell>
          <cell r="C1224">
            <v>1.0881000000000001</v>
          </cell>
          <cell r="D1224">
            <v>0.95850000000000002</v>
          </cell>
          <cell r="E1224">
            <v>8.8999999999999996E-2</v>
          </cell>
          <cell r="F1224">
            <v>4.07E-2</v>
          </cell>
          <cell r="G1224">
            <v>0</v>
          </cell>
          <cell r="H1224" t="e">
            <v>#N/A</v>
          </cell>
          <cell r="I1224" t="e">
            <v>#N/A</v>
          </cell>
          <cell r="J1224" t="e">
            <v>#N/A</v>
          </cell>
        </row>
        <row r="1225">
          <cell r="B1225">
            <v>958008</v>
          </cell>
          <cell r="C1225">
            <v>0.996</v>
          </cell>
          <cell r="D1225">
            <v>0.82389999999999997</v>
          </cell>
          <cell r="E1225">
            <v>0.11219999999999999</v>
          </cell>
          <cell r="F1225">
            <v>4.6300000000000001E-2</v>
          </cell>
          <cell r="G1225">
            <v>1.3599999999999999E-2</v>
          </cell>
          <cell r="H1225" t="e">
            <v>#N/A</v>
          </cell>
          <cell r="I1225" t="e">
            <v>#N/A</v>
          </cell>
          <cell r="J1225" t="e">
            <v>#N/A</v>
          </cell>
        </row>
        <row r="1226">
          <cell r="B1226">
            <v>953652</v>
          </cell>
          <cell r="C1226">
            <v>3.0811000000000002</v>
          </cell>
          <cell r="D1226">
            <v>2.6415000000000002</v>
          </cell>
          <cell r="E1226">
            <v>0.3372</v>
          </cell>
          <cell r="F1226">
            <v>8.8900000000000007E-2</v>
          </cell>
          <cell r="G1226">
            <v>1.37E-2</v>
          </cell>
          <cell r="H1226" t="e">
            <v>#N/A</v>
          </cell>
          <cell r="I1226" t="e">
            <v>#N/A</v>
          </cell>
          <cell r="J1226" t="e">
            <v>#N/A</v>
          </cell>
        </row>
        <row r="1227">
          <cell r="B1227">
            <v>958023</v>
          </cell>
          <cell r="C1227">
            <v>0.76129999999999998</v>
          </cell>
          <cell r="D1227">
            <v>0.45300000000000001</v>
          </cell>
          <cell r="E1227">
            <v>0.2843</v>
          </cell>
          <cell r="F1227">
            <v>1.9E-3</v>
          </cell>
          <cell r="G1227">
            <v>2.2100000000000002E-2</v>
          </cell>
          <cell r="H1227" t="e">
            <v>#N/A</v>
          </cell>
          <cell r="I1227" t="e">
            <v>#N/A</v>
          </cell>
          <cell r="J1227" t="e">
            <v>#N/A</v>
          </cell>
        </row>
        <row r="1228">
          <cell r="B1228">
            <v>957977</v>
          </cell>
          <cell r="C1228">
            <v>0.70369999999999999</v>
          </cell>
          <cell r="D1228">
            <v>0.48099999999999998</v>
          </cell>
          <cell r="E1228">
            <v>0.1527</v>
          </cell>
          <cell r="F1228">
            <v>6.7199999999999996E-2</v>
          </cell>
          <cell r="G1228">
            <v>2.8E-3</v>
          </cell>
          <cell r="H1228" t="e">
            <v>#N/A</v>
          </cell>
          <cell r="I1228" t="e">
            <v>#N/A</v>
          </cell>
          <cell r="J1228" t="e">
            <v>#N/A</v>
          </cell>
        </row>
        <row r="1229">
          <cell r="B1229">
            <v>957799</v>
          </cell>
          <cell r="C1229">
            <v>0.83879999999999999</v>
          </cell>
          <cell r="D1229">
            <v>0.64600000000000002</v>
          </cell>
          <cell r="E1229">
            <v>0.15110000000000001</v>
          </cell>
          <cell r="F1229">
            <v>4.1599999999999998E-2</v>
          </cell>
          <cell r="G1229">
            <v>0</v>
          </cell>
          <cell r="H1229" t="e">
            <v>#N/A</v>
          </cell>
          <cell r="I1229" t="e">
            <v>#N/A</v>
          </cell>
          <cell r="J1229" t="e">
            <v>#N/A</v>
          </cell>
        </row>
        <row r="1230">
          <cell r="B1230">
            <v>957933</v>
          </cell>
          <cell r="C1230">
            <v>2.3037999999999998</v>
          </cell>
          <cell r="D1230">
            <v>1.58</v>
          </cell>
          <cell r="E1230">
            <v>0.58809999999999996</v>
          </cell>
          <cell r="F1230">
            <v>0.11070000000000001</v>
          </cell>
          <cell r="G1230">
            <v>2.4899999999999999E-2</v>
          </cell>
          <cell r="H1230" t="e">
            <v>#N/A</v>
          </cell>
          <cell r="I1230" t="e">
            <v>#N/A</v>
          </cell>
          <cell r="J1230" t="e">
            <v>#N/A</v>
          </cell>
        </row>
        <row r="1231">
          <cell r="B1231">
            <v>974966</v>
          </cell>
          <cell r="C1231">
            <v>0.95409999999999995</v>
          </cell>
          <cell r="D1231">
            <v>0.80469999999999997</v>
          </cell>
          <cell r="E1231">
            <v>0.1331</v>
          </cell>
          <cell r="F1231">
            <v>1.46E-2</v>
          </cell>
          <cell r="G1231">
            <v>1.6999999999999999E-3</v>
          </cell>
          <cell r="H1231" t="e">
            <v>#N/A</v>
          </cell>
          <cell r="I1231" t="e">
            <v>#N/A</v>
          </cell>
          <cell r="J1231" t="e">
            <v>#N/A</v>
          </cell>
        </row>
        <row r="1232">
          <cell r="B1232">
            <v>974883</v>
          </cell>
          <cell r="C1232">
            <v>0.54859999999999998</v>
          </cell>
          <cell r="D1232">
            <v>0.37640000000000001</v>
          </cell>
          <cell r="E1232">
            <v>0.1673</v>
          </cell>
          <cell r="F1232">
            <v>4.8999999999999998E-3</v>
          </cell>
          <cell r="G1232">
            <v>0</v>
          </cell>
          <cell r="H1232" t="e">
            <v>#N/A</v>
          </cell>
          <cell r="I1232" t="e">
            <v>#N/A</v>
          </cell>
          <cell r="J1232" t="e">
            <v>#N/A</v>
          </cell>
        </row>
        <row r="1233">
          <cell r="B1233">
            <v>974942</v>
          </cell>
          <cell r="C1233">
            <v>0.73570000000000002</v>
          </cell>
          <cell r="D1233">
            <v>0.5393</v>
          </cell>
          <cell r="E1233">
            <v>0.16189999999999999</v>
          </cell>
          <cell r="F1233">
            <v>3.44E-2</v>
          </cell>
          <cell r="G1233">
            <v>0</v>
          </cell>
          <cell r="H1233" t="e">
            <v>#N/A</v>
          </cell>
          <cell r="I1233" t="e">
            <v>#N/A</v>
          </cell>
          <cell r="J1233" t="e">
            <v>#N/A</v>
          </cell>
        </row>
        <row r="1234">
          <cell r="B1234">
            <v>974930</v>
          </cell>
          <cell r="C1234">
            <v>2.2383999999999999</v>
          </cell>
          <cell r="D1234">
            <v>1.7203999999999999</v>
          </cell>
          <cell r="E1234">
            <v>0.46229999999999999</v>
          </cell>
          <cell r="F1234">
            <v>5.3900000000000003E-2</v>
          </cell>
          <cell r="G1234">
            <v>1.6999999999999999E-3</v>
          </cell>
          <cell r="H1234" t="e">
            <v>#N/A</v>
          </cell>
          <cell r="I1234" t="e">
            <v>#N/A</v>
          </cell>
          <cell r="J1234" t="e">
            <v>#N/A</v>
          </cell>
        </row>
        <row r="1235">
          <cell r="B1235">
            <v>975648</v>
          </cell>
          <cell r="C1235">
            <v>1.0199</v>
          </cell>
          <cell r="D1235">
            <v>0.82750000000000001</v>
          </cell>
          <cell r="E1235">
            <v>7.9799999999999996E-2</v>
          </cell>
          <cell r="F1235">
            <v>7.8299999999999995E-2</v>
          </cell>
          <cell r="G1235">
            <v>3.4299999999999997E-2</v>
          </cell>
          <cell r="H1235" t="e">
            <v>#N/A</v>
          </cell>
          <cell r="I1235" t="e">
            <v>#N/A</v>
          </cell>
          <cell r="J1235" t="e">
            <v>#N/A</v>
          </cell>
        </row>
        <row r="1236">
          <cell r="B1236">
            <v>975764</v>
          </cell>
          <cell r="C1236">
            <v>0.56410000000000005</v>
          </cell>
          <cell r="D1236">
            <v>0.4894</v>
          </cell>
          <cell r="E1236">
            <v>4.5699999999999998E-2</v>
          </cell>
          <cell r="F1236">
            <v>2.87E-2</v>
          </cell>
          <cell r="G1236">
            <v>2.0000000000000001E-4</v>
          </cell>
          <cell r="H1236" t="e">
            <v>#N/A</v>
          </cell>
          <cell r="I1236" t="e">
            <v>#N/A</v>
          </cell>
          <cell r="J1236" t="e">
            <v>#N/A</v>
          </cell>
        </row>
        <row r="1237">
          <cell r="B1237">
            <v>993935</v>
          </cell>
          <cell r="C1237">
            <v>1.1497999999999999</v>
          </cell>
          <cell r="D1237">
            <v>1.0197000000000001</v>
          </cell>
          <cell r="E1237">
            <v>8.1600000000000006E-2</v>
          </cell>
          <cell r="F1237">
            <v>3.2099999999999997E-2</v>
          </cell>
          <cell r="G1237">
            <v>1.66E-2</v>
          </cell>
          <cell r="H1237" t="e">
            <v>#N/A</v>
          </cell>
          <cell r="I1237" t="e">
            <v>#N/A</v>
          </cell>
          <cell r="J1237" t="e">
            <v>#N/A</v>
          </cell>
        </row>
        <row r="1238">
          <cell r="B1238">
            <v>981782</v>
          </cell>
          <cell r="C1238">
            <v>2.7382</v>
          </cell>
          <cell r="D1238">
            <v>2.3411</v>
          </cell>
          <cell r="E1238">
            <v>0.20730000000000001</v>
          </cell>
          <cell r="F1238">
            <v>0.13880000000000001</v>
          </cell>
          <cell r="G1238">
            <v>5.11E-2</v>
          </cell>
          <cell r="H1238" t="e">
            <v>#N/A</v>
          </cell>
          <cell r="I1238" t="e">
            <v>#N/A</v>
          </cell>
          <cell r="J1238" t="e">
            <v>#N/A</v>
          </cell>
        </row>
        <row r="1239">
          <cell r="B1239">
            <v>967074</v>
          </cell>
          <cell r="C1239">
            <v>10.3568</v>
          </cell>
          <cell r="D1239">
            <v>8.2809000000000008</v>
          </cell>
          <cell r="E1239">
            <v>1.5915999999999999</v>
          </cell>
          <cell r="F1239">
            <v>0.3926</v>
          </cell>
          <cell r="G1239">
            <v>9.1700000000000004E-2</v>
          </cell>
          <cell r="I1239" t="e">
            <v>#N/A</v>
          </cell>
          <cell r="J1239" t="e">
            <v>#N/A</v>
          </cell>
        </row>
        <row r="1241">
          <cell r="B1241" t="str">
            <v>Evolução DEC Unidade Anhembi</v>
          </cell>
        </row>
        <row r="1242">
          <cell r="B1242" t="str">
            <v>CONSUM</v>
          </cell>
          <cell r="C1242" t="str">
            <v>TOTAL</v>
          </cell>
          <cell r="D1242" t="str">
            <v>NPROG</v>
          </cell>
          <cell r="E1242" t="str">
            <v>PROG</v>
          </cell>
          <cell r="F1242" t="str">
            <v>SUBT INT</v>
          </cell>
          <cell r="G1242" t="str">
            <v>SUBT EXT</v>
          </cell>
        </row>
        <row r="1243">
          <cell r="B1243">
            <v>764938</v>
          </cell>
          <cell r="C1243">
            <v>0.85580000000000001</v>
          </cell>
          <cell r="D1243">
            <v>0.72409999999999997</v>
          </cell>
          <cell r="E1243">
            <v>8.7599999999999997E-2</v>
          </cell>
          <cell r="F1243">
            <v>4.41E-2</v>
          </cell>
          <cell r="G1243">
            <v>0</v>
          </cell>
          <cell r="H1243" t="e">
            <v>#N/A</v>
          </cell>
          <cell r="I1243" t="e">
            <v>#N/A</v>
          </cell>
          <cell r="J1243" t="e">
            <v>#N/A</v>
          </cell>
        </row>
        <row r="1244">
          <cell r="B1244">
            <v>764908</v>
          </cell>
          <cell r="C1244">
            <v>0.55079999999999996</v>
          </cell>
          <cell r="D1244">
            <v>0.33279999999999998</v>
          </cell>
          <cell r="E1244">
            <v>0.1678</v>
          </cell>
          <cell r="F1244">
            <v>5.0099999999999999E-2</v>
          </cell>
          <cell r="G1244">
            <v>0</v>
          </cell>
          <cell r="H1244" t="e">
            <v>#N/A</v>
          </cell>
          <cell r="I1244" t="e">
            <v>#N/A</v>
          </cell>
          <cell r="J1244" t="e">
            <v>#N/A</v>
          </cell>
        </row>
        <row r="1245">
          <cell r="B1245">
            <v>764697</v>
          </cell>
          <cell r="C1245">
            <v>0.77910000000000001</v>
          </cell>
          <cell r="D1245">
            <v>0.33139999999999997</v>
          </cell>
          <cell r="E1245">
            <v>0.1973</v>
          </cell>
          <cell r="F1245">
            <v>9.1999999999999998E-2</v>
          </cell>
          <cell r="G1245">
            <v>0.1583</v>
          </cell>
          <cell r="H1245" t="e">
            <v>#N/A</v>
          </cell>
          <cell r="I1245" t="e">
            <v>#N/A</v>
          </cell>
          <cell r="J1245" t="e">
            <v>#N/A</v>
          </cell>
        </row>
        <row r="1246">
          <cell r="B1246">
            <v>764848</v>
          </cell>
          <cell r="C1246">
            <v>2.1857000000000002</v>
          </cell>
          <cell r="D1246">
            <v>1.3883000000000001</v>
          </cell>
          <cell r="E1246">
            <v>0.45269999999999999</v>
          </cell>
          <cell r="F1246">
            <v>0.1862</v>
          </cell>
          <cell r="G1246">
            <v>0.1583</v>
          </cell>
          <cell r="H1246" t="e">
            <v>#N/A</v>
          </cell>
          <cell r="I1246" t="e">
            <v>#N/A</v>
          </cell>
          <cell r="J1246" t="e">
            <v>#N/A</v>
          </cell>
        </row>
        <row r="1247">
          <cell r="B1247">
            <v>764805</v>
          </cell>
          <cell r="C1247">
            <v>0.40529999999999999</v>
          </cell>
          <cell r="D1247">
            <v>0.29149999999999998</v>
          </cell>
          <cell r="E1247">
            <v>0.1115</v>
          </cell>
          <cell r="F1247">
            <v>2.3E-3</v>
          </cell>
          <cell r="G1247">
            <v>0</v>
          </cell>
          <cell r="H1247" t="e">
            <v>#N/A</v>
          </cell>
          <cell r="I1247" t="e">
            <v>#N/A</v>
          </cell>
          <cell r="J1247" t="e">
            <v>#N/A</v>
          </cell>
        </row>
        <row r="1248">
          <cell r="B1248">
            <v>764819</v>
          </cell>
          <cell r="C1248">
            <v>1.1739999999999999</v>
          </cell>
          <cell r="D1248">
            <v>0.33889999999999998</v>
          </cell>
          <cell r="E1248">
            <v>0.1061</v>
          </cell>
          <cell r="F1248">
            <v>0.72909999999999997</v>
          </cell>
          <cell r="G1248">
            <v>0</v>
          </cell>
          <cell r="H1248" t="e">
            <v>#N/A</v>
          </cell>
          <cell r="I1248" t="e">
            <v>#N/A</v>
          </cell>
          <cell r="J1248" t="e">
            <v>#N/A</v>
          </cell>
        </row>
        <row r="1249">
          <cell r="B1249">
            <v>765285</v>
          </cell>
          <cell r="C1249">
            <v>0.45179999999999998</v>
          </cell>
          <cell r="D1249">
            <v>0.27889999999999998</v>
          </cell>
          <cell r="E1249">
            <v>0.10249999999999999</v>
          </cell>
          <cell r="F1249">
            <v>7.0400000000000004E-2</v>
          </cell>
          <cell r="G1249">
            <v>0</v>
          </cell>
          <cell r="H1249" t="e">
            <v>#N/A</v>
          </cell>
          <cell r="I1249" t="e">
            <v>#N/A</v>
          </cell>
          <cell r="J1249" t="e">
            <v>#N/A</v>
          </cell>
        </row>
        <row r="1250">
          <cell r="B1250">
            <v>764970</v>
          </cell>
          <cell r="C1250">
            <v>2.0310000000000001</v>
          </cell>
          <cell r="D1250">
            <v>0.9093</v>
          </cell>
          <cell r="E1250">
            <v>0.3201</v>
          </cell>
          <cell r="F1250">
            <v>0.80169999999999997</v>
          </cell>
          <cell r="G1250">
            <v>0</v>
          </cell>
          <cell r="H1250" t="e">
            <v>#N/A</v>
          </cell>
          <cell r="I1250" t="e">
            <v>#N/A</v>
          </cell>
          <cell r="J1250" t="e">
            <v>#N/A</v>
          </cell>
        </row>
        <row r="1251">
          <cell r="B1251">
            <v>776620</v>
          </cell>
          <cell r="C1251">
            <v>0.68679999999999997</v>
          </cell>
          <cell r="D1251">
            <v>0.61419999999999997</v>
          </cell>
          <cell r="E1251">
            <v>4.4999999999999998E-2</v>
          </cell>
          <cell r="F1251">
            <v>1.47E-2</v>
          </cell>
          <cell r="G1251">
            <v>1.29E-2</v>
          </cell>
          <cell r="H1251" t="e">
            <v>#N/A</v>
          </cell>
          <cell r="I1251" t="e">
            <v>#N/A</v>
          </cell>
          <cell r="J1251" t="e">
            <v>#N/A</v>
          </cell>
        </row>
        <row r="1252">
          <cell r="B1252">
            <v>776710</v>
          </cell>
          <cell r="C1252">
            <v>0.29160000000000003</v>
          </cell>
          <cell r="D1252">
            <v>0.2306</v>
          </cell>
          <cell r="E1252">
            <v>3.2300000000000002E-2</v>
          </cell>
          <cell r="F1252">
            <v>2.87E-2</v>
          </cell>
          <cell r="G1252">
            <v>0</v>
          </cell>
          <cell r="H1252" t="e">
            <v>#N/A</v>
          </cell>
          <cell r="I1252" t="e">
            <v>#N/A</v>
          </cell>
          <cell r="J1252" t="e">
            <v>#N/A</v>
          </cell>
        </row>
        <row r="1253">
          <cell r="B1253">
            <v>776641</v>
          </cell>
          <cell r="C1253">
            <v>0.36899999999999999</v>
          </cell>
          <cell r="D1253">
            <v>0.2772</v>
          </cell>
          <cell r="E1253">
            <v>7.8399999999999997E-2</v>
          </cell>
          <cell r="F1253">
            <v>1.35E-2</v>
          </cell>
          <cell r="G1253">
            <v>0</v>
          </cell>
          <cell r="H1253" t="e">
            <v>#N/A</v>
          </cell>
          <cell r="I1253" t="e">
            <v>#N/A</v>
          </cell>
          <cell r="J1253" t="e">
            <v>#N/A</v>
          </cell>
        </row>
        <row r="1254">
          <cell r="B1254">
            <v>776657</v>
          </cell>
          <cell r="C1254">
            <v>1.3473999999999999</v>
          </cell>
          <cell r="D1254">
            <v>1.1220000000000001</v>
          </cell>
          <cell r="E1254">
            <v>0.15570000000000001</v>
          </cell>
          <cell r="F1254">
            <v>5.6899999999999999E-2</v>
          </cell>
          <cell r="G1254">
            <v>1.29E-2</v>
          </cell>
          <cell r="H1254" t="e">
            <v>#N/A</v>
          </cell>
          <cell r="I1254" t="e">
            <v>#N/A</v>
          </cell>
          <cell r="J1254" t="e">
            <v>#N/A</v>
          </cell>
        </row>
        <row r="1255">
          <cell r="B1255">
            <v>777120</v>
          </cell>
          <cell r="C1255">
            <v>0.67779999999999996</v>
          </cell>
          <cell r="D1255">
            <v>0.32819999999999999</v>
          </cell>
          <cell r="E1255">
            <v>5.7299999999999997E-2</v>
          </cell>
          <cell r="F1255">
            <v>1.72E-2</v>
          </cell>
          <cell r="G1255">
            <v>0.27510000000000001</v>
          </cell>
          <cell r="H1255" t="e">
            <v>#N/A</v>
          </cell>
          <cell r="I1255" t="e">
            <v>#N/A</v>
          </cell>
          <cell r="J1255" t="e">
            <v>#N/A</v>
          </cell>
        </row>
        <row r="1256">
          <cell r="B1256">
            <v>777197</v>
          </cell>
          <cell r="C1256">
            <v>0.49959999999999999</v>
          </cell>
          <cell r="D1256">
            <v>0.4012</v>
          </cell>
          <cell r="E1256">
            <v>9.4899999999999998E-2</v>
          </cell>
          <cell r="F1256">
            <v>3.5999999999999999E-3</v>
          </cell>
          <cell r="G1256">
            <v>0</v>
          </cell>
          <cell r="H1256" t="e">
            <v>#N/A</v>
          </cell>
          <cell r="I1256" t="e">
            <v>#N/A</v>
          </cell>
          <cell r="J1256" t="e">
            <v>#N/A</v>
          </cell>
        </row>
        <row r="1257">
          <cell r="B1257">
            <v>787526</v>
          </cell>
          <cell r="C1257">
            <v>1.4790000000000001</v>
          </cell>
          <cell r="D1257">
            <v>1.1814</v>
          </cell>
          <cell r="E1257">
            <v>0.1389</v>
          </cell>
          <cell r="F1257">
            <v>3.09E-2</v>
          </cell>
          <cell r="G1257">
            <v>0.1278</v>
          </cell>
          <cell r="H1257" t="e">
            <v>#N/A</v>
          </cell>
          <cell r="I1257" t="e">
            <v>#N/A</v>
          </cell>
          <cell r="J1257" t="e">
            <v>#N/A</v>
          </cell>
        </row>
        <row r="1258">
          <cell r="B1258">
            <v>780614</v>
          </cell>
          <cell r="C1258">
            <v>2.6642999999999999</v>
          </cell>
          <cell r="D1258">
            <v>1.9179999999999999</v>
          </cell>
          <cell r="E1258">
            <v>0.29170000000000001</v>
          </cell>
          <cell r="F1258">
            <v>5.1900000000000002E-2</v>
          </cell>
          <cell r="G1258">
            <v>0.40279999999999999</v>
          </cell>
          <cell r="H1258" t="e">
            <v>#N/A</v>
          </cell>
          <cell r="I1258" t="e">
            <v>#N/A</v>
          </cell>
          <cell r="J1258" t="e">
            <v>#N/A</v>
          </cell>
        </row>
        <row r="1259">
          <cell r="B1259">
            <v>771772</v>
          </cell>
          <cell r="C1259">
            <v>8.2299000000000007</v>
          </cell>
          <cell r="D1259">
            <v>5.3463000000000003</v>
          </cell>
          <cell r="E1259">
            <v>1.2176</v>
          </cell>
          <cell r="F1259">
            <v>1.0889</v>
          </cell>
          <cell r="G1259">
            <v>0.57720000000000005</v>
          </cell>
          <cell r="I1259" t="e">
            <v>#N/A</v>
          </cell>
          <cell r="J1259" t="e">
            <v>#N/A</v>
          </cell>
        </row>
        <row r="1261">
          <cell r="B1261" t="str">
            <v>Evolução DEC Unidade Centro</v>
          </cell>
        </row>
        <row r="1262">
          <cell r="B1262" t="str">
            <v>CONSUM</v>
          </cell>
          <cell r="C1262" t="str">
            <v>TOTAL</v>
          </cell>
          <cell r="D1262" t="str">
            <v>NPROG</v>
          </cell>
          <cell r="E1262" t="str">
            <v>PROG</v>
          </cell>
          <cell r="F1262" t="str">
            <v>SUBT INT</v>
          </cell>
          <cell r="G1262" t="str">
            <v>SUBT EXT</v>
          </cell>
        </row>
        <row r="1263">
          <cell r="B1263">
            <v>675819</v>
          </cell>
          <cell r="C1263">
            <v>0.58620000000000005</v>
          </cell>
          <cell r="D1263">
            <v>0.38109999999999999</v>
          </cell>
          <cell r="E1263">
            <v>0.19869999999999999</v>
          </cell>
          <cell r="F1263">
            <v>6.3E-3</v>
          </cell>
          <cell r="G1263">
            <v>0</v>
          </cell>
          <cell r="H1263" t="e">
            <v>#N/A</v>
          </cell>
          <cell r="I1263" t="e">
            <v>#N/A</v>
          </cell>
          <cell r="J1263" t="e">
            <v>#N/A</v>
          </cell>
        </row>
        <row r="1264">
          <cell r="B1264">
            <v>675407</v>
          </cell>
          <cell r="C1264">
            <v>1.1831</v>
          </cell>
          <cell r="D1264">
            <v>0.93640000000000001</v>
          </cell>
          <cell r="E1264">
            <v>0.13239999999999999</v>
          </cell>
          <cell r="F1264">
            <v>0.1142</v>
          </cell>
          <cell r="G1264">
            <v>0</v>
          </cell>
          <cell r="H1264" t="e">
            <v>#N/A</v>
          </cell>
          <cell r="I1264" t="e">
            <v>#N/A</v>
          </cell>
          <cell r="J1264" t="e">
            <v>#N/A</v>
          </cell>
        </row>
        <row r="1265">
          <cell r="B1265">
            <v>675780</v>
          </cell>
          <cell r="C1265">
            <v>0.5242</v>
          </cell>
          <cell r="D1265">
            <v>0.35489999999999999</v>
          </cell>
          <cell r="E1265">
            <v>0.12759999999999999</v>
          </cell>
          <cell r="F1265">
            <v>1.78E-2</v>
          </cell>
          <cell r="G1265">
            <v>2.3900000000000001E-2</v>
          </cell>
          <cell r="H1265" t="e">
            <v>#N/A</v>
          </cell>
          <cell r="I1265" t="e">
            <v>#N/A</v>
          </cell>
          <cell r="J1265" t="e">
            <v>#N/A</v>
          </cell>
        </row>
        <row r="1266">
          <cell r="B1266">
            <v>675669</v>
          </cell>
          <cell r="C1266">
            <v>2.2932999999999999</v>
          </cell>
          <cell r="D1266">
            <v>1.6721999999999999</v>
          </cell>
          <cell r="E1266">
            <v>0.4587</v>
          </cell>
          <cell r="F1266">
            <v>0.13830000000000001</v>
          </cell>
          <cell r="G1266">
            <v>2.3900000000000001E-2</v>
          </cell>
          <cell r="H1266" t="e">
            <v>#N/A</v>
          </cell>
          <cell r="I1266" t="e">
            <v>#N/A</v>
          </cell>
          <cell r="J1266" t="e">
            <v>#N/A</v>
          </cell>
        </row>
        <row r="1267">
          <cell r="B1267">
            <v>675783</v>
          </cell>
          <cell r="C1267">
            <v>0.81379999999999997</v>
          </cell>
          <cell r="D1267">
            <v>0.27150000000000002</v>
          </cell>
          <cell r="E1267">
            <v>0.11409999999999999</v>
          </cell>
          <cell r="F1267">
            <v>9.1000000000000004E-3</v>
          </cell>
          <cell r="G1267">
            <v>0.41920000000000002</v>
          </cell>
          <cell r="H1267" t="e">
            <v>#N/A</v>
          </cell>
          <cell r="I1267" t="e">
            <v>#N/A</v>
          </cell>
          <cell r="J1267" t="e">
            <v>#N/A</v>
          </cell>
        </row>
        <row r="1268">
          <cell r="B1268">
            <v>675760</v>
          </cell>
          <cell r="C1268">
            <v>0.44109999999999999</v>
          </cell>
          <cell r="D1268">
            <v>0.3836</v>
          </cell>
          <cell r="E1268">
            <v>3.5999999999999997E-2</v>
          </cell>
          <cell r="F1268">
            <v>1.66E-2</v>
          </cell>
          <cell r="G1268">
            <v>4.8999999999999998E-3</v>
          </cell>
          <cell r="H1268" t="e">
            <v>#N/A</v>
          </cell>
          <cell r="I1268" t="e">
            <v>#N/A</v>
          </cell>
          <cell r="J1268" t="e">
            <v>#N/A</v>
          </cell>
        </row>
        <row r="1269">
          <cell r="B1269">
            <v>674633</v>
          </cell>
          <cell r="C1269">
            <v>0.26519999999999999</v>
          </cell>
          <cell r="D1269">
            <v>0.18759999999999999</v>
          </cell>
          <cell r="E1269">
            <v>4.7899999999999998E-2</v>
          </cell>
          <cell r="F1269">
            <v>2.9700000000000001E-2</v>
          </cell>
          <cell r="G1269">
            <v>0</v>
          </cell>
          <cell r="H1269" t="e">
            <v>#N/A</v>
          </cell>
          <cell r="I1269" t="e">
            <v>#N/A</v>
          </cell>
          <cell r="J1269" t="e">
            <v>#N/A</v>
          </cell>
        </row>
        <row r="1270">
          <cell r="B1270">
            <v>675392</v>
          </cell>
          <cell r="C1270">
            <v>1.5205</v>
          </cell>
          <cell r="D1270">
            <v>0.84289999999999998</v>
          </cell>
          <cell r="E1270">
            <v>0.19800000000000001</v>
          </cell>
          <cell r="F1270">
            <v>5.5399999999999998E-2</v>
          </cell>
          <cell r="G1270">
            <v>0.42430000000000001</v>
          </cell>
          <cell r="H1270" t="e">
            <v>#N/A</v>
          </cell>
          <cell r="I1270" t="e">
            <v>#N/A</v>
          </cell>
          <cell r="J1270" t="e">
            <v>#N/A</v>
          </cell>
        </row>
        <row r="1271">
          <cell r="B1271">
            <v>684427</v>
          </cell>
          <cell r="C1271">
            <v>0.43480000000000002</v>
          </cell>
          <cell r="D1271">
            <v>0.35210000000000002</v>
          </cell>
          <cell r="E1271">
            <v>6.6600000000000006E-2</v>
          </cell>
          <cell r="F1271">
            <v>1.61E-2</v>
          </cell>
          <cell r="G1271">
            <v>0</v>
          </cell>
          <cell r="H1271" t="e">
            <v>#N/A</v>
          </cell>
          <cell r="I1271" t="e">
            <v>#N/A</v>
          </cell>
          <cell r="J1271" t="e">
            <v>#N/A</v>
          </cell>
        </row>
        <row r="1272">
          <cell r="B1272">
            <v>683445</v>
          </cell>
          <cell r="C1272">
            <v>0.26150000000000001</v>
          </cell>
          <cell r="D1272">
            <v>0.1837</v>
          </cell>
          <cell r="E1272">
            <v>6.8500000000000005E-2</v>
          </cell>
          <cell r="F1272">
            <v>9.2999999999999992E-3</v>
          </cell>
          <cell r="G1272">
            <v>0</v>
          </cell>
          <cell r="H1272" t="e">
            <v>#N/A</v>
          </cell>
          <cell r="I1272" t="e">
            <v>#N/A</v>
          </cell>
          <cell r="J1272" t="e">
            <v>#N/A</v>
          </cell>
        </row>
        <row r="1273">
          <cell r="B1273">
            <v>682818</v>
          </cell>
          <cell r="C1273">
            <v>0.33589999999999998</v>
          </cell>
          <cell r="D1273">
            <v>0.23139999999999999</v>
          </cell>
          <cell r="E1273">
            <v>7.2300000000000003E-2</v>
          </cell>
          <cell r="F1273">
            <v>3.2199999999999999E-2</v>
          </cell>
          <cell r="G1273">
            <v>0</v>
          </cell>
          <cell r="H1273" t="e">
            <v>#N/A</v>
          </cell>
          <cell r="I1273" t="e">
            <v>#N/A</v>
          </cell>
          <cell r="J1273" t="e">
            <v>#N/A</v>
          </cell>
        </row>
        <row r="1274">
          <cell r="B1274">
            <v>683563</v>
          </cell>
          <cell r="C1274">
            <v>1.0323</v>
          </cell>
          <cell r="D1274">
            <v>0.76739999999999997</v>
          </cell>
          <cell r="E1274">
            <v>0.2074</v>
          </cell>
          <cell r="F1274">
            <v>5.7599999999999998E-2</v>
          </cell>
          <cell r="G1274">
            <v>0</v>
          </cell>
          <cell r="H1274" t="e">
            <v>#N/A</v>
          </cell>
          <cell r="I1274" t="e">
            <v>#N/A</v>
          </cell>
          <cell r="J1274" t="e">
            <v>#N/A</v>
          </cell>
        </row>
        <row r="1275">
          <cell r="B1275">
            <v>682925</v>
          </cell>
          <cell r="C1275">
            <v>0.77010000000000001</v>
          </cell>
          <cell r="D1275">
            <v>0.65139999999999998</v>
          </cell>
          <cell r="E1275">
            <v>9.6199999999999994E-2</v>
          </cell>
          <cell r="F1275">
            <v>1.18E-2</v>
          </cell>
          <cell r="G1275">
            <v>1.06E-2</v>
          </cell>
          <cell r="H1275" t="e">
            <v>#N/A</v>
          </cell>
          <cell r="I1275" t="e">
            <v>#N/A</v>
          </cell>
          <cell r="J1275" t="e">
            <v>#N/A</v>
          </cell>
        </row>
        <row r="1276">
          <cell r="B1276">
            <v>681511</v>
          </cell>
          <cell r="C1276">
            <v>0.4788</v>
          </cell>
          <cell r="D1276">
            <v>0.28510000000000002</v>
          </cell>
          <cell r="E1276">
            <v>0.13</v>
          </cell>
          <cell r="F1276">
            <v>6.3700000000000007E-2</v>
          </cell>
          <cell r="G1276">
            <v>0</v>
          </cell>
          <cell r="H1276" t="e">
            <v>#N/A</v>
          </cell>
          <cell r="I1276" t="e">
            <v>#N/A</v>
          </cell>
          <cell r="J1276" t="e">
            <v>#N/A</v>
          </cell>
        </row>
        <row r="1277">
          <cell r="B1277">
            <v>695161</v>
          </cell>
          <cell r="C1277">
            <v>0.5212</v>
          </cell>
          <cell r="D1277">
            <v>0.43640000000000001</v>
          </cell>
          <cell r="E1277">
            <v>4.2200000000000001E-2</v>
          </cell>
          <cell r="F1277">
            <v>2.2700000000000001E-2</v>
          </cell>
          <cell r="G1277">
            <v>0.02</v>
          </cell>
          <cell r="H1277" t="e">
            <v>#N/A</v>
          </cell>
          <cell r="I1277" t="e">
            <v>#N/A</v>
          </cell>
          <cell r="J1277" t="e">
            <v>#N/A</v>
          </cell>
        </row>
        <row r="1278">
          <cell r="B1278">
            <v>686532</v>
          </cell>
          <cell r="C1278">
            <v>1.7690999999999999</v>
          </cell>
          <cell r="D1278">
            <v>1.3729</v>
          </cell>
          <cell r="E1278">
            <v>0.26750000000000002</v>
          </cell>
          <cell r="F1278">
            <v>9.8000000000000004E-2</v>
          </cell>
          <cell r="G1278">
            <v>3.0800000000000001E-2</v>
          </cell>
          <cell r="H1278" t="e">
            <v>#N/A</v>
          </cell>
          <cell r="I1278" t="e">
            <v>#N/A</v>
          </cell>
          <cell r="J1278" t="e">
            <v>#N/A</v>
          </cell>
        </row>
        <row r="1279">
          <cell r="B1279">
            <v>680289</v>
          </cell>
          <cell r="C1279">
            <v>6.6098999999999997</v>
          </cell>
          <cell r="D1279">
            <v>4.6540999999999997</v>
          </cell>
          <cell r="E1279">
            <v>1.1305000000000001</v>
          </cell>
          <cell r="F1279">
            <v>0.34899999999999998</v>
          </cell>
          <cell r="G1279">
            <v>0.47610000000000002</v>
          </cell>
          <cell r="I1279" t="e">
            <v>#N/A</v>
          </cell>
          <cell r="J1279" t="e">
            <v>#N/A</v>
          </cell>
        </row>
        <row r="1281">
          <cell r="B1281" t="str">
            <v>Evolução DEC Unidade Leste</v>
          </cell>
        </row>
        <row r="1282">
          <cell r="B1282" t="str">
            <v>CONSUM</v>
          </cell>
          <cell r="C1282" t="str">
            <v>TOTAL</v>
          </cell>
          <cell r="D1282" t="str">
            <v>NPROG</v>
          </cell>
          <cell r="E1282" t="str">
            <v>PROG</v>
          </cell>
          <cell r="F1282" t="str">
            <v>SUBT INT</v>
          </cell>
          <cell r="G1282" t="str">
            <v>SUBT EXT</v>
          </cell>
        </row>
        <row r="1283">
          <cell r="B1283">
            <v>1308832</v>
          </cell>
          <cell r="C1283">
            <v>0.82509999999999994</v>
          </cell>
          <cell r="D1283">
            <v>0.64880000000000004</v>
          </cell>
          <cell r="E1283">
            <v>0.13569999999999999</v>
          </cell>
          <cell r="F1283">
            <v>4.0599999999999997E-2</v>
          </cell>
          <cell r="G1283">
            <v>0</v>
          </cell>
          <cell r="H1283" t="e">
            <v>#N/A</v>
          </cell>
          <cell r="I1283" t="e">
            <v>#N/A</v>
          </cell>
          <cell r="J1283" t="e">
            <v>#N/A</v>
          </cell>
        </row>
        <row r="1284">
          <cell r="B1284">
            <v>1308285</v>
          </cell>
          <cell r="C1284">
            <v>0.62170000000000003</v>
          </cell>
          <cell r="D1284">
            <v>0.3599</v>
          </cell>
          <cell r="E1284">
            <v>0.10929999999999999</v>
          </cell>
          <cell r="F1284">
            <v>0.10639999999999999</v>
          </cell>
          <cell r="G1284">
            <v>4.6100000000000002E-2</v>
          </cell>
          <cell r="H1284" t="e">
            <v>#N/A</v>
          </cell>
          <cell r="I1284" t="e">
            <v>#N/A</v>
          </cell>
          <cell r="J1284" t="e">
            <v>#N/A</v>
          </cell>
        </row>
        <row r="1285">
          <cell r="B1285">
            <v>1307611</v>
          </cell>
          <cell r="C1285">
            <v>0.49380000000000002</v>
          </cell>
          <cell r="D1285">
            <v>0.35460000000000003</v>
          </cell>
          <cell r="E1285">
            <v>6.25E-2</v>
          </cell>
          <cell r="F1285">
            <v>3.8999999999999998E-3</v>
          </cell>
          <cell r="G1285">
            <v>7.2800000000000004E-2</v>
          </cell>
          <cell r="H1285" t="e">
            <v>#N/A</v>
          </cell>
          <cell r="I1285" t="e">
            <v>#N/A</v>
          </cell>
          <cell r="J1285" t="e">
            <v>#N/A</v>
          </cell>
        </row>
        <row r="1286">
          <cell r="B1286">
            <v>1308243</v>
          </cell>
          <cell r="C1286">
            <v>1.9408000000000001</v>
          </cell>
          <cell r="D1286">
            <v>1.3633999999999999</v>
          </cell>
          <cell r="E1286">
            <v>0.3075</v>
          </cell>
          <cell r="F1286">
            <v>0.15090000000000001</v>
          </cell>
          <cell r="G1286">
            <v>0.11890000000000001</v>
          </cell>
          <cell r="H1286" t="e">
            <v>#N/A</v>
          </cell>
          <cell r="I1286" t="e">
            <v>#N/A</v>
          </cell>
          <cell r="J1286" t="e">
            <v>#N/A</v>
          </cell>
        </row>
        <row r="1287">
          <cell r="B1287">
            <v>1307476</v>
          </cell>
          <cell r="C1287">
            <v>0.59389999999999998</v>
          </cell>
          <cell r="D1287">
            <v>0.36940000000000001</v>
          </cell>
          <cell r="E1287">
            <v>0.1583</v>
          </cell>
          <cell r="F1287">
            <v>5.7200000000000001E-2</v>
          </cell>
          <cell r="G1287">
            <v>8.9999999999999993E-3</v>
          </cell>
          <cell r="H1287" t="e">
            <v>#N/A</v>
          </cell>
          <cell r="I1287" t="e">
            <v>#N/A</v>
          </cell>
          <cell r="J1287" t="e">
            <v>#N/A</v>
          </cell>
        </row>
        <row r="1288">
          <cell r="B1288">
            <v>1307438</v>
          </cell>
          <cell r="C1288">
            <v>1.1144000000000001</v>
          </cell>
          <cell r="D1288">
            <v>0.7702</v>
          </cell>
          <cell r="E1288">
            <v>0.22819999999999999</v>
          </cell>
          <cell r="F1288">
            <v>0.1142</v>
          </cell>
          <cell r="G1288">
            <v>1.8E-3</v>
          </cell>
          <cell r="H1288" t="e">
            <v>#N/A</v>
          </cell>
          <cell r="I1288" t="e">
            <v>#N/A</v>
          </cell>
          <cell r="J1288" t="e">
            <v>#N/A</v>
          </cell>
        </row>
        <row r="1289">
          <cell r="B1289">
            <v>1306908</v>
          </cell>
          <cell r="C1289">
            <v>0.44119999999999998</v>
          </cell>
          <cell r="D1289">
            <v>0.39689999999999998</v>
          </cell>
          <cell r="E1289">
            <v>3.78E-2</v>
          </cell>
          <cell r="F1289">
            <v>6.4999999999999997E-3</v>
          </cell>
          <cell r="G1289">
            <v>0</v>
          </cell>
          <cell r="H1289" t="e">
            <v>#N/A</v>
          </cell>
          <cell r="I1289" t="e">
            <v>#N/A</v>
          </cell>
          <cell r="J1289" t="e">
            <v>#N/A</v>
          </cell>
        </row>
        <row r="1290">
          <cell r="B1290">
            <v>1307274</v>
          </cell>
          <cell r="C1290">
            <v>2.1496</v>
          </cell>
          <cell r="D1290">
            <v>1.5365</v>
          </cell>
          <cell r="E1290">
            <v>0.42430000000000001</v>
          </cell>
          <cell r="F1290">
            <v>0.1779</v>
          </cell>
          <cell r="G1290">
            <v>1.0800000000000001E-2</v>
          </cell>
          <cell r="H1290" t="e">
            <v>#N/A</v>
          </cell>
          <cell r="I1290" t="e">
            <v>#N/A</v>
          </cell>
          <cell r="J1290" t="e">
            <v>#N/A</v>
          </cell>
        </row>
        <row r="1291">
          <cell r="B1291">
            <v>1323847</v>
          </cell>
          <cell r="C1291">
            <v>0.68640000000000001</v>
          </cell>
          <cell r="D1291">
            <v>0.48909999999999998</v>
          </cell>
          <cell r="E1291">
            <v>0.1399</v>
          </cell>
          <cell r="F1291">
            <v>5.74E-2</v>
          </cell>
          <cell r="G1291">
            <v>0</v>
          </cell>
          <cell r="H1291" t="e">
            <v>#N/A</v>
          </cell>
          <cell r="I1291" t="e">
            <v>#N/A</v>
          </cell>
          <cell r="J1291" t="e">
            <v>#N/A</v>
          </cell>
        </row>
        <row r="1292">
          <cell r="B1292">
            <v>1323886</v>
          </cell>
          <cell r="C1292">
            <v>0.4783</v>
          </cell>
          <cell r="D1292">
            <v>0.32950000000000002</v>
          </cell>
          <cell r="E1292">
            <v>0.14879999999999999</v>
          </cell>
          <cell r="F1292">
            <v>0</v>
          </cell>
          <cell r="G1292">
            <v>0</v>
          </cell>
          <cell r="H1292" t="e">
            <v>#N/A</v>
          </cell>
          <cell r="I1292" t="e">
            <v>#N/A</v>
          </cell>
          <cell r="J1292" t="e">
            <v>#N/A</v>
          </cell>
        </row>
        <row r="1293">
          <cell r="B1293">
            <v>1323551</v>
          </cell>
          <cell r="C1293">
            <v>0.61419999999999997</v>
          </cell>
          <cell r="D1293">
            <v>0.38740000000000002</v>
          </cell>
          <cell r="E1293">
            <v>0.1452</v>
          </cell>
          <cell r="F1293">
            <v>8.1600000000000006E-2</v>
          </cell>
          <cell r="G1293">
            <v>0</v>
          </cell>
          <cell r="H1293" t="e">
            <v>#N/A</v>
          </cell>
          <cell r="I1293" t="e">
            <v>#N/A</v>
          </cell>
          <cell r="J1293" t="e">
            <v>#N/A</v>
          </cell>
        </row>
        <row r="1294">
          <cell r="B1294">
            <v>1323761</v>
          </cell>
          <cell r="C1294">
            <v>1.7788999999999999</v>
          </cell>
          <cell r="D1294">
            <v>1.206</v>
          </cell>
          <cell r="E1294">
            <v>0.43390000000000001</v>
          </cell>
          <cell r="F1294">
            <v>0.13900000000000001</v>
          </cell>
          <cell r="G1294">
            <v>0</v>
          </cell>
          <cell r="H1294" t="e">
            <v>#N/A</v>
          </cell>
          <cell r="I1294" t="e">
            <v>#N/A</v>
          </cell>
          <cell r="J1294" t="e">
            <v>#N/A</v>
          </cell>
        </row>
        <row r="1295">
          <cell r="B1295">
            <v>1324245</v>
          </cell>
          <cell r="C1295">
            <v>0.9163</v>
          </cell>
          <cell r="D1295">
            <v>0.62319999999999998</v>
          </cell>
          <cell r="E1295">
            <v>0.28549999999999998</v>
          </cell>
          <cell r="F1295">
            <v>7.7000000000000002E-3</v>
          </cell>
          <cell r="G1295">
            <v>0</v>
          </cell>
          <cell r="H1295" t="e">
            <v>#N/A</v>
          </cell>
          <cell r="I1295" t="e">
            <v>#N/A</v>
          </cell>
          <cell r="J1295" t="e">
            <v>#N/A</v>
          </cell>
        </row>
        <row r="1296">
          <cell r="B1296">
            <v>1324233</v>
          </cell>
          <cell r="C1296">
            <v>0.80930000000000002</v>
          </cell>
          <cell r="D1296">
            <v>0.42980000000000002</v>
          </cell>
          <cell r="E1296">
            <v>0.1976</v>
          </cell>
          <cell r="F1296">
            <v>5.3400000000000003E-2</v>
          </cell>
          <cell r="G1296">
            <v>0.12859999999999999</v>
          </cell>
          <cell r="H1296" t="e">
            <v>#N/A</v>
          </cell>
          <cell r="I1296" t="e">
            <v>#N/A</v>
          </cell>
          <cell r="J1296" t="e">
            <v>#N/A</v>
          </cell>
        </row>
        <row r="1297">
          <cell r="B1297">
            <v>1342005</v>
          </cell>
          <cell r="C1297">
            <v>0.87880000000000003</v>
          </cell>
          <cell r="D1297">
            <v>0.74019999999999997</v>
          </cell>
          <cell r="E1297">
            <v>8.9499999999999996E-2</v>
          </cell>
          <cell r="F1297">
            <v>4.9099999999999998E-2</v>
          </cell>
          <cell r="G1297">
            <v>0</v>
          </cell>
          <cell r="H1297" t="e">
            <v>#N/A</v>
          </cell>
          <cell r="I1297" t="e">
            <v>#N/A</v>
          </cell>
          <cell r="J1297" t="e">
            <v>#N/A</v>
          </cell>
        </row>
        <row r="1298">
          <cell r="B1298">
            <v>1330161</v>
          </cell>
          <cell r="C1298">
            <v>2.6044999999999998</v>
          </cell>
          <cell r="D1298">
            <v>1.7950999999999999</v>
          </cell>
          <cell r="E1298">
            <v>0.57120000000000004</v>
          </cell>
          <cell r="F1298">
            <v>0.1104</v>
          </cell>
          <cell r="G1298">
            <v>0.128</v>
          </cell>
          <cell r="H1298" t="e">
            <v>#N/A</v>
          </cell>
          <cell r="I1298" t="e">
            <v>#N/A</v>
          </cell>
          <cell r="J1298" t="e">
            <v>#N/A</v>
          </cell>
        </row>
        <row r="1299">
          <cell r="B1299">
            <v>1317360</v>
          </cell>
          <cell r="C1299">
            <v>8.4779</v>
          </cell>
          <cell r="D1299">
            <v>5.9032</v>
          </cell>
          <cell r="E1299">
            <v>1.7393000000000001</v>
          </cell>
          <cell r="F1299">
            <v>0.57750000000000001</v>
          </cell>
          <cell r="G1299">
            <v>0.25800000000000001</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796174</v>
          </cell>
          <cell r="C1303">
            <v>0.64600000000000002</v>
          </cell>
          <cell r="D1303">
            <v>0.52900000000000003</v>
          </cell>
          <cell r="E1303">
            <v>0.1153</v>
          </cell>
          <cell r="F1303">
            <v>1.6999999999999999E-3</v>
          </cell>
          <cell r="G1303">
            <v>0</v>
          </cell>
          <cell r="H1303" t="e">
            <v>#N/A</v>
          </cell>
          <cell r="I1303" t="e">
            <v>#N/A</v>
          </cell>
          <cell r="J1303" t="e">
            <v>#N/A</v>
          </cell>
        </row>
        <row r="1304">
          <cell r="B1304">
            <v>795805</v>
          </cell>
          <cell r="C1304">
            <v>0.64659999999999995</v>
          </cell>
          <cell r="D1304">
            <v>0.43940000000000001</v>
          </cell>
          <cell r="E1304">
            <v>0.18640000000000001</v>
          </cell>
          <cell r="F1304">
            <v>2.0799999999999999E-2</v>
          </cell>
          <cell r="G1304">
            <v>0</v>
          </cell>
          <cell r="H1304" t="e">
            <v>#N/A</v>
          </cell>
          <cell r="I1304" t="e">
            <v>#N/A</v>
          </cell>
          <cell r="J1304" t="e">
            <v>#N/A</v>
          </cell>
        </row>
        <row r="1305">
          <cell r="B1305">
            <v>795679</v>
          </cell>
          <cell r="C1305">
            <v>0.56620000000000004</v>
          </cell>
          <cell r="D1305">
            <v>0.40939999999999999</v>
          </cell>
          <cell r="E1305">
            <v>0.1067</v>
          </cell>
          <cell r="F1305">
            <v>1.5E-3</v>
          </cell>
          <cell r="G1305">
            <v>4.87E-2</v>
          </cell>
          <cell r="H1305" t="e">
            <v>#N/A</v>
          </cell>
          <cell r="I1305" t="e">
            <v>#N/A</v>
          </cell>
          <cell r="J1305" t="e">
            <v>#N/A</v>
          </cell>
        </row>
        <row r="1306">
          <cell r="B1306">
            <v>795886</v>
          </cell>
          <cell r="C1306">
            <v>1.8588</v>
          </cell>
          <cell r="D1306">
            <v>1.3777999999999999</v>
          </cell>
          <cell r="E1306">
            <v>0.40839999999999999</v>
          </cell>
          <cell r="F1306">
            <v>2.4E-2</v>
          </cell>
          <cell r="G1306">
            <v>4.87E-2</v>
          </cell>
          <cell r="H1306" t="e">
            <v>#N/A</v>
          </cell>
          <cell r="I1306" t="e">
            <v>#N/A</v>
          </cell>
          <cell r="J1306" t="e">
            <v>#N/A</v>
          </cell>
        </row>
        <row r="1307">
          <cell r="B1307">
            <v>795747</v>
          </cell>
          <cell r="C1307">
            <v>0.55169999999999997</v>
          </cell>
          <cell r="D1307">
            <v>0.253</v>
          </cell>
          <cell r="E1307">
            <v>9.5899999999999999E-2</v>
          </cell>
          <cell r="F1307">
            <v>1.5E-3</v>
          </cell>
          <cell r="G1307">
            <v>0.20130000000000001</v>
          </cell>
          <cell r="H1307" t="e">
            <v>#N/A</v>
          </cell>
          <cell r="I1307" t="e">
            <v>#N/A</v>
          </cell>
          <cell r="J1307" t="e">
            <v>#N/A</v>
          </cell>
        </row>
        <row r="1308">
          <cell r="B1308">
            <v>795860</v>
          </cell>
          <cell r="C1308">
            <v>0.47470000000000001</v>
          </cell>
          <cell r="D1308">
            <v>0.26889999999999997</v>
          </cell>
          <cell r="E1308">
            <v>4.1799999999999997E-2</v>
          </cell>
          <cell r="F1308">
            <v>9.4399999999999998E-2</v>
          </cell>
          <cell r="G1308">
            <v>6.9500000000000006E-2</v>
          </cell>
          <cell r="H1308" t="e">
            <v>#N/A</v>
          </cell>
          <cell r="I1308" t="e">
            <v>#N/A</v>
          </cell>
          <cell r="J1308" t="e">
            <v>#N/A</v>
          </cell>
        </row>
        <row r="1309">
          <cell r="B1309">
            <v>795886</v>
          </cell>
          <cell r="C1309">
            <v>0.31419999999999998</v>
          </cell>
          <cell r="D1309">
            <v>0.24479999999999999</v>
          </cell>
          <cell r="E1309">
            <v>5.4699999999999999E-2</v>
          </cell>
          <cell r="F1309">
            <v>1.47E-2</v>
          </cell>
          <cell r="G1309">
            <v>0</v>
          </cell>
          <cell r="H1309" t="e">
            <v>#N/A</v>
          </cell>
          <cell r="I1309" t="e">
            <v>#N/A</v>
          </cell>
          <cell r="J1309" t="e">
            <v>#N/A</v>
          </cell>
        </row>
        <row r="1310">
          <cell r="B1310">
            <v>795831</v>
          </cell>
          <cell r="C1310">
            <v>1.3406</v>
          </cell>
          <cell r="D1310">
            <v>0.76670000000000005</v>
          </cell>
          <cell r="E1310">
            <v>0.19239999999999999</v>
          </cell>
          <cell r="F1310">
            <v>0.1106</v>
          </cell>
          <cell r="G1310">
            <v>0.27079999999999999</v>
          </cell>
          <cell r="H1310" t="e">
            <v>#N/A</v>
          </cell>
          <cell r="I1310" t="e">
            <v>#N/A</v>
          </cell>
          <cell r="J1310" t="e">
            <v>#N/A</v>
          </cell>
        </row>
        <row r="1311">
          <cell r="B1311">
            <v>807546</v>
          </cell>
          <cell r="C1311">
            <v>0.70550000000000002</v>
          </cell>
          <cell r="D1311">
            <v>0.59470000000000001</v>
          </cell>
          <cell r="E1311">
            <v>0.1016</v>
          </cell>
          <cell r="F1311">
            <v>9.1999999999999998E-3</v>
          </cell>
          <cell r="G1311">
            <v>0</v>
          </cell>
          <cell r="H1311" t="e">
            <v>#N/A</v>
          </cell>
          <cell r="I1311" t="e">
            <v>#N/A</v>
          </cell>
          <cell r="J1311" t="e">
            <v>#N/A</v>
          </cell>
        </row>
        <row r="1312">
          <cell r="B1312">
            <v>806844</v>
          </cell>
          <cell r="C1312">
            <v>0.30559999999999998</v>
          </cell>
          <cell r="D1312">
            <v>0.27279999999999999</v>
          </cell>
          <cell r="E1312">
            <v>3.2800000000000003E-2</v>
          </cell>
          <cell r="F1312">
            <v>0</v>
          </cell>
          <cell r="G1312">
            <v>0</v>
          </cell>
          <cell r="H1312" t="e">
            <v>#N/A</v>
          </cell>
          <cell r="I1312" t="e">
            <v>#N/A</v>
          </cell>
          <cell r="J1312" t="e">
            <v>#N/A</v>
          </cell>
        </row>
        <row r="1313">
          <cell r="B1313">
            <v>807015</v>
          </cell>
          <cell r="C1313">
            <v>0.51749999999999996</v>
          </cell>
          <cell r="D1313">
            <v>0.46600000000000003</v>
          </cell>
          <cell r="E1313">
            <v>4.8399999999999999E-2</v>
          </cell>
          <cell r="F1313">
            <v>3.2000000000000002E-3</v>
          </cell>
          <cell r="G1313">
            <v>0</v>
          </cell>
          <cell r="H1313" t="e">
            <v>#N/A</v>
          </cell>
          <cell r="I1313" t="e">
            <v>#N/A</v>
          </cell>
          <cell r="J1313" t="e">
            <v>#N/A</v>
          </cell>
        </row>
        <row r="1314">
          <cell r="B1314">
            <v>807135</v>
          </cell>
          <cell r="C1314">
            <v>1.5287999999999999</v>
          </cell>
          <cell r="D1314">
            <v>1.3335999999999999</v>
          </cell>
          <cell r="E1314">
            <v>0.18279999999999999</v>
          </cell>
          <cell r="F1314">
            <v>1.24E-2</v>
          </cell>
          <cell r="G1314">
            <v>0</v>
          </cell>
          <cell r="H1314" t="e">
            <v>#N/A</v>
          </cell>
          <cell r="I1314" t="e">
            <v>#N/A</v>
          </cell>
          <cell r="J1314" t="e">
            <v>#N/A</v>
          </cell>
        </row>
        <row r="1315">
          <cell r="B1315">
            <v>807721</v>
          </cell>
          <cell r="C1315">
            <v>1.3619000000000001</v>
          </cell>
          <cell r="D1315">
            <v>1.2037</v>
          </cell>
          <cell r="E1315">
            <v>9.3899999999999997E-2</v>
          </cell>
          <cell r="F1315">
            <v>4.1000000000000003E-3</v>
          </cell>
          <cell r="G1315">
            <v>6.0299999999999999E-2</v>
          </cell>
          <cell r="H1315" t="e">
            <v>#N/A</v>
          </cell>
          <cell r="I1315" t="e">
            <v>#N/A</v>
          </cell>
          <cell r="J1315" t="e">
            <v>#N/A</v>
          </cell>
        </row>
        <row r="1316">
          <cell r="B1316">
            <v>809062</v>
          </cell>
          <cell r="C1316">
            <v>0.5575</v>
          </cell>
          <cell r="D1316">
            <v>0.34549999999999997</v>
          </cell>
          <cell r="E1316">
            <v>3.5000000000000003E-2</v>
          </cell>
          <cell r="F1316">
            <v>8.0299999999999996E-2</v>
          </cell>
          <cell r="G1316">
            <v>9.6699999999999994E-2</v>
          </cell>
          <cell r="H1316" t="e">
            <v>#N/A</v>
          </cell>
          <cell r="I1316" t="e">
            <v>#N/A</v>
          </cell>
          <cell r="J1316" t="e">
            <v>#N/A</v>
          </cell>
        </row>
        <row r="1317">
          <cell r="B1317">
            <v>821407</v>
          </cell>
          <cell r="C1317">
            <v>0.85260000000000002</v>
          </cell>
          <cell r="D1317">
            <v>0.77859999999999996</v>
          </cell>
          <cell r="E1317">
            <v>6.1199999999999997E-2</v>
          </cell>
          <cell r="F1317">
            <v>1.2800000000000001E-2</v>
          </cell>
          <cell r="G1317">
            <v>0</v>
          </cell>
          <cell r="H1317" t="e">
            <v>#N/A</v>
          </cell>
          <cell r="I1317" t="e">
            <v>#N/A</v>
          </cell>
          <cell r="J1317" t="e">
            <v>#N/A</v>
          </cell>
        </row>
        <row r="1318">
          <cell r="B1318">
            <v>812730</v>
          </cell>
          <cell r="C1318">
            <v>2.7702</v>
          </cell>
          <cell r="D1318">
            <v>2.3271000000000002</v>
          </cell>
          <cell r="E1318">
            <v>0.19</v>
          </cell>
          <cell r="F1318">
            <v>9.69E-2</v>
          </cell>
          <cell r="G1318">
            <v>0.15620000000000001</v>
          </cell>
          <cell r="H1318" t="e">
            <v>#N/A</v>
          </cell>
          <cell r="I1318" t="e">
            <v>#N/A</v>
          </cell>
          <cell r="J1318" t="e">
            <v>#N/A</v>
          </cell>
        </row>
        <row r="1319">
          <cell r="B1319">
            <v>802896</v>
          </cell>
          <cell r="C1319">
            <v>7.5122999999999998</v>
          </cell>
          <cell r="D1319">
            <v>5.8220999999999998</v>
          </cell>
          <cell r="E1319">
            <v>0.97170000000000001</v>
          </cell>
          <cell r="F1319">
            <v>0.24399999999999999</v>
          </cell>
          <cell r="G1319">
            <v>0.4748</v>
          </cell>
          <cell r="I1319" t="e">
            <v>#N/A</v>
          </cell>
          <cell r="J1319" t="e">
            <v>#N/A</v>
          </cell>
        </row>
        <row r="1321">
          <cell r="B1321" t="str">
            <v>Evolução DEC Unidade Centro (com subterrâneo)</v>
          </cell>
        </row>
        <row r="1322">
          <cell r="B1322" t="str">
            <v>CONSUM</v>
          </cell>
          <cell r="C1322" t="str">
            <v>TOTAL</v>
          </cell>
          <cell r="D1322" t="str">
            <v>NPROG</v>
          </cell>
          <cell r="E1322" t="str">
            <v>PROG</v>
          </cell>
          <cell r="F1322" t="str">
            <v>SUBT INT</v>
          </cell>
          <cell r="G1322" t="str">
            <v>SUBT EXT</v>
          </cell>
        </row>
        <row r="1323">
          <cell r="B1323">
            <v>850893</v>
          </cell>
          <cell r="C1323">
            <v>0.51259999999999994</v>
          </cell>
          <cell r="D1323">
            <v>0.34920000000000001</v>
          </cell>
          <cell r="E1323">
            <v>0.15840000000000001</v>
          </cell>
          <cell r="F1323">
            <v>5.0000000000000001E-3</v>
          </cell>
          <cell r="G1323">
            <v>0</v>
          </cell>
          <cell r="H1323" t="e">
            <v>#N/A</v>
          </cell>
          <cell r="I1323" t="e">
            <v>#N/A</v>
          </cell>
          <cell r="J1323" t="e">
            <v>#N/A</v>
          </cell>
        </row>
        <row r="1324">
          <cell r="B1324">
            <v>850481</v>
          </cell>
          <cell r="C1324">
            <v>0.94940000000000002</v>
          </cell>
          <cell r="D1324">
            <v>0.753</v>
          </cell>
          <cell r="E1324">
            <v>0.1056</v>
          </cell>
          <cell r="F1324">
            <v>9.0800000000000006E-2</v>
          </cell>
          <cell r="G1324">
            <v>0</v>
          </cell>
          <cell r="H1324" t="e">
            <v>#N/A</v>
          </cell>
          <cell r="I1324" t="e">
            <v>#N/A</v>
          </cell>
          <cell r="J1324" t="e">
            <v>#N/A</v>
          </cell>
        </row>
        <row r="1325">
          <cell r="B1325">
            <v>850854</v>
          </cell>
          <cell r="C1325">
            <v>0.44850000000000001</v>
          </cell>
          <cell r="D1325">
            <v>0.2853</v>
          </cell>
          <cell r="E1325">
            <v>0.12239999999999999</v>
          </cell>
          <cell r="F1325">
            <v>1.8800000000000001E-2</v>
          </cell>
          <cell r="G1325">
            <v>2.2100000000000002E-2</v>
          </cell>
          <cell r="H1325" t="e">
            <v>#N/A</v>
          </cell>
          <cell r="I1325" t="e">
            <v>#N/A</v>
          </cell>
          <cell r="J1325" t="e">
            <v>#N/A</v>
          </cell>
        </row>
        <row r="1326">
          <cell r="B1326">
            <v>850743</v>
          </cell>
          <cell r="C1326">
            <v>1.9104000000000001</v>
          </cell>
          <cell r="D1326">
            <v>1.3874</v>
          </cell>
          <cell r="E1326">
            <v>0.38640000000000002</v>
          </cell>
          <cell r="F1326">
            <v>0.11459999999999999</v>
          </cell>
          <cell r="G1326">
            <v>2.2100000000000002E-2</v>
          </cell>
          <cell r="H1326" t="e">
            <v>#N/A</v>
          </cell>
          <cell r="I1326" t="e">
            <v>#N/A</v>
          </cell>
          <cell r="J1326" t="e">
            <v>#N/A</v>
          </cell>
        </row>
        <row r="1327">
          <cell r="B1327">
            <v>850744</v>
          </cell>
          <cell r="C1327">
            <v>0.65580000000000005</v>
          </cell>
          <cell r="D1327">
            <v>0.218</v>
          </cell>
          <cell r="E1327">
            <v>9.7299999999999998E-2</v>
          </cell>
          <cell r="F1327">
            <v>7.1999999999999998E-3</v>
          </cell>
          <cell r="G1327">
            <v>0.33329999999999999</v>
          </cell>
          <cell r="H1327" t="e">
            <v>#N/A</v>
          </cell>
          <cell r="I1327" t="e">
            <v>#N/A</v>
          </cell>
          <cell r="J1327" t="e">
            <v>#N/A</v>
          </cell>
        </row>
        <row r="1328">
          <cell r="B1328">
            <v>850816</v>
          </cell>
          <cell r="C1328">
            <v>0.3528</v>
          </cell>
          <cell r="D1328">
            <v>0.30590000000000001</v>
          </cell>
          <cell r="E1328">
            <v>2.9000000000000001E-2</v>
          </cell>
          <cell r="F1328">
            <v>1.37E-2</v>
          </cell>
          <cell r="G1328">
            <v>4.1000000000000003E-3</v>
          </cell>
          <cell r="H1328" t="e">
            <v>#N/A</v>
          </cell>
          <cell r="I1328" t="e">
            <v>#N/A</v>
          </cell>
          <cell r="J1328" t="e">
            <v>#N/A</v>
          </cell>
        </row>
        <row r="1329">
          <cell r="B1329">
            <v>849556</v>
          </cell>
          <cell r="C1329">
            <v>0.21199999999999999</v>
          </cell>
          <cell r="D1329">
            <v>0.15029999999999999</v>
          </cell>
          <cell r="E1329">
            <v>3.8199999999999998E-2</v>
          </cell>
          <cell r="F1329">
            <v>2.3599999999999999E-2</v>
          </cell>
          <cell r="G1329">
            <v>0</v>
          </cell>
          <cell r="H1329" t="e">
            <v>#N/A</v>
          </cell>
          <cell r="I1329" t="e">
            <v>#N/A</v>
          </cell>
          <cell r="J1329" t="e">
            <v>#N/A</v>
          </cell>
        </row>
        <row r="1330">
          <cell r="B1330">
            <v>850372</v>
          </cell>
          <cell r="C1330">
            <v>1.2209000000000001</v>
          </cell>
          <cell r="D1330">
            <v>0.67430000000000001</v>
          </cell>
          <cell r="E1330">
            <v>0.16450000000000001</v>
          </cell>
          <cell r="F1330">
            <v>4.4499999999999998E-2</v>
          </cell>
          <cell r="G1330">
            <v>0.33750000000000002</v>
          </cell>
          <cell r="H1330" t="e">
            <v>#N/A</v>
          </cell>
          <cell r="I1330" t="e">
            <v>#N/A</v>
          </cell>
          <cell r="J1330" t="e">
            <v>#N/A</v>
          </cell>
        </row>
        <row r="1331">
          <cell r="B1331">
            <v>859364</v>
          </cell>
          <cell r="C1331">
            <v>0.34720000000000001</v>
          </cell>
          <cell r="D1331">
            <v>0.28139999999999998</v>
          </cell>
          <cell r="E1331">
            <v>5.2999999999999999E-2</v>
          </cell>
          <cell r="F1331">
            <v>1.2800000000000001E-2</v>
          </cell>
          <cell r="G1331">
            <v>0</v>
          </cell>
          <cell r="H1331" t="e">
            <v>#N/A</v>
          </cell>
          <cell r="I1331" t="e">
            <v>#N/A</v>
          </cell>
          <cell r="J1331" t="e">
            <v>#N/A</v>
          </cell>
        </row>
        <row r="1332">
          <cell r="B1332">
            <v>858383</v>
          </cell>
          <cell r="C1332">
            <v>0.21240000000000001</v>
          </cell>
          <cell r="D1332">
            <v>0.14899999999999999</v>
          </cell>
          <cell r="E1332">
            <v>5.5500000000000001E-2</v>
          </cell>
          <cell r="F1332">
            <v>7.9000000000000008E-3</v>
          </cell>
          <cell r="G1332">
            <v>0</v>
          </cell>
          <cell r="H1332" t="e">
            <v>#N/A</v>
          </cell>
          <cell r="I1332" t="e">
            <v>#N/A</v>
          </cell>
          <cell r="J1332" t="e">
            <v>#N/A</v>
          </cell>
        </row>
        <row r="1333">
          <cell r="B1333">
            <v>857760</v>
          </cell>
          <cell r="C1333">
            <v>0.27139999999999997</v>
          </cell>
          <cell r="D1333">
            <v>0.18729999999999999</v>
          </cell>
          <cell r="E1333">
            <v>5.7599999999999998E-2</v>
          </cell>
          <cell r="F1333">
            <v>2.64E-2</v>
          </cell>
          <cell r="G1333">
            <v>0</v>
          </cell>
          <cell r="H1333" t="e">
            <v>#N/A</v>
          </cell>
          <cell r="I1333" t="e">
            <v>#N/A</v>
          </cell>
          <cell r="J1333" t="e">
            <v>#N/A</v>
          </cell>
        </row>
        <row r="1334">
          <cell r="B1334">
            <v>858502</v>
          </cell>
          <cell r="C1334">
            <v>0.83109999999999995</v>
          </cell>
          <cell r="D1334">
            <v>0.61780000000000002</v>
          </cell>
          <cell r="E1334">
            <v>0.1661</v>
          </cell>
          <cell r="F1334">
            <v>4.7100000000000003E-2</v>
          </cell>
          <cell r="G1334">
            <v>0</v>
          </cell>
          <cell r="H1334" t="e">
            <v>#N/A</v>
          </cell>
          <cell r="I1334" t="e">
            <v>#N/A</v>
          </cell>
          <cell r="J1334" t="e">
            <v>#N/A</v>
          </cell>
        </row>
        <row r="1335">
          <cell r="B1335">
            <v>857865</v>
          </cell>
          <cell r="C1335">
            <v>0.61560000000000004</v>
          </cell>
          <cell r="D1335">
            <v>0.51919999999999999</v>
          </cell>
          <cell r="E1335">
            <v>7.7499999999999999E-2</v>
          </cell>
          <cell r="F1335">
            <v>1.04E-2</v>
          </cell>
          <cell r="G1335">
            <v>8.5000000000000006E-3</v>
          </cell>
          <cell r="H1335" t="e">
            <v>#N/A</v>
          </cell>
          <cell r="I1335" t="e">
            <v>#N/A</v>
          </cell>
          <cell r="J1335" t="e">
            <v>#N/A</v>
          </cell>
        </row>
        <row r="1336">
          <cell r="B1336">
            <v>856403</v>
          </cell>
          <cell r="C1336">
            <v>0.3871</v>
          </cell>
          <cell r="D1336">
            <v>0.2293</v>
          </cell>
          <cell r="E1336">
            <v>0.10340000000000001</v>
          </cell>
          <cell r="F1336">
            <v>5.4399999999999997E-2</v>
          </cell>
          <cell r="G1336">
            <v>0</v>
          </cell>
          <cell r="H1336" t="e">
            <v>#N/A</v>
          </cell>
          <cell r="I1336" t="e">
            <v>#N/A</v>
          </cell>
          <cell r="J1336" t="e">
            <v>#N/A</v>
          </cell>
        </row>
        <row r="1337">
          <cell r="B1337">
            <v>870771</v>
          </cell>
          <cell r="C1337">
            <v>0.42370000000000002</v>
          </cell>
          <cell r="D1337">
            <v>0.35270000000000001</v>
          </cell>
          <cell r="E1337">
            <v>3.5799999999999998E-2</v>
          </cell>
          <cell r="F1337">
            <v>1.8599999999999998E-2</v>
          </cell>
          <cell r="G1337">
            <v>1.66E-2</v>
          </cell>
          <cell r="H1337" t="e">
            <v>#N/A</v>
          </cell>
          <cell r="I1337" t="e">
            <v>#N/A</v>
          </cell>
          <cell r="J1337" t="e">
            <v>#N/A</v>
          </cell>
        </row>
        <row r="1338">
          <cell r="B1338">
            <v>861680</v>
          </cell>
          <cell r="C1338">
            <v>1.4258</v>
          </cell>
          <cell r="D1338">
            <v>1.1012</v>
          </cell>
          <cell r="E1338">
            <v>0.21609999999999999</v>
          </cell>
          <cell r="F1338">
            <v>8.3199999999999996E-2</v>
          </cell>
          <cell r="G1338">
            <v>2.52E-2</v>
          </cell>
          <cell r="H1338" t="e">
            <v>#N/A</v>
          </cell>
          <cell r="I1338" t="e">
            <v>#N/A</v>
          </cell>
          <cell r="J1338" t="e">
            <v>#N/A</v>
          </cell>
        </row>
        <row r="1339">
          <cell r="B1339">
            <v>855324</v>
          </cell>
          <cell r="C1339">
            <v>5.3845000000000001</v>
          </cell>
          <cell r="D1339">
            <v>3.7797999999999998</v>
          </cell>
          <cell r="E1339">
            <v>0.93230000000000002</v>
          </cell>
          <cell r="F1339">
            <v>0.2893</v>
          </cell>
          <cell r="G1339">
            <v>0.38300000000000001</v>
          </cell>
          <cell r="I1339" t="e">
            <v>#N/A</v>
          </cell>
          <cell r="J1339" t="e">
            <v>#N/A</v>
          </cell>
        </row>
      </sheetData>
      <sheetData sheetId="53"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v>
          </cell>
          <cell r="J22" t="str">
            <v>Padrão Anual = 5</v>
          </cell>
        </row>
        <row r="23">
          <cell r="B23">
            <v>159995</v>
          </cell>
          <cell r="C23">
            <v>0.13780000000000001</v>
          </cell>
          <cell r="D23">
            <v>9.06E-2</v>
          </cell>
          <cell r="E23">
            <v>2.6700000000000002E-2</v>
          </cell>
          <cell r="F23">
            <v>2.0500000000000001E-2</v>
          </cell>
          <cell r="G23">
            <v>0</v>
          </cell>
          <cell r="H23">
            <v>2</v>
          </cell>
          <cell r="I23">
            <v>3</v>
          </cell>
          <cell r="J23">
            <v>5</v>
          </cell>
        </row>
        <row r="24">
          <cell r="B24">
            <v>159995</v>
          </cell>
          <cell r="C24">
            <v>0.35249999999999998</v>
          </cell>
          <cell r="D24">
            <v>0.30620000000000003</v>
          </cell>
          <cell r="E24">
            <v>3.3599999999999998E-2</v>
          </cell>
          <cell r="F24">
            <v>1.2800000000000001E-2</v>
          </cell>
          <cell r="G24">
            <v>0</v>
          </cell>
          <cell r="H24">
            <v>2</v>
          </cell>
          <cell r="I24">
            <v>3</v>
          </cell>
          <cell r="J24">
            <v>5</v>
          </cell>
        </row>
        <row r="25">
          <cell r="B25">
            <v>159995</v>
          </cell>
          <cell r="C25">
            <v>0.34789999999999999</v>
          </cell>
          <cell r="D25">
            <v>0.32250000000000001</v>
          </cell>
          <cell r="E25">
            <v>2.5499999999999998E-2</v>
          </cell>
          <cell r="F25">
            <v>0</v>
          </cell>
          <cell r="G25">
            <v>0</v>
          </cell>
          <cell r="H25">
            <v>2</v>
          </cell>
          <cell r="I25">
            <v>3</v>
          </cell>
          <cell r="J25">
            <v>5</v>
          </cell>
        </row>
        <row r="26">
          <cell r="B26">
            <v>159995</v>
          </cell>
          <cell r="C26">
            <v>0.83819999999999995</v>
          </cell>
          <cell r="D26">
            <v>0.71930000000000005</v>
          </cell>
          <cell r="E26">
            <v>8.5800000000000001E-2</v>
          </cell>
          <cell r="F26">
            <v>3.3300000000000003E-2</v>
          </cell>
          <cell r="G26">
            <v>0</v>
          </cell>
          <cell r="H26">
            <v>2</v>
          </cell>
          <cell r="I26">
            <v>3</v>
          </cell>
          <cell r="J26">
            <v>5</v>
          </cell>
        </row>
        <row r="27">
          <cell r="B27">
            <v>159995</v>
          </cell>
          <cell r="C27">
            <v>0.4284</v>
          </cell>
          <cell r="D27">
            <v>0.35070000000000001</v>
          </cell>
          <cell r="E27">
            <v>7.7700000000000005E-2</v>
          </cell>
          <cell r="F27">
            <v>0</v>
          </cell>
          <cell r="G27">
            <v>0</v>
          </cell>
          <cell r="H27">
            <v>2</v>
          </cell>
          <cell r="I27">
            <v>3</v>
          </cell>
          <cell r="J27">
            <v>5</v>
          </cell>
        </row>
        <row r="28">
          <cell r="B28">
            <v>159995</v>
          </cell>
          <cell r="C28">
            <v>0.30020000000000002</v>
          </cell>
          <cell r="D28">
            <v>0.28970000000000001</v>
          </cell>
          <cell r="E28">
            <v>1.0500000000000001E-2</v>
          </cell>
          <cell r="F28">
            <v>0</v>
          </cell>
          <cell r="G28">
            <v>0</v>
          </cell>
          <cell r="H28">
            <v>2</v>
          </cell>
          <cell r="I28">
            <v>3</v>
          </cell>
          <cell r="J28">
            <v>5</v>
          </cell>
        </row>
        <row r="29">
          <cell r="B29">
            <v>159004</v>
          </cell>
          <cell r="C29">
            <v>9.69E-2</v>
          </cell>
          <cell r="D29">
            <v>7.8700000000000006E-2</v>
          </cell>
          <cell r="E29">
            <v>1.8200000000000001E-2</v>
          </cell>
          <cell r="F29">
            <v>0</v>
          </cell>
          <cell r="G29">
            <v>0</v>
          </cell>
          <cell r="H29">
            <v>2</v>
          </cell>
          <cell r="I29">
            <v>3</v>
          </cell>
          <cell r="J29">
            <v>5</v>
          </cell>
        </row>
        <row r="30">
          <cell r="B30">
            <v>159665</v>
          </cell>
          <cell r="C30">
            <v>0.8266</v>
          </cell>
          <cell r="D30">
            <v>0.72009999999999996</v>
          </cell>
          <cell r="E30">
            <v>0.1065</v>
          </cell>
          <cell r="F30">
            <v>0</v>
          </cell>
          <cell r="G30">
            <v>0</v>
          </cell>
          <cell r="H30">
            <v>2</v>
          </cell>
          <cell r="I30">
            <v>3</v>
          </cell>
          <cell r="J30">
            <v>5</v>
          </cell>
        </row>
        <row r="31">
          <cell r="B31">
            <v>161745</v>
          </cell>
          <cell r="C31">
            <v>0.17530000000000001</v>
          </cell>
          <cell r="D31">
            <v>0.1542</v>
          </cell>
          <cell r="E31">
            <v>2.1000000000000001E-2</v>
          </cell>
          <cell r="F31">
            <v>0</v>
          </cell>
          <cell r="G31">
            <v>0</v>
          </cell>
          <cell r="H31">
            <v>2</v>
          </cell>
          <cell r="I31">
            <v>3</v>
          </cell>
          <cell r="J31">
            <v>5</v>
          </cell>
        </row>
        <row r="32">
          <cell r="B32">
            <v>160636</v>
          </cell>
          <cell r="C32">
            <v>0.16819999999999999</v>
          </cell>
          <cell r="D32">
            <v>0.1454</v>
          </cell>
          <cell r="E32">
            <v>2.29E-2</v>
          </cell>
          <cell r="F32">
            <v>0</v>
          </cell>
          <cell r="G32">
            <v>0</v>
          </cell>
          <cell r="H32">
            <v>2</v>
          </cell>
          <cell r="I32">
            <v>3</v>
          </cell>
          <cell r="J32">
            <v>5</v>
          </cell>
        </row>
        <row r="33">
          <cell r="B33">
            <v>160032</v>
          </cell>
          <cell r="C33">
            <v>0.10920000000000001</v>
          </cell>
          <cell r="D33">
            <v>9.4100000000000003E-2</v>
          </cell>
          <cell r="E33">
            <v>1.5100000000000001E-2</v>
          </cell>
          <cell r="F33">
            <v>0</v>
          </cell>
          <cell r="G33">
            <v>0</v>
          </cell>
          <cell r="H33">
            <v>2</v>
          </cell>
          <cell r="I33">
            <v>3</v>
          </cell>
          <cell r="J33">
            <v>5</v>
          </cell>
        </row>
        <row r="34">
          <cell r="B34">
            <v>160804</v>
          </cell>
          <cell r="C34">
            <v>0.45300000000000001</v>
          </cell>
          <cell r="D34">
            <v>0.39400000000000002</v>
          </cell>
          <cell r="E34">
            <v>5.8999999999999997E-2</v>
          </cell>
          <cell r="F34">
            <v>0</v>
          </cell>
          <cell r="G34">
            <v>0</v>
          </cell>
          <cell r="H34">
            <v>2</v>
          </cell>
          <cell r="I34">
            <v>3</v>
          </cell>
          <cell r="J34">
            <v>5</v>
          </cell>
        </row>
        <row r="35">
          <cell r="B35">
            <v>159787</v>
          </cell>
          <cell r="C35">
            <v>0.64090000000000003</v>
          </cell>
          <cell r="D35">
            <v>0.51990000000000003</v>
          </cell>
          <cell r="E35">
            <v>5.74E-2</v>
          </cell>
          <cell r="F35">
            <v>6.3600000000000004E-2</v>
          </cell>
          <cell r="G35">
            <v>0</v>
          </cell>
          <cell r="H35">
            <v>2</v>
          </cell>
          <cell r="I35">
            <v>3</v>
          </cell>
          <cell r="J35">
            <v>5</v>
          </cell>
        </row>
        <row r="36">
          <cell r="B36">
            <v>159181</v>
          </cell>
          <cell r="C36">
            <v>0.626</v>
          </cell>
          <cell r="D36">
            <v>0.36520000000000002</v>
          </cell>
          <cell r="E36">
            <v>4.9000000000000002E-2</v>
          </cell>
          <cell r="F36">
            <v>0.21179999999999999</v>
          </cell>
          <cell r="G36">
            <v>0</v>
          </cell>
          <cell r="H36">
            <v>2</v>
          </cell>
          <cell r="I36">
            <v>3</v>
          </cell>
          <cell r="J36">
            <v>5</v>
          </cell>
        </row>
        <row r="37">
          <cell r="B37">
            <v>162473</v>
          </cell>
          <cell r="C37">
            <v>0.40720000000000001</v>
          </cell>
          <cell r="D37">
            <v>0.2797</v>
          </cell>
          <cell r="E37">
            <v>4.48E-2</v>
          </cell>
          <cell r="F37">
            <v>8.2600000000000007E-2</v>
          </cell>
          <cell r="G37">
            <v>0</v>
          </cell>
          <cell r="H37">
            <v>2</v>
          </cell>
          <cell r="I37">
            <v>3</v>
          </cell>
          <cell r="J37">
            <v>5</v>
          </cell>
        </row>
        <row r="38">
          <cell r="B38">
            <v>160480</v>
          </cell>
          <cell r="C38">
            <v>1.6713</v>
          </cell>
          <cell r="D38">
            <v>1.1631</v>
          </cell>
          <cell r="E38">
            <v>0.15110000000000001</v>
          </cell>
          <cell r="F38">
            <v>0.35699999999999998</v>
          </cell>
          <cell r="G38">
            <v>0</v>
          </cell>
          <cell r="I38">
            <v>3</v>
          </cell>
          <cell r="J38">
            <v>5</v>
          </cell>
        </row>
        <row r="39">
          <cell r="B39">
            <v>160236</v>
          </cell>
          <cell r="C39">
            <v>3.7890999999999999</v>
          </cell>
          <cell r="D39">
            <v>2.996</v>
          </cell>
          <cell r="E39">
            <v>0.40239999999999998</v>
          </cell>
          <cell r="F39">
            <v>0.39079999999999998</v>
          </cell>
          <cell r="G39">
            <v>0</v>
          </cell>
          <cell r="J39">
            <v>5</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73423</v>
          </cell>
          <cell r="C43">
            <v>0.39040000000000002</v>
          </cell>
          <cell r="D43">
            <v>0.38500000000000001</v>
          </cell>
          <cell r="E43">
            <v>5.4000000000000003E-3</v>
          </cell>
          <cell r="F43">
            <v>0</v>
          </cell>
          <cell r="G43">
            <v>0</v>
          </cell>
          <cell r="H43">
            <v>2.4</v>
          </cell>
          <cell r="I43">
            <v>4.8</v>
          </cell>
          <cell r="J43">
            <v>8</v>
          </cell>
        </row>
        <row r="44">
          <cell r="B44">
            <v>73264</v>
          </cell>
          <cell r="C44">
            <v>0.18160000000000001</v>
          </cell>
          <cell r="D44">
            <v>0.14030000000000001</v>
          </cell>
          <cell r="E44">
            <v>2.86E-2</v>
          </cell>
          <cell r="F44">
            <v>1.2699999999999999E-2</v>
          </cell>
          <cell r="G44">
            <v>0</v>
          </cell>
          <cell r="H44">
            <v>2.4</v>
          </cell>
          <cell r="I44">
            <v>4.8</v>
          </cell>
          <cell r="J44">
            <v>8</v>
          </cell>
        </row>
        <row r="45">
          <cell r="B45">
            <v>73175</v>
          </cell>
          <cell r="C45">
            <v>0.21579999999999999</v>
          </cell>
          <cell r="D45">
            <v>0.12590000000000001</v>
          </cell>
          <cell r="E45">
            <v>4.2999999999999997E-2</v>
          </cell>
          <cell r="F45">
            <v>4.6899999999999997E-2</v>
          </cell>
          <cell r="G45">
            <v>0</v>
          </cell>
          <cell r="H45">
            <v>2.4</v>
          </cell>
          <cell r="I45">
            <v>4.8</v>
          </cell>
          <cell r="J45">
            <v>8</v>
          </cell>
        </row>
        <row r="46">
          <cell r="B46">
            <v>73287</v>
          </cell>
          <cell r="C46">
            <v>0.78810000000000002</v>
          </cell>
          <cell r="D46">
            <v>0.65169999999999995</v>
          </cell>
          <cell r="E46">
            <v>7.6899999999999996E-2</v>
          </cell>
          <cell r="F46">
            <v>5.9499999999999997E-2</v>
          </cell>
          <cell r="G46">
            <v>0</v>
          </cell>
          <cell r="H46">
            <v>2.4</v>
          </cell>
          <cell r="I46">
            <v>4.8</v>
          </cell>
          <cell r="J46">
            <v>8</v>
          </cell>
        </row>
        <row r="47">
          <cell r="B47">
            <v>73233</v>
          </cell>
          <cell r="C47">
            <v>0.2913</v>
          </cell>
          <cell r="D47">
            <v>9.7500000000000003E-2</v>
          </cell>
          <cell r="E47">
            <v>0.19339999999999999</v>
          </cell>
          <cell r="F47">
            <v>0</v>
          </cell>
          <cell r="G47">
            <v>4.0000000000000002E-4</v>
          </cell>
          <cell r="H47">
            <v>2.4</v>
          </cell>
          <cell r="I47">
            <v>4.8</v>
          </cell>
          <cell r="J47">
            <v>8</v>
          </cell>
        </row>
        <row r="48">
          <cell r="B48">
            <v>73233</v>
          </cell>
          <cell r="C48">
            <v>0.38750000000000001</v>
          </cell>
          <cell r="D48">
            <v>0.21829999999999999</v>
          </cell>
          <cell r="E48">
            <v>0.1109</v>
          </cell>
          <cell r="F48">
            <v>5.8299999999999998E-2</v>
          </cell>
          <cell r="G48">
            <v>0</v>
          </cell>
          <cell r="H48">
            <v>2.4</v>
          </cell>
          <cell r="I48">
            <v>4.8</v>
          </cell>
          <cell r="J48">
            <v>8</v>
          </cell>
        </row>
        <row r="49">
          <cell r="B49">
            <v>73101</v>
          </cell>
          <cell r="C49">
            <v>0.21460000000000001</v>
          </cell>
          <cell r="D49">
            <v>0.20219999999999999</v>
          </cell>
          <cell r="E49">
            <v>1.24E-2</v>
          </cell>
          <cell r="F49">
            <v>0</v>
          </cell>
          <cell r="G49">
            <v>0</v>
          </cell>
          <cell r="H49">
            <v>2.4</v>
          </cell>
          <cell r="I49">
            <v>4.8</v>
          </cell>
          <cell r="J49">
            <v>8</v>
          </cell>
        </row>
        <row r="50">
          <cell r="B50">
            <v>73189</v>
          </cell>
          <cell r="C50">
            <v>0.89359999999999995</v>
          </cell>
          <cell r="D50">
            <v>0.51790000000000003</v>
          </cell>
          <cell r="E50">
            <v>0.31690000000000002</v>
          </cell>
          <cell r="F50">
            <v>5.8299999999999998E-2</v>
          </cell>
          <cell r="G50">
            <v>4.0000000000000002E-4</v>
          </cell>
          <cell r="H50">
            <v>2.4</v>
          </cell>
          <cell r="I50">
            <v>4.8</v>
          </cell>
          <cell r="J50">
            <v>8</v>
          </cell>
        </row>
        <row r="51">
          <cell r="B51">
            <v>74156</v>
          </cell>
          <cell r="C51">
            <v>0.63980000000000004</v>
          </cell>
          <cell r="D51">
            <v>0.221</v>
          </cell>
          <cell r="E51">
            <v>2.4899999999999999E-2</v>
          </cell>
          <cell r="F51">
            <v>0.39389999999999997</v>
          </cell>
          <cell r="G51">
            <v>0</v>
          </cell>
          <cell r="H51">
            <v>2.4</v>
          </cell>
          <cell r="I51">
            <v>4.8</v>
          </cell>
          <cell r="J51">
            <v>8</v>
          </cell>
        </row>
        <row r="52">
          <cell r="B52">
            <v>74221</v>
          </cell>
          <cell r="C52">
            <v>0.33100000000000002</v>
          </cell>
          <cell r="D52">
            <v>0.2913</v>
          </cell>
          <cell r="E52">
            <v>3.9699999999999999E-2</v>
          </cell>
          <cell r="F52">
            <v>0</v>
          </cell>
          <cell r="G52">
            <v>0</v>
          </cell>
          <cell r="H52">
            <v>2.4</v>
          </cell>
          <cell r="I52">
            <v>4.8</v>
          </cell>
          <cell r="J52">
            <v>8</v>
          </cell>
        </row>
        <row r="53">
          <cell r="B53">
            <v>74214</v>
          </cell>
          <cell r="C53">
            <v>0.20780000000000001</v>
          </cell>
          <cell r="D53">
            <v>0.19040000000000001</v>
          </cell>
          <cell r="E53">
            <v>1.7299999999999999E-2</v>
          </cell>
          <cell r="F53">
            <v>0</v>
          </cell>
          <cell r="G53">
            <v>0</v>
          </cell>
          <cell r="H53">
            <v>2.4</v>
          </cell>
          <cell r="I53">
            <v>4.8</v>
          </cell>
          <cell r="J53">
            <v>8</v>
          </cell>
        </row>
        <row r="54">
          <cell r="B54">
            <v>74197</v>
          </cell>
          <cell r="C54">
            <v>1.1783999999999999</v>
          </cell>
          <cell r="D54">
            <v>0.70269999999999999</v>
          </cell>
          <cell r="E54">
            <v>8.1900000000000001E-2</v>
          </cell>
          <cell r="F54">
            <v>0.39369999999999999</v>
          </cell>
          <cell r="G54">
            <v>0</v>
          </cell>
          <cell r="H54">
            <v>2.4</v>
          </cell>
          <cell r="I54">
            <v>4.8</v>
          </cell>
          <cell r="J54">
            <v>8</v>
          </cell>
        </row>
        <row r="55">
          <cell r="B55">
            <v>74277</v>
          </cell>
          <cell r="C55">
            <v>0.38590000000000002</v>
          </cell>
          <cell r="D55">
            <v>0.29809999999999998</v>
          </cell>
          <cell r="E55">
            <v>8.7900000000000006E-2</v>
          </cell>
          <cell r="F55">
            <v>0</v>
          </cell>
          <cell r="G55">
            <v>0</v>
          </cell>
          <cell r="H55">
            <v>2.4</v>
          </cell>
          <cell r="I55">
            <v>4.8</v>
          </cell>
          <cell r="J55">
            <v>8</v>
          </cell>
        </row>
        <row r="56">
          <cell r="B56">
            <v>74272</v>
          </cell>
          <cell r="C56">
            <v>1.0075000000000001</v>
          </cell>
          <cell r="D56">
            <v>0.21260000000000001</v>
          </cell>
          <cell r="E56">
            <v>0.1653</v>
          </cell>
          <cell r="F56">
            <v>2.2000000000000001E-3</v>
          </cell>
          <cell r="G56">
            <v>0.62739999999999996</v>
          </cell>
          <cell r="H56">
            <v>2.4</v>
          </cell>
          <cell r="I56">
            <v>4.8</v>
          </cell>
          <cell r="J56">
            <v>8</v>
          </cell>
        </row>
        <row r="57">
          <cell r="B57">
            <v>75191</v>
          </cell>
          <cell r="C57">
            <v>0.43780000000000002</v>
          </cell>
          <cell r="D57">
            <v>0.31569999999999998</v>
          </cell>
          <cell r="E57">
            <v>3.7600000000000001E-2</v>
          </cell>
          <cell r="F57">
            <v>8.4500000000000006E-2</v>
          </cell>
          <cell r="G57">
            <v>0</v>
          </cell>
          <cell r="H57">
            <v>2.4</v>
          </cell>
          <cell r="I57">
            <v>4.8</v>
          </cell>
          <cell r="J57">
            <v>8</v>
          </cell>
        </row>
        <row r="58">
          <cell r="B58">
            <v>74580</v>
          </cell>
          <cell r="C58">
            <v>1.8290999999999999</v>
          </cell>
          <cell r="D58">
            <v>0.82689999999999997</v>
          </cell>
          <cell r="E58">
            <v>0.29010000000000002</v>
          </cell>
          <cell r="F58">
            <v>8.7400000000000005E-2</v>
          </cell>
          <cell r="G58">
            <v>0.62480000000000002</v>
          </cell>
          <cell r="I58">
            <v>4.8</v>
          </cell>
          <cell r="J58">
            <v>8</v>
          </cell>
        </row>
        <row r="59">
          <cell r="B59">
            <v>73813</v>
          </cell>
          <cell r="C59">
            <v>4.7011000000000003</v>
          </cell>
          <cell r="D59">
            <v>2.7025000000000001</v>
          </cell>
          <cell r="E59">
            <v>0.76600000000000001</v>
          </cell>
          <cell r="F59">
            <v>0.60099999999999998</v>
          </cell>
          <cell r="G59">
            <v>0.63170000000000004</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2,1</v>
          </cell>
          <cell r="I62" t="str">
            <v>Padrão Trimestral = 4,2</v>
          </cell>
          <cell r="J62" t="str">
            <v>Padrão Anual = 7</v>
          </cell>
        </row>
        <row r="63">
          <cell r="B63">
            <v>29173</v>
          </cell>
          <cell r="C63">
            <v>0.2175</v>
          </cell>
          <cell r="D63">
            <v>0.2019</v>
          </cell>
          <cell r="E63">
            <v>1.5599999999999999E-2</v>
          </cell>
          <cell r="F63">
            <v>0</v>
          </cell>
          <cell r="G63">
            <v>0</v>
          </cell>
          <cell r="H63">
            <v>2.1</v>
          </cell>
          <cell r="I63">
            <v>4.2</v>
          </cell>
          <cell r="J63">
            <v>7</v>
          </cell>
        </row>
        <row r="64">
          <cell r="B64">
            <v>29173</v>
          </cell>
          <cell r="C64">
            <v>0.22869999999999999</v>
          </cell>
          <cell r="D64">
            <v>0.21179999999999999</v>
          </cell>
          <cell r="E64">
            <v>7.6E-3</v>
          </cell>
          <cell r="F64">
            <v>9.2999999999999992E-3</v>
          </cell>
          <cell r="G64">
            <v>0</v>
          </cell>
          <cell r="H64">
            <v>2.1</v>
          </cell>
          <cell r="I64">
            <v>4.2</v>
          </cell>
          <cell r="J64">
            <v>7</v>
          </cell>
        </row>
        <row r="65">
          <cell r="B65">
            <v>29140</v>
          </cell>
          <cell r="C65">
            <v>0.52129999999999999</v>
          </cell>
          <cell r="D65">
            <v>0.38279999999999997</v>
          </cell>
          <cell r="E65">
            <v>4.4200000000000003E-2</v>
          </cell>
          <cell r="F65">
            <v>9.4200000000000006E-2</v>
          </cell>
          <cell r="G65">
            <v>0</v>
          </cell>
          <cell r="H65">
            <v>2.1</v>
          </cell>
          <cell r="I65">
            <v>4.2</v>
          </cell>
          <cell r="J65">
            <v>7</v>
          </cell>
        </row>
        <row r="66">
          <cell r="B66">
            <v>29162</v>
          </cell>
          <cell r="C66">
            <v>0.96730000000000005</v>
          </cell>
          <cell r="D66">
            <v>0.7964</v>
          </cell>
          <cell r="E66">
            <v>6.7400000000000002E-2</v>
          </cell>
          <cell r="F66">
            <v>0.10340000000000001</v>
          </cell>
          <cell r="G66">
            <v>0</v>
          </cell>
          <cell r="H66">
            <v>2.1</v>
          </cell>
          <cell r="I66">
            <v>4.2</v>
          </cell>
          <cell r="J66">
            <v>7</v>
          </cell>
        </row>
        <row r="67">
          <cell r="B67">
            <v>29140</v>
          </cell>
          <cell r="C67">
            <v>0.31259999999999999</v>
          </cell>
          <cell r="D67">
            <v>0.29959999999999998</v>
          </cell>
          <cell r="E67">
            <v>1.2999999999999999E-2</v>
          </cell>
          <cell r="F67">
            <v>0</v>
          </cell>
          <cell r="G67">
            <v>0</v>
          </cell>
          <cell r="H67">
            <v>2.1</v>
          </cell>
          <cell r="I67">
            <v>4.2</v>
          </cell>
          <cell r="J67">
            <v>7</v>
          </cell>
        </row>
        <row r="68">
          <cell r="B68">
            <v>29144</v>
          </cell>
          <cell r="C68">
            <v>0.5575</v>
          </cell>
          <cell r="D68">
            <v>0.18659999999999999</v>
          </cell>
          <cell r="E68">
            <v>4.5999999999999999E-3</v>
          </cell>
          <cell r="F68">
            <v>0.30930000000000002</v>
          </cell>
          <cell r="G68">
            <v>5.7000000000000002E-2</v>
          </cell>
          <cell r="H68">
            <v>2.1</v>
          </cell>
          <cell r="I68">
            <v>4.2</v>
          </cell>
          <cell r="J68">
            <v>7</v>
          </cell>
        </row>
        <row r="69">
          <cell r="B69">
            <v>29112</v>
          </cell>
          <cell r="C69">
            <v>0.1847</v>
          </cell>
          <cell r="D69">
            <v>0.1716</v>
          </cell>
          <cell r="E69">
            <v>1.3100000000000001E-2</v>
          </cell>
          <cell r="F69">
            <v>0</v>
          </cell>
          <cell r="G69">
            <v>0</v>
          </cell>
          <cell r="H69">
            <v>2.1</v>
          </cell>
          <cell r="I69">
            <v>4.2</v>
          </cell>
          <cell r="J69">
            <v>7</v>
          </cell>
        </row>
        <row r="70">
          <cell r="B70">
            <v>29132</v>
          </cell>
          <cell r="C70">
            <v>1.0549999999999999</v>
          </cell>
          <cell r="D70">
            <v>0.65780000000000005</v>
          </cell>
          <cell r="E70">
            <v>3.0700000000000002E-2</v>
          </cell>
          <cell r="F70">
            <v>0.30940000000000001</v>
          </cell>
          <cell r="G70">
            <v>5.7000000000000002E-2</v>
          </cell>
          <cell r="H70">
            <v>2.1</v>
          </cell>
          <cell r="I70">
            <v>4.2</v>
          </cell>
          <cell r="J70">
            <v>7</v>
          </cell>
        </row>
        <row r="71">
          <cell r="B71">
            <v>29445</v>
          </cell>
          <cell r="C71">
            <v>0.14760000000000001</v>
          </cell>
          <cell r="D71">
            <v>0.14660000000000001</v>
          </cell>
          <cell r="E71">
            <v>1E-3</v>
          </cell>
          <cell r="F71">
            <v>0</v>
          </cell>
          <cell r="G71">
            <v>0</v>
          </cell>
          <cell r="H71">
            <v>2.1</v>
          </cell>
          <cell r="I71">
            <v>4.2</v>
          </cell>
          <cell r="J71">
            <v>7</v>
          </cell>
        </row>
        <row r="72">
          <cell r="B72">
            <v>29445</v>
          </cell>
          <cell r="C72">
            <v>7.46E-2</v>
          </cell>
          <cell r="D72">
            <v>6.8699999999999997E-2</v>
          </cell>
          <cell r="E72">
            <v>6.0000000000000001E-3</v>
          </cell>
          <cell r="F72">
            <v>0</v>
          </cell>
          <cell r="G72">
            <v>0</v>
          </cell>
          <cell r="H72">
            <v>2.1</v>
          </cell>
          <cell r="I72">
            <v>4.2</v>
          </cell>
          <cell r="J72">
            <v>7</v>
          </cell>
        </row>
        <row r="73">
          <cell r="B73">
            <v>29444</v>
          </cell>
          <cell r="C73">
            <v>0.69850000000000001</v>
          </cell>
          <cell r="D73">
            <v>0.68710000000000004</v>
          </cell>
          <cell r="E73">
            <v>5.3E-3</v>
          </cell>
          <cell r="F73">
            <v>6.0000000000000001E-3</v>
          </cell>
          <cell r="G73">
            <v>0</v>
          </cell>
          <cell r="H73">
            <v>2.1</v>
          </cell>
          <cell r="I73">
            <v>4.2</v>
          </cell>
          <cell r="J73">
            <v>7</v>
          </cell>
        </row>
        <row r="74">
          <cell r="B74">
            <v>29445</v>
          </cell>
          <cell r="C74">
            <v>0.92069999999999996</v>
          </cell>
          <cell r="D74">
            <v>0.90239999999999998</v>
          </cell>
          <cell r="E74">
            <v>1.23E-2</v>
          </cell>
          <cell r="F74">
            <v>6.0000000000000001E-3</v>
          </cell>
          <cell r="G74">
            <v>0</v>
          </cell>
          <cell r="H74">
            <v>2.1</v>
          </cell>
          <cell r="I74">
            <v>4.2</v>
          </cell>
          <cell r="J74">
            <v>7</v>
          </cell>
        </row>
        <row r="75">
          <cell r="B75">
            <v>29437</v>
          </cell>
          <cell r="C75">
            <v>1.0003</v>
          </cell>
          <cell r="D75">
            <v>0.96960000000000002</v>
          </cell>
          <cell r="E75">
            <v>3.0700000000000002E-2</v>
          </cell>
          <cell r="F75">
            <v>0</v>
          </cell>
          <cell r="G75">
            <v>0</v>
          </cell>
          <cell r="H75">
            <v>2.1</v>
          </cell>
          <cell r="I75">
            <v>4.2</v>
          </cell>
          <cell r="J75">
            <v>7</v>
          </cell>
        </row>
        <row r="76">
          <cell r="B76">
            <v>29436</v>
          </cell>
          <cell r="C76">
            <v>0.32100000000000001</v>
          </cell>
          <cell r="D76">
            <v>0.28189999999999998</v>
          </cell>
          <cell r="E76">
            <v>3.9100000000000003E-2</v>
          </cell>
          <cell r="F76">
            <v>0</v>
          </cell>
          <cell r="G76">
            <v>0</v>
          </cell>
          <cell r="H76">
            <v>2.1</v>
          </cell>
          <cell r="I76">
            <v>4.2</v>
          </cell>
          <cell r="J76">
            <v>7</v>
          </cell>
        </row>
        <row r="77">
          <cell r="B77">
            <v>29858</v>
          </cell>
          <cell r="C77">
            <v>0.2954</v>
          </cell>
          <cell r="D77">
            <v>0.2853</v>
          </cell>
          <cell r="E77">
            <v>1.01E-2</v>
          </cell>
          <cell r="F77">
            <v>0</v>
          </cell>
          <cell r="G77">
            <v>0</v>
          </cell>
          <cell r="H77">
            <v>2.1</v>
          </cell>
          <cell r="I77">
            <v>4.2</v>
          </cell>
          <cell r="J77">
            <v>7</v>
          </cell>
        </row>
        <row r="78">
          <cell r="B78">
            <v>29577</v>
          </cell>
          <cell r="C78">
            <v>1.6132</v>
          </cell>
          <cell r="D78">
            <v>1.5336000000000001</v>
          </cell>
          <cell r="E78">
            <v>7.9699999999999993E-2</v>
          </cell>
          <cell r="F78">
            <v>0</v>
          </cell>
          <cell r="G78">
            <v>0</v>
          </cell>
          <cell r="I78">
            <v>4.2</v>
          </cell>
          <cell r="J78">
            <v>7</v>
          </cell>
        </row>
        <row r="79">
          <cell r="B79">
            <v>29329</v>
          </cell>
          <cell r="C79">
            <v>4.5609000000000002</v>
          </cell>
          <cell r="D79">
            <v>3.8976999999999999</v>
          </cell>
          <cell r="E79">
            <v>0.19020000000000001</v>
          </cell>
          <cell r="F79">
            <v>0.41620000000000001</v>
          </cell>
          <cell r="G79">
            <v>5.6599999999999998E-2</v>
          </cell>
          <cell r="J79">
            <v>7</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3,6</v>
          </cell>
          <cell r="I82" t="str">
            <v>Padrão Trimestral = 7,2</v>
          </cell>
          <cell r="J82" t="str">
            <v>Padrão Anual = 12</v>
          </cell>
        </row>
        <row r="83">
          <cell r="B83">
            <v>130903</v>
          </cell>
          <cell r="C83">
            <v>1.0456000000000001</v>
          </cell>
          <cell r="D83">
            <v>0.98270000000000002</v>
          </cell>
          <cell r="E83">
            <v>6.3E-2</v>
          </cell>
          <cell r="F83">
            <v>0</v>
          </cell>
          <cell r="G83">
            <v>0</v>
          </cell>
          <cell r="H83">
            <v>3.6</v>
          </cell>
          <cell r="I83">
            <v>7.2</v>
          </cell>
          <cell r="J83">
            <v>12</v>
          </cell>
        </row>
        <row r="84">
          <cell r="B84">
            <v>130903</v>
          </cell>
          <cell r="C84">
            <v>1.2299</v>
          </cell>
          <cell r="D84">
            <v>0.90720000000000001</v>
          </cell>
          <cell r="E84">
            <v>0.16980000000000001</v>
          </cell>
          <cell r="F84">
            <v>0.15290000000000001</v>
          </cell>
          <cell r="G84">
            <v>0</v>
          </cell>
          <cell r="H84">
            <v>3.6</v>
          </cell>
          <cell r="I84">
            <v>7.2</v>
          </cell>
          <cell r="J84">
            <v>12</v>
          </cell>
        </row>
        <row r="85">
          <cell r="B85">
            <v>130903</v>
          </cell>
          <cell r="C85">
            <v>0.81759999999999999</v>
          </cell>
          <cell r="D85">
            <v>0.67910000000000004</v>
          </cell>
          <cell r="E85">
            <v>7.5800000000000006E-2</v>
          </cell>
          <cell r="F85">
            <v>6.1600000000000002E-2</v>
          </cell>
          <cell r="G85">
            <v>1.1000000000000001E-3</v>
          </cell>
          <cell r="H85">
            <v>3.6</v>
          </cell>
          <cell r="I85">
            <v>7.2</v>
          </cell>
          <cell r="J85">
            <v>12</v>
          </cell>
        </row>
        <row r="86">
          <cell r="B86">
            <v>130903</v>
          </cell>
          <cell r="C86">
            <v>3.0931000000000002</v>
          </cell>
          <cell r="D86">
            <v>2.569</v>
          </cell>
          <cell r="E86">
            <v>0.30859999999999999</v>
          </cell>
          <cell r="F86">
            <v>0.2145</v>
          </cell>
          <cell r="G86">
            <v>1.1000000000000001E-3</v>
          </cell>
          <cell r="H86">
            <v>3.6</v>
          </cell>
          <cell r="I86">
            <v>7.2</v>
          </cell>
          <cell r="J86">
            <v>12</v>
          </cell>
        </row>
        <row r="87">
          <cell r="B87">
            <v>130903</v>
          </cell>
          <cell r="C87">
            <v>0.81950000000000001</v>
          </cell>
          <cell r="D87">
            <v>0.6542</v>
          </cell>
          <cell r="E87">
            <v>7.9600000000000004E-2</v>
          </cell>
          <cell r="F87">
            <v>0</v>
          </cell>
          <cell r="G87">
            <v>8.5699999999999998E-2</v>
          </cell>
          <cell r="H87">
            <v>3.6</v>
          </cell>
          <cell r="I87">
            <v>7.2</v>
          </cell>
          <cell r="J87">
            <v>12</v>
          </cell>
        </row>
        <row r="88">
          <cell r="B88">
            <v>130903</v>
          </cell>
          <cell r="C88">
            <v>1.2326999999999999</v>
          </cell>
          <cell r="D88">
            <v>0.44669999999999999</v>
          </cell>
          <cell r="E88">
            <v>1.17E-2</v>
          </cell>
          <cell r="F88">
            <v>0.77429999999999999</v>
          </cell>
          <cell r="G88">
            <v>0</v>
          </cell>
          <cell r="H88">
            <v>3.6</v>
          </cell>
          <cell r="I88">
            <v>7.2</v>
          </cell>
          <cell r="J88">
            <v>12</v>
          </cell>
        </row>
        <row r="89">
          <cell r="B89">
            <v>130903</v>
          </cell>
          <cell r="C89">
            <v>0.52749999999999997</v>
          </cell>
          <cell r="D89">
            <v>0.51659999999999995</v>
          </cell>
          <cell r="E89">
            <v>1.0800000000000001E-2</v>
          </cell>
          <cell r="F89">
            <v>0</v>
          </cell>
          <cell r="G89">
            <v>0</v>
          </cell>
          <cell r="H89">
            <v>3.6</v>
          </cell>
          <cell r="I89">
            <v>7.2</v>
          </cell>
          <cell r="J89">
            <v>12</v>
          </cell>
        </row>
        <row r="90">
          <cell r="B90">
            <v>130903</v>
          </cell>
          <cell r="C90">
            <v>2.5796999999999999</v>
          </cell>
          <cell r="D90">
            <v>1.6174999999999999</v>
          </cell>
          <cell r="E90">
            <v>0.1021</v>
          </cell>
          <cell r="F90">
            <v>0.77429999999999999</v>
          </cell>
          <cell r="G90">
            <v>8.5699999999999998E-2</v>
          </cell>
          <cell r="H90">
            <v>3.6</v>
          </cell>
          <cell r="I90">
            <v>7.2</v>
          </cell>
          <cell r="J90">
            <v>12</v>
          </cell>
        </row>
        <row r="91">
          <cell r="B91">
            <v>131514</v>
          </cell>
          <cell r="C91">
            <v>0.75619999999999998</v>
          </cell>
          <cell r="D91">
            <v>0.74750000000000005</v>
          </cell>
          <cell r="E91">
            <v>8.6999999999999994E-3</v>
          </cell>
          <cell r="F91">
            <v>0</v>
          </cell>
          <cell r="G91">
            <v>0</v>
          </cell>
          <cell r="H91">
            <v>3.6</v>
          </cell>
          <cell r="I91">
            <v>7.2</v>
          </cell>
          <cell r="J91">
            <v>12</v>
          </cell>
        </row>
        <row r="92">
          <cell r="B92">
            <v>131577</v>
          </cell>
          <cell r="C92">
            <v>0.35799999999999998</v>
          </cell>
          <cell r="D92">
            <v>0.35289999999999999</v>
          </cell>
          <cell r="E92">
            <v>5.1000000000000004E-3</v>
          </cell>
          <cell r="F92">
            <v>0</v>
          </cell>
          <cell r="G92">
            <v>0</v>
          </cell>
          <cell r="H92">
            <v>3.6</v>
          </cell>
          <cell r="I92">
            <v>7.2</v>
          </cell>
          <cell r="J92">
            <v>12</v>
          </cell>
        </row>
        <row r="93">
          <cell r="B93">
            <v>131591</v>
          </cell>
          <cell r="C93">
            <v>0.79330000000000001</v>
          </cell>
          <cell r="D93">
            <v>0.68640000000000001</v>
          </cell>
          <cell r="E93">
            <v>8.6999999999999994E-3</v>
          </cell>
          <cell r="F93">
            <v>9.8199999999999996E-2</v>
          </cell>
          <cell r="G93">
            <v>0</v>
          </cell>
          <cell r="H93">
            <v>3.6</v>
          </cell>
          <cell r="I93">
            <v>7.2</v>
          </cell>
          <cell r="J93">
            <v>12</v>
          </cell>
        </row>
        <row r="94">
          <cell r="B94">
            <v>131561</v>
          </cell>
          <cell r="C94">
            <v>1.9075</v>
          </cell>
          <cell r="D94">
            <v>1.7867</v>
          </cell>
          <cell r="E94">
            <v>2.2499999999999999E-2</v>
          </cell>
          <cell r="F94">
            <v>9.8199999999999996E-2</v>
          </cell>
          <cell r="G94">
            <v>0</v>
          </cell>
          <cell r="H94">
            <v>3.6</v>
          </cell>
          <cell r="I94">
            <v>7.2</v>
          </cell>
          <cell r="J94">
            <v>12</v>
          </cell>
        </row>
        <row r="95">
          <cell r="B95">
            <v>131448</v>
          </cell>
          <cell r="C95">
            <v>0.9214</v>
          </cell>
          <cell r="D95">
            <v>0.88190000000000002</v>
          </cell>
          <cell r="E95">
            <v>3.9399999999999998E-2</v>
          </cell>
          <cell r="F95">
            <v>0</v>
          </cell>
          <cell r="G95">
            <v>1E-4</v>
          </cell>
          <cell r="H95">
            <v>3.6</v>
          </cell>
          <cell r="I95">
            <v>7.2</v>
          </cell>
          <cell r="J95">
            <v>12</v>
          </cell>
        </row>
        <row r="96">
          <cell r="B96">
            <v>131439</v>
          </cell>
          <cell r="C96">
            <v>0.80359999999999998</v>
          </cell>
          <cell r="D96">
            <v>0.77539999999999998</v>
          </cell>
          <cell r="E96">
            <v>2.8299999999999999E-2</v>
          </cell>
          <cell r="F96">
            <v>0</v>
          </cell>
          <cell r="G96">
            <v>0</v>
          </cell>
          <cell r="H96">
            <v>3.6</v>
          </cell>
          <cell r="I96">
            <v>7.2</v>
          </cell>
          <cell r="J96">
            <v>12</v>
          </cell>
        </row>
        <row r="97">
          <cell r="B97">
            <v>135806</v>
          </cell>
          <cell r="C97">
            <v>0.87280000000000002</v>
          </cell>
          <cell r="D97">
            <v>0.85819999999999996</v>
          </cell>
          <cell r="E97">
            <v>1.37E-2</v>
          </cell>
          <cell r="F97">
            <v>8.0000000000000004E-4</v>
          </cell>
          <cell r="G97">
            <v>0</v>
          </cell>
          <cell r="H97">
            <v>3.6</v>
          </cell>
          <cell r="I97">
            <v>7.2</v>
          </cell>
          <cell r="J97">
            <v>12</v>
          </cell>
        </row>
        <row r="98">
          <cell r="B98">
            <v>132898</v>
          </cell>
          <cell r="C98">
            <v>2.5979999999999999</v>
          </cell>
          <cell r="D98">
            <v>2.5160999999999998</v>
          </cell>
          <cell r="E98">
            <v>8.1000000000000003E-2</v>
          </cell>
          <cell r="F98">
            <v>8.0000000000000004E-4</v>
          </cell>
          <cell r="G98">
            <v>1E-4</v>
          </cell>
          <cell r="I98">
            <v>7.2</v>
          </cell>
          <cell r="J98">
            <v>12</v>
          </cell>
        </row>
        <row r="99">
          <cell r="B99">
            <v>131566</v>
          </cell>
          <cell r="C99">
            <v>10.1759</v>
          </cell>
          <cell r="D99">
            <v>8.4937000000000005</v>
          </cell>
          <cell r="E99">
            <v>0.51290000000000002</v>
          </cell>
          <cell r="F99">
            <v>1.0829</v>
          </cell>
          <cell r="G99">
            <v>8.6499999999999994E-2</v>
          </cell>
          <cell r="J99">
            <v>12</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2,1</v>
          </cell>
          <cell r="I102" t="str">
            <v>Padrão Trimestral = 4,2</v>
          </cell>
          <cell r="J102" t="str">
            <v>Padrão Anual = 7</v>
          </cell>
        </row>
        <row r="103">
          <cell r="B103">
            <v>96399</v>
          </cell>
          <cell r="C103">
            <v>0.76329999999999998</v>
          </cell>
          <cell r="D103">
            <v>0.6472</v>
          </cell>
          <cell r="E103">
            <v>0.11609999999999999</v>
          </cell>
          <cell r="F103">
            <v>0</v>
          </cell>
          <cell r="G103">
            <v>0</v>
          </cell>
          <cell r="H103">
            <v>2.1</v>
          </cell>
          <cell r="I103">
            <v>4.2</v>
          </cell>
          <cell r="J103">
            <v>7</v>
          </cell>
        </row>
        <row r="104">
          <cell r="B104">
            <v>96309</v>
          </cell>
          <cell r="C104">
            <v>0.3518</v>
          </cell>
          <cell r="D104">
            <v>0.23749999999999999</v>
          </cell>
          <cell r="E104">
            <v>1.6799999999999999E-2</v>
          </cell>
          <cell r="F104">
            <v>9.7500000000000003E-2</v>
          </cell>
          <cell r="G104">
            <v>0</v>
          </cell>
          <cell r="H104">
            <v>2.1</v>
          </cell>
          <cell r="I104">
            <v>4.2</v>
          </cell>
          <cell r="J104">
            <v>7</v>
          </cell>
        </row>
        <row r="105">
          <cell r="B105">
            <v>96309</v>
          </cell>
          <cell r="C105">
            <v>0.45219999999999999</v>
          </cell>
          <cell r="D105">
            <v>0.40200000000000002</v>
          </cell>
          <cell r="E105">
            <v>4.8000000000000001E-2</v>
          </cell>
          <cell r="F105">
            <v>0</v>
          </cell>
          <cell r="G105">
            <v>2.2000000000000001E-3</v>
          </cell>
          <cell r="H105">
            <v>2.1</v>
          </cell>
          <cell r="I105">
            <v>4.2</v>
          </cell>
          <cell r="J105">
            <v>7</v>
          </cell>
        </row>
        <row r="106">
          <cell r="B106">
            <v>96339</v>
          </cell>
          <cell r="C106">
            <v>1.5674999999999999</v>
          </cell>
          <cell r="D106">
            <v>1.2868999999999999</v>
          </cell>
          <cell r="E106">
            <v>0.18099999999999999</v>
          </cell>
          <cell r="F106">
            <v>9.7500000000000003E-2</v>
          </cell>
          <cell r="G106">
            <v>2.2000000000000001E-3</v>
          </cell>
          <cell r="H106">
            <v>2.1</v>
          </cell>
          <cell r="I106">
            <v>4.2</v>
          </cell>
          <cell r="J106">
            <v>7</v>
          </cell>
        </row>
        <row r="107">
          <cell r="B107">
            <v>96323</v>
          </cell>
          <cell r="C107">
            <v>0.2</v>
          </cell>
          <cell r="D107">
            <v>0.1045</v>
          </cell>
          <cell r="E107">
            <v>9.5299999999999996E-2</v>
          </cell>
          <cell r="F107">
            <v>0</v>
          </cell>
          <cell r="G107">
            <v>2.0000000000000001E-4</v>
          </cell>
          <cell r="H107">
            <v>2.1</v>
          </cell>
          <cell r="I107">
            <v>4.2</v>
          </cell>
          <cell r="J107">
            <v>7</v>
          </cell>
        </row>
        <row r="108">
          <cell r="B108">
            <v>96306</v>
          </cell>
          <cell r="C108">
            <v>0.85950000000000004</v>
          </cell>
          <cell r="D108">
            <v>0.28549999999999998</v>
          </cell>
          <cell r="E108">
            <v>0.12670000000000001</v>
          </cell>
          <cell r="F108">
            <v>0.44740000000000002</v>
          </cell>
          <cell r="G108">
            <v>0</v>
          </cell>
          <cell r="H108">
            <v>2.1</v>
          </cell>
          <cell r="I108">
            <v>4.2</v>
          </cell>
          <cell r="J108">
            <v>7</v>
          </cell>
        </row>
        <row r="109">
          <cell r="B109">
            <v>96313</v>
          </cell>
          <cell r="C109">
            <v>0.35060000000000002</v>
          </cell>
          <cell r="D109">
            <v>0.33889999999999998</v>
          </cell>
          <cell r="E109">
            <v>1.17E-2</v>
          </cell>
          <cell r="F109">
            <v>0</v>
          </cell>
          <cell r="G109">
            <v>0</v>
          </cell>
          <cell r="H109">
            <v>2.1</v>
          </cell>
          <cell r="I109">
            <v>4.2</v>
          </cell>
          <cell r="J109">
            <v>7</v>
          </cell>
        </row>
        <row r="110">
          <cell r="B110">
            <v>96314</v>
          </cell>
          <cell r="C110">
            <v>1.41</v>
          </cell>
          <cell r="D110">
            <v>0.72889999999999999</v>
          </cell>
          <cell r="E110">
            <v>0.23369999999999999</v>
          </cell>
          <cell r="F110">
            <v>0.44740000000000002</v>
          </cell>
          <cell r="G110">
            <v>2.0000000000000001E-4</v>
          </cell>
          <cell r="H110">
            <v>2.1</v>
          </cell>
          <cell r="I110">
            <v>4.2</v>
          </cell>
          <cell r="J110">
            <v>7</v>
          </cell>
        </row>
        <row r="111">
          <cell r="B111">
            <v>98356</v>
          </cell>
          <cell r="C111">
            <v>0.56240000000000001</v>
          </cell>
          <cell r="D111">
            <v>0.5585</v>
          </cell>
          <cell r="E111">
            <v>3.8999999999999998E-3</v>
          </cell>
          <cell r="F111">
            <v>0</v>
          </cell>
          <cell r="G111">
            <v>0</v>
          </cell>
          <cell r="H111">
            <v>2.1</v>
          </cell>
          <cell r="I111">
            <v>4.2</v>
          </cell>
          <cell r="J111">
            <v>7</v>
          </cell>
        </row>
        <row r="112">
          <cell r="B112">
            <v>98356</v>
          </cell>
          <cell r="C112">
            <v>0.36549999999999999</v>
          </cell>
          <cell r="D112">
            <v>0.30120000000000002</v>
          </cell>
          <cell r="E112">
            <v>6.4199999999999993E-2</v>
          </cell>
          <cell r="F112">
            <v>0</v>
          </cell>
          <cell r="G112">
            <v>0</v>
          </cell>
          <cell r="H112">
            <v>2.1</v>
          </cell>
          <cell r="I112">
            <v>4.2</v>
          </cell>
          <cell r="J112">
            <v>7</v>
          </cell>
        </row>
        <row r="113">
          <cell r="B113">
            <v>98356</v>
          </cell>
          <cell r="C113">
            <v>0.26579999999999998</v>
          </cell>
          <cell r="D113">
            <v>0.17050000000000001</v>
          </cell>
          <cell r="E113">
            <v>9.5299999999999996E-2</v>
          </cell>
          <cell r="F113">
            <v>0</v>
          </cell>
          <cell r="G113">
            <v>0</v>
          </cell>
          <cell r="H113">
            <v>2.1</v>
          </cell>
          <cell r="I113">
            <v>4.2</v>
          </cell>
          <cell r="J113">
            <v>7</v>
          </cell>
        </row>
        <row r="114">
          <cell r="B114">
            <v>98356</v>
          </cell>
          <cell r="C114">
            <v>1.1937</v>
          </cell>
          <cell r="D114">
            <v>1.0302</v>
          </cell>
          <cell r="E114">
            <v>0.16339999999999999</v>
          </cell>
          <cell r="F114">
            <v>0</v>
          </cell>
          <cell r="G114">
            <v>0</v>
          </cell>
          <cell r="H114">
            <v>2.1</v>
          </cell>
          <cell r="I114">
            <v>4.2</v>
          </cell>
          <cell r="J114">
            <v>7</v>
          </cell>
        </row>
        <row r="115">
          <cell r="B115">
            <v>98458</v>
          </cell>
          <cell r="C115">
            <v>0.35260000000000002</v>
          </cell>
          <cell r="D115">
            <v>0.34229999999999999</v>
          </cell>
          <cell r="E115">
            <v>8.0999999999999996E-3</v>
          </cell>
          <cell r="F115">
            <v>0</v>
          </cell>
          <cell r="G115">
            <v>2.2000000000000001E-3</v>
          </cell>
          <cell r="H115">
            <v>2.1</v>
          </cell>
          <cell r="I115">
            <v>4.2</v>
          </cell>
          <cell r="J115">
            <v>7</v>
          </cell>
        </row>
        <row r="116">
          <cell r="B116">
            <v>98457</v>
          </cell>
          <cell r="C116">
            <v>0.3992</v>
          </cell>
          <cell r="D116">
            <v>0.39889999999999998</v>
          </cell>
          <cell r="E116">
            <v>2.9999999999999997E-4</v>
          </cell>
          <cell r="F116">
            <v>0</v>
          </cell>
          <cell r="G116">
            <v>0</v>
          </cell>
          <cell r="H116">
            <v>2.1</v>
          </cell>
          <cell r="I116">
            <v>4.2</v>
          </cell>
          <cell r="J116">
            <v>7</v>
          </cell>
        </row>
        <row r="117">
          <cell r="B117">
            <v>99864</v>
          </cell>
          <cell r="C117">
            <v>1.1155999999999999</v>
          </cell>
          <cell r="D117">
            <v>1.1073999999999999</v>
          </cell>
          <cell r="E117">
            <v>8.2000000000000007E-3</v>
          </cell>
          <cell r="F117">
            <v>0</v>
          </cell>
          <cell r="G117">
            <v>0</v>
          </cell>
          <cell r="H117">
            <v>2.1</v>
          </cell>
          <cell r="I117">
            <v>4.2</v>
          </cell>
          <cell r="J117">
            <v>7</v>
          </cell>
        </row>
        <row r="118">
          <cell r="B118">
            <v>98926</v>
          </cell>
          <cell r="C118">
            <v>1.8744000000000001</v>
          </cell>
          <cell r="D118">
            <v>1.8555999999999999</v>
          </cell>
          <cell r="E118">
            <v>1.66E-2</v>
          </cell>
          <cell r="F118">
            <v>0</v>
          </cell>
          <cell r="G118">
            <v>2.2000000000000001E-3</v>
          </cell>
          <cell r="I118">
            <v>4.2</v>
          </cell>
          <cell r="J118">
            <v>7</v>
          </cell>
        </row>
        <row r="119">
          <cell r="B119">
            <v>97484</v>
          </cell>
          <cell r="C119">
            <v>6.0488</v>
          </cell>
          <cell r="D119">
            <v>4.9143999999999997</v>
          </cell>
          <cell r="E119">
            <v>0.59150000000000003</v>
          </cell>
          <cell r="F119">
            <v>0.5383</v>
          </cell>
          <cell r="G119">
            <v>4.5999999999999999E-3</v>
          </cell>
          <cell r="J119">
            <v>7</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3,6</v>
          </cell>
          <cell r="I122" t="str">
            <v>Padrão Trimestral = 7,2</v>
          </cell>
          <cell r="J122" t="str">
            <v>Padrão Anual = 12</v>
          </cell>
        </row>
        <row r="123">
          <cell r="B123">
            <v>99703</v>
          </cell>
          <cell r="C123">
            <v>0.98089999999999999</v>
          </cell>
          <cell r="D123">
            <v>0.79300000000000004</v>
          </cell>
          <cell r="E123">
            <v>9.69E-2</v>
          </cell>
          <cell r="F123">
            <v>9.0999999999999998E-2</v>
          </cell>
          <cell r="G123">
            <v>0</v>
          </cell>
          <cell r="H123">
            <v>3.6</v>
          </cell>
          <cell r="I123">
            <v>7.2</v>
          </cell>
          <cell r="J123">
            <v>12</v>
          </cell>
        </row>
        <row r="124">
          <cell r="B124">
            <v>99703</v>
          </cell>
          <cell r="C124">
            <v>0.28739999999999999</v>
          </cell>
          <cell r="D124">
            <v>0.28249999999999997</v>
          </cell>
          <cell r="E124">
            <v>4.7999999999999996E-3</v>
          </cell>
          <cell r="F124">
            <v>0</v>
          </cell>
          <cell r="G124">
            <v>0</v>
          </cell>
          <cell r="H124">
            <v>3.6</v>
          </cell>
          <cell r="I124">
            <v>7.2</v>
          </cell>
          <cell r="J124">
            <v>12</v>
          </cell>
        </row>
        <row r="125">
          <cell r="B125">
            <v>99703</v>
          </cell>
          <cell r="C125">
            <v>0.55679999999999996</v>
          </cell>
          <cell r="D125">
            <v>0.35510000000000003</v>
          </cell>
          <cell r="E125">
            <v>4.5999999999999999E-2</v>
          </cell>
          <cell r="F125">
            <v>0</v>
          </cell>
          <cell r="G125">
            <v>0.15570000000000001</v>
          </cell>
          <cell r="H125">
            <v>3.6</v>
          </cell>
          <cell r="I125">
            <v>7.2</v>
          </cell>
          <cell r="J125">
            <v>12</v>
          </cell>
        </row>
        <row r="126">
          <cell r="B126">
            <v>99703</v>
          </cell>
          <cell r="C126">
            <v>1.8250999999999999</v>
          </cell>
          <cell r="D126">
            <v>1.4306000000000001</v>
          </cell>
          <cell r="E126">
            <v>0.1477</v>
          </cell>
          <cell r="F126">
            <v>9.0999999999999998E-2</v>
          </cell>
          <cell r="G126">
            <v>0.15570000000000001</v>
          </cell>
          <cell r="H126">
            <v>3.6</v>
          </cell>
          <cell r="I126">
            <v>7.2</v>
          </cell>
          <cell r="J126">
            <v>12</v>
          </cell>
        </row>
        <row r="127">
          <cell r="B127">
            <v>99703</v>
          </cell>
          <cell r="C127">
            <v>0.71919999999999995</v>
          </cell>
          <cell r="D127">
            <v>0.39179999999999998</v>
          </cell>
          <cell r="E127">
            <v>3.0099999999999998E-2</v>
          </cell>
          <cell r="F127">
            <v>0.29730000000000001</v>
          </cell>
          <cell r="G127">
            <v>0</v>
          </cell>
          <cell r="H127">
            <v>3.6</v>
          </cell>
          <cell r="I127">
            <v>7.2</v>
          </cell>
          <cell r="J127">
            <v>12</v>
          </cell>
        </row>
        <row r="128">
          <cell r="B128">
            <v>99703</v>
          </cell>
          <cell r="C128">
            <v>0.54169999999999996</v>
          </cell>
          <cell r="D128">
            <v>0.37369999999999998</v>
          </cell>
          <cell r="E128">
            <v>9.2999999999999992E-3</v>
          </cell>
          <cell r="F128">
            <v>0.1588</v>
          </cell>
          <cell r="G128">
            <v>0</v>
          </cell>
          <cell r="H128">
            <v>3.6</v>
          </cell>
          <cell r="I128">
            <v>7.2</v>
          </cell>
          <cell r="J128">
            <v>12</v>
          </cell>
        </row>
        <row r="129">
          <cell r="B129">
            <v>99703</v>
          </cell>
          <cell r="C129">
            <v>0.39319999999999999</v>
          </cell>
          <cell r="D129">
            <v>0.39019999999999999</v>
          </cell>
          <cell r="E129">
            <v>3.0000000000000001E-3</v>
          </cell>
          <cell r="F129">
            <v>0</v>
          </cell>
          <cell r="G129">
            <v>0</v>
          </cell>
          <cell r="H129">
            <v>3.6</v>
          </cell>
          <cell r="I129">
            <v>7.2</v>
          </cell>
          <cell r="J129">
            <v>12</v>
          </cell>
        </row>
        <row r="130">
          <cell r="B130">
            <v>99703</v>
          </cell>
          <cell r="C130">
            <v>1.6540999999999999</v>
          </cell>
          <cell r="D130">
            <v>1.1556999999999999</v>
          </cell>
          <cell r="E130">
            <v>4.24E-2</v>
          </cell>
          <cell r="F130">
            <v>0.45610000000000001</v>
          </cell>
          <cell r="G130">
            <v>0</v>
          </cell>
          <cell r="H130">
            <v>3.6</v>
          </cell>
          <cell r="I130">
            <v>7.2</v>
          </cell>
          <cell r="J130">
            <v>12</v>
          </cell>
        </row>
        <row r="131">
          <cell r="B131">
            <v>99703</v>
          </cell>
          <cell r="C131">
            <v>1.2576000000000001</v>
          </cell>
          <cell r="D131">
            <v>0.87529999999999997</v>
          </cell>
          <cell r="E131">
            <v>5.7000000000000002E-3</v>
          </cell>
          <cell r="F131">
            <v>0.37659999999999999</v>
          </cell>
          <cell r="G131">
            <v>0</v>
          </cell>
          <cell r="H131">
            <v>3.6</v>
          </cell>
          <cell r="I131">
            <v>7.2</v>
          </cell>
          <cell r="J131">
            <v>12</v>
          </cell>
        </row>
        <row r="132">
          <cell r="B132">
            <v>99703</v>
          </cell>
          <cell r="C132">
            <v>0.20880000000000001</v>
          </cell>
          <cell r="D132">
            <v>0.1981</v>
          </cell>
          <cell r="E132">
            <v>1.0800000000000001E-2</v>
          </cell>
          <cell r="F132">
            <v>0</v>
          </cell>
          <cell r="G132">
            <v>0</v>
          </cell>
          <cell r="H132">
            <v>3.6</v>
          </cell>
          <cell r="I132">
            <v>7.2</v>
          </cell>
          <cell r="J132">
            <v>12</v>
          </cell>
        </row>
        <row r="133">
          <cell r="B133">
            <v>99703</v>
          </cell>
          <cell r="C133">
            <v>0.41880000000000001</v>
          </cell>
          <cell r="D133">
            <v>0.41620000000000001</v>
          </cell>
          <cell r="E133">
            <v>2.5999999999999999E-3</v>
          </cell>
          <cell r="F133">
            <v>0</v>
          </cell>
          <cell r="G133">
            <v>0</v>
          </cell>
          <cell r="H133">
            <v>3.6</v>
          </cell>
          <cell r="I133">
            <v>7.2</v>
          </cell>
          <cell r="J133">
            <v>12</v>
          </cell>
        </row>
        <row r="134">
          <cell r="B134">
            <v>99703</v>
          </cell>
          <cell r="C134">
            <v>1.8852</v>
          </cell>
          <cell r="D134">
            <v>1.4896</v>
          </cell>
          <cell r="E134">
            <v>1.9099999999999999E-2</v>
          </cell>
          <cell r="F134">
            <v>0.37659999999999999</v>
          </cell>
          <cell r="G134">
            <v>0</v>
          </cell>
          <cell r="H134">
            <v>3.6</v>
          </cell>
          <cell r="I134">
            <v>7.2</v>
          </cell>
          <cell r="J134">
            <v>12</v>
          </cell>
        </row>
        <row r="135">
          <cell r="B135">
            <v>99703</v>
          </cell>
          <cell r="C135">
            <v>0.77539999999999998</v>
          </cell>
          <cell r="D135">
            <v>0.60670000000000002</v>
          </cell>
          <cell r="E135">
            <v>1.2800000000000001E-2</v>
          </cell>
          <cell r="F135">
            <v>2.9999999999999997E-4</v>
          </cell>
          <cell r="G135">
            <v>0.15570000000000001</v>
          </cell>
          <cell r="H135">
            <v>3.6</v>
          </cell>
          <cell r="I135">
            <v>7.2</v>
          </cell>
          <cell r="J135">
            <v>12</v>
          </cell>
        </row>
        <row r="136">
          <cell r="B136">
            <v>99703</v>
          </cell>
          <cell r="C136">
            <v>0.59</v>
          </cell>
          <cell r="D136">
            <v>0.40110000000000001</v>
          </cell>
          <cell r="E136">
            <v>8.3999999999999995E-3</v>
          </cell>
          <cell r="F136">
            <v>0.18060000000000001</v>
          </cell>
          <cell r="G136">
            <v>0</v>
          </cell>
          <cell r="H136">
            <v>3.6</v>
          </cell>
          <cell r="I136">
            <v>7.2</v>
          </cell>
          <cell r="J136">
            <v>12</v>
          </cell>
        </row>
        <row r="137">
          <cell r="B137">
            <v>104102</v>
          </cell>
          <cell r="C137">
            <v>1.1681999999999999</v>
          </cell>
          <cell r="D137">
            <v>1.1512</v>
          </cell>
          <cell r="E137">
            <v>1.6899999999999998E-2</v>
          </cell>
          <cell r="F137">
            <v>0</v>
          </cell>
          <cell r="G137">
            <v>0</v>
          </cell>
          <cell r="H137">
            <v>3.6</v>
          </cell>
          <cell r="I137">
            <v>7.2</v>
          </cell>
          <cell r="J137">
            <v>12</v>
          </cell>
        </row>
        <row r="138">
          <cell r="B138">
            <v>101169</v>
          </cell>
          <cell r="C138">
            <v>2.5476999999999999</v>
          </cell>
          <cell r="D138">
            <v>2.1778</v>
          </cell>
          <cell r="E138">
            <v>3.8300000000000001E-2</v>
          </cell>
          <cell r="F138">
            <v>0.17829999999999999</v>
          </cell>
          <cell r="G138">
            <v>0.15340000000000001</v>
          </cell>
          <cell r="I138">
            <v>7.2</v>
          </cell>
          <cell r="J138">
            <v>12</v>
          </cell>
        </row>
        <row r="139">
          <cell r="B139">
            <v>100070</v>
          </cell>
          <cell r="C139">
            <v>7.9203999999999999</v>
          </cell>
          <cell r="D139">
            <v>6.2625999999999999</v>
          </cell>
          <cell r="E139">
            <v>0.24709999999999999</v>
          </cell>
          <cell r="F139">
            <v>1.1005</v>
          </cell>
          <cell r="G139">
            <v>0.31030000000000002</v>
          </cell>
          <cell r="J139">
            <v>12</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2,4</v>
          </cell>
          <cell r="I142" t="str">
            <v>Padrão Trimestral = 4,8</v>
          </cell>
          <cell r="J142" t="str">
            <v>Padrão Anual = 8</v>
          </cell>
        </row>
        <row r="143">
          <cell r="B143">
            <v>247596</v>
          </cell>
          <cell r="C143">
            <v>0.54039999999999999</v>
          </cell>
          <cell r="D143">
            <v>0.40970000000000001</v>
          </cell>
          <cell r="E143">
            <v>2.4400000000000002E-2</v>
          </cell>
          <cell r="F143">
            <v>0.10630000000000001</v>
          </cell>
          <cell r="G143">
            <v>0</v>
          </cell>
          <cell r="H143">
            <v>2.4</v>
          </cell>
          <cell r="I143">
            <v>4.8</v>
          </cell>
          <cell r="J143">
            <v>8</v>
          </cell>
        </row>
        <row r="144">
          <cell r="B144">
            <v>247599</v>
          </cell>
          <cell r="C144">
            <v>0.63119999999999998</v>
          </cell>
          <cell r="D144">
            <v>0.19289999999999999</v>
          </cell>
          <cell r="E144">
            <v>5.74E-2</v>
          </cell>
          <cell r="F144">
            <v>0.38090000000000002</v>
          </cell>
          <cell r="G144">
            <v>0</v>
          </cell>
          <cell r="H144">
            <v>2.4</v>
          </cell>
          <cell r="I144">
            <v>4.8</v>
          </cell>
          <cell r="J144">
            <v>8</v>
          </cell>
        </row>
        <row r="145">
          <cell r="B145">
            <v>247635</v>
          </cell>
          <cell r="C145">
            <v>0.45619999999999999</v>
          </cell>
          <cell r="D145">
            <v>0.29339999999999999</v>
          </cell>
          <cell r="E145">
            <v>3.1800000000000002E-2</v>
          </cell>
          <cell r="F145">
            <v>0</v>
          </cell>
          <cell r="G145">
            <v>0.13100000000000001</v>
          </cell>
          <cell r="H145">
            <v>2.4</v>
          </cell>
          <cell r="I145">
            <v>4.8</v>
          </cell>
          <cell r="J145">
            <v>8</v>
          </cell>
        </row>
        <row r="146">
          <cell r="B146">
            <v>247610</v>
          </cell>
          <cell r="C146">
            <v>1.6277999999999999</v>
          </cell>
          <cell r="D146">
            <v>0.89600000000000002</v>
          </cell>
          <cell r="E146">
            <v>0.11360000000000001</v>
          </cell>
          <cell r="F146">
            <v>0.48720000000000002</v>
          </cell>
          <cell r="G146">
            <v>0.13100000000000001</v>
          </cell>
          <cell r="H146">
            <v>2.4</v>
          </cell>
          <cell r="I146">
            <v>4.8</v>
          </cell>
          <cell r="J146">
            <v>8</v>
          </cell>
        </row>
        <row r="147">
          <cell r="B147">
            <v>247566</v>
          </cell>
          <cell r="C147">
            <v>0.39739999999999998</v>
          </cell>
          <cell r="D147">
            <v>0.2248</v>
          </cell>
          <cell r="E147">
            <v>2.2700000000000001E-2</v>
          </cell>
          <cell r="F147">
            <v>0.14990000000000001</v>
          </cell>
          <cell r="G147">
            <v>0</v>
          </cell>
          <cell r="H147">
            <v>2.4</v>
          </cell>
          <cell r="I147">
            <v>4.8</v>
          </cell>
          <cell r="J147">
            <v>8</v>
          </cell>
        </row>
        <row r="148">
          <cell r="B148">
            <v>247561</v>
          </cell>
          <cell r="C148">
            <v>0.25840000000000002</v>
          </cell>
          <cell r="D148">
            <v>0.2465</v>
          </cell>
          <cell r="E148">
            <v>1.1900000000000001E-2</v>
          </cell>
          <cell r="F148">
            <v>0</v>
          </cell>
          <cell r="G148">
            <v>0</v>
          </cell>
          <cell r="H148">
            <v>2.4</v>
          </cell>
          <cell r="I148">
            <v>4.8</v>
          </cell>
          <cell r="J148">
            <v>8</v>
          </cell>
        </row>
        <row r="149">
          <cell r="B149">
            <v>247633</v>
          </cell>
          <cell r="C149">
            <v>0.81189999999999996</v>
          </cell>
          <cell r="D149">
            <v>0.18540000000000001</v>
          </cell>
          <cell r="E149">
            <v>6.7999999999999996E-3</v>
          </cell>
          <cell r="F149">
            <v>0.61980000000000002</v>
          </cell>
          <cell r="G149">
            <v>0</v>
          </cell>
          <cell r="H149">
            <v>2.4</v>
          </cell>
          <cell r="I149">
            <v>4.8</v>
          </cell>
          <cell r="J149">
            <v>8</v>
          </cell>
        </row>
        <row r="150">
          <cell r="B150">
            <v>247587</v>
          </cell>
          <cell r="C150">
            <v>1.4678</v>
          </cell>
          <cell r="D150">
            <v>0.65669999999999995</v>
          </cell>
          <cell r="E150">
            <v>4.1399999999999999E-2</v>
          </cell>
          <cell r="F150">
            <v>0.76980000000000004</v>
          </cell>
          <cell r="G150">
            <v>0</v>
          </cell>
          <cell r="H150">
            <v>2.4</v>
          </cell>
          <cell r="I150">
            <v>4.8</v>
          </cell>
          <cell r="J150">
            <v>8</v>
          </cell>
        </row>
        <row r="151">
          <cell r="B151">
            <v>250944</v>
          </cell>
          <cell r="C151">
            <v>0.68459999999999999</v>
          </cell>
          <cell r="D151">
            <v>0.33529999999999999</v>
          </cell>
          <cell r="E151">
            <v>1.1599999999999999E-2</v>
          </cell>
          <cell r="F151">
            <v>0</v>
          </cell>
          <cell r="G151">
            <v>0.33779999999999999</v>
          </cell>
          <cell r="H151">
            <v>2.4</v>
          </cell>
          <cell r="I151">
            <v>4.8</v>
          </cell>
          <cell r="J151">
            <v>8</v>
          </cell>
        </row>
        <row r="152">
          <cell r="B152">
            <v>251040</v>
          </cell>
          <cell r="C152">
            <v>0.43130000000000002</v>
          </cell>
          <cell r="D152">
            <v>0.28870000000000001</v>
          </cell>
          <cell r="E152">
            <v>8.9999999999999998E-4</v>
          </cell>
          <cell r="F152">
            <v>0.1416</v>
          </cell>
          <cell r="G152">
            <v>0</v>
          </cell>
          <cell r="H152">
            <v>2.4</v>
          </cell>
          <cell r="I152">
            <v>4.8</v>
          </cell>
          <cell r="J152">
            <v>8</v>
          </cell>
        </row>
        <row r="153">
          <cell r="B153">
            <v>251042</v>
          </cell>
          <cell r="C153">
            <v>0.5827</v>
          </cell>
          <cell r="D153">
            <v>0.28179999999999999</v>
          </cell>
          <cell r="E153">
            <v>8.8000000000000005E-3</v>
          </cell>
          <cell r="F153">
            <v>0.29210000000000003</v>
          </cell>
          <cell r="G153">
            <v>0</v>
          </cell>
          <cell r="H153">
            <v>2.4</v>
          </cell>
          <cell r="I153">
            <v>4.8</v>
          </cell>
          <cell r="J153">
            <v>8</v>
          </cell>
        </row>
        <row r="154">
          <cell r="B154">
            <v>251009</v>
          </cell>
          <cell r="C154">
            <v>1.6986000000000001</v>
          </cell>
          <cell r="D154">
            <v>0.90580000000000005</v>
          </cell>
          <cell r="E154">
            <v>2.1299999999999999E-2</v>
          </cell>
          <cell r="F154">
            <v>0.43380000000000002</v>
          </cell>
          <cell r="G154">
            <v>0.3377</v>
          </cell>
          <cell r="H154">
            <v>2.4</v>
          </cell>
          <cell r="I154">
            <v>4.8</v>
          </cell>
          <cell r="J154">
            <v>8</v>
          </cell>
        </row>
        <row r="155">
          <cell r="B155">
            <v>251060</v>
          </cell>
          <cell r="C155">
            <v>0.90049999999999997</v>
          </cell>
          <cell r="D155">
            <v>0.18690000000000001</v>
          </cell>
          <cell r="E155">
            <v>7.1000000000000004E-3</v>
          </cell>
          <cell r="F155">
            <v>0</v>
          </cell>
          <cell r="G155">
            <v>0.70650000000000002</v>
          </cell>
          <cell r="H155">
            <v>2.4</v>
          </cell>
          <cell r="I155">
            <v>4.8</v>
          </cell>
          <cell r="J155">
            <v>8</v>
          </cell>
        </row>
        <row r="156">
          <cell r="B156">
            <v>251049</v>
          </cell>
          <cell r="C156">
            <v>0.2676</v>
          </cell>
          <cell r="D156">
            <v>0.2341</v>
          </cell>
          <cell r="E156">
            <v>0.01</v>
          </cell>
          <cell r="F156">
            <v>2.35E-2</v>
          </cell>
          <cell r="G156">
            <v>0</v>
          </cell>
          <cell r="H156">
            <v>2.4</v>
          </cell>
          <cell r="I156">
            <v>4.8</v>
          </cell>
          <cell r="J156">
            <v>8</v>
          </cell>
        </row>
        <row r="157">
          <cell r="B157">
            <v>253740</v>
          </cell>
          <cell r="C157">
            <v>1.633</v>
          </cell>
          <cell r="D157">
            <v>0.68369999999999997</v>
          </cell>
          <cell r="E157">
            <v>6.2199999999999998E-2</v>
          </cell>
          <cell r="F157">
            <v>9.8799999999999999E-2</v>
          </cell>
          <cell r="G157">
            <v>0.78839999999999999</v>
          </cell>
          <cell r="H157">
            <v>2.4</v>
          </cell>
          <cell r="I157">
            <v>4.8</v>
          </cell>
          <cell r="J157">
            <v>8</v>
          </cell>
        </row>
        <row r="158">
          <cell r="B158">
            <v>251950</v>
          </cell>
          <cell r="C158">
            <v>2.8086000000000002</v>
          </cell>
          <cell r="D158">
            <v>1.1081000000000001</v>
          </cell>
          <cell r="E158">
            <v>7.9699999999999993E-2</v>
          </cell>
          <cell r="F158">
            <v>0.1229</v>
          </cell>
          <cell r="G158">
            <v>1.498</v>
          </cell>
          <cell r="I158">
            <v>4.8</v>
          </cell>
          <cell r="J158">
            <v>8</v>
          </cell>
        </row>
        <row r="159">
          <cell r="B159">
            <v>249539</v>
          </cell>
          <cell r="C159">
            <v>7.6158000000000001</v>
          </cell>
          <cell r="D159">
            <v>3.5705</v>
          </cell>
          <cell r="E159">
            <v>0.25569999999999998</v>
          </cell>
          <cell r="F159">
            <v>1.8076000000000001</v>
          </cell>
          <cell r="G159">
            <v>1.9822</v>
          </cell>
          <cell r="J159">
            <v>8</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175074</v>
          </cell>
          <cell r="C163">
            <v>7.4499999999999997E-2</v>
          </cell>
          <cell r="D163">
            <v>7.3599999999999999E-2</v>
          </cell>
          <cell r="E163">
            <v>8.9999999999999998E-4</v>
          </cell>
          <cell r="F163">
            <v>0</v>
          </cell>
          <cell r="G163">
            <v>0</v>
          </cell>
          <cell r="H163">
            <v>1.8</v>
          </cell>
          <cell r="I163">
            <v>1.8</v>
          </cell>
          <cell r="J163">
            <v>3</v>
          </cell>
        </row>
        <row r="164">
          <cell r="B164">
            <v>175074</v>
          </cell>
          <cell r="C164">
            <v>1.6299999999999999E-2</v>
          </cell>
          <cell r="D164">
            <v>1.47E-2</v>
          </cell>
          <cell r="E164">
            <v>8.0000000000000004E-4</v>
          </cell>
          <cell r="F164">
            <v>6.9999999999999999E-4</v>
          </cell>
          <cell r="G164">
            <v>0</v>
          </cell>
          <cell r="H164">
            <v>1.8</v>
          </cell>
          <cell r="I164">
            <v>1.8</v>
          </cell>
          <cell r="J164">
            <v>3</v>
          </cell>
        </row>
        <row r="165">
          <cell r="B165">
            <v>175074</v>
          </cell>
          <cell r="C165">
            <v>0.1477</v>
          </cell>
          <cell r="D165">
            <v>1.26E-2</v>
          </cell>
          <cell r="E165">
            <v>2.2599999999999999E-2</v>
          </cell>
          <cell r="F165">
            <v>8.4500000000000006E-2</v>
          </cell>
          <cell r="G165">
            <v>2.8000000000000001E-2</v>
          </cell>
          <cell r="H165">
            <v>1.8</v>
          </cell>
          <cell r="I165">
            <v>1.8</v>
          </cell>
          <cell r="J165">
            <v>3</v>
          </cell>
        </row>
        <row r="166">
          <cell r="B166">
            <v>175074</v>
          </cell>
          <cell r="C166">
            <v>0.23849999999999999</v>
          </cell>
          <cell r="D166">
            <v>0.1009</v>
          </cell>
          <cell r="E166">
            <v>2.4299999999999999E-2</v>
          </cell>
          <cell r="F166">
            <v>8.5199999999999998E-2</v>
          </cell>
          <cell r="G166">
            <v>2.8000000000000001E-2</v>
          </cell>
          <cell r="H166">
            <v>1.8</v>
          </cell>
          <cell r="I166">
            <v>1.8</v>
          </cell>
          <cell r="J166">
            <v>3</v>
          </cell>
        </row>
        <row r="167">
          <cell r="B167">
            <v>174961</v>
          </cell>
          <cell r="C167">
            <v>4.5999999999999999E-2</v>
          </cell>
          <cell r="D167">
            <v>1.4200000000000001E-2</v>
          </cell>
          <cell r="E167">
            <v>2.6100000000000002E-2</v>
          </cell>
          <cell r="F167">
            <v>1.2999999999999999E-3</v>
          </cell>
          <cell r="G167">
            <v>4.3E-3</v>
          </cell>
          <cell r="H167">
            <v>1.8</v>
          </cell>
          <cell r="I167">
            <v>1.8</v>
          </cell>
          <cell r="J167">
            <v>3</v>
          </cell>
        </row>
        <row r="168">
          <cell r="B168">
            <v>175056</v>
          </cell>
          <cell r="C168">
            <v>7.9600000000000004E-2</v>
          </cell>
          <cell r="D168">
            <v>1.3899999999999999E-2</v>
          </cell>
          <cell r="E168">
            <v>2.7199999999999998E-2</v>
          </cell>
          <cell r="F168">
            <v>2.3400000000000001E-2</v>
          </cell>
          <cell r="G168">
            <v>1.4999999999999999E-2</v>
          </cell>
          <cell r="H168">
            <v>1.8</v>
          </cell>
          <cell r="I168">
            <v>1.8</v>
          </cell>
          <cell r="J168">
            <v>3</v>
          </cell>
        </row>
        <row r="169">
          <cell r="B169">
            <v>174923</v>
          </cell>
          <cell r="C169">
            <v>3.0000000000000001E-3</v>
          </cell>
          <cell r="D169">
            <v>2.8E-3</v>
          </cell>
          <cell r="E169">
            <v>2.0000000000000001E-4</v>
          </cell>
          <cell r="F169">
            <v>0</v>
          </cell>
          <cell r="G169">
            <v>0</v>
          </cell>
          <cell r="H169">
            <v>1.8</v>
          </cell>
          <cell r="I169">
            <v>1.8</v>
          </cell>
          <cell r="J169">
            <v>3</v>
          </cell>
        </row>
        <row r="170">
          <cell r="B170">
            <v>174980</v>
          </cell>
          <cell r="C170">
            <v>0.12859999999999999</v>
          </cell>
          <cell r="D170">
            <v>3.09E-2</v>
          </cell>
          <cell r="E170">
            <v>5.3499999999999999E-2</v>
          </cell>
          <cell r="F170">
            <v>2.47E-2</v>
          </cell>
          <cell r="G170">
            <v>1.9300000000000001E-2</v>
          </cell>
          <cell r="H170">
            <v>1.8</v>
          </cell>
          <cell r="I170">
            <v>1.8</v>
          </cell>
          <cell r="J170">
            <v>3</v>
          </cell>
        </row>
        <row r="171">
          <cell r="B171">
            <v>174937</v>
          </cell>
          <cell r="C171">
            <v>7.3000000000000001E-3</v>
          </cell>
          <cell r="D171">
            <v>7.1999999999999998E-3</v>
          </cell>
          <cell r="E171">
            <v>0</v>
          </cell>
          <cell r="F171">
            <v>0</v>
          </cell>
          <cell r="G171">
            <v>0</v>
          </cell>
          <cell r="H171">
            <v>1.8</v>
          </cell>
          <cell r="I171">
            <v>1.8</v>
          </cell>
          <cell r="J171">
            <v>3</v>
          </cell>
        </row>
        <row r="172">
          <cell r="B172">
            <v>174938</v>
          </cell>
          <cell r="C172">
            <v>1.24E-2</v>
          </cell>
          <cell r="D172">
            <v>6.7999999999999996E-3</v>
          </cell>
          <cell r="E172">
            <v>3.3E-3</v>
          </cell>
          <cell r="F172">
            <v>2.3E-3</v>
          </cell>
          <cell r="G172">
            <v>0</v>
          </cell>
          <cell r="H172">
            <v>1.8</v>
          </cell>
          <cell r="I172">
            <v>1.8</v>
          </cell>
          <cell r="J172">
            <v>3</v>
          </cell>
        </row>
        <row r="173">
          <cell r="B173">
            <v>174942</v>
          </cell>
          <cell r="C173">
            <v>3.7100000000000001E-2</v>
          </cell>
          <cell r="D173">
            <v>2.2100000000000002E-2</v>
          </cell>
          <cell r="E173">
            <v>3.5000000000000001E-3</v>
          </cell>
          <cell r="F173">
            <v>1.15E-2</v>
          </cell>
          <cell r="G173">
            <v>0</v>
          </cell>
          <cell r="H173">
            <v>1.8</v>
          </cell>
          <cell r="I173">
            <v>1.8</v>
          </cell>
          <cell r="J173">
            <v>3</v>
          </cell>
        </row>
        <row r="174">
          <cell r="B174">
            <v>174939</v>
          </cell>
          <cell r="C174">
            <v>5.6800000000000003E-2</v>
          </cell>
          <cell r="D174">
            <v>3.61E-2</v>
          </cell>
          <cell r="E174">
            <v>6.7999999999999996E-3</v>
          </cell>
          <cell r="F174">
            <v>1.38E-2</v>
          </cell>
          <cell r="G174">
            <v>0</v>
          </cell>
          <cell r="H174">
            <v>1.8</v>
          </cell>
          <cell r="I174">
            <v>1.8</v>
          </cell>
          <cell r="J174">
            <v>3</v>
          </cell>
        </row>
        <row r="175">
          <cell r="B175">
            <v>174940</v>
          </cell>
          <cell r="C175">
            <v>6.3700000000000007E-2</v>
          </cell>
          <cell r="D175">
            <v>2.8E-3</v>
          </cell>
          <cell r="E175">
            <v>2.4899999999999999E-2</v>
          </cell>
          <cell r="F175">
            <v>2.9700000000000001E-2</v>
          </cell>
          <cell r="G175">
            <v>6.1999999999999998E-3</v>
          </cell>
          <cell r="H175">
            <v>1.8</v>
          </cell>
          <cell r="I175">
            <v>1.8</v>
          </cell>
          <cell r="J175">
            <v>3</v>
          </cell>
        </row>
        <row r="176">
          <cell r="B176">
            <v>174892</v>
          </cell>
          <cell r="C176">
            <v>4.6899999999999997E-2</v>
          </cell>
          <cell r="D176">
            <v>3.15E-2</v>
          </cell>
          <cell r="E176">
            <v>0</v>
          </cell>
          <cell r="F176">
            <v>1.5299999999999999E-2</v>
          </cell>
          <cell r="G176">
            <v>0</v>
          </cell>
          <cell r="H176">
            <v>1.8</v>
          </cell>
          <cell r="I176">
            <v>1.8</v>
          </cell>
          <cell r="J176">
            <v>3</v>
          </cell>
        </row>
        <row r="177">
          <cell r="B177">
            <v>175610</v>
          </cell>
          <cell r="C177">
            <v>5.5800000000000002E-2</v>
          </cell>
          <cell r="D177">
            <v>1.2999999999999999E-2</v>
          </cell>
          <cell r="E177">
            <v>1.5E-3</v>
          </cell>
          <cell r="F177">
            <v>3.5099999999999999E-2</v>
          </cell>
          <cell r="G177">
            <v>6.1999999999999998E-3</v>
          </cell>
          <cell r="H177">
            <v>1.8</v>
          </cell>
          <cell r="I177">
            <v>1.8</v>
          </cell>
          <cell r="J177">
            <v>3</v>
          </cell>
        </row>
        <row r="178">
          <cell r="B178">
            <v>175147</v>
          </cell>
          <cell r="C178">
            <v>0.16639999999999999</v>
          </cell>
          <cell r="D178">
            <v>4.7300000000000002E-2</v>
          </cell>
          <cell r="E178">
            <v>2.64E-2</v>
          </cell>
          <cell r="F178">
            <v>8.0100000000000005E-2</v>
          </cell>
          <cell r="G178">
            <v>1.24E-2</v>
          </cell>
          <cell r="I178">
            <v>1.8</v>
          </cell>
          <cell r="J178">
            <v>3</v>
          </cell>
        </row>
        <row r="179">
          <cell r="B179">
            <v>175035</v>
          </cell>
          <cell r="C179">
            <v>0.59040000000000004</v>
          </cell>
          <cell r="D179">
            <v>0.2152</v>
          </cell>
          <cell r="E179">
            <v>0.111</v>
          </cell>
          <cell r="F179">
            <v>0.2039</v>
          </cell>
          <cell r="G179">
            <v>5.9700000000000003E-2</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2,4</v>
          </cell>
          <cell r="I182" t="str">
            <v>Padrão Trimestral = 4,8</v>
          </cell>
          <cell r="J182" t="str">
            <v>Padrão Anual = 8</v>
          </cell>
        </row>
        <row r="183">
          <cell r="B183">
            <v>108826</v>
          </cell>
          <cell r="C183">
            <v>0.80869999999999997</v>
          </cell>
          <cell r="D183">
            <v>0.62670000000000003</v>
          </cell>
          <cell r="E183">
            <v>0.18210000000000001</v>
          </cell>
          <cell r="F183">
            <v>0</v>
          </cell>
          <cell r="G183">
            <v>0</v>
          </cell>
          <cell r="H183">
            <v>2.4</v>
          </cell>
          <cell r="I183">
            <v>4.8</v>
          </cell>
          <cell r="J183">
            <v>8</v>
          </cell>
        </row>
        <row r="184">
          <cell r="B184">
            <v>108775</v>
          </cell>
          <cell r="C184">
            <v>0.89959999999999996</v>
          </cell>
          <cell r="D184">
            <v>0.44330000000000003</v>
          </cell>
          <cell r="E184">
            <v>0.1042</v>
          </cell>
          <cell r="F184">
            <v>0.35220000000000001</v>
          </cell>
          <cell r="G184">
            <v>0</v>
          </cell>
          <cell r="H184">
            <v>2.4</v>
          </cell>
          <cell r="I184">
            <v>4.8</v>
          </cell>
          <cell r="J184">
            <v>8</v>
          </cell>
        </row>
        <row r="185">
          <cell r="B185">
            <v>108754</v>
          </cell>
          <cell r="C185">
            <v>0.37419999999999998</v>
          </cell>
          <cell r="D185">
            <v>0.34370000000000001</v>
          </cell>
          <cell r="E185">
            <v>3.0499999999999999E-2</v>
          </cell>
          <cell r="F185">
            <v>0</v>
          </cell>
          <cell r="G185">
            <v>0</v>
          </cell>
          <cell r="H185">
            <v>2.4</v>
          </cell>
          <cell r="I185">
            <v>4.8</v>
          </cell>
          <cell r="J185">
            <v>8</v>
          </cell>
        </row>
        <row r="186">
          <cell r="B186">
            <v>108785</v>
          </cell>
          <cell r="C186">
            <v>2.0825999999999998</v>
          </cell>
          <cell r="D186">
            <v>1.4137999999999999</v>
          </cell>
          <cell r="E186">
            <v>0.31690000000000002</v>
          </cell>
          <cell r="F186">
            <v>0.35220000000000001</v>
          </cell>
          <cell r="G186">
            <v>0</v>
          </cell>
          <cell r="H186">
            <v>2.4</v>
          </cell>
          <cell r="I186">
            <v>4.8</v>
          </cell>
          <cell r="J186">
            <v>8</v>
          </cell>
        </row>
        <row r="187">
          <cell r="B187">
            <v>108755</v>
          </cell>
          <cell r="C187">
            <v>1.0512999999999999</v>
          </cell>
          <cell r="D187">
            <v>0.2737</v>
          </cell>
          <cell r="E187">
            <v>1.5599999999999999E-2</v>
          </cell>
          <cell r="F187">
            <v>0.1227</v>
          </cell>
          <cell r="G187">
            <v>0.63929999999999998</v>
          </cell>
          <cell r="H187">
            <v>2.4</v>
          </cell>
          <cell r="I187">
            <v>4.8</v>
          </cell>
          <cell r="J187">
            <v>8</v>
          </cell>
        </row>
        <row r="188">
          <cell r="B188">
            <v>108755</v>
          </cell>
          <cell r="C188">
            <v>0.46450000000000002</v>
          </cell>
          <cell r="D188">
            <v>0.40620000000000001</v>
          </cell>
          <cell r="E188">
            <v>1.5800000000000002E-2</v>
          </cell>
          <cell r="F188">
            <v>0</v>
          </cell>
          <cell r="G188">
            <v>4.2500000000000003E-2</v>
          </cell>
          <cell r="H188">
            <v>2.4</v>
          </cell>
          <cell r="I188">
            <v>4.8</v>
          </cell>
          <cell r="J188">
            <v>8</v>
          </cell>
        </row>
        <row r="189">
          <cell r="B189">
            <v>109092</v>
          </cell>
          <cell r="C189">
            <v>0.39789999999999998</v>
          </cell>
          <cell r="D189">
            <v>0.3926</v>
          </cell>
          <cell r="E189">
            <v>5.3E-3</v>
          </cell>
          <cell r="F189">
            <v>0</v>
          </cell>
          <cell r="G189">
            <v>0</v>
          </cell>
          <cell r="H189">
            <v>2.4</v>
          </cell>
          <cell r="I189">
            <v>4.8</v>
          </cell>
          <cell r="J189">
            <v>8</v>
          </cell>
        </row>
        <row r="190">
          <cell r="B190">
            <v>108867</v>
          </cell>
          <cell r="C190">
            <v>1.913</v>
          </cell>
          <cell r="D190">
            <v>1.0726</v>
          </cell>
          <cell r="E190">
            <v>3.6700000000000003E-2</v>
          </cell>
          <cell r="F190">
            <v>0.1226</v>
          </cell>
          <cell r="G190">
            <v>0.68110000000000004</v>
          </cell>
          <cell r="H190">
            <v>2.4</v>
          </cell>
          <cell r="I190">
            <v>4.8</v>
          </cell>
          <cell r="J190">
            <v>8</v>
          </cell>
        </row>
        <row r="191">
          <cell r="B191">
            <v>111060</v>
          </cell>
          <cell r="C191">
            <v>0.72289999999999999</v>
          </cell>
          <cell r="D191">
            <v>0.58930000000000005</v>
          </cell>
          <cell r="E191">
            <v>1.12E-2</v>
          </cell>
          <cell r="F191">
            <v>0.12239999999999999</v>
          </cell>
          <cell r="G191">
            <v>0</v>
          </cell>
          <cell r="H191">
            <v>2.4</v>
          </cell>
          <cell r="I191">
            <v>4.8</v>
          </cell>
          <cell r="J191">
            <v>8</v>
          </cell>
        </row>
        <row r="192">
          <cell r="B192">
            <v>111171</v>
          </cell>
          <cell r="C192">
            <v>0.26929999999999998</v>
          </cell>
          <cell r="D192">
            <v>0.17630000000000001</v>
          </cell>
          <cell r="E192">
            <v>9.9000000000000008E-3</v>
          </cell>
          <cell r="F192">
            <v>8.3000000000000004E-2</v>
          </cell>
          <cell r="G192">
            <v>0</v>
          </cell>
          <cell r="H192">
            <v>2.4</v>
          </cell>
          <cell r="I192">
            <v>4.8</v>
          </cell>
          <cell r="J192">
            <v>8</v>
          </cell>
        </row>
        <row r="193">
          <cell r="B193">
            <v>111170</v>
          </cell>
          <cell r="C193">
            <v>0.44519999999999998</v>
          </cell>
          <cell r="D193">
            <v>4.2900000000000001E-2</v>
          </cell>
          <cell r="E193">
            <v>0.2049</v>
          </cell>
          <cell r="F193">
            <v>0.19739999999999999</v>
          </cell>
          <cell r="G193">
            <v>0</v>
          </cell>
          <cell r="H193">
            <v>2.4</v>
          </cell>
          <cell r="I193">
            <v>4.8</v>
          </cell>
          <cell r="J193">
            <v>8</v>
          </cell>
        </row>
        <row r="194">
          <cell r="B194">
            <v>111134</v>
          </cell>
          <cell r="C194">
            <v>1.4372</v>
          </cell>
          <cell r="D194">
            <v>0.80820000000000003</v>
          </cell>
          <cell r="E194">
            <v>0.2261</v>
          </cell>
          <cell r="F194">
            <v>0.40279999999999999</v>
          </cell>
          <cell r="G194">
            <v>0</v>
          </cell>
          <cell r="H194">
            <v>2.4</v>
          </cell>
          <cell r="I194">
            <v>4.8</v>
          </cell>
          <cell r="J194">
            <v>8</v>
          </cell>
        </row>
        <row r="195">
          <cell r="B195">
            <v>111226</v>
          </cell>
          <cell r="C195">
            <v>0.4909</v>
          </cell>
          <cell r="D195">
            <v>0.42580000000000001</v>
          </cell>
          <cell r="E195">
            <v>6.5100000000000005E-2</v>
          </cell>
          <cell r="F195">
            <v>0</v>
          </cell>
          <cell r="G195">
            <v>0</v>
          </cell>
          <cell r="H195">
            <v>2.4</v>
          </cell>
          <cell r="I195">
            <v>4.8</v>
          </cell>
          <cell r="J195">
            <v>8</v>
          </cell>
        </row>
        <row r="196">
          <cell r="B196">
            <v>111222</v>
          </cell>
          <cell r="C196">
            <v>0.15260000000000001</v>
          </cell>
          <cell r="D196">
            <v>0.13450000000000001</v>
          </cell>
          <cell r="E196">
            <v>1.8100000000000002E-2</v>
          </cell>
          <cell r="F196">
            <v>0</v>
          </cell>
          <cell r="G196">
            <v>0</v>
          </cell>
          <cell r="H196">
            <v>2.4</v>
          </cell>
          <cell r="I196">
            <v>4.8</v>
          </cell>
          <cell r="J196">
            <v>8</v>
          </cell>
        </row>
        <row r="197">
          <cell r="B197">
            <v>113851</v>
          </cell>
          <cell r="C197">
            <v>0.54920000000000002</v>
          </cell>
          <cell r="D197">
            <v>0.54179999999999995</v>
          </cell>
          <cell r="E197">
            <v>7.4000000000000003E-3</v>
          </cell>
          <cell r="F197">
            <v>0</v>
          </cell>
          <cell r="G197">
            <v>0</v>
          </cell>
          <cell r="H197">
            <v>2.4</v>
          </cell>
          <cell r="I197">
            <v>4.8</v>
          </cell>
          <cell r="J197">
            <v>8</v>
          </cell>
        </row>
        <row r="198">
          <cell r="B198">
            <v>112100</v>
          </cell>
          <cell r="C198">
            <v>1.1962999999999999</v>
          </cell>
          <cell r="D198">
            <v>1.1062000000000001</v>
          </cell>
          <cell r="E198">
            <v>9.01E-2</v>
          </cell>
          <cell r="F198">
            <v>0</v>
          </cell>
          <cell r="G198">
            <v>0</v>
          </cell>
          <cell r="I198">
            <v>4.8</v>
          </cell>
          <cell r="J198">
            <v>8</v>
          </cell>
        </row>
        <row r="199">
          <cell r="B199">
            <v>110221</v>
          </cell>
          <cell r="C199">
            <v>6.6106999999999996</v>
          </cell>
          <cell r="D199">
            <v>4.3947000000000003</v>
          </cell>
          <cell r="E199">
            <v>0.66849999999999998</v>
          </cell>
          <cell r="F199">
            <v>0.87480000000000002</v>
          </cell>
          <cell r="G199">
            <v>0.67269999999999996</v>
          </cell>
          <cell r="J199">
            <v>8</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2,1</v>
          </cell>
          <cell r="I202" t="str">
            <v>Padrão Trimestral = 4,2</v>
          </cell>
          <cell r="J202" t="str">
            <v>Padrão Anual = 7</v>
          </cell>
        </row>
        <row r="203">
          <cell r="B203">
            <v>113969</v>
          </cell>
          <cell r="C203">
            <v>0.68469999999999998</v>
          </cell>
          <cell r="D203">
            <v>0.66379999999999995</v>
          </cell>
          <cell r="E203">
            <v>2.0899999999999998E-2</v>
          </cell>
          <cell r="F203">
            <v>0</v>
          </cell>
          <cell r="G203">
            <v>0</v>
          </cell>
          <cell r="H203">
            <v>2.1</v>
          </cell>
          <cell r="I203">
            <v>4.2</v>
          </cell>
          <cell r="J203">
            <v>7</v>
          </cell>
        </row>
        <row r="204">
          <cell r="B204">
            <v>113775</v>
          </cell>
          <cell r="C204">
            <v>0.75260000000000005</v>
          </cell>
          <cell r="D204">
            <v>0.33139999999999997</v>
          </cell>
          <cell r="E204">
            <v>4.36E-2</v>
          </cell>
          <cell r="F204">
            <v>0.37759999999999999</v>
          </cell>
          <cell r="G204">
            <v>0</v>
          </cell>
          <cell r="H204">
            <v>2.1</v>
          </cell>
          <cell r="I204">
            <v>4.2</v>
          </cell>
          <cell r="J204">
            <v>7</v>
          </cell>
        </row>
        <row r="205">
          <cell r="B205">
            <v>113672</v>
          </cell>
          <cell r="C205">
            <v>1.2585</v>
          </cell>
          <cell r="D205">
            <v>0.36209999999999998</v>
          </cell>
          <cell r="E205">
            <v>6.3600000000000004E-2</v>
          </cell>
          <cell r="F205">
            <v>0</v>
          </cell>
          <cell r="G205">
            <v>0.83279999999999998</v>
          </cell>
          <cell r="H205">
            <v>2.1</v>
          </cell>
          <cell r="I205">
            <v>4.2</v>
          </cell>
          <cell r="J205">
            <v>7</v>
          </cell>
        </row>
        <row r="206">
          <cell r="B206">
            <v>113805</v>
          </cell>
          <cell r="C206">
            <v>2.6951000000000001</v>
          </cell>
          <cell r="D206">
            <v>1.3576999999999999</v>
          </cell>
          <cell r="E206">
            <v>0.128</v>
          </cell>
          <cell r="F206">
            <v>0.3775</v>
          </cell>
          <cell r="G206">
            <v>0.83179999999999998</v>
          </cell>
          <cell r="H206">
            <v>2.1</v>
          </cell>
          <cell r="I206">
            <v>4.2</v>
          </cell>
          <cell r="J206">
            <v>7</v>
          </cell>
        </row>
        <row r="207">
          <cell r="B207">
            <v>113687</v>
          </cell>
          <cell r="C207">
            <v>0.5494</v>
          </cell>
          <cell r="D207">
            <v>0.1229</v>
          </cell>
          <cell r="E207">
            <v>2.8899999999999999E-2</v>
          </cell>
          <cell r="F207">
            <v>0</v>
          </cell>
          <cell r="G207">
            <v>0.39750000000000002</v>
          </cell>
          <cell r="H207">
            <v>2.1</v>
          </cell>
          <cell r="I207">
            <v>4.2</v>
          </cell>
          <cell r="J207">
            <v>7</v>
          </cell>
        </row>
        <row r="208">
          <cell r="B208">
            <v>113693</v>
          </cell>
          <cell r="C208">
            <v>0.77290000000000003</v>
          </cell>
          <cell r="D208">
            <v>0.18790000000000001</v>
          </cell>
          <cell r="E208">
            <v>2.0400000000000001E-2</v>
          </cell>
          <cell r="F208">
            <v>0</v>
          </cell>
          <cell r="G208">
            <v>0.56459999999999999</v>
          </cell>
          <cell r="H208">
            <v>2.1</v>
          </cell>
          <cell r="I208">
            <v>4.2</v>
          </cell>
          <cell r="J208">
            <v>7</v>
          </cell>
        </row>
        <row r="209">
          <cell r="B209">
            <v>113604</v>
          </cell>
          <cell r="C209">
            <v>0.34129999999999999</v>
          </cell>
          <cell r="D209">
            <v>0.28029999999999999</v>
          </cell>
          <cell r="E209">
            <v>1.2699999999999999E-2</v>
          </cell>
          <cell r="F209">
            <v>4.8300000000000003E-2</v>
          </cell>
          <cell r="G209">
            <v>0</v>
          </cell>
          <cell r="H209">
            <v>2.1</v>
          </cell>
          <cell r="I209">
            <v>4.2</v>
          </cell>
          <cell r="J209">
            <v>7</v>
          </cell>
        </row>
        <row r="210">
          <cell r="B210">
            <v>113661</v>
          </cell>
          <cell r="C210">
            <v>1.6637999999999999</v>
          </cell>
          <cell r="D210">
            <v>0.59099999999999997</v>
          </cell>
          <cell r="E210">
            <v>6.2E-2</v>
          </cell>
          <cell r="F210">
            <v>4.8300000000000003E-2</v>
          </cell>
          <cell r="G210">
            <v>0.96230000000000004</v>
          </cell>
          <cell r="H210">
            <v>2.1</v>
          </cell>
          <cell r="I210">
            <v>4.2</v>
          </cell>
          <cell r="J210">
            <v>7</v>
          </cell>
        </row>
        <row r="211">
          <cell r="B211">
            <v>116592</v>
          </cell>
          <cell r="C211">
            <v>0.73050000000000004</v>
          </cell>
          <cell r="D211">
            <v>0.6048</v>
          </cell>
          <cell r="E211">
            <v>4.4200000000000003E-2</v>
          </cell>
          <cell r="F211">
            <v>8.1500000000000003E-2</v>
          </cell>
          <cell r="G211">
            <v>0</v>
          </cell>
          <cell r="H211">
            <v>2.1</v>
          </cell>
          <cell r="I211">
            <v>4.2</v>
          </cell>
          <cell r="J211">
            <v>7</v>
          </cell>
        </row>
        <row r="212">
          <cell r="B212">
            <v>116239</v>
          </cell>
          <cell r="C212">
            <v>0.1774</v>
          </cell>
          <cell r="D212">
            <v>0.15840000000000001</v>
          </cell>
          <cell r="E212">
            <v>1.9E-2</v>
          </cell>
          <cell r="F212">
            <v>0</v>
          </cell>
          <cell r="G212">
            <v>0</v>
          </cell>
          <cell r="H212">
            <v>2.1</v>
          </cell>
          <cell r="I212">
            <v>4.2</v>
          </cell>
          <cell r="J212">
            <v>7</v>
          </cell>
        </row>
        <row r="213">
          <cell r="B213">
            <v>116365</v>
          </cell>
          <cell r="C213">
            <v>0.2326</v>
          </cell>
          <cell r="D213">
            <v>0.2039</v>
          </cell>
          <cell r="E213">
            <v>2.87E-2</v>
          </cell>
          <cell r="F213">
            <v>0</v>
          </cell>
          <cell r="G213">
            <v>0</v>
          </cell>
          <cell r="H213">
            <v>2.1</v>
          </cell>
          <cell r="I213">
            <v>4.2</v>
          </cell>
          <cell r="J213">
            <v>7</v>
          </cell>
        </row>
        <row r="214">
          <cell r="B214">
            <v>116399</v>
          </cell>
          <cell r="C214">
            <v>1.1414</v>
          </cell>
          <cell r="D214">
            <v>0.96779999999999999</v>
          </cell>
          <cell r="E214">
            <v>9.1899999999999996E-2</v>
          </cell>
          <cell r="F214">
            <v>8.1600000000000006E-2</v>
          </cell>
          <cell r="G214">
            <v>0</v>
          </cell>
          <cell r="H214">
            <v>2.1</v>
          </cell>
          <cell r="I214">
            <v>4.2</v>
          </cell>
          <cell r="J214">
            <v>7</v>
          </cell>
        </row>
        <row r="215">
          <cell r="B215">
            <v>116559</v>
          </cell>
          <cell r="C215">
            <v>0.68479999999999996</v>
          </cell>
          <cell r="D215">
            <v>0.21010000000000001</v>
          </cell>
          <cell r="E215">
            <v>3.1600000000000003E-2</v>
          </cell>
          <cell r="F215">
            <v>6.7999999999999996E-3</v>
          </cell>
          <cell r="G215">
            <v>0.43619999999999998</v>
          </cell>
          <cell r="H215">
            <v>2.1</v>
          </cell>
          <cell r="I215">
            <v>4.2</v>
          </cell>
          <cell r="J215">
            <v>7</v>
          </cell>
        </row>
        <row r="216">
          <cell r="B216">
            <v>116463</v>
          </cell>
          <cell r="C216">
            <v>0.53310000000000002</v>
          </cell>
          <cell r="D216">
            <v>0.35289999999999999</v>
          </cell>
          <cell r="E216">
            <v>1.38E-2</v>
          </cell>
          <cell r="F216">
            <v>0.16639999999999999</v>
          </cell>
          <cell r="G216">
            <v>0</v>
          </cell>
          <cell r="H216">
            <v>2.1</v>
          </cell>
          <cell r="I216">
            <v>4.2</v>
          </cell>
          <cell r="J216">
            <v>7</v>
          </cell>
        </row>
        <row r="217">
          <cell r="B217">
            <v>119044</v>
          </cell>
          <cell r="C217">
            <v>0.67530000000000001</v>
          </cell>
          <cell r="D217">
            <v>0.66600000000000004</v>
          </cell>
          <cell r="E217">
            <v>9.4000000000000004E-3</v>
          </cell>
          <cell r="F217">
            <v>0</v>
          </cell>
          <cell r="G217">
            <v>0</v>
          </cell>
          <cell r="H217">
            <v>2.1</v>
          </cell>
          <cell r="I217">
            <v>4.2</v>
          </cell>
          <cell r="J217">
            <v>7</v>
          </cell>
        </row>
        <row r="218">
          <cell r="B218">
            <v>117355</v>
          </cell>
          <cell r="C218">
            <v>1.8942000000000001</v>
          </cell>
          <cell r="D218">
            <v>1.2344999999999999</v>
          </cell>
          <cell r="E218">
            <v>5.4600000000000003E-2</v>
          </cell>
          <cell r="F218">
            <v>0.1719</v>
          </cell>
          <cell r="G218">
            <v>0.43319999999999997</v>
          </cell>
          <cell r="I218">
            <v>4.2</v>
          </cell>
          <cell r="J218">
            <v>7</v>
          </cell>
        </row>
        <row r="219">
          <cell r="B219">
            <v>115305</v>
          </cell>
          <cell r="C219">
            <v>7.3802000000000003</v>
          </cell>
          <cell r="D219">
            <v>4.1561000000000003</v>
          </cell>
          <cell r="E219">
            <v>0.33589999999999998</v>
          </cell>
          <cell r="F219">
            <v>0.67749999999999999</v>
          </cell>
          <cell r="G219">
            <v>2.2105999999999999</v>
          </cell>
          <cell r="J219">
            <v>7</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5,7</v>
          </cell>
          <cell r="I222" t="str">
            <v>Padrão Trimestral = 11,4</v>
          </cell>
          <cell r="J222" t="str">
            <v>Padrão Anual = 19</v>
          </cell>
        </row>
        <row r="223">
          <cell r="B223">
            <v>55676</v>
          </cell>
          <cell r="C223">
            <v>1.1777</v>
          </cell>
          <cell r="D223">
            <v>1.115</v>
          </cell>
          <cell r="E223">
            <v>6.2799999999999995E-2</v>
          </cell>
          <cell r="F223">
            <v>0</v>
          </cell>
          <cell r="G223">
            <v>0</v>
          </cell>
          <cell r="H223">
            <v>5.7</v>
          </cell>
          <cell r="I223">
            <v>11.4</v>
          </cell>
          <cell r="J223">
            <v>19</v>
          </cell>
        </row>
        <row r="224">
          <cell r="B224">
            <v>55679</v>
          </cell>
          <cell r="C224">
            <v>1.9361999999999999</v>
          </cell>
          <cell r="D224">
            <v>1.7745</v>
          </cell>
          <cell r="E224">
            <v>9.69E-2</v>
          </cell>
          <cell r="F224">
            <v>6.4699999999999994E-2</v>
          </cell>
          <cell r="G224">
            <v>0</v>
          </cell>
          <cell r="H224">
            <v>5.7</v>
          </cell>
          <cell r="I224">
            <v>11.4</v>
          </cell>
          <cell r="J224">
            <v>19</v>
          </cell>
        </row>
        <row r="225">
          <cell r="B225">
            <v>55663</v>
          </cell>
          <cell r="C225">
            <v>2.1166</v>
          </cell>
          <cell r="D225">
            <v>0.70609999999999995</v>
          </cell>
          <cell r="E225">
            <v>0.5736</v>
          </cell>
          <cell r="F225">
            <v>0</v>
          </cell>
          <cell r="G225">
            <v>0.83679999999999999</v>
          </cell>
          <cell r="H225">
            <v>5.7</v>
          </cell>
          <cell r="I225">
            <v>11.4</v>
          </cell>
          <cell r="J225">
            <v>19</v>
          </cell>
        </row>
        <row r="226">
          <cell r="B226">
            <v>55673</v>
          </cell>
          <cell r="C226">
            <v>5.2304000000000004</v>
          </cell>
          <cell r="D226">
            <v>3.5956999999999999</v>
          </cell>
          <cell r="E226">
            <v>0.73319999999999996</v>
          </cell>
          <cell r="F226">
            <v>6.4699999999999994E-2</v>
          </cell>
          <cell r="G226">
            <v>0.83660000000000001</v>
          </cell>
          <cell r="H226">
            <v>5.7</v>
          </cell>
          <cell r="I226">
            <v>11.4</v>
          </cell>
          <cell r="J226">
            <v>19</v>
          </cell>
        </row>
        <row r="227">
          <cell r="B227">
            <v>57650</v>
          </cell>
          <cell r="C227">
            <v>0.37480000000000002</v>
          </cell>
          <cell r="D227">
            <v>0.2555</v>
          </cell>
          <cell r="E227">
            <v>0.1193</v>
          </cell>
          <cell r="F227">
            <v>0</v>
          </cell>
          <cell r="G227">
            <v>0</v>
          </cell>
          <cell r="H227">
            <v>5.7</v>
          </cell>
          <cell r="I227">
            <v>11.4</v>
          </cell>
          <cell r="J227">
            <v>19</v>
          </cell>
        </row>
        <row r="228">
          <cell r="B228">
            <v>57577</v>
          </cell>
          <cell r="C228">
            <v>1.1292</v>
          </cell>
          <cell r="D228">
            <v>0.31490000000000001</v>
          </cell>
          <cell r="E228">
            <v>8.3099999999999993E-2</v>
          </cell>
          <cell r="F228">
            <v>0.73109999999999997</v>
          </cell>
          <cell r="G228">
            <v>0</v>
          </cell>
          <cell r="H228">
            <v>5.7</v>
          </cell>
          <cell r="I228">
            <v>11.4</v>
          </cell>
          <cell r="J228">
            <v>19</v>
          </cell>
        </row>
        <row r="229">
          <cell r="B229">
            <v>57559</v>
          </cell>
          <cell r="C229">
            <v>0.34760000000000002</v>
          </cell>
          <cell r="D229">
            <v>0.312</v>
          </cell>
          <cell r="E229">
            <v>3.5700000000000003E-2</v>
          </cell>
          <cell r="F229">
            <v>0</v>
          </cell>
          <cell r="G229">
            <v>0</v>
          </cell>
          <cell r="H229">
            <v>5.7</v>
          </cell>
          <cell r="I229">
            <v>11.4</v>
          </cell>
          <cell r="J229">
            <v>19</v>
          </cell>
        </row>
        <row r="230">
          <cell r="B230">
            <v>57595</v>
          </cell>
          <cell r="C230">
            <v>1.8513999999999999</v>
          </cell>
          <cell r="D230">
            <v>0.88239999999999996</v>
          </cell>
          <cell r="E230">
            <v>0.2382</v>
          </cell>
          <cell r="F230">
            <v>0.73089999999999999</v>
          </cell>
          <cell r="G230">
            <v>0</v>
          </cell>
          <cell r="H230">
            <v>5.7</v>
          </cell>
          <cell r="I230">
            <v>11.4</v>
          </cell>
          <cell r="J230">
            <v>19</v>
          </cell>
        </row>
        <row r="231">
          <cell r="B231">
            <v>57890</v>
          </cell>
          <cell r="C231">
            <v>0.57479999999999998</v>
          </cell>
          <cell r="D231">
            <v>0.55910000000000004</v>
          </cell>
          <cell r="E231">
            <v>1.54E-2</v>
          </cell>
          <cell r="F231">
            <v>2.9999999999999997E-4</v>
          </cell>
          <cell r="G231">
            <v>0</v>
          </cell>
          <cell r="H231">
            <v>5.7</v>
          </cell>
          <cell r="I231">
            <v>11.4</v>
          </cell>
          <cell r="J231">
            <v>19</v>
          </cell>
        </row>
        <row r="232">
          <cell r="B232">
            <v>57883</v>
          </cell>
          <cell r="C232">
            <v>0.29239999999999999</v>
          </cell>
          <cell r="D232">
            <v>0.2286</v>
          </cell>
          <cell r="E232">
            <v>1.23E-2</v>
          </cell>
          <cell r="F232">
            <v>5.1499999999999997E-2</v>
          </cell>
          <cell r="G232">
            <v>0</v>
          </cell>
          <cell r="H232">
            <v>5.7</v>
          </cell>
          <cell r="I232">
            <v>11.4</v>
          </cell>
          <cell r="J232">
            <v>19</v>
          </cell>
        </row>
        <row r="233">
          <cell r="B233">
            <v>57880</v>
          </cell>
          <cell r="C233">
            <v>0.2636</v>
          </cell>
          <cell r="D233">
            <v>0.26200000000000001</v>
          </cell>
          <cell r="E233">
            <v>1.6000000000000001E-3</v>
          </cell>
          <cell r="F233">
            <v>0</v>
          </cell>
          <cell r="G233">
            <v>0</v>
          </cell>
          <cell r="H233">
            <v>5.7</v>
          </cell>
          <cell r="I233">
            <v>11.4</v>
          </cell>
          <cell r="J233">
            <v>19</v>
          </cell>
        </row>
        <row r="234">
          <cell r="B234">
            <v>57884</v>
          </cell>
          <cell r="C234">
            <v>1.1308</v>
          </cell>
          <cell r="D234">
            <v>1.0497000000000001</v>
          </cell>
          <cell r="E234">
            <v>2.93E-2</v>
          </cell>
          <cell r="F234">
            <v>5.1799999999999999E-2</v>
          </cell>
          <cell r="G234">
            <v>0</v>
          </cell>
          <cell r="H234">
            <v>5.7</v>
          </cell>
          <cell r="I234">
            <v>11.4</v>
          </cell>
          <cell r="J234">
            <v>19</v>
          </cell>
        </row>
        <row r="235">
          <cell r="B235">
            <v>57944</v>
          </cell>
          <cell r="C235">
            <v>1.8302</v>
          </cell>
          <cell r="D235">
            <v>0.72299999999999998</v>
          </cell>
          <cell r="E235">
            <v>7.0000000000000001E-3</v>
          </cell>
          <cell r="F235">
            <v>0.26500000000000001</v>
          </cell>
          <cell r="G235">
            <v>0.83520000000000005</v>
          </cell>
          <cell r="H235">
            <v>5.7</v>
          </cell>
          <cell r="I235">
            <v>11.4</v>
          </cell>
          <cell r="J235">
            <v>19</v>
          </cell>
        </row>
        <row r="236">
          <cell r="B236">
            <v>57944</v>
          </cell>
          <cell r="C236">
            <v>0.27410000000000001</v>
          </cell>
          <cell r="D236">
            <v>0.22600000000000001</v>
          </cell>
          <cell r="E236">
            <v>3.7699999999999997E-2</v>
          </cell>
          <cell r="F236">
            <v>1.04E-2</v>
          </cell>
          <cell r="G236">
            <v>0</v>
          </cell>
          <cell r="H236">
            <v>5.7</v>
          </cell>
          <cell r="I236">
            <v>11.4</v>
          </cell>
          <cell r="J236">
            <v>19</v>
          </cell>
        </row>
        <row r="237">
          <cell r="B237">
            <v>58677</v>
          </cell>
          <cell r="C237">
            <v>1.1402000000000001</v>
          </cell>
          <cell r="D237">
            <v>1.1119000000000001</v>
          </cell>
          <cell r="E237">
            <v>2.8299999999999999E-2</v>
          </cell>
          <cell r="F237">
            <v>0</v>
          </cell>
          <cell r="G237">
            <v>0</v>
          </cell>
          <cell r="H237">
            <v>5.7</v>
          </cell>
          <cell r="I237">
            <v>11.4</v>
          </cell>
          <cell r="J237">
            <v>19</v>
          </cell>
        </row>
        <row r="238">
          <cell r="B238">
            <v>58188</v>
          </cell>
          <cell r="C238">
            <v>3.2452999999999999</v>
          </cell>
          <cell r="D238">
            <v>2.0663</v>
          </cell>
          <cell r="E238">
            <v>7.3099999999999998E-2</v>
          </cell>
          <cell r="F238">
            <v>0.2742</v>
          </cell>
          <cell r="G238">
            <v>0.83169999999999999</v>
          </cell>
          <cell r="I238">
            <v>11.4</v>
          </cell>
          <cell r="J238">
            <v>19</v>
          </cell>
        </row>
        <row r="239">
          <cell r="B239">
            <v>57335</v>
          </cell>
          <cell r="C239">
            <v>11.373799999999999</v>
          </cell>
          <cell r="D239">
            <v>7.5346000000000002</v>
          </cell>
          <cell r="E239">
            <v>1.0548999999999999</v>
          </cell>
          <cell r="F239">
            <v>1.1275999999999999</v>
          </cell>
          <cell r="G239">
            <v>1.6565000000000001</v>
          </cell>
          <cell r="J239">
            <v>19</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5,4</v>
          </cell>
          <cell r="I242" t="str">
            <v>Padrão Trimestral = 10,8</v>
          </cell>
          <cell r="J242" t="str">
            <v>Padrão Anual = 18</v>
          </cell>
        </row>
        <row r="243">
          <cell r="B243">
            <v>9575</v>
          </cell>
          <cell r="C243">
            <v>0.87719999999999998</v>
          </cell>
          <cell r="D243">
            <v>0.82579999999999998</v>
          </cell>
          <cell r="E243">
            <v>5.1400000000000001E-2</v>
          </cell>
          <cell r="F243">
            <v>0</v>
          </cell>
          <cell r="G243">
            <v>0</v>
          </cell>
          <cell r="H243">
            <v>5.4</v>
          </cell>
          <cell r="I243">
            <v>10.8</v>
          </cell>
          <cell r="J243">
            <v>18</v>
          </cell>
        </row>
        <row r="244">
          <cell r="B244">
            <v>9577</v>
          </cell>
          <cell r="C244">
            <v>0.46639999999999998</v>
          </cell>
          <cell r="D244">
            <v>0.4647</v>
          </cell>
          <cell r="E244">
            <v>1.8E-3</v>
          </cell>
          <cell r="F244">
            <v>0</v>
          </cell>
          <cell r="G244">
            <v>0</v>
          </cell>
          <cell r="H244">
            <v>5.4</v>
          </cell>
          <cell r="I244">
            <v>10.8</v>
          </cell>
          <cell r="J244">
            <v>18</v>
          </cell>
        </row>
        <row r="245">
          <cell r="B245">
            <v>9573</v>
          </cell>
          <cell r="C245">
            <v>0.86</v>
          </cell>
          <cell r="D245">
            <v>0.59670000000000001</v>
          </cell>
          <cell r="E245">
            <v>5.3400000000000003E-2</v>
          </cell>
          <cell r="F245">
            <v>0.21</v>
          </cell>
          <cell r="G245">
            <v>0</v>
          </cell>
          <cell r="H245">
            <v>5.4</v>
          </cell>
          <cell r="I245">
            <v>10.8</v>
          </cell>
          <cell r="J245">
            <v>18</v>
          </cell>
        </row>
        <row r="246">
          <cell r="B246">
            <v>9575</v>
          </cell>
          <cell r="C246">
            <v>2.2035</v>
          </cell>
          <cell r="D246">
            <v>1.8872</v>
          </cell>
          <cell r="E246">
            <v>0.1066</v>
          </cell>
          <cell r="F246">
            <v>0.21</v>
          </cell>
          <cell r="G246">
            <v>0</v>
          </cell>
          <cell r="H246">
            <v>5.4</v>
          </cell>
          <cell r="I246">
            <v>10.8</v>
          </cell>
          <cell r="J246">
            <v>18</v>
          </cell>
        </row>
        <row r="247">
          <cell r="B247">
            <v>13710</v>
          </cell>
          <cell r="C247">
            <v>0.94979999999999998</v>
          </cell>
          <cell r="D247">
            <v>0.9395</v>
          </cell>
          <cell r="E247">
            <v>1.04E-2</v>
          </cell>
          <cell r="F247">
            <v>0</v>
          </cell>
          <cell r="G247">
            <v>0</v>
          </cell>
          <cell r="H247">
            <v>5.4</v>
          </cell>
          <cell r="I247">
            <v>10.8</v>
          </cell>
          <cell r="J247">
            <v>18</v>
          </cell>
        </row>
        <row r="248">
          <cell r="B248">
            <v>13823</v>
          </cell>
          <cell r="C248">
            <v>0.77470000000000006</v>
          </cell>
          <cell r="D248">
            <v>0.76049999999999995</v>
          </cell>
          <cell r="E248">
            <v>1.4200000000000001E-2</v>
          </cell>
          <cell r="F248">
            <v>0</v>
          </cell>
          <cell r="G248">
            <v>0</v>
          </cell>
          <cell r="H248">
            <v>5.4</v>
          </cell>
          <cell r="I248">
            <v>10.8</v>
          </cell>
          <cell r="J248">
            <v>18</v>
          </cell>
        </row>
        <row r="249">
          <cell r="B249">
            <v>13816</v>
          </cell>
          <cell r="C249">
            <v>0.3674</v>
          </cell>
          <cell r="D249">
            <v>0.36359999999999998</v>
          </cell>
          <cell r="E249">
            <v>3.8E-3</v>
          </cell>
          <cell r="F249">
            <v>0</v>
          </cell>
          <cell r="G249">
            <v>0</v>
          </cell>
          <cell r="H249">
            <v>5.4</v>
          </cell>
          <cell r="I249">
            <v>10.8</v>
          </cell>
          <cell r="J249">
            <v>18</v>
          </cell>
        </row>
        <row r="250">
          <cell r="B250">
            <v>13783</v>
          </cell>
          <cell r="C250">
            <v>2.09</v>
          </cell>
          <cell r="D250">
            <v>2.0617000000000001</v>
          </cell>
          <cell r="E250">
            <v>2.8400000000000002E-2</v>
          </cell>
          <cell r="F250">
            <v>0</v>
          </cell>
          <cell r="G250">
            <v>0</v>
          </cell>
          <cell r="H250">
            <v>5.4</v>
          </cell>
          <cell r="I250">
            <v>10.8</v>
          </cell>
          <cell r="J250">
            <v>18</v>
          </cell>
        </row>
        <row r="251">
          <cell r="B251">
            <v>13961</v>
          </cell>
          <cell r="C251">
            <v>1.2040999999999999</v>
          </cell>
          <cell r="D251">
            <v>1.1994</v>
          </cell>
          <cell r="E251">
            <v>4.7000000000000002E-3</v>
          </cell>
          <cell r="F251">
            <v>0</v>
          </cell>
          <cell r="G251">
            <v>0</v>
          </cell>
          <cell r="H251">
            <v>5.4</v>
          </cell>
          <cell r="I251">
            <v>10.8</v>
          </cell>
          <cell r="J251">
            <v>18</v>
          </cell>
        </row>
        <row r="252">
          <cell r="B252">
            <v>13963</v>
          </cell>
          <cell r="C252">
            <v>0.79279999999999995</v>
          </cell>
          <cell r="D252">
            <v>0.78979999999999995</v>
          </cell>
          <cell r="E252">
            <v>3.0000000000000001E-3</v>
          </cell>
          <cell r="F252">
            <v>0</v>
          </cell>
          <cell r="G252">
            <v>0</v>
          </cell>
          <cell r="H252">
            <v>5.4</v>
          </cell>
          <cell r="I252">
            <v>10.8</v>
          </cell>
          <cell r="J252">
            <v>18</v>
          </cell>
        </row>
        <row r="253">
          <cell r="B253">
            <v>13957</v>
          </cell>
          <cell r="C253">
            <v>1.2154</v>
          </cell>
          <cell r="D253">
            <v>1.208</v>
          </cell>
          <cell r="E253">
            <v>7.4000000000000003E-3</v>
          </cell>
          <cell r="F253">
            <v>0</v>
          </cell>
          <cell r="G253">
            <v>0</v>
          </cell>
          <cell r="H253">
            <v>5.4</v>
          </cell>
          <cell r="I253">
            <v>10.8</v>
          </cell>
          <cell r="J253">
            <v>18</v>
          </cell>
        </row>
        <row r="254">
          <cell r="B254">
            <v>13960</v>
          </cell>
          <cell r="C254">
            <v>3.2122999999999999</v>
          </cell>
          <cell r="D254">
            <v>3.1972</v>
          </cell>
          <cell r="E254">
            <v>1.5100000000000001E-2</v>
          </cell>
          <cell r="F254">
            <v>0</v>
          </cell>
          <cell r="G254">
            <v>0</v>
          </cell>
          <cell r="H254">
            <v>5.4</v>
          </cell>
          <cell r="I254">
            <v>10.8</v>
          </cell>
          <cell r="J254">
            <v>18</v>
          </cell>
        </row>
        <row r="255">
          <cell r="B255">
            <v>13965</v>
          </cell>
          <cell r="C255">
            <v>2.4500000000000002</v>
          </cell>
          <cell r="D255">
            <v>2.4430000000000001</v>
          </cell>
          <cell r="E255">
            <v>7.0000000000000001E-3</v>
          </cell>
          <cell r="F255">
            <v>0</v>
          </cell>
          <cell r="G255">
            <v>0</v>
          </cell>
          <cell r="H255">
            <v>5.4</v>
          </cell>
          <cell r="I255">
            <v>10.8</v>
          </cell>
          <cell r="J255">
            <v>18</v>
          </cell>
        </row>
        <row r="256">
          <cell r="B256">
            <v>13937</v>
          </cell>
          <cell r="C256">
            <v>2.3515999999999999</v>
          </cell>
          <cell r="D256">
            <v>1.3385</v>
          </cell>
          <cell r="E256">
            <v>2.0500000000000001E-2</v>
          </cell>
          <cell r="F256">
            <v>0.28489999999999999</v>
          </cell>
          <cell r="G256">
            <v>0.70779999999999998</v>
          </cell>
          <cell r="H256">
            <v>5.4</v>
          </cell>
          <cell r="I256">
            <v>10.8</v>
          </cell>
          <cell r="J256">
            <v>18</v>
          </cell>
        </row>
        <row r="257">
          <cell r="B257">
            <v>14036</v>
          </cell>
          <cell r="C257">
            <v>2.5590999999999999</v>
          </cell>
          <cell r="D257">
            <v>1.4032</v>
          </cell>
          <cell r="E257">
            <v>1.3100000000000001E-2</v>
          </cell>
          <cell r="F257">
            <v>0.85709999999999997</v>
          </cell>
          <cell r="G257">
            <v>0.28570000000000001</v>
          </cell>
          <cell r="H257">
            <v>5.4</v>
          </cell>
          <cell r="I257">
            <v>10.8</v>
          </cell>
          <cell r="J257">
            <v>18</v>
          </cell>
        </row>
        <row r="258">
          <cell r="B258">
            <v>13979</v>
          </cell>
          <cell r="C258">
            <v>7.3616000000000001</v>
          </cell>
          <cell r="D258">
            <v>5.1840000000000002</v>
          </cell>
          <cell r="E258">
            <v>4.0599999999999997E-2</v>
          </cell>
          <cell r="F258">
            <v>1.1446000000000001</v>
          </cell>
          <cell r="G258">
            <v>0.99250000000000005</v>
          </cell>
          <cell r="I258">
            <v>10.8</v>
          </cell>
          <cell r="J258">
            <v>18</v>
          </cell>
        </row>
        <row r="259">
          <cell r="B259">
            <v>12824</v>
          </cell>
          <cell r="C259">
            <v>15.413</v>
          </cell>
          <cell r="D259">
            <v>12.7562</v>
          </cell>
          <cell r="E259">
            <v>0.17080000000000001</v>
          </cell>
          <cell r="F259">
            <v>1.4045000000000001</v>
          </cell>
          <cell r="G259">
            <v>1.0819000000000001</v>
          </cell>
          <cell r="J259">
            <v>18</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3,3</v>
          </cell>
          <cell r="I262" t="str">
            <v>Padrão Trimestral = 6,6</v>
          </cell>
          <cell r="J262" t="str">
            <v>Padrão Anual = 11</v>
          </cell>
        </row>
        <row r="263">
          <cell r="B263">
            <v>81780</v>
          </cell>
          <cell r="C263">
            <v>0.70960000000000001</v>
          </cell>
          <cell r="D263">
            <v>0.68479999999999996</v>
          </cell>
          <cell r="E263">
            <v>2.4799999999999999E-2</v>
          </cell>
          <cell r="F263">
            <v>0</v>
          </cell>
          <cell r="G263">
            <v>0</v>
          </cell>
          <cell r="H263">
            <v>3.3</v>
          </cell>
          <cell r="I263">
            <v>6.6</v>
          </cell>
          <cell r="J263">
            <v>11</v>
          </cell>
        </row>
        <row r="264">
          <cell r="B264">
            <v>81780</v>
          </cell>
          <cell r="C264">
            <v>1.1868000000000001</v>
          </cell>
          <cell r="D264">
            <v>0.33289999999999997</v>
          </cell>
          <cell r="E264">
            <v>1.6199999999999999E-2</v>
          </cell>
          <cell r="F264">
            <v>0.83409999999999995</v>
          </cell>
          <cell r="G264">
            <v>3.7000000000000002E-3</v>
          </cell>
          <cell r="H264">
            <v>3.3</v>
          </cell>
          <cell r="I264">
            <v>6.6</v>
          </cell>
          <cell r="J264">
            <v>11</v>
          </cell>
        </row>
        <row r="265">
          <cell r="B265">
            <v>81770</v>
          </cell>
          <cell r="C265">
            <v>0.29749999999999999</v>
          </cell>
          <cell r="D265">
            <v>0.1173</v>
          </cell>
          <cell r="E265">
            <v>1.7999999999999999E-2</v>
          </cell>
          <cell r="F265">
            <v>0</v>
          </cell>
          <cell r="G265">
            <v>0.16220000000000001</v>
          </cell>
          <cell r="H265">
            <v>3.3</v>
          </cell>
          <cell r="I265">
            <v>6.6</v>
          </cell>
          <cell r="J265">
            <v>11</v>
          </cell>
        </row>
        <row r="266">
          <cell r="B266">
            <v>81777</v>
          </cell>
          <cell r="C266">
            <v>2.1939000000000002</v>
          </cell>
          <cell r="D266">
            <v>1.135</v>
          </cell>
          <cell r="E266">
            <v>5.8999999999999997E-2</v>
          </cell>
          <cell r="F266">
            <v>0.83409999999999995</v>
          </cell>
          <cell r="G266">
            <v>0.16589999999999999</v>
          </cell>
          <cell r="H266">
            <v>3.3</v>
          </cell>
          <cell r="I266">
            <v>6.6</v>
          </cell>
          <cell r="J266">
            <v>11</v>
          </cell>
        </row>
        <row r="267">
          <cell r="B267">
            <v>81764</v>
          </cell>
          <cell r="C267">
            <v>0.16170000000000001</v>
          </cell>
          <cell r="D267">
            <v>0.13</v>
          </cell>
          <cell r="E267">
            <v>3.1699999999999999E-2</v>
          </cell>
          <cell r="F267">
            <v>0</v>
          </cell>
          <cell r="G267">
            <v>0</v>
          </cell>
          <cell r="H267">
            <v>3.3</v>
          </cell>
          <cell r="I267">
            <v>6.6</v>
          </cell>
          <cell r="J267">
            <v>11</v>
          </cell>
        </row>
        <row r="268">
          <cell r="B268">
            <v>81764</v>
          </cell>
          <cell r="C268">
            <v>0.3463</v>
          </cell>
          <cell r="D268">
            <v>0.25269999999999998</v>
          </cell>
          <cell r="E268">
            <v>0.09</v>
          </cell>
          <cell r="F268">
            <v>3.5999999999999999E-3</v>
          </cell>
          <cell r="G268">
            <v>0</v>
          </cell>
          <cell r="H268">
            <v>3.3</v>
          </cell>
          <cell r="I268">
            <v>6.6</v>
          </cell>
          <cell r="J268">
            <v>11</v>
          </cell>
        </row>
        <row r="269">
          <cell r="B269">
            <v>81820</v>
          </cell>
          <cell r="C269">
            <v>0.55769999999999997</v>
          </cell>
          <cell r="D269">
            <v>0.54949999999999999</v>
          </cell>
          <cell r="E269">
            <v>8.0999999999999996E-3</v>
          </cell>
          <cell r="F269">
            <v>0</v>
          </cell>
          <cell r="G269">
            <v>0</v>
          </cell>
          <cell r="H269">
            <v>3.3</v>
          </cell>
          <cell r="I269">
            <v>6.6</v>
          </cell>
          <cell r="J269">
            <v>11</v>
          </cell>
        </row>
        <row r="270">
          <cell r="B270">
            <v>81783</v>
          </cell>
          <cell r="C270">
            <v>1.0658000000000001</v>
          </cell>
          <cell r="D270">
            <v>0.93240000000000001</v>
          </cell>
          <cell r="E270">
            <v>0.1298</v>
          </cell>
          <cell r="F270">
            <v>3.5999999999999999E-3</v>
          </cell>
          <cell r="G270">
            <v>0</v>
          </cell>
          <cell r="H270">
            <v>3.3</v>
          </cell>
          <cell r="I270">
            <v>6.6</v>
          </cell>
          <cell r="J270">
            <v>11</v>
          </cell>
        </row>
        <row r="271">
          <cell r="B271">
            <v>83021</v>
          </cell>
          <cell r="C271">
            <v>0.34339999999999998</v>
          </cell>
          <cell r="D271">
            <v>0.34250000000000003</v>
          </cell>
          <cell r="E271">
            <v>8.9999999999999998E-4</v>
          </cell>
          <cell r="F271">
            <v>0</v>
          </cell>
          <cell r="G271">
            <v>0</v>
          </cell>
          <cell r="H271">
            <v>3.3</v>
          </cell>
          <cell r="I271">
            <v>6.6</v>
          </cell>
          <cell r="J271">
            <v>11</v>
          </cell>
        </row>
        <row r="272">
          <cell r="B272">
            <v>83023</v>
          </cell>
          <cell r="C272">
            <v>0.1396</v>
          </cell>
          <cell r="D272">
            <v>0.1303</v>
          </cell>
          <cell r="E272">
            <v>9.1999999999999998E-3</v>
          </cell>
          <cell r="F272">
            <v>0</v>
          </cell>
          <cell r="G272">
            <v>0</v>
          </cell>
          <cell r="H272">
            <v>3.3</v>
          </cell>
          <cell r="I272">
            <v>6.6</v>
          </cell>
          <cell r="J272">
            <v>11</v>
          </cell>
        </row>
        <row r="273">
          <cell r="B273">
            <v>83014</v>
          </cell>
          <cell r="C273">
            <v>0.25769999999999998</v>
          </cell>
          <cell r="D273">
            <v>0.24479999999999999</v>
          </cell>
          <cell r="E273">
            <v>1.29E-2</v>
          </cell>
          <cell r="F273">
            <v>0</v>
          </cell>
          <cell r="G273">
            <v>0</v>
          </cell>
          <cell r="H273">
            <v>3.3</v>
          </cell>
          <cell r="I273">
            <v>6.6</v>
          </cell>
          <cell r="J273">
            <v>11</v>
          </cell>
        </row>
        <row r="274">
          <cell r="B274">
            <v>83019</v>
          </cell>
          <cell r="C274">
            <v>0.74070000000000003</v>
          </cell>
          <cell r="D274">
            <v>0.71760000000000002</v>
          </cell>
          <cell r="E274">
            <v>2.3E-2</v>
          </cell>
          <cell r="F274">
            <v>0</v>
          </cell>
          <cell r="G274">
            <v>0</v>
          </cell>
          <cell r="H274">
            <v>3.3</v>
          </cell>
          <cell r="I274">
            <v>6.6</v>
          </cell>
          <cell r="J274">
            <v>11</v>
          </cell>
        </row>
        <row r="275">
          <cell r="B275">
            <v>83071</v>
          </cell>
          <cell r="C275">
            <v>0.4914</v>
          </cell>
          <cell r="D275">
            <v>0.40010000000000001</v>
          </cell>
          <cell r="E275">
            <v>4.2999999999999997E-2</v>
          </cell>
          <cell r="F275">
            <v>4.8300000000000003E-2</v>
          </cell>
          <cell r="G275">
            <v>0</v>
          </cell>
          <cell r="H275">
            <v>3.3</v>
          </cell>
          <cell r="I275">
            <v>6.6</v>
          </cell>
          <cell r="J275">
            <v>11</v>
          </cell>
        </row>
        <row r="276">
          <cell r="B276">
            <v>83063</v>
          </cell>
          <cell r="C276">
            <v>0.38190000000000002</v>
          </cell>
          <cell r="D276">
            <v>0.33800000000000002</v>
          </cell>
          <cell r="E276">
            <v>4.0300000000000002E-2</v>
          </cell>
          <cell r="F276">
            <v>3.5999999999999999E-3</v>
          </cell>
          <cell r="G276">
            <v>0</v>
          </cell>
          <cell r="H276">
            <v>3.3</v>
          </cell>
          <cell r="I276">
            <v>6.6</v>
          </cell>
          <cell r="J276">
            <v>11</v>
          </cell>
        </row>
        <row r="277">
          <cell r="B277">
            <v>84655</v>
          </cell>
          <cell r="C277">
            <v>0.8629</v>
          </cell>
          <cell r="D277">
            <v>0.84989999999999999</v>
          </cell>
          <cell r="E277">
            <v>1.3100000000000001E-2</v>
          </cell>
          <cell r="F277">
            <v>0</v>
          </cell>
          <cell r="G277">
            <v>0</v>
          </cell>
          <cell r="H277">
            <v>3.3</v>
          </cell>
          <cell r="I277">
            <v>6.6</v>
          </cell>
          <cell r="J277">
            <v>11</v>
          </cell>
        </row>
        <row r="278">
          <cell r="B278">
            <v>83596</v>
          </cell>
          <cell r="C278">
            <v>1.7416</v>
          </cell>
          <cell r="D278">
            <v>1.5941000000000001</v>
          </cell>
          <cell r="E278">
            <v>9.6000000000000002E-2</v>
          </cell>
          <cell r="F278">
            <v>5.16E-2</v>
          </cell>
          <cell r="G278">
            <v>0</v>
          </cell>
          <cell r="I278">
            <v>6.6</v>
          </cell>
          <cell r="J278">
            <v>11</v>
          </cell>
        </row>
        <row r="279">
          <cell r="B279">
            <v>82544</v>
          </cell>
          <cell r="C279">
            <v>5.7382999999999997</v>
          </cell>
          <cell r="D279">
            <v>4.3844000000000003</v>
          </cell>
          <cell r="E279">
            <v>0.30740000000000001</v>
          </cell>
          <cell r="F279">
            <v>0.88219999999999998</v>
          </cell>
          <cell r="G279">
            <v>0.1643</v>
          </cell>
          <cell r="J279">
            <v>11</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2,7</v>
          </cell>
          <cell r="I282" t="str">
            <v>Padrão Trimestral = 5,4</v>
          </cell>
          <cell r="J282" t="str">
            <v>Padrão Anual = 9</v>
          </cell>
        </row>
        <row r="283">
          <cell r="B283">
            <v>59135</v>
          </cell>
          <cell r="C283">
            <v>0.81010000000000004</v>
          </cell>
          <cell r="D283">
            <v>0.79349999999999998</v>
          </cell>
          <cell r="E283">
            <v>1.66E-2</v>
          </cell>
          <cell r="F283">
            <v>0</v>
          </cell>
          <cell r="G283">
            <v>0</v>
          </cell>
          <cell r="H283">
            <v>2.7</v>
          </cell>
          <cell r="I283">
            <v>5.4</v>
          </cell>
          <cell r="J283">
            <v>9</v>
          </cell>
        </row>
        <row r="284">
          <cell r="B284">
            <v>59140</v>
          </cell>
          <cell r="C284">
            <v>1.3774</v>
          </cell>
          <cell r="D284">
            <v>0.3841</v>
          </cell>
          <cell r="E284">
            <v>6.4000000000000003E-3</v>
          </cell>
          <cell r="F284">
            <v>4.5900000000000003E-2</v>
          </cell>
          <cell r="G284">
            <v>0.94099999999999995</v>
          </cell>
          <cell r="H284">
            <v>2.7</v>
          </cell>
          <cell r="I284">
            <v>5.4</v>
          </cell>
          <cell r="J284">
            <v>9</v>
          </cell>
        </row>
        <row r="285">
          <cell r="B285">
            <v>59152</v>
          </cell>
          <cell r="C285">
            <v>0.32529999999999998</v>
          </cell>
          <cell r="D285">
            <v>0.1603</v>
          </cell>
          <cell r="E285">
            <v>0.16500000000000001</v>
          </cell>
          <cell r="F285">
            <v>0</v>
          </cell>
          <cell r="G285">
            <v>0</v>
          </cell>
          <cell r="H285">
            <v>2.7</v>
          </cell>
          <cell r="I285">
            <v>5.4</v>
          </cell>
          <cell r="J285">
            <v>9</v>
          </cell>
        </row>
        <row r="286">
          <cell r="B286">
            <v>59142</v>
          </cell>
          <cell r="C286">
            <v>2.5127000000000002</v>
          </cell>
          <cell r="D286">
            <v>1.3378000000000001</v>
          </cell>
          <cell r="E286">
            <v>0.188</v>
          </cell>
          <cell r="F286">
            <v>4.5900000000000003E-2</v>
          </cell>
          <cell r="G286">
            <v>0.94099999999999995</v>
          </cell>
          <cell r="H286">
            <v>2.7</v>
          </cell>
          <cell r="I286">
            <v>5.4</v>
          </cell>
          <cell r="J286">
            <v>9</v>
          </cell>
        </row>
        <row r="287">
          <cell r="B287">
            <v>59152</v>
          </cell>
          <cell r="C287">
            <v>0.1172</v>
          </cell>
          <cell r="D287">
            <v>8.2299999999999998E-2</v>
          </cell>
          <cell r="E287">
            <v>2.2200000000000001E-2</v>
          </cell>
          <cell r="F287">
            <v>1.2699999999999999E-2</v>
          </cell>
          <cell r="G287">
            <v>0</v>
          </cell>
          <cell r="H287">
            <v>2.7</v>
          </cell>
          <cell r="I287">
            <v>5.4</v>
          </cell>
          <cell r="J287">
            <v>9</v>
          </cell>
        </row>
        <row r="288">
          <cell r="B288">
            <v>59152</v>
          </cell>
          <cell r="C288">
            <v>0.84119999999999995</v>
          </cell>
          <cell r="D288">
            <v>0.32900000000000001</v>
          </cell>
          <cell r="E288">
            <v>3.1600000000000003E-2</v>
          </cell>
          <cell r="F288">
            <v>0.48070000000000002</v>
          </cell>
          <cell r="G288">
            <v>0</v>
          </cell>
          <cell r="H288">
            <v>2.7</v>
          </cell>
          <cell r="I288">
            <v>5.4</v>
          </cell>
          <cell r="J288">
            <v>9</v>
          </cell>
        </row>
        <row r="289">
          <cell r="B289">
            <v>59032</v>
          </cell>
          <cell r="C289">
            <v>0.37469999999999998</v>
          </cell>
          <cell r="D289">
            <v>0.37019999999999997</v>
          </cell>
          <cell r="E289">
            <v>4.4999999999999997E-3</v>
          </cell>
          <cell r="F289">
            <v>0</v>
          </cell>
          <cell r="G289">
            <v>0</v>
          </cell>
          <cell r="H289">
            <v>2.7</v>
          </cell>
          <cell r="I289">
            <v>5.4</v>
          </cell>
          <cell r="J289">
            <v>9</v>
          </cell>
        </row>
        <row r="290">
          <cell r="B290">
            <v>59112</v>
          </cell>
          <cell r="C290">
            <v>1.3331999999999999</v>
          </cell>
          <cell r="D290">
            <v>0.78129999999999999</v>
          </cell>
          <cell r="E290">
            <v>5.8299999999999998E-2</v>
          </cell>
          <cell r="F290">
            <v>0.49370000000000003</v>
          </cell>
          <cell r="G290">
            <v>0</v>
          </cell>
          <cell r="H290">
            <v>2.7</v>
          </cell>
          <cell r="I290">
            <v>5.4</v>
          </cell>
          <cell r="J290">
            <v>9</v>
          </cell>
        </row>
        <row r="291">
          <cell r="B291">
            <v>59657</v>
          </cell>
          <cell r="C291">
            <v>0.59</v>
          </cell>
          <cell r="D291">
            <v>0.58120000000000005</v>
          </cell>
          <cell r="E291">
            <v>8.8000000000000005E-3</v>
          </cell>
          <cell r="F291">
            <v>0</v>
          </cell>
          <cell r="G291">
            <v>0</v>
          </cell>
          <cell r="H291">
            <v>2.7</v>
          </cell>
          <cell r="I291">
            <v>5.4</v>
          </cell>
          <cell r="J291">
            <v>9</v>
          </cell>
        </row>
        <row r="292">
          <cell r="B292">
            <v>59657</v>
          </cell>
          <cell r="C292">
            <v>0.17849999999999999</v>
          </cell>
          <cell r="D292">
            <v>0.1694</v>
          </cell>
          <cell r="E292">
            <v>9.1999999999999998E-3</v>
          </cell>
          <cell r="F292">
            <v>0</v>
          </cell>
          <cell r="G292">
            <v>0</v>
          </cell>
          <cell r="H292">
            <v>2.7</v>
          </cell>
          <cell r="I292">
            <v>5.4</v>
          </cell>
          <cell r="J292">
            <v>9</v>
          </cell>
        </row>
        <row r="293">
          <cell r="B293">
            <v>59656</v>
          </cell>
          <cell r="C293">
            <v>0.31869999999999998</v>
          </cell>
          <cell r="D293">
            <v>0.31030000000000002</v>
          </cell>
          <cell r="E293">
            <v>8.3999999999999995E-3</v>
          </cell>
          <cell r="F293">
            <v>0</v>
          </cell>
          <cell r="G293">
            <v>0</v>
          </cell>
          <cell r="H293">
            <v>2.7</v>
          </cell>
          <cell r="I293">
            <v>5.4</v>
          </cell>
          <cell r="J293">
            <v>9</v>
          </cell>
        </row>
        <row r="294">
          <cell r="B294">
            <v>59657</v>
          </cell>
          <cell r="C294">
            <v>1.0871999999999999</v>
          </cell>
          <cell r="D294">
            <v>1.0609</v>
          </cell>
          <cell r="E294">
            <v>2.64E-2</v>
          </cell>
          <cell r="F294">
            <v>0</v>
          </cell>
          <cell r="G294">
            <v>0</v>
          </cell>
          <cell r="H294">
            <v>2.7</v>
          </cell>
          <cell r="I294">
            <v>5.4</v>
          </cell>
          <cell r="J294">
            <v>9</v>
          </cell>
        </row>
        <row r="295">
          <cell r="B295">
            <v>59709</v>
          </cell>
          <cell r="C295">
            <v>0.32669999999999999</v>
          </cell>
          <cell r="D295">
            <v>0.27500000000000002</v>
          </cell>
          <cell r="E295">
            <v>2.9399999999999999E-2</v>
          </cell>
          <cell r="F295">
            <v>2.2200000000000001E-2</v>
          </cell>
          <cell r="G295">
            <v>0</v>
          </cell>
          <cell r="H295">
            <v>2.7</v>
          </cell>
          <cell r="I295">
            <v>5.4</v>
          </cell>
          <cell r="J295">
            <v>9</v>
          </cell>
        </row>
        <row r="296">
          <cell r="B296">
            <v>59709</v>
          </cell>
          <cell r="C296">
            <v>0.80020000000000002</v>
          </cell>
          <cell r="D296">
            <v>0.27450000000000002</v>
          </cell>
          <cell r="E296">
            <v>3.2800000000000003E-2</v>
          </cell>
          <cell r="F296">
            <v>0.47970000000000002</v>
          </cell>
          <cell r="G296">
            <v>1.3100000000000001E-2</v>
          </cell>
          <cell r="H296">
            <v>2.7</v>
          </cell>
          <cell r="I296">
            <v>5.4</v>
          </cell>
          <cell r="J296">
            <v>9</v>
          </cell>
        </row>
        <row r="297">
          <cell r="B297">
            <v>60747</v>
          </cell>
          <cell r="C297">
            <v>0.57699999999999996</v>
          </cell>
          <cell r="D297">
            <v>0.5323</v>
          </cell>
          <cell r="E297">
            <v>4.4699999999999997E-2</v>
          </cell>
          <cell r="F297">
            <v>0</v>
          </cell>
          <cell r="G297">
            <v>0</v>
          </cell>
          <cell r="H297">
            <v>2.7</v>
          </cell>
          <cell r="I297">
            <v>5.4</v>
          </cell>
          <cell r="J297">
            <v>9</v>
          </cell>
        </row>
        <row r="298">
          <cell r="B298">
            <v>60055</v>
          </cell>
          <cell r="C298">
            <v>1.7040999999999999</v>
          </cell>
          <cell r="D298">
            <v>1.0848</v>
          </cell>
          <cell r="E298">
            <v>0.1071</v>
          </cell>
          <cell r="F298">
            <v>0.499</v>
          </cell>
          <cell r="G298">
            <v>1.2999999999999999E-2</v>
          </cell>
          <cell r="I298">
            <v>5.4</v>
          </cell>
          <cell r="J298">
            <v>9</v>
          </cell>
        </row>
        <row r="299">
          <cell r="B299">
            <v>59492</v>
          </cell>
          <cell r="C299">
            <v>6.633</v>
          </cell>
          <cell r="D299">
            <v>4.2651000000000003</v>
          </cell>
          <cell r="E299">
            <v>0.37940000000000002</v>
          </cell>
          <cell r="F299">
            <v>1.0399</v>
          </cell>
          <cell r="G299">
            <v>0.9486</v>
          </cell>
          <cell r="J299">
            <v>9</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2,7</v>
          </cell>
          <cell r="I302" t="str">
            <v>Padrão Trimestral = 5,4</v>
          </cell>
          <cell r="J302" t="str">
            <v>Padrão Anual = 9</v>
          </cell>
        </row>
        <row r="303">
          <cell r="B303">
            <v>55866</v>
          </cell>
          <cell r="C303">
            <v>0.35930000000000001</v>
          </cell>
          <cell r="D303">
            <v>0.27910000000000001</v>
          </cell>
          <cell r="E303">
            <v>8.0199999999999994E-2</v>
          </cell>
          <cell r="F303">
            <v>0</v>
          </cell>
          <cell r="G303">
            <v>0</v>
          </cell>
          <cell r="H303">
            <v>2.7</v>
          </cell>
          <cell r="I303">
            <v>5.4</v>
          </cell>
          <cell r="J303">
            <v>9</v>
          </cell>
        </row>
        <row r="304">
          <cell r="B304">
            <v>55867</v>
          </cell>
          <cell r="C304">
            <v>0.17050000000000001</v>
          </cell>
          <cell r="D304">
            <v>0.15590000000000001</v>
          </cell>
          <cell r="E304">
            <v>1.46E-2</v>
          </cell>
          <cell r="F304">
            <v>0</v>
          </cell>
          <cell r="G304">
            <v>0</v>
          </cell>
          <cell r="H304">
            <v>2.7</v>
          </cell>
          <cell r="I304">
            <v>5.4</v>
          </cell>
          <cell r="J304">
            <v>9</v>
          </cell>
        </row>
        <row r="305">
          <cell r="B305">
            <v>55876</v>
          </cell>
          <cell r="C305">
            <v>0.82020000000000004</v>
          </cell>
          <cell r="D305">
            <v>0.41649999999999998</v>
          </cell>
          <cell r="E305">
            <v>1.0699999999999999E-2</v>
          </cell>
          <cell r="F305">
            <v>0.39300000000000002</v>
          </cell>
          <cell r="G305">
            <v>0</v>
          </cell>
          <cell r="H305">
            <v>2.7</v>
          </cell>
          <cell r="I305">
            <v>5.4</v>
          </cell>
          <cell r="J305">
            <v>9</v>
          </cell>
        </row>
        <row r="306">
          <cell r="B306">
            <v>55870</v>
          </cell>
          <cell r="C306">
            <v>1.3501000000000001</v>
          </cell>
          <cell r="D306">
            <v>0.85150000000000003</v>
          </cell>
          <cell r="E306">
            <v>0.1055</v>
          </cell>
          <cell r="F306">
            <v>0.39300000000000002</v>
          </cell>
          <cell r="G306">
            <v>0</v>
          </cell>
          <cell r="H306">
            <v>2.7</v>
          </cell>
          <cell r="I306">
            <v>5.4</v>
          </cell>
          <cell r="J306">
            <v>9</v>
          </cell>
        </row>
        <row r="307">
          <cell r="B307">
            <v>55903</v>
          </cell>
          <cell r="C307">
            <v>0.95330000000000004</v>
          </cell>
          <cell r="D307">
            <v>9.4399999999999998E-2</v>
          </cell>
          <cell r="E307">
            <v>3.0999999999999999E-3</v>
          </cell>
          <cell r="F307">
            <v>0.39200000000000002</v>
          </cell>
          <cell r="G307">
            <v>0.46379999999999999</v>
          </cell>
          <cell r="H307">
            <v>2.7</v>
          </cell>
          <cell r="I307">
            <v>5.4</v>
          </cell>
          <cell r="J307">
            <v>9</v>
          </cell>
        </row>
        <row r="308">
          <cell r="B308">
            <v>55903</v>
          </cell>
          <cell r="C308">
            <v>0.27410000000000001</v>
          </cell>
          <cell r="D308">
            <v>0.25580000000000003</v>
          </cell>
          <cell r="E308">
            <v>1.8200000000000001E-2</v>
          </cell>
          <cell r="F308">
            <v>0</v>
          </cell>
          <cell r="G308">
            <v>0</v>
          </cell>
          <cell r="H308">
            <v>2.7</v>
          </cell>
          <cell r="I308">
            <v>5.4</v>
          </cell>
          <cell r="J308">
            <v>9</v>
          </cell>
        </row>
        <row r="309">
          <cell r="B309">
            <v>55857</v>
          </cell>
          <cell r="C309">
            <v>0.4773</v>
          </cell>
          <cell r="D309">
            <v>0.42459999999999998</v>
          </cell>
          <cell r="E309">
            <v>3.4200000000000001E-2</v>
          </cell>
          <cell r="F309">
            <v>1.8499999999999999E-2</v>
          </cell>
          <cell r="G309">
            <v>0</v>
          </cell>
          <cell r="H309">
            <v>2.7</v>
          </cell>
          <cell r="I309">
            <v>5.4</v>
          </cell>
          <cell r="J309">
            <v>9</v>
          </cell>
        </row>
        <row r="310">
          <cell r="B310">
            <v>55888</v>
          </cell>
          <cell r="C310">
            <v>1.7048000000000001</v>
          </cell>
          <cell r="D310">
            <v>0.77470000000000006</v>
          </cell>
          <cell r="E310">
            <v>5.5500000000000001E-2</v>
          </cell>
          <cell r="F310">
            <v>0.41060000000000002</v>
          </cell>
          <cell r="G310">
            <v>0.46389999999999998</v>
          </cell>
          <cell r="H310">
            <v>2.7</v>
          </cell>
          <cell r="I310">
            <v>5.4</v>
          </cell>
          <cell r="J310">
            <v>9</v>
          </cell>
        </row>
        <row r="311">
          <cell r="B311">
            <v>56975</v>
          </cell>
          <cell r="C311">
            <v>0.24759999999999999</v>
          </cell>
          <cell r="D311">
            <v>0.1996</v>
          </cell>
          <cell r="E311">
            <v>4.8000000000000001E-2</v>
          </cell>
          <cell r="F311">
            <v>0</v>
          </cell>
          <cell r="G311">
            <v>0</v>
          </cell>
          <cell r="H311">
            <v>2.7</v>
          </cell>
          <cell r="I311">
            <v>5.4</v>
          </cell>
          <cell r="J311">
            <v>9</v>
          </cell>
        </row>
        <row r="312">
          <cell r="B312">
            <v>57008</v>
          </cell>
          <cell r="C312">
            <v>0.2298</v>
          </cell>
          <cell r="D312">
            <v>0.13469999999999999</v>
          </cell>
          <cell r="E312">
            <v>9.5100000000000004E-2</v>
          </cell>
          <cell r="F312">
            <v>0</v>
          </cell>
          <cell r="G312">
            <v>0</v>
          </cell>
          <cell r="H312">
            <v>2.7</v>
          </cell>
          <cell r="I312">
            <v>5.4</v>
          </cell>
          <cell r="J312">
            <v>9</v>
          </cell>
        </row>
        <row r="313">
          <cell r="B313">
            <v>57005</v>
          </cell>
          <cell r="C313">
            <v>0.52880000000000005</v>
          </cell>
          <cell r="D313">
            <v>0.32700000000000001</v>
          </cell>
          <cell r="E313">
            <v>0.20180000000000001</v>
          </cell>
          <cell r="F313">
            <v>0</v>
          </cell>
          <cell r="G313">
            <v>0</v>
          </cell>
          <cell r="H313">
            <v>2.7</v>
          </cell>
          <cell r="I313">
            <v>5.4</v>
          </cell>
          <cell r="J313">
            <v>9</v>
          </cell>
        </row>
        <row r="314">
          <cell r="B314">
            <v>56996</v>
          </cell>
          <cell r="C314">
            <v>1.0062</v>
          </cell>
          <cell r="D314">
            <v>0.6613</v>
          </cell>
          <cell r="E314">
            <v>0.34489999999999998</v>
          </cell>
          <cell r="F314">
            <v>0</v>
          </cell>
          <cell r="G314">
            <v>0</v>
          </cell>
          <cell r="H314">
            <v>2.7</v>
          </cell>
          <cell r="I314">
            <v>5.4</v>
          </cell>
          <cell r="J314">
            <v>9</v>
          </cell>
        </row>
        <row r="315">
          <cell r="B315">
            <v>57050</v>
          </cell>
          <cell r="C315">
            <v>1.7027000000000001</v>
          </cell>
          <cell r="D315">
            <v>0.72299999999999998</v>
          </cell>
          <cell r="E315">
            <v>6.3E-3</v>
          </cell>
          <cell r="F315">
            <v>0.97340000000000004</v>
          </cell>
          <cell r="G315">
            <v>0</v>
          </cell>
          <cell r="H315">
            <v>2.7</v>
          </cell>
          <cell r="I315">
            <v>5.4</v>
          </cell>
          <cell r="J315">
            <v>9</v>
          </cell>
        </row>
        <row r="316">
          <cell r="B316">
            <v>57230</v>
          </cell>
          <cell r="C316">
            <v>0.1855</v>
          </cell>
          <cell r="D316">
            <v>0.1492</v>
          </cell>
          <cell r="E316">
            <v>0</v>
          </cell>
          <cell r="F316">
            <v>3.6299999999999999E-2</v>
          </cell>
          <cell r="G316">
            <v>0</v>
          </cell>
          <cell r="H316">
            <v>2.7</v>
          </cell>
          <cell r="I316">
            <v>5.4</v>
          </cell>
          <cell r="J316">
            <v>9</v>
          </cell>
        </row>
        <row r="317">
          <cell r="B317">
            <v>57938</v>
          </cell>
          <cell r="C317">
            <v>0.1968</v>
          </cell>
          <cell r="D317">
            <v>0.189</v>
          </cell>
          <cell r="E317">
            <v>5.8999999999999999E-3</v>
          </cell>
          <cell r="F317">
            <v>1.4E-3</v>
          </cell>
          <cell r="G317">
            <v>5.0000000000000001E-4</v>
          </cell>
          <cell r="H317">
            <v>2.7</v>
          </cell>
          <cell r="I317">
            <v>5.4</v>
          </cell>
          <cell r="J317">
            <v>9</v>
          </cell>
        </row>
        <row r="318">
          <cell r="B318">
            <v>57406</v>
          </cell>
          <cell r="C318">
            <v>2.0756999999999999</v>
          </cell>
          <cell r="D318">
            <v>1.0580000000000001</v>
          </cell>
          <cell r="E318">
            <v>1.2200000000000001E-2</v>
          </cell>
          <cell r="F318">
            <v>1.0049999999999999</v>
          </cell>
          <cell r="G318">
            <v>5.0000000000000001E-4</v>
          </cell>
          <cell r="I318">
            <v>5.4</v>
          </cell>
          <cell r="J318">
            <v>9</v>
          </cell>
        </row>
        <row r="319">
          <cell r="B319">
            <v>56540</v>
          </cell>
          <cell r="C319">
            <v>6.141</v>
          </cell>
          <cell r="D319">
            <v>3.3479999999999999</v>
          </cell>
          <cell r="E319">
            <v>0.51919999999999999</v>
          </cell>
          <cell r="F319">
            <v>1.8146</v>
          </cell>
          <cell r="G319">
            <v>0.45910000000000001</v>
          </cell>
          <cell r="J319">
            <v>9</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3</v>
          </cell>
          <cell r="I322" t="str">
            <v>Padrão Trimestral = 6</v>
          </cell>
          <cell r="J322" t="str">
            <v>Padrão Anual = 10</v>
          </cell>
        </row>
        <row r="323">
          <cell r="B323">
            <v>135866</v>
          </cell>
          <cell r="C323">
            <v>0.57279999999999998</v>
          </cell>
          <cell r="D323">
            <v>0.56069999999999998</v>
          </cell>
          <cell r="E323">
            <v>1.21E-2</v>
          </cell>
          <cell r="F323">
            <v>0</v>
          </cell>
          <cell r="G323">
            <v>0</v>
          </cell>
          <cell r="H323">
            <v>3</v>
          </cell>
          <cell r="I323">
            <v>6</v>
          </cell>
          <cell r="J323">
            <v>10</v>
          </cell>
        </row>
        <row r="324">
          <cell r="B324">
            <v>135869</v>
          </cell>
          <cell r="C324">
            <v>1.9401999999999999</v>
          </cell>
          <cell r="D324">
            <v>0.51549999999999996</v>
          </cell>
          <cell r="E324">
            <v>0.13170000000000001</v>
          </cell>
          <cell r="F324">
            <v>0.29299999999999998</v>
          </cell>
          <cell r="G324">
            <v>1</v>
          </cell>
          <cell r="H324">
            <v>3</v>
          </cell>
          <cell r="I324">
            <v>6</v>
          </cell>
          <cell r="J324">
            <v>10</v>
          </cell>
        </row>
        <row r="325">
          <cell r="B325">
            <v>135870</v>
          </cell>
          <cell r="C325">
            <v>0.32800000000000001</v>
          </cell>
          <cell r="D325">
            <v>0.29680000000000001</v>
          </cell>
          <cell r="E325">
            <v>3.1199999999999999E-2</v>
          </cell>
          <cell r="F325">
            <v>0</v>
          </cell>
          <cell r="G325">
            <v>0</v>
          </cell>
          <cell r="H325">
            <v>3</v>
          </cell>
          <cell r="I325">
            <v>6</v>
          </cell>
          <cell r="J325">
            <v>10</v>
          </cell>
        </row>
        <row r="326">
          <cell r="B326">
            <v>135868</v>
          </cell>
          <cell r="C326">
            <v>2.8410000000000002</v>
          </cell>
          <cell r="D326">
            <v>1.373</v>
          </cell>
          <cell r="E326">
            <v>0.17499999999999999</v>
          </cell>
          <cell r="F326">
            <v>0.29299999999999998</v>
          </cell>
          <cell r="G326">
            <v>1</v>
          </cell>
          <cell r="H326">
            <v>3</v>
          </cell>
          <cell r="I326">
            <v>6</v>
          </cell>
          <cell r="J326">
            <v>10</v>
          </cell>
        </row>
        <row r="327">
          <cell r="B327">
            <v>135870</v>
          </cell>
          <cell r="C327">
            <v>0.82299999999999995</v>
          </cell>
          <cell r="D327">
            <v>0.40229999999999999</v>
          </cell>
          <cell r="E327">
            <v>1.7899999999999999E-2</v>
          </cell>
          <cell r="F327">
            <v>0.40279999999999999</v>
          </cell>
          <cell r="G327">
            <v>0</v>
          </cell>
          <cell r="H327">
            <v>3</v>
          </cell>
          <cell r="I327">
            <v>6</v>
          </cell>
          <cell r="J327">
            <v>10</v>
          </cell>
        </row>
        <row r="328">
          <cell r="B328">
            <v>135846</v>
          </cell>
          <cell r="C328">
            <v>0.95250000000000001</v>
          </cell>
          <cell r="D328">
            <v>0.58089999999999997</v>
          </cell>
          <cell r="E328">
            <v>7.8600000000000003E-2</v>
          </cell>
          <cell r="F328">
            <v>0.29299999999999998</v>
          </cell>
          <cell r="G328">
            <v>0</v>
          </cell>
          <cell r="H328">
            <v>3</v>
          </cell>
          <cell r="I328">
            <v>6</v>
          </cell>
          <cell r="J328">
            <v>10</v>
          </cell>
        </row>
        <row r="329">
          <cell r="B329">
            <v>135645</v>
          </cell>
          <cell r="C329">
            <v>0.65280000000000005</v>
          </cell>
          <cell r="D329">
            <v>0.35339999999999999</v>
          </cell>
          <cell r="E329">
            <v>6.0000000000000001E-3</v>
          </cell>
          <cell r="F329">
            <v>0.29349999999999998</v>
          </cell>
          <cell r="G329">
            <v>0</v>
          </cell>
          <cell r="H329">
            <v>3</v>
          </cell>
          <cell r="I329">
            <v>6</v>
          </cell>
          <cell r="J329">
            <v>10</v>
          </cell>
        </row>
        <row r="330">
          <cell r="B330">
            <v>135787</v>
          </cell>
          <cell r="C330">
            <v>2.4285000000000001</v>
          </cell>
          <cell r="D330">
            <v>1.3367</v>
          </cell>
          <cell r="E330">
            <v>0.10249999999999999</v>
          </cell>
          <cell r="F330">
            <v>0.98939999999999995</v>
          </cell>
          <cell r="G330">
            <v>0</v>
          </cell>
          <cell r="H330">
            <v>3</v>
          </cell>
          <cell r="I330">
            <v>6</v>
          </cell>
          <cell r="J330">
            <v>10</v>
          </cell>
        </row>
        <row r="331">
          <cell r="B331">
            <v>138503</v>
          </cell>
          <cell r="C331">
            <v>0.92589999999999995</v>
          </cell>
          <cell r="D331">
            <v>0.50509999999999999</v>
          </cell>
          <cell r="E331">
            <v>0.12659999999999999</v>
          </cell>
          <cell r="F331">
            <v>0.29420000000000002</v>
          </cell>
          <cell r="G331">
            <v>0</v>
          </cell>
          <cell r="H331">
            <v>3</v>
          </cell>
          <cell r="I331">
            <v>6</v>
          </cell>
          <cell r="J331">
            <v>10</v>
          </cell>
        </row>
        <row r="332">
          <cell r="B332">
            <v>138457</v>
          </cell>
          <cell r="C332">
            <v>0.56950000000000001</v>
          </cell>
          <cell r="D332">
            <v>0.33810000000000001</v>
          </cell>
          <cell r="E332">
            <v>0.23130000000000001</v>
          </cell>
          <cell r="F332">
            <v>0</v>
          </cell>
          <cell r="G332">
            <v>0</v>
          </cell>
          <cell r="H332">
            <v>3</v>
          </cell>
          <cell r="I332">
            <v>6</v>
          </cell>
          <cell r="J332">
            <v>10</v>
          </cell>
        </row>
        <row r="333">
          <cell r="B333">
            <v>138457</v>
          </cell>
          <cell r="C333">
            <v>0.90810000000000002</v>
          </cell>
          <cell r="D333">
            <v>0.45450000000000002</v>
          </cell>
          <cell r="E333">
            <v>0.1593</v>
          </cell>
          <cell r="F333">
            <v>0.29430000000000001</v>
          </cell>
          <cell r="G333">
            <v>0</v>
          </cell>
          <cell r="H333">
            <v>3</v>
          </cell>
          <cell r="I333">
            <v>6</v>
          </cell>
          <cell r="J333">
            <v>10</v>
          </cell>
        </row>
        <row r="334">
          <cell r="B334">
            <v>138472</v>
          </cell>
          <cell r="C334">
            <v>2.4035000000000002</v>
          </cell>
          <cell r="D334">
            <v>1.2977000000000001</v>
          </cell>
          <cell r="E334">
            <v>0.51719999999999999</v>
          </cell>
          <cell r="F334">
            <v>0.58850000000000002</v>
          </cell>
          <cell r="G334">
            <v>0</v>
          </cell>
          <cell r="H334">
            <v>3</v>
          </cell>
          <cell r="I334">
            <v>6</v>
          </cell>
          <cell r="J334">
            <v>10</v>
          </cell>
        </row>
        <row r="335">
          <cell r="B335">
            <v>138637</v>
          </cell>
          <cell r="C335">
            <v>0.66049999999999998</v>
          </cell>
          <cell r="D335">
            <v>0.33550000000000002</v>
          </cell>
          <cell r="E335">
            <v>0.32500000000000001</v>
          </cell>
          <cell r="F335">
            <v>0</v>
          </cell>
          <cell r="G335">
            <v>0</v>
          </cell>
          <cell r="H335">
            <v>3</v>
          </cell>
          <cell r="I335">
            <v>6</v>
          </cell>
          <cell r="J335">
            <v>10</v>
          </cell>
        </row>
        <row r="336">
          <cell r="B336">
            <v>138605</v>
          </cell>
          <cell r="C336">
            <v>0.63270000000000004</v>
          </cell>
          <cell r="D336">
            <v>0.59619999999999995</v>
          </cell>
          <cell r="E336">
            <v>3.6600000000000001E-2</v>
          </cell>
          <cell r="F336">
            <v>0</v>
          </cell>
          <cell r="G336">
            <v>0</v>
          </cell>
          <cell r="H336">
            <v>3</v>
          </cell>
          <cell r="I336">
            <v>6</v>
          </cell>
          <cell r="J336">
            <v>10</v>
          </cell>
        </row>
        <row r="337">
          <cell r="B337">
            <v>143421</v>
          </cell>
          <cell r="C337">
            <v>0.86939999999999995</v>
          </cell>
          <cell r="D337">
            <v>0.56020000000000003</v>
          </cell>
          <cell r="E337">
            <v>1.2800000000000001E-2</v>
          </cell>
          <cell r="F337">
            <v>0.2964</v>
          </cell>
          <cell r="G337">
            <v>0</v>
          </cell>
          <cell r="H337">
            <v>3</v>
          </cell>
          <cell r="I337">
            <v>6</v>
          </cell>
          <cell r="J337">
            <v>10</v>
          </cell>
        </row>
        <row r="338">
          <cell r="B338">
            <v>140221</v>
          </cell>
          <cell r="C338">
            <v>2.1677</v>
          </cell>
          <cell r="D338">
            <v>1.494</v>
          </cell>
          <cell r="E338">
            <v>0.37059999999999998</v>
          </cell>
          <cell r="F338">
            <v>0.30320000000000003</v>
          </cell>
          <cell r="G338">
            <v>0</v>
          </cell>
          <cell r="I338">
            <v>6</v>
          </cell>
          <cell r="J338">
            <v>10</v>
          </cell>
        </row>
        <row r="339">
          <cell r="B339">
            <v>137587</v>
          </cell>
          <cell r="C339">
            <v>9.8305000000000007</v>
          </cell>
          <cell r="D339">
            <v>5.5038</v>
          </cell>
          <cell r="E339">
            <v>1.1721999999999999</v>
          </cell>
          <cell r="F339">
            <v>2.1671</v>
          </cell>
          <cell r="G339">
            <v>0.98750000000000004</v>
          </cell>
          <cell r="J339">
            <v>10</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6,6</v>
          </cell>
          <cell r="I342" t="str">
            <v>Padrão Trimestral = 13,2</v>
          </cell>
          <cell r="J342" t="str">
            <v>Padrão Anual = 22</v>
          </cell>
        </row>
        <row r="343">
          <cell r="B343">
            <v>8425</v>
          </cell>
          <cell r="C343">
            <v>3.3420000000000001</v>
          </cell>
          <cell r="D343">
            <v>3.2446999999999999</v>
          </cell>
          <cell r="E343">
            <v>9.7199999999999995E-2</v>
          </cell>
          <cell r="F343">
            <v>0</v>
          </cell>
          <cell r="G343">
            <v>0</v>
          </cell>
          <cell r="H343">
            <v>6.6</v>
          </cell>
          <cell r="I343">
            <v>13.2</v>
          </cell>
          <cell r="J343">
            <v>22</v>
          </cell>
        </row>
        <row r="344">
          <cell r="B344">
            <v>8469</v>
          </cell>
          <cell r="C344">
            <v>1.6681999999999999</v>
          </cell>
          <cell r="D344">
            <v>1.6113999999999999</v>
          </cell>
          <cell r="E344">
            <v>5.6800000000000003E-2</v>
          </cell>
          <cell r="F344">
            <v>0</v>
          </cell>
          <cell r="G344">
            <v>0</v>
          </cell>
          <cell r="H344">
            <v>6.6</v>
          </cell>
          <cell r="I344">
            <v>13.2</v>
          </cell>
          <cell r="J344">
            <v>22</v>
          </cell>
        </row>
        <row r="345">
          <cell r="B345">
            <v>8469</v>
          </cell>
          <cell r="C345">
            <v>2.3866000000000001</v>
          </cell>
          <cell r="D345">
            <v>1.7750999999999999</v>
          </cell>
          <cell r="E345">
            <v>7.7999999999999996E-3</v>
          </cell>
          <cell r="F345">
            <v>0</v>
          </cell>
          <cell r="G345">
            <v>0.60370000000000001</v>
          </cell>
          <cell r="H345">
            <v>6.6</v>
          </cell>
          <cell r="I345">
            <v>13.2</v>
          </cell>
          <cell r="J345">
            <v>22</v>
          </cell>
        </row>
        <row r="346">
          <cell r="B346">
            <v>8454</v>
          </cell>
          <cell r="C346">
            <v>7.3925000000000001</v>
          </cell>
          <cell r="D346">
            <v>6.6261000000000001</v>
          </cell>
          <cell r="E346">
            <v>0.16159999999999999</v>
          </cell>
          <cell r="F346">
            <v>0</v>
          </cell>
          <cell r="G346">
            <v>0.6048</v>
          </cell>
          <cell r="H346">
            <v>6.6</v>
          </cell>
          <cell r="I346">
            <v>13.2</v>
          </cell>
          <cell r="J346">
            <v>22</v>
          </cell>
        </row>
        <row r="347">
          <cell r="B347">
            <v>9688</v>
          </cell>
          <cell r="C347">
            <v>0.6663</v>
          </cell>
          <cell r="D347">
            <v>0.64549999999999996</v>
          </cell>
          <cell r="E347">
            <v>2.07E-2</v>
          </cell>
          <cell r="F347">
            <v>0</v>
          </cell>
          <cell r="G347">
            <v>0</v>
          </cell>
          <cell r="H347">
            <v>6.6</v>
          </cell>
          <cell r="I347">
            <v>13.2</v>
          </cell>
          <cell r="J347">
            <v>22</v>
          </cell>
        </row>
        <row r="348">
          <cell r="B348">
            <v>9689</v>
          </cell>
          <cell r="C348">
            <v>1.3321000000000001</v>
          </cell>
          <cell r="D348">
            <v>1.2444999999999999</v>
          </cell>
          <cell r="E348">
            <v>2.8999999999999998E-3</v>
          </cell>
          <cell r="F348">
            <v>8.4699999999999998E-2</v>
          </cell>
          <cell r="G348">
            <v>0</v>
          </cell>
          <cell r="H348">
            <v>6.6</v>
          </cell>
          <cell r="I348">
            <v>13.2</v>
          </cell>
          <cell r="J348">
            <v>22</v>
          </cell>
        </row>
        <row r="349">
          <cell r="B349">
            <v>9687</v>
          </cell>
          <cell r="C349">
            <v>0.81369999999999998</v>
          </cell>
          <cell r="D349">
            <v>0.81030000000000002</v>
          </cell>
          <cell r="E349">
            <v>3.3999999999999998E-3</v>
          </cell>
          <cell r="F349">
            <v>0</v>
          </cell>
          <cell r="G349">
            <v>0</v>
          </cell>
          <cell r="H349">
            <v>6.6</v>
          </cell>
          <cell r="I349">
            <v>13.2</v>
          </cell>
          <cell r="J349">
            <v>22</v>
          </cell>
        </row>
        <row r="350">
          <cell r="B350">
            <v>9688</v>
          </cell>
          <cell r="C350">
            <v>2.8121999999999998</v>
          </cell>
          <cell r="D350">
            <v>2.7002999999999999</v>
          </cell>
          <cell r="E350">
            <v>2.7E-2</v>
          </cell>
          <cell r="F350">
            <v>8.4699999999999998E-2</v>
          </cell>
          <cell r="G350">
            <v>0</v>
          </cell>
          <cell r="H350">
            <v>6.6</v>
          </cell>
          <cell r="I350">
            <v>13.2</v>
          </cell>
          <cell r="J350">
            <v>22</v>
          </cell>
        </row>
        <row r="351">
          <cell r="B351">
            <v>9732</v>
          </cell>
          <cell r="C351">
            <v>1.3656999999999999</v>
          </cell>
          <cell r="D351">
            <v>1.357</v>
          </cell>
          <cell r="E351">
            <v>8.6999999999999994E-3</v>
          </cell>
          <cell r="F351">
            <v>0</v>
          </cell>
          <cell r="G351">
            <v>0</v>
          </cell>
          <cell r="H351">
            <v>6.6</v>
          </cell>
          <cell r="I351">
            <v>13.2</v>
          </cell>
          <cell r="J351">
            <v>22</v>
          </cell>
        </row>
        <row r="352">
          <cell r="B352">
            <v>9732</v>
          </cell>
          <cell r="C352">
            <v>1.6112</v>
          </cell>
          <cell r="D352">
            <v>1.4716</v>
          </cell>
          <cell r="E352">
            <v>0</v>
          </cell>
          <cell r="F352">
            <v>0.13950000000000001</v>
          </cell>
          <cell r="G352">
            <v>0</v>
          </cell>
          <cell r="H352">
            <v>6.6</v>
          </cell>
          <cell r="I352">
            <v>13.2</v>
          </cell>
          <cell r="J352">
            <v>22</v>
          </cell>
        </row>
        <row r="353">
          <cell r="B353">
            <v>9732</v>
          </cell>
          <cell r="C353">
            <v>1.9728000000000001</v>
          </cell>
          <cell r="D353">
            <v>1.9467000000000001</v>
          </cell>
          <cell r="E353">
            <v>2.6100000000000002E-2</v>
          </cell>
          <cell r="F353">
            <v>0</v>
          </cell>
          <cell r="G353">
            <v>0</v>
          </cell>
          <cell r="H353">
            <v>6.6</v>
          </cell>
          <cell r="I353">
            <v>13.2</v>
          </cell>
          <cell r="J353">
            <v>22</v>
          </cell>
        </row>
        <row r="354">
          <cell r="B354">
            <v>9732</v>
          </cell>
          <cell r="C354">
            <v>4.9497</v>
          </cell>
          <cell r="D354">
            <v>4.7752999999999997</v>
          </cell>
          <cell r="E354">
            <v>3.4799999999999998E-2</v>
          </cell>
          <cell r="F354">
            <v>0.13950000000000001</v>
          </cell>
          <cell r="G354">
            <v>0</v>
          </cell>
          <cell r="H354">
            <v>6.6</v>
          </cell>
          <cell r="I354">
            <v>13.2</v>
          </cell>
          <cell r="J354">
            <v>22</v>
          </cell>
        </row>
        <row r="355">
          <cell r="B355">
            <v>9748</v>
          </cell>
          <cell r="C355">
            <v>4.2613000000000003</v>
          </cell>
          <cell r="D355">
            <v>3.0019</v>
          </cell>
          <cell r="E355">
            <v>1.3299999999999999E-2</v>
          </cell>
          <cell r="F355">
            <v>0.623</v>
          </cell>
          <cell r="G355">
            <v>0.623</v>
          </cell>
          <cell r="H355">
            <v>6.6</v>
          </cell>
          <cell r="I355">
            <v>13.2</v>
          </cell>
          <cell r="J355">
            <v>22</v>
          </cell>
        </row>
        <row r="356">
          <cell r="B356">
            <v>9748</v>
          </cell>
          <cell r="C356">
            <v>2.2879999999999998</v>
          </cell>
          <cell r="D356">
            <v>1.8965000000000001</v>
          </cell>
          <cell r="E356">
            <v>4.3E-3</v>
          </cell>
          <cell r="F356">
            <v>1.0200000000000001E-2</v>
          </cell>
          <cell r="G356">
            <v>0.377</v>
          </cell>
          <cell r="H356">
            <v>6.6</v>
          </cell>
          <cell r="I356">
            <v>13.2</v>
          </cell>
          <cell r="J356">
            <v>22</v>
          </cell>
        </row>
        <row r="357">
          <cell r="B357">
            <v>9844</v>
          </cell>
          <cell r="C357">
            <v>1.8669</v>
          </cell>
          <cell r="D357">
            <v>1.8569</v>
          </cell>
          <cell r="E357">
            <v>1.01E-2</v>
          </cell>
          <cell r="F357">
            <v>0</v>
          </cell>
          <cell r="G357">
            <v>0</v>
          </cell>
          <cell r="H357">
            <v>6.6</v>
          </cell>
          <cell r="I357">
            <v>13.2</v>
          </cell>
          <cell r="J357">
            <v>22</v>
          </cell>
        </row>
        <row r="358">
          <cell r="B358">
            <v>9780</v>
          </cell>
          <cell r="C358">
            <v>8.407</v>
          </cell>
          <cell r="D358">
            <v>6.7514000000000003</v>
          </cell>
          <cell r="E358">
            <v>2.7699999999999999E-2</v>
          </cell>
          <cell r="F358">
            <v>0.63109999999999999</v>
          </cell>
          <cell r="G358">
            <v>0.99670000000000003</v>
          </cell>
          <cell r="I358">
            <v>13.2</v>
          </cell>
          <cell r="J358">
            <v>22</v>
          </cell>
        </row>
        <row r="359">
          <cell r="B359">
            <v>9414</v>
          </cell>
          <cell r="C359">
            <v>23.383400000000002</v>
          </cell>
          <cell r="D359">
            <v>20.6798</v>
          </cell>
          <cell r="E359">
            <v>0.23769999999999999</v>
          </cell>
          <cell r="F359">
            <v>0.8871</v>
          </cell>
          <cell r="G359">
            <v>1.5786</v>
          </cell>
          <cell r="J359">
            <v>22</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6,6</v>
          </cell>
          <cell r="I362" t="str">
            <v>Padrão Trimestral = 13,2</v>
          </cell>
          <cell r="J362" t="str">
            <v>Padrão Anual = 22</v>
          </cell>
        </row>
        <row r="363">
          <cell r="B363">
            <v>20143</v>
          </cell>
          <cell r="C363">
            <v>1.5167999999999999</v>
          </cell>
          <cell r="D363">
            <v>1.4821</v>
          </cell>
          <cell r="E363">
            <v>3.4799999999999998E-2</v>
          </cell>
          <cell r="F363">
            <v>0</v>
          </cell>
          <cell r="G363">
            <v>0</v>
          </cell>
          <cell r="H363">
            <v>6.6</v>
          </cell>
          <cell r="I363">
            <v>13.2</v>
          </cell>
          <cell r="J363">
            <v>22</v>
          </cell>
        </row>
        <row r="364">
          <cell r="B364">
            <v>20143</v>
          </cell>
          <cell r="C364">
            <v>1.2989999999999999</v>
          </cell>
          <cell r="D364">
            <v>1.2896000000000001</v>
          </cell>
          <cell r="E364">
            <v>9.4000000000000004E-3</v>
          </cell>
          <cell r="F364">
            <v>0</v>
          </cell>
          <cell r="G364">
            <v>0</v>
          </cell>
          <cell r="H364">
            <v>6.6</v>
          </cell>
          <cell r="I364">
            <v>13.2</v>
          </cell>
          <cell r="J364">
            <v>22</v>
          </cell>
        </row>
        <row r="365">
          <cell r="B365">
            <v>20129</v>
          </cell>
          <cell r="C365">
            <v>1.8602000000000001</v>
          </cell>
          <cell r="D365">
            <v>0.85809999999999997</v>
          </cell>
          <cell r="E365">
            <v>2.0999999999999999E-3</v>
          </cell>
          <cell r="F365">
            <v>0</v>
          </cell>
          <cell r="G365">
            <v>1</v>
          </cell>
          <cell r="H365">
            <v>6.6</v>
          </cell>
          <cell r="I365">
            <v>13.2</v>
          </cell>
          <cell r="J365">
            <v>22</v>
          </cell>
        </row>
        <row r="366">
          <cell r="B366">
            <v>20138</v>
          </cell>
          <cell r="C366">
            <v>4.6759000000000004</v>
          </cell>
          <cell r="D366">
            <v>3.6301000000000001</v>
          </cell>
          <cell r="E366">
            <v>4.6300000000000001E-2</v>
          </cell>
          <cell r="F366">
            <v>0</v>
          </cell>
          <cell r="G366">
            <v>0.99960000000000004</v>
          </cell>
          <cell r="H366">
            <v>6.6</v>
          </cell>
          <cell r="I366">
            <v>13.2</v>
          </cell>
          <cell r="J366">
            <v>22</v>
          </cell>
        </row>
        <row r="367">
          <cell r="B367">
            <v>23272</v>
          </cell>
          <cell r="C367">
            <v>0.66110000000000002</v>
          </cell>
          <cell r="D367">
            <v>0.65749999999999997</v>
          </cell>
          <cell r="E367">
            <v>3.5000000000000001E-3</v>
          </cell>
          <cell r="F367">
            <v>0</v>
          </cell>
          <cell r="G367">
            <v>0</v>
          </cell>
          <cell r="H367">
            <v>6.6</v>
          </cell>
          <cell r="I367">
            <v>13.2</v>
          </cell>
          <cell r="J367">
            <v>22</v>
          </cell>
        </row>
        <row r="368">
          <cell r="B368">
            <v>23352</v>
          </cell>
          <cell r="C368">
            <v>1.3194999999999999</v>
          </cell>
          <cell r="D368">
            <v>1.2373000000000001</v>
          </cell>
          <cell r="E368">
            <v>4.5699999999999998E-2</v>
          </cell>
          <cell r="F368">
            <v>3.6499999999999998E-2</v>
          </cell>
          <cell r="G368">
            <v>0</v>
          </cell>
          <cell r="H368">
            <v>6.6</v>
          </cell>
          <cell r="I368">
            <v>13.2</v>
          </cell>
          <cell r="J368">
            <v>22</v>
          </cell>
        </row>
        <row r="369">
          <cell r="B369">
            <v>23352</v>
          </cell>
          <cell r="C369">
            <v>0.59550000000000003</v>
          </cell>
          <cell r="D369">
            <v>0.58779999999999999</v>
          </cell>
          <cell r="E369">
            <v>7.6E-3</v>
          </cell>
          <cell r="F369">
            <v>0</v>
          </cell>
          <cell r="G369">
            <v>0</v>
          </cell>
          <cell r="H369">
            <v>6.6</v>
          </cell>
          <cell r="I369">
            <v>13.2</v>
          </cell>
          <cell r="J369">
            <v>22</v>
          </cell>
        </row>
        <row r="370">
          <cell r="B370">
            <v>23325</v>
          </cell>
          <cell r="C370">
            <v>2.5768</v>
          </cell>
          <cell r="D370">
            <v>2.4832000000000001</v>
          </cell>
          <cell r="E370">
            <v>5.6899999999999999E-2</v>
          </cell>
          <cell r="F370">
            <v>3.6499999999999998E-2</v>
          </cell>
          <cell r="G370">
            <v>0</v>
          </cell>
          <cell r="H370">
            <v>6.6</v>
          </cell>
          <cell r="I370">
            <v>13.2</v>
          </cell>
          <cell r="J370">
            <v>22</v>
          </cell>
        </row>
        <row r="371">
          <cell r="B371">
            <v>23470</v>
          </cell>
          <cell r="C371">
            <v>1.1042000000000001</v>
          </cell>
          <cell r="D371">
            <v>1.1040000000000001</v>
          </cell>
          <cell r="E371">
            <v>2.0000000000000001E-4</v>
          </cell>
          <cell r="F371">
            <v>0</v>
          </cell>
          <cell r="G371">
            <v>0</v>
          </cell>
          <cell r="H371">
            <v>6.6</v>
          </cell>
          <cell r="I371">
            <v>13.2</v>
          </cell>
          <cell r="J371">
            <v>22</v>
          </cell>
        </row>
        <row r="372">
          <cell r="B372">
            <v>23470</v>
          </cell>
          <cell r="C372">
            <v>1.1581999999999999</v>
          </cell>
          <cell r="D372">
            <v>0.70799999999999996</v>
          </cell>
          <cell r="E372">
            <v>8.8000000000000005E-3</v>
          </cell>
          <cell r="F372">
            <v>0.44140000000000001</v>
          </cell>
          <cell r="G372">
            <v>0</v>
          </cell>
          <cell r="H372">
            <v>6.6</v>
          </cell>
          <cell r="I372">
            <v>13.2</v>
          </cell>
          <cell r="J372">
            <v>22</v>
          </cell>
        </row>
        <row r="373">
          <cell r="B373">
            <v>23470</v>
          </cell>
          <cell r="C373">
            <v>0.81669999999999998</v>
          </cell>
          <cell r="D373">
            <v>0.8145</v>
          </cell>
          <cell r="E373">
            <v>2.2000000000000001E-3</v>
          </cell>
          <cell r="F373">
            <v>0</v>
          </cell>
          <cell r="G373">
            <v>0</v>
          </cell>
          <cell r="H373">
            <v>6.6</v>
          </cell>
          <cell r="I373">
            <v>13.2</v>
          </cell>
          <cell r="J373">
            <v>22</v>
          </cell>
        </row>
        <row r="374">
          <cell r="B374">
            <v>23470</v>
          </cell>
          <cell r="C374">
            <v>3.0790999999999999</v>
          </cell>
          <cell r="D374">
            <v>2.6265000000000001</v>
          </cell>
          <cell r="E374">
            <v>1.12E-2</v>
          </cell>
          <cell r="F374">
            <v>0.44140000000000001</v>
          </cell>
          <cell r="G374">
            <v>0</v>
          </cell>
          <cell r="H374">
            <v>6.6</v>
          </cell>
          <cell r="I374">
            <v>13.2</v>
          </cell>
          <cell r="J374">
            <v>22</v>
          </cell>
        </row>
        <row r="375">
          <cell r="B375">
            <v>23475</v>
          </cell>
          <cell r="C375">
            <v>3.5596999999999999</v>
          </cell>
          <cell r="D375">
            <v>1.7553000000000001</v>
          </cell>
          <cell r="E375">
            <v>1.5E-3</v>
          </cell>
          <cell r="F375">
            <v>0.80289999999999995</v>
          </cell>
          <cell r="G375">
            <v>1</v>
          </cell>
          <cell r="H375">
            <v>6.6</v>
          </cell>
          <cell r="I375">
            <v>13.2</v>
          </cell>
          <cell r="J375">
            <v>22</v>
          </cell>
        </row>
        <row r="376">
          <cell r="B376">
            <v>23473</v>
          </cell>
          <cell r="C376">
            <v>1.5424</v>
          </cell>
          <cell r="D376">
            <v>1.2927999999999999</v>
          </cell>
          <cell r="E376">
            <v>4.3E-3</v>
          </cell>
          <cell r="F376">
            <v>0.24529999999999999</v>
          </cell>
          <cell r="G376">
            <v>0</v>
          </cell>
          <cell r="H376">
            <v>6.6</v>
          </cell>
          <cell r="I376">
            <v>13.2</v>
          </cell>
          <cell r="J376">
            <v>22</v>
          </cell>
        </row>
        <row r="377">
          <cell r="B377">
            <v>23771</v>
          </cell>
          <cell r="C377">
            <v>1.0152000000000001</v>
          </cell>
          <cell r="D377">
            <v>0.9677</v>
          </cell>
          <cell r="E377">
            <v>4.7500000000000001E-2</v>
          </cell>
          <cell r="F377">
            <v>0</v>
          </cell>
          <cell r="G377">
            <v>0</v>
          </cell>
          <cell r="H377">
            <v>6.6</v>
          </cell>
          <cell r="I377">
            <v>13.2</v>
          </cell>
          <cell r="J377">
            <v>22</v>
          </cell>
        </row>
        <row r="378">
          <cell r="B378">
            <v>23573</v>
          </cell>
          <cell r="C378">
            <v>6.1044999999999998</v>
          </cell>
          <cell r="D378">
            <v>4.0110999999999999</v>
          </cell>
          <cell r="E378">
            <v>5.3699999999999998E-2</v>
          </cell>
          <cell r="F378">
            <v>1.0438000000000001</v>
          </cell>
          <cell r="G378">
            <v>0.99580000000000002</v>
          </cell>
          <cell r="I378">
            <v>13.2</v>
          </cell>
          <cell r="J378">
            <v>22</v>
          </cell>
        </row>
        <row r="379">
          <cell r="B379">
            <v>22627</v>
          </cell>
          <cell r="C379">
            <v>16.371300000000002</v>
          </cell>
          <cell r="D379">
            <v>12.6938</v>
          </cell>
          <cell r="E379">
            <v>0.16739999999999999</v>
          </cell>
          <cell r="F379">
            <v>1.583</v>
          </cell>
          <cell r="G379">
            <v>1.9271</v>
          </cell>
          <cell r="J379">
            <v>22</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4,5</v>
          </cell>
          <cell r="I382" t="str">
            <v>Padrão Trimestral = 9</v>
          </cell>
          <cell r="J382" t="str">
            <v>Padrão Anual = 15</v>
          </cell>
        </row>
        <row r="383">
          <cell r="B383">
            <v>45548</v>
          </cell>
          <cell r="C383">
            <v>1.0807</v>
          </cell>
          <cell r="D383">
            <v>1.0185999999999999</v>
          </cell>
          <cell r="E383">
            <v>6.2199999999999998E-2</v>
          </cell>
          <cell r="F383">
            <v>0</v>
          </cell>
          <cell r="G383">
            <v>0</v>
          </cell>
          <cell r="H383">
            <v>4.5</v>
          </cell>
          <cell r="I383">
            <v>9</v>
          </cell>
          <cell r="J383">
            <v>15</v>
          </cell>
        </row>
        <row r="384">
          <cell r="B384">
            <v>45548</v>
          </cell>
          <cell r="C384">
            <v>0.37390000000000001</v>
          </cell>
          <cell r="D384">
            <v>0.33979999999999999</v>
          </cell>
          <cell r="E384">
            <v>1.9400000000000001E-2</v>
          </cell>
          <cell r="F384">
            <v>1.4800000000000001E-2</v>
          </cell>
          <cell r="G384">
            <v>0</v>
          </cell>
          <cell r="H384">
            <v>4.5</v>
          </cell>
          <cell r="I384">
            <v>9</v>
          </cell>
          <cell r="J384">
            <v>15</v>
          </cell>
        </row>
        <row r="385">
          <cell r="B385">
            <v>45488</v>
          </cell>
          <cell r="C385">
            <v>1.1642999999999999</v>
          </cell>
          <cell r="D385">
            <v>0.53790000000000004</v>
          </cell>
          <cell r="E385">
            <v>2.6599999999999999E-2</v>
          </cell>
          <cell r="F385">
            <v>0.5998</v>
          </cell>
          <cell r="G385">
            <v>0</v>
          </cell>
          <cell r="H385">
            <v>4.5</v>
          </cell>
          <cell r="I385">
            <v>9</v>
          </cell>
          <cell r="J385">
            <v>15</v>
          </cell>
        </row>
        <row r="386">
          <cell r="B386">
            <v>45528</v>
          </cell>
          <cell r="C386">
            <v>2.6185</v>
          </cell>
          <cell r="D386">
            <v>1.8964000000000001</v>
          </cell>
          <cell r="E386">
            <v>0.1082</v>
          </cell>
          <cell r="F386">
            <v>0.61409999999999998</v>
          </cell>
          <cell r="G386">
            <v>0</v>
          </cell>
          <cell r="H386">
            <v>4.5</v>
          </cell>
          <cell r="I386">
            <v>9</v>
          </cell>
          <cell r="J386">
            <v>15</v>
          </cell>
        </row>
        <row r="387">
          <cell r="B387">
            <v>46927</v>
          </cell>
          <cell r="C387">
            <v>0.4259</v>
          </cell>
          <cell r="D387">
            <v>0.38329999999999997</v>
          </cell>
          <cell r="E387">
            <v>4.2599999999999999E-2</v>
          </cell>
          <cell r="F387">
            <v>0</v>
          </cell>
          <cell r="G387">
            <v>0</v>
          </cell>
          <cell r="H387">
            <v>4.5</v>
          </cell>
          <cell r="I387">
            <v>9</v>
          </cell>
          <cell r="J387">
            <v>15</v>
          </cell>
        </row>
        <row r="388">
          <cell r="B388">
            <v>46861</v>
          </cell>
          <cell r="C388">
            <v>1.0130999999999999</v>
          </cell>
          <cell r="D388">
            <v>1.0119</v>
          </cell>
          <cell r="E388">
            <v>1.1999999999999999E-3</v>
          </cell>
          <cell r="F388">
            <v>0</v>
          </cell>
          <cell r="G388">
            <v>0</v>
          </cell>
          <cell r="H388">
            <v>4.5</v>
          </cell>
          <cell r="I388">
            <v>9</v>
          </cell>
          <cell r="J388">
            <v>15</v>
          </cell>
        </row>
        <row r="389">
          <cell r="B389">
            <v>46888</v>
          </cell>
          <cell r="C389">
            <v>0.44829999999999998</v>
          </cell>
          <cell r="D389">
            <v>0.44230000000000003</v>
          </cell>
          <cell r="E389">
            <v>6.1000000000000004E-3</v>
          </cell>
          <cell r="F389">
            <v>0</v>
          </cell>
          <cell r="G389">
            <v>0</v>
          </cell>
          <cell r="H389">
            <v>4.5</v>
          </cell>
          <cell r="I389">
            <v>9</v>
          </cell>
          <cell r="J389">
            <v>15</v>
          </cell>
        </row>
        <row r="390">
          <cell r="B390">
            <v>46892</v>
          </cell>
          <cell r="C390">
            <v>1.8869</v>
          </cell>
          <cell r="D390">
            <v>1.8371</v>
          </cell>
          <cell r="E390">
            <v>4.99E-2</v>
          </cell>
          <cell r="F390">
            <v>0</v>
          </cell>
          <cell r="G390">
            <v>0</v>
          </cell>
          <cell r="H390">
            <v>4.5</v>
          </cell>
          <cell r="I390">
            <v>9</v>
          </cell>
          <cell r="J390">
            <v>15</v>
          </cell>
        </row>
        <row r="391">
          <cell r="B391">
            <v>47292</v>
          </cell>
          <cell r="C391">
            <v>0.66759999999999997</v>
          </cell>
          <cell r="D391">
            <v>0.61970000000000003</v>
          </cell>
          <cell r="E391">
            <v>1.84E-2</v>
          </cell>
          <cell r="F391">
            <v>2.9499999999999998E-2</v>
          </cell>
          <cell r="G391">
            <v>0</v>
          </cell>
          <cell r="H391">
            <v>4.5</v>
          </cell>
          <cell r="I391">
            <v>9</v>
          </cell>
          <cell r="J391">
            <v>15</v>
          </cell>
        </row>
        <row r="392">
          <cell r="B392">
            <v>47292</v>
          </cell>
          <cell r="C392">
            <v>0.52149999999999996</v>
          </cell>
          <cell r="D392">
            <v>0.48859999999999998</v>
          </cell>
          <cell r="E392">
            <v>3.2899999999999999E-2</v>
          </cell>
          <cell r="F392">
            <v>0</v>
          </cell>
          <cell r="G392">
            <v>0</v>
          </cell>
          <cell r="H392">
            <v>4.5</v>
          </cell>
          <cell r="I392">
            <v>9</v>
          </cell>
          <cell r="J392">
            <v>15</v>
          </cell>
        </row>
        <row r="393">
          <cell r="B393">
            <v>47246</v>
          </cell>
          <cell r="C393">
            <v>0.40110000000000001</v>
          </cell>
          <cell r="D393">
            <v>0.37919999999999998</v>
          </cell>
          <cell r="E393">
            <v>2.1899999999999999E-2</v>
          </cell>
          <cell r="F393">
            <v>0</v>
          </cell>
          <cell r="G393">
            <v>0</v>
          </cell>
          <cell r="H393">
            <v>4.5</v>
          </cell>
          <cell r="I393">
            <v>9</v>
          </cell>
          <cell r="J393">
            <v>15</v>
          </cell>
        </row>
        <row r="394">
          <cell r="B394">
            <v>47277</v>
          </cell>
          <cell r="C394">
            <v>1.5903</v>
          </cell>
          <cell r="D394">
            <v>1.4876</v>
          </cell>
          <cell r="E394">
            <v>7.3200000000000001E-2</v>
          </cell>
          <cell r="F394">
            <v>2.9499999999999998E-2</v>
          </cell>
          <cell r="G394">
            <v>0</v>
          </cell>
          <cell r="H394">
            <v>4.5</v>
          </cell>
          <cell r="I394">
            <v>9</v>
          </cell>
          <cell r="J394">
            <v>15</v>
          </cell>
        </row>
        <row r="395">
          <cell r="B395">
            <v>47302</v>
          </cell>
          <cell r="C395">
            <v>1.4319</v>
          </cell>
          <cell r="D395">
            <v>0.42409999999999998</v>
          </cell>
          <cell r="E395">
            <v>7.7000000000000002E-3</v>
          </cell>
          <cell r="F395">
            <v>1</v>
          </cell>
          <cell r="G395">
            <v>0</v>
          </cell>
          <cell r="H395">
            <v>4.5</v>
          </cell>
          <cell r="I395">
            <v>9</v>
          </cell>
          <cell r="J395">
            <v>15</v>
          </cell>
        </row>
        <row r="396">
          <cell r="B396">
            <v>47302</v>
          </cell>
          <cell r="C396">
            <v>1.5854999999999999</v>
          </cell>
          <cell r="D396">
            <v>1.1761999999999999</v>
          </cell>
          <cell r="E396">
            <v>6.7000000000000002E-3</v>
          </cell>
          <cell r="F396">
            <v>0.40250000000000002</v>
          </cell>
          <cell r="G396">
            <v>0</v>
          </cell>
          <cell r="H396">
            <v>4.5</v>
          </cell>
          <cell r="I396">
            <v>9</v>
          </cell>
          <cell r="J396">
            <v>15</v>
          </cell>
        </row>
        <row r="397">
          <cell r="B397">
            <v>47780</v>
          </cell>
          <cell r="C397">
            <v>0.90780000000000005</v>
          </cell>
          <cell r="D397">
            <v>0.69830000000000003</v>
          </cell>
          <cell r="E397">
            <v>1.2699999999999999E-2</v>
          </cell>
          <cell r="F397">
            <v>0.1968</v>
          </cell>
          <cell r="G397">
            <v>0</v>
          </cell>
          <cell r="H397">
            <v>4.5</v>
          </cell>
          <cell r="I397">
            <v>9</v>
          </cell>
          <cell r="J397">
            <v>15</v>
          </cell>
        </row>
        <row r="398">
          <cell r="B398">
            <v>47461</v>
          </cell>
          <cell r="C398">
            <v>3.9211999999999998</v>
          </cell>
          <cell r="D398">
            <v>2.2978999999999998</v>
          </cell>
          <cell r="E398">
            <v>2.7099999999999999E-2</v>
          </cell>
          <cell r="F398">
            <v>1.5959000000000001</v>
          </cell>
          <cell r="G398">
            <v>0</v>
          </cell>
          <cell r="I398">
            <v>9</v>
          </cell>
          <cell r="J398">
            <v>15</v>
          </cell>
        </row>
        <row r="399">
          <cell r="B399">
            <v>46790</v>
          </cell>
          <cell r="C399">
            <v>10.023199999999999</v>
          </cell>
          <cell r="D399">
            <v>7.5202999999999998</v>
          </cell>
          <cell r="E399">
            <v>0.25679999999999997</v>
          </cell>
          <cell r="F399">
            <v>2.2461000000000002</v>
          </cell>
          <cell r="G399">
            <v>0</v>
          </cell>
          <cell r="J399">
            <v>15</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239677</v>
          </cell>
          <cell r="C403">
            <v>0.92169999999999996</v>
          </cell>
          <cell r="D403">
            <v>0.81730000000000003</v>
          </cell>
          <cell r="E403">
            <v>0.10440000000000001</v>
          </cell>
          <cell r="F403">
            <v>0</v>
          </cell>
          <cell r="G403">
            <v>0</v>
          </cell>
          <cell r="H403">
            <v>3</v>
          </cell>
          <cell r="I403">
            <v>6</v>
          </cell>
          <cell r="J403">
            <v>10</v>
          </cell>
        </row>
        <row r="404">
          <cell r="B404">
            <v>239666</v>
          </cell>
          <cell r="C404">
            <v>0.71240000000000003</v>
          </cell>
          <cell r="D404">
            <v>0.26340000000000002</v>
          </cell>
          <cell r="E404">
            <v>3.44E-2</v>
          </cell>
          <cell r="F404">
            <v>7.3400000000000007E-2</v>
          </cell>
          <cell r="G404">
            <v>0.3412</v>
          </cell>
          <cell r="H404">
            <v>3</v>
          </cell>
          <cell r="I404">
            <v>6</v>
          </cell>
          <cell r="J404">
            <v>10</v>
          </cell>
        </row>
        <row r="405">
          <cell r="B405">
            <v>239618</v>
          </cell>
          <cell r="C405">
            <v>0.55430000000000001</v>
          </cell>
          <cell r="D405">
            <v>0.4708</v>
          </cell>
          <cell r="E405">
            <v>2.4299999999999999E-2</v>
          </cell>
          <cell r="F405">
            <v>0</v>
          </cell>
          <cell r="G405">
            <v>5.9200000000000003E-2</v>
          </cell>
          <cell r="H405">
            <v>3</v>
          </cell>
          <cell r="I405">
            <v>6</v>
          </cell>
          <cell r="J405">
            <v>10</v>
          </cell>
        </row>
        <row r="406">
          <cell r="B406">
            <v>239654</v>
          </cell>
          <cell r="C406">
            <v>2.1884000000000001</v>
          </cell>
          <cell r="D406">
            <v>1.5515000000000001</v>
          </cell>
          <cell r="E406">
            <v>0.16309999999999999</v>
          </cell>
          <cell r="F406">
            <v>7.3400000000000007E-2</v>
          </cell>
          <cell r="G406">
            <v>0.40039999999999998</v>
          </cell>
          <cell r="H406">
            <v>3</v>
          </cell>
          <cell r="I406">
            <v>6</v>
          </cell>
          <cell r="J406">
            <v>10</v>
          </cell>
        </row>
        <row r="407">
          <cell r="B407">
            <v>239653</v>
          </cell>
          <cell r="C407">
            <v>0.8226</v>
          </cell>
          <cell r="D407">
            <v>0.63319999999999999</v>
          </cell>
          <cell r="E407">
            <v>5.5E-2</v>
          </cell>
          <cell r="F407">
            <v>0.13439999999999999</v>
          </cell>
          <cell r="G407">
            <v>0</v>
          </cell>
          <cell r="H407">
            <v>3</v>
          </cell>
          <cell r="I407">
            <v>6</v>
          </cell>
          <cell r="J407">
            <v>10</v>
          </cell>
        </row>
        <row r="408">
          <cell r="B408">
            <v>239653</v>
          </cell>
          <cell r="C408">
            <v>1.0245</v>
          </cell>
          <cell r="D408">
            <v>0.68859999999999999</v>
          </cell>
          <cell r="E408">
            <v>0.1636</v>
          </cell>
          <cell r="F408">
            <v>0.17230000000000001</v>
          </cell>
          <cell r="G408">
            <v>0</v>
          </cell>
          <cell r="H408">
            <v>3</v>
          </cell>
          <cell r="I408">
            <v>6</v>
          </cell>
          <cell r="J408">
            <v>10</v>
          </cell>
        </row>
        <row r="409">
          <cell r="B409">
            <v>239653</v>
          </cell>
          <cell r="C409">
            <v>0.41</v>
          </cell>
          <cell r="D409">
            <v>0.32090000000000002</v>
          </cell>
          <cell r="E409">
            <v>1.5699999999999999E-2</v>
          </cell>
          <cell r="F409">
            <v>7.3400000000000007E-2</v>
          </cell>
          <cell r="G409">
            <v>0</v>
          </cell>
          <cell r="H409">
            <v>3</v>
          </cell>
          <cell r="I409">
            <v>6</v>
          </cell>
          <cell r="J409">
            <v>10</v>
          </cell>
        </row>
        <row r="410">
          <cell r="B410">
            <v>239653</v>
          </cell>
          <cell r="C410">
            <v>2.2570999999999999</v>
          </cell>
          <cell r="D410">
            <v>1.6427</v>
          </cell>
          <cell r="E410">
            <v>0.23430000000000001</v>
          </cell>
          <cell r="F410">
            <v>0.38009999999999999</v>
          </cell>
          <cell r="G410">
            <v>0</v>
          </cell>
          <cell r="H410">
            <v>3</v>
          </cell>
          <cell r="I410">
            <v>6</v>
          </cell>
          <cell r="J410">
            <v>10</v>
          </cell>
        </row>
        <row r="411">
          <cell r="B411">
            <v>241809</v>
          </cell>
          <cell r="C411">
            <v>0.60419999999999996</v>
          </cell>
          <cell r="D411">
            <v>0.49659999999999999</v>
          </cell>
          <cell r="E411">
            <v>3.3099999999999997E-2</v>
          </cell>
          <cell r="F411">
            <v>7.4399999999999994E-2</v>
          </cell>
          <cell r="G411">
            <v>0</v>
          </cell>
          <cell r="H411">
            <v>3</v>
          </cell>
          <cell r="I411">
            <v>6</v>
          </cell>
          <cell r="J411">
            <v>10</v>
          </cell>
        </row>
        <row r="412">
          <cell r="B412">
            <v>241914</v>
          </cell>
          <cell r="C412">
            <v>0.4945</v>
          </cell>
          <cell r="D412">
            <v>0.4405</v>
          </cell>
          <cell r="E412">
            <v>5.3999999999999999E-2</v>
          </cell>
          <cell r="F412">
            <v>0</v>
          </cell>
          <cell r="G412">
            <v>0</v>
          </cell>
          <cell r="H412">
            <v>3</v>
          </cell>
          <cell r="I412">
            <v>6</v>
          </cell>
          <cell r="J412">
            <v>10</v>
          </cell>
        </row>
        <row r="413">
          <cell r="B413">
            <v>241793</v>
          </cell>
          <cell r="C413">
            <v>0.62860000000000005</v>
          </cell>
          <cell r="D413">
            <v>0.5101</v>
          </cell>
          <cell r="E413">
            <v>4.3700000000000003E-2</v>
          </cell>
          <cell r="F413">
            <v>7.4800000000000005E-2</v>
          </cell>
          <cell r="G413">
            <v>0</v>
          </cell>
          <cell r="H413">
            <v>3</v>
          </cell>
          <cell r="I413">
            <v>6</v>
          </cell>
          <cell r="J413">
            <v>10</v>
          </cell>
        </row>
        <row r="414">
          <cell r="B414">
            <v>241839</v>
          </cell>
          <cell r="C414">
            <v>1.7273000000000001</v>
          </cell>
          <cell r="D414">
            <v>1.4472</v>
          </cell>
          <cell r="E414">
            <v>0.1308</v>
          </cell>
          <cell r="F414">
            <v>0.1492</v>
          </cell>
          <cell r="G414">
            <v>0</v>
          </cell>
          <cell r="H414">
            <v>3</v>
          </cell>
          <cell r="I414">
            <v>6</v>
          </cell>
          <cell r="J414">
            <v>10</v>
          </cell>
        </row>
        <row r="415">
          <cell r="B415">
            <v>241955</v>
          </cell>
          <cell r="C415">
            <v>1.0486</v>
          </cell>
          <cell r="D415">
            <v>1.0421</v>
          </cell>
          <cell r="E415">
            <v>6.4999999999999997E-3</v>
          </cell>
          <cell r="F415">
            <v>0</v>
          </cell>
          <cell r="G415">
            <v>0</v>
          </cell>
          <cell r="H415">
            <v>3</v>
          </cell>
          <cell r="I415">
            <v>6</v>
          </cell>
          <cell r="J415">
            <v>10</v>
          </cell>
        </row>
        <row r="416">
          <cell r="B416">
            <v>241955</v>
          </cell>
          <cell r="C416">
            <v>1.5616000000000001</v>
          </cell>
          <cell r="D416">
            <v>0.76970000000000005</v>
          </cell>
          <cell r="E416">
            <v>3.0800000000000001E-2</v>
          </cell>
          <cell r="F416">
            <v>0.1</v>
          </cell>
          <cell r="G416">
            <v>0.66100000000000003</v>
          </cell>
          <cell r="H416">
            <v>3</v>
          </cell>
          <cell r="I416">
            <v>6</v>
          </cell>
          <cell r="J416">
            <v>10</v>
          </cell>
        </row>
        <row r="417">
          <cell r="B417">
            <v>242638</v>
          </cell>
          <cell r="C417">
            <v>0.80600000000000005</v>
          </cell>
          <cell r="D417">
            <v>0.77210000000000001</v>
          </cell>
          <cell r="E417">
            <v>3.39E-2</v>
          </cell>
          <cell r="F417">
            <v>0</v>
          </cell>
          <cell r="G417">
            <v>0</v>
          </cell>
          <cell r="H417">
            <v>3</v>
          </cell>
          <cell r="I417">
            <v>6</v>
          </cell>
          <cell r="J417">
            <v>10</v>
          </cell>
        </row>
        <row r="418">
          <cell r="B418">
            <v>242183</v>
          </cell>
          <cell r="C418">
            <v>3.4152999999999998</v>
          </cell>
          <cell r="D418">
            <v>2.5836000000000001</v>
          </cell>
          <cell r="E418">
            <v>7.1199999999999999E-2</v>
          </cell>
          <cell r="F418">
            <v>9.9900000000000003E-2</v>
          </cell>
          <cell r="G418">
            <v>0.66039999999999999</v>
          </cell>
          <cell r="I418">
            <v>6</v>
          </cell>
          <cell r="J418">
            <v>10</v>
          </cell>
        </row>
        <row r="419">
          <cell r="B419">
            <v>240832</v>
          </cell>
          <cell r="C419">
            <v>9.5927000000000007</v>
          </cell>
          <cell r="D419">
            <v>7.23</v>
          </cell>
          <cell r="E419">
            <v>0.59840000000000004</v>
          </cell>
          <cell r="F419">
            <v>0.7016</v>
          </cell>
          <cell r="G419">
            <v>1.0625</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3,6</v>
          </cell>
          <cell r="J422" t="str">
            <v>Padrão Anual = 6</v>
          </cell>
        </row>
        <row r="423">
          <cell r="B423">
            <v>115939</v>
          </cell>
          <cell r="C423">
            <v>0.45800000000000002</v>
          </cell>
          <cell r="D423">
            <v>0.4511</v>
          </cell>
          <cell r="E423">
            <v>6.8999999999999999E-3</v>
          </cell>
          <cell r="F423">
            <v>0</v>
          </cell>
          <cell r="G423">
            <v>0</v>
          </cell>
          <cell r="H423">
            <v>2</v>
          </cell>
          <cell r="I423">
            <v>3.6</v>
          </cell>
          <cell r="J423">
            <v>6</v>
          </cell>
        </row>
        <row r="424">
          <cell r="B424">
            <v>115938</v>
          </cell>
          <cell r="C424">
            <v>0.29409999999999997</v>
          </cell>
          <cell r="D424">
            <v>0.28360000000000002</v>
          </cell>
          <cell r="E424">
            <v>1.0500000000000001E-2</v>
          </cell>
          <cell r="F424">
            <v>0</v>
          </cell>
          <cell r="G424">
            <v>0</v>
          </cell>
          <cell r="H424">
            <v>2</v>
          </cell>
          <cell r="I424">
            <v>3.6</v>
          </cell>
          <cell r="J424">
            <v>6</v>
          </cell>
        </row>
        <row r="425">
          <cell r="B425">
            <v>116271</v>
          </cell>
          <cell r="C425">
            <v>0.4486</v>
          </cell>
          <cell r="D425">
            <v>0.15029999999999999</v>
          </cell>
          <cell r="E425">
            <v>7.9000000000000008E-3</v>
          </cell>
          <cell r="F425">
            <v>0</v>
          </cell>
          <cell r="G425">
            <v>0.29039999999999999</v>
          </cell>
          <cell r="H425">
            <v>2</v>
          </cell>
          <cell r="I425">
            <v>3.6</v>
          </cell>
          <cell r="J425">
            <v>6</v>
          </cell>
        </row>
        <row r="426">
          <cell r="B426">
            <v>116049</v>
          </cell>
          <cell r="C426">
            <v>1.2008000000000001</v>
          </cell>
          <cell r="D426">
            <v>0.88460000000000005</v>
          </cell>
          <cell r="E426">
            <v>2.53E-2</v>
          </cell>
          <cell r="F426">
            <v>0</v>
          </cell>
          <cell r="G426">
            <v>0.29099999999999998</v>
          </cell>
          <cell r="H426">
            <v>2</v>
          </cell>
          <cell r="I426">
            <v>3.6</v>
          </cell>
          <cell r="J426">
            <v>6</v>
          </cell>
        </row>
        <row r="427">
          <cell r="B427">
            <v>116262</v>
          </cell>
          <cell r="C427">
            <v>0.68279999999999996</v>
          </cell>
          <cell r="D427">
            <v>0.12540000000000001</v>
          </cell>
          <cell r="E427">
            <v>3.2000000000000002E-3</v>
          </cell>
          <cell r="F427">
            <v>0</v>
          </cell>
          <cell r="G427">
            <v>0.55410000000000004</v>
          </cell>
          <cell r="H427">
            <v>2</v>
          </cell>
          <cell r="I427">
            <v>3.6</v>
          </cell>
          <cell r="J427">
            <v>6</v>
          </cell>
        </row>
        <row r="428">
          <cell r="B428">
            <v>116333</v>
          </cell>
          <cell r="C428">
            <v>0.1762</v>
          </cell>
          <cell r="D428">
            <v>0.17169999999999999</v>
          </cell>
          <cell r="E428">
            <v>4.4999999999999997E-3</v>
          </cell>
          <cell r="F428">
            <v>0</v>
          </cell>
          <cell r="G428">
            <v>0</v>
          </cell>
          <cell r="H428">
            <v>2</v>
          </cell>
          <cell r="I428">
            <v>3.6</v>
          </cell>
          <cell r="J428">
            <v>6</v>
          </cell>
        </row>
        <row r="429">
          <cell r="B429">
            <v>116202</v>
          </cell>
          <cell r="C429">
            <v>0.39439999999999997</v>
          </cell>
          <cell r="D429">
            <v>0.27079999999999999</v>
          </cell>
          <cell r="E429">
            <v>2E-3</v>
          </cell>
          <cell r="F429">
            <v>0.1216</v>
          </cell>
          <cell r="G429">
            <v>0</v>
          </cell>
          <cell r="H429">
            <v>2</v>
          </cell>
          <cell r="I429">
            <v>3.6</v>
          </cell>
          <cell r="J429">
            <v>6</v>
          </cell>
        </row>
        <row r="430">
          <cell r="B430">
            <v>116266</v>
          </cell>
          <cell r="C430">
            <v>1.2533000000000001</v>
          </cell>
          <cell r="D430">
            <v>0.56779999999999997</v>
          </cell>
          <cell r="E430">
            <v>9.7000000000000003E-3</v>
          </cell>
          <cell r="F430">
            <v>0.1215</v>
          </cell>
          <cell r="G430">
            <v>0.55410000000000004</v>
          </cell>
          <cell r="H430">
            <v>2</v>
          </cell>
          <cell r="I430">
            <v>3.6</v>
          </cell>
          <cell r="J430">
            <v>6</v>
          </cell>
        </row>
        <row r="431">
          <cell r="B431">
            <v>117944</v>
          </cell>
          <cell r="C431">
            <v>0.50209999999999999</v>
          </cell>
          <cell r="D431">
            <v>0.36109999999999998</v>
          </cell>
          <cell r="E431">
            <v>1.9800000000000002E-2</v>
          </cell>
          <cell r="F431">
            <v>0.1212</v>
          </cell>
          <cell r="G431">
            <v>0</v>
          </cell>
          <cell r="H431">
            <v>2</v>
          </cell>
          <cell r="I431">
            <v>3.6</v>
          </cell>
          <cell r="J431">
            <v>6</v>
          </cell>
        </row>
        <row r="432">
          <cell r="B432">
            <v>117959</v>
          </cell>
          <cell r="C432">
            <v>0.16539999999999999</v>
          </cell>
          <cell r="D432">
            <v>0.161</v>
          </cell>
          <cell r="E432">
            <v>4.4000000000000003E-3</v>
          </cell>
          <cell r="F432">
            <v>0</v>
          </cell>
          <cell r="G432">
            <v>0</v>
          </cell>
          <cell r="H432">
            <v>2</v>
          </cell>
          <cell r="I432">
            <v>3.6</v>
          </cell>
          <cell r="J432">
            <v>6</v>
          </cell>
        </row>
        <row r="433">
          <cell r="B433">
            <v>118008</v>
          </cell>
          <cell r="C433">
            <v>0.25</v>
          </cell>
          <cell r="D433">
            <v>0.216</v>
          </cell>
          <cell r="E433">
            <v>3.39E-2</v>
          </cell>
          <cell r="F433">
            <v>0</v>
          </cell>
          <cell r="G433">
            <v>0</v>
          </cell>
          <cell r="H433">
            <v>2</v>
          </cell>
          <cell r="I433">
            <v>3.6</v>
          </cell>
          <cell r="J433">
            <v>6</v>
          </cell>
        </row>
        <row r="434">
          <cell r="B434">
            <v>117970</v>
          </cell>
          <cell r="C434">
            <v>0.91749999999999998</v>
          </cell>
          <cell r="D434">
            <v>0.73809999999999998</v>
          </cell>
          <cell r="E434">
            <v>5.8099999999999999E-2</v>
          </cell>
          <cell r="F434">
            <v>0.1212</v>
          </cell>
          <cell r="G434">
            <v>0</v>
          </cell>
          <cell r="H434">
            <v>2</v>
          </cell>
          <cell r="I434">
            <v>3.6</v>
          </cell>
          <cell r="J434">
            <v>6</v>
          </cell>
        </row>
        <row r="435">
          <cell r="B435">
            <v>118086</v>
          </cell>
          <cell r="C435">
            <v>0.75370000000000004</v>
          </cell>
          <cell r="D435">
            <v>0.55769999999999997</v>
          </cell>
          <cell r="E435">
            <v>4.7899999999999998E-2</v>
          </cell>
          <cell r="F435">
            <v>0</v>
          </cell>
          <cell r="G435">
            <v>0.14799999999999999</v>
          </cell>
          <cell r="H435">
            <v>2</v>
          </cell>
          <cell r="I435">
            <v>3.6</v>
          </cell>
          <cell r="J435">
            <v>6</v>
          </cell>
        </row>
        <row r="436">
          <cell r="B436">
            <v>117706</v>
          </cell>
          <cell r="C436">
            <v>0.31169999999999998</v>
          </cell>
          <cell r="D436">
            <v>0.27710000000000001</v>
          </cell>
          <cell r="E436">
            <v>1.8100000000000002E-2</v>
          </cell>
          <cell r="F436">
            <v>1.6400000000000001E-2</v>
          </cell>
          <cell r="G436">
            <v>0</v>
          </cell>
          <cell r="H436">
            <v>2</v>
          </cell>
          <cell r="I436">
            <v>3.6</v>
          </cell>
          <cell r="J436">
            <v>6</v>
          </cell>
        </row>
        <row r="437">
          <cell r="B437">
            <v>121389</v>
          </cell>
          <cell r="C437">
            <v>0.45150000000000001</v>
          </cell>
          <cell r="D437">
            <v>0.36249999999999999</v>
          </cell>
          <cell r="E437">
            <v>8.8999999999999996E-2</v>
          </cell>
          <cell r="F437">
            <v>0</v>
          </cell>
          <cell r="G437">
            <v>0</v>
          </cell>
          <cell r="H437">
            <v>2</v>
          </cell>
          <cell r="I437">
            <v>3.6</v>
          </cell>
          <cell r="J437">
            <v>6</v>
          </cell>
        </row>
        <row r="438">
          <cell r="B438">
            <v>119060</v>
          </cell>
          <cell r="C438">
            <v>1.516</v>
          </cell>
          <cell r="D438">
            <v>1.1967000000000001</v>
          </cell>
          <cell r="E438">
            <v>0.15609999999999999</v>
          </cell>
          <cell r="F438">
            <v>1.6199999999999999E-2</v>
          </cell>
          <cell r="G438">
            <v>0.14680000000000001</v>
          </cell>
          <cell r="I438">
            <v>3.6</v>
          </cell>
          <cell r="J438">
            <v>6</v>
          </cell>
        </row>
        <row r="439">
          <cell r="B439">
            <v>117336</v>
          </cell>
          <cell r="C439">
            <v>4.8902000000000001</v>
          </cell>
          <cell r="D439">
            <v>3.3938999999999999</v>
          </cell>
          <cell r="E439">
            <v>0.2515</v>
          </cell>
          <cell r="F439">
            <v>0.25869999999999999</v>
          </cell>
          <cell r="G439">
            <v>0.98570000000000002</v>
          </cell>
          <cell r="J439">
            <v>6</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3,6</v>
          </cell>
          <cell r="I442" t="str">
            <v>Padrão Trimestral = 7,2</v>
          </cell>
          <cell r="J442" t="str">
            <v>Padrão Anual = 12</v>
          </cell>
        </row>
        <row r="443">
          <cell r="B443">
            <v>70233</v>
          </cell>
          <cell r="C443">
            <v>0.70879999999999999</v>
          </cell>
          <cell r="D443">
            <v>0.53180000000000005</v>
          </cell>
          <cell r="E443">
            <v>8.6400000000000005E-2</v>
          </cell>
          <cell r="F443">
            <v>9.06E-2</v>
          </cell>
          <cell r="G443">
            <v>0</v>
          </cell>
          <cell r="H443">
            <v>3.6</v>
          </cell>
          <cell r="I443">
            <v>7.2</v>
          </cell>
          <cell r="J443">
            <v>12</v>
          </cell>
        </row>
        <row r="444">
          <cell r="B444">
            <v>70237</v>
          </cell>
          <cell r="C444">
            <v>0.15529999999999999</v>
          </cell>
          <cell r="D444">
            <v>0.13880000000000001</v>
          </cell>
          <cell r="E444">
            <v>1.6500000000000001E-2</v>
          </cell>
          <cell r="F444">
            <v>0</v>
          </cell>
          <cell r="G444">
            <v>0</v>
          </cell>
          <cell r="H444">
            <v>3.6</v>
          </cell>
          <cell r="I444">
            <v>7.2</v>
          </cell>
          <cell r="J444">
            <v>12</v>
          </cell>
        </row>
        <row r="445">
          <cell r="B445">
            <v>70236</v>
          </cell>
          <cell r="C445">
            <v>1.145</v>
          </cell>
          <cell r="D445">
            <v>0.22500000000000001</v>
          </cell>
          <cell r="E445">
            <v>2.5899999999999999E-2</v>
          </cell>
          <cell r="F445">
            <v>0</v>
          </cell>
          <cell r="G445">
            <v>0.89410000000000001</v>
          </cell>
          <cell r="H445">
            <v>3.6</v>
          </cell>
          <cell r="I445">
            <v>7.2</v>
          </cell>
          <cell r="J445">
            <v>12</v>
          </cell>
        </row>
        <row r="446">
          <cell r="B446">
            <v>70235</v>
          </cell>
          <cell r="C446">
            <v>2.0091000000000001</v>
          </cell>
          <cell r="D446">
            <v>0.89559999999999995</v>
          </cell>
          <cell r="E446">
            <v>0.1288</v>
          </cell>
          <cell r="F446">
            <v>9.06E-2</v>
          </cell>
          <cell r="G446">
            <v>0.89410000000000001</v>
          </cell>
          <cell r="H446">
            <v>3.6</v>
          </cell>
          <cell r="I446">
            <v>7.2</v>
          </cell>
          <cell r="J446">
            <v>12</v>
          </cell>
        </row>
        <row r="447">
          <cell r="B447">
            <v>70239</v>
          </cell>
          <cell r="C447">
            <v>0.35010000000000002</v>
          </cell>
          <cell r="D447">
            <v>0.2455</v>
          </cell>
          <cell r="E447">
            <v>3.4200000000000001E-2</v>
          </cell>
          <cell r="F447">
            <v>7.0400000000000004E-2</v>
          </cell>
          <cell r="G447">
            <v>0</v>
          </cell>
          <cell r="H447">
            <v>3.6</v>
          </cell>
          <cell r="I447">
            <v>7.2</v>
          </cell>
          <cell r="J447">
            <v>12</v>
          </cell>
        </row>
        <row r="448">
          <cell r="B448">
            <v>70239</v>
          </cell>
          <cell r="C448">
            <v>0.64649999999999996</v>
          </cell>
          <cell r="D448">
            <v>0.50490000000000002</v>
          </cell>
          <cell r="E448">
            <v>0.12139999999999999</v>
          </cell>
          <cell r="F448">
            <v>2.0199999999999999E-2</v>
          </cell>
          <cell r="G448">
            <v>0</v>
          </cell>
          <cell r="H448">
            <v>3.6</v>
          </cell>
          <cell r="I448">
            <v>7.2</v>
          </cell>
          <cell r="J448">
            <v>12</v>
          </cell>
        </row>
        <row r="449">
          <cell r="B449">
            <v>70303</v>
          </cell>
          <cell r="C449">
            <v>0.93859999999999999</v>
          </cell>
          <cell r="D449">
            <v>0.70709999999999995</v>
          </cell>
          <cell r="E449">
            <v>9.0499999999999997E-2</v>
          </cell>
          <cell r="F449">
            <v>0.14099999999999999</v>
          </cell>
          <cell r="G449">
            <v>0</v>
          </cell>
          <cell r="H449">
            <v>3.6</v>
          </cell>
          <cell r="I449">
            <v>7.2</v>
          </cell>
          <cell r="J449">
            <v>12</v>
          </cell>
        </row>
        <row r="450">
          <cell r="B450">
            <v>70260</v>
          </cell>
          <cell r="C450">
            <v>1.9355</v>
          </cell>
          <cell r="D450">
            <v>1.4577</v>
          </cell>
          <cell r="E450">
            <v>0.24610000000000001</v>
          </cell>
          <cell r="F450">
            <v>0.23169999999999999</v>
          </cell>
          <cell r="G450">
            <v>0</v>
          </cell>
          <cell r="H450">
            <v>3.6</v>
          </cell>
          <cell r="I450">
            <v>7.2</v>
          </cell>
          <cell r="J450">
            <v>12</v>
          </cell>
        </row>
        <row r="451">
          <cell r="B451">
            <v>71646</v>
          </cell>
          <cell r="C451">
            <v>0.54830000000000001</v>
          </cell>
          <cell r="D451">
            <v>0.50629999999999997</v>
          </cell>
          <cell r="E451">
            <v>4.2000000000000003E-2</v>
          </cell>
          <cell r="F451">
            <v>0</v>
          </cell>
          <cell r="G451">
            <v>0</v>
          </cell>
          <cell r="H451">
            <v>3.6</v>
          </cell>
          <cell r="I451">
            <v>7.2</v>
          </cell>
          <cell r="J451">
            <v>12</v>
          </cell>
        </row>
        <row r="452">
          <cell r="B452">
            <v>71658</v>
          </cell>
          <cell r="C452">
            <v>0.3528</v>
          </cell>
          <cell r="D452">
            <v>0.2782</v>
          </cell>
          <cell r="E452">
            <v>7.4499999999999997E-2</v>
          </cell>
          <cell r="F452">
            <v>0</v>
          </cell>
          <cell r="G452">
            <v>0</v>
          </cell>
          <cell r="H452">
            <v>3.6</v>
          </cell>
          <cell r="I452">
            <v>7.2</v>
          </cell>
          <cell r="J452">
            <v>12</v>
          </cell>
        </row>
        <row r="453">
          <cell r="B453">
            <v>71662</v>
          </cell>
          <cell r="C453">
            <v>0.34279999999999999</v>
          </cell>
          <cell r="D453">
            <v>0.23400000000000001</v>
          </cell>
          <cell r="E453">
            <v>3.8399999999999997E-2</v>
          </cell>
          <cell r="F453">
            <v>7.0400000000000004E-2</v>
          </cell>
          <cell r="G453">
            <v>0</v>
          </cell>
          <cell r="H453">
            <v>3.6</v>
          </cell>
          <cell r="I453">
            <v>7.2</v>
          </cell>
          <cell r="J453">
            <v>12</v>
          </cell>
        </row>
        <row r="454">
          <cell r="B454">
            <v>71655</v>
          </cell>
          <cell r="C454">
            <v>1.2439</v>
          </cell>
          <cell r="D454">
            <v>1.0185</v>
          </cell>
          <cell r="E454">
            <v>0.15490000000000001</v>
          </cell>
          <cell r="F454">
            <v>7.0400000000000004E-2</v>
          </cell>
          <cell r="G454">
            <v>0</v>
          </cell>
          <cell r="H454">
            <v>3.6</v>
          </cell>
          <cell r="I454">
            <v>7.2</v>
          </cell>
          <cell r="J454">
            <v>12</v>
          </cell>
        </row>
        <row r="455">
          <cell r="B455">
            <v>71662</v>
          </cell>
          <cell r="C455">
            <v>0.94379999999999997</v>
          </cell>
          <cell r="D455">
            <v>0.44919999999999999</v>
          </cell>
          <cell r="E455">
            <v>3.5200000000000002E-2</v>
          </cell>
          <cell r="F455">
            <v>0</v>
          </cell>
          <cell r="G455">
            <v>0.45929999999999999</v>
          </cell>
          <cell r="H455">
            <v>3.6</v>
          </cell>
          <cell r="I455">
            <v>7.2</v>
          </cell>
          <cell r="J455">
            <v>12</v>
          </cell>
        </row>
        <row r="456">
          <cell r="B456">
            <v>71766</v>
          </cell>
          <cell r="C456">
            <v>0.53139999999999998</v>
          </cell>
          <cell r="D456">
            <v>0.46029999999999999</v>
          </cell>
          <cell r="E456">
            <v>7.1099999999999997E-2</v>
          </cell>
          <cell r="F456">
            <v>0</v>
          </cell>
          <cell r="G456">
            <v>0</v>
          </cell>
          <cell r="H456">
            <v>3.6</v>
          </cell>
          <cell r="I456">
            <v>7.2</v>
          </cell>
          <cell r="J456">
            <v>12</v>
          </cell>
        </row>
        <row r="457">
          <cell r="B457">
            <v>72689</v>
          </cell>
          <cell r="C457">
            <v>1.2131000000000001</v>
          </cell>
          <cell r="D457">
            <v>1.2027000000000001</v>
          </cell>
          <cell r="E457">
            <v>1.03E-2</v>
          </cell>
          <cell r="F457">
            <v>0</v>
          </cell>
          <cell r="G457">
            <v>0</v>
          </cell>
          <cell r="H457">
            <v>3.6</v>
          </cell>
          <cell r="I457">
            <v>7.2</v>
          </cell>
          <cell r="J457">
            <v>12</v>
          </cell>
        </row>
        <row r="458">
          <cell r="B458">
            <v>72039</v>
          </cell>
          <cell r="C458">
            <v>2.6922999999999999</v>
          </cell>
          <cell r="D458">
            <v>2.1190000000000002</v>
          </cell>
          <cell r="E458">
            <v>0.1162</v>
          </cell>
          <cell r="F458">
            <v>0</v>
          </cell>
          <cell r="G458">
            <v>0.45689999999999997</v>
          </cell>
          <cell r="I458">
            <v>7.2</v>
          </cell>
          <cell r="J458">
            <v>12</v>
          </cell>
        </row>
        <row r="459">
          <cell r="B459">
            <v>71048</v>
          </cell>
          <cell r="C459">
            <v>7.8845000000000001</v>
          </cell>
          <cell r="D459">
            <v>5.5026000000000002</v>
          </cell>
          <cell r="E459">
            <v>0.64480000000000004</v>
          </cell>
          <cell r="F459">
            <v>0.38969999999999999</v>
          </cell>
          <cell r="G459">
            <v>1.3472</v>
          </cell>
          <cell r="J459">
            <v>12</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82463</v>
          </cell>
          <cell r="C463">
            <v>0.52439999999999998</v>
          </cell>
          <cell r="D463">
            <v>0.3715</v>
          </cell>
          <cell r="E463">
            <v>6.7000000000000002E-3</v>
          </cell>
          <cell r="F463">
            <v>0.1462</v>
          </cell>
          <cell r="G463">
            <v>0</v>
          </cell>
          <cell r="H463">
            <v>2.7</v>
          </cell>
          <cell r="I463">
            <v>5.4</v>
          </cell>
          <cell r="J463">
            <v>9</v>
          </cell>
        </row>
        <row r="464">
          <cell r="B464">
            <v>82463</v>
          </cell>
          <cell r="C464">
            <v>0.73460000000000003</v>
          </cell>
          <cell r="D464">
            <v>0.58660000000000001</v>
          </cell>
          <cell r="E464">
            <v>1.9E-3</v>
          </cell>
          <cell r="F464">
            <v>0.1462</v>
          </cell>
          <cell r="G464">
            <v>0</v>
          </cell>
          <cell r="H464">
            <v>2.7</v>
          </cell>
          <cell r="I464">
            <v>5.4</v>
          </cell>
          <cell r="J464">
            <v>9</v>
          </cell>
        </row>
        <row r="465">
          <cell r="B465">
            <v>82466</v>
          </cell>
          <cell r="C465">
            <v>0.37190000000000001</v>
          </cell>
          <cell r="D465">
            <v>0.3589</v>
          </cell>
          <cell r="E465">
            <v>4.4999999999999997E-3</v>
          </cell>
          <cell r="F465">
            <v>8.3999999999999995E-3</v>
          </cell>
          <cell r="G465">
            <v>0</v>
          </cell>
          <cell r="H465">
            <v>2.7</v>
          </cell>
          <cell r="I465">
            <v>5.4</v>
          </cell>
          <cell r="J465">
            <v>9</v>
          </cell>
        </row>
        <row r="466">
          <cell r="B466">
            <v>82464</v>
          </cell>
          <cell r="C466">
            <v>1.6309</v>
          </cell>
          <cell r="D466">
            <v>1.3169999999999999</v>
          </cell>
          <cell r="E466">
            <v>1.3100000000000001E-2</v>
          </cell>
          <cell r="F466">
            <v>0.30080000000000001</v>
          </cell>
          <cell r="G466">
            <v>0</v>
          </cell>
          <cell r="H466">
            <v>2.7</v>
          </cell>
          <cell r="I466">
            <v>5.4</v>
          </cell>
          <cell r="J466">
            <v>9</v>
          </cell>
        </row>
        <row r="467">
          <cell r="B467">
            <v>82465</v>
          </cell>
          <cell r="C467">
            <v>0.1686</v>
          </cell>
          <cell r="D467">
            <v>0.1613</v>
          </cell>
          <cell r="E467">
            <v>7.1999999999999998E-3</v>
          </cell>
          <cell r="F467">
            <v>0</v>
          </cell>
          <cell r="G467">
            <v>0</v>
          </cell>
          <cell r="H467">
            <v>2.7</v>
          </cell>
          <cell r="I467">
            <v>5.4</v>
          </cell>
          <cell r="J467">
            <v>9</v>
          </cell>
        </row>
        <row r="468">
          <cell r="B468">
            <v>82466</v>
          </cell>
          <cell r="C468">
            <v>0.48480000000000001</v>
          </cell>
          <cell r="D468">
            <v>0.33560000000000001</v>
          </cell>
          <cell r="E468">
            <v>3.4200000000000001E-2</v>
          </cell>
          <cell r="F468">
            <v>1.03E-2</v>
          </cell>
          <cell r="G468">
            <v>0.1047</v>
          </cell>
          <cell r="H468">
            <v>2.7</v>
          </cell>
          <cell r="I468">
            <v>5.4</v>
          </cell>
          <cell r="J468">
            <v>9</v>
          </cell>
        </row>
        <row r="469">
          <cell r="B469">
            <v>82466</v>
          </cell>
          <cell r="C469">
            <v>0.28260000000000002</v>
          </cell>
          <cell r="D469">
            <v>0.27200000000000002</v>
          </cell>
          <cell r="E469">
            <v>1.0699999999999999E-2</v>
          </cell>
          <cell r="F469">
            <v>0</v>
          </cell>
          <cell r="G469">
            <v>0</v>
          </cell>
          <cell r="H469">
            <v>2.7</v>
          </cell>
          <cell r="I469">
            <v>5.4</v>
          </cell>
          <cell r="J469">
            <v>9</v>
          </cell>
        </row>
        <row r="470">
          <cell r="B470">
            <v>82466</v>
          </cell>
          <cell r="C470">
            <v>0.93600000000000005</v>
          </cell>
          <cell r="D470">
            <v>0.76890000000000003</v>
          </cell>
          <cell r="E470">
            <v>5.21E-2</v>
          </cell>
          <cell r="F470">
            <v>1.03E-2</v>
          </cell>
          <cell r="G470">
            <v>0.1047</v>
          </cell>
          <cell r="H470">
            <v>2.7</v>
          </cell>
          <cell r="I470">
            <v>5.4</v>
          </cell>
          <cell r="J470">
            <v>9</v>
          </cell>
        </row>
        <row r="471">
          <cell r="B471">
            <v>83536</v>
          </cell>
          <cell r="C471">
            <v>0.312</v>
          </cell>
          <cell r="D471">
            <v>0.28820000000000001</v>
          </cell>
          <cell r="E471">
            <v>2.3800000000000002E-2</v>
          </cell>
          <cell r="F471">
            <v>0</v>
          </cell>
          <cell r="G471">
            <v>0</v>
          </cell>
          <cell r="H471">
            <v>2.7</v>
          </cell>
          <cell r="I471">
            <v>5.4</v>
          </cell>
          <cell r="J471">
            <v>9</v>
          </cell>
        </row>
        <row r="472">
          <cell r="B472">
            <v>83537</v>
          </cell>
          <cell r="C472">
            <v>0.2238</v>
          </cell>
          <cell r="D472">
            <v>0.20180000000000001</v>
          </cell>
          <cell r="E472">
            <v>2.1999999999999999E-2</v>
          </cell>
          <cell r="F472">
            <v>0</v>
          </cell>
          <cell r="G472">
            <v>0</v>
          </cell>
          <cell r="H472">
            <v>2.7</v>
          </cell>
          <cell r="I472">
            <v>5.4</v>
          </cell>
          <cell r="J472">
            <v>9</v>
          </cell>
        </row>
        <row r="473">
          <cell r="B473">
            <v>83537</v>
          </cell>
          <cell r="C473">
            <v>0.4456</v>
          </cell>
          <cell r="D473">
            <v>0.32300000000000001</v>
          </cell>
          <cell r="E473">
            <v>0.1207</v>
          </cell>
          <cell r="F473">
            <v>2E-3</v>
          </cell>
          <cell r="G473">
            <v>0</v>
          </cell>
          <cell r="H473">
            <v>2.7</v>
          </cell>
          <cell r="I473">
            <v>5.4</v>
          </cell>
          <cell r="J473">
            <v>9</v>
          </cell>
        </row>
        <row r="474">
          <cell r="B474">
            <v>83537</v>
          </cell>
          <cell r="C474">
            <v>0.98140000000000005</v>
          </cell>
          <cell r="D474">
            <v>0.81299999999999994</v>
          </cell>
          <cell r="E474">
            <v>0.16650000000000001</v>
          </cell>
          <cell r="F474">
            <v>2E-3</v>
          </cell>
          <cell r="G474">
            <v>0</v>
          </cell>
          <cell r="H474">
            <v>2.7</v>
          </cell>
          <cell r="I474">
            <v>5.4</v>
          </cell>
          <cell r="J474">
            <v>9</v>
          </cell>
        </row>
        <row r="475">
          <cell r="B475">
            <v>83600</v>
          </cell>
          <cell r="C475">
            <v>0.49130000000000001</v>
          </cell>
          <cell r="D475">
            <v>0.36659999999999998</v>
          </cell>
          <cell r="E475">
            <v>2.01E-2</v>
          </cell>
          <cell r="F475">
            <v>0.1046</v>
          </cell>
          <cell r="G475">
            <v>0</v>
          </cell>
          <cell r="H475">
            <v>2.7</v>
          </cell>
          <cell r="I475">
            <v>5.4</v>
          </cell>
          <cell r="J475">
            <v>9</v>
          </cell>
        </row>
        <row r="476">
          <cell r="B476">
            <v>83589</v>
          </cell>
          <cell r="C476">
            <v>0.47220000000000001</v>
          </cell>
          <cell r="D476">
            <v>0.46610000000000001</v>
          </cell>
          <cell r="E476">
            <v>6.1999999999999998E-3</v>
          </cell>
          <cell r="F476">
            <v>0</v>
          </cell>
          <cell r="G476">
            <v>0</v>
          </cell>
          <cell r="H476">
            <v>2.7</v>
          </cell>
          <cell r="I476">
            <v>5.4</v>
          </cell>
          <cell r="J476">
            <v>9</v>
          </cell>
        </row>
        <row r="477">
          <cell r="B477">
            <v>84508</v>
          </cell>
          <cell r="C477">
            <v>0.42109999999999997</v>
          </cell>
          <cell r="D477">
            <v>0.40860000000000002</v>
          </cell>
          <cell r="E477">
            <v>1.2500000000000001E-2</v>
          </cell>
          <cell r="F477">
            <v>0</v>
          </cell>
          <cell r="G477">
            <v>0</v>
          </cell>
          <cell r="H477">
            <v>2.7</v>
          </cell>
          <cell r="I477">
            <v>5.4</v>
          </cell>
          <cell r="J477">
            <v>9</v>
          </cell>
        </row>
        <row r="478">
          <cell r="B478">
            <v>83899</v>
          </cell>
          <cell r="C478">
            <v>1.3842000000000001</v>
          </cell>
          <cell r="D478">
            <v>1.2412000000000001</v>
          </cell>
          <cell r="E478">
            <v>3.8800000000000001E-2</v>
          </cell>
          <cell r="F478">
            <v>0.1042</v>
          </cell>
          <cell r="G478">
            <v>0</v>
          </cell>
          <cell r="I478">
            <v>5.4</v>
          </cell>
          <cell r="J478">
            <v>9</v>
          </cell>
        </row>
        <row r="479">
          <cell r="B479">
            <v>83091</v>
          </cell>
          <cell r="C479">
            <v>4.9318</v>
          </cell>
          <cell r="D479">
            <v>4.1407999999999996</v>
          </cell>
          <cell r="E479">
            <v>0.27129999999999999</v>
          </cell>
          <cell r="F479">
            <v>0.41599999999999998</v>
          </cell>
          <cell r="G479">
            <v>0.10390000000000001</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2,1</v>
          </cell>
          <cell r="I482" t="str">
            <v>Padrão Trimestral = 4,2</v>
          </cell>
          <cell r="J482" t="str">
            <v>Padrão Anual = 7</v>
          </cell>
        </row>
        <row r="483">
          <cell r="B483">
            <v>29549</v>
          </cell>
          <cell r="C483">
            <v>0.37040000000000001</v>
          </cell>
          <cell r="D483">
            <v>0.3085</v>
          </cell>
          <cell r="E483">
            <v>6.1899999999999997E-2</v>
          </cell>
          <cell r="F483">
            <v>0</v>
          </cell>
          <cell r="G483">
            <v>0</v>
          </cell>
          <cell r="H483">
            <v>2.1</v>
          </cell>
          <cell r="I483">
            <v>4.2</v>
          </cell>
          <cell r="J483">
            <v>7</v>
          </cell>
        </row>
        <row r="484">
          <cell r="B484">
            <v>29549</v>
          </cell>
          <cell r="C484">
            <v>0.4103</v>
          </cell>
          <cell r="D484">
            <v>0.40410000000000001</v>
          </cell>
          <cell r="E484">
            <v>6.1000000000000004E-3</v>
          </cell>
          <cell r="F484">
            <v>0</v>
          </cell>
          <cell r="G484">
            <v>0</v>
          </cell>
          <cell r="H484">
            <v>2.1</v>
          </cell>
          <cell r="I484">
            <v>4.2</v>
          </cell>
          <cell r="J484">
            <v>7</v>
          </cell>
        </row>
        <row r="485">
          <cell r="B485">
            <v>29549</v>
          </cell>
          <cell r="C485">
            <v>0.2024</v>
          </cell>
          <cell r="D485">
            <v>0.17449999999999999</v>
          </cell>
          <cell r="E485">
            <v>2.58E-2</v>
          </cell>
          <cell r="F485">
            <v>0</v>
          </cell>
          <cell r="G485">
            <v>2.2000000000000001E-3</v>
          </cell>
          <cell r="H485">
            <v>2.1</v>
          </cell>
          <cell r="I485">
            <v>4.2</v>
          </cell>
          <cell r="J485">
            <v>7</v>
          </cell>
        </row>
        <row r="486">
          <cell r="B486">
            <v>29549</v>
          </cell>
          <cell r="C486">
            <v>0.98309999999999997</v>
          </cell>
          <cell r="D486">
            <v>0.8871</v>
          </cell>
          <cell r="E486">
            <v>9.3799999999999994E-2</v>
          </cell>
          <cell r="F486">
            <v>0</v>
          </cell>
          <cell r="G486">
            <v>2.2000000000000001E-3</v>
          </cell>
          <cell r="H486">
            <v>2.1</v>
          </cell>
          <cell r="I486">
            <v>4.2</v>
          </cell>
          <cell r="J486">
            <v>7</v>
          </cell>
        </row>
        <row r="487">
          <cell r="B487">
            <v>29549</v>
          </cell>
          <cell r="C487">
            <v>0.27460000000000001</v>
          </cell>
          <cell r="D487">
            <v>0.15859999999999999</v>
          </cell>
          <cell r="E487">
            <v>0.1071</v>
          </cell>
          <cell r="F487">
            <v>8.8999999999999999E-3</v>
          </cell>
          <cell r="G487">
            <v>0</v>
          </cell>
          <cell r="H487">
            <v>2.1</v>
          </cell>
          <cell r="I487">
            <v>4.2</v>
          </cell>
          <cell r="J487">
            <v>7</v>
          </cell>
        </row>
        <row r="488">
          <cell r="B488">
            <v>29549</v>
          </cell>
          <cell r="C488">
            <v>0.23449999999999999</v>
          </cell>
          <cell r="D488">
            <v>0.22589999999999999</v>
          </cell>
          <cell r="E488">
            <v>8.6E-3</v>
          </cell>
          <cell r="F488">
            <v>0</v>
          </cell>
          <cell r="G488">
            <v>0</v>
          </cell>
          <cell r="H488">
            <v>2.1</v>
          </cell>
          <cell r="I488">
            <v>4.2</v>
          </cell>
          <cell r="J488">
            <v>7</v>
          </cell>
        </row>
        <row r="489">
          <cell r="B489">
            <v>29549</v>
          </cell>
          <cell r="C489">
            <v>0.15529999999999999</v>
          </cell>
          <cell r="D489">
            <v>0.14319999999999999</v>
          </cell>
          <cell r="E489">
            <v>1.2200000000000001E-2</v>
          </cell>
          <cell r="F489">
            <v>0</v>
          </cell>
          <cell r="G489">
            <v>0</v>
          </cell>
          <cell r="H489">
            <v>2.1</v>
          </cell>
          <cell r="I489">
            <v>4.2</v>
          </cell>
          <cell r="J489">
            <v>7</v>
          </cell>
        </row>
        <row r="490">
          <cell r="B490">
            <v>29549</v>
          </cell>
          <cell r="C490">
            <v>0.66439999999999999</v>
          </cell>
          <cell r="D490">
            <v>0.52769999999999995</v>
          </cell>
          <cell r="E490">
            <v>0.12790000000000001</v>
          </cell>
          <cell r="F490">
            <v>8.8999999999999999E-3</v>
          </cell>
          <cell r="G490">
            <v>0</v>
          </cell>
          <cell r="H490">
            <v>2.1</v>
          </cell>
          <cell r="I490">
            <v>4.2</v>
          </cell>
          <cell r="J490">
            <v>7</v>
          </cell>
        </row>
        <row r="491">
          <cell r="B491">
            <v>29549</v>
          </cell>
          <cell r="C491">
            <v>0.73419999999999996</v>
          </cell>
          <cell r="D491">
            <v>0.7208</v>
          </cell>
          <cell r="E491">
            <v>8.9999999999999993E-3</v>
          </cell>
          <cell r="F491">
            <v>4.4000000000000003E-3</v>
          </cell>
          <cell r="G491">
            <v>0</v>
          </cell>
          <cell r="H491">
            <v>2.1</v>
          </cell>
          <cell r="I491">
            <v>4.2</v>
          </cell>
          <cell r="J491">
            <v>7</v>
          </cell>
        </row>
        <row r="492">
          <cell r="B492">
            <v>29549</v>
          </cell>
          <cell r="C492">
            <v>9.5100000000000004E-2</v>
          </cell>
          <cell r="D492">
            <v>9.3600000000000003E-2</v>
          </cell>
          <cell r="E492">
            <v>1.5E-3</v>
          </cell>
          <cell r="F492">
            <v>0</v>
          </cell>
          <cell r="G492">
            <v>0</v>
          </cell>
          <cell r="H492">
            <v>2.1</v>
          </cell>
          <cell r="I492">
            <v>4.2</v>
          </cell>
          <cell r="J492">
            <v>7</v>
          </cell>
        </row>
        <row r="493">
          <cell r="B493">
            <v>29549</v>
          </cell>
          <cell r="C493">
            <v>0.1293</v>
          </cell>
          <cell r="D493">
            <v>0.10050000000000001</v>
          </cell>
          <cell r="E493">
            <v>2.87E-2</v>
          </cell>
          <cell r="F493">
            <v>0</v>
          </cell>
          <cell r="G493">
            <v>0</v>
          </cell>
          <cell r="H493">
            <v>2.1</v>
          </cell>
          <cell r="I493">
            <v>4.2</v>
          </cell>
          <cell r="J493">
            <v>7</v>
          </cell>
        </row>
        <row r="494">
          <cell r="B494">
            <v>29549</v>
          </cell>
          <cell r="C494">
            <v>0.95860000000000001</v>
          </cell>
          <cell r="D494">
            <v>0.91490000000000005</v>
          </cell>
          <cell r="E494">
            <v>3.9199999999999999E-2</v>
          </cell>
          <cell r="F494">
            <v>4.4000000000000003E-3</v>
          </cell>
          <cell r="G494">
            <v>0</v>
          </cell>
          <cell r="H494">
            <v>2.1</v>
          </cell>
          <cell r="I494">
            <v>4.2</v>
          </cell>
          <cell r="J494">
            <v>7</v>
          </cell>
        </row>
        <row r="495">
          <cell r="B495">
            <v>29549</v>
          </cell>
          <cell r="C495">
            <v>1.3811</v>
          </cell>
          <cell r="D495">
            <v>0.3901</v>
          </cell>
          <cell r="E495">
            <v>1.2999999999999999E-3</v>
          </cell>
          <cell r="F495">
            <v>0.98750000000000004</v>
          </cell>
          <cell r="G495">
            <v>2.2000000000000001E-3</v>
          </cell>
          <cell r="H495">
            <v>2.1</v>
          </cell>
          <cell r="I495">
            <v>4.2</v>
          </cell>
          <cell r="J495">
            <v>7</v>
          </cell>
        </row>
        <row r="496">
          <cell r="B496">
            <v>29549</v>
          </cell>
          <cell r="C496">
            <v>1.2364999999999999</v>
          </cell>
          <cell r="D496">
            <v>0.2311</v>
          </cell>
          <cell r="E496">
            <v>1.7899999999999999E-2</v>
          </cell>
          <cell r="F496">
            <v>0.98750000000000004</v>
          </cell>
          <cell r="G496">
            <v>0</v>
          </cell>
          <cell r="H496">
            <v>2.1</v>
          </cell>
          <cell r="I496">
            <v>4.2</v>
          </cell>
          <cell r="J496">
            <v>7</v>
          </cell>
        </row>
        <row r="497">
          <cell r="B497">
            <v>29549</v>
          </cell>
          <cell r="C497">
            <v>0.70550000000000002</v>
          </cell>
          <cell r="D497">
            <v>0.39829999999999999</v>
          </cell>
          <cell r="E497">
            <v>6.0600000000000001E-2</v>
          </cell>
          <cell r="F497">
            <v>0.2467</v>
          </cell>
          <cell r="G497">
            <v>0</v>
          </cell>
          <cell r="H497">
            <v>2.1</v>
          </cell>
          <cell r="I497">
            <v>4.2</v>
          </cell>
          <cell r="J497">
            <v>7</v>
          </cell>
        </row>
        <row r="498">
          <cell r="B498">
            <v>29549</v>
          </cell>
          <cell r="C498">
            <v>3.3231000000000002</v>
          </cell>
          <cell r="D498">
            <v>1.0195000000000001</v>
          </cell>
          <cell r="E498">
            <v>7.9799999999999996E-2</v>
          </cell>
          <cell r="F498">
            <v>2.2216999999999998</v>
          </cell>
          <cell r="G498">
            <v>2.2000000000000001E-3</v>
          </cell>
          <cell r="I498">
            <v>4.2</v>
          </cell>
          <cell r="J498">
            <v>7</v>
          </cell>
        </row>
        <row r="499">
          <cell r="B499">
            <v>29549</v>
          </cell>
          <cell r="C499">
            <v>5.9291999999999998</v>
          </cell>
          <cell r="D499">
            <v>3.3492000000000002</v>
          </cell>
          <cell r="E499">
            <v>0.3407</v>
          </cell>
          <cell r="F499">
            <v>2.2349999999999999</v>
          </cell>
          <cell r="G499">
            <v>4.4000000000000003E-3</v>
          </cell>
          <cell r="J499">
            <v>7</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4,2</v>
          </cell>
          <cell r="I502" t="str">
            <v>Padrão Trimestral = 8,4</v>
          </cell>
          <cell r="J502" t="str">
            <v>Padrão Anual = 14</v>
          </cell>
        </row>
        <row r="503">
          <cell r="B503">
            <v>153670</v>
          </cell>
          <cell r="C503">
            <v>1.5187999999999999</v>
          </cell>
          <cell r="D503">
            <v>1.3763000000000001</v>
          </cell>
          <cell r="E503">
            <v>3.1199999999999999E-2</v>
          </cell>
          <cell r="F503">
            <v>0.1113</v>
          </cell>
          <cell r="G503">
            <v>0</v>
          </cell>
          <cell r="H503">
            <v>4.2</v>
          </cell>
          <cell r="I503">
            <v>8.4</v>
          </cell>
          <cell r="J503">
            <v>14</v>
          </cell>
        </row>
        <row r="504">
          <cell r="B504">
            <v>153672</v>
          </cell>
          <cell r="C504">
            <v>0.66</v>
          </cell>
          <cell r="D504">
            <v>0.52159999999999995</v>
          </cell>
          <cell r="E504">
            <v>8.3099999999999993E-2</v>
          </cell>
          <cell r="F504">
            <v>5.5300000000000002E-2</v>
          </cell>
          <cell r="G504">
            <v>0</v>
          </cell>
          <cell r="H504">
            <v>4.2</v>
          </cell>
          <cell r="I504">
            <v>8.4</v>
          </cell>
          <cell r="J504">
            <v>14</v>
          </cell>
        </row>
        <row r="505">
          <cell r="B505">
            <v>153677</v>
          </cell>
          <cell r="C505">
            <v>1.1654</v>
          </cell>
          <cell r="D505">
            <v>0.47649999999999998</v>
          </cell>
          <cell r="E505">
            <v>4.7500000000000001E-2</v>
          </cell>
          <cell r="F505">
            <v>0.436</v>
          </cell>
          <cell r="G505">
            <v>0.2054</v>
          </cell>
          <cell r="H505">
            <v>4.2</v>
          </cell>
          <cell r="I505">
            <v>8.4</v>
          </cell>
          <cell r="J505">
            <v>14</v>
          </cell>
        </row>
        <row r="506">
          <cell r="B506">
            <v>153673</v>
          </cell>
          <cell r="C506">
            <v>3.3441999999999998</v>
          </cell>
          <cell r="D506">
            <v>2.3744000000000001</v>
          </cell>
          <cell r="E506">
            <v>0.1618</v>
          </cell>
          <cell r="F506">
            <v>0.60260000000000002</v>
          </cell>
          <cell r="G506">
            <v>0.2054</v>
          </cell>
          <cell r="H506">
            <v>4.2</v>
          </cell>
          <cell r="I506">
            <v>8.4</v>
          </cell>
          <cell r="J506">
            <v>14</v>
          </cell>
        </row>
        <row r="507">
          <cell r="B507">
            <v>153853</v>
          </cell>
          <cell r="C507">
            <v>0.41510000000000002</v>
          </cell>
          <cell r="D507">
            <v>0.37830000000000003</v>
          </cell>
          <cell r="E507">
            <v>3.6799999999999999E-2</v>
          </cell>
          <cell r="F507">
            <v>0</v>
          </cell>
          <cell r="G507">
            <v>0</v>
          </cell>
          <cell r="H507">
            <v>4.2</v>
          </cell>
          <cell r="I507">
            <v>8.4</v>
          </cell>
          <cell r="J507">
            <v>14</v>
          </cell>
        </row>
        <row r="508">
          <cell r="B508">
            <v>153872</v>
          </cell>
          <cell r="C508">
            <v>2.0047999999999999</v>
          </cell>
          <cell r="D508">
            <v>0.70089999999999997</v>
          </cell>
          <cell r="E508">
            <v>4.3099999999999999E-2</v>
          </cell>
          <cell r="F508">
            <v>1.2607999999999999</v>
          </cell>
          <cell r="G508">
            <v>0</v>
          </cell>
          <cell r="H508">
            <v>4.2</v>
          </cell>
          <cell r="I508">
            <v>8.4</v>
          </cell>
          <cell r="J508">
            <v>14</v>
          </cell>
        </row>
        <row r="509">
          <cell r="B509">
            <v>154037</v>
          </cell>
          <cell r="C509">
            <v>1.2745</v>
          </cell>
          <cell r="D509">
            <v>0.61150000000000004</v>
          </cell>
          <cell r="E509">
            <v>2.8400000000000002E-2</v>
          </cell>
          <cell r="F509">
            <v>0.63460000000000005</v>
          </cell>
          <cell r="G509">
            <v>0</v>
          </cell>
          <cell r="H509">
            <v>4.2</v>
          </cell>
          <cell r="I509">
            <v>8.4</v>
          </cell>
          <cell r="J509">
            <v>14</v>
          </cell>
        </row>
        <row r="510">
          <cell r="B510">
            <v>153921</v>
          </cell>
          <cell r="C510">
            <v>3.6945000000000001</v>
          </cell>
          <cell r="D510">
            <v>1.6908000000000001</v>
          </cell>
          <cell r="E510">
            <v>0.10829999999999999</v>
          </cell>
          <cell r="F510">
            <v>1.8955</v>
          </cell>
          <cell r="G510">
            <v>0</v>
          </cell>
          <cell r="H510">
            <v>4.2</v>
          </cell>
          <cell r="I510">
            <v>8.4</v>
          </cell>
          <cell r="J510">
            <v>14</v>
          </cell>
        </row>
        <row r="511">
          <cell r="B511">
            <v>157633</v>
          </cell>
          <cell r="C511">
            <v>1.2281</v>
          </cell>
          <cell r="D511">
            <v>1.0086999999999999</v>
          </cell>
          <cell r="E511">
            <v>1.41E-2</v>
          </cell>
          <cell r="F511">
            <v>0</v>
          </cell>
          <cell r="G511">
            <v>0.20530000000000001</v>
          </cell>
          <cell r="H511">
            <v>4.2</v>
          </cell>
          <cell r="I511">
            <v>8.4</v>
          </cell>
          <cell r="J511">
            <v>14</v>
          </cell>
        </row>
        <row r="512">
          <cell r="B512">
            <v>157629</v>
          </cell>
          <cell r="C512">
            <v>0.32679999999999998</v>
          </cell>
          <cell r="D512">
            <v>0.31640000000000001</v>
          </cell>
          <cell r="E512">
            <v>1.04E-2</v>
          </cell>
          <cell r="F512">
            <v>0</v>
          </cell>
          <cell r="G512">
            <v>0</v>
          </cell>
          <cell r="H512">
            <v>4.2</v>
          </cell>
          <cell r="I512">
            <v>8.4</v>
          </cell>
          <cell r="J512">
            <v>14</v>
          </cell>
        </row>
        <row r="513">
          <cell r="B513">
            <v>157627</v>
          </cell>
          <cell r="C513">
            <v>0.75970000000000004</v>
          </cell>
          <cell r="D513">
            <v>0.4173</v>
          </cell>
          <cell r="E513">
            <v>2.5100000000000001E-2</v>
          </cell>
          <cell r="F513">
            <v>0.31730000000000003</v>
          </cell>
          <cell r="G513">
            <v>0</v>
          </cell>
          <cell r="H513">
            <v>4.2</v>
          </cell>
          <cell r="I513">
            <v>8.4</v>
          </cell>
          <cell r="J513">
            <v>14</v>
          </cell>
        </row>
        <row r="514">
          <cell r="B514">
            <v>157630</v>
          </cell>
          <cell r="C514">
            <v>2.3146</v>
          </cell>
          <cell r="D514">
            <v>1.7423999999999999</v>
          </cell>
          <cell r="E514">
            <v>4.9599999999999998E-2</v>
          </cell>
          <cell r="F514">
            <v>0.31730000000000003</v>
          </cell>
          <cell r="G514">
            <v>0.20530000000000001</v>
          </cell>
          <cell r="H514">
            <v>4.2</v>
          </cell>
          <cell r="I514">
            <v>8.4</v>
          </cell>
          <cell r="J514">
            <v>14</v>
          </cell>
        </row>
        <row r="515">
          <cell r="B515">
            <v>157873</v>
          </cell>
          <cell r="C515">
            <v>1.2798</v>
          </cell>
          <cell r="D515">
            <v>0.55759999999999998</v>
          </cell>
          <cell r="E515">
            <v>3.95E-2</v>
          </cell>
          <cell r="F515">
            <v>0</v>
          </cell>
          <cell r="G515">
            <v>0.68269999999999997</v>
          </cell>
          <cell r="H515">
            <v>4.2</v>
          </cell>
          <cell r="I515">
            <v>8.4</v>
          </cell>
          <cell r="J515">
            <v>14</v>
          </cell>
        </row>
        <row r="516">
          <cell r="B516">
            <v>157871</v>
          </cell>
          <cell r="C516">
            <v>0.69540000000000002</v>
          </cell>
          <cell r="D516">
            <v>0.66479999999999995</v>
          </cell>
          <cell r="E516">
            <v>1.2500000000000001E-2</v>
          </cell>
          <cell r="F516">
            <v>1.8100000000000002E-2</v>
          </cell>
          <cell r="G516">
            <v>0</v>
          </cell>
          <cell r="H516">
            <v>4.2</v>
          </cell>
          <cell r="I516">
            <v>8.4</v>
          </cell>
          <cell r="J516">
            <v>14</v>
          </cell>
        </row>
        <row r="517">
          <cell r="B517">
            <v>160949</v>
          </cell>
          <cell r="C517">
            <v>1.3761000000000001</v>
          </cell>
          <cell r="D517">
            <v>1.0845</v>
          </cell>
          <cell r="E517">
            <v>4.1399999999999999E-2</v>
          </cell>
          <cell r="F517">
            <v>3.5999999999999999E-3</v>
          </cell>
          <cell r="G517">
            <v>0.2467</v>
          </cell>
          <cell r="H517">
            <v>4.2</v>
          </cell>
          <cell r="I517">
            <v>8.4</v>
          </cell>
          <cell r="J517">
            <v>14</v>
          </cell>
        </row>
        <row r="518">
          <cell r="B518">
            <v>158898</v>
          </cell>
          <cell r="C518">
            <v>3.3563000000000001</v>
          </cell>
          <cell r="D518">
            <v>2.3130000000000002</v>
          </cell>
          <cell r="E518">
            <v>9.3600000000000003E-2</v>
          </cell>
          <cell r="F518">
            <v>2.1600000000000001E-2</v>
          </cell>
          <cell r="G518">
            <v>0.92820000000000003</v>
          </cell>
          <cell r="I518">
            <v>8.4</v>
          </cell>
          <cell r="J518">
            <v>14</v>
          </cell>
        </row>
        <row r="519">
          <cell r="B519">
            <v>156030</v>
          </cell>
          <cell r="C519">
            <v>12.694599999999999</v>
          </cell>
          <cell r="D519">
            <v>8.1221999999999994</v>
          </cell>
          <cell r="E519">
            <v>0.41160000000000002</v>
          </cell>
          <cell r="F519">
            <v>2.8058999999999998</v>
          </cell>
          <cell r="G519">
            <v>1.355</v>
          </cell>
          <cell r="J519">
            <v>14</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4,8</v>
          </cell>
          <cell r="I522" t="str">
            <v>Padrão Trimestral = 9,6</v>
          </cell>
          <cell r="J522" t="str">
            <v>Padrão Anual = 16</v>
          </cell>
        </row>
        <row r="523">
          <cell r="B523">
            <v>68944</v>
          </cell>
          <cell r="C523">
            <v>1.129</v>
          </cell>
          <cell r="D523">
            <v>1.1138999999999999</v>
          </cell>
          <cell r="E523">
            <v>1.5100000000000001E-2</v>
          </cell>
          <cell r="F523">
            <v>0</v>
          </cell>
          <cell r="G523">
            <v>0</v>
          </cell>
          <cell r="H523">
            <v>4.8</v>
          </cell>
          <cell r="I523">
            <v>9.6</v>
          </cell>
          <cell r="J523">
            <v>16</v>
          </cell>
        </row>
        <row r="524">
          <cell r="B524">
            <v>68836</v>
          </cell>
          <cell r="C524">
            <v>1.6146</v>
          </cell>
          <cell r="D524">
            <v>1.4548000000000001</v>
          </cell>
          <cell r="E524">
            <v>2.3E-2</v>
          </cell>
          <cell r="F524">
            <v>0.13669999999999999</v>
          </cell>
          <cell r="G524">
            <v>0</v>
          </cell>
          <cell r="H524">
            <v>4.8</v>
          </cell>
          <cell r="I524">
            <v>9.6</v>
          </cell>
          <cell r="J524">
            <v>16</v>
          </cell>
        </row>
        <row r="525">
          <cell r="B525">
            <v>68762</v>
          </cell>
          <cell r="C525">
            <v>0.59960000000000002</v>
          </cell>
          <cell r="D525">
            <v>0.41959999999999997</v>
          </cell>
          <cell r="E525">
            <v>6.6000000000000003E-2</v>
          </cell>
          <cell r="F525">
            <v>0</v>
          </cell>
          <cell r="G525">
            <v>0.114</v>
          </cell>
          <cell r="H525">
            <v>4.8</v>
          </cell>
          <cell r="I525">
            <v>9.6</v>
          </cell>
          <cell r="J525">
            <v>16</v>
          </cell>
        </row>
        <row r="526">
          <cell r="B526">
            <v>68847</v>
          </cell>
          <cell r="C526">
            <v>3.3437999999999999</v>
          </cell>
          <cell r="D526">
            <v>2.9891000000000001</v>
          </cell>
          <cell r="E526">
            <v>0.104</v>
          </cell>
          <cell r="F526">
            <v>0.13669999999999999</v>
          </cell>
          <cell r="G526">
            <v>0.1139</v>
          </cell>
          <cell r="H526">
            <v>4.8</v>
          </cell>
          <cell r="I526">
            <v>9.6</v>
          </cell>
          <cell r="J526">
            <v>16</v>
          </cell>
        </row>
        <row r="527">
          <cell r="B527">
            <v>68813</v>
          </cell>
          <cell r="C527">
            <v>0.64770000000000005</v>
          </cell>
          <cell r="D527">
            <v>0.49430000000000002</v>
          </cell>
          <cell r="E527">
            <v>0.15279999999999999</v>
          </cell>
          <cell r="F527">
            <v>0</v>
          </cell>
          <cell r="G527">
            <v>5.9999999999999995E-4</v>
          </cell>
          <cell r="H527">
            <v>4.8</v>
          </cell>
          <cell r="I527">
            <v>9.6</v>
          </cell>
          <cell r="J527">
            <v>16</v>
          </cell>
        </row>
        <row r="528">
          <cell r="B528">
            <v>68791</v>
          </cell>
          <cell r="C528">
            <v>1.4116</v>
          </cell>
          <cell r="D528">
            <v>0.30740000000000001</v>
          </cell>
          <cell r="E528">
            <v>0.21970000000000001</v>
          </cell>
          <cell r="F528">
            <v>0.88460000000000005</v>
          </cell>
          <cell r="G528">
            <v>0</v>
          </cell>
          <cell r="H528">
            <v>4.8</v>
          </cell>
          <cell r="I528">
            <v>9.6</v>
          </cell>
          <cell r="J528">
            <v>16</v>
          </cell>
        </row>
        <row r="529">
          <cell r="B529">
            <v>68797</v>
          </cell>
          <cell r="C529">
            <v>1.0364</v>
          </cell>
          <cell r="D529">
            <v>0.90269999999999995</v>
          </cell>
          <cell r="E529">
            <v>0.1336</v>
          </cell>
          <cell r="F529">
            <v>0</v>
          </cell>
          <cell r="G529">
            <v>0</v>
          </cell>
          <cell r="H529">
            <v>4.8</v>
          </cell>
          <cell r="I529">
            <v>9.6</v>
          </cell>
          <cell r="J529">
            <v>16</v>
          </cell>
        </row>
        <row r="530">
          <cell r="B530">
            <v>68800</v>
          </cell>
          <cell r="C530">
            <v>3.0956000000000001</v>
          </cell>
          <cell r="D530">
            <v>1.7043999999999999</v>
          </cell>
          <cell r="E530">
            <v>0.50609999999999999</v>
          </cell>
          <cell r="F530">
            <v>0.88449999999999995</v>
          </cell>
          <cell r="G530">
            <v>5.9999999999999995E-4</v>
          </cell>
          <cell r="H530">
            <v>4.8</v>
          </cell>
          <cell r="I530">
            <v>9.6</v>
          </cell>
          <cell r="J530">
            <v>16</v>
          </cell>
        </row>
        <row r="531">
          <cell r="B531">
            <v>71218</v>
          </cell>
          <cell r="C531">
            <v>0.41870000000000002</v>
          </cell>
          <cell r="D531">
            <v>0.37230000000000002</v>
          </cell>
          <cell r="E531">
            <v>4.6300000000000001E-2</v>
          </cell>
          <cell r="F531">
            <v>0</v>
          </cell>
          <cell r="G531">
            <v>0</v>
          </cell>
          <cell r="H531">
            <v>4.8</v>
          </cell>
          <cell r="I531">
            <v>9.6</v>
          </cell>
          <cell r="J531">
            <v>16</v>
          </cell>
        </row>
        <row r="532">
          <cell r="B532">
            <v>71213</v>
          </cell>
          <cell r="C532">
            <v>0.62829999999999997</v>
          </cell>
          <cell r="D532">
            <v>0.53410000000000002</v>
          </cell>
          <cell r="E532">
            <v>9.4100000000000003E-2</v>
          </cell>
          <cell r="F532">
            <v>0</v>
          </cell>
          <cell r="G532">
            <v>0</v>
          </cell>
          <cell r="H532">
            <v>4.8</v>
          </cell>
          <cell r="I532">
            <v>9.6</v>
          </cell>
          <cell r="J532">
            <v>16</v>
          </cell>
        </row>
        <row r="533">
          <cell r="B533">
            <v>71337</v>
          </cell>
          <cell r="C533">
            <v>0.37809999999999999</v>
          </cell>
          <cell r="D533">
            <v>0.3553</v>
          </cell>
          <cell r="E533">
            <v>2.2599999999999999E-2</v>
          </cell>
          <cell r="F533">
            <v>2.0000000000000001E-4</v>
          </cell>
          <cell r="G533">
            <v>0</v>
          </cell>
          <cell r="H533">
            <v>4.8</v>
          </cell>
          <cell r="I533">
            <v>9.6</v>
          </cell>
          <cell r="J533">
            <v>16</v>
          </cell>
        </row>
        <row r="534">
          <cell r="B534">
            <v>71256</v>
          </cell>
          <cell r="C534">
            <v>1.4249000000000001</v>
          </cell>
          <cell r="D534">
            <v>1.2616000000000001</v>
          </cell>
          <cell r="E534">
            <v>0.16289999999999999</v>
          </cell>
          <cell r="F534">
            <v>2.0000000000000001E-4</v>
          </cell>
          <cell r="G534">
            <v>0</v>
          </cell>
          <cell r="H534">
            <v>4.8</v>
          </cell>
          <cell r="I534">
            <v>9.6</v>
          </cell>
          <cell r="J534">
            <v>16</v>
          </cell>
        </row>
        <row r="535">
          <cell r="B535">
            <v>71506</v>
          </cell>
          <cell r="C535">
            <v>0.66710000000000003</v>
          </cell>
          <cell r="D535">
            <v>0.52490000000000003</v>
          </cell>
          <cell r="E535">
            <v>1.21E-2</v>
          </cell>
          <cell r="F535">
            <v>1.46E-2</v>
          </cell>
          <cell r="G535">
            <v>0.11550000000000001</v>
          </cell>
          <cell r="H535">
            <v>4.8</v>
          </cell>
          <cell r="I535">
            <v>9.6</v>
          </cell>
          <cell r="J535">
            <v>16</v>
          </cell>
        </row>
        <row r="536">
          <cell r="B536">
            <v>71503</v>
          </cell>
          <cell r="C536">
            <v>0.50180000000000002</v>
          </cell>
          <cell r="D536">
            <v>0.49009999999999998</v>
          </cell>
          <cell r="E536">
            <v>1.1299999999999999E-2</v>
          </cell>
          <cell r="F536">
            <v>0</v>
          </cell>
          <cell r="G536">
            <v>2.9999999999999997E-4</v>
          </cell>
          <cell r="H536">
            <v>4.8</v>
          </cell>
          <cell r="I536">
            <v>9.6</v>
          </cell>
          <cell r="J536">
            <v>16</v>
          </cell>
        </row>
        <row r="537">
          <cell r="B537">
            <v>73809</v>
          </cell>
          <cell r="C537">
            <v>1.111</v>
          </cell>
          <cell r="D537">
            <v>1.1099000000000001</v>
          </cell>
          <cell r="E537">
            <v>1E-3</v>
          </cell>
          <cell r="F537">
            <v>2.0000000000000001E-4</v>
          </cell>
          <cell r="G537">
            <v>0</v>
          </cell>
          <cell r="H537">
            <v>4.8</v>
          </cell>
          <cell r="I537">
            <v>9.6</v>
          </cell>
          <cell r="J537">
            <v>16</v>
          </cell>
        </row>
        <row r="538">
          <cell r="B538">
            <v>72273</v>
          </cell>
          <cell r="C538">
            <v>2.2911000000000001</v>
          </cell>
          <cell r="D538">
            <v>2.1377000000000002</v>
          </cell>
          <cell r="E538">
            <v>2.4199999999999999E-2</v>
          </cell>
          <cell r="F538">
            <v>1.46E-2</v>
          </cell>
          <cell r="G538">
            <v>0.11459999999999999</v>
          </cell>
          <cell r="I538">
            <v>9.6</v>
          </cell>
          <cell r="J538">
            <v>16</v>
          </cell>
        </row>
        <row r="539">
          <cell r="B539">
            <v>70294</v>
          </cell>
          <cell r="C539">
            <v>10.104799999999999</v>
          </cell>
          <cell r="D539">
            <v>8.0724999999999998</v>
          </cell>
          <cell r="E539">
            <v>0.7873</v>
          </cell>
          <cell r="F539">
            <v>1.0147999999999999</v>
          </cell>
          <cell r="G539">
            <v>0.22989999999999999</v>
          </cell>
          <cell r="J539">
            <v>16</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9</v>
          </cell>
          <cell r="I542" t="str">
            <v>Padrão Trimestral = 18</v>
          </cell>
          <cell r="J542" t="str">
            <v>Padrão Anual = 30</v>
          </cell>
        </row>
        <row r="543">
          <cell r="B543">
            <v>9623</v>
          </cell>
          <cell r="C543">
            <v>1.3051999999999999</v>
          </cell>
          <cell r="D543">
            <v>0.46010000000000001</v>
          </cell>
          <cell r="E543">
            <v>6.9999999999999999E-4</v>
          </cell>
          <cell r="F543">
            <v>0.84430000000000005</v>
          </cell>
          <cell r="G543">
            <v>0</v>
          </cell>
          <cell r="H543">
            <v>9</v>
          </cell>
          <cell r="I543">
            <v>18</v>
          </cell>
          <cell r="J543">
            <v>30</v>
          </cell>
        </row>
        <row r="544">
          <cell r="B544">
            <v>9623</v>
          </cell>
          <cell r="C544">
            <v>0.60299999999999998</v>
          </cell>
          <cell r="D544">
            <v>0.60050000000000003</v>
          </cell>
          <cell r="E544">
            <v>2.5000000000000001E-3</v>
          </cell>
          <cell r="F544">
            <v>0</v>
          </cell>
          <cell r="G544">
            <v>0</v>
          </cell>
          <cell r="H544">
            <v>9</v>
          </cell>
          <cell r="I544">
            <v>18</v>
          </cell>
          <cell r="J544">
            <v>30</v>
          </cell>
        </row>
        <row r="545">
          <cell r="B545">
            <v>9623</v>
          </cell>
          <cell r="C545">
            <v>2.2399</v>
          </cell>
          <cell r="D545">
            <v>1.2990999999999999</v>
          </cell>
          <cell r="E545">
            <v>5.7000000000000002E-3</v>
          </cell>
          <cell r="F545">
            <v>0</v>
          </cell>
          <cell r="G545">
            <v>0.93520000000000003</v>
          </cell>
          <cell r="H545">
            <v>9</v>
          </cell>
          <cell r="I545">
            <v>18</v>
          </cell>
          <cell r="J545">
            <v>30</v>
          </cell>
        </row>
        <row r="546">
          <cell r="B546">
            <v>9623</v>
          </cell>
          <cell r="C546">
            <v>4.1481000000000003</v>
          </cell>
          <cell r="D546">
            <v>2.3597000000000001</v>
          </cell>
          <cell r="E546">
            <v>8.8999999999999999E-3</v>
          </cell>
          <cell r="F546">
            <v>0.84430000000000005</v>
          </cell>
          <cell r="G546">
            <v>0.93520000000000003</v>
          </cell>
          <cell r="H546">
            <v>9</v>
          </cell>
          <cell r="I546">
            <v>18</v>
          </cell>
          <cell r="J546">
            <v>30</v>
          </cell>
        </row>
        <row r="547">
          <cell r="B547">
            <v>12653</v>
          </cell>
          <cell r="C547">
            <v>1.1768000000000001</v>
          </cell>
          <cell r="D547">
            <v>0.59130000000000005</v>
          </cell>
          <cell r="E547">
            <v>0.58550000000000002</v>
          </cell>
          <cell r="F547">
            <v>0</v>
          </cell>
          <cell r="G547">
            <v>0</v>
          </cell>
          <cell r="H547">
            <v>9</v>
          </cell>
          <cell r="I547">
            <v>18</v>
          </cell>
          <cell r="J547">
            <v>30</v>
          </cell>
        </row>
        <row r="548">
          <cell r="B548">
            <v>12728</v>
          </cell>
          <cell r="C548">
            <v>2.4803999999999999</v>
          </cell>
          <cell r="D548">
            <v>1.4704999999999999</v>
          </cell>
          <cell r="E548">
            <v>2.4400000000000002E-2</v>
          </cell>
          <cell r="F548">
            <v>0.98550000000000004</v>
          </cell>
          <cell r="G548">
            <v>0</v>
          </cell>
          <cell r="H548">
            <v>9</v>
          </cell>
          <cell r="I548">
            <v>18</v>
          </cell>
          <cell r="J548">
            <v>30</v>
          </cell>
        </row>
        <row r="549">
          <cell r="B549">
            <v>12723</v>
          </cell>
          <cell r="C549">
            <v>0.23100000000000001</v>
          </cell>
          <cell r="D549">
            <v>0.22739999999999999</v>
          </cell>
          <cell r="E549">
            <v>3.5999999999999999E-3</v>
          </cell>
          <cell r="F549">
            <v>0</v>
          </cell>
          <cell r="G549">
            <v>0</v>
          </cell>
          <cell r="H549">
            <v>9</v>
          </cell>
          <cell r="I549">
            <v>18</v>
          </cell>
          <cell r="J549">
            <v>30</v>
          </cell>
        </row>
        <row r="550">
          <cell r="B550">
            <v>12701</v>
          </cell>
          <cell r="C550">
            <v>3.8894000000000002</v>
          </cell>
          <cell r="D550">
            <v>2.2905000000000002</v>
          </cell>
          <cell r="E550">
            <v>0.61129999999999995</v>
          </cell>
          <cell r="F550">
            <v>0.98760000000000003</v>
          </cell>
          <cell r="G550">
            <v>0</v>
          </cell>
          <cell r="H550">
            <v>9</v>
          </cell>
          <cell r="I550">
            <v>18</v>
          </cell>
          <cell r="J550">
            <v>30</v>
          </cell>
        </row>
        <row r="551">
          <cell r="B551">
            <v>12782</v>
          </cell>
          <cell r="C551">
            <v>1.0207999999999999</v>
          </cell>
          <cell r="D551">
            <v>1.0111000000000001</v>
          </cell>
          <cell r="E551">
            <v>9.7000000000000003E-3</v>
          </cell>
          <cell r="F551">
            <v>0</v>
          </cell>
          <cell r="G551">
            <v>0</v>
          </cell>
          <cell r="H551">
            <v>9</v>
          </cell>
          <cell r="I551">
            <v>18</v>
          </cell>
          <cell r="J551">
            <v>30</v>
          </cell>
        </row>
        <row r="552">
          <cell r="B552">
            <v>12782</v>
          </cell>
          <cell r="C552">
            <v>0.9839</v>
          </cell>
          <cell r="D552">
            <v>0.98240000000000005</v>
          </cell>
          <cell r="E552">
            <v>0</v>
          </cell>
          <cell r="F552">
            <v>1.5E-3</v>
          </cell>
          <cell r="G552">
            <v>0</v>
          </cell>
          <cell r="H552">
            <v>9</v>
          </cell>
          <cell r="I552">
            <v>18</v>
          </cell>
          <cell r="J552">
            <v>30</v>
          </cell>
        </row>
        <row r="553">
          <cell r="B553">
            <v>12782</v>
          </cell>
          <cell r="C553">
            <v>1.8782000000000001</v>
          </cell>
          <cell r="D553">
            <v>1.8313999999999999</v>
          </cell>
          <cell r="E553">
            <v>4.6800000000000001E-2</v>
          </cell>
          <cell r="F553">
            <v>0</v>
          </cell>
          <cell r="G553">
            <v>0</v>
          </cell>
          <cell r="H553">
            <v>9</v>
          </cell>
          <cell r="I553">
            <v>18</v>
          </cell>
          <cell r="J553">
            <v>30</v>
          </cell>
        </row>
        <row r="554">
          <cell r="B554">
            <v>12782</v>
          </cell>
          <cell r="C554">
            <v>3.8828999999999998</v>
          </cell>
          <cell r="D554">
            <v>3.8249</v>
          </cell>
          <cell r="E554">
            <v>5.6500000000000002E-2</v>
          </cell>
          <cell r="F554">
            <v>1.5E-3</v>
          </cell>
          <cell r="G554">
            <v>0</v>
          </cell>
          <cell r="H554">
            <v>9</v>
          </cell>
          <cell r="I554">
            <v>18</v>
          </cell>
          <cell r="J554">
            <v>30</v>
          </cell>
        </row>
        <row r="555">
          <cell r="B555">
            <v>12788</v>
          </cell>
          <cell r="C555">
            <v>2.6175999999999999</v>
          </cell>
          <cell r="D555">
            <v>1.5696000000000001</v>
          </cell>
          <cell r="E555">
            <v>7.1999999999999998E-3</v>
          </cell>
          <cell r="F555">
            <v>5.3800000000000001E-2</v>
          </cell>
          <cell r="G555">
            <v>0.98699999999999999</v>
          </cell>
          <cell r="H555">
            <v>9</v>
          </cell>
          <cell r="I555">
            <v>18</v>
          </cell>
          <cell r="J555">
            <v>30</v>
          </cell>
        </row>
        <row r="556">
          <cell r="B556">
            <v>12788</v>
          </cell>
          <cell r="C556">
            <v>2.5331999999999999</v>
          </cell>
          <cell r="D556">
            <v>1.5861000000000001</v>
          </cell>
          <cell r="E556">
            <v>8.9999999999999998E-4</v>
          </cell>
          <cell r="F556">
            <v>0.94440000000000002</v>
          </cell>
          <cell r="G556">
            <v>1.8E-3</v>
          </cell>
          <cell r="H556">
            <v>9</v>
          </cell>
          <cell r="I556">
            <v>18</v>
          </cell>
          <cell r="J556">
            <v>30</v>
          </cell>
        </row>
        <row r="557">
          <cell r="B557">
            <v>12896</v>
          </cell>
          <cell r="C557">
            <v>3.5179999999999998</v>
          </cell>
          <cell r="D557">
            <v>2.6440000000000001</v>
          </cell>
          <cell r="E557">
            <v>2.5399999999999999E-2</v>
          </cell>
          <cell r="F557">
            <v>0.83730000000000004</v>
          </cell>
          <cell r="G557">
            <v>1.1299999999999999E-2</v>
          </cell>
          <cell r="H557">
            <v>9</v>
          </cell>
          <cell r="I557">
            <v>18</v>
          </cell>
          <cell r="J557">
            <v>30</v>
          </cell>
        </row>
        <row r="558">
          <cell r="B558">
            <v>12824</v>
          </cell>
          <cell r="C558">
            <v>8.6740999999999993</v>
          </cell>
          <cell r="D558">
            <v>5.8056999999999999</v>
          </cell>
          <cell r="E558">
            <v>3.3599999999999998E-2</v>
          </cell>
          <cell r="F558">
            <v>1.8373999999999999</v>
          </cell>
          <cell r="G558">
            <v>0.99739999999999995</v>
          </cell>
          <cell r="I558">
            <v>18</v>
          </cell>
          <cell r="J558">
            <v>30</v>
          </cell>
        </row>
        <row r="559">
          <cell r="B559">
            <v>11983</v>
          </cell>
          <cell r="C559">
            <v>20.878299999999999</v>
          </cell>
          <cell r="D559">
            <v>14.6158</v>
          </cell>
          <cell r="E559">
            <v>0.75139999999999996</v>
          </cell>
          <cell r="F559">
            <v>3.6926999999999999</v>
          </cell>
          <cell r="G559">
            <v>1.8184</v>
          </cell>
          <cell r="J559">
            <v>30</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3,6</v>
          </cell>
          <cell r="J562" t="str">
            <v>Padrão Anual = 6</v>
          </cell>
        </row>
        <row r="563">
          <cell r="B563">
            <v>177945</v>
          </cell>
          <cell r="C563">
            <v>0.38109999999999999</v>
          </cell>
          <cell r="D563">
            <v>0.34139999999999998</v>
          </cell>
          <cell r="E563">
            <v>1.83E-2</v>
          </cell>
          <cell r="F563">
            <v>2.1399999999999999E-2</v>
          </cell>
          <cell r="G563">
            <v>0</v>
          </cell>
          <cell r="H563">
            <v>2</v>
          </cell>
          <cell r="I563">
            <v>3.6</v>
          </cell>
          <cell r="J563">
            <v>6</v>
          </cell>
        </row>
        <row r="564">
          <cell r="B564">
            <v>177928</v>
          </cell>
          <cell r="C564">
            <v>0.54759999999999998</v>
          </cell>
          <cell r="D564">
            <v>0.52129999999999999</v>
          </cell>
          <cell r="E564">
            <v>1.46E-2</v>
          </cell>
          <cell r="F564">
            <v>1.17E-2</v>
          </cell>
          <cell r="G564">
            <v>0</v>
          </cell>
          <cell r="H564">
            <v>2</v>
          </cell>
          <cell r="I564">
            <v>3.6</v>
          </cell>
          <cell r="J564">
            <v>6</v>
          </cell>
        </row>
        <row r="565">
          <cell r="B565">
            <v>178077</v>
          </cell>
          <cell r="C565">
            <v>0.2979</v>
          </cell>
          <cell r="D565">
            <v>0.29310000000000003</v>
          </cell>
          <cell r="E565">
            <v>4.7999999999999996E-3</v>
          </cell>
          <cell r="F565">
            <v>0</v>
          </cell>
          <cell r="G565">
            <v>0</v>
          </cell>
          <cell r="H565">
            <v>2</v>
          </cell>
          <cell r="I565">
            <v>3.6</v>
          </cell>
          <cell r="J565">
            <v>6</v>
          </cell>
        </row>
        <row r="566">
          <cell r="B566">
            <v>177983</v>
          </cell>
          <cell r="C566">
            <v>1.2264999999999999</v>
          </cell>
          <cell r="D566">
            <v>1.1556999999999999</v>
          </cell>
          <cell r="E566">
            <v>3.7699999999999997E-2</v>
          </cell>
          <cell r="F566">
            <v>3.3099999999999997E-2</v>
          </cell>
          <cell r="G566">
            <v>0</v>
          </cell>
          <cell r="H566">
            <v>2</v>
          </cell>
          <cell r="I566">
            <v>3.6</v>
          </cell>
          <cell r="J566">
            <v>6</v>
          </cell>
        </row>
        <row r="567">
          <cell r="B567">
            <v>178048</v>
          </cell>
          <cell r="C567">
            <v>0.26950000000000002</v>
          </cell>
          <cell r="D567">
            <v>0.127</v>
          </cell>
          <cell r="E567">
            <v>0.1426</v>
          </cell>
          <cell r="F567">
            <v>0</v>
          </cell>
          <cell r="G567">
            <v>0</v>
          </cell>
          <cell r="H567">
            <v>2</v>
          </cell>
          <cell r="I567">
            <v>3.6</v>
          </cell>
          <cell r="J567">
            <v>6</v>
          </cell>
        </row>
        <row r="568">
          <cell r="B568">
            <v>178027</v>
          </cell>
          <cell r="C568">
            <v>0.44590000000000002</v>
          </cell>
          <cell r="D568">
            <v>0.19539999999999999</v>
          </cell>
          <cell r="E568">
            <v>7.6E-3</v>
          </cell>
          <cell r="F568">
            <v>1E-4</v>
          </cell>
          <cell r="G568">
            <v>0.2429</v>
          </cell>
          <cell r="H568">
            <v>2</v>
          </cell>
          <cell r="I568">
            <v>3.6</v>
          </cell>
          <cell r="J568">
            <v>6</v>
          </cell>
        </row>
        <row r="569">
          <cell r="B569">
            <v>177918</v>
          </cell>
          <cell r="C569">
            <v>9.5500000000000002E-2</v>
          </cell>
          <cell r="D569">
            <v>2.7E-2</v>
          </cell>
          <cell r="E569">
            <v>6.6000000000000003E-2</v>
          </cell>
          <cell r="F569">
            <v>2.5000000000000001E-3</v>
          </cell>
          <cell r="G569">
            <v>0</v>
          </cell>
          <cell r="H569">
            <v>2</v>
          </cell>
          <cell r="I569">
            <v>3.6</v>
          </cell>
          <cell r="J569">
            <v>6</v>
          </cell>
        </row>
        <row r="570">
          <cell r="B570">
            <v>177998</v>
          </cell>
          <cell r="C570">
            <v>0.81100000000000005</v>
          </cell>
          <cell r="D570">
            <v>0.34949999999999998</v>
          </cell>
          <cell r="E570">
            <v>0.2162</v>
          </cell>
          <cell r="F570">
            <v>2.5999999999999999E-3</v>
          </cell>
          <cell r="G570">
            <v>0.2429</v>
          </cell>
          <cell r="H570">
            <v>2</v>
          </cell>
          <cell r="I570">
            <v>3.6</v>
          </cell>
          <cell r="J570">
            <v>6</v>
          </cell>
        </row>
        <row r="571">
          <cell r="B571">
            <v>179982</v>
          </cell>
          <cell r="C571">
            <v>0.26779999999999998</v>
          </cell>
          <cell r="D571">
            <v>0.15</v>
          </cell>
          <cell r="E571">
            <v>8.0999999999999996E-3</v>
          </cell>
          <cell r="F571">
            <v>0</v>
          </cell>
          <cell r="G571">
            <v>0.10970000000000001</v>
          </cell>
          <cell r="H571">
            <v>2</v>
          </cell>
          <cell r="I571">
            <v>3.6</v>
          </cell>
          <cell r="J571">
            <v>6</v>
          </cell>
        </row>
        <row r="572">
          <cell r="B572">
            <v>179984</v>
          </cell>
          <cell r="C572">
            <v>0.1328</v>
          </cell>
          <cell r="D572">
            <v>6.6799999999999998E-2</v>
          </cell>
          <cell r="E572">
            <v>3.8699999999999998E-2</v>
          </cell>
          <cell r="F572">
            <v>2.7300000000000001E-2</v>
          </cell>
          <cell r="G572">
            <v>0</v>
          </cell>
          <cell r="H572">
            <v>2</v>
          </cell>
          <cell r="I572">
            <v>3.6</v>
          </cell>
          <cell r="J572">
            <v>6</v>
          </cell>
        </row>
        <row r="573">
          <cell r="B573">
            <v>179937</v>
          </cell>
          <cell r="C573">
            <v>0.27889999999999998</v>
          </cell>
          <cell r="D573">
            <v>0.18240000000000001</v>
          </cell>
          <cell r="E573">
            <v>1.66E-2</v>
          </cell>
          <cell r="F573">
            <v>7.9799999999999996E-2</v>
          </cell>
          <cell r="G573">
            <v>0</v>
          </cell>
          <cell r="H573">
            <v>2</v>
          </cell>
          <cell r="I573">
            <v>3.6</v>
          </cell>
          <cell r="J573">
            <v>6</v>
          </cell>
        </row>
        <row r="574">
          <cell r="B574">
            <v>179968</v>
          </cell>
          <cell r="C574">
            <v>0.67949999999999999</v>
          </cell>
          <cell r="D574">
            <v>0.3992</v>
          </cell>
          <cell r="E574">
            <v>6.3399999999999998E-2</v>
          </cell>
          <cell r="F574">
            <v>0.1071</v>
          </cell>
          <cell r="G574">
            <v>0.10970000000000001</v>
          </cell>
          <cell r="H574">
            <v>2</v>
          </cell>
          <cell r="I574">
            <v>3.6</v>
          </cell>
          <cell r="J574">
            <v>6</v>
          </cell>
        </row>
        <row r="575">
          <cell r="B575">
            <v>179993</v>
          </cell>
          <cell r="C575">
            <v>0.62809999999999999</v>
          </cell>
          <cell r="D575">
            <v>0.36130000000000001</v>
          </cell>
          <cell r="E575">
            <v>2.1399999999999999E-2</v>
          </cell>
          <cell r="F575">
            <v>0</v>
          </cell>
          <cell r="G575">
            <v>0.2455</v>
          </cell>
          <cell r="H575">
            <v>2</v>
          </cell>
          <cell r="I575">
            <v>3.6</v>
          </cell>
          <cell r="J575">
            <v>6</v>
          </cell>
        </row>
        <row r="576">
          <cell r="B576">
            <v>179985</v>
          </cell>
          <cell r="C576">
            <v>0.21290000000000001</v>
          </cell>
          <cell r="D576">
            <v>0.1613</v>
          </cell>
          <cell r="E576">
            <v>1.2500000000000001E-2</v>
          </cell>
          <cell r="F576">
            <v>3.9100000000000003E-2</v>
          </cell>
          <cell r="G576">
            <v>0</v>
          </cell>
          <cell r="H576">
            <v>2</v>
          </cell>
          <cell r="I576">
            <v>3.6</v>
          </cell>
          <cell r="J576">
            <v>6</v>
          </cell>
        </row>
        <row r="577">
          <cell r="B577">
            <v>182792</v>
          </cell>
          <cell r="C577">
            <v>0.45019999999999999</v>
          </cell>
          <cell r="D577">
            <v>0.15340000000000001</v>
          </cell>
          <cell r="E577">
            <v>6.1999999999999998E-3</v>
          </cell>
          <cell r="F577">
            <v>3.9699999999999999E-2</v>
          </cell>
          <cell r="G577">
            <v>0.25090000000000001</v>
          </cell>
          <cell r="H577">
            <v>2</v>
          </cell>
          <cell r="I577">
            <v>3.6</v>
          </cell>
          <cell r="J577">
            <v>6</v>
          </cell>
        </row>
        <row r="578">
          <cell r="B578">
            <v>180923</v>
          </cell>
          <cell r="C578">
            <v>1.2915000000000001</v>
          </cell>
          <cell r="D578">
            <v>0.67490000000000006</v>
          </cell>
          <cell r="E578">
            <v>0.04</v>
          </cell>
          <cell r="F578">
            <v>7.9000000000000001E-2</v>
          </cell>
          <cell r="G578">
            <v>0.49769999999999998</v>
          </cell>
          <cell r="I578">
            <v>3.6</v>
          </cell>
          <cell r="J578">
            <v>6</v>
          </cell>
        </row>
        <row r="579">
          <cell r="B579">
            <v>179218</v>
          </cell>
          <cell r="C579">
            <v>4.0096999999999996</v>
          </cell>
          <cell r="D579">
            <v>2.577</v>
          </cell>
          <cell r="E579">
            <v>0.35620000000000002</v>
          </cell>
          <cell r="F579">
            <v>0.22270000000000001</v>
          </cell>
          <cell r="G579">
            <v>0.85389999999999999</v>
          </cell>
          <cell r="J579">
            <v>6</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3,6</v>
          </cell>
          <cell r="J582" t="str">
            <v>Padrão Anual = 6</v>
          </cell>
        </row>
        <row r="583">
          <cell r="B583">
            <v>114404</v>
          </cell>
          <cell r="C583">
            <v>0.67920000000000003</v>
          </cell>
          <cell r="D583">
            <v>0.60740000000000005</v>
          </cell>
          <cell r="E583">
            <v>7.1800000000000003E-2</v>
          </cell>
          <cell r="F583">
            <v>0</v>
          </cell>
          <cell r="G583">
            <v>0</v>
          </cell>
          <cell r="H583">
            <v>2</v>
          </cell>
          <cell r="I583">
            <v>3.6</v>
          </cell>
          <cell r="J583">
            <v>6</v>
          </cell>
        </row>
        <row r="584">
          <cell r="B584">
            <v>114333</v>
          </cell>
          <cell r="C584">
            <v>0.43969999999999998</v>
          </cell>
          <cell r="D584">
            <v>0.38540000000000002</v>
          </cell>
          <cell r="E584">
            <v>3.7400000000000003E-2</v>
          </cell>
          <cell r="F584">
            <v>1.6899999999999998E-2</v>
          </cell>
          <cell r="G584">
            <v>0</v>
          </cell>
          <cell r="H584">
            <v>2</v>
          </cell>
          <cell r="I584">
            <v>3.6</v>
          </cell>
          <cell r="J584">
            <v>6</v>
          </cell>
        </row>
        <row r="585">
          <cell r="B585">
            <v>114298</v>
          </cell>
          <cell r="C585">
            <v>0.38340000000000002</v>
          </cell>
          <cell r="D585">
            <v>0.3221</v>
          </cell>
          <cell r="E585">
            <v>8.6E-3</v>
          </cell>
          <cell r="F585">
            <v>0</v>
          </cell>
          <cell r="G585">
            <v>5.2600000000000001E-2</v>
          </cell>
          <cell r="H585">
            <v>2</v>
          </cell>
          <cell r="I585">
            <v>3.6</v>
          </cell>
          <cell r="J585">
            <v>6</v>
          </cell>
        </row>
        <row r="586">
          <cell r="B586">
            <v>114345</v>
          </cell>
          <cell r="C586">
            <v>1.5024</v>
          </cell>
          <cell r="D586">
            <v>1.3149999999999999</v>
          </cell>
          <cell r="E586">
            <v>0.1178</v>
          </cell>
          <cell r="F586">
            <v>1.6899999999999998E-2</v>
          </cell>
          <cell r="G586">
            <v>5.2600000000000001E-2</v>
          </cell>
          <cell r="H586">
            <v>2</v>
          </cell>
          <cell r="I586">
            <v>3.6</v>
          </cell>
          <cell r="J586">
            <v>6</v>
          </cell>
        </row>
        <row r="587">
          <cell r="B587">
            <v>114457</v>
          </cell>
          <cell r="C587">
            <v>0.24460000000000001</v>
          </cell>
          <cell r="D587">
            <v>0.18290000000000001</v>
          </cell>
          <cell r="E587">
            <v>6.1699999999999998E-2</v>
          </cell>
          <cell r="F587">
            <v>0</v>
          </cell>
          <cell r="G587">
            <v>0</v>
          </cell>
          <cell r="H587">
            <v>2</v>
          </cell>
          <cell r="I587">
            <v>3.6</v>
          </cell>
          <cell r="J587">
            <v>6</v>
          </cell>
        </row>
        <row r="588">
          <cell r="B588">
            <v>114518</v>
          </cell>
          <cell r="C588">
            <v>0.15</v>
          </cell>
          <cell r="D588">
            <v>0.12740000000000001</v>
          </cell>
          <cell r="E588">
            <v>2.2599999999999999E-2</v>
          </cell>
          <cell r="F588">
            <v>0</v>
          </cell>
          <cell r="G588">
            <v>0</v>
          </cell>
          <cell r="H588">
            <v>2</v>
          </cell>
          <cell r="I588">
            <v>3.6</v>
          </cell>
          <cell r="J588">
            <v>6</v>
          </cell>
        </row>
        <row r="589">
          <cell r="B589">
            <v>114451</v>
          </cell>
          <cell r="C589">
            <v>0.25530000000000003</v>
          </cell>
          <cell r="D589">
            <v>0.21079999999999999</v>
          </cell>
          <cell r="E589">
            <v>4.4400000000000002E-2</v>
          </cell>
          <cell r="F589">
            <v>0</v>
          </cell>
          <cell r="G589">
            <v>0</v>
          </cell>
          <cell r="H589">
            <v>2</v>
          </cell>
          <cell r="I589">
            <v>3.6</v>
          </cell>
          <cell r="J589">
            <v>6</v>
          </cell>
        </row>
        <row r="590">
          <cell r="B590">
            <v>114475</v>
          </cell>
          <cell r="C590">
            <v>0.64990000000000003</v>
          </cell>
          <cell r="D590">
            <v>0.52110000000000001</v>
          </cell>
          <cell r="E590">
            <v>0.12870000000000001</v>
          </cell>
          <cell r="F590">
            <v>0</v>
          </cell>
          <cell r="G590">
            <v>0</v>
          </cell>
          <cell r="H590">
            <v>2</v>
          </cell>
          <cell r="I590">
            <v>3.6</v>
          </cell>
          <cell r="J590">
            <v>6</v>
          </cell>
        </row>
        <row r="591">
          <cell r="B591">
            <v>116885</v>
          </cell>
          <cell r="C591">
            <v>0.5978</v>
          </cell>
          <cell r="D591">
            <v>0.58860000000000001</v>
          </cell>
          <cell r="E591">
            <v>9.1999999999999998E-3</v>
          </cell>
          <cell r="F591">
            <v>0</v>
          </cell>
          <cell r="G591">
            <v>0</v>
          </cell>
          <cell r="H591">
            <v>2</v>
          </cell>
          <cell r="I591">
            <v>3.6</v>
          </cell>
          <cell r="J591">
            <v>6</v>
          </cell>
        </row>
        <row r="592">
          <cell r="B592">
            <v>116675</v>
          </cell>
          <cell r="C592">
            <v>0.23810000000000001</v>
          </cell>
          <cell r="D592">
            <v>0.2344</v>
          </cell>
          <cell r="E592">
            <v>3.7000000000000002E-3</v>
          </cell>
          <cell r="F592">
            <v>0</v>
          </cell>
          <cell r="G592">
            <v>0</v>
          </cell>
          <cell r="H592">
            <v>2</v>
          </cell>
          <cell r="I592">
            <v>3.6</v>
          </cell>
          <cell r="J592">
            <v>6</v>
          </cell>
        </row>
        <row r="593">
          <cell r="B593">
            <v>116646</v>
          </cell>
          <cell r="C593">
            <v>0.3392</v>
          </cell>
          <cell r="D593">
            <v>0.32290000000000002</v>
          </cell>
          <cell r="E593">
            <v>1.4999999999999999E-2</v>
          </cell>
          <cell r="F593">
            <v>1.2999999999999999E-3</v>
          </cell>
          <cell r="G593">
            <v>0</v>
          </cell>
          <cell r="H593">
            <v>2</v>
          </cell>
          <cell r="I593">
            <v>3.6</v>
          </cell>
          <cell r="J593">
            <v>6</v>
          </cell>
        </row>
        <row r="594">
          <cell r="B594">
            <v>116735</v>
          </cell>
          <cell r="C594">
            <v>1.1755</v>
          </cell>
          <cell r="D594">
            <v>1.1463000000000001</v>
          </cell>
          <cell r="E594">
            <v>2.7900000000000001E-2</v>
          </cell>
          <cell r="F594">
            <v>1.2999999999999999E-3</v>
          </cell>
          <cell r="G594">
            <v>0</v>
          </cell>
          <cell r="H594">
            <v>2</v>
          </cell>
          <cell r="I594">
            <v>3.6</v>
          </cell>
          <cell r="J594">
            <v>6</v>
          </cell>
        </row>
        <row r="595">
          <cell r="B595">
            <v>116784</v>
          </cell>
          <cell r="C595">
            <v>0.70750000000000002</v>
          </cell>
          <cell r="D595">
            <v>0.70269999999999999</v>
          </cell>
          <cell r="E595">
            <v>4.7999999999999996E-3</v>
          </cell>
          <cell r="F595">
            <v>0</v>
          </cell>
          <cell r="G595">
            <v>0</v>
          </cell>
          <cell r="H595">
            <v>2</v>
          </cell>
          <cell r="I595">
            <v>3.6</v>
          </cell>
          <cell r="J595">
            <v>6</v>
          </cell>
        </row>
        <row r="596">
          <cell r="B596">
            <v>116779</v>
          </cell>
          <cell r="C596">
            <v>1.2387999999999999</v>
          </cell>
          <cell r="D596">
            <v>0.23469999999999999</v>
          </cell>
          <cell r="E596">
            <v>4.1999999999999997E-3</v>
          </cell>
          <cell r="F596">
            <v>1.2999999999999999E-3</v>
          </cell>
          <cell r="G596">
            <v>0.99860000000000004</v>
          </cell>
          <cell r="H596">
            <v>2</v>
          </cell>
          <cell r="I596">
            <v>3.6</v>
          </cell>
          <cell r="J596">
            <v>6</v>
          </cell>
        </row>
        <row r="597">
          <cell r="B597">
            <v>120067</v>
          </cell>
          <cell r="C597">
            <v>0.55720000000000003</v>
          </cell>
          <cell r="D597">
            <v>0.55389999999999995</v>
          </cell>
          <cell r="E597">
            <v>3.3E-3</v>
          </cell>
          <cell r="F597">
            <v>0</v>
          </cell>
          <cell r="G597">
            <v>0</v>
          </cell>
          <cell r="H597">
            <v>2</v>
          </cell>
          <cell r="I597">
            <v>3.6</v>
          </cell>
          <cell r="J597">
            <v>6</v>
          </cell>
        </row>
        <row r="598">
          <cell r="B598">
            <v>117877</v>
          </cell>
          <cell r="C598">
            <v>2.4958</v>
          </cell>
          <cell r="D598">
            <v>1.4928999999999999</v>
          </cell>
          <cell r="E598">
            <v>1.23E-2</v>
          </cell>
          <cell r="F598">
            <v>1.2999999999999999E-3</v>
          </cell>
          <cell r="G598">
            <v>0.98929999999999996</v>
          </cell>
          <cell r="I598">
            <v>3.6</v>
          </cell>
          <cell r="J598">
            <v>6</v>
          </cell>
        </row>
        <row r="599">
          <cell r="B599">
            <v>115858</v>
          </cell>
          <cell r="C599">
            <v>5.8486000000000002</v>
          </cell>
          <cell r="D599">
            <v>4.4866000000000001</v>
          </cell>
          <cell r="E599">
            <v>0.28399999999999997</v>
          </cell>
          <cell r="F599">
            <v>1.9300000000000001E-2</v>
          </cell>
          <cell r="G599">
            <v>1.0584</v>
          </cell>
          <cell r="J599">
            <v>6</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v>
          </cell>
          <cell r="I602" t="str">
            <v>Padrão Trimestral = 3</v>
          </cell>
          <cell r="J602" t="str">
            <v>Padrão Anual = 5</v>
          </cell>
        </row>
        <row r="603">
          <cell r="B603">
            <v>79296</v>
          </cell>
          <cell r="C603">
            <v>0.29360000000000003</v>
          </cell>
          <cell r="D603">
            <v>0.1782</v>
          </cell>
          <cell r="E603">
            <v>7.1000000000000004E-3</v>
          </cell>
          <cell r="F603">
            <v>0.1084</v>
          </cell>
          <cell r="G603">
            <v>0</v>
          </cell>
          <cell r="H603">
            <v>2</v>
          </cell>
          <cell r="I603">
            <v>3</v>
          </cell>
          <cell r="J603">
            <v>5</v>
          </cell>
        </row>
        <row r="604">
          <cell r="B604">
            <v>79296</v>
          </cell>
          <cell r="C604">
            <v>1.1299999999999999</v>
          </cell>
          <cell r="D604">
            <v>0.24249999999999999</v>
          </cell>
          <cell r="E604">
            <v>7.1499999999999994E-2</v>
          </cell>
          <cell r="F604">
            <v>0.81599999999999995</v>
          </cell>
          <cell r="G604">
            <v>0</v>
          </cell>
          <cell r="H604">
            <v>2</v>
          </cell>
          <cell r="I604">
            <v>3</v>
          </cell>
          <cell r="J604">
            <v>5</v>
          </cell>
        </row>
        <row r="605">
          <cell r="B605">
            <v>79296</v>
          </cell>
          <cell r="C605">
            <v>0.34689999999999999</v>
          </cell>
          <cell r="D605">
            <v>0.27839999999999998</v>
          </cell>
          <cell r="E605">
            <v>2.2599999999999999E-2</v>
          </cell>
          <cell r="F605">
            <v>4.0899999999999999E-2</v>
          </cell>
          <cell r="G605">
            <v>5.0000000000000001E-3</v>
          </cell>
          <cell r="H605">
            <v>2</v>
          </cell>
          <cell r="I605">
            <v>3</v>
          </cell>
          <cell r="J605">
            <v>5</v>
          </cell>
        </row>
        <row r="606">
          <cell r="B606">
            <v>79296</v>
          </cell>
          <cell r="C606">
            <v>1.7705</v>
          </cell>
          <cell r="D606">
            <v>0.69910000000000005</v>
          </cell>
          <cell r="E606">
            <v>0.1012</v>
          </cell>
          <cell r="F606">
            <v>0.96530000000000005</v>
          </cell>
          <cell r="G606">
            <v>5.0000000000000001E-3</v>
          </cell>
          <cell r="H606">
            <v>2</v>
          </cell>
          <cell r="I606">
            <v>3</v>
          </cell>
          <cell r="J606">
            <v>5</v>
          </cell>
        </row>
        <row r="607">
          <cell r="B607">
            <v>79092</v>
          </cell>
          <cell r="C607">
            <v>0.72030000000000005</v>
          </cell>
          <cell r="D607">
            <v>0.24690000000000001</v>
          </cell>
          <cell r="E607">
            <v>0.20050000000000001</v>
          </cell>
          <cell r="F607">
            <v>0.23200000000000001</v>
          </cell>
          <cell r="G607">
            <v>4.1000000000000002E-2</v>
          </cell>
          <cell r="H607">
            <v>2</v>
          </cell>
          <cell r="I607">
            <v>3</v>
          </cell>
          <cell r="J607">
            <v>5</v>
          </cell>
        </row>
        <row r="608">
          <cell r="B608">
            <v>79093</v>
          </cell>
          <cell r="C608">
            <v>0.26519999999999999</v>
          </cell>
          <cell r="D608">
            <v>0.18329999999999999</v>
          </cell>
          <cell r="E608">
            <v>4.0899999999999999E-2</v>
          </cell>
          <cell r="F608">
            <v>0</v>
          </cell>
          <cell r="G608">
            <v>4.1000000000000002E-2</v>
          </cell>
          <cell r="H608">
            <v>2</v>
          </cell>
          <cell r="I608">
            <v>3</v>
          </cell>
          <cell r="J608">
            <v>5</v>
          </cell>
        </row>
        <row r="609">
          <cell r="B609">
            <v>79100</v>
          </cell>
          <cell r="C609">
            <v>5.74E-2</v>
          </cell>
          <cell r="D609">
            <v>5.5500000000000001E-2</v>
          </cell>
          <cell r="E609">
            <v>1.9E-3</v>
          </cell>
          <cell r="F609">
            <v>0</v>
          </cell>
          <cell r="G609">
            <v>0</v>
          </cell>
          <cell r="H609">
            <v>2</v>
          </cell>
          <cell r="I609">
            <v>3</v>
          </cell>
          <cell r="J609">
            <v>5</v>
          </cell>
        </row>
        <row r="610">
          <cell r="B610">
            <v>79095</v>
          </cell>
          <cell r="C610">
            <v>1.0428999999999999</v>
          </cell>
          <cell r="D610">
            <v>0.48570000000000002</v>
          </cell>
          <cell r="E610">
            <v>0.24329999999999999</v>
          </cell>
          <cell r="F610">
            <v>0.23200000000000001</v>
          </cell>
          <cell r="G610">
            <v>8.2000000000000003E-2</v>
          </cell>
          <cell r="H610">
            <v>2</v>
          </cell>
          <cell r="I610">
            <v>3</v>
          </cell>
          <cell r="J610">
            <v>5</v>
          </cell>
        </row>
        <row r="611">
          <cell r="B611">
            <v>79894</v>
          </cell>
          <cell r="C611">
            <v>0.13769999999999999</v>
          </cell>
          <cell r="D611">
            <v>0.1018</v>
          </cell>
          <cell r="E611">
            <v>1.0999999999999999E-2</v>
          </cell>
          <cell r="F611">
            <v>2.5000000000000001E-2</v>
          </cell>
          <cell r="G611">
            <v>0</v>
          </cell>
          <cell r="H611">
            <v>2</v>
          </cell>
          <cell r="I611">
            <v>3</v>
          </cell>
          <cell r="J611">
            <v>5</v>
          </cell>
        </row>
        <row r="612">
          <cell r="B612">
            <v>79891</v>
          </cell>
          <cell r="C612">
            <v>0.1013</v>
          </cell>
          <cell r="D612">
            <v>9.1600000000000001E-2</v>
          </cell>
          <cell r="E612">
            <v>9.7000000000000003E-3</v>
          </cell>
          <cell r="F612">
            <v>0</v>
          </cell>
          <cell r="G612">
            <v>0</v>
          </cell>
          <cell r="H612">
            <v>2</v>
          </cell>
          <cell r="I612">
            <v>3</v>
          </cell>
          <cell r="J612">
            <v>5</v>
          </cell>
        </row>
        <row r="613">
          <cell r="B613">
            <v>79891</v>
          </cell>
          <cell r="C613">
            <v>0.33289999999999997</v>
          </cell>
          <cell r="D613">
            <v>0.28910000000000002</v>
          </cell>
          <cell r="E613">
            <v>4.3799999999999999E-2</v>
          </cell>
          <cell r="F613">
            <v>0</v>
          </cell>
          <cell r="G613">
            <v>0</v>
          </cell>
          <cell r="H613">
            <v>2</v>
          </cell>
          <cell r="I613">
            <v>3</v>
          </cell>
          <cell r="J613">
            <v>5</v>
          </cell>
        </row>
        <row r="614">
          <cell r="B614">
            <v>79892</v>
          </cell>
          <cell r="C614">
            <v>0.57189999999999996</v>
          </cell>
          <cell r="D614">
            <v>0.48249999999999998</v>
          </cell>
          <cell r="E614">
            <v>6.4500000000000002E-2</v>
          </cell>
          <cell r="F614">
            <v>2.5000000000000001E-2</v>
          </cell>
          <cell r="G614">
            <v>0</v>
          </cell>
          <cell r="H614">
            <v>2</v>
          </cell>
          <cell r="I614">
            <v>3</v>
          </cell>
          <cell r="J614">
            <v>5</v>
          </cell>
        </row>
        <row r="615">
          <cell r="B615">
            <v>79879</v>
          </cell>
          <cell r="C615">
            <v>0.35270000000000001</v>
          </cell>
          <cell r="D615">
            <v>0.31540000000000001</v>
          </cell>
          <cell r="E615">
            <v>3.2500000000000001E-2</v>
          </cell>
          <cell r="F615">
            <v>4.7999999999999996E-3</v>
          </cell>
          <cell r="G615">
            <v>0</v>
          </cell>
          <cell r="H615">
            <v>2</v>
          </cell>
          <cell r="I615">
            <v>3</v>
          </cell>
          <cell r="J615">
            <v>5</v>
          </cell>
        </row>
        <row r="616">
          <cell r="B616">
            <v>79862</v>
          </cell>
          <cell r="C616">
            <v>0.37340000000000001</v>
          </cell>
          <cell r="D616">
            <v>0.1807</v>
          </cell>
          <cell r="E616">
            <v>0.14369999999999999</v>
          </cell>
          <cell r="F616">
            <v>4.9000000000000002E-2</v>
          </cell>
          <cell r="G616">
            <v>0</v>
          </cell>
          <cell r="H616">
            <v>2</v>
          </cell>
          <cell r="I616">
            <v>3</v>
          </cell>
          <cell r="J616">
            <v>5</v>
          </cell>
        </row>
        <row r="617">
          <cell r="B617">
            <v>80579</v>
          </cell>
          <cell r="C617">
            <v>0.13600000000000001</v>
          </cell>
          <cell r="D617">
            <v>8.2299999999999998E-2</v>
          </cell>
          <cell r="E617">
            <v>5.3699999999999998E-2</v>
          </cell>
          <cell r="F617">
            <v>0</v>
          </cell>
          <cell r="G617">
            <v>0</v>
          </cell>
          <cell r="H617">
            <v>2</v>
          </cell>
          <cell r="I617">
            <v>3</v>
          </cell>
          <cell r="J617">
            <v>5</v>
          </cell>
        </row>
        <row r="618">
          <cell r="B618">
            <v>80107</v>
          </cell>
          <cell r="C618">
            <v>0.86080000000000001</v>
          </cell>
          <cell r="D618">
            <v>0.57740000000000002</v>
          </cell>
          <cell r="E618">
            <v>0.22969999999999999</v>
          </cell>
          <cell r="F618">
            <v>5.3600000000000002E-2</v>
          </cell>
          <cell r="G618">
            <v>0</v>
          </cell>
          <cell r="I618">
            <v>3</v>
          </cell>
          <cell r="J618">
            <v>5</v>
          </cell>
        </row>
        <row r="619">
          <cell r="B619">
            <v>79597</v>
          </cell>
          <cell r="C619">
            <v>4.2404000000000002</v>
          </cell>
          <cell r="D619">
            <v>2.2444999999999999</v>
          </cell>
          <cell r="E619">
            <v>0.63849999999999996</v>
          </cell>
          <cell r="F619">
            <v>1.2713000000000001</v>
          </cell>
          <cell r="G619">
            <v>8.6499999999999994E-2</v>
          </cell>
          <cell r="J619">
            <v>5</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6,6</v>
          </cell>
          <cell r="I622" t="str">
            <v>Padrão Trimestral = 13,2</v>
          </cell>
          <cell r="J622" t="str">
            <v>Padrão Anual = 22</v>
          </cell>
        </row>
        <row r="623">
          <cell r="B623">
            <v>67649</v>
          </cell>
          <cell r="C623">
            <v>2.2818000000000001</v>
          </cell>
          <cell r="D623">
            <v>1.7644</v>
          </cell>
          <cell r="E623">
            <v>0.4884</v>
          </cell>
          <cell r="F623">
            <v>2.9000000000000001E-2</v>
          </cell>
          <cell r="G623">
            <v>0</v>
          </cell>
          <cell r="H623">
            <v>6.6</v>
          </cell>
          <cell r="I623">
            <v>13.2</v>
          </cell>
          <cell r="J623">
            <v>22</v>
          </cell>
        </row>
        <row r="624">
          <cell r="B624">
            <v>67675</v>
          </cell>
          <cell r="C624">
            <v>1.3880999999999999</v>
          </cell>
          <cell r="D624">
            <v>1.2242</v>
          </cell>
          <cell r="E624">
            <v>4.9299999999999997E-2</v>
          </cell>
          <cell r="F624">
            <v>0.1145</v>
          </cell>
          <cell r="G624">
            <v>0</v>
          </cell>
          <cell r="H624">
            <v>6.6</v>
          </cell>
          <cell r="I624">
            <v>13.2</v>
          </cell>
          <cell r="J624">
            <v>22</v>
          </cell>
        </row>
        <row r="625">
          <cell r="B625">
            <v>67739</v>
          </cell>
          <cell r="C625">
            <v>2.0386000000000002</v>
          </cell>
          <cell r="D625">
            <v>1.2344999999999999</v>
          </cell>
          <cell r="E625">
            <v>9.35E-2</v>
          </cell>
          <cell r="F625">
            <v>0.2114</v>
          </cell>
          <cell r="G625">
            <v>0.49919999999999998</v>
          </cell>
          <cell r="H625">
            <v>6.6</v>
          </cell>
          <cell r="I625">
            <v>13.2</v>
          </cell>
          <cell r="J625">
            <v>22</v>
          </cell>
        </row>
        <row r="626">
          <cell r="B626">
            <v>67688</v>
          </cell>
          <cell r="C626">
            <v>5.7084999999999999</v>
          </cell>
          <cell r="D626">
            <v>4.2228000000000003</v>
          </cell>
          <cell r="E626">
            <v>0.63100000000000001</v>
          </cell>
          <cell r="F626">
            <v>0.35499999999999998</v>
          </cell>
          <cell r="G626">
            <v>0.49959999999999999</v>
          </cell>
          <cell r="H626">
            <v>6.6</v>
          </cell>
          <cell r="I626">
            <v>13.2</v>
          </cell>
          <cell r="J626">
            <v>22</v>
          </cell>
        </row>
        <row r="627">
          <cell r="B627">
            <v>69416</v>
          </cell>
          <cell r="C627">
            <v>0.72970000000000002</v>
          </cell>
          <cell r="D627">
            <v>0.69869999999999999</v>
          </cell>
          <cell r="E627">
            <v>3.1E-2</v>
          </cell>
          <cell r="F627">
            <v>0</v>
          </cell>
          <cell r="G627">
            <v>0</v>
          </cell>
          <cell r="H627">
            <v>6.6</v>
          </cell>
          <cell r="I627">
            <v>13.2</v>
          </cell>
          <cell r="J627">
            <v>22</v>
          </cell>
        </row>
        <row r="628">
          <cell r="B628">
            <v>69349</v>
          </cell>
          <cell r="C628">
            <v>0.81159999999999999</v>
          </cell>
          <cell r="D628">
            <v>0.61560000000000004</v>
          </cell>
          <cell r="E628">
            <v>4.4400000000000002E-2</v>
          </cell>
          <cell r="F628">
            <v>0.1517</v>
          </cell>
          <cell r="G628">
            <v>0</v>
          </cell>
          <cell r="H628">
            <v>6.6</v>
          </cell>
          <cell r="I628">
            <v>13.2</v>
          </cell>
          <cell r="J628">
            <v>22</v>
          </cell>
        </row>
        <row r="629">
          <cell r="B629">
            <v>69354</v>
          </cell>
          <cell r="C629">
            <v>0.62670000000000003</v>
          </cell>
          <cell r="D629">
            <v>0.61329999999999996</v>
          </cell>
          <cell r="E629">
            <v>1.34E-2</v>
          </cell>
          <cell r="F629">
            <v>0</v>
          </cell>
          <cell r="G629">
            <v>0</v>
          </cell>
          <cell r="H629">
            <v>6.6</v>
          </cell>
          <cell r="I629">
            <v>13.2</v>
          </cell>
          <cell r="J629">
            <v>22</v>
          </cell>
        </row>
        <row r="630">
          <cell r="B630">
            <v>69373</v>
          </cell>
          <cell r="C630">
            <v>2.1680000000000001</v>
          </cell>
          <cell r="D630">
            <v>1.9277</v>
          </cell>
          <cell r="E630">
            <v>8.8800000000000004E-2</v>
          </cell>
          <cell r="F630">
            <v>0.15160000000000001</v>
          </cell>
          <cell r="G630">
            <v>0</v>
          </cell>
          <cell r="H630">
            <v>6.6</v>
          </cell>
          <cell r="I630">
            <v>13.2</v>
          </cell>
          <cell r="J630">
            <v>22</v>
          </cell>
        </row>
        <row r="631">
          <cell r="B631">
            <v>70189</v>
          </cell>
          <cell r="C631">
            <v>1.3022</v>
          </cell>
          <cell r="D631">
            <v>0.61260000000000003</v>
          </cell>
          <cell r="E631">
            <v>1.9800000000000002E-2</v>
          </cell>
          <cell r="F631">
            <v>0.66979999999999995</v>
          </cell>
          <cell r="G631">
            <v>0</v>
          </cell>
          <cell r="H631">
            <v>6.6</v>
          </cell>
          <cell r="I631">
            <v>13.2</v>
          </cell>
          <cell r="J631">
            <v>22</v>
          </cell>
        </row>
        <row r="632">
          <cell r="B632">
            <v>70188</v>
          </cell>
          <cell r="C632">
            <v>0.73089999999999999</v>
          </cell>
          <cell r="D632">
            <v>0.70799999999999996</v>
          </cell>
          <cell r="E632">
            <v>2.29E-2</v>
          </cell>
          <cell r="F632">
            <v>0</v>
          </cell>
          <cell r="G632">
            <v>0</v>
          </cell>
          <cell r="H632">
            <v>6.6</v>
          </cell>
          <cell r="I632">
            <v>13.2</v>
          </cell>
          <cell r="J632">
            <v>22</v>
          </cell>
        </row>
        <row r="633">
          <cell r="B633">
            <v>70163</v>
          </cell>
          <cell r="C633">
            <v>0.65710000000000002</v>
          </cell>
          <cell r="D633">
            <v>0.62990000000000002</v>
          </cell>
          <cell r="E633">
            <v>2.7199999999999998E-2</v>
          </cell>
          <cell r="F633">
            <v>0</v>
          </cell>
          <cell r="G633">
            <v>0</v>
          </cell>
          <cell r="H633">
            <v>6.6</v>
          </cell>
          <cell r="I633">
            <v>13.2</v>
          </cell>
          <cell r="J633">
            <v>22</v>
          </cell>
        </row>
        <row r="634">
          <cell r="B634">
            <v>70180</v>
          </cell>
          <cell r="C634">
            <v>2.6903000000000001</v>
          </cell>
          <cell r="D634">
            <v>1.9504999999999999</v>
          </cell>
          <cell r="E634">
            <v>6.9900000000000004E-2</v>
          </cell>
          <cell r="F634">
            <v>0.66990000000000005</v>
          </cell>
          <cell r="G634">
            <v>0</v>
          </cell>
          <cell r="H634">
            <v>6.6</v>
          </cell>
          <cell r="I634">
            <v>13.2</v>
          </cell>
          <cell r="J634">
            <v>22</v>
          </cell>
        </row>
        <row r="635">
          <cell r="B635">
            <v>70053</v>
          </cell>
          <cell r="C635">
            <v>1.8785000000000001</v>
          </cell>
          <cell r="D635">
            <v>0.82720000000000005</v>
          </cell>
          <cell r="E635">
            <v>2.5999999999999999E-2</v>
          </cell>
          <cell r="F635">
            <v>0.53269999999999995</v>
          </cell>
          <cell r="G635">
            <v>0.49259999999999998</v>
          </cell>
          <cell r="H635">
            <v>6.6</v>
          </cell>
          <cell r="I635">
            <v>13.2</v>
          </cell>
          <cell r="J635">
            <v>22</v>
          </cell>
        </row>
        <row r="636">
          <cell r="B636">
            <v>70052</v>
          </cell>
          <cell r="C636">
            <v>1.4038999999999999</v>
          </cell>
          <cell r="D636">
            <v>1.0810999999999999</v>
          </cell>
          <cell r="E636">
            <v>6.7000000000000002E-3</v>
          </cell>
          <cell r="F636">
            <v>0.31619999999999998</v>
          </cell>
          <cell r="G636">
            <v>0</v>
          </cell>
          <cell r="H636">
            <v>6.6</v>
          </cell>
          <cell r="I636">
            <v>13.2</v>
          </cell>
          <cell r="J636">
            <v>22</v>
          </cell>
        </row>
        <row r="637">
          <cell r="B637">
            <v>71515</v>
          </cell>
          <cell r="C637">
            <v>2.5011999999999999</v>
          </cell>
          <cell r="D637">
            <v>2.3309000000000002</v>
          </cell>
          <cell r="E637">
            <v>1.03E-2</v>
          </cell>
          <cell r="F637">
            <v>0.16</v>
          </cell>
          <cell r="G637">
            <v>0</v>
          </cell>
          <cell r="H637">
            <v>6.6</v>
          </cell>
          <cell r="I637">
            <v>13.2</v>
          </cell>
          <cell r="J637">
            <v>22</v>
          </cell>
        </row>
        <row r="638">
          <cell r="B638">
            <v>70540</v>
          </cell>
          <cell r="C638">
            <v>5.7954999999999997</v>
          </cell>
          <cell r="D638">
            <v>4.2582000000000004</v>
          </cell>
          <cell r="E638">
            <v>4.2900000000000001E-2</v>
          </cell>
          <cell r="F638">
            <v>1.0052000000000001</v>
          </cell>
          <cell r="G638">
            <v>0.48920000000000002</v>
          </cell>
          <cell r="I638">
            <v>13.2</v>
          </cell>
          <cell r="J638">
            <v>22</v>
          </cell>
        </row>
        <row r="639">
          <cell r="B639">
            <v>69445</v>
          </cell>
          <cell r="C639">
            <v>16.3354</v>
          </cell>
          <cell r="D639">
            <v>12.338100000000001</v>
          </cell>
          <cell r="E639">
            <v>0.81799999999999995</v>
          </cell>
          <cell r="F639">
            <v>2.1956000000000002</v>
          </cell>
          <cell r="G639">
            <v>0.98380000000000001</v>
          </cell>
          <cell r="J639">
            <v>22</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2,7</v>
          </cell>
          <cell r="I642" t="str">
            <v>Padrão Trimestral = 5,4</v>
          </cell>
          <cell r="J642" t="str">
            <v>Padrão Anual = 9</v>
          </cell>
        </row>
        <row r="643">
          <cell r="B643">
            <v>205184</v>
          </cell>
          <cell r="C643">
            <v>0.6633</v>
          </cell>
          <cell r="D643">
            <v>0.56299999999999994</v>
          </cell>
          <cell r="E643">
            <v>3.4000000000000002E-2</v>
          </cell>
          <cell r="F643">
            <v>6.6299999999999998E-2</v>
          </cell>
          <cell r="G643">
            <v>0</v>
          </cell>
          <cell r="H643">
            <v>2.7</v>
          </cell>
          <cell r="I643">
            <v>5.4</v>
          </cell>
          <cell r="J643">
            <v>9</v>
          </cell>
        </row>
        <row r="644">
          <cell r="B644">
            <v>205294</v>
          </cell>
          <cell r="C644">
            <v>0.24879999999999999</v>
          </cell>
          <cell r="D644">
            <v>0.2306</v>
          </cell>
          <cell r="E644">
            <v>1.7299999999999999E-2</v>
          </cell>
          <cell r="F644">
            <v>8.9999999999999998E-4</v>
          </cell>
          <cell r="G644">
            <v>0</v>
          </cell>
          <cell r="H644">
            <v>2.7</v>
          </cell>
          <cell r="I644">
            <v>5.4</v>
          </cell>
          <cell r="J644">
            <v>9</v>
          </cell>
        </row>
        <row r="645">
          <cell r="B645">
            <v>206087</v>
          </cell>
          <cell r="C645">
            <v>0.58040000000000003</v>
          </cell>
          <cell r="D645">
            <v>0.32269999999999999</v>
          </cell>
          <cell r="E645">
            <v>3.7999999999999999E-2</v>
          </cell>
          <cell r="F645">
            <v>0</v>
          </cell>
          <cell r="G645">
            <v>0.2198</v>
          </cell>
          <cell r="H645">
            <v>2.7</v>
          </cell>
          <cell r="I645">
            <v>5.4</v>
          </cell>
          <cell r="J645">
            <v>9</v>
          </cell>
        </row>
        <row r="646">
          <cell r="B646">
            <v>205522</v>
          </cell>
          <cell r="C646">
            <v>1.4926999999999999</v>
          </cell>
          <cell r="D646">
            <v>1.1160000000000001</v>
          </cell>
          <cell r="E646">
            <v>8.9300000000000004E-2</v>
          </cell>
          <cell r="F646">
            <v>6.7100000000000007E-2</v>
          </cell>
          <cell r="G646">
            <v>0.22040000000000001</v>
          </cell>
          <cell r="H646">
            <v>2.7</v>
          </cell>
          <cell r="I646">
            <v>5.4</v>
          </cell>
          <cell r="J646">
            <v>9</v>
          </cell>
        </row>
        <row r="647">
          <cell r="B647">
            <v>206356</v>
          </cell>
          <cell r="C647">
            <v>0.4879</v>
          </cell>
          <cell r="D647">
            <v>0.2248</v>
          </cell>
          <cell r="E647">
            <v>3.7000000000000002E-3</v>
          </cell>
          <cell r="F647">
            <v>0.25950000000000001</v>
          </cell>
          <cell r="G647">
            <v>0</v>
          </cell>
          <cell r="H647">
            <v>2.7</v>
          </cell>
          <cell r="I647">
            <v>5.4</v>
          </cell>
          <cell r="J647">
            <v>9</v>
          </cell>
        </row>
        <row r="648">
          <cell r="B648">
            <v>206350</v>
          </cell>
          <cell r="C648">
            <v>0.41439999999999999</v>
          </cell>
          <cell r="D648">
            <v>0.33539999999999998</v>
          </cell>
          <cell r="E648">
            <v>3.44E-2</v>
          </cell>
          <cell r="F648">
            <v>4.4600000000000001E-2</v>
          </cell>
          <cell r="G648">
            <v>0</v>
          </cell>
          <cell r="H648">
            <v>2.7</v>
          </cell>
          <cell r="I648">
            <v>5.4</v>
          </cell>
          <cell r="J648">
            <v>9</v>
          </cell>
        </row>
        <row r="649">
          <cell r="B649">
            <v>206384</v>
          </cell>
          <cell r="C649">
            <v>0.70679999999999998</v>
          </cell>
          <cell r="D649">
            <v>0.2646</v>
          </cell>
          <cell r="E649">
            <v>5.5500000000000001E-2</v>
          </cell>
          <cell r="F649">
            <v>0.38669999999999999</v>
          </cell>
          <cell r="G649">
            <v>0</v>
          </cell>
          <cell r="H649">
            <v>2.7</v>
          </cell>
          <cell r="I649">
            <v>5.4</v>
          </cell>
          <cell r="J649">
            <v>9</v>
          </cell>
        </row>
        <row r="650">
          <cell r="B650">
            <v>206363</v>
          </cell>
          <cell r="C650">
            <v>1.6091</v>
          </cell>
          <cell r="D650">
            <v>0.82479999999999998</v>
          </cell>
          <cell r="E650">
            <v>9.3600000000000003E-2</v>
          </cell>
          <cell r="F650">
            <v>0.69079999999999997</v>
          </cell>
          <cell r="G650">
            <v>0</v>
          </cell>
          <cell r="H650">
            <v>2.7</v>
          </cell>
          <cell r="I650">
            <v>5.4</v>
          </cell>
          <cell r="J650">
            <v>9</v>
          </cell>
        </row>
        <row r="651">
          <cell r="B651">
            <v>210275</v>
          </cell>
          <cell r="C651">
            <v>0.99350000000000005</v>
          </cell>
          <cell r="D651">
            <v>0.46089999999999998</v>
          </cell>
          <cell r="E651">
            <v>1.6E-2</v>
          </cell>
          <cell r="F651">
            <v>0.30620000000000003</v>
          </cell>
          <cell r="G651">
            <v>0.2104</v>
          </cell>
          <cell r="H651">
            <v>2.7</v>
          </cell>
          <cell r="I651">
            <v>5.4</v>
          </cell>
          <cell r="J651">
            <v>9</v>
          </cell>
        </row>
        <row r="652">
          <cell r="B652">
            <v>210266</v>
          </cell>
          <cell r="C652">
            <v>0.1913</v>
          </cell>
          <cell r="D652">
            <v>0.183</v>
          </cell>
          <cell r="E652">
            <v>8.3000000000000001E-3</v>
          </cell>
          <cell r="F652">
            <v>0</v>
          </cell>
          <cell r="G652">
            <v>0</v>
          </cell>
          <cell r="H652">
            <v>2.7</v>
          </cell>
          <cell r="I652">
            <v>5.4</v>
          </cell>
          <cell r="J652">
            <v>9</v>
          </cell>
        </row>
        <row r="653">
          <cell r="B653">
            <v>210248</v>
          </cell>
          <cell r="C653">
            <v>0.46800000000000003</v>
          </cell>
          <cell r="D653">
            <v>0.27139999999999997</v>
          </cell>
          <cell r="E653">
            <v>4.4999999999999997E-3</v>
          </cell>
          <cell r="F653">
            <v>0.192</v>
          </cell>
          <cell r="G653">
            <v>0</v>
          </cell>
          <cell r="H653">
            <v>2.7</v>
          </cell>
          <cell r="I653">
            <v>5.4</v>
          </cell>
          <cell r="J653">
            <v>9</v>
          </cell>
        </row>
        <row r="654">
          <cell r="B654">
            <v>210263</v>
          </cell>
          <cell r="C654">
            <v>1.6528</v>
          </cell>
          <cell r="D654">
            <v>0.9153</v>
          </cell>
          <cell r="E654">
            <v>2.8799999999999999E-2</v>
          </cell>
          <cell r="F654">
            <v>0.49819999999999998</v>
          </cell>
          <cell r="G654">
            <v>0.2104</v>
          </cell>
          <cell r="H654">
            <v>2.7</v>
          </cell>
          <cell r="I654">
            <v>5.4</v>
          </cell>
          <cell r="J654">
            <v>9</v>
          </cell>
        </row>
        <row r="655">
          <cell r="B655">
            <v>210332</v>
          </cell>
          <cell r="C655">
            <v>0.56799999999999995</v>
          </cell>
          <cell r="D655">
            <v>0.33</v>
          </cell>
          <cell r="E655">
            <v>1.6899999999999998E-2</v>
          </cell>
          <cell r="F655">
            <v>8.0000000000000004E-4</v>
          </cell>
          <cell r="G655">
            <v>0.2203</v>
          </cell>
          <cell r="H655">
            <v>2.7</v>
          </cell>
          <cell r="I655">
            <v>5.4</v>
          </cell>
          <cell r="J655">
            <v>9</v>
          </cell>
        </row>
        <row r="656">
          <cell r="B656">
            <v>213013</v>
          </cell>
          <cell r="C656">
            <v>0.54679999999999995</v>
          </cell>
          <cell r="D656">
            <v>0.28660000000000002</v>
          </cell>
          <cell r="E656">
            <v>7.7000000000000002E-3</v>
          </cell>
          <cell r="F656">
            <v>0.2525</v>
          </cell>
          <cell r="G656">
            <v>0</v>
          </cell>
          <cell r="H656">
            <v>2.7</v>
          </cell>
          <cell r="I656">
            <v>5.4</v>
          </cell>
          <cell r="J656">
            <v>9</v>
          </cell>
        </row>
        <row r="657">
          <cell r="B657">
            <v>215836</v>
          </cell>
          <cell r="C657">
            <v>1.07</v>
          </cell>
          <cell r="D657">
            <v>0.65149999999999997</v>
          </cell>
          <cell r="E657">
            <v>3.8999999999999998E-3</v>
          </cell>
          <cell r="F657">
            <v>0.20810000000000001</v>
          </cell>
          <cell r="G657">
            <v>0.2064</v>
          </cell>
          <cell r="H657">
            <v>2.7</v>
          </cell>
          <cell r="I657">
            <v>5.4</v>
          </cell>
          <cell r="J657">
            <v>9</v>
          </cell>
        </row>
        <row r="658">
          <cell r="B658">
            <v>213060</v>
          </cell>
          <cell r="C658">
            <v>2.1913</v>
          </cell>
          <cell r="D658">
            <v>1.2723</v>
          </cell>
          <cell r="E658">
            <v>2.8299999999999999E-2</v>
          </cell>
          <cell r="F658">
            <v>0.46400000000000002</v>
          </cell>
          <cell r="G658">
            <v>0.42659999999999998</v>
          </cell>
          <cell r="I658">
            <v>5.4</v>
          </cell>
          <cell r="J658">
            <v>9</v>
          </cell>
        </row>
        <row r="659">
          <cell r="B659">
            <v>208802</v>
          </cell>
          <cell r="C659">
            <v>6.96</v>
          </cell>
          <cell r="D659">
            <v>4.1336000000000004</v>
          </cell>
          <cell r="E659">
            <v>0.23830000000000001</v>
          </cell>
          <cell r="F659">
            <v>1.724</v>
          </cell>
          <cell r="G659">
            <v>0.86409999999999998</v>
          </cell>
          <cell r="J659">
            <v>9</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7,2</v>
          </cell>
          <cell r="I662" t="str">
            <v>Padrão Trimestral = 14,4</v>
          </cell>
          <cell r="J662" t="str">
            <v>Padrão Anual = 24</v>
          </cell>
        </row>
        <row r="663">
          <cell r="B663">
            <v>19855</v>
          </cell>
          <cell r="C663">
            <v>1.6413</v>
          </cell>
          <cell r="D663">
            <v>1.6335999999999999</v>
          </cell>
          <cell r="E663">
            <v>7.7000000000000002E-3</v>
          </cell>
          <cell r="F663">
            <v>0</v>
          </cell>
          <cell r="G663">
            <v>0</v>
          </cell>
          <cell r="H663">
            <v>7.2</v>
          </cell>
          <cell r="I663">
            <v>14.4</v>
          </cell>
          <cell r="J663">
            <v>24</v>
          </cell>
        </row>
        <row r="664">
          <cell r="B664">
            <v>19856</v>
          </cell>
          <cell r="C664">
            <v>1.1046</v>
          </cell>
          <cell r="D664">
            <v>1.0428999999999999</v>
          </cell>
          <cell r="E664">
            <v>1.5100000000000001E-2</v>
          </cell>
          <cell r="F664">
            <v>4.6600000000000003E-2</v>
          </cell>
          <cell r="G664">
            <v>0</v>
          </cell>
          <cell r="H664">
            <v>7.2</v>
          </cell>
          <cell r="I664">
            <v>14.4</v>
          </cell>
          <cell r="J664">
            <v>24</v>
          </cell>
        </row>
        <row r="665">
          <cell r="B665">
            <v>19856</v>
          </cell>
          <cell r="C665">
            <v>1.1780999999999999</v>
          </cell>
          <cell r="D665">
            <v>0.81610000000000005</v>
          </cell>
          <cell r="E665">
            <v>3.3500000000000002E-2</v>
          </cell>
          <cell r="F665">
            <v>0.32850000000000001</v>
          </cell>
          <cell r="G665">
            <v>0</v>
          </cell>
          <cell r="H665">
            <v>7.2</v>
          </cell>
          <cell r="I665">
            <v>14.4</v>
          </cell>
          <cell r="J665">
            <v>24</v>
          </cell>
        </row>
        <row r="666">
          <cell r="B666">
            <v>19856</v>
          </cell>
          <cell r="C666">
            <v>3.9239000000000002</v>
          </cell>
          <cell r="D666">
            <v>3.4925000000000002</v>
          </cell>
          <cell r="E666">
            <v>5.6300000000000003E-2</v>
          </cell>
          <cell r="F666">
            <v>0.37509999999999999</v>
          </cell>
          <cell r="G666">
            <v>0</v>
          </cell>
          <cell r="H666">
            <v>7.2</v>
          </cell>
          <cell r="I666">
            <v>14.4</v>
          </cell>
          <cell r="J666">
            <v>24</v>
          </cell>
        </row>
        <row r="667">
          <cell r="B667">
            <v>19856</v>
          </cell>
          <cell r="C667">
            <v>0.93740000000000001</v>
          </cell>
          <cell r="D667">
            <v>0.91549999999999998</v>
          </cell>
          <cell r="E667">
            <v>2.1899999999999999E-2</v>
          </cell>
          <cell r="F667">
            <v>0</v>
          </cell>
          <cell r="G667">
            <v>0</v>
          </cell>
          <cell r="H667">
            <v>7.2</v>
          </cell>
          <cell r="I667">
            <v>14.4</v>
          </cell>
          <cell r="J667">
            <v>24</v>
          </cell>
        </row>
        <row r="668">
          <cell r="B668">
            <v>19856</v>
          </cell>
          <cell r="C668">
            <v>1.9748000000000001</v>
          </cell>
          <cell r="D668">
            <v>1.9375</v>
          </cell>
          <cell r="E668">
            <v>3.73E-2</v>
          </cell>
          <cell r="F668">
            <v>0</v>
          </cell>
          <cell r="G668">
            <v>0</v>
          </cell>
          <cell r="H668">
            <v>7.2</v>
          </cell>
          <cell r="I668">
            <v>14.4</v>
          </cell>
          <cell r="J668">
            <v>24</v>
          </cell>
        </row>
        <row r="669">
          <cell r="B669">
            <v>19856</v>
          </cell>
          <cell r="C669">
            <v>1.2201</v>
          </cell>
          <cell r="D669">
            <v>1.0505</v>
          </cell>
          <cell r="E669">
            <v>0.1696</v>
          </cell>
          <cell r="F669">
            <v>0</v>
          </cell>
          <cell r="G669">
            <v>0</v>
          </cell>
          <cell r="H669">
            <v>7.2</v>
          </cell>
          <cell r="I669">
            <v>14.4</v>
          </cell>
          <cell r="J669">
            <v>24</v>
          </cell>
        </row>
        <row r="670">
          <cell r="B670">
            <v>19856</v>
          </cell>
          <cell r="C670">
            <v>4.1322999999999999</v>
          </cell>
          <cell r="D670">
            <v>3.9035000000000002</v>
          </cell>
          <cell r="E670">
            <v>0.2288</v>
          </cell>
          <cell r="F670">
            <v>0</v>
          </cell>
          <cell r="G670">
            <v>0</v>
          </cell>
          <cell r="H670">
            <v>7.2</v>
          </cell>
          <cell r="I670">
            <v>14.4</v>
          </cell>
          <cell r="J670">
            <v>24</v>
          </cell>
        </row>
        <row r="671">
          <cell r="B671">
            <v>20536</v>
          </cell>
          <cell r="C671">
            <v>1.9734</v>
          </cell>
          <cell r="D671">
            <v>1.5771999999999999</v>
          </cell>
          <cell r="E671">
            <v>0.3962</v>
          </cell>
          <cell r="F671">
            <v>0</v>
          </cell>
          <cell r="G671">
            <v>0</v>
          </cell>
          <cell r="H671">
            <v>7.2</v>
          </cell>
          <cell r="I671">
            <v>14.4</v>
          </cell>
          <cell r="J671">
            <v>24</v>
          </cell>
        </row>
        <row r="672">
          <cell r="B672">
            <v>20533</v>
          </cell>
          <cell r="C672">
            <v>0.30840000000000001</v>
          </cell>
          <cell r="D672">
            <v>0.3054</v>
          </cell>
          <cell r="E672">
            <v>3.0000000000000001E-3</v>
          </cell>
          <cell r="F672">
            <v>0</v>
          </cell>
          <cell r="G672">
            <v>0</v>
          </cell>
          <cell r="H672">
            <v>7.2</v>
          </cell>
          <cell r="I672">
            <v>14.4</v>
          </cell>
          <cell r="J672">
            <v>24</v>
          </cell>
        </row>
        <row r="673">
          <cell r="B673">
            <v>20533</v>
          </cell>
          <cell r="C673">
            <v>0.75109999999999999</v>
          </cell>
          <cell r="D673">
            <v>0.70579999999999998</v>
          </cell>
          <cell r="E673">
            <v>4.53E-2</v>
          </cell>
          <cell r="F673">
            <v>0</v>
          </cell>
          <cell r="G673">
            <v>0</v>
          </cell>
          <cell r="H673">
            <v>7.2</v>
          </cell>
          <cell r="I673">
            <v>14.4</v>
          </cell>
          <cell r="J673">
            <v>24</v>
          </cell>
        </row>
        <row r="674">
          <cell r="B674">
            <v>20534</v>
          </cell>
          <cell r="C674">
            <v>3.0329999999999999</v>
          </cell>
          <cell r="D674">
            <v>2.5884999999999998</v>
          </cell>
          <cell r="E674">
            <v>0.44450000000000001</v>
          </cell>
          <cell r="F674">
            <v>0</v>
          </cell>
          <cell r="G674">
            <v>0</v>
          </cell>
          <cell r="H674">
            <v>7.2</v>
          </cell>
          <cell r="I674">
            <v>14.4</v>
          </cell>
          <cell r="J674">
            <v>24</v>
          </cell>
        </row>
        <row r="675">
          <cell r="B675">
            <v>20586</v>
          </cell>
          <cell r="C675">
            <v>0.74099999999999999</v>
          </cell>
          <cell r="D675">
            <v>0.73240000000000005</v>
          </cell>
          <cell r="E675">
            <v>8.5000000000000006E-3</v>
          </cell>
          <cell r="F675">
            <v>0</v>
          </cell>
          <cell r="G675">
            <v>0</v>
          </cell>
          <cell r="H675">
            <v>7.2</v>
          </cell>
          <cell r="I675">
            <v>14.4</v>
          </cell>
          <cell r="J675">
            <v>24</v>
          </cell>
        </row>
        <row r="676">
          <cell r="B676">
            <v>20596</v>
          </cell>
          <cell r="C676">
            <v>0.99219999999999997</v>
          </cell>
          <cell r="D676">
            <v>0.83730000000000004</v>
          </cell>
          <cell r="E676">
            <v>1.77E-2</v>
          </cell>
          <cell r="F676">
            <v>0.13489999999999999</v>
          </cell>
          <cell r="G676">
            <v>2.3E-3</v>
          </cell>
          <cell r="H676">
            <v>7.2</v>
          </cell>
          <cell r="I676">
            <v>14.4</v>
          </cell>
          <cell r="J676">
            <v>24</v>
          </cell>
        </row>
        <row r="677">
          <cell r="B677">
            <v>20921</v>
          </cell>
          <cell r="C677">
            <v>2.9483000000000001</v>
          </cell>
          <cell r="D677">
            <v>2.0007999999999999</v>
          </cell>
          <cell r="E677">
            <v>0</v>
          </cell>
          <cell r="F677">
            <v>0.63660000000000005</v>
          </cell>
          <cell r="G677">
            <v>0.31090000000000001</v>
          </cell>
          <cell r="H677">
            <v>7.2</v>
          </cell>
          <cell r="I677">
            <v>14.4</v>
          </cell>
          <cell r="J677">
            <v>24</v>
          </cell>
        </row>
        <row r="678">
          <cell r="B678">
            <v>20701</v>
          </cell>
          <cell r="C678">
            <v>4.7037000000000004</v>
          </cell>
          <cell r="D678">
            <v>3.5834000000000001</v>
          </cell>
          <cell r="E678">
            <v>2.6100000000000002E-2</v>
          </cell>
          <cell r="F678">
            <v>0.77759999999999996</v>
          </cell>
          <cell r="G678">
            <v>0.3165</v>
          </cell>
          <cell r="I678">
            <v>14.4</v>
          </cell>
          <cell r="J678">
            <v>24</v>
          </cell>
        </row>
        <row r="679">
          <cell r="B679">
            <v>20237</v>
          </cell>
          <cell r="C679">
            <v>15.7936</v>
          </cell>
          <cell r="D679">
            <v>13.5489</v>
          </cell>
          <cell r="E679">
            <v>0.75749999999999995</v>
          </cell>
          <cell r="F679">
            <v>1.1634</v>
          </cell>
          <cell r="G679">
            <v>0.32369999999999999</v>
          </cell>
          <cell r="J679">
            <v>24</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4,8</v>
          </cell>
          <cell r="I682" t="str">
            <v>Padrão Trimestral = 9,6</v>
          </cell>
          <cell r="J682" t="str">
            <v>Padrão Anual = 16</v>
          </cell>
        </row>
        <row r="683">
          <cell r="B683">
            <v>119664</v>
          </cell>
          <cell r="C683">
            <v>1.6996</v>
          </cell>
          <cell r="D683">
            <v>1.1248</v>
          </cell>
          <cell r="E683">
            <v>0.1197</v>
          </cell>
          <cell r="F683">
            <v>0.4551</v>
          </cell>
          <cell r="G683">
            <v>0</v>
          </cell>
          <cell r="H683">
            <v>4.8</v>
          </cell>
          <cell r="I683">
            <v>9.6</v>
          </cell>
          <cell r="J683">
            <v>16</v>
          </cell>
        </row>
        <row r="684">
          <cell r="B684">
            <v>119703</v>
          </cell>
          <cell r="C684">
            <v>1.0346</v>
          </cell>
          <cell r="D684">
            <v>0.68259999999999998</v>
          </cell>
          <cell r="E684">
            <v>2.3900000000000001E-2</v>
          </cell>
          <cell r="F684">
            <v>0.20960000000000001</v>
          </cell>
          <cell r="G684">
            <v>0.1186</v>
          </cell>
          <cell r="H684">
            <v>4.8</v>
          </cell>
          <cell r="I684">
            <v>9.6</v>
          </cell>
          <cell r="J684">
            <v>16</v>
          </cell>
        </row>
        <row r="685">
          <cell r="B685">
            <v>119570</v>
          </cell>
          <cell r="C685">
            <v>1.0486</v>
          </cell>
          <cell r="D685">
            <v>0.77759999999999996</v>
          </cell>
          <cell r="E685">
            <v>0.10630000000000001</v>
          </cell>
          <cell r="F685">
            <v>3.9600000000000003E-2</v>
          </cell>
          <cell r="G685">
            <v>0.12509999999999999</v>
          </cell>
          <cell r="H685">
            <v>4.8</v>
          </cell>
          <cell r="I685">
            <v>9.6</v>
          </cell>
          <cell r="J685">
            <v>16</v>
          </cell>
        </row>
        <row r="686">
          <cell r="B686">
            <v>119646</v>
          </cell>
          <cell r="C686">
            <v>3.7829000000000002</v>
          </cell>
          <cell r="D686">
            <v>2.585</v>
          </cell>
          <cell r="E686">
            <v>0.24990000000000001</v>
          </cell>
          <cell r="F686">
            <v>0.70440000000000003</v>
          </cell>
          <cell r="G686">
            <v>0.2437</v>
          </cell>
          <cell r="H686">
            <v>4.8</v>
          </cell>
          <cell r="I686">
            <v>9.6</v>
          </cell>
          <cell r="J686">
            <v>16</v>
          </cell>
        </row>
        <row r="687">
          <cell r="B687">
            <v>119442</v>
          </cell>
          <cell r="C687">
            <v>1.1886000000000001</v>
          </cell>
          <cell r="D687">
            <v>0.71840000000000004</v>
          </cell>
          <cell r="E687">
            <v>5.2499999999999998E-2</v>
          </cell>
          <cell r="F687">
            <v>0.38419999999999999</v>
          </cell>
          <cell r="G687">
            <v>3.3500000000000002E-2</v>
          </cell>
          <cell r="H687">
            <v>4.8</v>
          </cell>
          <cell r="I687">
            <v>9.6</v>
          </cell>
          <cell r="J687">
            <v>16</v>
          </cell>
        </row>
        <row r="688">
          <cell r="B688">
            <v>119436</v>
          </cell>
          <cell r="C688">
            <v>0.7359</v>
          </cell>
          <cell r="D688">
            <v>0.43769999999999998</v>
          </cell>
          <cell r="E688">
            <v>0.14929999999999999</v>
          </cell>
          <cell r="F688">
            <v>0.11550000000000001</v>
          </cell>
          <cell r="G688">
            <v>3.3500000000000002E-2</v>
          </cell>
          <cell r="H688">
            <v>4.8</v>
          </cell>
          <cell r="I688">
            <v>9.6</v>
          </cell>
          <cell r="J688">
            <v>16</v>
          </cell>
        </row>
        <row r="689">
          <cell r="B689">
            <v>119600</v>
          </cell>
          <cell r="C689">
            <v>0.65029999999999999</v>
          </cell>
          <cell r="D689">
            <v>0.58709999999999996</v>
          </cell>
          <cell r="E689">
            <v>2.4799999999999999E-2</v>
          </cell>
          <cell r="F689">
            <v>5.0000000000000001E-3</v>
          </cell>
          <cell r="G689">
            <v>3.3399999999999999E-2</v>
          </cell>
          <cell r="H689">
            <v>4.8</v>
          </cell>
          <cell r="I689">
            <v>9.6</v>
          </cell>
          <cell r="J689">
            <v>16</v>
          </cell>
        </row>
        <row r="690">
          <cell r="B690">
            <v>119493</v>
          </cell>
          <cell r="C690">
            <v>2.5745</v>
          </cell>
          <cell r="D690">
            <v>1.7432000000000001</v>
          </cell>
          <cell r="E690">
            <v>0.22650000000000001</v>
          </cell>
          <cell r="F690">
            <v>0.50449999999999995</v>
          </cell>
          <cell r="G690">
            <v>0.1004</v>
          </cell>
          <cell r="H690">
            <v>4.8</v>
          </cell>
          <cell r="I690">
            <v>9.6</v>
          </cell>
          <cell r="J690">
            <v>16</v>
          </cell>
        </row>
        <row r="691">
          <cell r="B691">
            <v>122926</v>
          </cell>
          <cell r="C691">
            <v>1.0032000000000001</v>
          </cell>
          <cell r="D691">
            <v>0.72750000000000004</v>
          </cell>
          <cell r="E691">
            <v>8.2199999999999995E-2</v>
          </cell>
          <cell r="F691">
            <v>0.19359999999999999</v>
          </cell>
          <cell r="G691">
            <v>0</v>
          </cell>
          <cell r="H691">
            <v>4.8</v>
          </cell>
          <cell r="I691">
            <v>9.6</v>
          </cell>
          <cell r="J691">
            <v>16</v>
          </cell>
        </row>
        <row r="692">
          <cell r="B692">
            <v>122891</v>
          </cell>
          <cell r="C692">
            <v>0.7117</v>
          </cell>
          <cell r="D692">
            <v>0.45860000000000001</v>
          </cell>
          <cell r="E692">
            <v>1.7100000000000001E-2</v>
          </cell>
          <cell r="F692">
            <v>0.20269999999999999</v>
          </cell>
          <cell r="G692">
            <v>3.32E-2</v>
          </cell>
          <cell r="H692">
            <v>4.8</v>
          </cell>
          <cell r="I692">
            <v>9.6</v>
          </cell>
          <cell r="J692">
            <v>16</v>
          </cell>
        </row>
        <row r="693">
          <cell r="B693">
            <v>122865</v>
          </cell>
          <cell r="C693">
            <v>0.78239999999999998</v>
          </cell>
          <cell r="D693">
            <v>0.60129999999999995</v>
          </cell>
          <cell r="E693">
            <v>0.11609999999999999</v>
          </cell>
          <cell r="F693">
            <v>6.5000000000000002E-2</v>
          </cell>
          <cell r="G693">
            <v>0</v>
          </cell>
          <cell r="H693">
            <v>4.8</v>
          </cell>
          <cell r="I693">
            <v>9.6</v>
          </cell>
          <cell r="J693">
            <v>16</v>
          </cell>
        </row>
        <row r="694">
          <cell r="B694">
            <v>122894</v>
          </cell>
          <cell r="C694">
            <v>2.4973999999999998</v>
          </cell>
          <cell r="D694">
            <v>1.7874000000000001</v>
          </cell>
          <cell r="E694">
            <v>0.21540000000000001</v>
          </cell>
          <cell r="F694">
            <v>0.46129999999999999</v>
          </cell>
          <cell r="G694">
            <v>3.32E-2</v>
          </cell>
          <cell r="H694">
            <v>4.8</v>
          </cell>
          <cell r="I694">
            <v>9.6</v>
          </cell>
          <cell r="J694">
            <v>16</v>
          </cell>
        </row>
        <row r="695">
          <cell r="B695">
            <v>123231</v>
          </cell>
          <cell r="C695">
            <v>1.0429999999999999</v>
          </cell>
          <cell r="D695">
            <v>0.59750000000000003</v>
          </cell>
          <cell r="E695">
            <v>7.7299999999999994E-2</v>
          </cell>
          <cell r="F695">
            <v>0.19170000000000001</v>
          </cell>
          <cell r="G695">
            <v>0.17649999999999999</v>
          </cell>
          <cell r="H695">
            <v>4.8</v>
          </cell>
          <cell r="I695">
            <v>9.6</v>
          </cell>
          <cell r="J695">
            <v>16</v>
          </cell>
        </row>
        <row r="696">
          <cell r="B696">
            <v>123167</v>
          </cell>
          <cell r="C696">
            <v>1.1222000000000001</v>
          </cell>
          <cell r="D696">
            <v>0.87749999999999995</v>
          </cell>
          <cell r="E696">
            <v>0.1143</v>
          </cell>
          <cell r="F696">
            <v>0.13039999999999999</v>
          </cell>
          <cell r="G696">
            <v>0</v>
          </cell>
          <cell r="H696">
            <v>4.8</v>
          </cell>
          <cell r="I696">
            <v>9.6</v>
          </cell>
          <cell r="J696">
            <v>16</v>
          </cell>
        </row>
        <row r="697">
          <cell r="B697">
            <v>126293</v>
          </cell>
          <cell r="C697">
            <v>1.1392</v>
          </cell>
          <cell r="D697">
            <v>0.96819999999999995</v>
          </cell>
          <cell r="E697">
            <v>0.106</v>
          </cell>
          <cell r="F697">
            <v>6.5000000000000002E-2</v>
          </cell>
          <cell r="G697">
            <v>0</v>
          </cell>
          <cell r="H697">
            <v>4.8</v>
          </cell>
          <cell r="I697">
            <v>9.6</v>
          </cell>
          <cell r="J697">
            <v>16</v>
          </cell>
        </row>
        <row r="698">
          <cell r="B698">
            <v>124230</v>
          </cell>
          <cell r="C698">
            <v>3.3052999999999999</v>
          </cell>
          <cell r="D698">
            <v>2.4470000000000001</v>
          </cell>
          <cell r="E698">
            <v>0.29780000000000001</v>
          </cell>
          <cell r="F698">
            <v>0.38550000000000001</v>
          </cell>
          <cell r="G698">
            <v>0.17510000000000001</v>
          </cell>
          <cell r="I698">
            <v>9.6</v>
          </cell>
          <cell r="J698">
            <v>16</v>
          </cell>
        </row>
        <row r="699">
          <cell r="B699">
            <v>121566</v>
          </cell>
          <cell r="C699">
            <v>12.1562</v>
          </cell>
          <cell r="D699">
            <v>8.5652000000000008</v>
          </cell>
          <cell r="E699">
            <v>0.99060000000000004</v>
          </cell>
          <cell r="F699">
            <v>2.0495000000000001</v>
          </cell>
          <cell r="G699">
            <v>0.55100000000000005</v>
          </cell>
          <cell r="J699">
            <v>16</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v>
          </cell>
          <cell r="I702" t="str">
            <v>Padrão Trimestral = 3,6</v>
          </cell>
          <cell r="J702" t="str">
            <v>Padrão Anual = 6</v>
          </cell>
        </row>
        <row r="703">
          <cell r="B703">
            <v>142756</v>
          </cell>
          <cell r="C703">
            <v>0.27729999999999999</v>
          </cell>
          <cell r="D703">
            <v>0.22819999999999999</v>
          </cell>
          <cell r="E703">
            <v>4.9099999999999998E-2</v>
          </cell>
          <cell r="F703">
            <v>0</v>
          </cell>
          <cell r="G703">
            <v>0</v>
          </cell>
          <cell r="H703">
            <v>2</v>
          </cell>
          <cell r="I703">
            <v>3.6</v>
          </cell>
          <cell r="J703">
            <v>6</v>
          </cell>
        </row>
        <row r="704">
          <cell r="B704">
            <v>142590</v>
          </cell>
          <cell r="C704">
            <v>0.39550000000000002</v>
          </cell>
          <cell r="D704">
            <v>0.24199999999999999</v>
          </cell>
          <cell r="E704">
            <v>2.0999999999999999E-3</v>
          </cell>
          <cell r="F704">
            <v>0.15140000000000001</v>
          </cell>
          <cell r="G704">
            <v>0</v>
          </cell>
          <cell r="H704">
            <v>2</v>
          </cell>
          <cell r="I704">
            <v>3.6</v>
          </cell>
          <cell r="J704">
            <v>6</v>
          </cell>
        </row>
        <row r="705">
          <cell r="B705">
            <v>142557</v>
          </cell>
          <cell r="C705">
            <v>1.0034000000000001</v>
          </cell>
          <cell r="D705">
            <v>0.15629999999999999</v>
          </cell>
          <cell r="E705">
            <v>1.49E-2</v>
          </cell>
          <cell r="F705">
            <v>1.95E-2</v>
          </cell>
          <cell r="G705">
            <v>0.81269999999999998</v>
          </cell>
          <cell r="H705">
            <v>2</v>
          </cell>
          <cell r="I705">
            <v>3.6</v>
          </cell>
          <cell r="J705">
            <v>6</v>
          </cell>
        </row>
        <row r="706">
          <cell r="B706">
            <v>142634</v>
          </cell>
          <cell r="C706">
            <v>1.6758</v>
          </cell>
          <cell r="D706">
            <v>0.62649999999999995</v>
          </cell>
          <cell r="E706">
            <v>6.6100000000000006E-2</v>
          </cell>
          <cell r="F706">
            <v>0.17080000000000001</v>
          </cell>
          <cell r="G706">
            <v>0.81230000000000002</v>
          </cell>
          <cell r="H706">
            <v>2</v>
          </cell>
          <cell r="I706">
            <v>3.6</v>
          </cell>
          <cell r="J706">
            <v>6</v>
          </cell>
        </row>
        <row r="707">
          <cell r="B707">
            <v>142715</v>
          </cell>
          <cell r="C707">
            <v>0.23930000000000001</v>
          </cell>
          <cell r="D707">
            <v>0.14000000000000001</v>
          </cell>
          <cell r="E707">
            <v>1.95E-2</v>
          </cell>
          <cell r="F707">
            <v>6.0299999999999999E-2</v>
          </cell>
          <cell r="G707">
            <v>1.95E-2</v>
          </cell>
          <cell r="H707">
            <v>2</v>
          </cell>
          <cell r="I707">
            <v>3.6</v>
          </cell>
          <cell r="J707">
            <v>6</v>
          </cell>
        </row>
        <row r="708">
          <cell r="B708">
            <v>142715</v>
          </cell>
          <cell r="C708">
            <v>0.28839999999999999</v>
          </cell>
          <cell r="D708">
            <v>0.2238</v>
          </cell>
          <cell r="E708">
            <v>4.5100000000000001E-2</v>
          </cell>
          <cell r="F708">
            <v>0</v>
          </cell>
          <cell r="G708">
            <v>1.95E-2</v>
          </cell>
          <cell r="H708">
            <v>2</v>
          </cell>
          <cell r="I708">
            <v>3.6</v>
          </cell>
          <cell r="J708">
            <v>6</v>
          </cell>
        </row>
        <row r="709">
          <cell r="B709">
            <v>142806</v>
          </cell>
          <cell r="C709">
            <v>0.1943</v>
          </cell>
          <cell r="D709">
            <v>0.14449999999999999</v>
          </cell>
          <cell r="E709">
            <v>1.17E-2</v>
          </cell>
          <cell r="F709">
            <v>3.8100000000000002E-2</v>
          </cell>
          <cell r="G709">
            <v>0</v>
          </cell>
          <cell r="H709">
            <v>2</v>
          </cell>
          <cell r="I709">
            <v>3.6</v>
          </cell>
          <cell r="J709">
            <v>6</v>
          </cell>
        </row>
        <row r="710">
          <cell r="B710">
            <v>142745</v>
          </cell>
          <cell r="C710">
            <v>0.72199999999999998</v>
          </cell>
          <cell r="D710">
            <v>0.50829999999999997</v>
          </cell>
          <cell r="E710">
            <v>7.6300000000000007E-2</v>
          </cell>
          <cell r="F710">
            <v>9.8400000000000001E-2</v>
          </cell>
          <cell r="G710">
            <v>3.9E-2</v>
          </cell>
          <cell r="H710">
            <v>2</v>
          </cell>
          <cell r="I710">
            <v>3.6</v>
          </cell>
          <cell r="J710">
            <v>6</v>
          </cell>
        </row>
        <row r="711">
          <cell r="B711">
            <v>144218</v>
          </cell>
          <cell r="C711">
            <v>0.24759999999999999</v>
          </cell>
          <cell r="D711">
            <v>0.1981</v>
          </cell>
          <cell r="E711">
            <v>1.3299999999999999E-2</v>
          </cell>
          <cell r="F711">
            <v>3.6200000000000003E-2</v>
          </cell>
          <cell r="G711">
            <v>0</v>
          </cell>
          <cell r="H711">
            <v>2</v>
          </cell>
          <cell r="I711">
            <v>3.6</v>
          </cell>
          <cell r="J711">
            <v>6</v>
          </cell>
        </row>
        <row r="712">
          <cell r="B712">
            <v>144241</v>
          </cell>
          <cell r="C712">
            <v>0.1008</v>
          </cell>
          <cell r="D712">
            <v>8.7300000000000003E-2</v>
          </cell>
          <cell r="E712">
            <v>1.34E-2</v>
          </cell>
          <cell r="F712">
            <v>0</v>
          </cell>
          <cell r="G712">
            <v>0</v>
          </cell>
          <cell r="H712">
            <v>2</v>
          </cell>
          <cell r="I712">
            <v>3.6</v>
          </cell>
          <cell r="J712">
            <v>6</v>
          </cell>
        </row>
        <row r="713">
          <cell r="B713">
            <v>144081</v>
          </cell>
          <cell r="C713">
            <v>0.17510000000000001</v>
          </cell>
          <cell r="D713">
            <v>0.16250000000000001</v>
          </cell>
          <cell r="E713">
            <v>1.26E-2</v>
          </cell>
          <cell r="F713">
            <v>0</v>
          </cell>
          <cell r="G713">
            <v>0</v>
          </cell>
          <cell r="H713">
            <v>2</v>
          </cell>
          <cell r="I713">
            <v>3.6</v>
          </cell>
          <cell r="J713">
            <v>6</v>
          </cell>
        </row>
        <row r="714">
          <cell r="B714">
            <v>144180</v>
          </cell>
          <cell r="C714">
            <v>0.52349999999999997</v>
          </cell>
          <cell r="D714">
            <v>0.44790000000000002</v>
          </cell>
          <cell r="E714">
            <v>3.9300000000000002E-2</v>
          </cell>
          <cell r="F714">
            <v>3.6200000000000003E-2</v>
          </cell>
          <cell r="G714">
            <v>0</v>
          </cell>
          <cell r="H714">
            <v>2</v>
          </cell>
          <cell r="I714">
            <v>3.6</v>
          </cell>
          <cell r="J714">
            <v>6</v>
          </cell>
        </row>
        <row r="715">
          <cell r="B715">
            <v>144081</v>
          </cell>
          <cell r="C715">
            <v>0.2155</v>
          </cell>
          <cell r="D715">
            <v>0.18870000000000001</v>
          </cell>
          <cell r="E715">
            <v>2.6700000000000002E-2</v>
          </cell>
          <cell r="F715">
            <v>0</v>
          </cell>
          <cell r="G715">
            <v>0</v>
          </cell>
          <cell r="H715">
            <v>2</v>
          </cell>
          <cell r="I715">
            <v>3.6</v>
          </cell>
          <cell r="J715">
            <v>6</v>
          </cell>
        </row>
        <row r="716">
          <cell r="B716">
            <v>144176</v>
          </cell>
          <cell r="C716">
            <v>0.22470000000000001</v>
          </cell>
          <cell r="D716">
            <v>0.1875</v>
          </cell>
          <cell r="E716">
            <v>3.6299999999999999E-2</v>
          </cell>
          <cell r="F716">
            <v>8.9999999999999998E-4</v>
          </cell>
          <cell r="G716">
            <v>0</v>
          </cell>
          <cell r="H716">
            <v>2</v>
          </cell>
          <cell r="I716">
            <v>3.6</v>
          </cell>
          <cell r="J716">
            <v>6</v>
          </cell>
        </row>
        <row r="717">
          <cell r="B717">
            <v>145253</v>
          </cell>
          <cell r="C717">
            <v>0.34849999999999998</v>
          </cell>
          <cell r="D717">
            <v>0.33160000000000001</v>
          </cell>
          <cell r="E717">
            <v>1.6899999999999998E-2</v>
          </cell>
          <cell r="F717">
            <v>0</v>
          </cell>
          <cell r="G717">
            <v>0</v>
          </cell>
          <cell r="H717">
            <v>2</v>
          </cell>
          <cell r="I717">
            <v>3.6</v>
          </cell>
          <cell r="J717">
            <v>6</v>
          </cell>
        </row>
        <row r="718">
          <cell r="B718">
            <v>144503</v>
          </cell>
          <cell r="C718">
            <v>0.78939999999999999</v>
          </cell>
          <cell r="D718">
            <v>0.70850000000000002</v>
          </cell>
          <cell r="E718">
            <v>7.9799999999999996E-2</v>
          </cell>
          <cell r="F718">
            <v>8.9999999999999998E-4</v>
          </cell>
          <cell r="G718">
            <v>0</v>
          </cell>
          <cell r="I718">
            <v>3.6</v>
          </cell>
          <cell r="J718">
            <v>6</v>
          </cell>
        </row>
        <row r="719">
          <cell r="B719">
            <v>143516</v>
          </cell>
          <cell r="C719">
            <v>3.7042999999999999</v>
          </cell>
          <cell r="D719">
            <v>2.2915999999999999</v>
          </cell>
          <cell r="E719">
            <v>0.26150000000000001</v>
          </cell>
          <cell r="F719">
            <v>0.3049</v>
          </cell>
          <cell r="G719">
            <v>0.84609999999999996</v>
          </cell>
          <cell r="J719">
            <v>6</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2,4</v>
          </cell>
          <cell r="I722" t="str">
            <v>Padrão Trimestral = 4,8</v>
          </cell>
          <cell r="J722" t="str">
            <v>Padrão Anual = 8</v>
          </cell>
        </row>
        <row r="723">
          <cell r="B723">
            <v>104943</v>
          </cell>
          <cell r="C723">
            <v>0.63100000000000001</v>
          </cell>
          <cell r="D723">
            <v>0.40679999999999999</v>
          </cell>
          <cell r="E723">
            <v>1.66E-2</v>
          </cell>
          <cell r="F723">
            <v>0.20760000000000001</v>
          </cell>
          <cell r="G723">
            <v>0</v>
          </cell>
          <cell r="H723">
            <v>2.4</v>
          </cell>
          <cell r="I723">
            <v>4.8</v>
          </cell>
          <cell r="J723">
            <v>8</v>
          </cell>
        </row>
        <row r="724">
          <cell r="B724">
            <v>104835</v>
          </cell>
          <cell r="C724">
            <v>0.53710000000000002</v>
          </cell>
          <cell r="D724">
            <v>0.52329999999999999</v>
          </cell>
          <cell r="E724">
            <v>1.37E-2</v>
          </cell>
          <cell r="F724">
            <v>0</v>
          </cell>
          <cell r="G724">
            <v>0</v>
          </cell>
          <cell r="H724">
            <v>2.4</v>
          </cell>
          <cell r="I724">
            <v>4.8</v>
          </cell>
          <cell r="J724">
            <v>8</v>
          </cell>
        </row>
        <row r="725">
          <cell r="B725">
            <v>104862</v>
          </cell>
          <cell r="C725">
            <v>1.0660000000000001</v>
          </cell>
          <cell r="D725">
            <v>0.318</v>
          </cell>
          <cell r="E725">
            <v>2.1600000000000001E-2</v>
          </cell>
          <cell r="F725">
            <v>0.20780000000000001</v>
          </cell>
          <cell r="G725">
            <v>0.51849999999999996</v>
          </cell>
          <cell r="H725">
            <v>2.4</v>
          </cell>
          <cell r="I725">
            <v>4.8</v>
          </cell>
          <cell r="J725">
            <v>8</v>
          </cell>
        </row>
        <row r="726">
          <cell r="B726">
            <v>104880</v>
          </cell>
          <cell r="C726">
            <v>2.2341000000000002</v>
          </cell>
          <cell r="D726">
            <v>1.2481</v>
          </cell>
          <cell r="E726">
            <v>5.1900000000000002E-2</v>
          </cell>
          <cell r="F726">
            <v>0.41549999999999998</v>
          </cell>
          <cell r="G726">
            <v>0.51839999999999997</v>
          </cell>
          <cell r="H726">
            <v>2.4</v>
          </cell>
          <cell r="I726">
            <v>4.8</v>
          </cell>
          <cell r="J726">
            <v>8</v>
          </cell>
        </row>
        <row r="727">
          <cell r="B727">
            <v>104863</v>
          </cell>
          <cell r="C727">
            <v>0.4214</v>
          </cell>
          <cell r="D727">
            <v>0.37440000000000001</v>
          </cell>
          <cell r="E727">
            <v>2.2000000000000001E-3</v>
          </cell>
          <cell r="F727">
            <v>0</v>
          </cell>
          <cell r="G727">
            <v>4.4699999999999997E-2</v>
          </cell>
          <cell r="H727">
            <v>2.4</v>
          </cell>
          <cell r="I727">
            <v>4.8</v>
          </cell>
          <cell r="J727">
            <v>8</v>
          </cell>
        </row>
        <row r="728">
          <cell r="B728">
            <v>104863</v>
          </cell>
          <cell r="C728">
            <v>0.32219999999999999</v>
          </cell>
          <cell r="D728">
            <v>0.30880000000000002</v>
          </cell>
          <cell r="E728">
            <v>1.34E-2</v>
          </cell>
          <cell r="F728">
            <v>0</v>
          </cell>
          <cell r="G728">
            <v>0</v>
          </cell>
          <cell r="H728">
            <v>2.4</v>
          </cell>
          <cell r="I728">
            <v>4.8</v>
          </cell>
          <cell r="J728">
            <v>8</v>
          </cell>
        </row>
        <row r="729">
          <cell r="B729">
            <v>105133</v>
          </cell>
          <cell r="C729">
            <v>0.27789999999999998</v>
          </cell>
          <cell r="D729">
            <v>0.23860000000000001</v>
          </cell>
          <cell r="E729">
            <v>3.9300000000000002E-2</v>
          </cell>
          <cell r="F729">
            <v>0</v>
          </cell>
          <cell r="G729">
            <v>0</v>
          </cell>
          <cell r="H729">
            <v>2.4</v>
          </cell>
          <cell r="I729">
            <v>4.8</v>
          </cell>
          <cell r="J729">
            <v>8</v>
          </cell>
        </row>
        <row r="730">
          <cell r="B730">
            <v>104953</v>
          </cell>
          <cell r="C730">
            <v>1.0213000000000001</v>
          </cell>
          <cell r="D730">
            <v>0.92159999999999997</v>
          </cell>
          <cell r="E730">
            <v>5.5E-2</v>
          </cell>
          <cell r="F730">
            <v>0</v>
          </cell>
          <cell r="G730">
            <v>4.4699999999999997E-2</v>
          </cell>
          <cell r="H730">
            <v>2.4</v>
          </cell>
          <cell r="I730">
            <v>4.8</v>
          </cell>
          <cell r="J730">
            <v>8</v>
          </cell>
        </row>
        <row r="731">
          <cell r="B731">
            <v>108122</v>
          </cell>
          <cell r="C731">
            <v>0.76070000000000004</v>
          </cell>
          <cell r="D731">
            <v>0.6986</v>
          </cell>
          <cell r="E731">
            <v>6.2100000000000002E-2</v>
          </cell>
          <cell r="F731">
            <v>0</v>
          </cell>
          <cell r="G731">
            <v>0</v>
          </cell>
          <cell r="H731">
            <v>2.4</v>
          </cell>
          <cell r="I731">
            <v>4.8</v>
          </cell>
          <cell r="J731">
            <v>8</v>
          </cell>
        </row>
        <row r="732">
          <cell r="B732">
            <v>108119</v>
          </cell>
          <cell r="C732">
            <v>0.2031</v>
          </cell>
          <cell r="D732">
            <v>0.1973</v>
          </cell>
          <cell r="E732">
            <v>5.7999999999999996E-3</v>
          </cell>
          <cell r="F732">
            <v>0</v>
          </cell>
          <cell r="G732">
            <v>0</v>
          </cell>
          <cell r="H732">
            <v>2.4</v>
          </cell>
          <cell r="I732">
            <v>4.8</v>
          </cell>
          <cell r="J732">
            <v>8</v>
          </cell>
        </row>
        <row r="733">
          <cell r="B733">
            <v>108116</v>
          </cell>
          <cell r="C733">
            <v>0.622</v>
          </cell>
          <cell r="D733">
            <v>0.51739999999999997</v>
          </cell>
          <cell r="E733">
            <v>1.1299999999999999E-2</v>
          </cell>
          <cell r="F733">
            <v>9.3299999999999994E-2</v>
          </cell>
          <cell r="G733">
            <v>0</v>
          </cell>
          <cell r="H733">
            <v>2.4</v>
          </cell>
          <cell r="I733">
            <v>4.8</v>
          </cell>
          <cell r="J733">
            <v>8</v>
          </cell>
        </row>
        <row r="734">
          <cell r="B734">
            <v>108119</v>
          </cell>
          <cell r="C734">
            <v>1.5858000000000001</v>
          </cell>
          <cell r="D734">
            <v>1.4133</v>
          </cell>
          <cell r="E734">
            <v>7.9200000000000007E-2</v>
          </cell>
          <cell r="F734">
            <v>9.3299999999999994E-2</v>
          </cell>
          <cell r="G734">
            <v>0</v>
          </cell>
          <cell r="H734">
            <v>2.4</v>
          </cell>
          <cell r="I734">
            <v>4.8</v>
          </cell>
          <cell r="J734">
            <v>8</v>
          </cell>
        </row>
        <row r="735">
          <cell r="B735">
            <v>108252</v>
          </cell>
          <cell r="C735">
            <v>1.3105</v>
          </cell>
          <cell r="D735">
            <v>0.78120000000000001</v>
          </cell>
          <cell r="E735">
            <v>3.5400000000000001E-2</v>
          </cell>
          <cell r="F735">
            <v>7.9500000000000001E-2</v>
          </cell>
          <cell r="G735">
            <v>0.41439999999999999</v>
          </cell>
          <cell r="H735">
            <v>2.4</v>
          </cell>
          <cell r="I735">
            <v>4.8</v>
          </cell>
          <cell r="J735">
            <v>8</v>
          </cell>
        </row>
        <row r="736">
          <cell r="B736">
            <v>109710</v>
          </cell>
          <cell r="C736">
            <v>1.2646999999999999</v>
          </cell>
          <cell r="D736">
            <v>0.54159999999999997</v>
          </cell>
          <cell r="E736">
            <v>1.09E-2</v>
          </cell>
          <cell r="F736">
            <v>0.71230000000000004</v>
          </cell>
          <cell r="G736">
            <v>0</v>
          </cell>
          <cell r="H736">
            <v>2.4</v>
          </cell>
          <cell r="I736">
            <v>4.8</v>
          </cell>
          <cell r="J736">
            <v>8</v>
          </cell>
        </row>
        <row r="737">
          <cell r="B737">
            <v>111017</v>
          </cell>
          <cell r="C737">
            <v>0.90369999999999995</v>
          </cell>
          <cell r="D737">
            <v>0.86399999999999999</v>
          </cell>
          <cell r="E737">
            <v>3.9699999999999999E-2</v>
          </cell>
          <cell r="F737">
            <v>0</v>
          </cell>
          <cell r="G737">
            <v>0</v>
          </cell>
          <cell r="H737">
            <v>2.4</v>
          </cell>
          <cell r="I737">
            <v>4.8</v>
          </cell>
          <cell r="J737">
            <v>8</v>
          </cell>
        </row>
        <row r="738">
          <cell r="B738">
            <v>109660</v>
          </cell>
          <cell r="C738">
            <v>3.4738000000000002</v>
          </cell>
          <cell r="D738">
            <v>2.1877</v>
          </cell>
          <cell r="E738">
            <v>8.5999999999999993E-2</v>
          </cell>
          <cell r="F738">
            <v>0.79110000000000003</v>
          </cell>
          <cell r="G738">
            <v>0.40910000000000002</v>
          </cell>
          <cell r="I738">
            <v>4.8</v>
          </cell>
          <cell r="J738">
            <v>8</v>
          </cell>
        </row>
        <row r="739">
          <cell r="B739">
            <v>106903</v>
          </cell>
          <cell r="C739">
            <v>8.3618000000000006</v>
          </cell>
          <cell r="D739">
            <v>5.8028000000000004</v>
          </cell>
          <cell r="E739">
            <v>0.2732</v>
          </cell>
          <cell r="F739">
            <v>1.3134999999999999</v>
          </cell>
          <cell r="G739">
            <v>0.97209999999999996</v>
          </cell>
          <cell r="J739">
            <v>8</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3,6</v>
          </cell>
          <cell r="I742" t="str">
            <v>Padrão Trimestral = 7,2</v>
          </cell>
          <cell r="J742" t="str">
            <v>Padrão Anual = 12</v>
          </cell>
        </row>
        <row r="743">
          <cell r="B743">
            <v>28775</v>
          </cell>
          <cell r="C743">
            <v>0.78979999999999995</v>
          </cell>
          <cell r="D743">
            <v>0.78910000000000002</v>
          </cell>
          <cell r="E743">
            <v>6.9999999999999999E-4</v>
          </cell>
          <cell r="F743">
            <v>0</v>
          </cell>
          <cell r="G743">
            <v>0</v>
          </cell>
          <cell r="H743">
            <v>3.6</v>
          </cell>
          <cell r="I743">
            <v>7.2</v>
          </cell>
          <cell r="J743">
            <v>12</v>
          </cell>
        </row>
        <row r="744">
          <cell r="B744">
            <v>28775</v>
          </cell>
          <cell r="C744">
            <v>0.65190000000000003</v>
          </cell>
          <cell r="D744">
            <v>0.65190000000000003</v>
          </cell>
          <cell r="E744">
            <v>0</v>
          </cell>
          <cell r="F744">
            <v>0</v>
          </cell>
          <cell r="G744">
            <v>0</v>
          </cell>
          <cell r="H744">
            <v>3.6</v>
          </cell>
          <cell r="I744">
            <v>7.2</v>
          </cell>
          <cell r="J744">
            <v>12</v>
          </cell>
        </row>
        <row r="745">
          <cell r="B745">
            <v>28775</v>
          </cell>
          <cell r="C745">
            <v>0.76060000000000005</v>
          </cell>
          <cell r="D745">
            <v>0.75229999999999997</v>
          </cell>
          <cell r="E745">
            <v>8.3000000000000001E-3</v>
          </cell>
          <cell r="F745">
            <v>0</v>
          </cell>
          <cell r="G745">
            <v>0</v>
          </cell>
          <cell r="H745">
            <v>3.6</v>
          </cell>
          <cell r="I745">
            <v>7.2</v>
          </cell>
          <cell r="J745">
            <v>12</v>
          </cell>
        </row>
        <row r="746">
          <cell r="B746">
            <v>28775</v>
          </cell>
          <cell r="C746">
            <v>2.2023000000000001</v>
          </cell>
          <cell r="D746">
            <v>2.1932999999999998</v>
          </cell>
          <cell r="E746">
            <v>8.9999999999999993E-3</v>
          </cell>
          <cell r="F746">
            <v>0</v>
          </cell>
          <cell r="G746">
            <v>0</v>
          </cell>
          <cell r="H746">
            <v>3.6</v>
          </cell>
          <cell r="I746">
            <v>7.2</v>
          </cell>
          <cell r="J746">
            <v>12</v>
          </cell>
        </row>
        <row r="747">
          <cell r="B747">
            <v>28775</v>
          </cell>
          <cell r="C747">
            <v>0.35909999999999997</v>
          </cell>
          <cell r="D747">
            <v>0.35620000000000002</v>
          </cell>
          <cell r="E747">
            <v>2.8999999999999998E-3</v>
          </cell>
          <cell r="F747">
            <v>0</v>
          </cell>
          <cell r="G747">
            <v>0</v>
          </cell>
          <cell r="H747">
            <v>3.6</v>
          </cell>
          <cell r="I747">
            <v>7.2</v>
          </cell>
          <cell r="J747">
            <v>12</v>
          </cell>
        </row>
        <row r="748">
          <cell r="B748">
            <v>28775</v>
          </cell>
          <cell r="C748">
            <v>0.3019</v>
          </cell>
          <cell r="D748">
            <v>0.26700000000000002</v>
          </cell>
          <cell r="E748">
            <v>0</v>
          </cell>
          <cell r="F748">
            <v>3.49E-2</v>
          </cell>
          <cell r="G748">
            <v>0</v>
          </cell>
          <cell r="H748">
            <v>3.6</v>
          </cell>
          <cell r="I748">
            <v>7.2</v>
          </cell>
          <cell r="J748">
            <v>12</v>
          </cell>
        </row>
        <row r="749">
          <cell r="B749">
            <v>28775</v>
          </cell>
          <cell r="C749">
            <v>0.51919999999999999</v>
          </cell>
          <cell r="D749">
            <v>0.51680000000000004</v>
          </cell>
          <cell r="E749">
            <v>2.3999999999999998E-3</v>
          </cell>
          <cell r="F749">
            <v>0</v>
          </cell>
          <cell r="G749">
            <v>0</v>
          </cell>
          <cell r="H749">
            <v>3.6</v>
          </cell>
          <cell r="I749">
            <v>7.2</v>
          </cell>
          <cell r="J749">
            <v>12</v>
          </cell>
        </row>
        <row r="750">
          <cell r="B750">
            <v>28775</v>
          </cell>
          <cell r="C750">
            <v>1.1801999999999999</v>
          </cell>
          <cell r="D750">
            <v>1.1399999999999999</v>
          </cell>
          <cell r="E750">
            <v>5.3E-3</v>
          </cell>
          <cell r="F750">
            <v>3.49E-2</v>
          </cell>
          <cell r="G750">
            <v>0</v>
          </cell>
          <cell r="H750">
            <v>3.6</v>
          </cell>
          <cell r="I750">
            <v>7.2</v>
          </cell>
          <cell r="J750">
            <v>12</v>
          </cell>
        </row>
        <row r="751">
          <cell r="B751">
            <v>28775</v>
          </cell>
          <cell r="C751">
            <v>0.2999</v>
          </cell>
          <cell r="D751">
            <v>0.2974</v>
          </cell>
          <cell r="E751">
            <v>2.3999999999999998E-3</v>
          </cell>
          <cell r="F751">
            <v>0</v>
          </cell>
          <cell r="G751">
            <v>0</v>
          </cell>
          <cell r="H751">
            <v>3.6</v>
          </cell>
          <cell r="I751">
            <v>7.2</v>
          </cell>
          <cell r="J751">
            <v>12</v>
          </cell>
        </row>
        <row r="752">
          <cell r="B752">
            <v>28775</v>
          </cell>
          <cell r="C752">
            <v>0.60980000000000001</v>
          </cell>
          <cell r="D752">
            <v>0.6048</v>
          </cell>
          <cell r="E752">
            <v>5.0000000000000001E-3</v>
          </cell>
          <cell r="F752">
            <v>0</v>
          </cell>
          <cell r="G752">
            <v>0</v>
          </cell>
          <cell r="H752">
            <v>3.6</v>
          </cell>
          <cell r="I752">
            <v>7.2</v>
          </cell>
          <cell r="J752">
            <v>12</v>
          </cell>
        </row>
        <row r="753">
          <cell r="B753">
            <v>28775</v>
          </cell>
          <cell r="C753">
            <v>0.27289999999999998</v>
          </cell>
          <cell r="D753">
            <v>0.23799999999999999</v>
          </cell>
          <cell r="E753">
            <v>0</v>
          </cell>
          <cell r="F753">
            <v>3.49E-2</v>
          </cell>
          <cell r="G753">
            <v>0</v>
          </cell>
          <cell r="H753">
            <v>3.6</v>
          </cell>
          <cell r="I753">
            <v>7.2</v>
          </cell>
          <cell r="J753">
            <v>12</v>
          </cell>
        </row>
        <row r="754">
          <cell r="B754">
            <v>28775</v>
          </cell>
          <cell r="C754">
            <v>1.1826000000000001</v>
          </cell>
          <cell r="D754">
            <v>1.1402000000000001</v>
          </cell>
          <cell r="E754">
            <v>7.4000000000000003E-3</v>
          </cell>
          <cell r="F754">
            <v>3.49E-2</v>
          </cell>
          <cell r="G754">
            <v>0</v>
          </cell>
          <cell r="H754">
            <v>3.6</v>
          </cell>
          <cell r="I754">
            <v>7.2</v>
          </cell>
          <cell r="J754">
            <v>12</v>
          </cell>
        </row>
        <row r="755">
          <cell r="B755">
            <v>28775</v>
          </cell>
          <cell r="C755">
            <v>8.5099999999999995E-2</v>
          </cell>
          <cell r="D755">
            <v>7.9299999999999995E-2</v>
          </cell>
          <cell r="E755">
            <v>5.7999999999999996E-3</v>
          </cell>
          <cell r="F755">
            <v>0</v>
          </cell>
          <cell r="G755">
            <v>0</v>
          </cell>
          <cell r="H755">
            <v>3.6</v>
          </cell>
          <cell r="I755">
            <v>7.2</v>
          </cell>
          <cell r="J755">
            <v>12</v>
          </cell>
        </row>
        <row r="756">
          <cell r="B756">
            <v>28775</v>
          </cell>
          <cell r="C756">
            <v>0.23100000000000001</v>
          </cell>
          <cell r="D756">
            <v>0.23039999999999999</v>
          </cell>
          <cell r="E756">
            <v>5.9999999999999995E-4</v>
          </cell>
          <cell r="F756">
            <v>0</v>
          </cell>
          <cell r="G756">
            <v>0</v>
          </cell>
          <cell r="H756">
            <v>3.6</v>
          </cell>
          <cell r="I756">
            <v>7.2</v>
          </cell>
          <cell r="J756">
            <v>12</v>
          </cell>
        </row>
        <row r="757">
          <cell r="B757">
            <v>28775</v>
          </cell>
          <cell r="C757">
            <v>0.87739999999999996</v>
          </cell>
          <cell r="D757">
            <v>0.874</v>
          </cell>
          <cell r="E757">
            <v>3.3999999999999998E-3</v>
          </cell>
          <cell r="F757">
            <v>0</v>
          </cell>
          <cell r="G757">
            <v>0</v>
          </cell>
          <cell r="H757">
            <v>3.6</v>
          </cell>
          <cell r="I757">
            <v>7.2</v>
          </cell>
          <cell r="J757">
            <v>12</v>
          </cell>
        </row>
        <row r="758">
          <cell r="B758">
            <v>28775</v>
          </cell>
          <cell r="C758">
            <v>1.1935</v>
          </cell>
          <cell r="D758">
            <v>1.1837</v>
          </cell>
          <cell r="E758">
            <v>9.7999999999999997E-3</v>
          </cell>
          <cell r="F758">
            <v>0</v>
          </cell>
          <cell r="G758">
            <v>0</v>
          </cell>
          <cell r="I758">
            <v>7.2</v>
          </cell>
          <cell r="J758">
            <v>12</v>
          </cell>
        </row>
        <row r="759">
          <cell r="B759">
            <v>28775</v>
          </cell>
          <cell r="C759">
            <v>5.7586000000000004</v>
          </cell>
          <cell r="D759">
            <v>5.6571999999999996</v>
          </cell>
          <cell r="E759">
            <v>3.15E-2</v>
          </cell>
          <cell r="F759">
            <v>6.9800000000000001E-2</v>
          </cell>
          <cell r="G759">
            <v>0</v>
          </cell>
          <cell r="J759">
            <v>12</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2,4</v>
          </cell>
          <cell r="I762" t="str">
            <v>Padrão Trimestral = 4,8</v>
          </cell>
          <cell r="J762" t="str">
            <v>Padrão Anual = 8</v>
          </cell>
        </row>
        <row r="763">
          <cell r="B763">
            <v>41478</v>
          </cell>
          <cell r="C763">
            <v>0.83020000000000005</v>
          </cell>
          <cell r="D763">
            <v>0.73240000000000005</v>
          </cell>
          <cell r="E763">
            <v>9.7699999999999995E-2</v>
          </cell>
          <cell r="F763">
            <v>0</v>
          </cell>
          <cell r="G763">
            <v>0</v>
          </cell>
          <cell r="H763">
            <v>2.4</v>
          </cell>
          <cell r="I763">
            <v>4.8</v>
          </cell>
          <cell r="J763">
            <v>8</v>
          </cell>
        </row>
        <row r="764">
          <cell r="B764">
            <v>41478</v>
          </cell>
          <cell r="C764">
            <v>1.1333</v>
          </cell>
          <cell r="D764">
            <v>0.67810000000000004</v>
          </cell>
          <cell r="E764">
            <v>7.7999999999999996E-3</v>
          </cell>
          <cell r="F764">
            <v>0.44740000000000002</v>
          </cell>
          <cell r="G764">
            <v>0</v>
          </cell>
          <cell r="H764">
            <v>2.4</v>
          </cell>
          <cell r="I764">
            <v>4.8</v>
          </cell>
          <cell r="J764">
            <v>8</v>
          </cell>
        </row>
        <row r="765">
          <cell r="B765">
            <v>41478</v>
          </cell>
          <cell r="C765">
            <v>0.17069999999999999</v>
          </cell>
          <cell r="D765">
            <v>0.15590000000000001</v>
          </cell>
          <cell r="E765">
            <v>1.4800000000000001E-2</v>
          </cell>
          <cell r="F765">
            <v>0</v>
          </cell>
          <cell r="G765">
            <v>0</v>
          </cell>
          <cell r="H765">
            <v>2.4</v>
          </cell>
          <cell r="I765">
            <v>4.8</v>
          </cell>
          <cell r="J765">
            <v>8</v>
          </cell>
        </row>
        <row r="766">
          <cell r="B766">
            <v>41478</v>
          </cell>
          <cell r="C766">
            <v>2.1341999999999999</v>
          </cell>
          <cell r="D766">
            <v>1.5664</v>
          </cell>
          <cell r="E766">
            <v>0.1203</v>
          </cell>
          <cell r="F766">
            <v>0.44740000000000002</v>
          </cell>
          <cell r="G766">
            <v>0</v>
          </cell>
          <cell r="H766">
            <v>2.4</v>
          </cell>
          <cell r="I766">
            <v>4.8</v>
          </cell>
          <cell r="J766">
            <v>8</v>
          </cell>
        </row>
        <row r="767">
          <cell r="B767">
            <v>41408</v>
          </cell>
          <cell r="C767">
            <v>0.29899999999999999</v>
          </cell>
          <cell r="D767">
            <v>0.2873</v>
          </cell>
          <cell r="E767">
            <v>1.17E-2</v>
          </cell>
          <cell r="F767">
            <v>0</v>
          </cell>
          <cell r="G767">
            <v>0</v>
          </cell>
          <cell r="H767">
            <v>2.4</v>
          </cell>
          <cell r="I767">
            <v>4.8</v>
          </cell>
          <cell r="J767">
            <v>8</v>
          </cell>
        </row>
        <row r="768">
          <cell r="B768">
            <v>41407</v>
          </cell>
          <cell r="C768">
            <v>0.45100000000000001</v>
          </cell>
          <cell r="D768">
            <v>0.31659999999999999</v>
          </cell>
          <cell r="E768">
            <v>0.13439999999999999</v>
          </cell>
          <cell r="F768">
            <v>0</v>
          </cell>
          <cell r="G768">
            <v>0</v>
          </cell>
          <cell r="H768">
            <v>2.4</v>
          </cell>
          <cell r="I768">
            <v>4.8</v>
          </cell>
          <cell r="J768">
            <v>8</v>
          </cell>
        </row>
        <row r="769">
          <cell r="B769">
            <v>41414</v>
          </cell>
          <cell r="C769">
            <v>0.22600000000000001</v>
          </cell>
          <cell r="D769">
            <v>0.2097</v>
          </cell>
          <cell r="E769">
            <v>1.6299999999999999E-2</v>
          </cell>
          <cell r="F769">
            <v>0</v>
          </cell>
          <cell r="G769">
            <v>0</v>
          </cell>
          <cell r="H769">
            <v>2.4</v>
          </cell>
          <cell r="I769">
            <v>4.8</v>
          </cell>
          <cell r="J769">
            <v>8</v>
          </cell>
        </row>
        <row r="770">
          <cell r="B770">
            <v>41410</v>
          </cell>
          <cell r="C770">
            <v>0.97599999999999998</v>
          </cell>
          <cell r="D770">
            <v>0.81359999999999999</v>
          </cell>
          <cell r="E770">
            <v>0.16239999999999999</v>
          </cell>
          <cell r="F770">
            <v>0</v>
          </cell>
          <cell r="G770">
            <v>0</v>
          </cell>
          <cell r="H770">
            <v>2.4</v>
          </cell>
          <cell r="I770">
            <v>4.8</v>
          </cell>
          <cell r="J770">
            <v>8</v>
          </cell>
        </row>
        <row r="771">
          <cell r="B771">
            <v>42104</v>
          </cell>
          <cell r="C771">
            <v>0.58379999999999999</v>
          </cell>
          <cell r="D771">
            <v>0.54079999999999995</v>
          </cell>
          <cell r="E771">
            <v>4.2999999999999997E-2</v>
          </cell>
          <cell r="F771">
            <v>0</v>
          </cell>
          <cell r="G771">
            <v>0</v>
          </cell>
          <cell r="H771">
            <v>2.4</v>
          </cell>
          <cell r="I771">
            <v>4.8</v>
          </cell>
          <cell r="J771">
            <v>8</v>
          </cell>
        </row>
        <row r="772">
          <cell r="B772">
            <v>42087</v>
          </cell>
          <cell r="C772">
            <v>0.40920000000000001</v>
          </cell>
          <cell r="D772">
            <v>0.39290000000000003</v>
          </cell>
          <cell r="E772">
            <v>1.6400000000000001E-2</v>
          </cell>
          <cell r="F772">
            <v>0</v>
          </cell>
          <cell r="G772">
            <v>0</v>
          </cell>
          <cell r="H772">
            <v>2.4</v>
          </cell>
          <cell r="I772">
            <v>4.8</v>
          </cell>
          <cell r="J772">
            <v>8</v>
          </cell>
        </row>
        <row r="773">
          <cell r="B773">
            <v>42083</v>
          </cell>
          <cell r="C773">
            <v>0.63139999999999996</v>
          </cell>
          <cell r="D773">
            <v>0.62039999999999995</v>
          </cell>
          <cell r="E773">
            <v>1.06E-2</v>
          </cell>
          <cell r="F773">
            <v>4.0000000000000002E-4</v>
          </cell>
          <cell r="G773">
            <v>0</v>
          </cell>
          <cell r="H773">
            <v>2.4</v>
          </cell>
          <cell r="I773">
            <v>4.8</v>
          </cell>
          <cell r="J773">
            <v>8</v>
          </cell>
        </row>
        <row r="774">
          <cell r="B774">
            <v>42091</v>
          </cell>
          <cell r="C774">
            <v>1.6244000000000001</v>
          </cell>
          <cell r="D774">
            <v>1.5541</v>
          </cell>
          <cell r="E774">
            <v>7.0000000000000007E-2</v>
          </cell>
          <cell r="F774">
            <v>4.0000000000000002E-4</v>
          </cell>
          <cell r="G774">
            <v>0</v>
          </cell>
          <cell r="H774">
            <v>2.4</v>
          </cell>
          <cell r="I774">
            <v>4.8</v>
          </cell>
          <cell r="J774">
            <v>8</v>
          </cell>
        </row>
        <row r="775">
          <cell r="B775">
            <v>42138</v>
          </cell>
          <cell r="C775">
            <v>0.9365</v>
          </cell>
          <cell r="D775">
            <v>0.92259999999999998</v>
          </cell>
          <cell r="E775">
            <v>1.3899999999999999E-2</v>
          </cell>
          <cell r="F775">
            <v>0</v>
          </cell>
          <cell r="G775">
            <v>0</v>
          </cell>
          <cell r="H775">
            <v>2.4</v>
          </cell>
          <cell r="I775">
            <v>4.8</v>
          </cell>
          <cell r="J775">
            <v>8</v>
          </cell>
        </row>
        <row r="776">
          <cell r="B776">
            <v>42138</v>
          </cell>
          <cell r="C776">
            <v>1.1875</v>
          </cell>
          <cell r="D776">
            <v>0.23100000000000001</v>
          </cell>
          <cell r="E776">
            <v>1.14E-2</v>
          </cell>
          <cell r="F776">
            <v>4.0000000000000002E-4</v>
          </cell>
          <cell r="G776">
            <v>0.94469999999999998</v>
          </cell>
          <cell r="H776">
            <v>2.4</v>
          </cell>
          <cell r="I776">
            <v>4.8</v>
          </cell>
          <cell r="J776">
            <v>8</v>
          </cell>
        </row>
        <row r="777">
          <cell r="B777">
            <v>42635</v>
          </cell>
          <cell r="C777">
            <v>0.74109999999999998</v>
          </cell>
          <cell r="D777">
            <v>0.5534</v>
          </cell>
          <cell r="E777">
            <v>0.18770000000000001</v>
          </cell>
          <cell r="F777">
            <v>0</v>
          </cell>
          <cell r="G777">
            <v>0</v>
          </cell>
          <cell r="H777">
            <v>2.4</v>
          </cell>
          <cell r="I777">
            <v>4.8</v>
          </cell>
          <cell r="J777">
            <v>8</v>
          </cell>
        </row>
        <row r="778">
          <cell r="B778">
            <v>42304</v>
          </cell>
          <cell r="C778">
            <v>2.8626</v>
          </cell>
          <cell r="D778">
            <v>1.7068000000000001</v>
          </cell>
          <cell r="E778">
            <v>0.21440000000000001</v>
          </cell>
          <cell r="F778">
            <v>4.0000000000000002E-4</v>
          </cell>
          <cell r="G778">
            <v>0.94099999999999995</v>
          </cell>
          <cell r="I778">
            <v>4.8</v>
          </cell>
          <cell r="J778">
            <v>8</v>
          </cell>
        </row>
        <row r="779">
          <cell r="B779">
            <v>41821</v>
          </cell>
          <cell r="C779">
            <v>7.6135999999999999</v>
          </cell>
          <cell r="D779">
            <v>5.6497999999999999</v>
          </cell>
          <cell r="E779">
            <v>0.56740000000000002</v>
          </cell>
          <cell r="F779">
            <v>0.44450000000000001</v>
          </cell>
          <cell r="G779">
            <v>0.95189999999999997</v>
          </cell>
          <cell r="J779">
            <v>8</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86426</v>
          </cell>
          <cell r="C783">
            <v>0.36840000000000001</v>
          </cell>
          <cell r="D783">
            <v>0.34010000000000001</v>
          </cell>
          <cell r="E783">
            <v>2.8299999999999999E-2</v>
          </cell>
          <cell r="F783">
            <v>0</v>
          </cell>
          <cell r="G783">
            <v>0</v>
          </cell>
          <cell r="H783">
            <v>4.5</v>
          </cell>
          <cell r="I783">
            <v>9</v>
          </cell>
          <cell r="J783">
            <v>15</v>
          </cell>
        </row>
        <row r="784">
          <cell r="B784">
            <v>86426</v>
          </cell>
          <cell r="C784">
            <v>0.23250000000000001</v>
          </cell>
          <cell r="D784">
            <v>0.1918</v>
          </cell>
          <cell r="E784">
            <v>4.0800000000000003E-2</v>
          </cell>
          <cell r="F784">
            <v>0</v>
          </cell>
          <cell r="G784">
            <v>0</v>
          </cell>
          <cell r="H784">
            <v>4.5</v>
          </cell>
          <cell r="I784">
            <v>9</v>
          </cell>
          <cell r="J784">
            <v>15</v>
          </cell>
        </row>
        <row r="785">
          <cell r="B785">
            <v>93222</v>
          </cell>
          <cell r="C785">
            <v>0.51419999999999999</v>
          </cell>
          <cell r="D785">
            <v>0.4819</v>
          </cell>
          <cell r="E785">
            <v>3.2300000000000002E-2</v>
          </cell>
          <cell r="F785">
            <v>0</v>
          </cell>
          <cell r="G785">
            <v>0</v>
          </cell>
          <cell r="H785">
            <v>4.5</v>
          </cell>
          <cell r="I785">
            <v>9</v>
          </cell>
          <cell r="J785">
            <v>15</v>
          </cell>
        </row>
        <row r="786">
          <cell r="B786">
            <v>88691</v>
          </cell>
          <cell r="C786">
            <v>1.1259999999999999</v>
          </cell>
          <cell r="D786">
            <v>1.0247999999999999</v>
          </cell>
          <cell r="E786">
            <v>0.1013</v>
          </cell>
          <cell r="F786">
            <v>0</v>
          </cell>
          <cell r="G786">
            <v>0</v>
          </cell>
          <cell r="H786">
            <v>4.5</v>
          </cell>
          <cell r="I786">
            <v>9</v>
          </cell>
          <cell r="J786">
            <v>15</v>
          </cell>
        </row>
        <row r="787">
          <cell r="B787">
            <v>93173</v>
          </cell>
          <cell r="C787">
            <v>0.79220000000000002</v>
          </cell>
          <cell r="D787">
            <v>0.74739999999999995</v>
          </cell>
          <cell r="E787">
            <v>4.48E-2</v>
          </cell>
          <cell r="F787">
            <v>0</v>
          </cell>
          <cell r="G787">
            <v>0</v>
          </cell>
          <cell r="H787">
            <v>4.5</v>
          </cell>
          <cell r="I787">
            <v>9</v>
          </cell>
          <cell r="J787">
            <v>15</v>
          </cell>
        </row>
        <row r="788">
          <cell r="B788">
            <v>93175</v>
          </cell>
          <cell r="C788">
            <v>0.54310000000000003</v>
          </cell>
          <cell r="D788">
            <v>0.4637</v>
          </cell>
          <cell r="E788">
            <v>7.9299999999999995E-2</v>
          </cell>
          <cell r="F788">
            <v>0</v>
          </cell>
          <cell r="G788">
            <v>0</v>
          </cell>
          <cell r="H788">
            <v>4.5</v>
          </cell>
          <cell r="I788">
            <v>9</v>
          </cell>
          <cell r="J788">
            <v>15</v>
          </cell>
        </row>
        <row r="789">
          <cell r="B789">
            <v>93168</v>
          </cell>
          <cell r="C789">
            <v>0.87660000000000005</v>
          </cell>
          <cell r="D789">
            <v>0.77139999999999997</v>
          </cell>
          <cell r="E789">
            <v>1.5900000000000001E-2</v>
          </cell>
          <cell r="F789">
            <v>8.9200000000000002E-2</v>
          </cell>
          <cell r="G789">
            <v>0</v>
          </cell>
          <cell r="H789">
            <v>4.5</v>
          </cell>
          <cell r="I789">
            <v>9</v>
          </cell>
          <cell r="J789">
            <v>15</v>
          </cell>
        </row>
        <row r="790">
          <cell r="B790">
            <v>93172</v>
          </cell>
          <cell r="C790">
            <v>2.2119</v>
          </cell>
          <cell r="D790">
            <v>1.9824999999999999</v>
          </cell>
          <cell r="E790">
            <v>0.14000000000000001</v>
          </cell>
          <cell r="F790">
            <v>8.9200000000000002E-2</v>
          </cell>
          <cell r="G790">
            <v>0</v>
          </cell>
          <cell r="H790">
            <v>4.5</v>
          </cell>
          <cell r="I790">
            <v>9</v>
          </cell>
          <cell r="J790">
            <v>15</v>
          </cell>
        </row>
        <row r="791">
          <cell r="B791">
            <v>96755</v>
          </cell>
          <cell r="C791">
            <v>0.73260000000000003</v>
          </cell>
          <cell r="D791">
            <v>0.64200000000000002</v>
          </cell>
          <cell r="E791">
            <v>9.06E-2</v>
          </cell>
          <cell r="F791">
            <v>0</v>
          </cell>
          <cell r="G791">
            <v>0</v>
          </cell>
          <cell r="H791">
            <v>4.5</v>
          </cell>
          <cell r="I791">
            <v>9</v>
          </cell>
          <cell r="J791">
            <v>15</v>
          </cell>
        </row>
        <row r="792">
          <cell r="B792">
            <v>96588</v>
          </cell>
          <cell r="C792">
            <v>0.52229999999999999</v>
          </cell>
          <cell r="D792">
            <v>0.44590000000000002</v>
          </cell>
          <cell r="E792">
            <v>7.6399999999999996E-2</v>
          </cell>
          <cell r="F792">
            <v>0</v>
          </cell>
          <cell r="G792">
            <v>0</v>
          </cell>
          <cell r="H792">
            <v>4.5</v>
          </cell>
          <cell r="I792">
            <v>9</v>
          </cell>
          <cell r="J792">
            <v>15</v>
          </cell>
        </row>
        <row r="793">
          <cell r="B793">
            <v>96570</v>
          </cell>
          <cell r="C793">
            <v>0.80179999999999996</v>
          </cell>
          <cell r="D793">
            <v>0.74370000000000003</v>
          </cell>
          <cell r="E793">
            <v>5.8099999999999999E-2</v>
          </cell>
          <cell r="F793">
            <v>0</v>
          </cell>
          <cell r="G793">
            <v>0</v>
          </cell>
          <cell r="H793">
            <v>4.5</v>
          </cell>
          <cell r="I793">
            <v>9</v>
          </cell>
          <cell r="J793">
            <v>15</v>
          </cell>
        </row>
        <row r="794">
          <cell r="B794">
            <v>96638</v>
          </cell>
          <cell r="C794">
            <v>2.0568</v>
          </cell>
          <cell r="D794">
            <v>1.8315999999999999</v>
          </cell>
          <cell r="E794">
            <v>0.22509999999999999</v>
          </cell>
          <cell r="F794">
            <v>0</v>
          </cell>
          <cell r="G794">
            <v>0</v>
          </cell>
          <cell r="H794">
            <v>4.5</v>
          </cell>
          <cell r="I794">
            <v>9</v>
          </cell>
          <cell r="J794">
            <v>15</v>
          </cell>
        </row>
        <row r="795">
          <cell r="B795">
            <v>96738</v>
          </cell>
          <cell r="C795">
            <v>0.78890000000000005</v>
          </cell>
          <cell r="D795">
            <v>0.3523</v>
          </cell>
          <cell r="E795">
            <v>7.9000000000000008E-3</v>
          </cell>
          <cell r="F795">
            <v>0.42870000000000003</v>
          </cell>
          <cell r="G795">
            <v>0</v>
          </cell>
          <cell r="H795">
            <v>4.5</v>
          </cell>
          <cell r="I795">
            <v>9</v>
          </cell>
          <cell r="J795">
            <v>15</v>
          </cell>
        </row>
        <row r="796">
          <cell r="B796">
            <v>96736</v>
          </cell>
          <cell r="C796">
            <v>0.6391</v>
          </cell>
          <cell r="D796">
            <v>0.43109999999999998</v>
          </cell>
          <cell r="E796">
            <v>1.01E-2</v>
          </cell>
          <cell r="F796">
            <v>0.19800000000000001</v>
          </cell>
          <cell r="G796">
            <v>0</v>
          </cell>
          <cell r="H796">
            <v>4.5</v>
          </cell>
          <cell r="I796">
            <v>9</v>
          </cell>
          <cell r="J796">
            <v>15</v>
          </cell>
        </row>
        <row r="797">
          <cell r="B797">
            <v>98124</v>
          </cell>
          <cell r="C797">
            <v>0.54700000000000004</v>
          </cell>
          <cell r="D797">
            <v>0.54120000000000001</v>
          </cell>
          <cell r="E797">
            <v>5.8999999999999999E-3</v>
          </cell>
          <cell r="F797">
            <v>0</v>
          </cell>
          <cell r="G797">
            <v>0</v>
          </cell>
          <cell r="H797">
            <v>4.5</v>
          </cell>
          <cell r="I797">
            <v>9</v>
          </cell>
          <cell r="J797">
            <v>15</v>
          </cell>
        </row>
        <row r="798">
          <cell r="B798">
            <v>97199</v>
          </cell>
          <cell r="C798">
            <v>1.9734</v>
          </cell>
          <cell r="D798">
            <v>1.3260000000000001</v>
          </cell>
          <cell r="E798">
            <v>2.3900000000000001E-2</v>
          </cell>
          <cell r="F798">
            <v>0.62370000000000003</v>
          </cell>
          <cell r="G798">
            <v>0</v>
          </cell>
          <cell r="I798">
            <v>9</v>
          </cell>
          <cell r="J798">
            <v>15</v>
          </cell>
        </row>
        <row r="799">
          <cell r="B799">
            <v>93925</v>
          </cell>
          <cell r="C799">
            <v>7.4157999999999999</v>
          </cell>
          <cell r="D799">
            <v>6.1910999999999996</v>
          </cell>
          <cell r="E799">
            <v>0.4909</v>
          </cell>
          <cell r="F799">
            <v>0.7339</v>
          </cell>
          <cell r="G799">
            <v>0</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95256</v>
          </cell>
          <cell r="C803">
            <v>0.36059999999999998</v>
          </cell>
          <cell r="D803">
            <v>0.26419999999999999</v>
          </cell>
          <cell r="E803">
            <v>3.2099999999999997E-2</v>
          </cell>
          <cell r="F803">
            <v>6.4299999999999996E-2</v>
          </cell>
          <cell r="G803">
            <v>0</v>
          </cell>
          <cell r="H803">
            <v>2.1</v>
          </cell>
          <cell r="I803">
            <v>4.2</v>
          </cell>
          <cell r="J803">
            <v>7</v>
          </cell>
        </row>
        <row r="804">
          <cell r="B804">
            <v>95268</v>
          </cell>
          <cell r="C804">
            <v>0.52669999999999995</v>
          </cell>
          <cell r="D804">
            <v>0.2361</v>
          </cell>
          <cell r="E804">
            <v>2.9000000000000001E-2</v>
          </cell>
          <cell r="F804">
            <v>0.2616</v>
          </cell>
          <cell r="G804">
            <v>0</v>
          </cell>
          <cell r="H804">
            <v>2.1</v>
          </cell>
          <cell r="I804">
            <v>4.2</v>
          </cell>
          <cell r="J804">
            <v>7</v>
          </cell>
        </row>
        <row r="805">
          <cell r="B805">
            <v>95015</v>
          </cell>
          <cell r="C805">
            <v>1.0063</v>
          </cell>
          <cell r="D805">
            <v>0.20219999999999999</v>
          </cell>
          <cell r="E805">
            <v>0.1226</v>
          </cell>
          <cell r="F805">
            <v>0</v>
          </cell>
          <cell r="G805">
            <v>0.68149999999999999</v>
          </cell>
          <cell r="H805">
            <v>2.1</v>
          </cell>
          <cell r="I805">
            <v>4.2</v>
          </cell>
          <cell r="J805">
            <v>7</v>
          </cell>
        </row>
        <row r="806">
          <cell r="B806">
            <v>95180</v>
          </cell>
          <cell r="C806">
            <v>1.8926000000000001</v>
          </cell>
          <cell r="D806">
            <v>0.7026</v>
          </cell>
          <cell r="E806">
            <v>0.1835</v>
          </cell>
          <cell r="F806">
            <v>0.32619999999999999</v>
          </cell>
          <cell r="G806">
            <v>0.68030000000000002</v>
          </cell>
          <cell r="H806">
            <v>2.1</v>
          </cell>
          <cell r="I806">
            <v>4.2</v>
          </cell>
          <cell r="J806">
            <v>7</v>
          </cell>
        </row>
        <row r="807">
          <cell r="B807">
            <v>95015</v>
          </cell>
          <cell r="C807">
            <v>0.19139999999999999</v>
          </cell>
          <cell r="D807">
            <v>0.152</v>
          </cell>
          <cell r="E807">
            <v>3.3799999999999997E-2</v>
          </cell>
          <cell r="F807">
            <v>5.5999999999999999E-3</v>
          </cell>
          <cell r="G807">
            <v>0</v>
          </cell>
          <cell r="H807">
            <v>2.1</v>
          </cell>
          <cell r="I807">
            <v>4.2</v>
          </cell>
          <cell r="J807">
            <v>7</v>
          </cell>
        </row>
        <row r="808">
          <cell r="B808">
            <v>95016</v>
          </cell>
          <cell r="C808">
            <v>5.1200000000000002E-2</v>
          </cell>
          <cell r="D808">
            <v>4.8599999999999997E-2</v>
          </cell>
          <cell r="E808">
            <v>2.5999999999999999E-3</v>
          </cell>
          <cell r="F808">
            <v>0</v>
          </cell>
          <cell r="G808">
            <v>0</v>
          </cell>
          <cell r="H808">
            <v>2.1</v>
          </cell>
          <cell r="I808">
            <v>4.2</v>
          </cell>
          <cell r="J808">
            <v>7</v>
          </cell>
        </row>
        <row r="809">
          <cell r="B809">
            <v>95024</v>
          </cell>
          <cell r="C809">
            <v>6.3100000000000003E-2</v>
          </cell>
          <cell r="D809">
            <v>4.7300000000000002E-2</v>
          </cell>
          <cell r="E809">
            <v>4.1999999999999997E-3</v>
          </cell>
          <cell r="F809">
            <v>1.1599999999999999E-2</v>
          </cell>
          <cell r="G809">
            <v>0</v>
          </cell>
          <cell r="H809">
            <v>2.1</v>
          </cell>
          <cell r="I809">
            <v>4.2</v>
          </cell>
          <cell r="J809">
            <v>7</v>
          </cell>
        </row>
        <row r="810">
          <cell r="B810">
            <v>95018</v>
          </cell>
          <cell r="C810">
            <v>0.30570000000000003</v>
          </cell>
          <cell r="D810">
            <v>0.24790000000000001</v>
          </cell>
          <cell r="E810">
            <v>4.0599999999999997E-2</v>
          </cell>
          <cell r="F810">
            <v>1.72E-2</v>
          </cell>
          <cell r="G810">
            <v>0</v>
          </cell>
          <cell r="H810">
            <v>2.1</v>
          </cell>
          <cell r="I810">
            <v>4.2</v>
          </cell>
          <cell r="J810">
            <v>7</v>
          </cell>
        </row>
        <row r="811">
          <cell r="B811">
            <v>95853</v>
          </cell>
          <cell r="C811">
            <v>0.4506</v>
          </cell>
          <cell r="D811">
            <v>0.32779999999999998</v>
          </cell>
          <cell r="E811">
            <v>0.01</v>
          </cell>
          <cell r="F811">
            <v>9.4E-2</v>
          </cell>
          <cell r="G811">
            <v>1.8700000000000001E-2</v>
          </cell>
          <cell r="H811">
            <v>2.1</v>
          </cell>
          <cell r="I811">
            <v>4.2</v>
          </cell>
          <cell r="J811">
            <v>7</v>
          </cell>
        </row>
        <row r="812">
          <cell r="B812">
            <v>95847</v>
          </cell>
          <cell r="C812">
            <v>0.1171</v>
          </cell>
          <cell r="D812">
            <v>8.1100000000000005E-2</v>
          </cell>
          <cell r="E812">
            <v>4.8999999999999998E-3</v>
          </cell>
          <cell r="F812">
            <v>3.1E-2</v>
          </cell>
          <cell r="G812">
            <v>0</v>
          </cell>
          <cell r="H812">
            <v>2.1</v>
          </cell>
          <cell r="I812">
            <v>4.2</v>
          </cell>
          <cell r="J812">
            <v>7</v>
          </cell>
        </row>
        <row r="813">
          <cell r="B813">
            <v>95674</v>
          </cell>
          <cell r="C813">
            <v>9.35E-2</v>
          </cell>
          <cell r="D813">
            <v>7.5300000000000006E-2</v>
          </cell>
          <cell r="E813">
            <v>1.23E-2</v>
          </cell>
          <cell r="F813">
            <v>5.7999999999999996E-3</v>
          </cell>
          <cell r="G813">
            <v>0</v>
          </cell>
          <cell r="H813">
            <v>2.1</v>
          </cell>
          <cell r="I813">
            <v>4.2</v>
          </cell>
          <cell r="J813">
            <v>7</v>
          </cell>
        </row>
        <row r="814">
          <cell r="B814">
            <v>95791</v>
          </cell>
          <cell r="C814">
            <v>0.66139999999999999</v>
          </cell>
          <cell r="D814">
            <v>0.4844</v>
          </cell>
          <cell r="E814">
            <v>2.7199999999999998E-2</v>
          </cell>
          <cell r="F814">
            <v>0.13089999999999999</v>
          </cell>
          <cell r="G814">
            <v>1.8700000000000001E-2</v>
          </cell>
          <cell r="H814">
            <v>2.1</v>
          </cell>
          <cell r="I814">
            <v>4.2</v>
          </cell>
          <cell r="J814">
            <v>7</v>
          </cell>
        </row>
        <row r="815">
          <cell r="B815">
            <v>95889</v>
          </cell>
          <cell r="C815">
            <v>0.62090000000000001</v>
          </cell>
          <cell r="D815">
            <v>0.24759999999999999</v>
          </cell>
          <cell r="E815">
            <v>8.0999999999999996E-3</v>
          </cell>
          <cell r="F815">
            <v>5.3100000000000001E-2</v>
          </cell>
          <cell r="G815">
            <v>0.31209999999999999</v>
          </cell>
          <cell r="H815">
            <v>2.1</v>
          </cell>
          <cell r="I815">
            <v>4.2</v>
          </cell>
          <cell r="J815">
            <v>7</v>
          </cell>
        </row>
        <row r="816">
          <cell r="B816">
            <v>95884</v>
          </cell>
          <cell r="C816">
            <v>0.1008</v>
          </cell>
          <cell r="D816">
            <v>9.1700000000000004E-2</v>
          </cell>
          <cell r="E816">
            <v>9.1000000000000004E-3</v>
          </cell>
          <cell r="F816">
            <v>0</v>
          </cell>
          <cell r="G816">
            <v>0</v>
          </cell>
          <cell r="H816">
            <v>2.1</v>
          </cell>
          <cell r="I816">
            <v>4.2</v>
          </cell>
          <cell r="J816">
            <v>7</v>
          </cell>
        </row>
        <row r="817">
          <cell r="B817">
            <v>96515</v>
          </cell>
          <cell r="C817">
            <v>0.5121</v>
          </cell>
          <cell r="D817">
            <v>0.1883</v>
          </cell>
          <cell r="E817">
            <v>1.04E-2</v>
          </cell>
          <cell r="F817">
            <v>0</v>
          </cell>
          <cell r="G817">
            <v>0.31340000000000001</v>
          </cell>
          <cell r="H817">
            <v>2.1</v>
          </cell>
          <cell r="I817">
            <v>4.2</v>
          </cell>
          <cell r="J817">
            <v>7</v>
          </cell>
        </row>
        <row r="818">
          <cell r="B818">
            <v>96096</v>
          </cell>
          <cell r="C818">
            <v>1.2344999999999999</v>
          </cell>
          <cell r="D818">
            <v>0.52769999999999995</v>
          </cell>
          <cell r="E818">
            <v>2.76E-2</v>
          </cell>
          <cell r="F818">
            <v>5.2999999999999999E-2</v>
          </cell>
          <cell r="G818">
            <v>0.62619999999999998</v>
          </cell>
          <cell r="I818">
            <v>4.2</v>
          </cell>
          <cell r="J818">
            <v>7</v>
          </cell>
        </row>
        <row r="819">
          <cell r="B819">
            <v>95521</v>
          </cell>
          <cell r="C819">
            <v>4.0952000000000002</v>
          </cell>
          <cell r="D819">
            <v>1.9633</v>
          </cell>
          <cell r="E819">
            <v>0.27829999999999999</v>
          </cell>
          <cell r="F819">
            <v>0.52669999999999995</v>
          </cell>
          <cell r="G819">
            <v>1.3266</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2,1</v>
          </cell>
          <cell r="I822" t="str">
            <v>Padrão Trimestral = 4,2</v>
          </cell>
          <cell r="J822" t="str">
            <v>Padrão Anual = 7</v>
          </cell>
        </row>
        <row r="823">
          <cell r="B823">
            <v>173553</v>
          </cell>
          <cell r="C823">
            <v>0.72289999999999999</v>
          </cell>
          <cell r="D823">
            <v>0.68310000000000004</v>
          </cell>
          <cell r="E823">
            <v>3.9399999999999998E-2</v>
          </cell>
          <cell r="F823">
            <v>4.0000000000000002E-4</v>
          </cell>
          <cell r="G823">
            <v>0</v>
          </cell>
          <cell r="H823">
            <v>2.1</v>
          </cell>
          <cell r="I823">
            <v>4.2</v>
          </cell>
          <cell r="J823">
            <v>7</v>
          </cell>
        </row>
        <row r="824">
          <cell r="B824">
            <v>173294</v>
          </cell>
          <cell r="C824">
            <v>0.41889999999999999</v>
          </cell>
          <cell r="D824">
            <v>0.37880000000000003</v>
          </cell>
          <cell r="E824">
            <v>3.7400000000000003E-2</v>
          </cell>
          <cell r="F824">
            <v>2.7000000000000001E-3</v>
          </cell>
          <cell r="G824">
            <v>0</v>
          </cell>
          <cell r="H824">
            <v>2.1</v>
          </cell>
          <cell r="I824">
            <v>4.2</v>
          </cell>
          <cell r="J824">
            <v>7</v>
          </cell>
        </row>
        <row r="825">
          <cell r="B825">
            <v>173214</v>
          </cell>
          <cell r="C825">
            <v>1.756</v>
          </cell>
          <cell r="D825">
            <v>0.70540000000000003</v>
          </cell>
          <cell r="E825">
            <v>2.18E-2</v>
          </cell>
          <cell r="F825">
            <v>1E-4</v>
          </cell>
          <cell r="G825">
            <v>1.0287999999999999</v>
          </cell>
          <cell r="H825">
            <v>2.1</v>
          </cell>
          <cell r="I825">
            <v>4.2</v>
          </cell>
          <cell r="J825">
            <v>7</v>
          </cell>
        </row>
        <row r="826">
          <cell r="B826">
            <v>173354</v>
          </cell>
          <cell r="C826">
            <v>2.8971</v>
          </cell>
          <cell r="D826">
            <v>1.7674000000000001</v>
          </cell>
          <cell r="E826">
            <v>9.8599999999999993E-2</v>
          </cell>
          <cell r="F826">
            <v>3.2000000000000002E-3</v>
          </cell>
          <cell r="G826">
            <v>1.028</v>
          </cell>
          <cell r="H826">
            <v>2.1</v>
          </cell>
          <cell r="I826">
            <v>4.2</v>
          </cell>
          <cell r="J826">
            <v>7</v>
          </cell>
        </row>
        <row r="827">
          <cell r="B827">
            <v>173216</v>
          </cell>
          <cell r="C827">
            <v>0.86880000000000002</v>
          </cell>
          <cell r="D827">
            <v>0.15770000000000001</v>
          </cell>
          <cell r="E827">
            <v>4.8500000000000001E-2</v>
          </cell>
          <cell r="F827">
            <v>1E-4</v>
          </cell>
          <cell r="G827">
            <v>0.66239999999999999</v>
          </cell>
          <cell r="H827">
            <v>2.1</v>
          </cell>
          <cell r="I827">
            <v>4.2</v>
          </cell>
          <cell r="J827">
            <v>7</v>
          </cell>
        </row>
        <row r="828">
          <cell r="B828">
            <v>173223</v>
          </cell>
          <cell r="C828">
            <v>0.25819999999999999</v>
          </cell>
          <cell r="D828">
            <v>0.21129999999999999</v>
          </cell>
          <cell r="E828">
            <v>4.6899999999999997E-2</v>
          </cell>
          <cell r="F828">
            <v>0</v>
          </cell>
          <cell r="G828">
            <v>0</v>
          </cell>
          <cell r="H828">
            <v>2.1</v>
          </cell>
          <cell r="I828">
            <v>4.2</v>
          </cell>
          <cell r="J828">
            <v>7</v>
          </cell>
        </row>
        <row r="829">
          <cell r="B829">
            <v>173226</v>
          </cell>
          <cell r="C829">
            <v>0.51229999999999998</v>
          </cell>
          <cell r="D829">
            <v>0.3039</v>
          </cell>
          <cell r="E829">
            <v>5.79E-2</v>
          </cell>
          <cell r="F829">
            <v>0.15049999999999999</v>
          </cell>
          <cell r="G829">
            <v>0</v>
          </cell>
          <cell r="H829">
            <v>2.1</v>
          </cell>
          <cell r="I829">
            <v>4.2</v>
          </cell>
          <cell r="J829">
            <v>7</v>
          </cell>
        </row>
        <row r="830">
          <cell r="B830">
            <v>173222</v>
          </cell>
          <cell r="C830">
            <v>1.6393</v>
          </cell>
          <cell r="D830">
            <v>0.67290000000000005</v>
          </cell>
          <cell r="E830">
            <v>0.15329999999999999</v>
          </cell>
          <cell r="F830">
            <v>0.15060000000000001</v>
          </cell>
          <cell r="G830">
            <v>0.66239999999999999</v>
          </cell>
          <cell r="H830">
            <v>2.1</v>
          </cell>
          <cell r="I830">
            <v>4.2</v>
          </cell>
          <cell r="J830">
            <v>7</v>
          </cell>
        </row>
        <row r="831">
          <cell r="B831">
            <v>176466</v>
          </cell>
          <cell r="C831">
            <v>0.76249999999999996</v>
          </cell>
          <cell r="D831">
            <v>0.60219999999999996</v>
          </cell>
          <cell r="E831">
            <v>3.9E-2</v>
          </cell>
          <cell r="F831">
            <v>0.1212</v>
          </cell>
          <cell r="G831">
            <v>0</v>
          </cell>
          <cell r="H831">
            <v>2.1</v>
          </cell>
          <cell r="I831">
            <v>4.2</v>
          </cell>
          <cell r="J831">
            <v>7</v>
          </cell>
        </row>
        <row r="832">
          <cell r="B832">
            <v>176459</v>
          </cell>
          <cell r="C832">
            <v>0.25269999999999998</v>
          </cell>
          <cell r="D832">
            <v>0.23749999999999999</v>
          </cell>
          <cell r="E832">
            <v>1.52E-2</v>
          </cell>
          <cell r="F832">
            <v>0</v>
          </cell>
          <cell r="G832">
            <v>0</v>
          </cell>
          <cell r="H832">
            <v>2.1</v>
          </cell>
          <cell r="I832">
            <v>4.2</v>
          </cell>
          <cell r="J832">
            <v>7</v>
          </cell>
        </row>
        <row r="833">
          <cell r="B833">
            <v>176449</v>
          </cell>
          <cell r="C833">
            <v>0.32779999999999998</v>
          </cell>
          <cell r="D833">
            <v>0.30080000000000001</v>
          </cell>
          <cell r="E833">
            <v>2.12E-2</v>
          </cell>
          <cell r="F833">
            <v>5.7999999999999996E-3</v>
          </cell>
          <cell r="G833">
            <v>0</v>
          </cell>
          <cell r="H833">
            <v>2.1</v>
          </cell>
          <cell r="I833">
            <v>4.2</v>
          </cell>
          <cell r="J833">
            <v>7</v>
          </cell>
        </row>
        <row r="834">
          <cell r="B834">
            <v>176458</v>
          </cell>
          <cell r="C834">
            <v>1.343</v>
          </cell>
          <cell r="D834">
            <v>1.1405000000000001</v>
          </cell>
          <cell r="E834">
            <v>7.5399999999999995E-2</v>
          </cell>
          <cell r="F834">
            <v>0.127</v>
          </cell>
          <cell r="G834">
            <v>0</v>
          </cell>
          <cell r="H834">
            <v>2.1</v>
          </cell>
          <cell r="I834">
            <v>4.2</v>
          </cell>
          <cell r="J834">
            <v>7</v>
          </cell>
        </row>
        <row r="835">
          <cell r="B835">
            <v>176649</v>
          </cell>
          <cell r="C835">
            <v>0.82879999999999998</v>
          </cell>
          <cell r="D835">
            <v>0.30230000000000001</v>
          </cell>
          <cell r="E835">
            <v>1.01E-2</v>
          </cell>
          <cell r="F835">
            <v>0</v>
          </cell>
          <cell r="G835">
            <v>0.51639999999999997</v>
          </cell>
          <cell r="H835">
            <v>2.1</v>
          </cell>
          <cell r="I835">
            <v>4.2</v>
          </cell>
          <cell r="J835">
            <v>7</v>
          </cell>
        </row>
        <row r="836">
          <cell r="B836">
            <v>176610</v>
          </cell>
          <cell r="C836">
            <v>0.25650000000000001</v>
          </cell>
          <cell r="D836">
            <v>0.21099999999999999</v>
          </cell>
          <cell r="E836">
            <v>1.3299999999999999E-2</v>
          </cell>
          <cell r="F836">
            <v>3.2199999999999999E-2</v>
          </cell>
          <cell r="G836">
            <v>0</v>
          </cell>
          <cell r="H836">
            <v>2.1</v>
          </cell>
          <cell r="I836">
            <v>4.2</v>
          </cell>
          <cell r="J836">
            <v>7</v>
          </cell>
        </row>
        <row r="837">
          <cell r="B837">
            <v>180132</v>
          </cell>
          <cell r="C837">
            <v>0.43869999999999998</v>
          </cell>
          <cell r="D837">
            <v>0.34889999999999999</v>
          </cell>
          <cell r="E837">
            <v>8.8900000000000007E-2</v>
          </cell>
          <cell r="F837">
            <v>8.9999999999999998E-4</v>
          </cell>
          <cell r="G837">
            <v>0</v>
          </cell>
          <cell r="H837">
            <v>2.1</v>
          </cell>
          <cell r="I837">
            <v>4.2</v>
          </cell>
          <cell r="J837">
            <v>7</v>
          </cell>
        </row>
        <row r="838">
          <cell r="B838">
            <v>177797</v>
          </cell>
          <cell r="C838">
            <v>1.5226999999999999</v>
          </cell>
          <cell r="D838">
            <v>0.86339999999999995</v>
          </cell>
          <cell r="E838">
            <v>0.1133</v>
          </cell>
          <cell r="F838">
            <v>3.2899999999999999E-2</v>
          </cell>
          <cell r="G838">
            <v>0.5131</v>
          </cell>
          <cell r="I838">
            <v>4.2</v>
          </cell>
          <cell r="J838">
            <v>7</v>
          </cell>
        </row>
        <row r="839">
          <cell r="B839">
            <v>175208</v>
          </cell>
          <cell r="C839">
            <v>7.3849</v>
          </cell>
          <cell r="D839">
            <v>4.4387999999999996</v>
          </cell>
          <cell r="E839">
            <v>0.44009999999999999</v>
          </cell>
          <cell r="F839">
            <v>0.31340000000000001</v>
          </cell>
          <cell r="G839">
            <v>2.1926000000000001</v>
          </cell>
          <cell r="J839">
            <v>7</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3,6</v>
          </cell>
          <cell r="J842" t="str">
            <v>Padrão Anual = 6</v>
          </cell>
        </row>
        <row r="843">
          <cell r="B843">
            <v>223225</v>
          </cell>
          <cell r="C843">
            <v>0.4884</v>
          </cell>
          <cell r="D843">
            <v>0.46700000000000003</v>
          </cell>
          <cell r="E843">
            <v>2.1399999999999999E-2</v>
          </cell>
          <cell r="F843">
            <v>0</v>
          </cell>
          <cell r="G843">
            <v>0</v>
          </cell>
          <cell r="H843">
            <v>2</v>
          </cell>
          <cell r="I843">
            <v>3.6</v>
          </cell>
          <cell r="J843">
            <v>6</v>
          </cell>
        </row>
        <row r="844">
          <cell r="B844">
            <v>223225</v>
          </cell>
          <cell r="C844">
            <v>0.372</v>
          </cell>
          <cell r="D844">
            <v>0.31559999999999999</v>
          </cell>
          <cell r="E844">
            <v>5.6399999999999999E-2</v>
          </cell>
          <cell r="F844">
            <v>0</v>
          </cell>
          <cell r="G844">
            <v>0</v>
          </cell>
          <cell r="H844">
            <v>2</v>
          </cell>
          <cell r="I844">
            <v>3.6</v>
          </cell>
          <cell r="J844">
            <v>6</v>
          </cell>
        </row>
        <row r="845">
          <cell r="B845">
            <v>223225</v>
          </cell>
          <cell r="C845">
            <v>0.51500000000000001</v>
          </cell>
          <cell r="D845">
            <v>0.3548</v>
          </cell>
          <cell r="E845">
            <v>2.7199999999999998E-2</v>
          </cell>
          <cell r="F845">
            <v>2.7000000000000001E-3</v>
          </cell>
          <cell r="G845">
            <v>0.1303</v>
          </cell>
          <cell r="H845">
            <v>2</v>
          </cell>
          <cell r="I845">
            <v>3.6</v>
          </cell>
          <cell r="J845">
            <v>6</v>
          </cell>
        </row>
        <row r="846">
          <cell r="B846">
            <v>223225</v>
          </cell>
          <cell r="C846">
            <v>1.3754</v>
          </cell>
          <cell r="D846">
            <v>1.1374</v>
          </cell>
          <cell r="E846">
            <v>0.105</v>
          </cell>
          <cell r="F846">
            <v>2.7000000000000001E-3</v>
          </cell>
          <cell r="G846">
            <v>0.1303</v>
          </cell>
          <cell r="H846">
            <v>2</v>
          </cell>
          <cell r="I846">
            <v>3.6</v>
          </cell>
          <cell r="J846">
            <v>6</v>
          </cell>
        </row>
        <row r="847">
          <cell r="B847">
            <v>223225</v>
          </cell>
          <cell r="C847">
            <v>0.77449999999999997</v>
          </cell>
          <cell r="D847">
            <v>0.18099999999999999</v>
          </cell>
          <cell r="E847">
            <v>2.8400000000000002E-2</v>
          </cell>
          <cell r="F847">
            <v>0</v>
          </cell>
          <cell r="G847">
            <v>0.56499999999999995</v>
          </cell>
          <cell r="H847">
            <v>2</v>
          </cell>
          <cell r="I847">
            <v>3.6</v>
          </cell>
          <cell r="J847">
            <v>6</v>
          </cell>
        </row>
        <row r="848">
          <cell r="B848">
            <v>223225</v>
          </cell>
          <cell r="C848">
            <v>0.78190000000000004</v>
          </cell>
          <cell r="D848">
            <v>0.2117</v>
          </cell>
          <cell r="E848">
            <v>1.2500000000000001E-2</v>
          </cell>
          <cell r="F848">
            <v>0.28120000000000001</v>
          </cell>
          <cell r="G848">
            <v>0.27660000000000001</v>
          </cell>
          <cell r="H848">
            <v>2</v>
          </cell>
          <cell r="I848">
            <v>3.6</v>
          </cell>
          <cell r="J848">
            <v>6</v>
          </cell>
        </row>
        <row r="849">
          <cell r="B849">
            <v>223225</v>
          </cell>
          <cell r="C849">
            <v>0.27679999999999999</v>
          </cell>
          <cell r="D849">
            <v>0.19339999999999999</v>
          </cell>
          <cell r="E849">
            <v>2.2000000000000001E-3</v>
          </cell>
          <cell r="F849">
            <v>8.1199999999999994E-2</v>
          </cell>
          <cell r="G849">
            <v>0</v>
          </cell>
          <cell r="H849">
            <v>2</v>
          </cell>
          <cell r="I849">
            <v>3.6</v>
          </cell>
          <cell r="J849">
            <v>6</v>
          </cell>
        </row>
        <row r="850">
          <cell r="B850">
            <v>223225</v>
          </cell>
          <cell r="C850">
            <v>1.8331999999999999</v>
          </cell>
          <cell r="D850">
            <v>0.58609999999999995</v>
          </cell>
          <cell r="E850">
            <v>4.3099999999999999E-2</v>
          </cell>
          <cell r="F850">
            <v>0.3624</v>
          </cell>
          <cell r="G850">
            <v>0.84160000000000001</v>
          </cell>
          <cell r="H850">
            <v>2</v>
          </cell>
          <cell r="I850">
            <v>3.6</v>
          </cell>
          <cell r="J850">
            <v>6</v>
          </cell>
        </row>
        <row r="851">
          <cell r="B851">
            <v>224667</v>
          </cell>
          <cell r="C851">
            <v>0.3508</v>
          </cell>
          <cell r="D851">
            <v>0.31769999999999998</v>
          </cell>
          <cell r="E851">
            <v>6.7000000000000002E-3</v>
          </cell>
          <cell r="F851">
            <v>2.64E-2</v>
          </cell>
          <cell r="G851">
            <v>0</v>
          </cell>
          <cell r="H851">
            <v>2</v>
          </cell>
          <cell r="I851">
            <v>3.6</v>
          </cell>
          <cell r="J851">
            <v>6</v>
          </cell>
        </row>
        <row r="852">
          <cell r="B852">
            <v>224548</v>
          </cell>
          <cell r="C852">
            <v>0.34920000000000001</v>
          </cell>
          <cell r="D852">
            <v>0.33660000000000001</v>
          </cell>
          <cell r="E852">
            <v>1.26E-2</v>
          </cell>
          <cell r="F852">
            <v>0</v>
          </cell>
          <cell r="G852">
            <v>0</v>
          </cell>
          <cell r="H852">
            <v>2</v>
          </cell>
          <cell r="I852">
            <v>3.6</v>
          </cell>
          <cell r="J852">
            <v>6</v>
          </cell>
        </row>
        <row r="853">
          <cell r="B853">
            <v>224546</v>
          </cell>
          <cell r="C853">
            <v>0.37180000000000002</v>
          </cell>
          <cell r="D853">
            <v>0.36399999999999999</v>
          </cell>
          <cell r="E853">
            <v>7.7000000000000002E-3</v>
          </cell>
          <cell r="F853">
            <v>0</v>
          </cell>
          <cell r="G853">
            <v>0</v>
          </cell>
          <cell r="H853">
            <v>2</v>
          </cell>
          <cell r="I853">
            <v>3.6</v>
          </cell>
          <cell r="J853">
            <v>6</v>
          </cell>
        </row>
        <row r="854">
          <cell r="B854">
            <v>224587</v>
          </cell>
          <cell r="C854">
            <v>1.0718000000000001</v>
          </cell>
          <cell r="D854">
            <v>1.0183</v>
          </cell>
          <cell r="E854">
            <v>2.7E-2</v>
          </cell>
          <cell r="F854">
            <v>2.64E-2</v>
          </cell>
          <cell r="G854">
            <v>0</v>
          </cell>
          <cell r="H854">
            <v>2</v>
          </cell>
          <cell r="I854">
            <v>3.6</v>
          </cell>
          <cell r="J854">
            <v>6</v>
          </cell>
        </row>
        <row r="855">
          <cell r="B855">
            <v>224705</v>
          </cell>
          <cell r="C855">
            <v>0.77149999999999996</v>
          </cell>
          <cell r="D855">
            <v>0.76729999999999998</v>
          </cell>
          <cell r="E855">
            <v>4.1999999999999997E-3</v>
          </cell>
          <cell r="F855">
            <v>0</v>
          </cell>
          <cell r="G855">
            <v>0</v>
          </cell>
          <cell r="H855">
            <v>2</v>
          </cell>
          <cell r="I855">
            <v>3.6</v>
          </cell>
          <cell r="J855">
            <v>6</v>
          </cell>
        </row>
        <row r="856">
          <cell r="B856">
            <v>224693</v>
          </cell>
          <cell r="C856">
            <v>0.57579999999999998</v>
          </cell>
          <cell r="D856">
            <v>0.17230000000000001</v>
          </cell>
          <cell r="E856">
            <v>9.5999999999999992E-3</v>
          </cell>
          <cell r="F856">
            <v>0</v>
          </cell>
          <cell r="G856">
            <v>0.39379999999999998</v>
          </cell>
          <cell r="H856">
            <v>2</v>
          </cell>
          <cell r="I856">
            <v>3.6</v>
          </cell>
          <cell r="J856">
            <v>6</v>
          </cell>
        </row>
        <row r="857">
          <cell r="B857">
            <v>227835</v>
          </cell>
          <cell r="C857">
            <v>0.4355</v>
          </cell>
          <cell r="D857">
            <v>0.41889999999999999</v>
          </cell>
          <cell r="E857">
            <v>5.7000000000000002E-3</v>
          </cell>
          <cell r="F857">
            <v>1.0800000000000001E-2</v>
          </cell>
          <cell r="G857">
            <v>0</v>
          </cell>
          <cell r="H857">
            <v>2</v>
          </cell>
          <cell r="I857">
            <v>3.6</v>
          </cell>
          <cell r="J857">
            <v>6</v>
          </cell>
        </row>
        <row r="858">
          <cell r="B858">
            <v>225744</v>
          </cell>
          <cell r="C858">
            <v>1.7806</v>
          </cell>
          <cell r="D858">
            <v>1.3580000000000001</v>
          </cell>
          <cell r="E858">
            <v>1.95E-2</v>
          </cell>
          <cell r="F858">
            <v>1.09E-2</v>
          </cell>
          <cell r="G858">
            <v>0.39200000000000002</v>
          </cell>
          <cell r="I858">
            <v>3.6</v>
          </cell>
          <cell r="J858">
            <v>6</v>
          </cell>
        </row>
        <row r="859">
          <cell r="B859">
            <v>224195</v>
          </cell>
          <cell r="C859">
            <v>6.0613000000000001</v>
          </cell>
          <cell r="D859">
            <v>4.1035000000000004</v>
          </cell>
          <cell r="E859">
            <v>0.19409999999999999</v>
          </cell>
          <cell r="F859">
            <v>0.40100000000000002</v>
          </cell>
          <cell r="G859">
            <v>1.3624000000000001</v>
          </cell>
          <cell r="J859">
            <v>6</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6983</v>
          </cell>
          <cell r="C863">
            <v>1.2008000000000001</v>
          </cell>
          <cell r="D863">
            <v>1.1004</v>
          </cell>
          <cell r="E863">
            <v>0.1004</v>
          </cell>
          <cell r="F863">
            <v>0</v>
          </cell>
          <cell r="G863">
            <v>0</v>
          </cell>
          <cell r="H863">
            <v>3</v>
          </cell>
          <cell r="I863">
            <v>6</v>
          </cell>
          <cell r="J863">
            <v>10</v>
          </cell>
        </row>
        <row r="864">
          <cell r="B864">
            <v>6984</v>
          </cell>
          <cell r="C864">
            <v>0.6038</v>
          </cell>
          <cell r="D864">
            <v>0.54810000000000003</v>
          </cell>
          <cell r="E864">
            <v>6.7000000000000002E-3</v>
          </cell>
          <cell r="F864">
            <v>4.9000000000000002E-2</v>
          </cell>
          <cell r="G864">
            <v>0</v>
          </cell>
          <cell r="H864">
            <v>3</v>
          </cell>
          <cell r="I864">
            <v>6</v>
          </cell>
          <cell r="J864">
            <v>10</v>
          </cell>
        </row>
        <row r="865">
          <cell r="B865">
            <v>6984</v>
          </cell>
          <cell r="C865">
            <v>0.21410000000000001</v>
          </cell>
          <cell r="D865">
            <v>0.1973</v>
          </cell>
          <cell r="E865">
            <v>1.6799999999999999E-2</v>
          </cell>
          <cell r="F865">
            <v>0</v>
          </cell>
          <cell r="G865">
            <v>0</v>
          </cell>
          <cell r="H865">
            <v>3</v>
          </cell>
          <cell r="I865">
            <v>6</v>
          </cell>
          <cell r="J865">
            <v>10</v>
          </cell>
        </row>
        <row r="866">
          <cell r="B866">
            <v>6984</v>
          </cell>
          <cell r="C866">
            <v>2.0185</v>
          </cell>
          <cell r="D866">
            <v>1.8455999999999999</v>
          </cell>
          <cell r="E866">
            <v>0.1239</v>
          </cell>
          <cell r="F866">
            <v>4.9000000000000002E-2</v>
          </cell>
          <cell r="G866">
            <v>0</v>
          </cell>
          <cell r="H866">
            <v>3</v>
          </cell>
          <cell r="I866">
            <v>6</v>
          </cell>
          <cell r="J866">
            <v>10</v>
          </cell>
        </row>
        <row r="867">
          <cell r="B867">
            <v>6984</v>
          </cell>
          <cell r="C867">
            <v>0.39560000000000001</v>
          </cell>
          <cell r="D867">
            <v>0.3498</v>
          </cell>
          <cell r="E867">
            <v>0</v>
          </cell>
          <cell r="F867">
            <v>0</v>
          </cell>
          <cell r="G867">
            <v>4.58E-2</v>
          </cell>
          <cell r="H867">
            <v>3</v>
          </cell>
          <cell r="I867">
            <v>6</v>
          </cell>
          <cell r="J867">
            <v>10</v>
          </cell>
        </row>
        <row r="868">
          <cell r="B868">
            <v>6984</v>
          </cell>
          <cell r="C868">
            <v>1.8025</v>
          </cell>
          <cell r="D868">
            <v>1.7232000000000001</v>
          </cell>
          <cell r="E868">
            <v>7.9299999999999995E-2</v>
          </cell>
          <cell r="F868">
            <v>0</v>
          </cell>
          <cell r="G868">
            <v>0</v>
          </cell>
          <cell r="H868">
            <v>3</v>
          </cell>
          <cell r="I868">
            <v>6</v>
          </cell>
          <cell r="J868">
            <v>10</v>
          </cell>
        </row>
        <row r="869">
          <cell r="B869">
            <v>6984</v>
          </cell>
          <cell r="C869">
            <v>0.92369999999999997</v>
          </cell>
          <cell r="D869">
            <v>0.92369999999999997</v>
          </cell>
          <cell r="E869">
            <v>0</v>
          </cell>
          <cell r="F869">
            <v>0</v>
          </cell>
          <cell r="G869">
            <v>0</v>
          </cell>
          <cell r="H869">
            <v>3</v>
          </cell>
          <cell r="I869">
            <v>6</v>
          </cell>
          <cell r="J869">
            <v>10</v>
          </cell>
        </row>
        <row r="870">
          <cell r="B870">
            <v>6984</v>
          </cell>
          <cell r="C870">
            <v>3.1217999999999999</v>
          </cell>
          <cell r="D870">
            <v>2.9967000000000001</v>
          </cell>
          <cell r="E870">
            <v>7.9299999999999995E-2</v>
          </cell>
          <cell r="F870">
            <v>0</v>
          </cell>
          <cell r="G870">
            <v>4.58E-2</v>
          </cell>
          <cell r="H870">
            <v>3</v>
          </cell>
          <cell r="I870">
            <v>6</v>
          </cell>
          <cell r="J870">
            <v>10</v>
          </cell>
        </row>
        <row r="871">
          <cell r="B871">
            <v>7117</v>
          </cell>
          <cell r="C871">
            <v>1.8464</v>
          </cell>
          <cell r="D871">
            <v>1.8459000000000001</v>
          </cell>
          <cell r="E871">
            <v>5.9999999999999995E-4</v>
          </cell>
          <cell r="F871">
            <v>0</v>
          </cell>
          <cell r="G871">
            <v>0</v>
          </cell>
          <cell r="H871">
            <v>3</v>
          </cell>
          <cell r="I871">
            <v>6</v>
          </cell>
          <cell r="J871">
            <v>10</v>
          </cell>
        </row>
        <row r="872">
          <cell r="B872">
            <v>7117</v>
          </cell>
          <cell r="C872">
            <v>0.23830000000000001</v>
          </cell>
          <cell r="D872">
            <v>0.23830000000000001</v>
          </cell>
          <cell r="E872">
            <v>0</v>
          </cell>
          <cell r="F872">
            <v>0</v>
          </cell>
          <cell r="G872">
            <v>0</v>
          </cell>
          <cell r="H872">
            <v>3</v>
          </cell>
          <cell r="I872">
            <v>6</v>
          </cell>
          <cell r="J872">
            <v>10</v>
          </cell>
        </row>
        <row r="873">
          <cell r="B873">
            <v>7116</v>
          </cell>
          <cell r="C873">
            <v>2.2075999999999998</v>
          </cell>
          <cell r="D873">
            <v>1.5176000000000001</v>
          </cell>
          <cell r="E873">
            <v>0</v>
          </cell>
          <cell r="F873">
            <v>0.69</v>
          </cell>
          <cell r="G873">
            <v>0</v>
          </cell>
          <cell r="H873">
            <v>3</v>
          </cell>
          <cell r="I873">
            <v>6</v>
          </cell>
          <cell r="J873">
            <v>10</v>
          </cell>
        </row>
        <row r="874">
          <cell r="B874">
            <v>7117</v>
          </cell>
          <cell r="C874">
            <v>4.2919999999999998</v>
          </cell>
          <cell r="D874">
            <v>3.6015999999999999</v>
          </cell>
          <cell r="E874">
            <v>5.9999999999999995E-4</v>
          </cell>
          <cell r="F874">
            <v>0.68989999999999996</v>
          </cell>
          <cell r="G874">
            <v>0</v>
          </cell>
          <cell r="H874">
            <v>3</v>
          </cell>
          <cell r="I874">
            <v>6</v>
          </cell>
          <cell r="J874">
            <v>10</v>
          </cell>
        </row>
        <row r="875">
          <cell r="B875">
            <v>7151</v>
          </cell>
          <cell r="C875">
            <v>1.4749000000000001</v>
          </cell>
          <cell r="D875">
            <v>1.4455</v>
          </cell>
          <cell r="E875">
            <v>2.9399999999999999E-2</v>
          </cell>
          <cell r="F875">
            <v>0</v>
          </cell>
          <cell r="G875">
            <v>0</v>
          </cell>
          <cell r="H875">
            <v>3</v>
          </cell>
          <cell r="I875">
            <v>6</v>
          </cell>
          <cell r="J875">
            <v>10</v>
          </cell>
        </row>
        <row r="876">
          <cell r="B876">
            <v>7151</v>
          </cell>
          <cell r="C876">
            <v>3.3944999999999999</v>
          </cell>
          <cell r="D876">
            <v>2.4243000000000001</v>
          </cell>
          <cell r="E876">
            <v>5.79E-2</v>
          </cell>
          <cell r="F876">
            <v>0.6915</v>
          </cell>
          <cell r="G876">
            <v>0.2208</v>
          </cell>
          <cell r="H876">
            <v>3</v>
          </cell>
          <cell r="I876">
            <v>6</v>
          </cell>
          <cell r="J876">
            <v>10</v>
          </cell>
        </row>
        <row r="877">
          <cell r="B877">
            <v>7218</v>
          </cell>
          <cell r="C877">
            <v>1.0509999999999999</v>
          </cell>
          <cell r="D877">
            <v>0.87590000000000001</v>
          </cell>
          <cell r="E877">
            <v>0.17510000000000001</v>
          </cell>
          <cell r="F877">
            <v>0</v>
          </cell>
          <cell r="G877">
            <v>0</v>
          </cell>
          <cell r="H877">
            <v>3</v>
          </cell>
          <cell r="I877">
            <v>6</v>
          </cell>
          <cell r="J877">
            <v>10</v>
          </cell>
        </row>
        <row r="878">
          <cell r="B878">
            <v>7173</v>
          </cell>
          <cell r="C878">
            <v>5.9120999999999997</v>
          </cell>
          <cell r="D878">
            <v>4.7393000000000001</v>
          </cell>
          <cell r="E878">
            <v>0.26319999999999999</v>
          </cell>
          <cell r="F878">
            <v>0.68940000000000001</v>
          </cell>
          <cell r="G878">
            <v>0.22009999999999999</v>
          </cell>
          <cell r="I878">
            <v>6</v>
          </cell>
          <cell r="J878">
            <v>10</v>
          </cell>
        </row>
        <row r="879">
          <cell r="B879">
            <v>7064</v>
          </cell>
          <cell r="C879">
            <v>15.409599999999999</v>
          </cell>
          <cell r="D879">
            <v>13.2286</v>
          </cell>
          <cell r="E879">
            <v>0.46879999999999999</v>
          </cell>
          <cell r="F879">
            <v>1.4435</v>
          </cell>
          <cell r="G879">
            <v>0.26879999999999998</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118359</v>
          </cell>
          <cell r="C883">
            <v>0.34710000000000002</v>
          </cell>
          <cell r="D883">
            <v>0.17710000000000001</v>
          </cell>
          <cell r="E883">
            <v>8.8999999999999999E-3</v>
          </cell>
          <cell r="F883">
            <v>0.161</v>
          </cell>
          <cell r="G883">
            <v>0</v>
          </cell>
          <cell r="H883">
            <v>2</v>
          </cell>
          <cell r="I883">
            <v>3.6</v>
          </cell>
          <cell r="J883">
            <v>6</v>
          </cell>
        </row>
        <row r="884">
          <cell r="B884">
            <v>118359</v>
          </cell>
          <cell r="C884">
            <v>0.35859999999999997</v>
          </cell>
          <cell r="D884">
            <v>0.12479999999999999</v>
          </cell>
          <cell r="E884">
            <v>8.9999999999999993E-3</v>
          </cell>
          <cell r="F884">
            <v>0.2248</v>
          </cell>
          <cell r="G884">
            <v>0</v>
          </cell>
          <cell r="H884">
            <v>2</v>
          </cell>
          <cell r="I884">
            <v>3.6</v>
          </cell>
          <cell r="J884">
            <v>6</v>
          </cell>
        </row>
        <row r="885">
          <cell r="B885">
            <v>118359</v>
          </cell>
          <cell r="C885">
            <v>0.49990000000000001</v>
          </cell>
          <cell r="D885">
            <v>0.25509999999999999</v>
          </cell>
          <cell r="E885">
            <v>5.5999999999999999E-3</v>
          </cell>
          <cell r="F885">
            <v>0.161</v>
          </cell>
          <cell r="G885">
            <v>7.8200000000000006E-2</v>
          </cell>
          <cell r="H885">
            <v>2</v>
          </cell>
          <cell r="I885">
            <v>3.6</v>
          </cell>
          <cell r="J885">
            <v>6</v>
          </cell>
        </row>
        <row r="886">
          <cell r="B886">
            <v>118359</v>
          </cell>
          <cell r="C886">
            <v>1.2056</v>
          </cell>
          <cell r="D886">
            <v>0.55700000000000005</v>
          </cell>
          <cell r="E886">
            <v>2.35E-2</v>
          </cell>
          <cell r="F886">
            <v>0.54679999999999995</v>
          </cell>
          <cell r="G886">
            <v>7.8200000000000006E-2</v>
          </cell>
          <cell r="H886">
            <v>2</v>
          </cell>
          <cell r="I886">
            <v>3.6</v>
          </cell>
          <cell r="J886">
            <v>6</v>
          </cell>
        </row>
        <row r="887">
          <cell r="B887">
            <v>118359</v>
          </cell>
          <cell r="C887">
            <v>0.3377</v>
          </cell>
          <cell r="D887">
            <v>0.1749</v>
          </cell>
          <cell r="E887">
            <v>5.3E-3</v>
          </cell>
          <cell r="F887">
            <v>0</v>
          </cell>
          <cell r="G887">
            <v>0.1575</v>
          </cell>
          <cell r="H887">
            <v>2</v>
          </cell>
          <cell r="I887">
            <v>3.6</v>
          </cell>
          <cell r="J887">
            <v>6</v>
          </cell>
        </row>
        <row r="888">
          <cell r="B888">
            <v>118359</v>
          </cell>
          <cell r="C888">
            <v>0.46710000000000002</v>
          </cell>
          <cell r="D888">
            <v>0.1234</v>
          </cell>
          <cell r="E888">
            <v>7.9000000000000008E-3</v>
          </cell>
          <cell r="F888">
            <v>6.5799999999999997E-2</v>
          </cell>
          <cell r="G888">
            <v>0.26989999999999997</v>
          </cell>
          <cell r="H888">
            <v>2</v>
          </cell>
          <cell r="I888">
            <v>3.6</v>
          </cell>
          <cell r="J888">
            <v>6</v>
          </cell>
        </row>
        <row r="889">
          <cell r="B889">
            <v>118359</v>
          </cell>
          <cell r="C889">
            <v>0.20380000000000001</v>
          </cell>
          <cell r="D889">
            <v>0.1981</v>
          </cell>
          <cell r="E889">
            <v>5.5999999999999999E-3</v>
          </cell>
          <cell r="F889">
            <v>0</v>
          </cell>
          <cell r="G889">
            <v>0</v>
          </cell>
          <cell r="H889">
            <v>2</v>
          </cell>
          <cell r="I889">
            <v>3.6</v>
          </cell>
          <cell r="J889">
            <v>6</v>
          </cell>
        </row>
        <row r="890">
          <cell r="B890">
            <v>118359</v>
          </cell>
          <cell r="C890">
            <v>1.0085999999999999</v>
          </cell>
          <cell r="D890">
            <v>0.49640000000000001</v>
          </cell>
          <cell r="E890">
            <v>1.8800000000000001E-2</v>
          </cell>
          <cell r="F890">
            <v>6.5799999999999997E-2</v>
          </cell>
          <cell r="G890">
            <v>0.4274</v>
          </cell>
          <cell r="H890">
            <v>2</v>
          </cell>
          <cell r="I890">
            <v>3.6</v>
          </cell>
          <cell r="J890">
            <v>6</v>
          </cell>
        </row>
        <row r="891">
          <cell r="B891">
            <v>118359</v>
          </cell>
          <cell r="C891">
            <v>0.25790000000000002</v>
          </cell>
          <cell r="D891">
            <v>0.22009999999999999</v>
          </cell>
          <cell r="E891">
            <v>1.4500000000000001E-2</v>
          </cell>
          <cell r="F891">
            <v>2.3400000000000001E-2</v>
          </cell>
          <cell r="G891">
            <v>0</v>
          </cell>
          <cell r="H891">
            <v>2</v>
          </cell>
          <cell r="I891">
            <v>3.6</v>
          </cell>
          <cell r="J891">
            <v>6</v>
          </cell>
        </row>
        <row r="892">
          <cell r="B892">
            <v>118359</v>
          </cell>
          <cell r="C892">
            <v>6.7900000000000002E-2</v>
          </cell>
          <cell r="D892">
            <v>5.96E-2</v>
          </cell>
          <cell r="E892">
            <v>8.3000000000000001E-3</v>
          </cell>
          <cell r="F892">
            <v>0</v>
          </cell>
          <cell r="G892">
            <v>0</v>
          </cell>
          <cell r="H892">
            <v>2</v>
          </cell>
          <cell r="I892">
            <v>3.6</v>
          </cell>
          <cell r="J892">
            <v>6</v>
          </cell>
        </row>
        <row r="893">
          <cell r="B893">
            <v>118359</v>
          </cell>
          <cell r="C893">
            <v>0.23599999999999999</v>
          </cell>
          <cell r="D893">
            <v>0.2321</v>
          </cell>
          <cell r="E893">
            <v>3.8E-3</v>
          </cell>
          <cell r="F893">
            <v>1E-4</v>
          </cell>
          <cell r="G893">
            <v>0</v>
          </cell>
          <cell r="H893">
            <v>2</v>
          </cell>
          <cell r="I893">
            <v>3.6</v>
          </cell>
          <cell r="J893">
            <v>6</v>
          </cell>
        </row>
        <row r="894">
          <cell r="B894">
            <v>118359</v>
          </cell>
          <cell r="C894">
            <v>0.56179999999999997</v>
          </cell>
          <cell r="D894">
            <v>0.51180000000000003</v>
          </cell>
          <cell r="E894">
            <v>2.6599999999999999E-2</v>
          </cell>
          <cell r="F894">
            <v>2.35E-2</v>
          </cell>
          <cell r="G894">
            <v>0</v>
          </cell>
          <cell r="H894">
            <v>2</v>
          </cell>
          <cell r="I894">
            <v>3.6</v>
          </cell>
          <cell r="J894">
            <v>6</v>
          </cell>
        </row>
        <row r="895">
          <cell r="B895">
            <v>118359</v>
          </cell>
          <cell r="C895">
            <v>0.40920000000000001</v>
          </cell>
          <cell r="D895">
            <v>0.25380000000000003</v>
          </cell>
          <cell r="E895">
            <v>1.7500000000000002E-2</v>
          </cell>
          <cell r="F895">
            <v>6.0199999999999997E-2</v>
          </cell>
          <cell r="G895">
            <v>7.7799999999999994E-2</v>
          </cell>
          <cell r="H895">
            <v>2</v>
          </cell>
          <cell r="I895">
            <v>3.6</v>
          </cell>
          <cell r="J895">
            <v>6</v>
          </cell>
        </row>
        <row r="896">
          <cell r="B896">
            <v>118359</v>
          </cell>
          <cell r="C896">
            <v>0.2346</v>
          </cell>
          <cell r="D896">
            <v>0.15609999999999999</v>
          </cell>
          <cell r="E896">
            <v>6.9999999999999999E-4</v>
          </cell>
          <cell r="F896">
            <v>7.7799999999999994E-2</v>
          </cell>
          <cell r="G896">
            <v>0</v>
          </cell>
          <cell r="H896">
            <v>2</v>
          </cell>
          <cell r="I896">
            <v>3.6</v>
          </cell>
          <cell r="J896">
            <v>6</v>
          </cell>
        </row>
        <row r="897">
          <cell r="B897">
            <v>118359</v>
          </cell>
          <cell r="C897">
            <v>0.34460000000000002</v>
          </cell>
          <cell r="D897">
            <v>0.20030000000000001</v>
          </cell>
          <cell r="E897">
            <v>1.95E-2</v>
          </cell>
          <cell r="F897">
            <v>0.12479999999999999</v>
          </cell>
          <cell r="G897">
            <v>0</v>
          </cell>
          <cell r="H897">
            <v>2</v>
          </cell>
          <cell r="I897">
            <v>3.6</v>
          </cell>
          <cell r="J897">
            <v>6</v>
          </cell>
        </row>
        <row r="898">
          <cell r="B898">
            <v>118359</v>
          </cell>
          <cell r="C898">
            <v>0.98839999999999995</v>
          </cell>
          <cell r="D898">
            <v>0.61019999999999996</v>
          </cell>
          <cell r="E898">
            <v>3.7699999999999997E-2</v>
          </cell>
          <cell r="F898">
            <v>0.26279999999999998</v>
          </cell>
          <cell r="G898">
            <v>7.7799999999999994E-2</v>
          </cell>
          <cell r="I898">
            <v>3.6</v>
          </cell>
          <cell r="J898">
            <v>6</v>
          </cell>
        </row>
        <row r="899">
          <cell r="B899">
            <v>118359</v>
          </cell>
          <cell r="C899">
            <v>3.7644000000000002</v>
          </cell>
          <cell r="D899">
            <v>2.1753999999999998</v>
          </cell>
          <cell r="E899">
            <v>0.1066</v>
          </cell>
          <cell r="F899">
            <v>0.89890000000000003</v>
          </cell>
          <cell r="G899">
            <v>0.58340000000000003</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4,2</v>
          </cell>
          <cell r="I902" t="str">
            <v>Padrão Trimestral = 8,4</v>
          </cell>
          <cell r="J902" t="str">
            <v>Padrão Anual = 14</v>
          </cell>
        </row>
        <row r="903">
          <cell r="B903">
            <v>8110</v>
          </cell>
          <cell r="C903">
            <v>0.68940000000000001</v>
          </cell>
          <cell r="D903">
            <v>0.68899999999999995</v>
          </cell>
          <cell r="E903">
            <v>4.0000000000000002E-4</v>
          </cell>
          <cell r="F903">
            <v>0</v>
          </cell>
          <cell r="G903">
            <v>0</v>
          </cell>
          <cell r="H903">
            <v>4.2</v>
          </cell>
          <cell r="I903">
            <v>8.4</v>
          </cell>
          <cell r="J903">
            <v>14</v>
          </cell>
        </row>
        <row r="904">
          <cell r="B904">
            <v>8110</v>
          </cell>
          <cell r="C904">
            <v>0.36459999999999998</v>
          </cell>
          <cell r="D904">
            <v>6.8400000000000002E-2</v>
          </cell>
          <cell r="E904">
            <v>0</v>
          </cell>
          <cell r="F904">
            <v>0.29620000000000002</v>
          </cell>
          <cell r="G904">
            <v>0</v>
          </cell>
          <cell r="H904">
            <v>4.2</v>
          </cell>
          <cell r="I904">
            <v>8.4</v>
          </cell>
          <cell r="J904">
            <v>14</v>
          </cell>
        </row>
        <row r="905">
          <cell r="B905">
            <v>8110</v>
          </cell>
          <cell r="C905">
            <v>0.54179999999999995</v>
          </cell>
          <cell r="D905">
            <v>0.52580000000000005</v>
          </cell>
          <cell r="E905">
            <v>1.6E-2</v>
          </cell>
          <cell r="F905">
            <v>0</v>
          </cell>
          <cell r="G905">
            <v>0</v>
          </cell>
          <cell r="H905">
            <v>4.2</v>
          </cell>
          <cell r="I905">
            <v>8.4</v>
          </cell>
          <cell r="J905">
            <v>14</v>
          </cell>
        </row>
        <row r="906">
          <cell r="B906">
            <v>8110</v>
          </cell>
          <cell r="C906">
            <v>1.5958000000000001</v>
          </cell>
          <cell r="D906">
            <v>1.2831999999999999</v>
          </cell>
          <cell r="E906">
            <v>1.6400000000000001E-2</v>
          </cell>
          <cell r="F906">
            <v>0.29620000000000002</v>
          </cell>
          <cell r="G906">
            <v>0</v>
          </cell>
          <cell r="H906">
            <v>4.2</v>
          </cell>
          <cell r="I906">
            <v>8.4</v>
          </cell>
          <cell r="J906">
            <v>14</v>
          </cell>
        </row>
        <row r="907">
          <cell r="B907">
            <v>8110</v>
          </cell>
          <cell r="C907">
            <v>0.3211</v>
          </cell>
          <cell r="D907">
            <v>0.3211</v>
          </cell>
          <cell r="E907">
            <v>0</v>
          </cell>
          <cell r="F907">
            <v>0</v>
          </cell>
          <cell r="G907">
            <v>0</v>
          </cell>
          <cell r="H907">
            <v>4.2</v>
          </cell>
          <cell r="I907">
            <v>8.4</v>
          </cell>
          <cell r="J907">
            <v>14</v>
          </cell>
        </row>
        <row r="908">
          <cell r="B908">
            <v>8110</v>
          </cell>
          <cell r="C908">
            <v>0.5635</v>
          </cell>
          <cell r="D908">
            <v>0.5635</v>
          </cell>
          <cell r="E908">
            <v>0</v>
          </cell>
          <cell r="F908">
            <v>0</v>
          </cell>
          <cell r="G908">
            <v>0</v>
          </cell>
          <cell r="H908">
            <v>4.2</v>
          </cell>
          <cell r="I908">
            <v>8.4</v>
          </cell>
          <cell r="J908">
            <v>14</v>
          </cell>
        </row>
        <row r="909">
          <cell r="B909">
            <v>8110</v>
          </cell>
          <cell r="C909">
            <v>7.0900000000000005E-2</v>
          </cell>
          <cell r="D909">
            <v>7.0900000000000005E-2</v>
          </cell>
          <cell r="E909">
            <v>0</v>
          </cell>
          <cell r="F909">
            <v>0</v>
          </cell>
          <cell r="G909">
            <v>0</v>
          </cell>
          <cell r="H909">
            <v>4.2</v>
          </cell>
          <cell r="I909">
            <v>8.4</v>
          </cell>
          <cell r="J909">
            <v>14</v>
          </cell>
        </row>
        <row r="910">
          <cell r="B910">
            <v>8110</v>
          </cell>
          <cell r="C910">
            <v>0.95550000000000002</v>
          </cell>
          <cell r="D910">
            <v>0.95550000000000002</v>
          </cell>
          <cell r="E910">
            <v>0</v>
          </cell>
          <cell r="F910">
            <v>0</v>
          </cell>
          <cell r="G910">
            <v>0</v>
          </cell>
          <cell r="H910">
            <v>4.2</v>
          </cell>
          <cell r="I910">
            <v>8.4</v>
          </cell>
          <cell r="J910">
            <v>14</v>
          </cell>
        </row>
        <row r="911">
          <cell r="B911">
            <v>8110</v>
          </cell>
          <cell r="C911">
            <v>0.84189999999999998</v>
          </cell>
          <cell r="D911">
            <v>0.78</v>
          </cell>
          <cell r="E911">
            <v>6.1899999999999997E-2</v>
          </cell>
          <cell r="F911">
            <v>0</v>
          </cell>
          <cell r="G911">
            <v>0</v>
          </cell>
          <cell r="H911">
            <v>4.2</v>
          </cell>
          <cell r="I911">
            <v>8.4</v>
          </cell>
          <cell r="J911">
            <v>14</v>
          </cell>
        </row>
        <row r="912">
          <cell r="B912">
            <v>8110</v>
          </cell>
          <cell r="C912">
            <v>0.14169999999999999</v>
          </cell>
          <cell r="D912">
            <v>0.14169999999999999</v>
          </cell>
          <cell r="E912">
            <v>0</v>
          </cell>
          <cell r="F912">
            <v>0</v>
          </cell>
          <cell r="G912">
            <v>0</v>
          </cell>
          <cell r="H912">
            <v>4.2</v>
          </cell>
          <cell r="I912">
            <v>8.4</v>
          </cell>
          <cell r="J912">
            <v>14</v>
          </cell>
        </row>
        <row r="913">
          <cell r="B913">
            <v>8110</v>
          </cell>
          <cell r="C913">
            <v>0.75090000000000001</v>
          </cell>
          <cell r="D913">
            <v>0.75090000000000001</v>
          </cell>
          <cell r="E913">
            <v>0</v>
          </cell>
          <cell r="F913">
            <v>0</v>
          </cell>
          <cell r="G913">
            <v>0</v>
          </cell>
          <cell r="H913">
            <v>4.2</v>
          </cell>
          <cell r="I913">
            <v>8.4</v>
          </cell>
          <cell r="J913">
            <v>14</v>
          </cell>
        </row>
        <row r="914">
          <cell r="B914">
            <v>8110</v>
          </cell>
          <cell r="C914">
            <v>1.7344999999999999</v>
          </cell>
          <cell r="D914">
            <v>1.6726000000000001</v>
          </cell>
          <cell r="E914">
            <v>6.1899999999999997E-2</v>
          </cell>
          <cell r="F914">
            <v>0</v>
          </cell>
          <cell r="G914">
            <v>0</v>
          </cell>
          <cell r="H914">
            <v>4.2</v>
          </cell>
          <cell r="I914">
            <v>8.4</v>
          </cell>
          <cell r="J914">
            <v>14</v>
          </cell>
        </row>
        <row r="915">
          <cell r="B915">
            <v>8110</v>
          </cell>
          <cell r="C915">
            <v>1.8885000000000001</v>
          </cell>
          <cell r="D915">
            <v>1.8885000000000001</v>
          </cell>
          <cell r="E915">
            <v>0</v>
          </cell>
          <cell r="F915">
            <v>0</v>
          </cell>
          <cell r="G915">
            <v>0</v>
          </cell>
          <cell r="H915">
            <v>4.2</v>
          </cell>
          <cell r="I915">
            <v>8.4</v>
          </cell>
          <cell r="J915">
            <v>14</v>
          </cell>
        </row>
        <row r="916">
          <cell r="B916">
            <v>8110</v>
          </cell>
          <cell r="C916">
            <v>1.0376000000000001</v>
          </cell>
          <cell r="D916">
            <v>0.52280000000000004</v>
          </cell>
          <cell r="E916">
            <v>2.81E-2</v>
          </cell>
          <cell r="F916">
            <v>0.43880000000000002</v>
          </cell>
          <cell r="G916">
            <v>4.7800000000000002E-2</v>
          </cell>
          <cell r="H916">
            <v>4.2</v>
          </cell>
          <cell r="I916">
            <v>8.4</v>
          </cell>
          <cell r="J916">
            <v>14</v>
          </cell>
        </row>
        <row r="917">
          <cell r="B917">
            <v>8110</v>
          </cell>
          <cell r="C917">
            <v>1.4560999999999999</v>
          </cell>
          <cell r="D917">
            <v>1.4180999999999999</v>
          </cell>
          <cell r="E917">
            <v>3.7999999999999999E-2</v>
          </cell>
          <cell r="F917">
            <v>0</v>
          </cell>
          <cell r="G917">
            <v>0</v>
          </cell>
          <cell r="H917">
            <v>4.2</v>
          </cell>
          <cell r="I917">
            <v>8.4</v>
          </cell>
          <cell r="J917">
            <v>14</v>
          </cell>
        </row>
        <row r="918">
          <cell r="B918">
            <v>8110</v>
          </cell>
          <cell r="C918">
            <v>4.3822000000000001</v>
          </cell>
          <cell r="D918">
            <v>3.8294000000000001</v>
          </cell>
          <cell r="E918">
            <v>6.6100000000000006E-2</v>
          </cell>
          <cell r="F918">
            <v>0.43880000000000002</v>
          </cell>
          <cell r="G918">
            <v>4.7800000000000002E-2</v>
          </cell>
          <cell r="I918">
            <v>8.4</v>
          </cell>
          <cell r="J918">
            <v>14</v>
          </cell>
        </row>
        <row r="919">
          <cell r="B919">
            <v>8110</v>
          </cell>
          <cell r="C919">
            <v>8.6679999999999993</v>
          </cell>
          <cell r="D919">
            <v>7.7407000000000004</v>
          </cell>
          <cell r="E919">
            <v>0.1444</v>
          </cell>
          <cell r="F919">
            <v>0.73499999999999999</v>
          </cell>
          <cell r="G919">
            <v>4.7800000000000002E-2</v>
          </cell>
          <cell r="J919">
            <v>14</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64703</v>
          </cell>
          <cell r="C923">
            <v>0.1663</v>
          </cell>
          <cell r="D923">
            <v>0.14680000000000001</v>
          </cell>
          <cell r="E923">
            <v>1.95E-2</v>
          </cell>
          <cell r="F923">
            <v>0</v>
          </cell>
          <cell r="G923">
            <v>0</v>
          </cell>
          <cell r="H923">
            <v>2</v>
          </cell>
          <cell r="I923">
            <v>2.4</v>
          </cell>
          <cell r="J923">
            <v>4</v>
          </cell>
        </row>
        <row r="924">
          <cell r="B924">
            <v>64706</v>
          </cell>
          <cell r="C924">
            <v>0.34799999999999998</v>
          </cell>
          <cell r="D924">
            <v>0.30980000000000002</v>
          </cell>
          <cell r="E924">
            <v>2.63E-2</v>
          </cell>
          <cell r="F924">
            <v>1.1900000000000001E-2</v>
          </cell>
          <cell r="G924">
            <v>0</v>
          </cell>
          <cell r="H924">
            <v>2</v>
          </cell>
          <cell r="I924">
            <v>2.4</v>
          </cell>
          <cell r="J924">
            <v>4</v>
          </cell>
        </row>
        <row r="925">
          <cell r="B925">
            <v>64691</v>
          </cell>
          <cell r="C925">
            <v>0.1731</v>
          </cell>
          <cell r="D925">
            <v>0.15290000000000001</v>
          </cell>
          <cell r="E925">
            <v>1.6899999999999998E-2</v>
          </cell>
          <cell r="F925">
            <v>3.3E-3</v>
          </cell>
          <cell r="G925">
            <v>0</v>
          </cell>
          <cell r="H925">
            <v>2</v>
          </cell>
          <cell r="I925">
            <v>2.4</v>
          </cell>
          <cell r="J925">
            <v>4</v>
          </cell>
        </row>
        <row r="926">
          <cell r="B926">
            <v>64700</v>
          </cell>
          <cell r="C926">
            <v>0.68740000000000001</v>
          </cell>
          <cell r="D926">
            <v>0.60950000000000004</v>
          </cell>
          <cell r="E926">
            <v>6.2700000000000006E-2</v>
          </cell>
          <cell r="F926">
            <v>1.52E-2</v>
          </cell>
          <cell r="G926">
            <v>0</v>
          </cell>
          <cell r="H926">
            <v>2</v>
          </cell>
          <cell r="I926">
            <v>2.4</v>
          </cell>
          <cell r="J926">
            <v>4</v>
          </cell>
        </row>
        <row r="927">
          <cell r="B927">
            <v>64654</v>
          </cell>
          <cell r="C927">
            <v>0.78469999999999995</v>
          </cell>
          <cell r="D927">
            <v>3.49E-2</v>
          </cell>
          <cell r="E927">
            <v>2.3999999999999998E-3</v>
          </cell>
          <cell r="F927">
            <v>0.12520000000000001</v>
          </cell>
          <cell r="G927">
            <v>0.62229999999999996</v>
          </cell>
          <cell r="H927">
            <v>2</v>
          </cell>
          <cell r="I927">
            <v>2.4</v>
          </cell>
          <cell r="J927">
            <v>4</v>
          </cell>
        </row>
        <row r="928">
          <cell r="B928">
            <v>64701</v>
          </cell>
          <cell r="C928">
            <v>1.504</v>
          </cell>
          <cell r="D928">
            <v>0.25669999999999998</v>
          </cell>
          <cell r="E928">
            <v>2.8999999999999998E-3</v>
          </cell>
          <cell r="F928">
            <v>0.62250000000000005</v>
          </cell>
          <cell r="G928">
            <v>0.62190000000000001</v>
          </cell>
          <cell r="H928">
            <v>2</v>
          </cell>
          <cell r="I928">
            <v>2.4</v>
          </cell>
          <cell r="J928">
            <v>4</v>
          </cell>
        </row>
        <row r="929">
          <cell r="B929">
            <v>64606</v>
          </cell>
          <cell r="C929">
            <v>0.20069999999999999</v>
          </cell>
          <cell r="D929">
            <v>0.1895</v>
          </cell>
          <cell r="E929">
            <v>1.12E-2</v>
          </cell>
          <cell r="F929">
            <v>0</v>
          </cell>
          <cell r="G929">
            <v>0</v>
          </cell>
          <cell r="H929">
            <v>2</v>
          </cell>
          <cell r="I929">
            <v>2.4</v>
          </cell>
          <cell r="J929">
            <v>4</v>
          </cell>
        </row>
        <row r="930">
          <cell r="B930">
            <v>64654</v>
          </cell>
          <cell r="C930">
            <v>2.4903</v>
          </cell>
          <cell r="D930">
            <v>0.48110000000000003</v>
          </cell>
          <cell r="E930">
            <v>1.6500000000000001E-2</v>
          </cell>
          <cell r="F930">
            <v>0.74819999999999998</v>
          </cell>
          <cell r="G930">
            <v>1.2446999999999999</v>
          </cell>
          <cell r="H930">
            <v>2</v>
          </cell>
          <cell r="I930">
            <v>2.4</v>
          </cell>
          <cell r="J930">
            <v>4</v>
          </cell>
        </row>
        <row r="931">
          <cell r="B931">
            <v>65590</v>
          </cell>
          <cell r="C931">
            <v>0.54390000000000005</v>
          </cell>
          <cell r="D931">
            <v>0.26829999999999998</v>
          </cell>
          <cell r="E931">
            <v>5.8200000000000002E-2</v>
          </cell>
          <cell r="F931">
            <v>0.21740000000000001</v>
          </cell>
          <cell r="G931">
            <v>0</v>
          </cell>
          <cell r="H931">
            <v>2</v>
          </cell>
          <cell r="I931">
            <v>2.4</v>
          </cell>
          <cell r="J931">
            <v>4</v>
          </cell>
        </row>
        <row r="932">
          <cell r="B932">
            <v>65590</v>
          </cell>
          <cell r="C932">
            <v>0.12529999999999999</v>
          </cell>
          <cell r="D932">
            <v>0.11849999999999999</v>
          </cell>
          <cell r="E932">
            <v>6.8999999999999999E-3</v>
          </cell>
          <cell r="F932">
            <v>0</v>
          </cell>
          <cell r="G932">
            <v>0</v>
          </cell>
          <cell r="H932">
            <v>2</v>
          </cell>
          <cell r="I932">
            <v>2.4</v>
          </cell>
          <cell r="J932">
            <v>4</v>
          </cell>
        </row>
        <row r="933">
          <cell r="B933">
            <v>65674</v>
          </cell>
          <cell r="C933">
            <v>0.12</v>
          </cell>
          <cell r="D933">
            <v>7.17E-2</v>
          </cell>
          <cell r="E933">
            <v>4.2599999999999999E-2</v>
          </cell>
          <cell r="F933">
            <v>5.7000000000000002E-3</v>
          </cell>
          <cell r="G933">
            <v>0</v>
          </cell>
          <cell r="H933">
            <v>2</v>
          </cell>
          <cell r="I933">
            <v>2.4</v>
          </cell>
          <cell r="J933">
            <v>4</v>
          </cell>
        </row>
        <row r="934">
          <cell r="B934">
            <v>65618</v>
          </cell>
          <cell r="C934">
            <v>0.78900000000000003</v>
          </cell>
          <cell r="D934">
            <v>0.45839999999999997</v>
          </cell>
          <cell r="E934">
            <v>0.1077</v>
          </cell>
          <cell r="F934">
            <v>0.223</v>
          </cell>
          <cell r="G934">
            <v>0</v>
          </cell>
          <cell r="H934">
            <v>2</v>
          </cell>
          <cell r="I934">
            <v>2.4</v>
          </cell>
          <cell r="J934">
            <v>4</v>
          </cell>
        </row>
        <row r="935">
          <cell r="B935">
            <v>65663</v>
          </cell>
          <cell r="C935">
            <v>0.2306</v>
          </cell>
          <cell r="D935">
            <v>0.14480000000000001</v>
          </cell>
          <cell r="E935">
            <v>8.5800000000000001E-2</v>
          </cell>
          <cell r="F935">
            <v>0</v>
          </cell>
          <cell r="G935">
            <v>0</v>
          </cell>
          <cell r="H935">
            <v>2</v>
          </cell>
          <cell r="I935">
            <v>2.4</v>
          </cell>
          <cell r="J935">
            <v>4</v>
          </cell>
        </row>
        <row r="936">
          <cell r="B936">
            <v>65659</v>
          </cell>
          <cell r="C936">
            <v>0.3165</v>
          </cell>
          <cell r="D936">
            <v>0.30609999999999998</v>
          </cell>
          <cell r="E936">
            <v>1.04E-2</v>
          </cell>
          <cell r="F936">
            <v>0</v>
          </cell>
          <cell r="G936">
            <v>0</v>
          </cell>
          <cell r="H936">
            <v>2</v>
          </cell>
          <cell r="I936">
            <v>2.4</v>
          </cell>
          <cell r="J936">
            <v>4</v>
          </cell>
        </row>
        <row r="937">
          <cell r="B937">
            <v>67122</v>
          </cell>
          <cell r="C937">
            <v>0.28770000000000001</v>
          </cell>
          <cell r="D937">
            <v>0.2737</v>
          </cell>
          <cell r="E937">
            <v>8.8000000000000005E-3</v>
          </cell>
          <cell r="F937">
            <v>5.1999999999999998E-3</v>
          </cell>
          <cell r="G937">
            <v>0</v>
          </cell>
          <cell r="H937">
            <v>2</v>
          </cell>
          <cell r="I937">
            <v>2.4</v>
          </cell>
          <cell r="J937">
            <v>4</v>
          </cell>
        </row>
        <row r="938">
          <cell r="B938">
            <v>66148</v>
          </cell>
          <cell r="C938">
            <v>0.83499999999999996</v>
          </cell>
          <cell r="D938">
            <v>0.72529999999999994</v>
          </cell>
          <cell r="E938">
            <v>0.10440000000000001</v>
          </cell>
          <cell r="F938">
            <v>5.3E-3</v>
          </cell>
          <cell r="G938">
            <v>0</v>
          </cell>
          <cell r="I938">
            <v>2.4</v>
          </cell>
          <cell r="J938">
            <v>4</v>
          </cell>
        </row>
        <row r="939">
          <cell r="B939">
            <v>65280</v>
          </cell>
          <cell r="C939">
            <v>4.7869999999999999</v>
          </cell>
          <cell r="D939">
            <v>2.2764000000000002</v>
          </cell>
          <cell r="E939">
            <v>0.29260000000000003</v>
          </cell>
          <cell r="F939">
            <v>0.98560000000000003</v>
          </cell>
          <cell r="G939">
            <v>1.2326999999999999</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2,4</v>
          </cell>
          <cell r="I942" t="str">
            <v>Padrão Trimestral = 4,8</v>
          </cell>
          <cell r="J942" t="str">
            <v>Padrão Anual = 8</v>
          </cell>
        </row>
        <row r="943">
          <cell r="B943">
            <v>52277</v>
          </cell>
          <cell r="C943">
            <v>0.76829999999999998</v>
          </cell>
          <cell r="D943">
            <v>0.62990000000000002</v>
          </cell>
          <cell r="E943">
            <v>5.96E-2</v>
          </cell>
          <cell r="F943">
            <v>7.8799999999999995E-2</v>
          </cell>
          <cell r="G943">
            <v>0</v>
          </cell>
          <cell r="H943">
            <v>2.4</v>
          </cell>
          <cell r="I943">
            <v>4.8</v>
          </cell>
          <cell r="J943">
            <v>8</v>
          </cell>
        </row>
        <row r="944">
          <cell r="B944">
            <v>52277</v>
          </cell>
          <cell r="C944">
            <v>0.40949999999999998</v>
          </cell>
          <cell r="D944">
            <v>0.37059999999999998</v>
          </cell>
          <cell r="E944">
            <v>3.8899999999999997E-2</v>
          </cell>
          <cell r="F944">
            <v>0</v>
          </cell>
          <cell r="G944">
            <v>0</v>
          </cell>
          <cell r="H944">
            <v>2.4</v>
          </cell>
          <cell r="I944">
            <v>4.8</v>
          </cell>
          <cell r="J944">
            <v>8</v>
          </cell>
        </row>
        <row r="945">
          <cell r="B945">
            <v>52169</v>
          </cell>
          <cell r="C945">
            <v>0.86919999999999997</v>
          </cell>
          <cell r="D945">
            <v>0.3075</v>
          </cell>
          <cell r="E945">
            <v>3.8E-3</v>
          </cell>
          <cell r="F945">
            <v>0</v>
          </cell>
          <cell r="G945">
            <v>0.55789999999999995</v>
          </cell>
          <cell r="H945">
            <v>2.4</v>
          </cell>
          <cell r="I945">
            <v>4.8</v>
          </cell>
          <cell r="J945">
            <v>8</v>
          </cell>
        </row>
        <row r="946">
          <cell r="B946">
            <v>52241</v>
          </cell>
          <cell r="C946">
            <v>2.0466000000000002</v>
          </cell>
          <cell r="D946">
            <v>1.3083</v>
          </cell>
          <cell r="E946">
            <v>0.1024</v>
          </cell>
          <cell r="F946">
            <v>7.8899999999999998E-2</v>
          </cell>
          <cell r="G946">
            <v>0.55710000000000004</v>
          </cell>
          <cell r="H946">
            <v>2.4</v>
          </cell>
          <cell r="I946">
            <v>4.8</v>
          </cell>
          <cell r="J946">
            <v>8</v>
          </cell>
        </row>
        <row r="947">
          <cell r="B947">
            <v>52066</v>
          </cell>
          <cell r="C947">
            <v>0.30580000000000002</v>
          </cell>
          <cell r="D947">
            <v>0.29899999999999999</v>
          </cell>
          <cell r="E947">
            <v>6.7999999999999996E-3</v>
          </cell>
          <cell r="F947">
            <v>0</v>
          </cell>
          <cell r="G947">
            <v>0</v>
          </cell>
          <cell r="H947">
            <v>2.4</v>
          </cell>
          <cell r="I947">
            <v>4.8</v>
          </cell>
          <cell r="J947">
            <v>8</v>
          </cell>
        </row>
        <row r="948">
          <cell r="B948">
            <v>52060</v>
          </cell>
          <cell r="C948">
            <v>0.37319999999999998</v>
          </cell>
          <cell r="D948">
            <v>0.3629</v>
          </cell>
          <cell r="E948">
            <v>1.03E-2</v>
          </cell>
          <cell r="F948">
            <v>0</v>
          </cell>
          <cell r="G948">
            <v>0</v>
          </cell>
          <cell r="H948">
            <v>2.4</v>
          </cell>
          <cell r="I948">
            <v>4.8</v>
          </cell>
          <cell r="J948">
            <v>8</v>
          </cell>
        </row>
        <row r="949">
          <cell r="B949">
            <v>51998</v>
          </cell>
          <cell r="C949">
            <v>0.68340000000000001</v>
          </cell>
          <cell r="D949">
            <v>0.67020000000000002</v>
          </cell>
          <cell r="E949">
            <v>1.3299999999999999E-2</v>
          </cell>
          <cell r="F949">
            <v>0</v>
          </cell>
          <cell r="G949">
            <v>0</v>
          </cell>
          <cell r="H949">
            <v>2.4</v>
          </cell>
          <cell r="I949">
            <v>4.8</v>
          </cell>
          <cell r="J949">
            <v>8</v>
          </cell>
        </row>
        <row r="950">
          <cell r="B950">
            <v>52041</v>
          </cell>
          <cell r="C950">
            <v>1.3621000000000001</v>
          </cell>
          <cell r="D950">
            <v>1.3318000000000001</v>
          </cell>
          <cell r="E950">
            <v>3.04E-2</v>
          </cell>
          <cell r="F950">
            <v>0</v>
          </cell>
          <cell r="G950">
            <v>0</v>
          </cell>
          <cell r="H950">
            <v>2.4</v>
          </cell>
          <cell r="I950">
            <v>4.8</v>
          </cell>
          <cell r="J950">
            <v>8</v>
          </cell>
        </row>
        <row r="951">
          <cell r="B951">
            <v>52774</v>
          </cell>
          <cell r="C951">
            <v>0.66479999999999995</v>
          </cell>
          <cell r="D951">
            <v>0.65400000000000003</v>
          </cell>
          <cell r="E951">
            <v>1.0800000000000001E-2</v>
          </cell>
          <cell r="F951">
            <v>0</v>
          </cell>
          <cell r="G951">
            <v>0</v>
          </cell>
          <cell r="H951">
            <v>2.4</v>
          </cell>
          <cell r="I951">
            <v>4.8</v>
          </cell>
          <cell r="J951">
            <v>8</v>
          </cell>
        </row>
        <row r="952">
          <cell r="B952">
            <v>52750</v>
          </cell>
          <cell r="C952">
            <v>0.32919999999999999</v>
          </cell>
          <cell r="D952">
            <v>0.32250000000000001</v>
          </cell>
          <cell r="E952">
            <v>6.7000000000000002E-3</v>
          </cell>
          <cell r="F952">
            <v>0</v>
          </cell>
          <cell r="G952">
            <v>0</v>
          </cell>
          <cell r="H952">
            <v>2.4</v>
          </cell>
          <cell r="I952">
            <v>4.8</v>
          </cell>
          <cell r="J952">
            <v>8</v>
          </cell>
        </row>
        <row r="953">
          <cell r="B953">
            <v>52751</v>
          </cell>
          <cell r="C953">
            <v>0.38669999999999999</v>
          </cell>
          <cell r="D953">
            <v>0.32700000000000001</v>
          </cell>
          <cell r="E953">
            <v>5.9700000000000003E-2</v>
          </cell>
          <cell r="F953">
            <v>0</v>
          </cell>
          <cell r="G953">
            <v>0</v>
          </cell>
          <cell r="H953">
            <v>2.4</v>
          </cell>
          <cell r="I953">
            <v>4.8</v>
          </cell>
          <cell r="J953">
            <v>8</v>
          </cell>
        </row>
        <row r="954">
          <cell r="B954">
            <v>52758</v>
          </cell>
          <cell r="C954">
            <v>1.3808</v>
          </cell>
          <cell r="D954">
            <v>1.3036000000000001</v>
          </cell>
          <cell r="E954">
            <v>7.7200000000000005E-2</v>
          </cell>
          <cell r="F954">
            <v>0</v>
          </cell>
          <cell r="G954">
            <v>0</v>
          </cell>
          <cell r="H954">
            <v>2.4</v>
          </cell>
          <cell r="I954">
            <v>4.8</v>
          </cell>
          <cell r="J954">
            <v>8</v>
          </cell>
        </row>
        <row r="955">
          <cell r="B955">
            <v>52772</v>
          </cell>
          <cell r="C955">
            <v>0.4919</v>
          </cell>
          <cell r="D955">
            <v>0.24390000000000001</v>
          </cell>
          <cell r="E955">
            <v>0.248</v>
          </cell>
          <cell r="F955">
            <v>0</v>
          </cell>
          <cell r="G955">
            <v>0</v>
          </cell>
          <cell r="H955">
            <v>2.4</v>
          </cell>
          <cell r="I955">
            <v>4.8</v>
          </cell>
          <cell r="J955">
            <v>8</v>
          </cell>
        </row>
        <row r="956">
          <cell r="B956">
            <v>52772</v>
          </cell>
          <cell r="C956">
            <v>1.2692000000000001</v>
          </cell>
          <cell r="D956">
            <v>0.161</v>
          </cell>
          <cell r="E956">
            <v>8.2600000000000007E-2</v>
          </cell>
          <cell r="F956">
            <v>2.5499999999999998E-2</v>
          </cell>
          <cell r="G956">
            <v>1</v>
          </cell>
          <cell r="H956">
            <v>2.4</v>
          </cell>
          <cell r="I956">
            <v>4.8</v>
          </cell>
          <cell r="J956">
            <v>8</v>
          </cell>
        </row>
        <row r="957">
          <cell r="B957">
            <v>53440</v>
          </cell>
          <cell r="C957">
            <v>0.7238</v>
          </cell>
          <cell r="D957">
            <v>0.71799999999999997</v>
          </cell>
          <cell r="E957">
            <v>5.7000000000000002E-3</v>
          </cell>
          <cell r="F957">
            <v>0</v>
          </cell>
          <cell r="G957">
            <v>0</v>
          </cell>
          <cell r="H957">
            <v>2.4</v>
          </cell>
          <cell r="I957">
            <v>4.8</v>
          </cell>
          <cell r="J957">
            <v>8</v>
          </cell>
        </row>
        <row r="958">
          <cell r="B958">
            <v>52995</v>
          </cell>
          <cell r="C958">
            <v>2.4836</v>
          </cell>
          <cell r="D958">
            <v>1.1272</v>
          </cell>
          <cell r="E958">
            <v>0.33500000000000002</v>
          </cell>
          <cell r="F958">
            <v>2.5399999999999999E-2</v>
          </cell>
          <cell r="G958">
            <v>0.99580000000000002</v>
          </cell>
          <cell r="I958">
            <v>4.8</v>
          </cell>
          <cell r="J958">
            <v>8</v>
          </cell>
        </row>
        <row r="959">
          <cell r="B959">
            <v>52509</v>
          </cell>
          <cell r="C959">
            <v>7.28</v>
          </cell>
          <cell r="D959">
            <v>5.069</v>
          </cell>
          <cell r="E959">
            <v>0.54759999999999998</v>
          </cell>
          <cell r="F959">
            <v>0.1041</v>
          </cell>
          <cell r="G959">
            <v>1.5592999999999999</v>
          </cell>
          <cell r="J959">
            <v>8</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3,3</v>
          </cell>
          <cell r="I962" t="str">
            <v>Padrão Trimestral = 6,6</v>
          </cell>
          <cell r="J962" t="str">
            <v>Padrão Anual = 11</v>
          </cell>
        </row>
        <row r="963">
          <cell r="B963">
            <v>88510</v>
          </cell>
          <cell r="C963">
            <v>0.67659999999999998</v>
          </cell>
          <cell r="D963">
            <v>0.66900000000000004</v>
          </cell>
          <cell r="E963">
            <v>7.4999999999999997E-3</v>
          </cell>
          <cell r="F963">
            <v>0</v>
          </cell>
          <cell r="G963">
            <v>0</v>
          </cell>
          <cell r="H963">
            <v>3.3</v>
          </cell>
          <cell r="I963">
            <v>6.6</v>
          </cell>
          <cell r="J963">
            <v>11</v>
          </cell>
        </row>
        <row r="964">
          <cell r="B964">
            <v>88479</v>
          </cell>
          <cell r="C964">
            <v>1.2695000000000001</v>
          </cell>
          <cell r="D964">
            <v>0.2475</v>
          </cell>
          <cell r="E964">
            <v>2.2100000000000002E-2</v>
          </cell>
          <cell r="F964">
            <v>0.37680000000000002</v>
          </cell>
          <cell r="G964">
            <v>0.62319999999999998</v>
          </cell>
          <cell r="H964">
            <v>3.3</v>
          </cell>
          <cell r="I964">
            <v>6.6</v>
          </cell>
          <cell r="J964">
            <v>11</v>
          </cell>
        </row>
        <row r="965">
          <cell r="B965">
            <v>88477</v>
          </cell>
          <cell r="C965">
            <v>8.5300000000000001E-2</v>
          </cell>
          <cell r="D965">
            <v>7.2999999999999995E-2</v>
          </cell>
          <cell r="E965">
            <v>1.23E-2</v>
          </cell>
          <cell r="F965">
            <v>0</v>
          </cell>
          <cell r="G965">
            <v>0</v>
          </cell>
          <cell r="H965">
            <v>3.3</v>
          </cell>
          <cell r="I965">
            <v>6.6</v>
          </cell>
          <cell r="J965">
            <v>11</v>
          </cell>
        </row>
        <row r="966">
          <cell r="B966">
            <v>88489</v>
          </cell>
          <cell r="C966">
            <v>2.0314000000000001</v>
          </cell>
          <cell r="D966">
            <v>0.98960000000000004</v>
          </cell>
          <cell r="E966">
            <v>4.19E-2</v>
          </cell>
          <cell r="F966">
            <v>0.37680000000000002</v>
          </cell>
          <cell r="G966">
            <v>0.62309999999999999</v>
          </cell>
          <cell r="H966">
            <v>3.3</v>
          </cell>
          <cell r="I966">
            <v>6.6</v>
          </cell>
          <cell r="J966">
            <v>11</v>
          </cell>
        </row>
        <row r="967">
          <cell r="B967">
            <v>88430</v>
          </cell>
          <cell r="C967">
            <v>0.78720000000000001</v>
          </cell>
          <cell r="D967">
            <v>0.42949999999999999</v>
          </cell>
          <cell r="E967">
            <v>4.19E-2</v>
          </cell>
          <cell r="F967">
            <v>0.31569999999999998</v>
          </cell>
          <cell r="G967">
            <v>0</v>
          </cell>
          <cell r="H967">
            <v>3.3</v>
          </cell>
          <cell r="I967">
            <v>6.6</v>
          </cell>
          <cell r="J967">
            <v>11</v>
          </cell>
        </row>
        <row r="968">
          <cell r="B968">
            <v>88469</v>
          </cell>
          <cell r="C968">
            <v>0.8992</v>
          </cell>
          <cell r="D968">
            <v>0.72529999999999994</v>
          </cell>
          <cell r="E968">
            <v>4.2799999999999998E-2</v>
          </cell>
          <cell r="F968">
            <v>0.13100000000000001</v>
          </cell>
          <cell r="G968">
            <v>0</v>
          </cell>
          <cell r="H968">
            <v>3.3</v>
          </cell>
          <cell r="I968">
            <v>6.6</v>
          </cell>
          <cell r="J968">
            <v>11</v>
          </cell>
        </row>
        <row r="969">
          <cell r="B969">
            <v>88440</v>
          </cell>
          <cell r="C969">
            <v>0.4032</v>
          </cell>
          <cell r="D969">
            <v>0.3795</v>
          </cell>
          <cell r="E969">
            <v>2.3800000000000002E-2</v>
          </cell>
          <cell r="F969">
            <v>0</v>
          </cell>
          <cell r="G969">
            <v>0</v>
          </cell>
          <cell r="H969">
            <v>3.3</v>
          </cell>
          <cell r="I969">
            <v>6.6</v>
          </cell>
          <cell r="J969">
            <v>11</v>
          </cell>
        </row>
        <row r="970">
          <cell r="B970">
            <v>88446</v>
          </cell>
          <cell r="C970">
            <v>2.0897000000000001</v>
          </cell>
          <cell r="D970">
            <v>1.5344</v>
          </cell>
          <cell r="E970">
            <v>0.1085</v>
          </cell>
          <cell r="F970">
            <v>0.44669999999999999</v>
          </cell>
          <cell r="G970">
            <v>0</v>
          </cell>
          <cell r="H970">
            <v>3.3</v>
          </cell>
          <cell r="I970">
            <v>6.6</v>
          </cell>
          <cell r="J970">
            <v>11</v>
          </cell>
        </row>
        <row r="971">
          <cell r="B971">
            <v>89692</v>
          </cell>
          <cell r="C971">
            <v>0.42</v>
          </cell>
          <cell r="D971">
            <v>0.34799999999999998</v>
          </cell>
          <cell r="E971">
            <v>7.2099999999999997E-2</v>
          </cell>
          <cell r="F971">
            <v>0</v>
          </cell>
          <cell r="G971">
            <v>0</v>
          </cell>
          <cell r="H971">
            <v>3.3</v>
          </cell>
          <cell r="I971">
            <v>6.6</v>
          </cell>
          <cell r="J971">
            <v>11</v>
          </cell>
        </row>
        <row r="972">
          <cell r="B972">
            <v>89729</v>
          </cell>
          <cell r="C972">
            <v>0.4199</v>
          </cell>
          <cell r="D972">
            <v>0.35510000000000003</v>
          </cell>
          <cell r="E972">
            <v>6.4799999999999996E-2</v>
          </cell>
          <cell r="F972">
            <v>0</v>
          </cell>
          <cell r="G972">
            <v>0</v>
          </cell>
          <cell r="H972">
            <v>3.3</v>
          </cell>
          <cell r="I972">
            <v>6.6</v>
          </cell>
          <cell r="J972">
            <v>11</v>
          </cell>
        </row>
        <row r="973">
          <cell r="B973">
            <v>89692</v>
          </cell>
          <cell r="C973">
            <v>0.40339999999999998</v>
          </cell>
          <cell r="D973">
            <v>0.33729999999999999</v>
          </cell>
          <cell r="E973">
            <v>6.6100000000000006E-2</v>
          </cell>
          <cell r="F973">
            <v>0</v>
          </cell>
          <cell r="G973">
            <v>0</v>
          </cell>
          <cell r="H973">
            <v>3.3</v>
          </cell>
          <cell r="I973">
            <v>6.6</v>
          </cell>
          <cell r="J973">
            <v>11</v>
          </cell>
        </row>
        <row r="974">
          <cell r="B974">
            <v>89704</v>
          </cell>
          <cell r="C974">
            <v>1.2433000000000001</v>
          </cell>
          <cell r="D974">
            <v>1.0404</v>
          </cell>
          <cell r="E974">
            <v>0.20300000000000001</v>
          </cell>
          <cell r="F974">
            <v>0</v>
          </cell>
          <cell r="G974">
            <v>0</v>
          </cell>
          <cell r="H974">
            <v>3.3</v>
          </cell>
          <cell r="I974">
            <v>6.6</v>
          </cell>
          <cell r="J974">
            <v>11</v>
          </cell>
        </row>
        <row r="975">
          <cell r="B975">
            <v>89758</v>
          </cell>
          <cell r="C975">
            <v>0.52539999999999998</v>
          </cell>
          <cell r="D975">
            <v>0.36280000000000001</v>
          </cell>
          <cell r="E975">
            <v>9.6299999999999997E-2</v>
          </cell>
          <cell r="F975">
            <v>6.6199999999999995E-2</v>
          </cell>
          <cell r="G975">
            <v>0</v>
          </cell>
          <cell r="H975">
            <v>3.3</v>
          </cell>
          <cell r="I975">
            <v>6.6</v>
          </cell>
          <cell r="J975">
            <v>11</v>
          </cell>
        </row>
        <row r="976">
          <cell r="B976">
            <v>89739</v>
          </cell>
          <cell r="C976">
            <v>0.36609999999999998</v>
          </cell>
          <cell r="D976">
            <v>0.33650000000000002</v>
          </cell>
          <cell r="E976">
            <v>2.9000000000000001E-2</v>
          </cell>
          <cell r="F976">
            <v>5.9999999999999995E-4</v>
          </cell>
          <cell r="G976">
            <v>0</v>
          </cell>
          <cell r="H976">
            <v>3.3</v>
          </cell>
          <cell r="I976">
            <v>6.6</v>
          </cell>
          <cell r="J976">
            <v>11</v>
          </cell>
        </row>
        <row r="977">
          <cell r="B977">
            <v>92285</v>
          </cell>
          <cell r="C977">
            <v>0.94879999999999998</v>
          </cell>
          <cell r="D977">
            <v>0.63980000000000004</v>
          </cell>
          <cell r="E977">
            <v>6.2899999999999998E-2</v>
          </cell>
          <cell r="F977">
            <v>0.24610000000000001</v>
          </cell>
          <cell r="G977">
            <v>0</v>
          </cell>
          <cell r="H977">
            <v>3.3</v>
          </cell>
          <cell r="I977">
            <v>6.6</v>
          </cell>
          <cell r="J977">
            <v>11</v>
          </cell>
        </row>
        <row r="978">
          <cell r="B978">
            <v>90594</v>
          </cell>
          <cell r="C978">
            <v>1.8496999999999999</v>
          </cell>
          <cell r="D978">
            <v>1.3445</v>
          </cell>
          <cell r="E978">
            <v>0.18820000000000001</v>
          </cell>
          <cell r="F978">
            <v>0.31690000000000002</v>
          </cell>
          <cell r="G978">
            <v>0</v>
          </cell>
          <cell r="I978">
            <v>6.6</v>
          </cell>
          <cell r="J978">
            <v>11</v>
          </cell>
        </row>
        <row r="979">
          <cell r="B979">
            <v>89308</v>
          </cell>
          <cell r="C979">
            <v>7.2073999999999998</v>
          </cell>
          <cell r="D979">
            <v>4.9089999999999998</v>
          </cell>
          <cell r="E979">
            <v>0.54379999999999995</v>
          </cell>
          <cell r="F979">
            <v>1.1371</v>
          </cell>
          <cell r="G979">
            <v>0.61739999999999995</v>
          </cell>
          <cell r="J979">
            <v>11</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103200</v>
          </cell>
          <cell r="C983">
            <v>0.34279999999999999</v>
          </cell>
          <cell r="D983">
            <v>0.2858</v>
          </cell>
          <cell r="E983">
            <v>5.7000000000000002E-2</v>
          </cell>
          <cell r="F983">
            <v>0</v>
          </cell>
          <cell r="G983">
            <v>0</v>
          </cell>
          <cell r="H983">
            <v>2</v>
          </cell>
          <cell r="I983">
            <v>3.6</v>
          </cell>
          <cell r="J983">
            <v>6</v>
          </cell>
        </row>
        <row r="984">
          <cell r="B984">
            <v>103245</v>
          </cell>
          <cell r="C984">
            <v>0.36309999999999998</v>
          </cell>
          <cell r="D984">
            <v>0.30740000000000001</v>
          </cell>
          <cell r="E984">
            <v>5.0099999999999999E-2</v>
          </cell>
          <cell r="F984">
            <v>5.5999999999999999E-3</v>
          </cell>
          <cell r="G984">
            <v>0</v>
          </cell>
          <cell r="H984">
            <v>2</v>
          </cell>
          <cell r="I984">
            <v>3.6</v>
          </cell>
          <cell r="J984">
            <v>6</v>
          </cell>
        </row>
        <row r="985">
          <cell r="B985">
            <v>103246</v>
          </cell>
          <cell r="C985">
            <v>0.81159999999999999</v>
          </cell>
          <cell r="D985">
            <v>0.29970000000000002</v>
          </cell>
          <cell r="E985">
            <v>0.18509999999999999</v>
          </cell>
          <cell r="F985">
            <v>0.2097</v>
          </cell>
          <cell r="G985">
            <v>0.1171</v>
          </cell>
          <cell r="H985">
            <v>2</v>
          </cell>
          <cell r="I985">
            <v>3.6</v>
          </cell>
          <cell r="J985">
            <v>6</v>
          </cell>
        </row>
        <row r="986">
          <cell r="B986">
            <v>103230</v>
          </cell>
          <cell r="C986">
            <v>1.5176000000000001</v>
          </cell>
          <cell r="D986">
            <v>0.89290000000000003</v>
          </cell>
          <cell r="E986">
            <v>0.29220000000000002</v>
          </cell>
          <cell r="F986">
            <v>0.21529999999999999</v>
          </cell>
          <cell r="G986">
            <v>0.1171</v>
          </cell>
          <cell r="H986">
            <v>2</v>
          </cell>
          <cell r="I986">
            <v>3.6</v>
          </cell>
          <cell r="J986">
            <v>6</v>
          </cell>
        </row>
        <row r="987">
          <cell r="B987">
            <v>103255</v>
          </cell>
          <cell r="C987">
            <v>0.75670000000000004</v>
          </cell>
          <cell r="D987">
            <v>0.19489999999999999</v>
          </cell>
          <cell r="E987">
            <v>0.28639999999999999</v>
          </cell>
          <cell r="F987">
            <v>0.14349999999999999</v>
          </cell>
          <cell r="G987">
            <v>0.13189999999999999</v>
          </cell>
          <cell r="H987">
            <v>2</v>
          </cell>
          <cell r="I987">
            <v>3.6</v>
          </cell>
          <cell r="J987">
            <v>6</v>
          </cell>
        </row>
        <row r="988">
          <cell r="B988">
            <v>103182</v>
          </cell>
          <cell r="C988">
            <v>0.67859999999999998</v>
          </cell>
          <cell r="D988">
            <v>0.28189999999999998</v>
          </cell>
          <cell r="E988">
            <v>8.9999999999999993E-3</v>
          </cell>
          <cell r="F988">
            <v>0.1903</v>
          </cell>
          <cell r="G988">
            <v>0.19739999999999999</v>
          </cell>
          <cell r="H988">
            <v>2</v>
          </cell>
          <cell r="I988">
            <v>3.6</v>
          </cell>
          <cell r="J988">
            <v>6</v>
          </cell>
        </row>
        <row r="989">
          <cell r="B989">
            <v>102840</v>
          </cell>
          <cell r="C989">
            <v>0.1042</v>
          </cell>
          <cell r="D989">
            <v>9.0200000000000002E-2</v>
          </cell>
          <cell r="E989">
            <v>1.4E-2</v>
          </cell>
          <cell r="F989">
            <v>0</v>
          </cell>
          <cell r="G989">
            <v>0</v>
          </cell>
          <cell r="H989">
            <v>2</v>
          </cell>
          <cell r="I989">
            <v>3.6</v>
          </cell>
          <cell r="J989">
            <v>6</v>
          </cell>
        </row>
        <row r="990">
          <cell r="B990">
            <v>103092</v>
          </cell>
          <cell r="C990">
            <v>1.5409999999999999</v>
          </cell>
          <cell r="D990">
            <v>0.56730000000000003</v>
          </cell>
          <cell r="E990">
            <v>0.30980000000000002</v>
          </cell>
          <cell r="F990">
            <v>0.3342</v>
          </cell>
          <cell r="G990">
            <v>0.32969999999999999</v>
          </cell>
          <cell r="H990">
            <v>2</v>
          </cell>
          <cell r="I990">
            <v>3.6</v>
          </cell>
          <cell r="J990">
            <v>6</v>
          </cell>
        </row>
        <row r="991">
          <cell r="B991">
            <v>104116</v>
          </cell>
          <cell r="C991">
            <v>0.127</v>
          </cell>
          <cell r="D991">
            <v>0.1018</v>
          </cell>
          <cell r="E991">
            <v>2.52E-2</v>
          </cell>
          <cell r="F991">
            <v>0</v>
          </cell>
          <cell r="G991">
            <v>0</v>
          </cell>
          <cell r="H991">
            <v>2</v>
          </cell>
          <cell r="I991">
            <v>3.6</v>
          </cell>
          <cell r="J991">
            <v>6</v>
          </cell>
        </row>
        <row r="992">
          <cell r="B992">
            <v>104117</v>
          </cell>
          <cell r="C992">
            <v>0.2394</v>
          </cell>
          <cell r="D992">
            <v>0.1686</v>
          </cell>
          <cell r="E992">
            <v>1.7500000000000002E-2</v>
          </cell>
          <cell r="F992">
            <v>5.33E-2</v>
          </cell>
          <cell r="G992">
            <v>0</v>
          </cell>
          <cell r="H992">
            <v>2</v>
          </cell>
          <cell r="I992">
            <v>3.6</v>
          </cell>
          <cell r="J992">
            <v>6</v>
          </cell>
        </row>
        <row r="993">
          <cell r="B993">
            <v>104070</v>
          </cell>
          <cell r="C993">
            <v>0.42430000000000001</v>
          </cell>
          <cell r="D993">
            <v>0.31819999999999998</v>
          </cell>
          <cell r="E993">
            <v>3.5000000000000003E-2</v>
          </cell>
          <cell r="F993">
            <v>7.1099999999999997E-2</v>
          </cell>
          <cell r="G993">
            <v>0</v>
          </cell>
          <cell r="H993">
            <v>2</v>
          </cell>
          <cell r="I993">
            <v>3.6</v>
          </cell>
          <cell r="J993">
            <v>6</v>
          </cell>
        </row>
        <row r="994">
          <cell r="B994">
            <v>104101</v>
          </cell>
          <cell r="C994">
            <v>0.79059999999999997</v>
          </cell>
          <cell r="D994">
            <v>0.58850000000000002</v>
          </cell>
          <cell r="E994">
            <v>7.7700000000000005E-2</v>
          </cell>
          <cell r="F994">
            <v>0.1244</v>
          </cell>
          <cell r="G994">
            <v>0</v>
          </cell>
          <cell r="H994">
            <v>2</v>
          </cell>
          <cell r="I994">
            <v>3.6</v>
          </cell>
          <cell r="J994">
            <v>6</v>
          </cell>
        </row>
        <row r="995">
          <cell r="B995">
            <v>104093</v>
          </cell>
          <cell r="C995">
            <v>0.60260000000000002</v>
          </cell>
          <cell r="D995">
            <v>0.17050000000000001</v>
          </cell>
          <cell r="E995">
            <v>0.15670000000000001</v>
          </cell>
          <cell r="F995">
            <v>4.0000000000000002E-4</v>
          </cell>
          <cell r="G995">
            <v>0.27510000000000001</v>
          </cell>
          <cell r="H995">
            <v>2</v>
          </cell>
          <cell r="I995">
            <v>3.6</v>
          </cell>
          <cell r="J995">
            <v>6</v>
          </cell>
        </row>
        <row r="996">
          <cell r="B996">
            <v>104178</v>
          </cell>
          <cell r="C996">
            <v>0.44890000000000002</v>
          </cell>
          <cell r="D996">
            <v>0.33950000000000002</v>
          </cell>
          <cell r="E996">
            <v>4.0000000000000001E-3</v>
          </cell>
          <cell r="F996">
            <v>0.10539999999999999</v>
          </cell>
          <cell r="G996">
            <v>0</v>
          </cell>
          <cell r="H996">
            <v>2</v>
          </cell>
          <cell r="I996">
            <v>3.6</v>
          </cell>
          <cell r="J996">
            <v>6</v>
          </cell>
        </row>
        <row r="997">
          <cell r="B997">
            <v>104902</v>
          </cell>
          <cell r="C997">
            <v>0.49819999999999998</v>
          </cell>
          <cell r="D997">
            <v>0.1585</v>
          </cell>
          <cell r="E997">
            <v>2.1000000000000001E-2</v>
          </cell>
          <cell r="F997">
            <v>4.4400000000000002E-2</v>
          </cell>
          <cell r="G997">
            <v>0.27429999999999999</v>
          </cell>
          <cell r="H997">
            <v>2</v>
          </cell>
          <cell r="I997">
            <v>3.6</v>
          </cell>
          <cell r="J997">
            <v>6</v>
          </cell>
        </row>
        <row r="998">
          <cell r="B998">
            <v>104391</v>
          </cell>
          <cell r="C998">
            <v>1.5495000000000001</v>
          </cell>
          <cell r="D998">
            <v>0.66810000000000003</v>
          </cell>
          <cell r="E998">
            <v>0.18129999999999999</v>
          </cell>
          <cell r="F998">
            <v>0.1502</v>
          </cell>
          <cell r="G998">
            <v>0.55000000000000004</v>
          </cell>
          <cell r="I998">
            <v>3.6</v>
          </cell>
          <cell r="J998">
            <v>6</v>
          </cell>
        </row>
        <row r="999">
          <cell r="B999">
            <v>103704</v>
          </cell>
          <cell r="C999">
            <v>5.3959999999999999</v>
          </cell>
          <cell r="D999">
            <v>2.7161</v>
          </cell>
          <cell r="E999">
            <v>0.85940000000000005</v>
          </cell>
          <cell r="F999">
            <v>0.8226</v>
          </cell>
          <cell r="G999">
            <v>0.99790000000000001</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7,5</v>
          </cell>
          <cell r="I1002" t="str">
            <v>Padrão Trimestral = 15</v>
          </cell>
          <cell r="J1002" t="str">
            <v>Padrão Anual = 25</v>
          </cell>
        </row>
        <row r="1003">
          <cell r="B1003">
            <v>1408</v>
          </cell>
          <cell r="C1003">
            <v>1.4489000000000001</v>
          </cell>
          <cell r="D1003">
            <v>1.4489000000000001</v>
          </cell>
          <cell r="E1003">
            <v>0</v>
          </cell>
          <cell r="F1003">
            <v>0</v>
          </cell>
          <cell r="G1003">
            <v>0</v>
          </cell>
          <cell r="H1003">
            <v>7.5</v>
          </cell>
          <cell r="I1003">
            <v>15</v>
          </cell>
          <cell r="J1003">
            <v>25</v>
          </cell>
        </row>
        <row r="1004">
          <cell r="B1004">
            <v>1408</v>
          </cell>
          <cell r="C1004">
            <v>3.0390999999999999</v>
          </cell>
          <cell r="D1004">
            <v>2.9851000000000001</v>
          </cell>
          <cell r="E1004">
            <v>0</v>
          </cell>
          <cell r="F1004">
            <v>5.3999999999999999E-2</v>
          </cell>
          <cell r="G1004">
            <v>0</v>
          </cell>
          <cell r="H1004">
            <v>7.5</v>
          </cell>
          <cell r="I1004">
            <v>15</v>
          </cell>
          <cell r="J1004">
            <v>25</v>
          </cell>
        </row>
        <row r="1005">
          <cell r="B1005">
            <v>1408</v>
          </cell>
          <cell r="C1005">
            <v>0.92120000000000002</v>
          </cell>
          <cell r="D1005">
            <v>0.83660000000000001</v>
          </cell>
          <cell r="E1005">
            <v>0</v>
          </cell>
          <cell r="F1005">
            <v>8.4500000000000006E-2</v>
          </cell>
          <cell r="G1005">
            <v>0</v>
          </cell>
          <cell r="H1005">
            <v>7.5</v>
          </cell>
          <cell r="I1005">
            <v>15</v>
          </cell>
          <cell r="J1005">
            <v>25</v>
          </cell>
        </row>
        <row r="1006">
          <cell r="B1006">
            <v>1408</v>
          </cell>
          <cell r="C1006">
            <v>5.4092000000000002</v>
          </cell>
          <cell r="D1006">
            <v>5.2706</v>
          </cell>
          <cell r="E1006">
            <v>0</v>
          </cell>
          <cell r="F1006">
            <v>0.13850000000000001</v>
          </cell>
          <cell r="G1006">
            <v>0</v>
          </cell>
          <cell r="H1006">
            <v>7.5</v>
          </cell>
          <cell r="I1006">
            <v>15</v>
          </cell>
          <cell r="J1006">
            <v>25</v>
          </cell>
        </row>
        <row r="1007">
          <cell r="B1007">
            <v>1408</v>
          </cell>
          <cell r="C1007">
            <v>0.43680000000000002</v>
          </cell>
          <cell r="D1007">
            <v>0.25069999999999998</v>
          </cell>
          <cell r="E1007">
            <v>0.18609999999999999</v>
          </cell>
          <cell r="F1007">
            <v>0</v>
          </cell>
          <cell r="G1007">
            <v>0</v>
          </cell>
          <cell r="H1007">
            <v>7.5</v>
          </cell>
          <cell r="I1007">
            <v>15</v>
          </cell>
          <cell r="J1007">
            <v>25</v>
          </cell>
        </row>
        <row r="1008">
          <cell r="B1008">
            <v>1408</v>
          </cell>
          <cell r="C1008">
            <v>0.30680000000000002</v>
          </cell>
          <cell r="D1008">
            <v>0.30680000000000002</v>
          </cell>
          <cell r="E1008">
            <v>0</v>
          </cell>
          <cell r="F1008">
            <v>0</v>
          </cell>
          <cell r="G1008">
            <v>0</v>
          </cell>
          <cell r="H1008">
            <v>7.5</v>
          </cell>
          <cell r="I1008">
            <v>15</v>
          </cell>
          <cell r="J1008">
            <v>25</v>
          </cell>
        </row>
        <row r="1009">
          <cell r="B1009">
            <v>1408</v>
          </cell>
          <cell r="C1009">
            <v>1.5334000000000001</v>
          </cell>
          <cell r="D1009">
            <v>1.5334000000000001</v>
          </cell>
          <cell r="E1009">
            <v>0</v>
          </cell>
          <cell r="F1009">
            <v>0</v>
          </cell>
          <cell r="G1009">
            <v>0</v>
          </cell>
          <cell r="H1009">
            <v>7.5</v>
          </cell>
          <cell r="I1009">
            <v>15</v>
          </cell>
          <cell r="J1009">
            <v>25</v>
          </cell>
        </row>
        <row r="1010">
          <cell r="B1010">
            <v>1408</v>
          </cell>
          <cell r="C1010">
            <v>2.2770000000000001</v>
          </cell>
          <cell r="D1010">
            <v>2.0909</v>
          </cell>
          <cell r="E1010">
            <v>0.18609999999999999</v>
          </cell>
          <cell r="F1010">
            <v>0</v>
          </cell>
          <cell r="G1010">
            <v>0</v>
          </cell>
          <cell r="H1010">
            <v>7.5</v>
          </cell>
          <cell r="I1010">
            <v>15</v>
          </cell>
          <cell r="J1010">
            <v>25</v>
          </cell>
        </row>
        <row r="1011">
          <cell r="B1011">
            <v>1408</v>
          </cell>
          <cell r="C1011">
            <v>0.81679999999999997</v>
          </cell>
          <cell r="D1011">
            <v>0.81679999999999997</v>
          </cell>
          <cell r="E1011">
            <v>0</v>
          </cell>
          <cell r="F1011">
            <v>0</v>
          </cell>
          <cell r="G1011">
            <v>0</v>
          </cell>
          <cell r="H1011">
            <v>7.5</v>
          </cell>
          <cell r="I1011">
            <v>15</v>
          </cell>
          <cell r="J1011">
            <v>25</v>
          </cell>
        </row>
        <row r="1012">
          <cell r="B1012">
            <v>1408</v>
          </cell>
          <cell r="C1012">
            <v>0.81320000000000003</v>
          </cell>
          <cell r="D1012">
            <v>0.81320000000000003</v>
          </cell>
          <cell r="E1012">
            <v>0</v>
          </cell>
          <cell r="F1012">
            <v>0</v>
          </cell>
          <cell r="G1012">
            <v>0</v>
          </cell>
          <cell r="H1012">
            <v>7.5</v>
          </cell>
          <cell r="I1012">
            <v>15</v>
          </cell>
          <cell r="J1012">
            <v>25</v>
          </cell>
        </row>
        <row r="1013">
          <cell r="B1013">
            <v>1408</v>
          </cell>
          <cell r="C1013">
            <v>0.22800000000000001</v>
          </cell>
          <cell r="D1013">
            <v>0.22090000000000001</v>
          </cell>
          <cell r="E1013">
            <v>7.1000000000000004E-3</v>
          </cell>
          <cell r="F1013">
            <v>0</v>
          </cell>
          <cell r="G1013">
            <v>0</v>
          </cell>
          <cell r="H1013">
            <v>7.5</v>
          </cell>
          <cell r="I1013">
            <v>15</v>
          </cell>
          <cell r="J1013">
            <v>25</v>
          </cell>
        </row>
        <row r="1014">
          <cell r="B1014">
            <v>1408</v>
          </cell>
          <cell r="C1014">
            <v>1.8580000000000001</v>
          </cell>
          <cell r="D1014">
            <v>1.8509</v>
          </cell>
          <cell r="E1014">
            <v>7.1000000000000004E-3</v>
          </cell>
          <cell r="F1014">
            <v>0</v>
          </cell>
          <cell r="G1014">
            <v>0</v>
          </cell>
          <cell r="H1014">
            <v>7.5</v>
          </cell>
          <cell r="I1014">
            <v>15</v>
          </cell>
          <cell r="J1014">
            <v>25</v>
          </cell>
        </row>
        <row r="1015">
          <cell r="B1015">
            <v>1408</v>
          </cell>
          <cell r="C1015">
            <v>0.78480000000000005</v>
          </cell>
          <cell r="D1015">
            <v>0.78480000000000005</v>
          </cell>
          <cell r="E1015">
            <v>0</v>
          </cell>
          <cell r="F1015">
            <v>0</v>
          </cell>
          <cell r="G1015">
            <v>0</v>
          </cell>
          <cell r="H1015">
            <v>7.5</v>
          </cell>
          <cell r="I1015">
            <v>15</v>
          </cell>
          <cell r="J1015">
            <v>25</v>
          </cell>
        </row>
        <row r="1016">
          <cell r="B1016">
            <v>1408</v>
          </cell>
          <cell r="C1016">
            <v>2.1996000000000002</v>
          </cell>
          <cell r="D1016">
            <v>2.1320999999999999</v>
          </cell>
          <cell r="E1016">
            <v>0</v>
          </cell>
          <cell r="F1016">
            <v>6.7500000000000004E-2</v>
          </cell>
          <cell r="G1016">
            <v>0</v>
          </cell>
          <cell r="H1016">
            <v>7.5</v>
          </cell>
          <cell r="I1016">
            <v>15</v>
          </cell>
          <cell r="J1016">
            <v>25</v>
          </cell>
        </row>
        <row r="1017">
          <cell r="B1017">
            <v>1408</v>
          </cell>
          <cell r="C1017">
            <v>2.3068</v>
          </cell>
          <cell r="D1017">
            <v>1.9716</v>
          </cell>
          <cell r="E1017">
            <v>0.1158</v>
          </cell>
          <cell r="F1017">
            <v>0.152</v>
          </cell>
          <cell r="G1017">
            <v>6.7500000000000004E-2</v>
          </cell>
          <cell r="H1017">
            <v>7.5</v>
          </cell>
          <cell r="I1017">
            <v>15</v>
          </cell>
          <cell r="J1017">
            <v>25</v>
          </cell>
        </row>
        <row r="1018">
          <cell r="B1018">
            <v>1408</v>
          </cell>
          <cell r="C1018">
            <v>5.2911999999999999</v>
          </cell>
          <cell r="D1018">
            <v>4.8884999999999996</v>
          </cell>
          <cell r="E1018">
            <v>0.1158</v>
          </cell>
          <cell r="F1018">
            <v>0.2195</v>
          </cell>
          <cell r="G1018">
            <v>6.7500000000000004E-2</v>
          </cell>
          <cell r="I1018">
            <v>15</v>
          </cell>
          <cell r="J1018">
            <v>25</v>
          </cell>
        </row>
        <row r="1019">
          <cell r="B1019">
            <v>1408</v>
          </cell>
          <cell r="C1019">
            <v>14.8354</v>
          </cell>
          <cell r="D1019">
            <v>14.100899999999999</v>
          </cell>
          <cell r="E1019">
            <v>0.309</v>
          </cell>
          <cell r="F1019">
            <v>0.35799999999999998</v>
          </cell>
          <cell r="G1019">
            <v>6.7500000000000004E-2</v>
          </cell>
          <cell r="J1019">
            <v>25</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2,4</v>
          </cell>
          <cell r="I1022" t="str">
            <v>Padrão Trimestral = 4,8</v>
          </cell>
          <cell r="J1022" t="str">
            <v>Padrão Anual = 8</v>
          </cell>
        </row>
        <row r="1023">
          <cell r="B1023">
            <v>96542</v>
          </cell>
          <cell r="C1023">
            <v>0.77380000000000004</v>
          </cell>
          <cell r="D1023">
            <v>0.7147</v>
          </cell>
          <cell r="E1023">
            <v>2.29E-2</v>
          </cell>
          <cell r="F1023">
            <v>3.6200000000000003E-2</v>
          </cell>
          <cell r="G1023">
            <v>0</v>
          </cell>
          <cell r="H1023">
            <v>2.4</v>
          </cell>
          <cell r="I1023">
            <v>4.8</v>
          </cell>
          <cell r="J1023">
            <v>8</v>
          </cell>
        </row>
        <row r="1024">
          <cell r="B1024">
            <v>96542</v>
          </cell>
          <cell r="C1024">
            <v>0.38169999999999998</v>
          </cell>
          <cell r="D1024">
            <v>0.32619999999999999</v>
          </cell>
          <cell r="E1024">
            <v>5.5500000000000001E-2</v>
          </cell>
          <cell r="F1024">
            <v>0</v>
          </cell>
          <cell r="G1024">
            <v>0</v>
          </cell>
          <cell r="H1024">
            <v>2.4</v>
          </cell>
          <cell r="I1024">
            <v>4.8</v>
          </cell>
          <cell r="J1024">
            <v>8</v>
          </cell>
        </row>
        <row r="1025">
          <cell r="B1025">
            <v>96305</v>
          </cell>
          <cell r="C1025">
            <v>0.29020000000000001</v>
          </cell>
          <cell r="D1025">
            <v>0.15859999999999999</v>
          </cell>
          <cell r="E1025">
            <v>2.1499999999999998E-2</v>
          </cell>
          <cell r="F1025">
            <v>0</v>
          </cell>
          <cell r="G1025">
            <v>0.1101</v>
          </cell>
          <cell r="H1025">
            <v>2.4</v>
          </cell>
          <cell r="I1025">
            <v>4.8</v>
          </cell>
          <cell r="J1025">
            <v>8</v>
          </cell>
        </row>
        <row r="1026">
          <cell r="B1026">
            <v>96463</v>
          </cell>
          <cell r="C1026">
            <v>1.4461999999999999</v>
          </cell>
          <cell r="D1026">
            <v>1.2000999999999999</v>
          </cell>
          <cell r="E1026">
            <v>9.9900000000000003E-2</v>
          </cell>
          <cell r="F1026">
            <v>3.6200000000000003E-2</v>
          </cell>
          <cell r="G1026">
            <v>0.1099</v>
          </cell>
          <cell r="H1026">
            <v>2.4</v>
          </cell>
          <cell r="I1026">
            <v>4.8</v>
          </cell>
          <cell r="J1026">
            <v>8</v>
          </cell>
        </row>
        <row r="1027">
          <cell r="B1027">
            <v>96292</v>
          </cell>
          <cell r="C1027">
            <v>0.222</v>
          </cell>
          <cell r="D1027">
            <v>0.12130000000000001</v>
          </cell>
          <cell r="E1027">
            <v>5.7999999999999996E-3</v>
          </cell>
          <cell r="F1027">
            <v>0</v>
          </cell>
          <cell r="G1027">
            <v>9.4899999999999998E-2</v>
          </cell>
          <cell r="H1027">
            <v>2.4</v>
          </cell>
          <cell r="I1027">
            <v>4.8</v>
          </cell>
          <cell r="J1027">
            <v>8</v>
          </cell>
        </row>
        <row r="1028">
          <cell r="B1028">
            <v>96289</v>
          </cell>
          <cell r="C1028">
            <v>0.53269999999999995</v>
          </cell>
          <cell r="D1028">
            <v>0.32250000000000001</v>
          </cell>
          <cell r="E1028">
            <v>6.0000000000000001E-3</v>
          </cell>
          <cell r="F1028">
            <v>0.10929999999999999</v>
          </cell>
          <cell r="G1028">
            <v>9.4899999999999998E-2</v>
          </cell>
          <cell r="H1028">
            <v>2.4</v>
          </cell>
          <cell r="I1028">
            <v>4.8</v>
          </cell>
          <cell r="J1028">
            <v>8</v>
          </cell>
        </row>
        <row r="1029">
          <cell r="B1029">
            <v>96262</v>
          </cell>
          <cell r="C1029">
            <v>0.35520000000000002</v>
          </cell>
          <cell r="D1029">
            <v>0.34420000000000001</v>
          </cell>
          <cell r="E1029">
            <v>1.0999999999999999E-2</v>
          </cell>
          <cell r="F1029">
            <v>0</v>
          </cell>
          <cell r="G1029">
            <v>0</v>
          </cell>
          <cell r="H1029">
            <v>2.4</v>
          </cell>
          <cell r="I1029">
            <v>4.8</v>
          </cell>
          <cell r="J1029">
            <v>8</v>
          </cell>
        </row>
        <row r="1030">
          <cell r="B1030">
            <v>96281</v>
          </cell>
          <cell r="C1030">
            <v>1.1099000000000001</v>
          </cell>
          <cell r="D1030">
            <v>0.78800000000000003</v>
          </cell>
          <cell r="E1030">
            <v>2.2800000000000001E-2</v>
          </cell>
          <cell r="F1030">
            <v>0.10929999999999999</v>
          </cell>
          <cell r="G1030">
            <v>0.1898</v>
          </cell>
          <cell r="H1030">
            <v>2.4</v>
          </cell>
          <cell r="I1030">
            <v>4.8</v>
          </cell>
          <cell r="J1030">
            <v>8</v>
          </cell>
        </row>
        <row r="1031">
          <cell r="B1031">
            <v>97482</v>
          </cell>
          <cell r="C1031">
            <v>0.3463</v>
          </cell>
          <cell r="D1031">
            <v>0.30330000000000001</v>
          </cell>
          <cell r="E1031">
            <v>4.2999999999999997E-2</v>
          </cell>
          <cell r="F1031">
            <v>0</v>
          </cell>
          <cell r="G1031">
            <v>0</v>
          </cell>
          <cell r="H1031">
            <v>2.4</v>
          </cell>
          <cell r="I1031">
            <v>4.8</v>
          </cell>
          <cell r="J1031">
            <v>8</v>
          </cell>
        </row>
        <row r="1032">
          <cell r="B1032">
            <v>97530</v>
          </cell>
          <cell r="C1032">
            <v>0.31280000000000002</v>
          </cell>
          <cell r="D1032">
            <v>0.2752</v>
          </cell>
          <cell r="E1032">
            <v>3.7699999999999997E-2</v>
          </cell>
          <cell r="F1032">
            <v>0</v>
          </cell>
          <cell r="G1032">
            <v>0</v>
          </cell>
          <cell r="H1032">
            <v>2.4</v>
          </cell>
          <cell r="I1032">
            <v>4.8</v>
          </cell>
          <cell r="J1032">
            <v>8</v>
          </cell>
        </row>
        <row r="1033">
          <cell r="B1033">
            <v>97529</v>
          </cell>
          <cell r="C1033">
            <v>0.43890000000000001</v>
          </cell>
          <cell r="D1033">
            <v>0.38579999999999998</v>
          </cell>
          <cell r="E1033">
            <v>5.3100000000000001E-2</v>
          </cell>
          <cell r="F1033">
            <v>0</v>
          </cell>
          <cell r="G1033">
            <v>0</v>
          </cell>
          <cell r="H1033">
            <v>2.4</v>
          </cell>
          <cell r="I1033">
            <v>4.8</v>
          </cell>
          <cell r="J1033">
            <v>8</v>
          </cell>
        </row>
        <row r="1034">
          <cell r="B1034">
            <v>97514</v>
          </cell>
          <cell r="C1034">
            <v>1.0980000000000001</v>
          </cell>
          <cell r="D1034">
            <v>0.96430000000000005</v>
          </cell>
          <cell r="E1034">
            <v>0.1338</v>
          </cell>
          <cell r="F1034">
            <v>0</v>
          </cell>
          <cell r="G1034">
            <v>0</v>
          </cell>
          <cell r="H1034">
            <v>2.4</v>
          </cell>
          <cell r="I1034">
            <v>4.8</v>
          </cell>
          <cell r="J1034">
            <v>8</v>
          </cell>
        </row>
        <row r="1035">
          <cell r="B1035">
            <v>97599</v>
          </cell>
          <cell r="C1035">
            <v>0.59030000000000005</v>
          </cell>
          <cell r="D1035">
            <v>0.46899999999999997</v>
          </cell>
          <cell r="E1035">
            <v>0.12130000000000001</v>
          </cell>
          <cell r="F1035">
            <v>0</v>
          </cell>
          <cell r="G1035">
            <v>0</v>
          </cell>
          <cell r="H1035">
            <v>2.4</v>
          </cell>
          <cell r="I1035">
            <v>4.8</v>
          </cell>
          <cell r="J1035">
            <v>8</v>
          </cell>
        </row>
        <row r="1036">
          <cell r="B1036">
            <v>97594</v>
          </cell>
          <cell r="C1036">
            <v>0.89370000000000005</v>
          </cell>
          <cell r="D1036">
            <v>0.2155</v>
          </cell>
          <cell r="E1036">
            <v>0.1366</v>
          </cell>
          <cell r="F1036">
            <v>0.15740000000000001</v>
          </cell>
          <cell r="G1036">
            <v>0.38429999999999997</v>
          </cell>
          <cell r="H1036">
            <v>2.4</v>
          </cell>
          <cell r="I1036">
            <v>4.8</v>
          </cell>
          <cell r="J1036">
            <v>8</v>
          </cell>
        </row>
        <row r="1037">
          <cell r="B1037">
            <v>98749</v>
          </cell>
          <cell r="C1037">
            <v>0.86929999999999996</v>
          </cell>
          <cell r="D1037">
            <v>0.68169999999999997</v>
          </cell>
          <cell r="E1037">
            <v>4.8399999999999999E-2</v>
          </cell>
          <cell r="F1037">
            <v>0.13930000000000001</v>
          </cell>
          <cell r="G1037">
            <v>0</v>
          </cell>
          <cell r="H1037">
            <v>2.4</v>
          </cell>
          <cell r="I1037">
            <v>4.8</v>
          </cell>
          <cell r="J1037">
            <v>8</v>
          </cell>
        </row>
        <row r="1038">
          <cell r="B1038">
            <v>97981</v>
          </cell>
          <cell r="C1038">
            <v>2.3542999999999998</v>
          </cell>
          <cell r="D1038">
            <v>1.3689</v>
          </cell>
          <cell r="E1038">
            <v>0.30570000000000003</v>
          </cell>
          <cell r="F1038">
            <v>0.29720000000000002</v>
          </cell>
          <cell r="G1038">
            <v>0.38279999999999997</v>
          </cell>
          <cell r="I1038">
            <v>4.8</v>
          </cell>
          <cell r="J1038">
            <v>8</v>
          </cell>
        </row>
        <row r="1039">
          <cell r="B1039">
            <v>97060</v>
          </cell>
          <cell r="C1039">
            <v>6.0179999999999998</v>
          </cell>
          <cell r="D1039">
            <v>4.3250000000000002</v>
          </cell>
          <cell r="E1039">
            <v>0.56489999999999996</v>
          </cell>
          <cell r="F1039">
            <v>0.44440000000000002</v>
          </cell>
          <cell r="G1039">
            <v>0.68400000000000005</v>
          </cell>
          <cell r="J1039">
            <v>8</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105070</v>
          </cell>
          <cell r="C1043">
            <v>0.23480000000000001</v>
          </cell>
          <cell r="D1043">
            <v>0.21859999999999999</v>
          </cell>
          <cell r="E1043">
            <v>1.6299999999999999E-2</v>
          </cell>
          <cell r="F1043">
            <v>0</v>
          </cell>
          <cell r="G1043">
            <v>0</v>
          </cell>
          <cell r="H1043">
            <v>2</v>
          </cell>
          <cell r="I1043">
            <v>3</v>
          </cell>
          <cell r="J1043">
            <v>5</v>
          </cell>
        </row>
        <row r="1044">
          <cell r="B1044">
            <v>105001</v>
          </cell>
          <cell r="C1044">
            <v>0.76590000000000003</v>
          </cell>
          <cell r="D1044">
            <v>0.47749999999999998</v>
          </cell>
          <cell r="E1044">
            <v>8.8000000000000005E-3</v>
          </cell>
          <cell r="F1044">
            <v>0.27960000000000002</v>
          </cell>
          <cell r="G1044">
            <v>0</v>
          </cell>
          <cell r="H1044">
            <v>2</v>
          </cell>
          <cell r="I1044">
            <v>3</v>
          </cell>
          <cell r="J1044">
            <v>5</v>
          </cell>
        </row>
        <row r="1045">
          <cell r="B1045">
            <v>105051</v>
          </cell>
          <cell r="C1045">
            <v>0.4224</v>
          </cell>
          <cell r="D1045">
            <v>0.27960000000000002</v>
          </cell>
          <cell r="E1045">
            <v>2.1600000000000001E-2</v>
          </cell>
          <cell r="F1045">
            <v>0</v>
          </cell>
          <cell r="G1045">
            <v>0.1212</v>
          </cell>
          <cell r="H1045">
            <v>2</v>
          </cell>
          <cell r="I1045">
            <v>3</v>
          </cell>
          <cell r="J1045">
            <v>5</v>
          </cell>
        </row>
        <row r="1046">
          <cell r="B1046">
            <v>105041</v>
          </cell>
          <cell r="C1046">
            <v>1.4229000000000001</v>
          </cell>
          <cell r="D1046">
            <v>0.97560000000000002</v>
          </cell>
          <cell r="E1046">
            <v>4.6699999999999998E-2</v>
          </cell>
          <cell r="F1046">
            <v>0.27950000000000003</v>
          </cell>
          <cell r="G1046">
            <v>0.1212</v>
          </cell>
          <cell r="H1046">
            <v>2</v>
          </cell>
          <cell r="I1046">
            <v>3</v>
          </cell>
          <cell r="J1046">
            <v>5</v>
          </cell>
        </row>
        <row r="1047">
          <cell r="B1047">
            <v>105053</v>
          </cell>
          <cell r="C1047">
            <v>0.66549999999999998</v>
          </cell>
          <cell r="D1047">
            <v>8.6099999999999996E-2</v>
          </cell>
          <cell r="E1047">
            <v>6.4999999999999997E-3</v>
          </cell>
          <cell r="F1047">
            <v>2.0000000000000001E-4</v>
          </cell>
          <cell r="G1047">
            <v>0.57269999999999999</v>
          </cell>
          <cell r="H1047">
            <v>2</v>
          </cell>
          <cell r="I1047">
            <v>3</v>
          </cell>
          <cell r="J1047">
            <v>5</v>
          </cell>
        </row>
        <row r="1048">
          <cell r="B1048">
            <v>105032</v>
          </cell>
          <cell r="C1048">
            <v>0.26140000000000002</v>
          </cell>
          <cell r="D1048">
            <v>0.25240000000000001</v>
          </cell>
          <cell r="E1048">
            <v>8.8999999999999999E-3</v>
          </cell>
          <cell r="F1048">
            <v>0</v>
          </cell>
          <cell r="G1048">
            <v>0</v>
          </cell>
          <cell r="H1048">
            <v>2</v>
          </cell>
          <cell r="I1048">
            <v>3</v>
          </cell>
          <cell r="J1048">
            <v>5</v>
          </cell>
        </row>
        <row r="1049">
          <cell r="B1049">
            <v>105032</v>
          </cell>
          <cell r="C1049">
            <v>5.1900000000000002E-2</v>
          </cell>
          <cell r="D1049">
            <v>4.02E-2</v>
          </cell>
          <cell r="E1049">
            <v>1.17E-2</v>
          </cell>
          <cell r="F1049">
            <v>0</v>
          </cell>
          <cell r="G1049">
            <v>0</v>
          </cell>
          <cell r="H1049">
            <v>2</v>
          </cell>
          <cell r="I1049">
            <v>3</v>
          </cell>
          <cell r="J1049">
            <v>5</v>
          </cell>
        </row>
        <row r="1050">
          <cell r="B1050">
            <v>105039</v>
          </cell>
          <cell r="C1050">
            <v>0.97889999999999999</v>
          </cell>
          <cell r="D1050">
            <v>0.37869999999999998</v>
          </cell>
          <cell r="E1050">
            <v>2.7099999999999999E-2</v>
          </cell>
          <cell r="F1050">
            <v>2.0000000000000001E-4</v>
          </cell>
          <cell r="G1050">
            <v>0.57279999999999998</v>
          </cell>
          <cell r="H1050">
            <v>2</v>
          </cell>
          <cell r="I1050">
            <v>3</v>
          </cell>
          <cell r="J1050">
            <v>5</v>
          </cell>
        </row>
        <row r="1051">
          <cell r="B1051">
            <v>106751</v>
          </cell>
          <cell r="C1051">
            <v>5.1499999999999997E-2</v>
          </cell>
          <cell r="D1051">
            <v>4.2700000000000002E-2</v>
          </cell>
          <cell r="E1051">
            <v>8.8000000000000005E-3</v>
          </cell>
          <cell r="F1051">
            <v>0</v>
          </cell>
          <cell r="G1051">
            <v>0</v>
          </cell>
          <cell r="H1051">
            <v>2</v>
          </cell>
          <cell r="I1051">
            <v>3</v>
          </cell>
          <cell r="J1051">
            <v>5</v>
          </cell>
        </row>
        <row r="1052">
          <cell r="B1052">
            <v>106751</v>
          </cell>
          <cell r="C1052">
            <v>0.13239999999999999</v>
          </cell>
          <cell r="D1052">
            <v>6.8400000000000002E-2</v>
          </cell>
          <cell r="E1052">
            <v>1.5800000000000002E-2</v>
          </cell>
          <cell r="F1052">
            <v>4.82E-2</v>
          </cell>
          <cell r="G1052">
            <v>0</v>
          </cell>
          <cell r="H1052">
            <v>2</v>
          </cell>
          <cell r="I1052">
            <v>3</v>
          </cell>
          <cell r="J1052">
            <v>5</v>
          </cell>
        </row>
        <row r="1053">
          <cell r="B1053">
            <v>106727</v>
          </cell>
          <cell r="C1053">
            <v>0.16200000000000001</v>
          </cell>
          <cell r="D1053">
            <v>5.57E-2</v>
          </cell>
          <cell r="E1053">
            <v>3.0000000000000001E-3</v>
          </cell>
          <cell r="F1053">
            <v>0.1033</v>
          </cell>
          <cell r="G1053">
            <v>0</v>
          </cell>
          <cell r="H1053">
            <v>2</v>
          </cell>
          <cell r="I1053">
            <v>3</v>
          </cell>
          <cell r="J1053">
            <v>5</v>
          </cell>
        </row>
        <row r="1054">
          <cell r="B1054">
            <v>106743</v>
          </cell>
          <cell r="C1054">
            <v>0.34589999999999999</v>
          </cell>
          <cell r="D1054">
            <v>0.1668</v>
          </cell>
          <cell r="E1054">
            <v>2.76E-2</v>
          </cell>
          <cell r="F1054">
            <v>0.1515</v>
          </cell>
          <cell r="G1054">
            <v>0</v>
          </cell>
          <cell r="H1054">
            <v>2</v>
          </cell>
          <cell r="I1054">
            <v>3</v>
          </cell>
          <cell r="J1054">
            <v>5</v>
          </cell>
        </row>
        <row r="1055">
          <cell r="B1055">
            <v>106760</v>
          </cell>
          <cell r="C1055">
            <v>0.47160000000000002</v>
          </cell>
          <cell r="D1055">
            <v>0.33800000000000002</v>
          </cell>
          <cell r="E1055">
            <v>1.37E-2</v>
          </cell>
          <cell r="F1055">
            <v>0.11990000000000001</v>
          </cell>
          <cell r="G1055">
            <v>0</v>
          </cell>
          <cell r="H1055">
            <v>2</v>
          </cell>
          <cell r="I1055">
            <v>3</v>
          </cell>
          <cell r="J1055">
            <v>5</v>
          </cell>
        </row>
        <row r="1056">
          <cell r="B1056">
            <v>106542</v>
          </cell>
          <cell r="C1056">
            <v>0.1119</v>
          </cell>
          <cell r="D1056">
            <v>9.1600000000000001E-2</v>
          </cell>
          <cell r="E1056">
            <v>2.0299999999999999E-2</v>
          </cell>
          <cell r="F1056">
            <v>0</v>
          </cell>
          <cell r="G1056">
            <v>0</v>
          </cell>
          <cell r="H1056">
            <v>2</v>
          </cell>
          <cell r="I1056">
            <v>3</v>
          </cell>
          <cell r="J1056">
            <v>5</v>
          </cell>
        </row>
        <row r="1057">
          <cell r="B1057">
            <v>108758</v>
          </cell>
          <cell r="C1057">
            <v>0.224</v>
          </cell>
          <cell r="D1057">
            <v>0.20710000000000001</v>
          </cell>
          <cell r="E1057">
            <v>1.6799999999999999E-2</v>
          </cell>
          <cell r="F1057">
            <v>0</v>
          </cell>
          <cell r="G1057">
            <v>0</v>
          </cell>
          <cell r="H1057">
            <v>2</v>
          </cell>
          <cell r="I1057">
            <v>3</v>
          </cell>
          <cell r="J1057">
            <v>5</v>
          </cell>
        </row>
        <row r="1058">
          <cell r="B1058">
            <v>107353</v>
          </cell>
          <cell r="C1058">
            <v>0.80700000000000005</v>
          </cell>
          <cell r="D1058">
            <v>0.63690000000000002</v>
          </cell>
          <cell r="E1058">
            <v>5.0799999999999998E-2</v>
          </cell>
          <cell r="F1058">
            <v>0.1192</v>
          </cell>
          <cell r="G1058">
            <v>0</v>
          </cell>
          <cell r="I1058">
            <v>3</v>
          </cell>
          <cell r="J1058">
            <v>5</v>
          </cell>
        </row>
        <row r="1059">
          <cell r="B1059">
            <v>106044</v>
          </cell>
          <cell r="C1059">
            <v>3.5442</v>
          </cell>
          <cell r="D1059">
            <v>2.1541000000000001</v>
          </cell>
          <cell r="E1059">
            <v>0.15229999999999999</v>
          </cell>
          <cell r="F1059">
            <v>0.55020000000000002</v>
          </cell>
          <cell r="G1059">
            <v>0.68740000000000001</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3,3</v>
          </cell>
          <cell r="I1062" t="str">
            <v>Padrão Trimestral = 6,6</v>
          </cell>
          <cell r="J1062" t="str">
            <v>Padrão Anual = 11</v>
          </cell>
        </row>
        <row r="1063">
          <cell r="B1063">
            <v>64339</v>
          </cell>
          <cell r="C1063">
            <v>1.3139000000000001</v>
          </cell>
          <cell r="D1063">
            <v>1.2254</v>
          </cell>
          <cell r="E1063">
            <v>8.8499999999999995E-2</v>
          </cell>
          <cell r="F1063">
            <v>0</v>
          </cell>
          <cell r="G1063">
            <v>0</v>
          </cell>
          <cell r="H1063">
            <v>3.3</v>
          </cell>
          <cell r="I1063">
            <v>6.6</v>
          </cell>
          <cell r="J1063">
            <v>11</v>
          </cell>
        </row>
        <row r="1064">
          <cell r="B1064">
            <v>64342</v>
          </cell>
          <cell r="C1064">
            <v>2.496</v>
          </cell>
          <cell r="D1064">
            <v>2.1753999999999998</v>
          </cell>
          <cell r="E1064">
            <v>0.3155</v>
          </cell>
          <cell r="F1064">
            <v>5.1999999999999998E-3</v>
          </cell>
          <cell r="G1064">
            <v>0</v>
          </cell>
          <cell r="H1064">
            <v>3.3</v>
          </cell>
          <cell r="I1064">
            <v>6.6</v>
          </cell>
          <cell r="J1064">
            <v>11</v>
          </cell>
        </row>
        <row r="1065">
          <cell r="B1065">
            <v>64306</v>
          </cell>
          <cell r="C1065">
            <v>0.79159999999999997</v>
          </cell>
          <cell r="D1065">
            <v>0.75149999999999995</v>
          </cell>
          <cell r="E1065">
            <v>3.2500000000000001E-2</v>
          </cell>
          <cell r="F1065">
            <v>0</v>
          </cell>
          <cell r="G1065">
            <v>7.4999999999999997E-3</v>
          </cell>
          <cell r="H1065">
            <v>3.3</v>
          </cell>
          <cell r="I1065">
            <v>6.6</v>
          </cell>
          <cell r="J1065">
            <v>11</v>
          </cell>
        </row>
        <row r="1066">
          <cell r="B1066">
            <v>64329</v>
          </cell>
          <cell r="C1066">
            <v>4.6018999999999997</v>
          </cell>
          <cell r="D1066">
            <v>4.1527000000000003</v>
          </cell>
          <cell r="E1066">
            <v>0.43659999999999999</v>
          </cell>
          <cell r="F1066">
            <v>5.1999999999999998E-3</v>
          </cell>
          <cell r="G1066">
            <v>7.4999999999999997E-3</v>
          </cell>
          <cell r="H1066">
            <v>3.3</v>
          </cell>
          <cell r="I1066">
            <v>6.6</v>
          </cell>
          <cell r="J1066">
            <v>11</v>
          </cell>
        </row>
        <row r="1067">
          <cell r="B1067">
            <v>64279</v>
          </cell>
          <cell r="C1067">
            <v>0.15029999999999999</v>
          </cell>
          <cell r="D1067">
            <v>0.1244</v>
          </cell>
          <cell r="E1067">
            <v>2.5899999999999999E-2</v>
          </cell>
          <cell r="F1067">
            <v>0</v>
          </cell>
          <cell r="G1067">
            <v>0</v>
          </cell>
          <cell r="H1067">
            <v>3.3</v>
          </cell>
          <cell r="I1067">
            <v>6.6</v>
          </cell>
          <cell r="J1067">
            <v>11</v>
          </cell>
        </row>
        <row r="1068">
          <cell r="B1068">
            <v>64399</v>
          </cell>
          <cell r="C1068">
            <v>1.3059000000000001</v>
          </cell>
          <cell r="D1068">
            <v>0.45369999999999999</v>
          </cell>
          <cell r="E1068">
            <v>2E-3</v>
          </cell>
          <cell r="F1068">
            <v>0.85019999999999996</v>
          </cell>
          <cell r="G1068">
            <v>0</v>
          </cell>
          <cell r="H1068">
            <v>3.3</v>
          </cell>
          <cell r="I1068">
            <v>6.6</v>
          </cell>
          <cell r="J1068">
            <v>11</v>
          </cell>
        </row>
        <row r="1069">
          <cell r="B1069">
            <v>64380</v>
          </cell>
          <cell r="C1069">
            <v>0.16869999999999999</v>
          </cell>
          <cell r="D1069">
            <v>0.1575</v>
          </cell>
          <cell r="E1069">
            <v>1.12E-2</v>
          </cell>
          <cell r="F1069">
            <v>0</v>
          </cell>
          <cell r="G1069">
            <v>0</v>
          </cell>
          <cell r="H1069">
            <v>3.3</v>
          </cell>
          <cell r="I1069">
            <v>6.6</v>
          </cell>
          <cell r="J1069">
            <v>11</v>
          </cell>
        </row>
        <row r="1070">
          <cell r="B1070">
            <v>64353</v>
          </cell>
          <cell r="C1070">
            <v>1.6256999999999999</v>
          </cell>
          <cell r="D1070">
            <v>0.73580000000000001</v>
          </cell>
          <cell r="E1070">
            <v>3.9100000000000003E-2</v>
          </cell>
          <cell r="F1070">
            <v>0.8508</v>
          </cell>
          <cell r="G1070">
            <v>0</v>
          </cell>
          <cell r="H1070">
            <v>3.3</v>
          </cell>
          <cell r="I1070">
            <v>6.6</v>
          </cell>
          <cell r="J1070">
            <v>11</v>
          </cell>
        </row>
        <row r="1071">
          <cell r="B1071">
            <v>65037</v>
          </cell>
          <cell r="C1071">
            <v>0.64839999999999998</v>
          </cell>
          <cell r="D1071">
            <v>0.64759999999999995</v>
          </cell>
          <cell r="E1071">
            <v>8.0000000000000004E-4</v>
          </cell>
          <cell r="F1071">
            <v>0</v>
          </cell>
          <cell r="G1071">
            <v>0</v>
          </cell>
          <cell r="H1071">
            <v>3.3</v>
          </cell>
          <cell r="I1071">
            <v>6.6</v>
          </cell>
          <cell r="J1071">
            <v>11</v>
          </cell>
        </row>
        <row r="1072">
          <cell r="B1072">
            <v>65043</v>
          </cell>
          <cell r="C1072">
            <v>0.55369999999999997</v>
          </cell>
          <cell r="D1072">
            <v>0.5494</v>
          </cell>
          <cell r="E1072">
            <v>4.3E-3</v>
          </cell>
          <cell r="F1072">
            <v>0</v>
          </cell>
          <cell r="G1072">
            <v>0</v>
          </cell>
          <cell r="H1072">
            <v>3.3</v>
          </cell>
          <cell r="I1072">
            <v>6.6</v>
          </cell>
          <cell r="J1072">
            <v>11</v>
          </cell>
        </row>
        <row r="1073">
          <cell r="B1073">
            <v>65033</v>
          </cell>
          <cell r="C1073">
            <v>0.71199999999999997</v>
          </cell>
          <cell r="D1073">
            <v>0.52800000000000002</v>
          </cell>
          <cell r="E1073">
            <v>8.0999999999999996E-3</v>
          </cell>
          <cell r="F1073">
            <v>0.1759</v>
          </cell>
          <cell r="G1073">
            <v>0</v>
          </cell>
          <cell r="H1073">
            <v>3.3</v>
          </cell>
          <cell r="I1073">
            <v>6.6</v>
          </cell>
          <cell r="J1073">
            <v>11</v>
          </cell>
        </row>
        <row r="1074">
          <cell r="B1074">
            <v>65038</v>
          </cell>
          <cell r="C1074">
            <v>1.9140999999999999</v>
          </cell>
          <cell r="D1074">
            <v>1.7250000000000001</v>
          </cell>
          <cell r="E1074">
            <v>1.32E-2</v>
          </cell>
          <cell r="F1074">
            <v>0.1759</v>
          </cell>
          <cell r="G1074">
            <v>0</v>
          </cell>
          <cell r="H1074">
            <v>3.3</v>
          </cell>
          <cell r="I1074">
            <v>6.6</v>
          </cell>
          <cell r="J1074">
            <v>11</v>
          </cell>
        </row>
        <row r="1075">
          <cell r="B1075">
            <v>65061</v>
          </cell>
          <cell r="C1075">
            <v>0.65720000000000001</v>
          </cell>
          <cell r="D1075">
            <v>0.63749999999999996</v>
          </cell>
          <cell r="E1075">
            <v>7.6E-3</v>
          </cell>
          <cell r="F1075">
            <v>4.3E-3</v>
          </cell>
          <cell r="G1075">
            <v>7.7999999999999996E-3</v>
          </cell>
          <cell r="H1075">
            <v>3.3</v>
          </cell>
          <cell r="I1075">
            <v>6.6</v>
          </cell>
          <cell r="J1075">
            <v>11</v>
          </cell>
        </row>
        <row r="1076">
          <cell r="B1076">
            <v>65056</v>
          </cell>
          <cell r="C1076">
            <v>0.39500000000000002</v>
          </cell>
          <cell r="D1076">
            <v>0.3866</v>
          </cell>
          <cell r="E1076">
            <v>8.3000000000000001E-3</v>
          </cell>
          <cell r="F1076">
            <v>0</v>
          </cell>
          <cell r="G1076">
            <v>0</v>
          </cell>
          <cell r="H1076">
            <v>3.3</v>
          </cell>
          <cell r="I1076">
            <v>6.6</v>
          </cell>
          <cell r="J1076">
            <v>11</v>
          </cell>
        </row>
        <row r="1077">
          <cell r="B1077">
            <v>66253</v>
          </cell>
          <cell r="C1077">
            <v>0.43559999999999999</v>
          </cell>
          <cell r="D1077">
            <v>0.43380000000000002</v>
          </cell>
          <cell r="E1077">
            <v>1.8E-3</v>
          </cell>
          <cell r="F1077">
            <v>0</v>
          </cell>
          <cell r="G1077">
            <v>0</v>
          </cell>
          <cell r="H1077">
            <v>3.3</v>
          </cell>
          <cell r="I1077">
            <v>6.6</v>
          </cell>
          <cell r="J1077">
            <v>11</v>
          </cell>
        </row>
        <row r="1078">
          <cell r="B1078">
            <v>65457</v>
          </cell>
          <cell r="C1078">
            <v>1.4866999999999999</v>
          </cell>
          <cell r="D1078">
            <v>1.4570000000000001</v>
          </cell>
          <cell r="E1078">
            <v>1.7600000000000001E-2</v>
          </cell>
          <cell r="F1078">
            <v>4.3E-3</v>
          </cell>
          <cell r="G1078">
            <v>7.7999999999999996E-3</v>
          </cell>
          <cell r="I1078">
            <v>6.6</v>
          </cell>
          <cell r="J1078">
            <v>11</v>
          </cell>
        </row>
        <row r="1079">
          <cell r="B1079">
            <v>64794</v>
          </cell>
          <cell r="C1079">
            <v>9.6067999999999998</v>
          </cell>
          <cell r="D1079">
            <v>8.0570000000000004</v>
          </cell>
          <cell r="E1079">
            <v>0.50329999999999997</v>
          </cell>
          <cell r="F1079">
            <v>1.0309999999999999</v>
          </cell>
          <cell r="G1079">
            <v>1.5299999999999999E-2</v>
          </cell>
          <cell r="J1079">
            <v>11</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v>
          </cell>
          <cell r="I1082" t="str">
            <v>Padrão Trimestral = 3,6</v>
          </cell>
          <cell r="J1082" t="str">
            <v>Padrão Anual = 6</v>
          </cell>
        </row>
        <row r="1083">
          <cell r="B1083">
            <v>48235</v>
          </cell>
          <cell r="C1083">
            <v>1.0046999999999999</v>
          </cell>
          <cell r="D1083">
            <v>0.3357</v>
          </cell>
          <cell r="E1083">
            <v>5.4000000000000003E-3</v>
          </cell>
          <cell r="F1083">
            <v>0.66369999999999996</v>
          </cell>
          <cell r="G1083">
            <v>0</v>
          </cell>
          <cell r="H1083">
            <v>2</v>
          </cell>
          <cell r="I1083">
            <v>3.6</v>
          </cell>
          <cell r="J1083">
            <v>6</v>
          </cell>
        </row>
        <row r="1084">
          <cell r="B1084">
            <v>48128</v>
          </cell>
          <cell r="C1084">
            <v>0.4083</v>
          </cell>
          <cell r="D1084">
            <v>0.14860000000000001</v>
          </cell>
          <cell r="E1084">
            <v>1.2E-2</v>
          </cell>
          <cell r="F1084">
            <v>0.2477</v>
          </cell>
          <cell r="G1084">
            <v>0</v>
          </cell>
          <cell r="H1084">
            <v>2</v>
          </cell>
          <cell r="I1084">
            <v>3.6</v>
          </cell>
          <cell r="J1084">
            <v>6</v>
          </cell>
        </row>
        <row r="1085">
          <cell r="B1085">
            <v>48031</v>
          </cell>
          <cell r="C1085">
            <v>0.37519999999999998</v>
          </cell>
          <cell r="D1085">
            <v>0.3211</v>
          </cell>
          <cell r="E1085">
            <v>6.7999999999999996E-3</v>
          </cell>
          <cell r="F1085">
            <v>0</v>
          </cell>
          <cell r="G1085">
            <v>4.7199999999999999E-2</v>
          </cell>
          <cell r="H1085">
            <v>2</v>
          </cell>
          <cell r="I1085">
            <v>3.6</v>
          </cell>
          <cell r="J1085">
            <v>6</v>
          </cell>
        </row>
        <row r="1086">
          <cell r="B1086">
            <v>48131</v>
          </cell>
          <cell r="C1086">
            <v>1.7896000000000001</v>
          </cell>
          <cell r="D1086">
            <v>0.8054</v>
          </cell>
          <cell r="E1086">
            <v>2.4199999999999999E-2</v>
          </cell>
          <cell r="F1086">
            <v>0.91279999999999994</v>
          </cell>
          <cell r="G1086">
            <v>4.7100000000000003E-2</v>
          </cell>
          <cell r="H1086">
            <v>2</v>
          </cell>
          <cell r="I1086">
            <v>3.6</v>
          </cell>
          <cell r="J1086">
            <v>6</v>
          </cell>
        </row>
        <row r="1087">
          <cell r="B1087">
            <v>48035</v>
          </cell>
          <cell r="C1087">
            <v>6.1400000000000003E-2</v>
          </cell>
          <cell r="D1087">
            <v>2.46E-2</v>
          </cell>
          <cell r="E1087">
            <v>6.4999999999999997E-3</v>
          </cell>
          <cell r="F1087">
            <v>3.0300000000000001E-2</v>
          </cell>
          <cell r="G1087">
            <v>0</v>
          </cell>
          <cell r="H1087">
            <v>2</v>
          </cell>
          <cell r="I1087">
            <v>3.6</v>
          </cell>
          <cell r="J1087">
            <v>6</v>
          </cell>
        </row>
        <row r="1088">
          <cell r="B1088">
            <v>48035</v>
          </cell>
          <cell r="C1088">
            <v>4.5400000000000003E-2</v>
          </cell>
          <cell r="D1088">
            <v>2.7E-2</v>
          </cell>
          <cell r="E1088">
            <v>1.84E-2</v>
          </cell>
          <cell r="F1088">
            <v>0</v>
          </cell>
          <cell r="G1088">
            <v>0</v>
          </cell>
          <cell r="H1088">
            <v>2</v>
          </cell>
          <cell r="I1088">
            <v>3.6</v>
          </cell>
          <cell r="J1088">
            <v>6</v>
          </cell>
        </row>
        <row r="1089">
          <cell r="B1089">
            <v>48033</v>
          </cell>
          <cell r="C1089">
            <v>5.6099999999999997E-2</v>
          </cell>
          <cell r="D1089">
            <v>4.1599999999999998E-2</v>
          </cell>
          <cell r="E1089">
            <v>1.46E-2</v>
          </cell>
          <cell r="F1089">
            <v>0</v>
          </cell>
          <cell r="G1089">
            <v>0</v>
          </cell>
          <cell r="H1089">
            <v>2</v>
          </cell>
          <cell r="I1089">
            <v>3.6</v>
          </cell>
          <cell r="J1089">
            <v>6</v>
          </cell>
        </row>
        <row r="1090">
          <cell r="B1090">
            <v>48034</v>
          </cell>
          <cell r="C1090">
            <v>0.16289999999999999</v>
          </cell>
          <cell r="D1090">
            <v>9.3200000000000005E-2</v>
          </cell>
          <cell r="E1090">
            <v>3.95E-2</v>
          </cell>
          <cell r="F1090">
            <v>3.0300000000000001E-2</v>
          </cell>
          <cell r="G1090">
            <v>0</v>
          </cell>
          <cell r="H1090">
            <v>2</v>
          </cell>
          <cell r="I1090">
            <v>3.6</v>
          </cell>
          <cell r="J1090">
            <v>6</v>
          </cell>
        </row>
        <row r="1091">
          <cell r="B1091">
            <v>48701</v>
          </cell>
          <cell r="C1091">
            <v>0.13289999999999999</v>
          </cell>
          <cell r="D1091">
            <v>6.83E-2</v>
          </cell>
          <cell r="E1091">
            <v>6.0499999999999998E-2</v>
          </cell>
          <cell r="F1091">
            <v>4.1000000000000003E-3</v>
          </cell>
          <cell r="G1091">
            <v>0</v>
          </cell>
          <cell r="H1091">
            <v>2</v>
          </cell>
          <cell r="I1091">
            <v>3.6</v>
          </cell>
          <cell r="J1091">
            <v>6</v>
          </cell>
        </row>
        <row r="1092">
          <cell r="B1092">
            <v>48534</v>
          </cell>
          <cell r="C1092">
            <v>3.2500000000000001E-2</v>
          </cell>
          <cell r="D1092">
            <v>2.7799999999999998E-2</v>
          </cell>
          <cell r="E1092">
            <v>4.7000000000000002E-3</v>
          </cell>
          <cell r="F1092">
            <v>0</v>
          </cell>
          <cell r="G1092">
            <v>0</v>
          </cell>
          <cell r="H1092">
            <v>2</v>
          </cell>
          <cell r="I1092">
            <v>3.6</v>
          </cell>
          <cell r="J1092">
            <v>6</v>
          </cell>
        </row>
        <row r="1093">
          <cell r="B1093">
            <v>48534</v>
          </cell>
          <cell r="C1093">
            <v>0.46789999999999998</v>
          </cell>
          <cell r="D1093">
            <v>5.1499999999999997E-2</v>
          </cell>
          <cell r="E1093">
            <v>4.7999999999999996E-3</v>
          </cell>
          <cell r="F1093">
            <v>0.41160000000000002</v>
          </cell>
          <cell r="G1093">
            <v>0</v>
          </cell>
          <cell r="H1093">
            <v>2</v>
          </cell>
          <cell r="I1093">
            <v>3.6</v>
          </cell>
          <cell r="J1093">
            <v>6</v>
          </cell>
        </row>
        <row r="1094">
          <cell r="B1094">
            <v>48590</v>
          </cell>
          <cell r="C1094">
            <v>0.63300000000000001</v>
          </cell>
          <cell r="D1094">
            <v>0.1477</v>
          </cell>
          <cell r="E1094">
            <v>7.0099999999999996E-2</v>
          </cell>
          <cell r="F1094">
            <v>0.41520000000000001</v>
          </cell>
          <cell r="G1094">
            <v>0</v>
          </cell>
          <cell r="H1094">
            <v>2</v>
          </cell>
          <cell r="I1094">
            <v>3.6</v>
          </cell>
          <cell r="J1094">
            <v>6</v>
          </cell>
        </row>
        <row r="1095">
          <cell r="B1095">
            <v>48550</v>
          </cell>
          <cell r="C1095">
            <v>0.20710000000000001</v>
          </cell>
          <cell r="D1095">
            <v>0.20599999999999999</v>
          </cell>
          <cell r="E1095">
            <v>1.1000000000000001E-3</v>
          </cell>
          <cell r="F1095">
            <v>0</v>
          </cell>
          <cell r="G1095">
            <v>0</v>
          </cell>
          <cell r="H1095">
            <v>2</v>
          </cell>
          <cell r="I1095">
            <v>3.6</v>
          </cell>
          <cell r="J1095">
            <v>6</v>
          </cell>
        </row>
        <row r="1096">
          <cell r="B1096">
            <v>48546</v>
          </cell>
          <cell r="C1096">
            <v>3.5200000000000002E-2</v>
          </cell>
          <cell r="D1096">
            <v>1.1900000000000001E-2</v>
          </cell>
          <cell r="E1096">
            <v>2.3400000000000001E-2</v>
          </cell>
          <cell r="F1096">
            <v>0</v>
          </cell>
          <cell r="G1096">
            <v>0</v>
          </cell>
          <cell r="H1096">
            <v>2</v>
          </cell>
          <cell r="I1096">
            <v>3.6</v>
          </cell>
          <cell r="J1096">
            <v>6</v>
          </cell>
        </row>
        <row r="1097">
          <cell r="B1097">
            <v>49084</v>
          </cell>
          <cell r="C1097">
            <v>0.1575</v>
          </cell>
          <cell r="D1097">
            <v>0.15040000000000001</v>
          </cell>
          <cell r="E1097">
            <v>7.1999999999999998E-3</v>
          </cell>
          <cell r="F1097">
            <v>0</v>
          </cell>
          <cell r="G1097">
            <v>0</v>
          </cell>
          <cell r="H1097">
            <v>2</v>
          </cell>
          <cell r="I1097">
            <v>3.6</v>
          </cell>
          <cell r="J1097">
            <v>6</v>
          </cell>
        </row>
        <row r="1098">
          <cell r="B1098">
            <v>48727</v>
          </cell>
          <cell r="C1098">
            <v>0.40010000000000001</v>
          </cell>
          <cell r="D1098">
            <v>0.36859999999999998</v>
          </cell>
          <cell r="E1098">
            <v>3.1699999999999999E-2</v>
          </cell>
          <cell r="F1098">
            <v>0</v>
          </cell>
          <cell r="G1098">
            <v>0</v>
          </cell>
          <cell r="I1098">
            <v>3.6</v>
          </cell>
          <cell r="J1098">
            <v>6</v>
          </cell>
        </row>
        <row r="1099">
          <cell r="B1099">
            <v>48371</v>
          </cell>
          <cell r="C1099">
            <v>2.9813999999999998</v>
          </cell>
          <cell r="D1099">
            <v>1.4137</v>
          </cell>
          <cell r="E1099">
            <v>0.1656</v>
          </cell>
          <cell r="F1099">
            <v>1.3554999999999999</v>
          </cell>
          <cell r="G1099">
            <v>4.6899999999999997E-2</v>
          </cell>
          <cell r="J1099">
            <v>6</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198183</v>
          </cell>
          <cell r="C1103">
            <v>1.0824</v>
          </cell>
          <cell r="D1103">
            <v>0.5887</v>
          </cell>
          <cell r="E1103">
            <v>1.67E-2</v>
          </cell>
          <cell r="F1103">
            <v>0.47689999999999999</v>
          </cell>
          <cell r="G1103">
            <v>0</v>
          </cell>
          <cell r="H1103">
            <v>2.7</v>
          </cell>
          <cell r="I1103">
            <v>5.4</v>
          </cell>
          <cell r="J1103">
            <v>9</v>
          </cell>
        </row>
        <row r="1104">
          <cell r="B1104">
            <v>198132</v>
          </cell>
          <cell r="C1104">
            <v>0.2455</v>
          </cell>
          <cell r="D1104">
            <v>0.23080000000000001</v>
          </cell>
          <cell r="E1104">
            <v>1.4200000000000001E-2</v>
          </cell>
          <cell r="F1104">
            <v>5.0000000000000001E-4</v>
          </cell>
          <cell r="G1104">
            <v>0</v>
          </cell>
          <cell r="H1104">
            <v>2.7</v>
          </cell>
          <cell r="I1104">
            <v>5.4</v>
          </cell>
          <cell r="J1104">
            <v>9</v>
          </cell>
        </row>
        <row r="1105">
          <cell r="B1105">
            <v>198134</v>
          </cell>
          <cell r="C1105">
            <v>0.92500000000000004</v>
          </cell>
          <cell r="D1105">
            <v>0.16539999999999999</v>
          </cell>
          <cell r="E1105">
            <v>7.2099999999999997E-2</v>
          </cell>
          <cell r="F1105">
            <v>0</v>
          </cell>
          <cell r="G1105">
            <v>0.6875</v>
          </cell>
          <cell r="H1105">
            <v>2.7</v>
          </cell>
          <cell r="I1105">
            <v>5.4</v>
          </cell>
          <cell r="J1105">
            <v>9</v>
          </cell>
        </row>
        <row r="1106">
          <cell r="B1106">
            <v>198150</v>
          </cell>
          <cell r="C1106">
            <v>2.2530000000000001</v>
          </cell>
          <cell r="D1106">
            <v>0.98499999999999999</v>
          </cell>
          <cell r="E1106">
            <v>0.10299999999999999</v>
          </cell>
          <cell r="F1106">
            <v>0.47749999999999998</v>
          </cell>
          <cell r="G1106">
            <v>0.68740000000000001</v>
          </cell>
          <cell r="H1106">
            <v>2.7</v>
          </cell>
          <cell r="I1106">
            <v>5.4</v>
          </cell>
          <cell r="J1106">
            <v>9</v>
          </cell>
        </row>
        <row r="1107">
          <cell r="B1107">
            <v>198132</v>
          </cell>
          <cell r="C1107">
            <v>0.33800000000000002</v>
          </cell>
          <cell r="D1107">
            <v>0.16700000000000001</v>
          </cell>
          <cell r="E1107">
            <v>3.8899999999999997E-2</v>
          </cell>
          <cell r="F1107">
            <v>0.1321</v>
          </cell>
          <cell r="G1107">
            <v>0</v>
          </cell>
          <cell r="H1107">
            <v>2.7</v>
          </cell>
          <cell r="I1107">
            <v>5.4</v>
          </cell>
          <cell r="J1107">
            <v>9</v>
          </cell>
        </row>
        <row r="1108">
          <cell r="B1108">
            <v>198131</v>
          </cell>
          <cell r="C1108">
            <v>0.4985</v>
          </cell>
          <cell r="D1108">
            <v>0.2213</v>
          </cell>
          <cell r="E1108">
            <v>4.0000000000000001E-3</v>
          </cell>
          <cell r="F1108">
            <v>0.27310000000000001</v>
          </cell>
          <cell r="G1108">
            <v>0</v>
          </cell>
          <cell r="H1108">
            <v>2.7</v>
          </cell>
          <cell r="I1108">
            <v>5.4</v>
          </cell>
          <cell r="J1108">
            <v>9</v>
          </cell>
        </row>
        <row r="1109">
          <cell r="B1109">
            <v>198288</v>
          </cell>
          <cell r="C1109">
            <v>0.84830000000000005</v>
          </cell>
          <cell r="D1109">
            <v>0.17699999999999999</v>
          </cell>
          <cell r="E1109">
            <v>5.7599999999999998E-2</v>
          </cell>
          <cell r="F1109">
            <v>0.61370000000000002</v>
          </cell>
          <cell r="G1109">
            <v>0</v>
          </cell>
          <cell r="H1109">
            <v>2.7</v>
          </cell>
          <cell r="I1109">
            <v>5.4</v>
          </cell>
          <cell r="J1109">
            <v>9</v>
          </cell>
        </row>
        <row r="1110">
          <cell r="B1110">
            <v>198184</v>
          </cell>
          <cell r="C1110">
            <v>1.6850000000000001</v>
          </cell>
          <cell r="D1110">
            <v>0.56530000000000002</v>
          </cell>
          <cell r="E1110">
            <v>0.10050000000000001</v>
          </cell>
          <cell r="F1110">
            <v>1.0190999999999999</v>
          </cell>
          <cell r="G1110">
            <v>0</v>
          </cell>
          <cell r="H1110">
            <v>2.7</v>
          </cell>
          <cell r="I1110">
            <v>5.4</v>
          </cell>
          <cell r="J1110">
            <v>9</v>
          </cell>
        </row>
        <row r="1111">
          <cell r="B1111">
            <v>200544</v>
          </cell>
          <cell r="C1111">
            <v>0.59499999999999997</v>
          </cell>
          <cell r="D1111">
            <v>0.48909999999999998</v>
          </cell>
          <cell r="E1111">
            <v>1.2200000000000001E-2</v>
          </cell>
          <cell r="F1111">
            <v>8.4699999999999998E-2</v>
          </cell>
          <cell r="G1111">
            <v>8.9999999999999993E-3</v>
          </cell>
          <cell r="H1111">
            <v>2.7</v>
          </cell>
          <cell r="I1111">
            <v>5.4</v>
          </cell>
          <cell r="J1111">
            <v>9</v>
          </cell>
        </row>
        <row r="1112">
          <cell r="B1112">
            <v>200536</v>
          </cell>
          <cell r="C1112">
            <v>0.21079999999999999</v>
          </cell>
          <cell r="D1112">
            <v>0.1399</v>
          </cell>
          <cell r="E1112">
            <v>6.0000000000000001E-3</v>
          </cell>
          <cell r="F1112">
            <v>6.4899999999999999E-2</v>
          </cell>
          <cell r="G1112">
            <v>0</v>
          </cell>
          <cell r="H1112">
            <v>2.7</v>
          </cell>
          <cell r="I1112">
            <v>5.4</v>
          </cell>
          <cell r="J1112">
            <v>9</v>
          </cell>
        </row>
        <row r="1113">
          <cell r="B1113">
            <v>200636</v>
          </cell>
          <cell r="C1113">
            <v>0.44080000000000003</v>
          </cell>
          <cell r="D1113">
            <v>9.64E-2</v>
          </cell>
          <cell r="E1113">
            <v>3.6700000000000003E-2</v>
          </cell>
          <cell r="F1113">
            <v>0.30769999999999997</v>
          </cell>
          <cell r="G1113">
            <v>0</v>
          </cell>
          <cell r="H1113">
            <v>2.7</v>
          </cell>
          <cell r="I1113">
            <v>5.4</v>
          </cell>
          <cell r="J1113">
            <v>9</v>
          </cell>
        </row>
        <row r="1114">
          <cell r="B1114">
            <v>200572</v>
          </cell>
          <cell r="C1114">
            <v>1.2465999999999999</v>
          </cell>
          <cell r="D1114">
            <v>0.72529999999999994</v>
          </cell>
          <cell r="E1114">
            <v>5.4899999999999997E-2</v>
          </cell>
          <cell r="F1114">
            <v>0.45739999999999997</v>
          </cell>
          <cell r="G1114">
            <v>8.9999999999999993E-3</v>
          </cell>
          <cell r="H1114">
            <v>2.7</v>
          </cell>
          <cell r="I1114">
            <v>5.4</v>
          </cell>
          <cell r="J1114">
            <v>9</v>
          </cell>
        </row>
        <row r="1115">
          <cell r="B1115">
            <v>200636</v>
          </cell>
          <cell r="C1115">
            <v>0.25430000000000003</v>
          </cell>
          <cell r="D1115">
            <v>0.15590000000000001</v>
          </cell>
          <cell r="E1115">
            <v>6.4000000000000003E-3</v>
          </cell>
          <cell r="F1115">
            <v>8.2600000000000007E-2</v>
          </cell>
          <cell r="G1115">
            <v>9.4000000000000004E-3</v>
          </cell>
          <cell r="H1115">
            <v>2.7</v>
          </cell>
          <cell r="I1115">
            <v>5.4</v>
          </cell>
          <cell r="J1115">
            <v>9</v>
          </cell>
        </row>
        <row r="1116">
          <cell r="B1116">
            <v>200627</v>
          </cell>
          <cell r="C1116">
            <v>0.27389999999999998</v>
          </cell>
          <cell r="D1116">
            <v>0.2407</v>
          </cell>
          <cell r="E1116">
            <v>3.32E-2</v>
          </cell>
          <cell r="F1116">
            <v>0</v>
          </cell>
          <cell r="G1116">
            <v>0</v>
          </cell>
          <cell r="H1116">
            <v>2.7</v>
          </cell>
          <cell r="I1116">
            <v>5.4</v>
          </cell>
          <cell r="J1116">
            <v>9</v>
          </cell>
        </row>
        <row r="1117">
          <cell r="B1117">
            <v>203633</v>
          </cell>
          <cell r="C1117">
            <v>0.51959999999999995</v>
          </cell>
          <cell r="D1117">
            <v>0.46439999999999998</v>
          </cell>
          <cell r="E1117">
            <v>1.4E-2</v>
          </cell>
          <cell r="F1117">
            <v>3.1600000000000003E-2</v>
          </cell>
          <cell r="G1117">
            <v>9.5999999999999992E-3</v>
          </cell>
          <cell r="H1117">
            <v>2.7</v>
          </cell>
          <cell r="I1117">
            <v>5.4</v>
          </cell>
          <cell r="J1117">
            <v>9</v>
          </cell>
        </row>
        <row r="1118">
          <cell r="B1118">
            <v>201632</v>
          </cell>
          <cell r="C1118">
            <v>1.0503</v>
          </cell>
          <cell r="D1118">
            <v>0.86360000000000003</v>
          </cell>
          <cell r="E1118">
            <v>5.3499999999999999E-2</v>
          </cell>
          <cell r="F1118">
            <v>0.11409999999999999</v>
          </cell>
          <cell r="G1118">
            <v>1.9E-2</v>
          </cell>
          <cell r="I1118">
            <v>5.4</v>
          </cell>
          <cell r="J1118">
            <v>9</v>
          </cell>
        </row>
        <row r="1119">
          <cell r="B1119">
            <v>199634</v>
          </cell>
          <cell r="C1119">
            <v>6.2222999999999997</v>
          </cell>
          <cell r="D1119">
            <v>3.1398999999999999</v>
          </cell>
          <cell r="E1119">
            <v>0.31130000000000002</v>
          </cell>
          <cell r="F1119">
            <v>2.0604</v>
          </cell>
          <cell r="G1119">
            <v>0.71060000000000001</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82789</v>
          </cell>
          <cell r="C1123">
            <v>0.32700000000000001</v>
          </cell>
          <cell r="D1123">
            <v>0.26150000000000001</v>
          </cell>
          <cell r="E1123">
            <v>6.5500000000000003E-2</v>
          </cell>
          <cell r="F1123">
            <v>0</v>
          </cell>
          <cell r="G1123">
            <v>0</v>
          </cell>
          <cell r="H1123">
            <v>2</v>
          </cell>
          <cell r="I1123">
            <v>3.6</v>
          </cell>
          <cell r="J1123">
            <v>6</v>
          </cell>
        </row>
        <row r="1124">
          <cell r="B1124">
            <v>82453</v>
          </cell>
          <cell r="C1124">
            <v>0.9204</v>
          </cell>
          <cell r="D1124">
            <v>0.64639999999999997</v>
          </cell>
          <cell r="E1124">
            <v>1.72E-2</v>
          </cell>
          <cell r="F1124">
            <v>0.25679999999999997</v>
          </cell>
          <cell r="G1124">
            <v>0</v>
          </cell>
          <cell r="H1124">
            <v>2</v>
          </cell>
          <cell r="I1124">
            <v>3.6</v>
          </cell>
          <cell r="J1124">
            <v>6</v>
          </cell>
        </row>
        <row r="1125">
          <cell r="B1125">
            <v>82463</v>
          </cell>
          <cell r="C1125">
            <v>0.29920000000000002</v>
          </cell>
          <cell r="D1125">
            <v>0.28460000000000002</v>
          </cell>
          <cell r="E1125">
            <v>8.8000000000000005E-3</v>
          </cell>
          <cell r="F1125">
            <v>5.7999999999999996E-3</v>
          </cell>
          <cell r="G1125">
            <v>0</v>
          </cell>
          <cell r="H1125">
            <v>2</v>
          </cell>
          <cell r="I1125">
            <v>3.6</v>
          </cell>
          <cell r="J1125">
            <v>6</v>
          </cell>
        </row>
        <row r="1126">
          <cell r="B1126">
            <v>82568</v>
          </cell>
          <cell r="C1126">
            <v>1.5458000000000001</v>
          </cell>
          <cell r="D1126">
            <v>1.1919</v>
          </cell>
          <cell r="E1126">
            <v>9.1600000000000001E-2</v>
          </cell>
          <cell r="F1126">
            <v>0.26219999999999999</v>
          </cell>
          <cell r="G1126">
            <v>0</v>
          </cell>
          <cell r="H1126">
            <v>2</v>
          </cell>
          <cell r="I1126">
            <v>3.6</v>
          </cell>
          <cell r="J1126">
            <v>6</v>
          </cell>
        </row>
        <row r="1127">
          <cell r="B1127">
            <v>82463</v>
          </cell>
          <cell r="C1127">
            <v>0.75409999999999999</v>
          </cell>
          <cell r="D1127">
            <v>0.2167</v>
          </cell>
          <cell r="E1127">
            <v>1.8100000000000002E-2</v>
          </cell>
          <cell r="F1127">
            <v>0.2175</v>
          </cell>
          <cell r="G1127">
            <v>0.30180000000000001</v>
          </cell>
          <cell r="H1127">
            <v>2</v>
          </cell>
          <cell r="I1127">
            <v>3.6</v>
          </cell>
          <cell r="J1127">
            <v>6</v>
          </cell>
        </row>
        <row r="1128">
          <cell r="B1128">
            <v>82463</v>
          </cell>
          <cell r="C1128">
            <v>0.41099999999999998</v>
          </cell>
          <cell r="D1128">
            <v>0.39850000000000002</v>
          </cell>
          <cell r="E1128">
            <v>6.7000000000000002E-3</v>
          </cell>
          <cell r="F1128">
            <v>0</v>
          </cell>
          <cell r="G1128">
            <v>5.7999999999999996E-3</v>
          </cell>
          <cell r="H1128">
            <v>2</v>
          </cell>
          <cell r="I1128">
            <v>3.6</v>
          </cell>
          <cell r="J1128">
            <v>6</v>
          </cell>
        </row>
        <row r="1129">
          <cell r="B1129">
            <v>82463</v>
          </cell>
          <cell r="C1129">
            <v>0.1555</v>
          </cell>
          <cell r="D1129">
            <v>0.14399999999999999</v>
          </cell>
          <cell r="E1129">
            <v>1.15E-2</v>
          </cell>
          <cell r="F1129">
            <v>0</v>
          </cell>
          <cell r="G1129">
            <v>0</v>
          </cell>
          <cell r="H1129">
            <v>2</v>
          </cell>
          <cell r="I1129">
            <v>3.6</v>
          </cell>
          <cell r="J1129">
            <v>6</v>
          </cell>
        </row>
        <row r="1130">
          <cell r="B1130">
            <v>82463</v>
          </cell>
          <cell r="C1130">
            <v>1.3206</v>
          </cell>
          <cell r="D1130">
            <v>0.75919999999999999</v>
          </cell>
          <cell r="E1130">
            <v>3.6299999999999999E-2</v>
          </cell>
          <cell r="F1130">
            <v>0.2175</v>
          </cell>
          <cell r="G1130">
            <v>0.30759999999999998</v>
          </cell>
          <cell r="H1130">
            <v>2</v>
          </cell>
          <cell r="I1130">
            <v>3.6</v>
          </cell>
          <cell r="J1130">
            <v>6</v>
          </cell>
        </row>
        <row r="1131">
          <cell r="B1131">
            <v>82811</v>
          </cell>
          <cell r="C1131">
            <v>0.123</v>
          </cell>
          <cell r="D1131">
            <v>9.4899999999999998E-2</v>
          </cell>
          <cell r="E1131">
            <v>2.81E-2</v>
          </cell>
          <cell r="F1131">
            <v>0</v>
          </cell>
          <cell r="G1131">
            <v>0</v>
          </cell>
          <cell r="H1131">
            <v>2</v>
          </cell>
          <cell r="I1131">
            <v>3.6</v>
          </cell>
          <cell r="J1131">
            <v>6</v>
          </cell>
        </row>
        <row r="1132">
          <cell r="B1132">
            <v>82811</v>
          </cell>
          <cell r="C1132">
            <v>0.1628</v>
          </cell>
          <cell r="D1132">
            <v>8.6199999999999999E-2</v>
          </cell>
          <cell r="E1132">
            <v>5.4100000000000002E-2</v>
          </cell>
          <cell r="F1132">
            <v>2.2499999999999999E-2</v>
          </cell>
          <cell r="G1132">
            <v>0</v>
          </cell>
          <cell r="H1132">
            <v>2</v>
          </cell>
          <cell r="I1132">
            <v>3.6</v>
          </cell>
          <cell r="J1132">
            <v>6</v>
          </cell>
        </row>
        <row r="1133">
          <cell r="B1133">
            <v>82811</v>
          </cell>
          <cell r="C1133">
            <v>0.24379999999999999</v>
          </cell>
          <cell r="D1133">
            <v>0.22309999999999999</v>
          </cell>
          <cell r="E1133">
            <v>2.07E-2</v>
          </cell>
          <cell r="F1133">
            <v>0</v>
          </cell>
          <cell r="G1133">
            <v>0</v>
          </cell>
          <cell r="H1133">
            <v>2</v>
          </cell>
          <cell r="I1133">
            <v>3.6</v>
          </cell>
          <cell r="J1133">
            <v>6</v>
          </cell>
        </row>
        <row r="1134">
          <cell r="B1134">
            <v>82811</v>
          </cell>
          <cell r="C1134">
            <v>0.52959999999999996</v>
          </cell>
          <cell r="D1134">
            <v>0.4042</v>
          </cell>
          <cell r="E1134">
            <v>0.10290000000000001</v>
          </cell>
          <cell r="F1134">
            <v>2.2499999999999999E-2</v>
          </cell>
          <cell r="G1134">
            <v>0</v>
          </cell>
          <cell r="H1134">
            <v>2</v>
          </cell>
          <cell r="I1134">
            <v>3.6</v>
          </cell>
          <cell r="J1134">
            <v>6</v>
          </cell>
        </row>
        <row r="1135">
          <cell r="B1135">
            <v>82973</v>
          </cell>
          <cell r="C1135">
            <v>0.46460000000000001</v>
          </cell>
          <cell r="D1135">
            <v>0.41489999999999999</v>
          </cell>
          <cell r="E1135">
            <v>4.9700000000000001E-2</v>
          </cell>
          <cell r="F1135">
            <v>0</v>
          </cell>
          <cell r="G1135">
            <v>0</v>
          </cell>
          <cell r="H1135">
            <v>2</v>
          </cell>
          <cell r="I1135">
            <v>3.6</v>
          </cell>
          <cell r="J1135">
            <v>6</v>
          </cell>
        </row>
        <row r="1136">
          <cell r="B1136">
            <v>82682</v>
          </cell>
          <cell r="C1136">
            <v>0.34720000000000001</v>
          </cell>
          <cell r="D1136">
            <v>0.14680000000000001</v>
          </cell>
          <cell r="E1136">
            <v>0.20039999999999999</v>
          </cell>
          <cell r="F1136">
            <v>0</v>
          </cell>
          <cell r="G1136">
            <v>0</v>
          </cell>
          <cell r="H1136">
            <v>2</v>
          </cell>
          <cell r="I1136">
            <v>3.6</v>
          </cell>
          <cell r="J1136">
            <v>6</v>
          </cell>
        </row>
        <row r="1137">
          <cell r="B1137">
            <v>83788</v>
          </cell>
          <cell r="C1137">
            <v>0.36230000000000001</v>
          </cell>
          <cell r="D1137">
            <v>0.35899999999999999</v>
          </cell>
          <cell r="E1137">
            <v>3.3E-3</v>
          </cell>
          <cell r="F1137">
            <v>0</v>
          </cell>
          <cell r="G1137">
            <v>0</v>
          </cell>
          <cell r="H1137">
            <v>2</v>
          </cell>
          <cell r="I1137">
            <v>3.6</v>
          </cell>
          <cell r="J1137">
            <v>6</v>
          </cell>
        </row>
        <row r="1138">
          <cell r="B1138">
            <v>83148</v>
          </cell>
          <cell r="C1138">
            <v>1.1739999999999999</v>
          </cell>
          <cell r="D1138">
            <v>0.92179999999999995</v>
          </cell>
          <cell r="E1138">
            <v>0.25219999999999998</v>
          </cell>
          <cell r="F1138">
            <v>0</v>
          </cell>
          <cell r="G1138">
            <v>0</v>
          </cell>
          <cell r="I1138">
            <v>3.6</v>
          </cell>
          <cell r="J1138">
            <v>6</v>
          </cell>
        </row>
        <row r="1139">
          <cell r="B1139">
            <v>82748</v>
          </cell>
          <cell r="C1139">
            <v>4.5681000000000003</v>
          </cell>
          <cell r="D1139">
            <v>3.2766999999999999</v>
          </cell>
          <cell r="E1139">
            <v>0.48399999999999999</v>
          </cell>
          <cell r="F1139">
            <v>0.50090000000000001</v>
          </cell>
          <cell r="G1139">
            <v>0.30649999999999999</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2,1</v>
          </cell>
          <cell r="I1142" t="str">
            <v>Padrão Trimestral = 4,2</v>
          </cell>
          <cell r="J1142" t="str">
            <v>Padrão Anual = 7</v>
          </cell>
        </row>
        <row r="1143">
          <cell r="B1143">
            <v>87154</v>
          </cell>
          <cell r="C1143">
            <v>0.438</v>
          </cell>
          <cell r="D1143">
            <v>0.43080000000000002</v>
          </cell>
          <cell r="E1143">
            <v>7.1999999999999998E-3</v>
          </cell>
          <cell r="F1143">
            <v>0</v>
          </cell>
          <cell r="G1143">
            <v>0</v>
          </cell>
          <cell r="H1143">
            <v>2.1</v>
          </cell>
          <cell r="I1143">
            <v>4.2</v>
          </cell>
          <cell r="J1143">
            <v>7</v>
          </cell>
        </row>
        <row r="1144">
          <cell r="B1144">
            <v>87156</v>
          </cell>
          <cell r="C1144">
            <v>0.31769999999999998</v>
          </cell>
          <cell r="D1144">
            <v>0.18809999999999999</v>
          </cell>
          <cell r="E1144">
            <v>1.37E-2</v>
          </cell>
          <cell r="F1144">
            <v>0.11600000000000001</v>
          </cell>
          <cell r="G1144">
            <v>0</v>
          </cell>
          <cell r="H1144">
            <v>2.1</v>
          </cell>
          <cell r="I1144">
            <v>4.2</v>
          </cell>
          <cell r="J1144">
            <v>7</v>
          </cell>
        </row>
        <row r="1145">
          <cell r="B1145">
            <v>87151</v>
          </cell>
          <cell r="C1145">
            <v>0.29580000000000001</v>
          </cell>
          <cell r="D1145">
            <v>0.11409999999999999</v>
          </cell>
          <cell r="E1145">
            <v>1.1299999999999999E-2</v>
          </cell>
          <cell r="F1145">
            <v>6.5699999999999995E-2</v>
          </cell>
          <cell r="G1145">
            <v>0.1048</v>
          </cell>
          <cell r="H1145">
            <v>2.1</v>
          </cell>
          <cell r="I1145">
            <v>4.2</v>
          </cell>
          <cell r="J1145">
            <v>7</v>
          </cell>
        </row>
        <row r="1146">
          <cell r="B1146">
            <v>87154</v>
          </cell>
          <cell r="C1146">
            <v>1.0515000000000001</v>
          </cell>
          <cell r="D1146">
            <v>0.73299999999999998</v>
          </cell>
          <cell r="E1146">
            <v>3.2199999999999999E-2</v>
          </cell>
          <cell r="F1146">
            <v>0.1817</v>
          </cell>
          <cell r="G1146">
            <v>0.1048</v>
          </cell>
          <cell r="H1146">
            <v>2.1</v>
          </cell>
          <cell r="I1146">
            <v>4.2</v>
          </cell>
          <cell r="J1146">
            <v>7</v>
          </cell>
        </row>
        <row r="1147">
          <cell r="B1147">
            <v>87162</v>
          </cell>
          <cell r="C1147">
            <v>0.31790000000000002</v>
          </cell>
          <cell r="D1147">
            <v>7.0199999999999999E-2</v>
          </cell>
          <cell r="E1147">
            <v>7.8700000000000006E-2</v>
          </cell>
          <cell r="F1147">
            <v>0.1691</v>
          </cell>
          <cell r="G1147">
            <v>0</v>
          </cell>
          <cell r="H1147">
            <v>2.1</v>
          </cell>
          <cell r="I1147">
            <v>4.2</v>
          </cell>
          <cell r="J1147">
            <v>7</v>
          </cell>
        </row>
        <row r="1148">
          <cell r="B1148">
            <v>87154</v>
          </cell>
          <cell r="C1148">
            <v>0.57769999999999999</v>
          </cell>
          <cell r="D1148">
            <v>0.4647</v>
          </cell>
          <cell r="E1148">
            <v>2.9899999999999999E-2</v>
          </cell>
          <cell r="F1148">
            <v>8.3099999999999993E-2</v>
          </cell>
          <cell r="G1148">
            <v>0</v>
          </cell>
          <cell r="H1148">
            <v>2.1</v>
          </cell>
          <cell r="I1148">
            <v>4.2</v>
          </cell>
          <cell r="J1148">
            <v>7</v>
          </cell>
        </row>
        <row r="1149">
          <cell r="B1149">
            <v>87123</v>
          </cell>
          <cell r="C1149">
            <v>0.25979999999999998</v>
          </cell>
          <cell r="D1149">
            <v>0.25650000000000001</v>
          </cell>
          <cell r="E1149">
            <v>3.3E-3</v>
          </cell>
          <cell r="F1149">
            <v>0</v>
          </cell>
          <cell r="G1149">
            <v>0</v>
          </cell>
          <cell r="H1149">
            <v>2.1</v>
          </cell>
          <cell r="I1149">
            <v>4.2</v>
          </cell>
          <cell r="J1149">
            <v>7</v>
          </cell>
        </row>
        <row r="1150">
          <cell r="B1150">
            <v>87146</v>
          </cell>
          <cell r="C1150">
            <v>1.1554</v>
          </cell>
          <cell r="D1150">
            <v>0.79139999999999999</v>
          </cell>
          <cell r="E1150">
            <v>0.1119</v>
          </cell>
          <cell r="F1150">
            <v>0.25219999999999998</v>
          </cell>
          <cell r="G1150">
            <v>0</v>
          </cell>
          <cell r="H1150">
            <v>2.1</v>
          </cell>
          <cell r="I1150">
            <v>4.2</v>
          </cell>
          <cell r="J1150">
            <v>7</v>
          </cell>
        </row>
        <row r="1151">
          <cell r="B1151">
            <v>88484</v>
          </cell>
          <cell r="C1151">
            <v>0.60209999999999997</v>
          </cell>
          <cell r="D1151">
            <v>0.27660000000000001</v>
          </cell>
          <cell r="E1151">
            <v>3.5999999999999999E-3</v>
          </cell>
          <cell r="F1151">
            <v>0.32200000000000001</v>
          </cell>
          <cell r="G1151">
            <v>0</v>
          </cell>
          <cell r="H1151">
            <v>2.1</v>
          </cell>
          <cell r="I1151">
            <v>4.2</v>
          </cell>
          <cell r="J1151">
            <v>7</v>
          </cell>
        </row>
        <row r="1152">
          <cell r="B1152">
            <v>88484</v>
          </cell>
          <cell r="C1152">
            <v>0.20730000000000001</v>
          </cell>
          <cell r="D1152">
            <v>0.1903</v>
          </cell>
          <cell r="E1152">
            <v>1.7000000000000001E-2</v>
          </cell>
          <cell r="F1152">
            <v>0</v>
          </cell>
          <cell r="G1152">
            <v>0</v>
          </cell>
          <cell r="H1152">
            <v>2.1</v>
          </cell>
          <cell r="I1152">
            <v>4.2</v>
          </cell>
          <cell r="J1152">
            <v>7</v>
          </cell>
        </row>
        <row r="1153">
          <cell r="B1153">
            <v>88484</v>
          </cell>
          <cell r="C1153">
            <v>0.1946</v>
          </cell>
          <cell r="D1153">
            <v>0.18790000000000001</v>
          </cell>
          <cell r="E1153">
            <v>6.7000000000000002E-3</v>
          </cell>
          <cell r="F1153">
            <v>0</v>
          </cell>
          <cell r="G1153">
            <v>0</v>
          </cell>
          <cell r="H1153">
            <v>2.1</v>
          </cell>
          <cell r="I1153">
            <v>4.2</v>
          </cell>
          <cell r="J1153">
            <v>7</v>
          </cell>
        </row>
        <row r="1154">
          <cell r="B1154">
            <v>88484</v>
          </cell>
          <cell r="C1154">
            <v>1.004</v>
          </cell>
          <cell r="D1154">
            <v>0.65480000000000005</v>
          </cell>
          <cell r="E1154">
            <v>2.7300000000000001E-2</v>
          </cell>
          <cell r="F1154">
            <v>0.32200000000000001</v>
          </cell>
          <cell r="G1154">
            <v>0</v>
          </cell>
          <cell r="H1154">
            <v>2.1</v>
          </cell>
          <cell r="I1154">
            <v>4.2</v>
          </cell>
          <cell r="J1154">
            <v>7</v>
          </cell>
        </row>
        <row r="1155">
          <cell r="B1155">
            <v>88453</v>
          </cell>
          <cell r="C1155">
            <v>0.315</v>
          </cell>
          <cell r="D1155">
            <v>0.3029</v>
          </cell>
          <cell r="E1155">
            <v>1.21E-2</v>
          </cell>
          <cell r="F1155">
            <v>0</v>
          </cell>
          <cell r="G1155">
            <v>0</v>
          </cell>
          <cell r="H1155">
            <v>2.1</v>
          </cell>
          <cell r="I1155">
            <v>4.2</v>
          </cell>
          <cell r="J1155">
            <v>7</v>
          </cell>
        </row>
        <row r="1156">
          <cell r="B1156">
            <v>88443</v>
          </cell>
          <cell r="C1156">
            <v>0.50039999999999996</v>
          </cell>
          <cell r="D1156">
            <v>0.1399</v>
          </cell>
          <cell r="E1156">
            <v>5.5599999999999997E-2</v>
          </cell>
          <cell r="F1156">
            <v>0</v>
          </cell>
          <cell r="G1156">
            <v>0.30499999999999999</v>
          </cell>
          <cell r="H1156">
            <v>2.1</v>
          </cell>
          <cell r="I1156">
            <v>4.2</v>
          </cell>
          <cell r="J1156">
            <v>7</v>
          </cell>
        </row>
        <row r="1157">
          <cell r="B1157">
            <v>89419</v>
          </cell>
          <cell r="C1157">
            <v>0.6885</v>
          </cell>
          <cell r="D1157">
            <v>0.65139999999999998</v>
          </cell>
          <cell r="E1157">
            <v>2.18E-2</v>
          </cell>
          <cell r="F1157">
            <v>1.52E-2</v>
          </cell>
          <cell r="G1157">
            <v>0</v>
          </cell>
          <cell r="H1157">
            <v>2.1</v>
          </cell>
          <cell r="I1157">
            <v>4.2</v>
          </cell>
          <cell r="J1157">
            <v>7</v>
          </cell>
        </row>
        <row r="1158">
          <cell r="B1158">
            <v>88772</v>
          </cell>
          <cell r="C1158">
            <v>1.5059</v>
          </cell>
          <cell r="D1158">
            <v>1.0972999999999999</v>
          </cell>
          <cell r="E1158">
            <v>8.9399999999999993E-2</v>
          </cell>
          <cell r="F1158">
            <v>1.5299999999999999E-2</v>
          </cell>
          <cell r="G1158">
            <v>0.3039</v>
          </cell>
          <cell r="I1158">
            <v>4.2</v>
          </cell>
          <cell r="J1158">
            <v>7</v>
          </cell>
        </row>
        <row r="1159">
          <cell r="B1159">
            <v>87889</v>
          </cell>
          <cell r="C1159">
            <v>4.7202000000000002</v>
          </cell>
          <cell r="D1159">
            <v>3.2791999999999999</v>
          </cell>
          <cell r="E1159">
            <v>0.26069999999999999</v>
          </cell>
          <cell r="F1159">
            <v>0.76990000000000003</v>
          </cell>
          <cell r="G1159">
            <v>0.4108</v>
          </cell>
          <cell r="J1159">
            <v>7</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3,6</v>
          </cell>
          <cell r="J1162" t="str">
            <v>Padrão Anual = 6</v>
          </cell>
        </row>
        <row r="1163">
          <cell r="B1163">
            <v>124181</v>
          </cell>
          <cell r="C1163">
            <v>0.3342</v>
          </cell>
          <cell r="D1163">
            <v>0.30280000000000001</v>
          </cell>
          <cell r="E1163">
            <v>3.8E-3</v>
          </cell>
          <cell r="F1163">
            <v>2.7699999999999999E-2</v>
          </cell>
          <cell r="G1163">
            <v>0</v>
          </cell>
          <cell r="H1163">
            <v>2</v>
          </cell>
          <cell r="I1163">
            <v>3.6</v>
          </cell>
          <cell r="J1163">
            <v>6</v>
          </cell>
        </row>
        <row r="1164">
          <cell r="B1164">
            <v>124098</v>
          </cell>
          <cell r="C1164">
            <v>0.51680000000000004</v>
          </cell>
          <cell r="D1164">
            <v>0.1855</v>
          </cell>
          <cell r="E1164">
            <v>1.5599999999999999E-2</v>
          </cell>
          <cell r="F1164">
            <v>0.31569999999999998</v>
          </cell>
          <cell r="G1164">
            <v>0</v>
          </cell>
          <cell r="H1164">
            <v>2</v>
          </cell>
          <cell r="I1164">
            <v>3.6</v>
          </cell>
          <cell r="J1164">
            <v>6</v>
          </cell>
        </row>
        <row r="1165">
          <cell r="B1165">
            <v>124040</v>
          </cell>
          <cell r="C1165">
            <v>0.1807</v>
          </cell>
          <cell r="D1165">
            <v>0.1731</v>
          </cell>
          <cell r="E1165">
            <v>7.6E-3</v>
          </cell>
          <cell r="F1165">
            <v>0</v>
          </cell>
          <cell r="G1165">
            <v>0</v>
          </cell>
          <cell r="H1165">
            <v>2</v>
          </cell>
          <cell r="I1165">
            <v>3.6</v>
          </cell>
          <cell r="J1165">
            <v>6</v>
          </cell>
        </row>
        <row r="1166">
          <cell r="B1166">
            <v>124106</v>
          </cell>
          <cell r="C1166">
            <v>1.0318000000000001</v>
          </cell>
          <cell r="D1166">
            <v>0.66149999999999998</v>
          </cell>
          <cell r="E1166">
            <v>2.7E-2</v>
          </cell>
          <cell r="F1166">
            <v>0.34339999999999998</v>
          </cell>
          <cell r="G1166">
            <v>0</v>
          </cell>
          <cell r="H1166">
            <v>2</v>
          </cell>
          <cell r="I1166">
            <v>3.6</v>
          </cell>
          <cell r="J1166">
            <v>6</v>
          </cell>
        </row>
        <row r="1167">
          <cell r="B1167">
            <v>124012</v>
          </cell>
          <cell r="C1167">
            <v>0.58520000000000005</v>
          </cell>
          <cell r="D1167">
            <v>6.7100000000000007E-2</v>
          </cell>
          <cell r="E1167">
            <v>3.27E-2</v>
          </cell>
          <cell r="F1167">
            <v>0.4854</v>
          </cell>
          <cell r="G1167">
            <v>0</v>
          </cell>
          <cell r="H1167">
            <v>2</v>
          </cell>
          <cell r="I1167">
            <v>3.6</v>
          </cell>
          <cell r="J1167">
            <v>6</v>
          </cell>
        </row>
        <row r="1168">
          <cell r="B1168">
            <v>123975</v>
          </cell>
          <cell r="C1168">
            <v>0.1915</v>
          </cell>
          <cell r="D1168">
            <v>0.1004</v>
          </cell>
          <cell r="E1168">
            <v>2.7699999999999999E-2</v>
          </cell>
          <cell r="F1168">
            <v>6.3500000000000001E-2</v>
          </cell>
          <cell r="G1168">
            <v>0</v>
          </cell>
          <cell r="H1168">
            <v>2</v>
          </cell>
          <cell r="I1168">
            <v>3.6</v>
          </cell>
          <cell r="J1168">
            <v>6</v>
          </cell>
        </row>
        <row r="1169">
          <cell r="B1169">
            <v>123895</v>
          </cell>
          <cell r="C1169">
            <v>0.11119999999999999</v>
          </cell>
          <cell r="D1169">
            <v>0.1075</v>
          </cell>
          <cell r="E1169">
            <v>3.8E-3</v>
          </cell>
          <cell r="F1169">
            <v>0</v>
          </cell>
          <cell r="G1169">
            <v>0</v>
          </cell>
          <cell r="H1169">
            <v>2</v>
          </cell>
          <cell r="I1169">
            <v>3.6</v>
          </cell>
          <cell r="J1169">
            <v>6</v>
          </cell>
        </row>
        <row r="1170">
          <cell r="B1170">
            <v>123961</v>
          </cell>
          <cell r="C1170">
            <v>0.8881</v>
          </cell>
          <cell r="D1170">
            <v>0.27500000000000002</v>
          </cell>
          <cell r="E1170">
            <v>6.4199999999999993E-2</v>
          </cell>
          <cell r="F1170">
            <v>0.54910000000000003</v>
          </cell>
          <cell r="G1170">
            <v>0</v>
          </cell>
          <cell r="H1170">
            <v>2</v>
          </cell>
          <cell r="I1170">
            <v>3.6</v>
          </cell>
          <cell r="J1170">
            <v>6</v>
          </cell>
        </row>
        <row r="1171">
          <cell r="B1171">
            <v>125456</v>
          </cell>
          <cell r="C1171">
            <v>0.27279999999999999</v>
          </cell>
          <cell r="D1171">
            <v>0.25340000000000001</v>
          </cell>
          <cell r="E1171">
            <v>1.95E-2</v>
          </cell>
          <cell r="F1171">
            <v>0</v>
          </cell>
          <cell r="G1171">
            <v>0</v>
          </cell>
          <cell r="H1171">
            <v>2</v>
          </cell>
          <cell r="I1171">
            <v>3.6</v>
          </cell>
          <cell r="J1171">
            <v>6</v>
          </cell>
        </row>
        <row r="1172">
          <cell r="B1172">
            <v>125455</v>
          </cell>
          <cell r="C1172">
            <v>0.15429999999999999</v>
          </cell>
          <cell r="D1172">
            <v>0.12670000000000001</v>
          </cell>
          <cell r="E1172">
            <v>2.76E-2</v>
          </cell>
          <cell r="F1172">
            <v>0</v>
          </cell>
          <cell r="G1172">
            <v>0</v>
          </cell>
          <cell r="H1172">
            <v>2</v>
          </cell>
          <cell r="I1172">
            <v>3.6</v>
          </cell>
          <cell r="J1172">
            <v>6</v>
          </cell>
        </row>
        <row r="1173">
          <cell r="B1173">
            <v>125455</v>
          </cell>
          <cell r="C1173">
            <v>0.26769999999999999</v>
          </cell>
          <cell r="D1173">
            <v>0.20580000000000001</v>
          </cell>
          <cell r="E1173">
            <v>3.5299999999999998E-2</v>
          </cell>
          <cell r="F1173">
            <v>2.6499999999999999E-2</v>
          </cell>
          <cell r="G1173">
            <v>0</v>
          </cell>
          <cell r="H1173">
            <v>2</v>
          </cell>
          <cell r="I1173">
            <v>3.6</v>
          </cell>
          <cell r="J1173">
            <v>6</v>
          </cell>
        </row>
        <row r="1174">
          <cell r="B1174">
            <v>125455</v>
          </cell>
          <cell r="C1174">
            <v>0.69479999999999997</v>
          </cell>
          <cell r="D1174">
            <v>0.58589999999999998</v>
          </cell>
          <cell r="E1174">
            <v>8.2400000000000001E-2</v>
          </cell>
          <cell r="F1174">
            <v>2.6499999999999999E-2</v>
          </cell>
          <cell r="G1174">
            <v>0</v>
          </cell>
          <cell r="H1174">
            <v>2</v>
          </cell>
          <cell r="I1174">
            <v>3.6</v>
          </cell>
          <cell r="J1174">
            <v>6</v>
          </cell>
        </row>
        <row r="1175">
          <cell r="B1175">
            <v>125504</v>
          </cell>
          <cell r="C1175">
            <v>0.24970000000000001</v>
          </cell>
          <cell r="D1175">
            <v>0.23330000000000001</v>
          </cell>
          <cell r="E1175">
            <v>1.6400000000000001E-2</v>
          </cell>
          <cell r="F1175">
            <v>0</v>
          </cell>
          <cell r="G1175">
            <v>0</v>
          </cell>
          <cell r="H1175">
            <v>2</v>
          </cell>
          <cell r="I1175">
            <v>3.6</v>
          </cell>
          <cell r="J1175">
            <v>6</v>
          </cell>
        </row>
        <row r="1176">
          <cell r="B1176">
            <v>125497</v>
          </cell>
          <cell r="C1176">
            <v>0.1532</v>
          </cell>
          <cell r="D1176">
            <v>0.14280000000000001</v>
          </cell>
          <cell r="E1176">
            <v>1.04E-2</v>
          </cell>
          <cell r="F1176">
            <v>0</v>
          </cell>
          <cell r="G1176">
            <v>0</v>
          </cell>
          <cell r="H1176">
            <v>2</v>
          </cell>
          <cell r="I1176">
            <v>3.6</v>
          </cell>
          <cell r="J1176">
            <v>6</v>
          </cell>
        </row>
        <row r="1177">
          <cell r="B1177">
            <v>126544</v>
          </cell>
          <cell r="C1177">
            <v>0.70979999999999999</v>
          </cell>
          <cell r="D1177">
            <v>0.32719999999999999</v>
          </cell>
          <cell r="E1177">
            <v>8.0999999999999996E-3</v>
          </cell>
          <cell r="F1177">
            <v>0.3745</v>
          </cell>
          <cell r="G1177">
            <v>0</v>
          </cell>
          <cell r="H1177">
            <v>2</v>
          </cell>
          <cell r="I1177">
            <v>3.6</v>
          </cell>
          <cell r="J1177">
            <v>6</v>
          </cell>
        </row>
        <row r="1178">
          <cell r="B1178">
            <v>125848</v>
          </cell>
          <cell r="C1178">
            <v>1.1154999999999999</v>
          </cell>
          <cell r="D1178">
            <v>0.70409999999999995</v>
          </cell>
          <cell r="E1178">
            <v>3.49E-2</v>
          </cell>
          <cell r="F1178">
            <v>0.37659999999999999</v>
          </cell>
          <cell r="G1178">
            <v>0</v>
          </cell>
          <cell r="I1178">
            <v>3.6</v>
          </cell>
          <cell r="J1178">
            <v>6</v>
          </cell>
        </row>
        <row r="1179">
          <cell r="B1179">
            <v>124843</v>
          </cell>
          <cell r="C1179">
            <v>3.7302</v>
          </cell>
          <cell r="D1179">
            <v>2.2290999999999999</v>
          </cell>
          <cell r="E1179">
            <v>0.20860000000000001</v>
          </cell>
          <cell r="F1179">
            <v>1.2927999999999999</v>
          </cell>
          <cell r="G1179">
            <v>0</v>
          </cell>
          <cell r="J1179">
            <v>6</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row>
        <row r="1183">
          <cell r="B1183">
            <v>5407625</v>
          </cell>
          <cell r="C1183">
            <v>0.68079999999999996</v>
          </cell>
          <cell r="D1183">
            <v>0.57010000000000005</v>
          </cell>
          <cell r="E1183">
            <v>4.6100000000000002E-2</v>
          </cell>
          <cell r="F1183">
            <v>6.4600000000000005E-2</v>
          </cell>
          <cell r="G1183">
            <v>0</v>
          </cell>
          <cell r="H1183" t="e">
            <v>#N/A</v>
          </cell>
          <cell r="I1183" t="e">
            <v>#N/A</v>
          </cell>
          <cell r="J1183" t="e">
            <v>#N/A</v>
          </cell>
        </row>
        <row r="1184">
          <cell r="B1184">
            <v>5406022</v>
          </cell>
          <cell r="C1184">
            <v>0.64090000000000003</v>
          </cell>
          <cell r="D1184">
            <v>0.40589999999999998</v>
          </cell>
          <cell r="E1184">
            <v>3.9199999999999999E-2</v>
          </cell>
          <cell r="F1184">
            <v>0.1323</v>
          </cell>
          <cell r="G1184">
            <v>6.3399999999999998E-2</v>
          </cell>
          <cell r="H1184" t="e">
            <v>#N/A</v>
          </cell>
          <cell r="I1184" t="e">
            <v>#N/A</v>
          </cell>
          <cell r="J1184" t="e">
            <v>#N/A</v>
          </cell>
        </row>
        <row r="1185">
          <cell r="B1185">
            <v>5412748</v>
          </cell>
          <cell r="C1185">
            <v>0.65010000000000001</v>
          </cell>
          <cell r="D1185">
            <v>0.34810000000000002</v>
          </cell>
          <cell r="E1185">
            <v>4.2200000000000001E-2</v>
          </cell>
          <cell r="F1185">
            <v>4.5999999999999999E-2</v>
          </cell>
          <cell r="G1185">
            <v>0.2137</v>
          </cell>
          <cell r="H1185" t="e">
            <v>#N/A</v>
          </cell>
          <cell r="I1185" t="e">
            <v>#N/A</v>
          </cell>
          <cell r="J1185" t="e">
            <v>#N/A</v>
          </cell>
        </row>
        <row r="1186">
          <cell r="B1186">
            <v>5408798</v>
          </cell>
          <cell r="C1186">
            <v>1.9718</v>
          </cell>
          <cell r="D1186">
            <v>1.3240000000000001</v>
          </cell>
          <cell r="E1186">
            <v>0.1275</v>
          </cell>
          <cell r="F1186">
            <v>0.2429</v>
          </cell>
          <cell r="G1186">
            <v>0.2772</v>
          </cell>
          <cell r="H1186" t="e">
            <v>#N/A</v>
          </cell>
          <cell r="I1186" t="e">
            <v>#N/A</v>
          </cell>
          <cell r="J1186" t="e">
            <v>#N/A</v>
          </cell>
        </row>
        <row r="1187">
          <cell r="B1187">
            <v>5429440</v>
          </cell>
          <cell r="C1187">
            <v>0.52370000000000005</v>
          </cell>
          <cell r="D1187">
            <v>0.2661</v>
          </cell>
          <cell r="E1187">
            <v>4.8899999999999999E-2</v>
          </cell>
          <cell r="F1187">
            <v>9.0899999999999995E-2</v>
          </cell>
          <cell r="G1187">
            <v>0.1178</v>
          </cell>
          <cell r="H1187" t="e">
            <v>#N/A</v>
          </cell>
          <cell r="I1187" t="e">
            <v>#N/A</v>
          </cell>
          <cell r="J1187" t="e">
            <v>#N/A</v>
          </cell>
        </row>
        <row r="1188">
          <cell r="B1188">
            <v>5429726</v>
          </cell>
          <cell r="C1188">
            <v>0.60160000000000002</v>
          </cell>
          <cell r="D1188">
            <v>0.33779999999999999</v>
          </cell>
          <cell r="E1188">
            <v>4.0800000000000003E-2</v>
          </cell>
          <cell r="F1188">
            <v>0.16800000000000001</v>
          </cell>
          <cell r="G1188">
            <v>5.5100000000000003E-2</v>
          </cell>
          <cell r="H1188" t="e">
            <v>#N/A</v>
          </cell>
          <cell r="I1188" t="e">
            <v>#N/A</v>
          </cell>
          <cell r="J1188" t="e">
            <v>#N/A</v>
          </cell>
        </row>
        <row r="1189">
          <cell r="B1189">
            <v>5428429</v>
          </cell>
          <cell r="C1189">
            <v>0.4204</v>
          </cell>
          <cell r="D1189">
            <v>0.28699999999999998</v>
          </cell>
          <cell r="E1189">
            <v>2.1999999999999999E-2</v>
          </cell>
          <cell r="F1189">
            <v>0.11070000000000001</v>
          </cell>
          <cell r="G1189">
            <v>6.9999999999999999E-4</v>
          </cell>
          <cell r="H1189" t="e">
            <v>#N/A</v>
          </cell>
          <cell r="I1189" t="e">
            <v>#N/A</v>
          </cell>
          <cell r="J1189" t="e">
            <v>#N/A</v>
          </cell>
        </row>
        <row r="1190">
          <cell r="B1190">
            <v>5429198</v>
          </cell>
          <cell r="C1190">
            <v>1.5457000000000001</v>
          </cell>
          <cell r="D1190">
            <v>0.89090000000000003</v>
          </cell>
          <cell r="E1190">
            <v>0.11169999999999999</v>
          </cell>
          <cell r="F1190">
            <v>0.36959999999999998</v>
          </cell>
          <cell r="G1190">
            <v>0.1736</v>
          </cell>
          <cell r="H1190" t="e">
            <v>#N/A</v>
          </cell>
          <cell r="I1190" t="e">
            <v>#N/A</v>
          </cell>
          <cell r="J1190" t="e">
            <v>#N/A</v>
          </cell>
        </row>
        <row r="1191">
          <cell r="B1191">
            <v>5505149</v>
          </cell>
          <cell r="C1191">
            <v>0.56389999999999996</v>
          </cell>
          <cell r="D1191">
            <v>0.4299</v>
          </cell>
          <cell r="E1191">
            <v>2.6700000000000002E-2</v>
          </cell>
          <cell r="F1191">
            <v>7.3700000000000002E-2</v>
          </cell>
          <cell r="G1191">
            <v>3.3599999999999998E-2</v>
          </cell>
          <cell r="H1191" t="e">
            <v>#N/A</v>
          </cell>
          <cell r="I1191" t="e">
            <v>#N/A</v>
          </cell>
          <cell r="J1191" t="e">
            <v>#N/A</v>
          </cell>
        </row>
        <row r="1192">
          <cell r="B1192">
            <v>5503468</v>
          </cell>
          <cell r="C1192">
            <v>0.29070000000000001</v>
          </cell>
          <cell r="D1192">
            <v>0.24199999999999999</v>
          </cell>
          <cell r="E1192">
            <v>2.6499999999999999E-2</v>
          </cell>
          <cell r="F1192">
            <v>2.1499999999999998E-2</v>
          </cell>
          <cell r="G1192">
            <v>6.9999999999999999E-4</v>
          </cell>
          <cell r="H1192" t="e">
            <v>#N/A</v>
          </cell>
          <cell r="I1192" t="e">
            <v>#N/A</v>
          </cell>
          <cell r="J1192" t="e">
            <v>#N/A</v>
          </cell>
        </row>
        <row r="1193">
          <cell r="B1193">
            <v>5502537</v>
          </cell>
          <cell r="C1193">
            <v>0.42399999999999999</v>
          </cell>
          <cell r="D1193">
            <v>0.3125</v>
          </cell>
          <cell r="E1193">
            <v>3.5099999999999999E-2</v>
          </cell>
          <cell r="F1193">
            <v>7.6399999999999996E-2</v>
          </cell>
          <cell r="G1193">
            <v>0</v>
          </cell>
          <cell r="H1193" t="e">
            <v>#N/A</v>
          </cell>
          <cell r="I1193" t="e">
            <v>#N/A</v>
          </cell>
          <cell r="J1193" t="e">
            <v>#N/A</v>
          </cell>
        </row>
        <row r="1194">
          <cell r="B1194">
            <v>5503718</v>
          </cell>
          <cell r="C1194">
            <v>1.2786</v>
          </cell>
          <cell r="D1194">
            <v>0.98440000000000005</v>
          </cell>
          <cell r="E1194">
            <v>8.8300000000000003E-2</v>
          </cell>
          <cell r="F1194">
            <v>0.1716</v>
          </cell>
          <cell r="G1194">
            <v>3.4299999999999997E-2</v>
          </cell>
          <cell r="H1194" t="e">
            <v>#N/A</v>
          </cell>
          <cell r="I1194" t="e">
            <v>#N/A</v>
          </cell>
          <cell r="J1194" t="e">
            <v>#N/A</v>
          </cell>
        </row>
        <row r="1195">
          <cell r="B1195">
            <v>5505750</v>
          </cell>
          <cell r="C1195">
            <v>0.71709999999999996</v>
          </cell>
          <cell r="D1195">
            <v>0.45669999999999999</v>
          </cell>
          <cell r="E1195">
            <v>3.9E-2</v>
          </cell>
          <cell r="F1195">
            <v>6.6100000000000006E-2</v>
          </cell>
          <cell r="G1195">
            <v>0.15529999999999999</v>
          </cell>
          <cell r="H1195" t="e">
            <v>#N/A</v>
          </cell>
          <cell r="I1195" t="e">
            <v>#N/A</v>
          </cell>
          <cell r="J1195" t="e">
            <v>#N/A</v>
          </cell>
        </row>
        <row r="1196">
          <cell r="B1196">
            <v>5508391</v>
          </cell>
          <cell r="C1196">
            <v>0.57620000000000005</v>
          </cell>
          <cell r="D1196">
            <v>0.35589999999999999</v>
          </cell>
          <cell r="E1196">
            <v>2.9600000000000001E-2</v>
          </cell>
          <cell r="F1196">
            <v>8.4400000000000003E-2</v>
          </cell>
          <cell r="G1196">
            <v>0.1062</v>
          </cell>
          <cell r="H1196" t="e">
            <v>#N/A</v>
          </cell>
          <cell r="I1196" t="e">
            <v>#N/A</v>
          </cell>
          <cell r="J1196" t="e">
            <v>#N/A</v>
          </cell>
        </row>
        <row r="1197">
          <cell r="B1197">
            <v>5596196</v>
          </cell>
          <cell r="C1197">
            <v>0.74399999999999999</v>
          </cell>
          <cell r="D1197">
            <v>0.58509999999999995</v>
          </cell>
          <cell r="E1197">
            <v>2.7300000000000001E-2</v>
          </cell>
          <cell r="F1197">
            <v>5.9499999999999997E-2</v>
          </cell>
          <cell r="G1197">
            <v>7.1999999999999995E-2</v>
          </cell>
          <cell r="H1197" t="e">
            <v>#N/A</v>
          </cell>
          <cell r="I1197" t="e">
            <v>#N/A</v>
          </cell>
          <cell r="J1197" t="e">
            <v>#N/A</v>
          </cell>
        </row>
        <row r="1198">
          <cell r="B1198">
            <v>5536779</v>
          </cell>
          <cell r="C1198">
            <v>2.0383</v>
          </cell>
          <cell r="D1198">
            <v>1.3996</v>
          </cell>
          <cell r="E1198">
            <v>9.5799999999999996E-2</v>
          </cell>
          <cell r="F1198">
            <v>0.20979999999999999</v>
          </cell>
          <cell r="G1198">
            <v>0.33289999999999997</v>
          </cell>
          <cell r="H1198" t="e">
            <v>#N/A</v>
          </cell>
          <cell r="I1198" t="e">
            <v>#N/A</v>
          </cell>
          <cell r="J1198" t="e">
            <v>#N/A</v>
          </cell>
        </row>
        <row r="1199">
          <cell r="B1199">
            <v>5469623</v>
          </cell>
          <cell r="C1199">
            <v>6.8341000000000003</v>
          </cell>
          <cell r="D1199">
            <v>4.601</v>
          </cell>
          <cell r="E1199">
            <v>0.42280000000000001</v>
          </cell>
          <cell r="F1199">
            <v>0.99209999999999998</v>
          </cell>
          <cell r="G1199">
            <v>0.81789999999999996</v>
          </cell>
          <cell r="I1199" t="e">
            <v>#N/A</v>
          </cell>
          <cell r="J1199" t="e">
            <v>#N/A</v>
          </cell>
        </row>
        <row r="1201">
          <cell r="B1201" t="str">
            <v>Evolução FEC Unidade Oeste</v>
          </cell>
        </row>
        <row r="1202">
          <cell r="B1202" t="str">
            <v>CONSUM</v>
          </cell>
          <cell r="C1202" t="str">
            <v>TOTAL</v>
          </cell>
          <cell r="D1202" t="str">
            <v>NPROG</v>
          </cell>
          <cell r="E1202" t="str">
            <v>PROG</v>
          </cell>
          <cell r="F1202" t="str">
            <v>SUBT INT</v>
          </cell>
          <cell r="G1202" t="str">
            <v>SUBT EXT</v>
          </cell>
        </row>
        <row r="1203">
          <cell r="B1203">
            <v>735078</v>
          </cell>
          <cell r="C1203">
            <v>1.1993</v>
          </cell>
          <cell r="D1203">
            <v>0.97199999999999998</v>
          </cell>
          <cell r="E1203">
            <v>0.1087</v>
          </cell>
          <cell r="F1203">
            <v>0.1187</v>
          </cell>
          <cell r="G1203">
            <v>0</v>
          </cell>
          <cell r="H1203" t="e">
            <v>#N/A</v>
          </cell>
          <cell r="I1203" t="e">
            <v>#N/A</v>
          </cell>
          <cell r="J1203" t="e">
            <v>#N/A</v>
          </cell>
        </row>
        <row r="1204">
          <cell r="B1204">
            <v>735305</v>
          </cell>
          <cell r="C1204">
            <v>0.87809999999999999</v>
          </cell>
          <cell r="D1204">
            <v>0.75629999999999997</v>
          </cell>
          <cell r="E1204">
            <v>5.1299999999999998E-2</v>
          </cell>
          <cell r="F1204">
            <v>5.1200000000000002E-2</v>
          </cell>
          <cell r="G1204">
            <v>1.9300000000000001E-2</v>
          </cell>
          <cell r="H1204" t="e">
            <v>#N/A</v>
          </cell>
          <cell r="I1204" t="e">
            <v>#N/A</v>
          </cell>
          <cell r="J1204" t="e">
            <v>#N/A</v>
          </cell>
        </row>
        <row r="1205">
          <cell r="B1205">
            <v>735899</v>
          </cell>
          <cell r="C1205">
            <v>1.0242</v>
          </cell>
          <cell r="D1205">
            <v>0.60640000000000005</v>
          </cell>
          <cell r="E1205">
            <v>9.2600000000000002E-2</v>
          </cell>
          <cell r="F1205">
            <v>6.5699999999999995E-2</v>
          </cell>
          <cell r="G1205">
            <v>0.25950000000000001</v>
          </cell>
          <cell r="H1205" t="e">
            <v>#N/A</v>
          </cell>
          <cell r="I1205" t="e">
            <v>#N/A</v>
          </cell>
          <cell r="J1205" t="e">
            <v>#N/A</v>
          </cell>
        </row>
        <row r="1206">
          <cell r="B1206">
            <v>735427</v>
          </cell>
          <cell r="C1206">
            <v>3.1015000000000001</v>
          </cell>
          <cell r="D1206">
            <v>2.3344999999999998</v>
          </cell>
          <cell r="E1206">
            <v>0.25259999999999999</v>
          </cell>
          <cell r="F1206">
            <v>0.2356</v>
          </cell>
          <cell r="G1206">
            <v>0.27900000000000003</v>
          </cell>
          <cell r="H1206" t="e">
            <v>#N/A</v>
          </cell>
          <cell r="I1206" t="e">
            <v>#N/A</v>
          </cell>
          <cell r="J1206" t="e">
            <v>#N/A</v>
          </cell>
        </row>
        <row r="1207">
          <cell r="B1207">
            <v>752645</v>
          </cell>
          <cell r="C1207">
            <v>0.63</v>
          </cell>
          <cell r="D1207">
            <v>0.40799999999999997</v>
          </cell>
          <cell r="E1207">
            <v>4.48E-2</v>
          </cell>
          <cell r="F1207">
            <v>0.1719</v>
          </cell>
          <cell r="G1207">
            <v>5.3E-3</v>
          </cell>
          <cell r="H1207" t="e">
            <v>#N/A</v>
          </cell>
          <cell r="I1207" t="e">
            <v>#N/A</v>
          </cell>
          <cell r="J1207" t="e">
            <v>#N/A</v>
          </cell>
        </row>
        <row r="1208">
          <cell r="B1208">
            <v>752816</v>
          </cell>
          <cell r="C1208">
            <v>0.76139999999999997</v>
          </cell>
          <cell r="D1208">
            <v>0.49559999999999998</v>
          </cell>
          <cell r="E1208">
            <v>4.7500000000000001E-2</v>
          </cell>
          <cell r="F1208">
            <v>0.21310000000000001</v>
          </cell>
          <cell r="G1208">
            <v>5.3E-3</v>
          </cell>
          <cell r="H1208" t="e">
            <v>#N/A</v>
          </cell>
          <cell r="I1208" t="e">
            <v>#N/A</v>
          </cell>
          <cell r="J1208" t="e">
            <v>#N/A</v>
          </cell>
        </row>
        <row r="1209">
          <cell r="B1209">
            <v>752995</v>
          </cell>
          <cell r="C1209">
            <v>0.52139999999999997</v>
          </cell>
          <cell r="D1209">
            <v>0.3836</v>
          </cell>
          <cell r="E1209">
            <v>2.5700000000000001E-2</v>
          </cell>
          <cell r="F1209">
            <v>0.10680000000000001</v>
          </cell>
          <cell r="G1209">
            <v>5.3E-3</v>
          </cell>
          <cell r="H1209" t="e">
            <v>#N/A</v>
          </cell>
          <cell r="I1209" t="e">
            <v>#N/A</v>
          </cell>
          <cell r="J1209" t="e">
            <v>#N/A</v>
          </cell>
        </row>
        <row r="1210">
          <cell r="B1210">
            <v>752819</v>
          </cell>
          <cell r="C1210">
            <v>1.9128000000000001</v>
          </cell>
          <cell r="D1210">
            <v>1.2871999999999999</v>
          </cell>
          <cell r="E1210">
            <v>0.11799999999999999</v>
          </cell>
          <cell r="F1210">
            <v>0.49180000000000001</v>
          </cell>
          <cell r="G1210">
            <v>1.5900000000000001E-2</v>
          </cell>
          <cell r="H1210" t="e">
            <v>#N/A</v>
          </cell>
          <cell r="I1210" t="e">
            <v>#N/A</v>
          </cell>
          <cell r="J1210" t="e">
            <v>#N/A</v>
          </cell>
        </row>
        <row r="1211">
          <cell r="B1211">
            <v>762806</v>
          </cell>
          <cell r="C1211">
            <v>0.97899999999999998</v>
          </cell>
          <cell r="D1211">
            <v>0.66920000000000002</v>
          </cell>
          <cell r="E1211">
            <v>2.3300000000000001E-2</v>
          </cell>
          <cell r="F1211">
            <v>0.22850000000000001</v>
          </cell>
          <cell r="G1211">
            <v>5.8000000000000003E-2</v>
          </cell>
          <cell r="H1211" t="e">
            <v>#N/A</v>
          </cell>
          <cell r="I1211" t="e">
            <v>#N/A</v>
          </cell>
          <cell r="J1211" t="e">
            <v>#N/A</v>
          </cell>
        </row>
        <row r="1212">
          <cell r="B1212">
            <v>762762</v>
          </cell>
          <cell r="C1212">
            <v>0.4546</v>
          </cell>
          <cell r="D1212">
            <v>0.38500000000000001</v>
          </cell>
          <cell r="E1212">
            <v>1.23E-2</v>
          </cell>
          <cell r="F1212">
            <v>5.1999999999999998E-2</v>
          </cell>
          <cell r="G1212">
            <v>5.3E-3</v>
          </cell>
          <cell r="H1212" t="e">
            <v>#N/A</v>
          </cell>
          <cell r="I1212" t="e">
            <v>#N/A</v>
          </cell>
          <cell r="J1212" t="e">
            <v>#N/A</v>
          </cell>
        </row>
        <row r="1213">
          <cell r="B1213">
            <v>762628</v>
          </cell>
          <cell r="C1213">
            <v>0.58489999999999998</v>
          </cell>
          <cell r="D1213">
            <v>0.47910000000000003</v>
          </cell>
          <cell r="E1213">
            <v>2.7400000000000001E-2</v>
          </cell>
          <cell r="F1213">
            <v>7.8399999999999997E-2</v>
          </cell>
          <cell r="G1213">
            <v>0</v>
          </cell>
          <cell r="H1213" t="e">
            <v>#N/A</v>
          </cell>
          <cell r="I1213" t="e">
            <v>#N/A</v>
          </cell>
          <cell r="J1213" t="e">
            <v>#N/A</v>
          </cell>
        </row>
        <row r="1214">
          <cell r="B1214">
            <v>762732</v>
          </cell>
          <cell r="C1214">
            <v>2.0185</v>
          </cell>
          <cell r="D1214">
            <v>1.5333000000000001</v>
          </cell>
          <cell r="E1214">
            <v>6.3E-2</v>
          </cell>
          <cell r="F1214">
            <v>0.3589</v>
          </cell>
          <cell r="G1214">
            <v>6.3299999999999995E-2</v>
          </cell>
          <cell r="H1214" t="e">
            <v>#N/A</v>
          </cell>
          <cell r="I1214" t="e">
            <v>#N/A</v>
          </cell>
          <cell r="J1214" t="e">
            <v>#N/A</v>
          </cell>
        </row>
        <row r="1215">
          <cell r="B1215">
            <v>763151</v>
          </cell>
          <cell r="C1215">
            <v>1.1884999999999999</v>
          </cell>
          <cell r="D1215">
            <v>0.65659999999999996</v>
          </cell>
          <cell r="E1215">
            <v>2.3400000000000001E-2</v>
          </cell>
          <cell r="F1215">
            <v>0.2344</v>
          </cell>
          <cell r="G1215">
            <v>0.2742</v>
          </cell>
          <cell r="H1215" t="e">
            <v>#N/A</v>
          </cell>
          <cell r="I1215" t="e">
            <v>#N/A</v>
          </cell>
          <cell r="J1215" t="e">
            <v>#N/A</v>
          </cell>
        </row>
        <row r="1216">
          <cell r="B1216">
            <v>765732</v>
          </cell>
          <cell r="C1216">
            <v>0.89929999999999999</v>
          </cell>
          <cell r="D1216">
            <v>0.61809999999999998</v>
          </cell>
          <cell r="E1216">
            <v>2.75E-2</v>
          </cell>
          <cell r="F1216">
            <v>0.23599999999999999</v>
          </cell>
          <cell r="G1216">
            <v>1.77E-2</v>
          </cell>
          <cell r="H1216" t="e">
            <v>#N/A</v>
          </cell>
          <cell r="I1216" t="e">
            <v>#N/A</v>
          </cell>
          <cell r="J1216" t="e">
            <v>#N/A</v>
          </cell>
        </row>
        <row r="1217">
          <cell r="B1217">
            <v>780552</v>
          </cell>
          <cell r="C1217">
            <v>1.2286999999999999</v>
          </cell>
          <cell r="D1217">
            <v>1.0039</v>
          </cell>
          <cell r="E1217">
            <v>2.9000000000000001E-2</v>
          </cell>
          <cell r="F1217">
            <v>0.13339999999999999</v>
          </cell>
          <cell r="G1217">
            <v>6.2399999999999997E-2</v>
          </cell>
          <cell r="H1217" t="e">
            <v>#N/A</v>
          </cell>
          <cell r="I1217" t="e">
            <v>#N/A</v>
          </cell>
          <cell r="J1217" t="e">
            <v>#N/A</v>
          </cell>
        </row>
        <row r="1218">
          <cell r="B1218">
            <v>769812</v>
          </cell>
          <cell r="C1218">
            <v>3.3186</v>
          </cell>
          <cell r="D1218">
            <v>2.2835999999999999</v>
          </cell>
          <cell r="E1218">
            <v>0.08</v>
          </cell>
          <cell r="F1218">
            <v>0.60240000000000005</v>
          </cell>
          <cell r="G1218">
            <v>0.35270000000000001</v>
          </cell>
          <cell r="H1218" t="e">
            <v>#N/A</v>
          </cell>
          <cell r="I1218" t="e">
            <v>#N/A</v>
          </cell>
          <cell r="J1218" t="e">
            <v>#N/A</v>
          </cell>
        </row>
        <row r="1219">
          <cell r="B1219">
            <v>755197</v>
          </cell>
          <cell r="C1219">
            <v>10.348599999999999</v>
          </cell>
          <cell r="D1219">
            <v>7.4329999999999998</v>
          </cell>
          <cell r="E1219">
            <v>0.50870000000000004</v>
          </cell>
          <cell r="F1219">
            <v>1.6961999999999999</v>
          </cell>
          <cell r="G1219">
            <v>0.71099999999999997</v>
          </cell>
          <cell r="I1219" t="e">
            <v>#N/A</v>
          </cell>
          <cell r="J1219" t="e">
            <v>#N/A</v>
          </cell>
        </row>
        <row r="1221">
          <cell r="B1221" t="str">
            <v>Evolução FEC Unidade São Paulo Sul</v>
          </cell>
        </row>
        <row r="1222">
          <cell r="B1222" t="str">
            <v>CONSUM</v>
          </cell>
          <cell r="C1222" t="str">
            <v>TOTAL</v>
          </cell>
          <cell r="D1222" t="str">
            <v>NPROG</v>
          </cell>
          <cell r="E1222" t="str">
            <v>PROG</v>
          </cell>
          <cell r="F1222" t="str">
            <v>SUBT INT</v>
          </cell>
          <cell r="G1222" t="str">
            <v>SUBT EXT</v>
          </cell>
        </row>
        <row r="1223">
          <cell r="B1223">
            <v>951710</v>
          </cell>
          <cell r="C1223">
            <v>0.67290000000000005</v>
          </cell>
          <cell r="D1223">
            <v>0.61550000000000005</v>
          </cell>
          <cell r="E1223">
            <v>4.0599999999999997E-2</v>
          </cell>
          <cell r="F1223">
            <v>1.67E-2</v>
          </cell>
          <cell r="G1223">
            <v>0</v>
          </cell>
          <cell r="H1223" t="e">
            <v>#N/A</v>
          </cell>
          <cell r="I1223" t="e">
            <v>#N/A</v>
          </cell>
          <cell r="J1223" t="e">
            <v>#N/A</v>
          </cell>
        </row>
        <row r="1224">
          <cell r="B1224">
            <v>951238</v>
          </cell>
          <cell r="C1224">
            <v>0.64959999999999996</v>
          </cell>
          <cell r="D1224">
            <v>0.55049999999999999</v>
          </cell>
          <cell r="E1224">
            <v>4.1599999999999998E-2</v>
          </cell>
          <cell r="F1224">
            <v>5.7500000000000002E-2</v>
          </cell>
          <cell r="G1224">
            <v>0</v>
          </cell>
          <cell r="H1224" t="e">
            <v>#N/A</v>
          </cell>
          <cell r="I1224" t="e">
            <v>#N/A</v>
          </cell>
          <cell r="J1224" t="e">
            <v>#N/A</v>
          </cell>
        </row>
        <row r="1225">
          <cell r="B1225">
            <v>958008</v>
          </cell>
          <cell r="C1225">
            <v>0.76739999999999997</v>
          </cell>
          <cell r="D1225">
            <v>0.49980000000000002</v>
          </cell>
          <cell r="E1225">
            <v>3.1199999999999999E-2</v>
          </cell>
          <cell r="F1225">
            <v>4.19E-2</v>
          </cell>
          <cell r="G1225">
            <v>0.1946</v>
          </cell>
          <cell r="H1225" t="e">
            <v>#N/A</v>
          </cell>
          <cell r="I1225" t="e">
            <v>#N/A</v>
          </cell>
          <cell r="J1225" t="e">
            <v>#N/A</v>
          </cell>
        </row>
        <row r="1226">
          <cell r="B1226">
            <v>953652</v>
          </cell>
          <cell r="C1226">
            <v>2.0903999999999998</v>
          </cell>
          <cell r="D1226">
            <v>1.6654</v>
          </cell>
          <cell r="E1226">
            <v>0.1134</v>
          </cell>
          <cell r="F1226">
            <v>0.11609999999999999</v>
          </cell>
          <cell r="G1226">
            <v>0.19550000000000001</v>
          </cell>
          <cell r="H1226" t="e">
            <v>#N/A</v>
          </cell>
          <cell r="I1226" t="e">
            <v>#N/A</v>
          </cell>
          <cell r="J1226" t="e">
            <v>#N/A</v>
          </cell>
        </row>
        <row r="1227">
          <cell r="B1227">
            <v>958023</v>
          </cell>
          <cell r="C1227">
            <v>0.57330000000000003</v>
          </cell>
          <cell r="D1227">
            <v>0.31879999999999997</v>
          </cell>
          <cell r="E1227">
            <v>7.3099999999999998E-2</v>
          </cell>
          <cell r="F1227">
            <v>2.29E-2</v>
          </cell>
          <cell r="G1227">
            <v>0.15859999999999999</v>
          </cell>
          <cell r="H1227" t="e">
            <v>#N/A</v>
          </cell>
          <cell r="I1227" t="e">
            <v>#N/A</v>
          </cell>
          <cell r="J1227" t="e">
            <v>#N/A</v>
          </cell>
        </row>
        <row r="1228">
          <cell r="B1228">
            <v>957977</v>
          </cell>
          <cell r="C1228">
            <v>0.66369999999999996</v>
          </cell>
          <cell r="D1228">
            <v>0.3296</v>
          </cell>
          <cell r="E1228">
            <v>5.2600000000000001E-2</v>
          </cell>
          <cell r="F1228">
            <v>0.22570000000000001</v>
          </cell>
          <cell r="G1228">
            <v>5.5899999999999998E-2</v>
          </cell>
          <cell r="H1228" t="e">
            <v>#N/A</v>
          </cell>
          <cell r="I1228" t="e">
            <v>#N/A</v>
          </cell>
          <cell r="J1228" t="e">
            <v>#N/A</v>
          </cell>
        </row>
        <row r="1229">
          <cell r="B1229">
            <v>957799</v>
          </cell>
          <cell r="C1229">
            <v>0.47839999999999999</v>
          </cell>
          <cell r="D1229">
            <v>0.39750000000000002</v>
          </cell>
          <cell r="E1229">
            <v>4.3400000000000001E-2</v>
          </cell>
          <cell r="F1229">
            <v>3.7400000000000003E-2</v>
          </cell>
          <cell r="G1229">
            <v>0</v>
          </cell>
          <cell r="H1229" t="e">
            <v>#N/A</v>
          </cell>
          <cell r="I1229" t="e">
            <v>#N/A</v>
          </cell>
          <cell r="J1229" t="e">
            <v>#N/A</v>
          </cell>
        </row>
        <row r="1230">
          <cell r="B1230">
            <v>957933</v>
          </cell>
          <cell r="C1230">
            <v>1.7154</v>
          </cell>
          <cell r="D1230">
            <v>1.0459000000000001</v>
          </cell>
          <cell r="E1230">
            <v>0.1691</v>
          </cell>
          <cell r="F1230">
            <v>0.28599999999999998</v>
          </cell>
          <cell r="G1230">
            <v>0.2145</v>
          </cell>
          <cell r="H1230" t="e">
            <v>#N/A</v>
          </cell>
          <cell r="I1230" t="e">
            <v>#N/A</v>
          </cell>
          <cell r="J1230" t="e">
            <v>#N/A</v>
          </cell>
        </row>
        <row r="1231">
          <cell r="B1231">
            <v>974966</v>
          </cell>
          <cell r="C1231">
            <v>0.54669999999999996</v>
          </cell>
          <cell r="D1231">
            <v>0.46870000000000001</v>
          </cell>
          <cell r="E1231">
            <v>3.5799999999999998E-2</v>
          </cell>
          <cell r="F1231">
            <v>2.1899999999999999E-2</v>
          </cell>
          <cell r="G1231">
            <v>2.0299999999999999E-2</v>
          </cell>
          <cell r="H1231" t="e">
            <v>#N/A</v>
          </cell>
          <cell r="I1231" t="e">
            <v>#N/A</v>
          </cell>
          <cell r="J1231" t="e">
            <v>#N/A</v>
          </cell>
        </row>
        <row r="1232">
          <cell r="B1232">
            <v>974883</v>
          </cell>
          <cell r="C1232">
            <v>0.31359999999999999</v>
          </cell>
          <cell r="D1232">
            <v>0.26919999999999999</v>
          </cell>
          <cell r="E1232">
            <v>3.9300000000000002E-2</v>
          </cell>
          <cell r="F1232">
            <v>5.0000000000000001E-3</v>
          </cell>
          <cell r="G1232">
            <v>0</v>
          </cell>
          <cell r="H1232" t="e">
            <v>#N/A</v>
          </cell>
          <cell r="I1232" t="e">
            <v>#N/A</v>
          </cell>
          <cell r="J1232" t="e">
            <v>#N/A</v>
          </cell>
        </row>
        <row r="1233">
          <cell r="B1233">
            <v>974942</v>
          </cell>
          <cell r="C1233">
            <v>0.4662</v>
          </cell>
          <cell r="D1233">
            <v>0.38740000000000002</v>
          </cell>
          <cell r="E1233">
            <v>4.8399999999999999E-2</v>
          </cell>
          <cell r="F1233">
            <v>3.04E-2</v>
          </cell>
          <cell r="G1233">
            <v>0</v>
          </cell>
          <cell r="H1233" t="e">
            <v>#N/A</v>
          </cell>
          <cell r="I1233" t="e">
            <v>#N/A</v>
          </cell>
          <cell r="J1233" t="e">
            <v>#N/A</v>
          </cell>
        </row>
        <row r="1234">
          <cell r="B1234">
            <v>974930</v>
          </cell>
          <cell r="C1234">
            <v>1.3265</v>
          </cell>
          <cell r="D1234">
            <v>1.1253</v>
          </cell>
          <cell r="E1234">
            <v>0.1235</v>
          </cell>
          <cell r="F1234">
            <v>5.7299999999999997E-2</v>
          </cell>
          <cell r="G1234">
            <v>2.0299999999999999E-2</v>
          </cell>
          <cell r="H1234" t="e">
            <v>#N/A</v>
          </cell>
          <cell r="I1234" t="e">
            <v>#N/A</v>
          </cell>
          <cell r="J1234" t="e">
            <v>#N/A</v>
          </cell>
        </row>
        <row r="1235">
          <cell r="B1235">
            <v>975648</v>
          </cell>
          <cell r="C1235">
            <v>0.74390000000000001</v>
          </cell>
          <cell r="D1235">
            <v>0.47</v>
          </cell>
          <cell r="E1235">
            <v>1.6899999999999998E-2</v>
          </cell>
          <cell r="F1235">
            <v>0.1095</v>
          </cell>
          <cell r="G1235">
            <v>0.14749999999999999</v>
          </cell>
          <cell r="H1235" t="e">
            <v>#N/A</v>
          </cell>
          <cell r="I1235" t="e">
            <v>#N/A</v>
          </cell>
          <cell r="J1235" t="e">
            <v>#N/A</v>
          </cell>
        </row>
        <row r="1236">
          <cell r="B1236">
            <v>975764</v>
          </cell>
          <cell r="C1236">
            <v>0.42630000000000001</v>
          </cell>
          <cell r="D1236">
            <v>0.376</v>
          </cell>
          <cell r="E1236">
            <v>1.2500000000000001E-2</v>
          </cell>
          <cell r="F1236">
            <v>3.7699999999999997E-2</v>
          </cell>
          <cell r="G1236">
            <v>1E-4</v>
          </cell>
          <cell r="H1236" t="e">
            <v>#N/A</v>
          </cell>
          <cell r="I1236" t="e">
            <v>#N/A</v>
          </cell>
          <cell r="J1236" t="e">
            <v>#N/A</v>
          </cell>
        </row>
        <row r="1237">
          <cell r="B1237">
            <v>993935</v>
          </cell>
          <cell r="C1237">
            <v>0.67700000000000005</v>
          </cell>
          <cell r="D1237">
            <v>0.58040000000000003</v>
          </cell>
          <cell r="E1237">
            <v>2.2599999999999999E-2</v>
          </cell>
          <cell r="F1237">
            <v>2.1299999999999999E-2</v>
          </cell>
          <cell r="G1237">
            <v>5.28E-2</v>
          </cell>
          <cell r="H1237" t="e">
            <v>#N/A</v>
          </cell>
          <cell r="I1237" t="e">
            <v>#N/A</v>
          </cell>
          <cell r="J1237" t="e">
            <v>#N/A</v>
          </cell>
        </row>
        <row r="1238">
          <cell r="B1238">
            <v>981782</v>
          </cell>
          <cell r="C1238">
            <v>1.8483000000000001</v>
          </cell>
          <cell r="D1238">
            <v>1.4282999999999999</v>
          </cell>
          <cell r="E1238">
            <v>5.21E-2</v>
          </cell>
          <cell r="F1238">
            <v>0.1678</v>
          </cell>
          <cell r="G1238">
            <v>0.2001</v>
          </cell>
          <cell r="H1238" t="e">
            <v>#N/A</v>
          </cell>
          <cell r="I1238" t="e">
            <v>#N/A</v>
          </cell>
          <cell r="J1238" t="e">
            <v>#N/A</v>
          </cell>
        </row>
        <row r="1239">
          <cell r="B1239">
            <v>967074</v>
          </cell>
          <cell r="C1239">
            <v>6.9743000000000004</v>
          </cell>
          <cell r="D1239">
            <v>5.2628000000000004</v>
          </cell>
          <cell r="E1239">
            <v>0.45669999999999999</v>
          </cell>
          <cell r="F1239">
            <v>0.626</v>
          </cell>
          <cell r="G1239">
            <v>0.62890000000000001</v>
          </cell>
          <cell r="I1239" t="e">
            <v>#N/A</v>
          </cell>
          <cell r="J1239" t="e">
            <v>#N/A</v>
          </cell>
        </row>
        <row r="1241">
          <cell r="B1241" t="str">
            <v>Evolução FEC Unidade Anhembi</v>
          </cell>
        </row>
        <row r="1242">
          <cell r="B1242" t="str">
            <v>CONSUM</v>
          </cell>
          <cell r="C1242" t="str">
            <v>TOTAL</v>
          </cell>
          <cell r="D1242" t="str">
            <v>NPROG</v>
          </cell>
          <cell r="E1242" t="str">
            <v>PROG</v>
          </cell>
          <cell r="F1242" t="str">
            <v>SUBT INT</v>
          </cell>
          <cell r="G1242" t="str">
            <v>SUBT EXT</v>
          </cell>
        </row>
        <row r="1243">
          <cell r="B1243">
            <v>764938</v>
          </cell>
          <cell r="C1243">
            <v>0.87039999999999995</v>
          </cell>
          <cell r="D1243">
            <v>0.64339999999999997</v>
          </cell>
          <cell r="E1243">
            <v>3.04E-2</v>
          </cell>
          <cell r="F1243">
            <v>0.1966</v>
          </cell>
          <cell r="G1243">
            <v>0</v>
          </cell>
          <cell r="H1243" t="e">
            <v>#N/A</v>
          </cell>
          <cell r="I1243" t="e">
            <v>#N/A</v>
          </cell>
          <cell r="J1243" t="e">
            <v>#N/A</v>
          </cell>
        </row>
        <row r="1244">
          <cell r="B1244">
            <v>764908</v>
          </cell>
          <cell r="C1244">
            <v>0.48039999999999999</v>
          </cell>
          <cell r="D1244">
            <v>0.26919999999999999</v>
          </cell>
          <cell r="E1244">
            <v>4.41E-2</v>
          </cell>
          <cell r="F1244">
            <v>0.1671</v>
          </cell>
          <cell r="G1244">
            <v>0</v>
          </cell>
          <cell r="H1244" t="e">
            <v>#N/A</v>
          </cell>
          <cell r="I1244" t="e">
            <v>#N/A</v>
          </cell>
          <cell r="J1244" t="e">
            <v>#N/A</v>
          </cell>
        </row>
        <row r="1245">
          <cell r="B1245">
            <v>764697</v>
          </cell>
          <cell r="C1245">
            <v>0.8518</v>
          </cell>
          <cell r="D1245">
            <v>0.27939999999999998</v>
          </cell>
          <cell r="E1245">
            <v>5.6099999999999997E-2</v>
          </cell>
          <cell r="F1245">
            <v>8.7599999999999997E-2</v>
          </cell>
          <cell r="G1245">
            <v>0.42859999999999998</v>
          </cell>
          <cell r="H1245" t="e">
            <v>#N/A</v>
          </cell>
          <cell r="I1245" t="e">
            <v>#N/A</v>
          </cell>
          <cell r="J1245" t="e">
            <v>#N/A</v>
          </cell>
        </row>
        <row r="1246">
          <cell r="B1246">
            <v>764848</v>
          </cell>
          <cell r="C1246">
            <v>2.2025999999999999</v>
          </cell>
          <cell r="D1246">
            <v>1.1919999999999999</v>
          </cell>
          <cell r="E1246">
            <v>0.13059999999999999</v>
          </cell>
          <cell r="F1246">
            <v>0.45129999999999998</v>
          </cell>
          <cell r="G1246">
            <v>0.42849999999999999</v>
          </cell>
          <cell r="H1246" t="e">
            <v>#N/A</v>
          </cell>
          <cell r="I1246" t="e">
            <v>#N/A</v>
          </cell>
          <cell r="J1246" t="e">
            <v>#N/A</v>
          </cell>
        </row>
        <row r="1247">
          <cell r="B1247">
            <v>764805</v>
          </cell>
          <cell r="C1247">
            <v>0.35560000000000003</v>
          </cell>
          <cell r="D1247">
            <v>0.2336</v>
          </cell>
          <cell r="E1247">
            <v>3.2199999999999999E-2</v>
          </cell>
          <cell r="F1247">
            <v>8.9899999999999994E-2</v>
          </cell>
          <cell r="G1247">
            <v>0</v>
          </cell>
          <cell r="H1247" t="e">
            <v>#N/A</v>
          </cell>
          <cell r="I1247" t="e">
            <v>#N/A</v>
          </cell>
          <cell r="J1247" t="e">
            <v>#N/A</v>
          </cell>
        </row>
        <row r="1248">
          <cell r="B1248">
            <v>764819</v>
          </cell>
          <cell r="C1248">
            <v>0.68189999999999995</v>
          </cell>
          <cell r="D1248">
            <v>0.33050000000000002</v>
          </cell>
          <cell r="E1248">
            <v>2.5000000000000001E-2</v>
          </cell>
          <cell r="F1248">
            <v>0.32629999999999998</v>
          </cell>
          <cell r="G1248">
            <v>0</v>
          </cell>
          <cell r="H1248" t="e">
            <v>#N/A</v>
          </cell>
          <cell r="I1248" t="e">
            <v>#N/A</v>
          </cell>
          <cell r="J1248" t="e">
            <v>#N/A</v>
          </cell>
        </row>
        <row r="1249">
          <cell r="B1249">
            <v>765285</v>
          </cell>
          <cell r="C1249">
            <v>0.83309999999999995</v>
          </cell>
          <cell r="D1249">
            <v>0.29980000000000001</v>
          </cell>
          <cell r="E1249">
            <v>3.1699999999999999E-2</v>
          </cell>
          <cell r="F1249">
            <v>0.50170000000000003</v>
          </cell>
          <cell r="G1249">
            <v>0</v>
          </cell>
          <cell r="H1249" t="e">
            <v>#N/A</v>
          </cell>
          <cell r="I1249" t="e">
            <v>#N/A</v>
          </cell>
          <cell r="J1249" t="e">
            <v>#N/A</v>
          </cell>
        </row>
        <row r="1250">
          <cell r="B1250">
            <v>764970</v>
          </cell>
          <cell r="C1250">
            <v>1.8707</v>
          </cell>
          <cell r="D1250">
            <v>0.8639</v>
          </cell>
          <cell r="E1250">
            <v>8.8900000000000007E-2</v>
          </cell>
          <cell r="F1250">
            <v>0.91800000000000004</v>
          </cell>
          <cell r="G1250">
            <v>0</v>
          </cell>
          <cell r="H1250" t="e">
            <v>#N/A</v>
          </cell>
          <cell r="I1250" t="e">
            <v>#N/A</v>
          </cell>
          <cell r="J1250" t="e">
            <v>#N/A</v>
          </cell>
        </row>
        <row r="1251">
          <cell r="B1251">
            <v>776620</v>
          </cell>
          <cell r="C1251">
            <v>0.73029999999999995</v>
          </cell>
          <cell r="D1251">
            <v>0.52649999999999997</v>
          </cell>
          <cell r="E1251">
            <v>1.49E-2</v>
          </cell>
          <cell r="F1251">
            <v>3.3500000000000002E-2</v>
          </cell>
          <cell r="G1251">
            <v>0.1555</v>
          </cell>
          <cell r="H1251" t="e">
            <v>#N/A</v>
          </cell>
          <cell r="I1251" t="e">
            <v>#N/A</v>
          </cell>
          <cell r="J1251" t="e">
            <v>#N/A</v>
          </cell>
        </row>
        <row r="1252">
          <cell r="B1252">
            <v>776710</v>
          </cell>
          <cell r="C1252">
            <v>0.30709999999999998</v>
          </cell>
          <cell r="D1252">
            <v>0.2293</v>
          </cell>
          <cell r="E1252">
            <v>1.14E-2</v>
          </cell>
          <cell r="F1252">
            <v>6.6299999999999998E-2</v>
          </cell>
          <cell r="G1252">
            <v>0</v>
          </cell>
          <cell r="H1252" t="e">
            <v>#N/A</v>
          </cell>
          <cell r="I1252" t="e">
            <v>#N/A</v>
          </cell>
          <cell r="J1252" t="e">
            <v>#N/A</v>
          </cell>
        </row>
        <row r="1253">
          <cell r="B1253">
            <v>776641</v>
          </cell>
          <cell r="C1253">
            <v>0.49959999999999999</v>
          </cell>
          <cell r="D1253">
            <v>0.2316</v>
          </cell>
          <cell r="E1253">
            <v>2.2499999999999999E-2</v>
          </cell>
          <cell r="F1253">
            <v>0.2455</v>
          </cell>
          <cell r="G1253">
            <v>0</v>
          </cell>
          <cell r="H1253" t="e">
            <v>#N/A</v>
          </cell>
          <cell r="I1253" t="e">
            <v>#N/A</v>
          </cell>
          <cell r="J1253" t="e">
            <v>#N/A</v>
          </cell>
        </row>
        <row r="1254">
          <cell r="B1254">
            <v>776657</v>
          </cell>
          <cell r="C1254">
            <v>1.5369999999999999</v>
          </cell>
          <cell r="D1254">
            <v>0.98740000000000006</v>
          </cell>
          <cell r="E1254">
            <v>4.8800000000000003E-2</v>
          </cell>
          <cell r="F1254">
            <v>0.3453</v>
          </cell>
          <cell r="G1254">
            <v>0.1555</v>
          </cell>
          <cell r="H1254" t="e">
            <v>#N/A</v>
          </cell>
          <cell r="I1254" t="e">
            <v>#N/A</v>
          </cell>
          <cell r="J1254" t="e">
            <v>#N/A</v>
          </cell>
        </row>
        <row r="1255">
          <cell r="B1255">
            <v>777120</v>
          </cell>
          <cell r="C1255">
            <v>0.7802</v>
          </cell>
          <cell r="D1255">
            <v>0.28589999999999999</v>
          </cell>
          <cell r="E1255">
            <v>1.6199999999999999E-2</v>
          </cell>
          <cell r="F1255">
            <v>2.7900000000000001E-2</v>
          </cell>
          <cell r="G1255">
            <v>0.45019999999999999</v>
          </cell>
          <cell r="H1255" t="e">
            <v>#N/A</v>
          </cell>
          <cell r="I1255" t="e">
            <v>#N/A</v>
          </cell>
          <cell r="J1255" t="e">
            <v>#N/A</v>
          </cell>
        </row>
        <row r="1256">
          <cell r="B1256">
            <v>777197</v>
          </cell>
          <cell r="C1256">
            <v>0.3599</v>
          </cell>
          <cell r="D1256">
            <v>0.3266</v>
          </cell>
          <cell r="E1256">
            <v>2.1999999999999999E-2</v>
          </cell>
          <cell r="F1256">
            <v>1.1299999999999999E-2</v>
          </cell>
          <cell r="G1256">
            <v>0</v>
          </cell>
          <cell r="H1256" t="e">
            <v>#N/A</v>
          </cell>
          <cell r="I1256" t="e">
            <v>#N/A</v>
          </cell>
          <cell r="J1256" t="e">
            <v>#N/A</v>
          </cell>
        </row>
        <row r="1257">
          <cell r="B1257">
            <v>787526</v>
          </cell>
          <cell r="C1257">
            <v>1.1165</v>
          </cell>
          <cell r="D1257">
            <v>0.69610000000000005</v>
          </cell>
          <cell r="E1257">
            <v>3.4299999999999997E-2</v>
          </cell>
          <cell r="F1257">
            <v>4.07E-2</v>
          </cell>
          <cell r="G1257">
            <v>0.3453</v>
          </cell>
          <cell r="H1257" t="e">
            <v>#N/A</v>
          </cell>
          <cell r="I1257" t="e">
            <v>#N/A</v>
          </cell>
          <cell r="J1257" t="e">
            <v>#N/A</v>
          </cell>
        </row>
        <row r="1258">
          <cell r="B1258">
            <v>780614</v>
          </cell>
          <cell r="C1258">
            <v>2.2614000000000001</v>
          </cell>
          <cell r="D1258">
            <v>1.3121</v>
          </cell>
          <cell r="E1258">
            <v>7.2599999999999998E-2</v>
          </cell>
          <cell r="F1258">
            <v>8.0100000000000005E-2</v>
          </cell>
          <cell r="G1258">
            <v>0.79649999999999999</v>
          </cell>
          <cell r="H1258" t="e">
            <v>#N/A</v>
          </cell>
          <cell r="I1258" t="e">
            <v>#N/A</v>
          </cell>
          <cell r="J1258" t="e">
            <v>#N/A</v>
          </cell>
        </row>
        <row r="1259">
          <cell r="B1259">
            <v>771772</v>
          </cell>
          <cell r="C1259">
            <v>7.8711000000000002</v>
          </cell>
          <cell r="D1259">
            <v>4.3583999999999996</v>
          </cell>
          <cell r="E1259">
            <v>0.34010000000000001</v>
          </cell>
          <cell r="F1259">
            <v>1.7857000000000001</v>
          </cell>
          <cell r="G1259">
            <v>1.3868</v>
          </cell>
          <cell r="I1259" t="e">
            <v>#N/A</v>
          </cell>
          <cell r="J1259" t="e">
            <v>#N/A</v>
          </cell>
        </row>
        <row r="1261">
          <cell r="B1261" t="str">
            <v>Evolução FEC Unidade Centro</v>
          </cell>
        </row>
        <row r="1262">
          <cell r="B1262" t="str">
            <v>CONSUM</v>
          </cell>
          <cell r="C1262" t="str">
            <v>TOTAL</v>
          </cell>
          <cell r="D1262" t="str">
            <v>NPROG</v>
          </cell>
          <cell r="E1262" t="str">
            <v>PROG</v>
          </cell>
          <cell r="F1262" t="str">
            <v>SUBT INT</v>
          </cell>
          <cell r="G1262" t="str">
            <v>SUBT EXT</v>
          </cell>
        </row>
        <row r="1263">
          <cell r="B1263">
            <v>675819</v>
          </cell>
          <cell r="C1263">
            <v>0.37030000000000002</v>
          </cell>
          <cell r="D1263">
            <v>0.30940000000000001</v>
          </cell>
          <cell r="E1263">
            <v>5.6099999999999997E-2</v>
          </cell>
          <cell r="F1263">
            <v>4.8999999999999998E-3</v>
          </cell>
          <cell r="G1263">
            <v>0</v>
          </cell>
          <cell r="H1263" t="e">
            <v>#N/A</v>
          </cell>
          <cell r="I1263" t="e">
            <v>#N/A</v>
          </cell>
          <cell r="J1263" t="e">
            <v>#N/A</v>
          </cell>
        </row>
        <row r="1264">
          <cell r="B1264">
            <v>675407</v>
          </cell>
          <cell r="C1264">
            <v>0.56579999999999997</v>
          </cell>
          <cell r="D1264">
            <v>0.39269999999999999</v>
          </cell>
          <cell r="E1264">
            <v>3.7699999999999997E-2</v>
          </cell>
          <cell r="F1264">
            <v>0.13539999999999999</v>
          </cell>
          <cell r="G1264">
            <v>0</v>
          </cell>
          <cell r="H1264" t="e">
            <v>#N/A</v>
          </cell>
          <cell r="I1264" t="e">
            <v>#N/A</v>
          </cell>
          <cell r="J1264" t="e">
            <v>#N/A</v>
          </cell>
        </row>
        <row r="1265">
          <cell r="B1265">
            <v>675780</v>
          </cell>
          <cell r="C1265">
            <v>0.44590000000000002</v>
          </cell>
          <cell r="D1265">
            <v>0.28149999999999997</v>
          </cell>
          <cell r="E1265">
            <v>4.4999999999999998E-2</v>
          </cell>
          <cell r="F1265">
            <v>3.27E-2</v>
          </cell>
          <cell r="G1265">
            <v>8.6699999999999999E-2</v>
          </cell>
          <cell r="H1265" t="e">
            <v>#N/A</v>
          </cell>
          <cell r="I1265" t="e">
            <v>#N/A</v>
          </cell>
          <cell r="J1265" t="e">
            <v>#N/A</v>
          </cell>
        </row>
        <row r="1266">
          <cell r="B1266">
            <v>675669</v>
          </cell>
          <cell r="C1266">
            <v>1.3818999999999999</v>
          </cell>
          <cell r="D1266">
            <v>0.98360000000000003</v>
          </cell>
          <cell r="E1266">
            <v>0.13880000000000001</v>
          </cell>
          <cell r="F1266">
            <v>0.17299999999999999</v>
          </cell>
          <cell r="G1266">
            <v>8.6699999999999999E-2</v>
          </cell>
          <cell r="H1266" t="e">
            <v>#N/A</v>
          </cell>
          <cell r="I1266" t="e">
            <v>#N/A</v>
          </cell>
          <cell r="J1266" t="e">
            <v>#N/A</v>
          </cell>
        </row>
        <row r="1267">
          <cell r="B1267">
            <v>675783</v>
          </cell>
          <cell r="C1267">
            <v>0.69920000000000004</v>
          </cell>
          <cell r="D1267">
            <v>0.21829999999999999</v>
          </cell>
          <cell r="E1267">
            <v>6.8400000000000002E-2</v>
          </cell>
          <cell r="F1267">
            <v>6.8199999999999997E-2</v>
          </cell>
          <cell r="G1267">
            <v>0.34420000000000001</v>
          </cell>
          <cell r="H1267" t="e">
            <v>#N/A</v>
          </cell>
          <cell r="I1267" t="e">
            <v>#N/A</v>
          </cell>
          <cell r="J1267" t="e">
            <v>#N/A</v>
          </cell>
        </row>
        <row r="1268">
          <cell r="B1268">
            <v>675760</v>
          </cell>
          <cell r="C1268">
            <v>0.37059999999999998</v>
          </cell>
          <cell r="D1268">
            <v>0.2944</v>
          </cell>
          <cell r="E1268">
            <v>9.4000000000000004E-3</v>
          </cell>
          <cell r="F1268">
            <v>2.9100000000000001E-2</v>
          </cell>
          <cell r="G1268">
            <v>3.7699999999999997E-2</v>
          </cell>
          <cell r="H1268" t="e">
            <v>#N/A</v>
          </cell>
          <cell r="I1268" t="e">
            <v>#N/A</v>
          </cell>
          <cell r="J1268" t="e">
            <v>#N/A</v>
          </cell>
        </row>
        <row r="1269">
          <cell r="B1269">
            <v>674633</v>
          </cell>
          <cell r="C1269">
            <v>0.1981</v>
          </cell>
          <cell r="D1269">
            <v>0.1663</v>
          </cell>
          <cell r="E1269">
            <v>1.09E-2</v>
          </cell>
          <cell r="F1269">
            <v>2.0899999999999998E-2</v>
          </cell>
          <cell r="G1269">
            <v>0</v>
          </cell>
          <cell r="H1269" t="e">
            <v>#N/A</v>
          </cell>
          <cell r="I1269" t="e">
            <v>#N/A</v>
          </cell>
          <cell r="J1269" t="e">
            <v>#N/A</v>
          </cell>
        </row>
        <row r="1270">
          <cell r="B1270">
            <v>675392</v>
          </cell>
          <cell r="C1270">
            <v>1.2683</v>
          </cell>
          <cell r="D1270">
            <v>0.67910000000000004</v>
          </cell>
          <cell r="E1270">
            <v>8.8700000000000001E-2</v>
          </cell>
          <cell r="F1270">
            <v>0.1182</v>
          </cell>
          <cell r="G1270">
            <v>0.3821</v>
          </cell>
          <cell r="H1270" t="e">
            <v>#N/A</v>
          </cell>
          <cell r="I1270" t="e">
            <v>#N/A</v>
          </cell>
          <cell r="J1270" t="e">
            <v>#N/A</v>
          </cell>
        </row>
        <row r="1271">
          <cell r="B1271">
            <v>684427</v>
          </cell>
          <cell r="C1271">
            <v>0.28749999999999998</v>
          </cell>
          <cell r="D1271">
            <v>0.22789999999999999</v>
          </cell>
          <cell r="E1271">
            <v>1.8800000000000001E-2</v>
          </cell>
          <cell r="F1271">
            <v>4.07E-2</v>
          </cell>
          <cell r="G1271">
            <v>0</v>
          </cell>
          <cell r="H1271" t="e">
            <v>#N/A</v>
          </cell>
          <cell r="I1271" t="e">
            <v>#N/A</v>
          </cell>
          <cell r="J1271" t="e">
            <v>#N/A</v>
          </cell>
        </row>
        <row r="1272">
          <cell r="B1272">
            <v>683445</v>
          </cell>
          <cell r="C1272">
            <v>0.1888</v>
          </cell>
          <cell r="D1272">
            <v>0.13750000000000001</v>
          </cell>
          <cell r="E1272">
            <v>1.9400000000000001E-2</v>
          </cell>
          <cell r="F1272">
            <v>3.1899999999999998E-2</v>
          </cell>
          <cell r="G1272">
            <v>0</v>
          </cell>
          <cell r="H1272" t="e">
            <v>#N/A</v>
          </cell>
          <cell r="I1272" t="e">
            <v>#N/A</v>
          </cell>
          <cell r="J1272" t="e">
            <v>#N/A</v>
          </cell>
        </row>
        <row r="1273">
          <cell r="B1273">
            <v>682818</v>
          </cell>
          <cell r="C1273">
            <v>0.26079999999999998</v>
          </cell>
          <cell r="D1273">
            <v>0.15060000000000001</v>
          </cell>
          <cell r="E1273">
            <v>5.11E-2</v>
          </cell>
          <cell r="F1273">
            <v>5.91E-2</v>
          </cell>
          <cell r="G1273">
            <v>0</v>
          </cell>
          <cell r="H1273" t="e">
            <v>#N/A</v>
          </cell>
          <cell r="I1273" t="e">
            <v>#N/A</v>
          </cell>
          <cell r="J1273" t="e">
            <v>#N/A</v>
          </cell>
        </row>
        <row r="1274">
          <cell r="B1274">
            <v>683563</v>
          </cell>
          <cell r="C1274">
            <v>0.73709999999999998</v>
          </cell>
          <cell r="D1274">
            <v>0.5161</v>
          </cell>
          <cell r="E1274">
            <v>8.9300000000000004E-2</v>
          </cell>
          <cell r="F1274">
            <v>0.13170000000000001</v>
          </cell>
          <cell r="G1274">
            <v>0</v>
          </cell>
          <cell r="H1274" t="e">
            <v>#N/A</v>
          </cell>
          <cell r="I1274" t="e">
            <v>#N/A</v>
          </cell>
          <cell r="J1274" t="e">
            <v>#N/A</v>
          </cell>
        </row>
        <row r="1275">
          <cell r="B1275">
            <v>682925</v>
          </cell>
          <cell r="C1275">
            <v>0.58230000000000004</v>
          </cell>
          <cell r="D1275">
            <v>0.41670000000000001</v>
          </cell>
          <cell r="E1275">
            <v>6.4399999999999999E-2</v>
          </cell>
          <cell r="F1275">
            <v>3.3700000000000001E-2</v>
          </cell>
          <cell r="G1275">
            <v>6.7500000000000004E-2</v>
          </cell>
          <cell r="H1275" t="e">
            <v>#N/A</v>
          </cell>
          <cell r="I1275" t="e">
            <v>#N/A</v>
          </cell>
          <cell r="J1275" t="e">
            <v>#N/A</v>
          </cell>
        </row>
        <row r="1276">
          <cell r="B1276">
            <v>681511</v>
          </cell>
          <cell r="C1276">
            <v>0.35320000000000001</v>
          </cell>
          <cell r="D1276">
            <v>0.23910000000000001</v>
          </cell>
          <cell r="E1276">
            <v>4.5600000000000002E-2</v>
          </cell>
          <cell r="F1276">
            <v>6.8400000000000002E-2</v>
          </cell>
          <cell r="G1276">
            <v>0</v>
          </cell>
          <cell r="H1276" t="e">
            <v>#N/A</v>
          </cell>
          <cell r="I1276" t="e">
            <v>#N/A</v>
          </cell>
          <cell r="J1276" t="e">
            <v>#N/A</v>
          </cell>
        </row>
        <row r="1277">
          <cell r="B1277">
            <v>695161</v>
          </cell>
          <cell r="C1277">
            <v>0.41789999999999999</v>
          </cell>
          <cell r="D1277">
            <v>0.317</v>
          </cell>
          <cell r="E1277">
            <v>3.3399999999999999E-2</v>
          </cell>
          <cell r="F1277">
            <v>2.5999999999999999E-2</v>
          </cell>
          <cell r="G1277">
            <v>4.1399999999999999E-2</v>
          </cell>
          <cell r="H1277" t="e">
            <v>#N/A</v>
          </cell>
          <cell r="I1277" t="e">
            <v>#N/A</v>
          </cell>
          <cell r="J1277" t="e">
            <v>#N/A</v>
          </cell>
        </row>
        <row r="1278">
          <cell r="B1278">
            <v>686532</v>
          </cell>
          <cell r="C1278">
            <v>1.353</v>
          </cell>
          <cell r="D1278">
            <v>0.9728</v>
          </cell>
          <cell r="E1278">
            <v>0.1431</v>
          </cell>
          <cell r="F1278">
            <v>0.12770000000000001</v>
          </cell>
          <cell r="G1278">
            <v>0.1091</v>
          </cell>
          <cell r="H1278" t="e">
            <v>#N/A</v>
          </cell>
          <cell r="I1278" t="e">
            <v>#N/A</v>
          </cell>
          <cell r="J1278" t="e">
            <v>#N/A</v>
          </cell>
        </row>
        <row r="1279">
          <cell r="B1279">
            <v>680289</v>
          </cell>
          <cell r="C1279">
            <v>4.7378</v>
          </cell>
          <cell r="D1279">
            <v>3.1515</v>
          </cell>
          <cell r="E1279">
            <v>0.46010000000000001</v>
          </cell>
          <cell r="F1279">
            <v>0.5504</v>
          </cell>
          <cell r="G1279">
            <v>0.5756</v>
          </cell>
          <cell r="I1279" t="e">
            <v>#N/A</v>
          </cell>
          <cell r="J1279" t="e">
            <v>#N/A</v>
          </cell>
        </row>
        <row r="1281">
          <cell r="B1281" t="str">
            <v>Evolução FEC Unidade Leste</v>
          </cell>
        </row>
        <row r="1282">
          <cell r="B1282" t="str">
            <v>CONSUM</v>
          </cell>
          <cell r="C1282" t="str">
            <v>TOTAL</v>
          </cell>
          <cell r="D1282" t="str">
            <v>NPROG</v>
          </cell>
          <cell r="E1282" t="str">
            <v>PROG</v>
          </cell>
          <cell r="F1282" t="str">
            <v>SUBT INT</v>
          </cell>
          <cell r="G1282" t="str">
            <v>SUBT EXT</v>
          </cell>
        </row>
        <row r="1283">
          <cell r="B1283">
            <v>1308832</v>
          </cell>
          <cell r="C1283">
            <v>0.61050000000000004</v>
          </cell>
          <cell r="D1283">
            <v>0.53669999999999995</v>
          </cell>
          <cell r="E1283">
            <v>3.44E-2</v>
          </cell>
          <cell r="F1283">
            <v>3.95E-2</v>
          </cell>
          <cell r="G1283">
            <v>0</v>
          </cell>
          <cell r="H1283" t="e">
            <v>#N/A</v>
          </cell>
          <cell r="I1283" t="e">
            <v>#N/A</v>
          </cell>
          <cell r="J1283" t="e">
            <v>#N/A</v>
          </cell>
        </row>
        <row r="1284">
          <cell r="B1284">
            <v>1308285</v>
          </cell>
          <cell r="C1284">
            <v>0.80579999999999996</v>
          </cell>
          <cell r="D1284">
            <v>0.28010000000000002</v>
          </cell>
          <cell r="E1284">
            <v>3.7400000000000003E-2</v>
          </cell>
          <cell r="F1284">
            <v>0.23699999999999999</v>
          </cell>
          <cell r="G1284">
            <v>0.25130000000000002</v>
          </cell>
          <cell r="H1284" t="e">
            <v>#N/A</v>
          </cell>
          <cell r="I1284" t="e">
            <v>#N/A</v>
          </cell>
          <cell r="J1284" t="e">
            <v>#N/A</v>
          </cell>
        </row>
        <row r="1285">
          <cell r="B1285">
            <v>1307611</v>
          </cell>
          <cell r="C1285">
            <v>0.4239</v>
          </cell>
          <cell r="D1285">
            <v>0.2374</v>
          </cell>
          <cell r="E1285">
            <v>2.5999999999999999E-2</v>
          </cell>
          <cell r="F1285">
            <v>1.1599999999999999E-2</v>
          </cell>
          <cell r="G1285">
            <v>0.14899999999999999</v>
          </cell>
          <cell r="H1285" t="e">
            <v>#N/A</v>
          </cell>
          <cell r="I1285" t="e">
            <v>#N/A</v>
          </cell>
          <cell r="J1285" t="e">
            <v>#N/A</v>
          </cell>
        </row>
        <row r="1286">
          <cell r="B1286">
            <v>1308243</v>
          </cell>
          <cell r="C1286">
            <v>1.8403</v>
          </cell>
          <cell r="D1286">
            <v>1.0543</v>
          </cell>
          <cell r="E1286">
            <v>9.7799999999999998E-2</v>
          </cell>
          <cell r="F1286">
            <v>0.28810000000000002</v>
          </cell>
          <cell r="G1286">
            <v>0.4002</v>
          </cell>
          <cell r="H1286" t="e">
            <v>#N/A</v>
          </cell>
          <cell r="I1286" t="e">
            <v>#N/A</v>
          </cell>
          <cell r="J1286" t="e">
            <v>#N/A</v>
          </cell>
        </row>
        <row r="1287">
          <cell r="B1287">
            <v>1307476</v>
          </cell>
          <cell r="C1287">
            <v>0.49840000000000001</v>
          </cell>
          <cell r="D1287">
            <v>0.26719999999999999</v>
          </cell>
          <cell r="E1287">
            <v>5.21E-2</v>
          </cell>
          <cell r="F1287">
            <v>0.16750000000000001</v>
          </cell>
          <cell r="G1287">
            <v>1.1599999999999999E-2</v>
          </cell>
          <cell r="H1287" t="e">
            <v>#N/A</v>
          </cell>
          <cell r="I1287" t="e">
            <v>#N/A</v>
          </cell>
          <cell r="J1287" t="e">
            <v>#N/A</v>
          </cell>
        </row>
        <row r="1288">
          <cell r="B1288">
            <v>1307438</v>
          </cell>
          <cell r="C1288">
            <v>0.58899999999999997</v>
          </cell>
          <cell r="D1288">
            <v>0.39379999999999998</v>
          </cell>
          <cell r="E1288">
            <v>6.7900000000000002E-2</v>
          </cell>
          <cell r="F1288">
            <v>0.1157</v>
          </cell>
          <cell r="G1288">
            <v>1.1599999999999999E-2</v>
          </cell>
          <cell r="H1288" t="e">
            <v>#N/A</v>
          </cell>
          <cell r="I1288" t="e">
            <v>#N/A</v>
          </cell>
          <cell r="J1288" t="e">
            <v>#N/A</v>
          </cell>
        </row>
        <row r="1289">
          <cell r="B1289">
            <v>1306908</v>
          </cell>
          <cell r="C1289">
            <v>0.34200000000000003</v>
          </cell>
          <cell r="D1289">
            <v>0.28360000000000002</v>
          </cell>
          <cell r="E1289">
            <v>1.04E-2</v>
          </cell>
          <cell r="F1289">
            <v>4.8099999999999997E-2</v>
          </cell>
          <cell r="G1289">
            <v>0</v>
          </cell>
          <cell r="H1289" t="e">
            <v>#N/A</v>
          </cell>
          <cell r="I1289" t="e">
            <v>#N/A</v>
          </cell>
          <cell r="J1289" t="e">
            <v>#N/A</v>
          </cell>
        </row>
        <row r="1290">
          <cell r="B1290">
            <v>1307274</v>
          </cell>
          <cell r="C1290">
            <v>1.4295</v>
          </cell>
          <cell r="D1290">
            <v>0.9446</v>
          </cell>
          <cell r="E1290">
            <v>0.13039999999999999</v>
          </cell>
          <cell r="F1290">
            <v>0.33129999999999998</v>
          </cell>
          <cell r="G1290">
            <v>2.3199999999999998E-2</v>
          </cell>
          <cell r="H1290" t="e">
            <v>#N/A</v>
          </cell>
          <cell r="I1290" t="e">
            <v>#N/A</v>
          </cell>
          <cell r="J1290" t="e">
            <v>#N/A</v>
          </cell>
        </row>
        <row r="1291">
          <cell r="B1291">
            <v>1323847</v>
          </cell>
          <cell r="C1291">
            <v>0.47789999999999999</v>
          </cell>
          <cell r="D1291">
            <v>0.3483</v>
          </cell>
          <cell r="E1291">
            <v>3.5999999999999997E-2</v>
          </cell>
          <cell r="F1291">
            <v>9.3600000000000003E-2</v>
          </cell>
          <cell r="G1291">
            <v>0</v>
          </cell>
          <cell r="H1291" t="e">
            <v>#N/A</v>
          </cell>
          <cell r="I1291" t="e">
            <v>#N/A</v>
          </cell>
          <cell r="J1291" t="e">
            <v>#N/A</v>
          </cell>
        </row>
        <row r="1292">
          <cell r="B1292">
            <v>1323886</v>
          </cell>
          <cell r="C1292">
            <v>0.29670000000000002</v>
          </cell>
          <cell r="D1292">
            <v>0.246</v>
          </cell>
          <cell r="E1292">
            <v>5.0700000000000002E-2</v>
          </cell>
          <cell r="F1292">
            <v>0</v>
          </cell>
          <cell r="G1292">
            <v>0</v>
          </cell>
          <cell r="H1292" t="e">
            <v>#N/A</v>
          </cell>
          <cell r="I1292" t="e">
            <v>#N/A</v>
          </cell>
          <cell r="J1292" t="e">
            <v>#N/A</v>
          </cell>
        </row>
        <row r="1293">
          <cell r="B1293">
            <v>1323551</v>
          </cell>
          <cell r="C1293">
            <v>0.42180000000000001</v>
          </cell>
          <cell r="D1293">
            <v>0.31419999999999998</v>
          </cell>
          <cell r="E1293">
            <v>4.5600000000000002E-2</v>
          </cell>
          <cell r="F1293">
            <v>6.2100000000000002E-2</v>
          </cell>
          <cell r="G1293">
            <v>0</v>
          </cell>
          <cell r="H1293" t="e">
            <v>#N/A</v>
          </cell>
          <cell r="I1293" t="e">
            <v>#N/A</v>
          </cell>
          <cell r="J1293" t="e">
            <v>#N/A</v>
          </cell>
        </row>
        <row r="1294">
          <cell r="B1294">
            <v>1323761</v>
          </cell>
          <cell r="C1294">
            <v>1.1963999999999999</v>
          </cell>
          <cell r="D1294">
            <v>0.90849999999999997</v>
          </cell>
          <cell r="E1294">
            <v>0.1323</v>
          </cell>
          <cell r="F1294">
            <v>0.15570000000000001</v>
          </cell>
          <cell r="G1294">
            <v>0</v>
          </cell>
          <cell r="H1294" t="e">
            <v>#N/A</v>
          </cell>
          <cell r="I1294" t="e">
            <v>#N/A</v>
          </cell>
          <cell r="J1294" t="e">
            <v>#N/A</v>
          </cell>
        </row>
        <row r="1295">
          <cell r="B1295">
            <v>1324245</v>
          </cell>
          <cell r="C1295">
            <v>0.52370000000000005</v>
          </cell>
          <cell r="D1295">
            <v>0.43809999999999999</v>
          </cell>
          <cell r="E1295">
            <v>7.6799999999999993E-2</v>
          </cell>
          <cell r="F1295">
            <v>8.8000000000000005E-3</v>
          </cell>
          <cell r="G1295">
            <v>0</v>
          </cell>
          <cell r="H1295" t="e">
            <v>#N/A</v>
          </cell>
          <cell r="I1295" t="e">
            <v>#N/A</v>
          </cell>
          <cell r="J1295" t="e">
            <v>#N/A</v>
          </cell>
        </row>
        <row r="1296">
          <cell r="B1296">
            <v>1324233</v>
          </cell>
          <cell r="C1296">
            <v>0.7056</v>
          </cell>
          <cell r="D1296">
            <v>0.3483</v>
          </cell>
          <cell r="E1296">
            <v>5.62E-2</v>
          </cell>
          <cell r="F1296">
            <v>5.6000000000000001E-2</v>
          </cell>
          <cell r="G1296">
            <v>0.24510000000000001</v>
          </cell>
          <cell r="H1296" t="e">
            <v>#N/A</v>
          </cell>
          <cell r="I1296" t="e">
            <v>#N/A</v>
          </cell>
          <cell r="J1296" t="e">
            <v>#N/A</v>
          </cell>
        </row>
        <row r="1297">
          <cell r="B1297">
            <v>1342005</v>
          </cell>
          <cell r="C1297">
            <v>0.66620000000000001</v>
          </cell>
          <cell r="D1297">
            <v>0.53820000000000001</v>
          </cell>
          <cell r="E1297">
            <v>2.81E-2</v>
          </cell>
          <cell r="F1297">
            <v>9.9900000000000003E-2</v>
          </cell>
          <cell r="G1297">
            <v>0</v>
          </cell>
          <cell r="H1297" t="e">
            <v>#N/A</v>
          </cell>
          <cell r="I1297" t="e">
            <v>#N/A</v>
          </cell>
          <cell r="J1297" t="e">
            <v>#N/A</v>
          </cell>
        </row>
        <row r="1298">
          <cell r="B1298">
            <v>1330161</v>
          </cell>
          <cell r="C1298">
            <v>1.8959999999999999</v>
          </cell>
          <cell r="D1298">
            <v>1.3259000000000001</v>
          </cell>
          <cell r="E1298">
            <v>0.1608</v>
          </cell>
          <cell r="F1298">
            <v>0.1653</v>
          </cell>
          <cell r="G1298">
            <v>0.24399999999999999</v>
          </cell>
          <cell r="H1298" t="e">
            <v>#N/A</v>
          </cell>
          <cell r="I1298" t="e">
            <v>#N/A</v>
          </cell>
          <cell r="J1298" t="e">
            <v>#N/A</v>
          </cell>
        </row>
        <row r="1299">
          <cell r="B1299">
            <v>1317360</v>
          </cell>
          <cell r="C1299">
            <v>6.3627000000000002</v>
          </cell>
          <cell r="D1299">
            <v>4.2361000000000004</v>
          </cell>
          <cell r="E1299">
            <v>0.52180000000000004</v>
          </cell>
          <cell r="F1299">
            <v>0.93830000000000002</v>
          </cell>
          <cell r="G1299">
            <v>0.66690000000000005</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796174</v>
          </cell>
          <cell r="C1303">
            <v>0.54159999999999997</v>
          </cell>
          <cell r="D1303">
            <v>0.45989999999999998</v>
          </cell>
          <cell r="E1303">
            <v>3.04E-2</v>
          </cell>
          <cell r="F1303">
            <v>5.1299999999999998E-2</v>
          </cell>
          <cell r="G1303">
            <v>0</v>
          </cell>
          <cell r="H1303" t="e">
            <v>#N/A</v>
          </cell>
          <cell r="I1303" t="e">
            <v>#N/A</v>
          </cell>
          <cell r="J1303" t="e">
            <v>#N/A</v>
          </cell>
        </row>
        <row r="1304">
          <cell r="B1304">
            <v>795805</v>
          </cell>
          <cell r="C1304">
            <v>0.49559999999999998</v>
          </cell>
          <cell r="D1304">
            <v>0.3448</v>
          </cell>
          <cell r="E1304">
            <v>3.32E-2</v>
          </cell>
          <cell r="F1304">
            <v>0.1176</v>
          </cell>
          <cell r="G1304">
            <v>0</v>
          </cell>
          <cell r="H1304" t="e">
            <v>#N/A</v>
          </cell>
          <cell r="I1304" t="e">
            <v>#N/A</v>
          </cell>
          <cell r="J1304" t="e">
            <v>#N/A</v>
          </cell>
        </row>
        <row r="1305">
          <cell r="B1305">
            <v>795679</v>
          </cell>
          <cell r="C1305">
            <v>0.62460000000000004</v>
          </cell>
          <cell r="D1305">
            <v>0.30499999999999999</v>
          </cell>
          <cell r="E1305">
            <v>2.41E-2</v>
          </cell>
          <cell r="F1305">
            <v>5.2400000000000002E-2</v>
          </cell>
          <cell r="G1305">
            <v>0.24310000000000001</v>
          </cell>
          <cell r="H1305" t="e">
            <v>#N/A</v>
          </cell>
          <cell r="I1305" t="e">
            <v>#N/A</v>
          </cell>
          <cell r="J1305" t="e">
            <v>#N/A</v>
          </cell>
        </row>
        <row r="1306">
          <cell r="B1306">
            <v>795886</v>
          </cell>
          <cell r="C1306">
            <v>1.6617999999999999</v>
          </cell>
          <cell r="D1306">
            <v>1.1097999999999999</v>
          </cell>
          <cell r="E1306">
            <v>8.77E-2</v>
          </cell>
          <cell r="F1306">
            <v>0.2213</v>
          </cell>
          <cell r="G1306">
            <v>0.24299999999999999</v>
          </cell>
          <cell r="H1306" t="e">
            <v>#N/A</v>
          </cell>
          <cell r="I1306" t="e">
            <v>#N/A</v>
          </cell>
          <cell r="J1306" t="e">
            <v>#N/A</v>
          </cell>
        </row>
        <row r="1307">
          <cell r="B1307">
            <v>795747</v>
          </cell>
          <cell r="C1307">
            <v>0.52280000000000004</v>
          </cell>
          <cell r="D1307">
            <v>0.19409999999999999</v>
          </cell>
          <cell r="E1307">
            <v>2.29E-2</v>
          </cell>
          <cell r="F1307">
            <v>1.0200000000000001E-2</v>
          </cell>
          <cell r="G1307">
            <v>0.29559999999999997</v>
          </cell>
          <cell r="H1307" t="e">
            <v>#N/A</v>
          </cell>
          <cell r="I1307" t="e">
            <v>#N/A</v>
          </cell>
          <cell r="J1307" t="e">
            <v>#N/A</v>
          </cell>
        </row>
        <row r="1308">
          <cell r="B1308">
            <v>795860</v>
          </cell>
          <cell r="C1308">
            <v>0.63049999999999995</v>
          </cell>
          <cell r="D1308">
            <v>0.2218</v>
          </cell>
          <cell r="E1308">
            <v>2.0500000000000001E-2</v>
          </cell>
          <cell r="F1308">
            <v>0.13930000000000001</v>
          </cell>
          <cell r="G1308">
            <v>0.24890000000000001</v>
          </cell>
          <cell r="H1308" t="e">
            <v>#N/A</v>
          </cell>
          <cell r="I1308" t="e">
            <v>#N/A</v>
          </cell>
          <cell r="J1308" t="e">
            <v>#N/A</v>
          </cell>
        </row>
        <row r="1309">
          <cell r="B1309">
            <v>795886</v>
          </cell>
          <cell r="C1309">
            <v>0.26700000000000002</v>
          </cell>
          <cell r="D1309">
            <v>0.22070000000000001</v>
          </cell>
          <cell r="E1309">
            <v>1.66E-2</v>
          </cell>
          <cell r="F1309">
            <v>2.9700000000000001E-2</v>
          </cell>
          <cell r="G1309">
            <v>0</v>
          </cell>
          <cell r="H1309" t="e">
            <v>#N/A</v>
          </cell>
          <cell r="I1309" t="e">
            <v>#N/A</v>
          </cell>
          <cell r="J1309" t="e">
            <v>#N/A</v>
          </cell>
        </row>
        <row r="1310">
          <cell r="B1310">
            <v>795831</v>
          </cell>
          <cell r="C1310">
            <v>1.4202999999999999</v>
          </cell>
          <cell r="D1310">
            <v>0.63660000000000005</v>
          </cell>
          <cell r="E1310">
            <v>0.06</v>
          </cell>
          <cell r="F1310">
            <v>0.1792</v>
          </cell>
          <cell r="G1310">
            <v>0.54449999999999998</v>
          </cell>
          <cell r="H1310" t="e">
            <v>#N/A</v>
          </cell>
          <cell r="I1310" t="e">
            <v>#N/A</v>
          </cell>
          <cell r="J1310" t="e">
            <v>#N/A</v>
          </cell>
        </row>
        <row r="1311">
          <cell r="B1311">
            <v>807546</v>
          </cell>
          <cell r="C1311">
            <v>0.52859999999999996</v>
          </cell>
          <cell r="D1311">
            <v>0.46079999999999999</v>
          </cell>
          <cell r="E1311">
            <v>2.76E-2</v>
          </cell>
          <cell r="F1311">
            <v>4.02E-2</v>
          </cell>
          <cell r="G1311">
            <v>0</v>
          </cell>
          <cell r="H1311" t="e">
            <v>#N/A</v>
          </cell>
          <cell r="I1311" t="e">
            <v>#N/A</v>
          </cell>
          <cell r="J1311" t="e">
            <v>#N/A</v>
          </cell>
        </row>
        <row r="1312">
          <cell r="B1312">
            <v>806844</v>
          </cell>
          <cell r="C1312">
            <v>0.22939999999999999</v>
          </cell>
          <cell r="D1312">
            <v>0.21920000000000001</v>
          </cell>
          <cell r="E1312">
            <v>1.0200000000000001E-2</v>
          </cell>
          <cell r="F1312">
            <v>0</v>
          </cell>
          <cell r="G1312">
            <v>0</v>
          </cell>
          <cell r="H1312" t="e">
            <v>#N/A</v>
          </cell>
          <cell r="I1312" t="e">
            <v>#N/A</v>
          </cell>
          <cell r="J1312" t="e">
            <v>#N/A</v>
          </cell>
        </row>
        <row r="1313">
          <cell r="B1313">
            <v>807015</v>
          </cell>
          <cell r="C1313">
            <v>0.37369999999999998</v>
          </cell>
          <cell r="D1313">
            <v>0.33979999999999999</v>
          </cell>
          <cell r="E1313">
            <v>1.4500000000000001E-2</v>
          </cell>
          <cell r="F1313">
            <v>1.9300000000000001E-2</v>
          </cell>
          <cell r="G1313">
            <v>0</v>
          </cell>
          <cell r="H1313" t="e">
            <v>#N/A</v>
          </cell>
          <cell r="I1313" t="e">
            <v>#N/A</v>
          </cell>
          <cell r="J1313" t="e">
            <v>#N/A</v>
          </cell>
        </row>
        <row r="1314">
          <cell r="B1314">
            <v>807135</v>
          </cell>
          <cell r="C1314">
            <v>1.1317999999999999</v>
          </cell>
          <cell r="D1314">
            <v>1.0199</v>
          </cell>
          <cell r="E1314">
            <v>5.2299999999999999E-2</v>
          </cell>
          <cell r="F1314">
            <v>5.9499999999999997E-2</v>
          </cell>
          <cell r="G1314">
            <v>0</v>
          </cell>
          <cell r="H1314" t="e">
            <v>#N/A</v>
          </cell>
          <cell r="I1314" t="e">
            <v>#N/A</v>
          </cell>
          <cell r="J1314" t="e">
            <v>#N/A</v>
          </cell>
        </row>
        <row r="1315">
          <cell r="B1315">
            <v>807721</v>
          </cell>
          <cell r="C1315">
            <v>0.751</v>
          </cell>
          <cell r="D1315">
            <v>0.57889999999999997</v>
          </cell>
          <cell r="E1315">
            <v>2.1700000000000001E-2</v>
          </cell>
          <cell r="F1315">
            <v>2.0500000000000001E-2</v>
          </cell>
          <cell r="G1315">
            <v>0.12989999999999999</v>
          </cell>
          <cell r="H1315" t="e">
            <v>#N/A</v>
          </cell>
          <cell r="I1315" t="e">
            <v>#N/A</v>
          </cell>
          <cell r="J1315" t="e">
            <v>#N/A</v>
          </cell>
        </row>
        <row r="1316">
          <cell r="B1316">
            <v>809062</v>
          </cell>
          <cell r="C1316">
            <v>0.74919999999999998</v>
          </cell>
          <cell r="D1316">
            <v>0.2923</v>
          </cell>
          <cell r="E1316">
            <v>9.1000000000000004E-3</v>
          </cell>
          <cell r="F1316">
            <v>0.1426</v>
          </cell>
          <cell r="G1316">
            <v>0.30509999999999998</v>
          </cell>
          <cell r="H1316" t="e">
            <v>#N/A</v>
          </cell>
          <cell r="I1316" t="e">
            <v>#N/A</v>
          </cell>
          <cell r="J1316" t="e">
            <v>#N/A</v>
          </cell>
        </row>
        <row r="1317">
          <cell r="B1317">
            <v>821407</v>
          </cell>
          <cell r="C1317">
            <v>0.5575</v>
          </cell>
          <cell r="D1317">
            <v>0.5121</v>
          </cell>
          <cell r="E1317">
            <v>2.4E-2</v>
          </cell>
          <cell r="F1317">
            <v>2.1399999999999999E-2</v>
          </cell>
          <cell r="G1317">
            <v>0</v>
          </cell>
          <cell r="H1317" t="e">
            <v>#N/A</v>
          </cell>
          <cell r="I1317" t="e">
            <v>#N/A</v>
          </cell>
          <cell r="J1317" t="e">
            <v>#N/A</v>
          </cell>
        </row>
        <row r="1318">
          <cell r="B1318">
            <v>812730</v>
          </cell>
          <cell r="C1318">
            <v>2.0556000000000001</v>
          </cell>
          <cell r="D1318">
            <v>1.3838999999999999</v>
          </cell>
          <cell r="E1318">
            <v>5.4899999999999997E-2</v>
          </cell>
          <cell r="F1318">
            <v>0.184</v>
          </cell>
          <cell r="G1318">
            <v>0.43280000000000002</v>
          </cell>
          <cell r="H1318" t="e">
            <v>#N/A</v>
          </cell>
          <cell r="I1318" t="e">
            <v>#N/A</v>
          </cell>
          <cell r="J1318" t="e">
            <v>#N/A</v>
          </cell>
        </row>
        <row r="1319">
          <cell r="B1319">
            <v>802896</v>
          </cell>
          <cell r="C1319">
            <v>6.2736999999999998</v>
          </cell>
          <cell r="D1319">
            <v>4.1571999999999996</v>
          </cell>
          <cell r="E1319">
            <v>0.2545</v>
          </cell>
          <cell r="F1319">
            <v>0.64300000000000002</v>
          </cell>
          <cell r="G1319">
            <v>1.2186999999999999</v>
          </cell>
          <cell r="I1319" t="e">
            <v>#N/A</v>
          </cell>
          <cell r="J1319" t="e">
            <v>#N/A</v>
          </cell>
        </row>
        <row r="1321">
          <cell r="B1321" t="str">
            <v>Evolução FEC Unidade Centro</v>
          </cell>
        </row>
        <row r="1322">
          <cell r="B1322" t="str">
            <v>CONSUM</v>
          </cell>
          <cell r="C1322" t="str">
            <v>TOTAL</v>
          </cell>
          <cell r="D1322" t="str">
            <v>NPROG</v>
          </cell>
          <cell r="E1322" t="str">
            <v>PROG</v>
          </cell>
          <cell r="F1322" t="str">
            <v>SUBT INT</v>
          </cell>
          <cell r="G1322" t="str">
            <v>SUBT EXT</v>
          </cell>
        </row>
        <row r="1323">
          <cell r="B1323">
            <v>850893</v>
          </cell>
          <cell r="C1323">
            <v>0.3095</v>
          </cell>
          <cell r="D1323">
            <v>0.26090000000000002</v>
          </cell>
          <cell r="E1323">
            <v>4.4699999999999997E-2</v>
          </cell>
          <cell r="F1323">
            <v>3.8999999999999998E-3</v>
          </cell>
          <cell r="G1323">
            <v>0</v>
          </cell>
          <cell r="H1323" t="e">
            <v>#N/A</v>
          </cell>
          <cell r="I1323" t="e">
            <v>#N/A</v>
          </cell>
          <cell r="J1323" t="e">
            <v>#N/A</v>
          </cell>
        </row>
        <row r="1324">
          <cell r="B1324">
            <v>850481</v>
          </cell>
          <cell r="C1324">
            <v>0.45269999999999999</v>
          </cell>
          <cell r="D1324">
            <v>0.31490000000000001</v>
          </cell>
          <cell r="E1324">
            <v>3.0099999999999998E-2</v>
          </cell>
          <cell r="F1324">
            <v>0.1077</v>
          </cell>
          <cell r="G1324">
            <v>0</v>
          </cell>
          <cell r="H1324" t="e">
            <v>#N/A</v>
          </cell>
          <cell r="I1324" t="e">
            <v>#N/A</v>
          </cell>
          <cell r="J1324" t="e">
            <v>#N/A</v>
          </cell>
        </row>
        <row r="1325">
          <cell r="B1325">
            <v>850854</v>
          </cell>
          <cell r="C1325">
            <v>0.3846</v>
          </cell>
          <cell r="D1325">
            <v>0.22620000000000001</v>
          </cell>
          <cell r="E1325">
            <v>4.0399999999999998E-2</v>
          </cell>
          <cell r="F1325">
            <v>4.3400000000000001E-2</v>
          </cell>
          <cell r="G1325">
            <v>7.46E-2</v>
          </cell>
          <cell r="H1325" t="e">
            <v>#N/A</v>
          </cell>
          <cell r="I1325" t="e">
            <v>#N/A</v>
          </cell>
          <cell r="J1325" t="e">
            <v>#N/A</v>
          </cell>
        </row>
        <row r="1326">
          <cell r="B1326">
            <v>850743</v>
          </cell>
          <cell r="C1326">
            <v>1.1468</v>
          </cell>
          <cell r="D1326">
            <v>0.80200000000000005</v>
          </cell>
          <cell r="E1326">
            <v>0.1152</v>
          </cell>
          <cell r="F1326">
            <v>0.155</v>
          </cell>
          <cell r="G1326">
            <v>7.46E-2</v>
          </cell>
          <cell r="H1326" t="e">
            <v>#N/A</v>
          </cell>
          <cell r="I1326" t="e">
            <v>#N/A</v>
          </cell>
          <cell r="J1326" t="e">
            <v>#N/A</v>
          </cell>
        </row>
        <row r="1327">
          <cell r="B1327">
            <v>850744</v>
          </cell>
          <cell r="C1327">
            <v>0.56479999999999997</v>
          </cell>
          <cell r="D1327">
            <v>0.17630000000000001</v>
          </cell>
          <cell r="E1327">
            <v>5.9700000000000003E-2</v>
          </cell>
          <cell r="F1327">
            <v>5.45E-2</v>
          </cell>
          <cell r="G1327">
            <v>0.27429999999999999</v>
          </cell>
          <cell r="H1327" t="e">
            <v>#N/A</v>
          </cell>
          <cell r="I1327" t="e">
            <v>#N/A</v>
          </cell>
          <cell r="J1327" t="e">
            <v>#N/A</v>
          </cell>
        </row>
        <row r="1328">
          <cell r="B1328">
            <v>850816</v>
          </cell>
          <cell r="C1328">
            <v>0.31069999999999998</v>
          </cell>
          <cell r="D1328">
            <v>0.23669999999999999</v>
          </cell>
          <cell r="E1328">
            <v>1.2999999999999999E-2</v>
          </cell>
          <cell r="F1328">
            <v>2.7900000000000001E-2</v>
          </cell>
          <cell r="G1328">
            <v>3.3000000000000002E-2</v>
          </cell>
          <cell r="H1328" t="e">
            <v>#N/A</v>
          </cell>
          <cell r="I1328" t="e">
            <v>#N/A</v>
          </cell>
          <cell r="J1328" t="e">
            <v>#N/A</v>
          </cell>
        </row>
        <row r="1329">
          <cell r="B1329">
            <v>849556</v>
          </cell>
          <cell r="C1329">
            <v>0.15790000000000001</v>
          </cell>
          <cell r="D1329">
            <v>0.1326</v>
          </cell>
          <cell r="E1329">
            <v>8.6999999999999994E-3</v>
          </cell>
          <cell r="F1329">
            <v>1.66E-2</v>
          </cell>
          <cell r="G1329">
            <v>0</v>
          </cell>
          <cell r="H1329" t="e">
            <v>#N/A</v>
          </cell>
          <cell r="I1329" t="e">
            <v>#N/A</v>
          </cell>
          <cell r="J1329" t="e">
            <v>#N/A</v>
          </cell>
        </row>
        <row r="1330">
          <cell r="B1330">
            <v>850372</v>
          </cell>
          <cell r="C1330">
            <v>1.0337000000000001</v>
          </cell>
          <cell r="D1330">
            <v>0.54569999999999996</v>
          </cell>
          <cell r="E1330">
            <v>8.14E-2</v>
          </cell>
          <cell r="F1330">
            <v>9.9000000000000005E-2</v>
          </cell>
          <cell r="G1330">
            <v>0.30740000000000001</v>
          </cell>
          <cell r="H1330" t="e">
            <v>#N/A</v>
          </cell>
          <cell r="I1330" t="e">
            <v>#N/A</v>
          </cell>
          <cell r="J1330" t="e">
            <v>#N/A</v>
          </cell>
        </row>
        <row r="1331">
          <cell r="B1331">
            <v>859364</v>
          </cell>
          <cell r="C1331">
            <v>0.23050000000000001</v>
          </cell>
          <cell r="D1331">
            <v>0.183</v>
          </cell>
          <cell r="E1331">
            <v>1.4999999999999999E-2</v>
          </cell>
          <cell r="F1331">
            <v>3.2500000000000001E-2</v>
          </cell>
          <cell r="G1331">
            <v>0</v>
          </cell>
          <cell r="H1331" t="e">
            <v>#N/A</v>
          </cell>
          <cell r="I1331" t="e">
            <v>#N/A</v>
          </cell>
          <cell r="J1331" t="e">
            <v>#N/A</v>
          </cell>
        </row>
        <row r="1332">
          <cell r="B1332">
            <v>858383</v>
          </cell>
          <cell r="C1332">
            <v>0.15279999999999999</v>
          </cell>
          <cell r="D1332">
            <v>0.1108</v>
          </cell>
          <cell r="E1332">
            <v>1.6199999999999999E-2</v>
          </cell>
          <cell r="F1332">
            <v>2.58E-2</v>
          </cell>
          <cell r="G1332">
            <v>0</v>
          </cell>
          <cell r="H1332" t="e">
            <v>#N/A</v>
          </cell>
          <cell r="I1332" t="e">
            <v>#N/A</v>
          </cell>
          <cell r="J1332" t="e">
            <v>#N/A</v>
          </cell>
        </row>
        <row r="1333">
          <cell r="B1333">
            <v>857760</v>
          </cell>
          <cell r="C1333">
            <v>0.2152</v>
          </cell>
          <cell r="D1333">
            <v>0.1244</v>
          </cell>
          <cell r="E1333">
            <v>4.1399999999999999E-2</v>
          </cell>
          <cell r="F1333">
            <v>4.9399999999999999E-2</v>
          </cell>
          <cell r="G1333">
            <v>0</v>
          </cell>
          <cell r="H1333" t="e">
            <v>#N/A</v>
          </cell>
          <cell r="I1333" t="e">
            <v>#N/A</v>
          </cell>
          <cell r="J1333" t="e">
            <v>#N/A</v>
          </cell>
        </row>
        <row r="1334">
          <cell r="B1334">
            <v>858502</v>
          </cell>
          <cell r="C1334">
            <v>0.59850000000000003</v>
          </cell>
          <cell r="D1334">
            <v>0.41830000000000001</v>
          </cell>
          <cell r="E1334">
            <v>7.2599999999999998E-2</v>
          </cell>
          <cell r="F1334">
            <v>0.1077</v>
          </cell>
          <cell r="G1334">
            <v>0</v>
          </cell>
          <cell r="H1334" t="e">
            <v>#N/A</v>
          </cell>
          <cell r="I1334" t="e">
            <v>#N/A</v>
          </cell>
          <cell r="J1334" t="e">
            <v>#N/A</v>
          </cell>
        </row>
        <row r="1335">
          <cell r="B1335">
            <v>857865</v>
          </cell>
          <cell r="C1335">
            <v>0.47649999999999998</v>
          </cell>
          <cell r="D1335">
            <v>0.33229999999999998</v>
          </cell>
          <cell r="E1335">
            <v>5.6300000000000003E-2</v>
          </cell>
          <cell r="F1335">
            <v>3.2899999999999999E-2</v>
          </cell>
          <cell r="G1335">
            <v>5.5E-2</v>
          </cell>
          <cell r="H1335" t="e">
            <v>#N/A</v>
          </cell>
          <cell r="I1335" t="e">
            <v>#N/A</v>
          </cell>
          <cell r="J1335" t="e">
            <v>#N/A</v>
          </cell>
        </row>
        <row r="1336">
          <cell r="B1336">
            <v>856403</v>
          </cell>
          <cell r="C1336">
            <v>0.29060000000000002</v>
          </cell>
          <cell r="D1336">
            <v>0.19670000000000001</v>
          </cell>
          <cell r="E1336">
            <v>3.6299999999999999E-2</v>
          </cell>
          <cell r="F1336">
            <v>5.7599999999999998E-2</v>
          </cell>
          <cell r="G1336">
            <v>0</v>
          </cell>
          <cell r="H1336" t="e">
            <v>#N/A</v>
          </cell>
          <cell r="I1336" t="e">
            <v>#N/A</v>
          </cell>
          <cell r="J1336" t="e">
            <v>#N/A</v>
          </cell>
        </row>
        <row r="1337">
          <cell r="B1337">
            <v>870771</v>
          </cell>
          <cell r="C1337">
            <v>0.3448</v>
          </cell>
          <cell r="D1337">
            <v>0.25569999999999998</v>
          </cell>
          <cell r="E1337">
            <v>2.7E-2</v>
          </cell>
          <cell r="F1337">
            <v>2.7799999999999998E-2</v>
          </cell>
          <cell r="G1337">
            <v>3.4299999999999997E-2</v>
          </cell>
          <cell r="H1337" t="e">
            <v>#N/A</v>
          </cell>
          <cell r="I1337" t="e">
            <v>#N/A</v>
          </cell>
          <cell r="J1337" t="e">
            <v>#N/A</v>
          </cell>
        </row>
        <row r="1338">
          <cell r="B1338">
            <v>861680</v>
          </cell>
          <cell r="C1338">
            <v>1.1115999999999999</v>
          </cell>
          <cell r="D1338">
            <v>0.78469999999999995</v>
          </cell>
          <cell r="E1338">
            <v>0.11940000000000001</v>
          </cell>
          <cell r="F1338">
            <v>0.1181</v>
          </cell>
          <cell r="G1338">
            <v>8.9399999999999993E-2</v>
          </cell>
          <cell r="H1338" t="e">
            <v>#N/A</v>
          </cell>
          <cell r="I1338" t="e">
            <v>#N/A</v>
          </cell>
          <cell r="J1338" t="e">
            <v>#N/A</v>
          </cell>
        </row>
        <row r="1339">
          <cell r="B1339">
            <v>855324</v>
          </cell>
          <cell r="C1339">
            <v>3.8889999999999998</v>
          </cell>
          <cell r="D1339">
            <v>2.5506000000000002</v>
          </cell>
          <cell r="E1339">
            <v>0.38869999999999999</v>
          </cell>
          <cell r="F1339">
            <v>0.47970000000000002</v>
          </cell>
          <cell r="G1339">
            <v>0.47</v>
          </cell>
          <cell r="I1339" t="e">
            <v>#N/A</v>
          </cell>
          <cell r="J1339" t="e">
            <v>#N/A</v>
          </cell>
        </row>
      </sheetData>
      <sheetData sheetId="54" refreshError="1"/>
      <sheetData sheetId="55" refreshError="1"/>
      <sheetData sheetId="56"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2,5</v>
          </cell>
          <cell r="I22" t="str">
            <v>Padrão Trimestral = 4,8</v>
          </cell>
          <cell r="J22" t="str">
            <v>Padrão Anual = 8</v>
          </cell>
        </row>
        <row r="23">
          <cell r="B23">
            <v>162219</v>
          </cell>
          <cell r="C23">
            <v>0.34200000000000003</v>
          </cell>
          <cell r="D23">
            <v>0.31280000000000002</v>
          </cell>
          <cell r="E23">
            <v>1.89E-2</v>
          </cell>
          <cell r="F23">
            <v>1.03E-2</v>
          </cell>
          <cell r="G23">
            <v>0</v>
          </cell>
          <cell r="H23">
            <v>2.5</v>
          </cell>
          <cell r="I23">
            <v>4.8</v>
          </cell>
          <cell r="J23">
            <v>8</v>
          </cell>
        </row>
        <row r="24">
          <cell r="B24">
            <v>162128</v>
          </cell>
          <cell r="C24">
            <v>0.21870000000000001</v>
          </cell>
          <cell r="D24">
            <v>0.20080000000000001</v>
          </cell>
          <cell r="E24">
            <v>1.78E-2</v>
          </cell>
          <cell r="F24">
            <v>0</v>
          </cell>
          <cell r="G24">
            <v>0</v>
          </cell>
          <cell r="H24">
            <v>2.5</v>
          </cell>
          <cell r="I24">
            <v>4.8</v>
          </cell>
          <cell r="J24">
            <v>8</v>
          </cell>
        </row>
        <row r="25">
          <cell r="B25">
            <v>162150</v>
          </cell>
          <cell r="C25">
            <v>0.38590000000000002</v>
          </cell>
          <cell r="D25">
            <v>0.29730000000000001</v>
          </cell>
          <cell r="E25">
            <v>8.6300000000000002E-2</v>
          </cell>
          <cell r="F25">
            <v>2.3E-3</v>
          </cell>
          <cell r="G25">
            <v>0</v>
          </cell>
          <cell r="H25">
            <v>2.5</v>
          </cell>
          <cell r="I25">
            <v>4.8</v>
          </cell>
          <cell r="J25">
            <v>8</v>
          </cell>
        </row>
        <row r="26">
          <cell r="B26">
            <v>162166</v>
          </cell>
          <cell r="C26">
            <v>0.9466</v>
          </cell>
          <cell r="D26">
            <v>0.81089999999999995</v>
          </cell>
          <cell r="E26">
            <v>0.123</v>
          </cell>
          <cell r="F26">
            <v>1.26E-2</v>
          </cell>
          <cell r="G26">
            <v>0</v>
          </cell>
          <cell r="H26">
            <v>2.5</v>
          </cell>
          <cell r="I26">
            <v>4.8</v>
          </cell>
          <cell r="J26">
            <v>8</v>
          </cell>
        </row>
        <row r="27">
          <cell r="B27">
            <v>162105</v>
          </cell>
          <cell r="C27">
            <v>0.31730000000000003</v>
          </cell>
          <cell r="D27">
            <v>0.23200000000000001</v>
          </cell>
          <cell r="E27">
            <v>8.4000000000000005E-2</v>
          </cell>
          <cell r="F27">
            <v>1.2999999999999999E-3</v>
          </cell>
          <cell r="G27">
            <v>0</v>
          </cell>
          <cell r="H27">
            <v>2.5</v>
          </cell>
          <cell r="I27">
            <v>4.8</v>
          </cell>
          <cell r="J27">
            <v>8</v>
          </cell>
        </row>
        <row r="28">
          <cell r="B28">
            <v>162105</v>
          </cell>
          <cell r="C28">
            <v>0.3861</v>
          </cell>
          <cell r="D28">
            <v>0.2959</v>
          </cell>
          <cell r="E28">
            <v>9.0200000000000002E-2</v>
          </cell>
          <cell r="F28">
            <v>0</v>
          </cell>
          <cell r="G28">
            <v>0</v>
          </cell>
          <cell r="H28">
            <v>2.5</v>
          </cell>
          <cell r="I28">
            <v>4.8</v>
          </cell>
          <cell r="J28">
            <v>8</v>
          </cell>
        </row>
        <row r="29">
          <cell r="B29">
            <v>162104</v>
          </cell>
          <cell r="C29">
            <v>0.2427</v>
          </cell>
          <cell r="D29">
            <v>0.19550000000000001</v>
          </cell>
          <cell r="E29">
            <v>4.6600000000000003E-2</v>
          </cell>
          <cell r="F29">
            <v>5.9999999999999995E-4</v>
          </cell>
          <cell r="G29">
            <v>0</v>
          </cell>
          <cell r="H29">
            <v>2.5</v>
          </cell>
          <cell r="I29">
            <v>4.8</v>
          </cell>
          <cell r="J29">
            <v>8</v>
          </cell>
        </row>
        <row r="30">
          <cell r="B30">
            <v>162105</v>
          </cell>
          <cell r="C30">
            <v>0.94610000000000005</v>
          </cell>
          <cell r="D30">
            <v>0.72340000000000004</v>
          </cell>
          <cell r="E30">
            <v>0.2208</v>
          </cell>
          <cell r="F30">
            <v>1.9E-3</v>
          </cell>
          <cell r="G30">
            <v>0</v>
          </cell>
          <cell r="H30">
            <v>2.5</v>
          </cell>
          <cell r="I30">
            <v>4.8</v>
          </cell>
          <cell r="J30">
            <v>8</v>
          </cell>
        </row>
        <row r="31">
          <cell r="B31">
            <v>162349</v>
          </cell>
          <cell r="C31">
            <v>0.42709999999999998</v>
          </cell>
          <cell r="D31">
            <v>0.25480000000000003</v>
          </cell>
          <cell r="E31">
            <v>0.1241</v>
          </cell>
          <cell r="F31">
            <v>4.82E-2</v>
          </cell>
          <cell r="G31">
            <v>0</v>
          </cell>
          <cell r="H31">
            <v>2.5</v>
          </cell>
          <cell r="I31">
            <v>4.8</v>
          </cell>
          <cell r="J31">
            <v>8</v>
          </cell>
        </row>
        <row r="32">
          <cell r="B32">
            <v>162235</v>
          </cell>
          <cell r="C32">
            <v>0.2712</v>
          </cell>
          <cell r="D32">
            <v>0.12089999999999999</v>
          </cell>
          <cell r="E32">
            <v>0.112</v>
          </cell>
          <cell r="F32">
            <v>3.8300000000000001E-2</v>
          </cell>
          <cell r="G32">
            <v>0</v>
          </cell>
          <cell r="H32">
            <v>2.5</v>
          </cell>
          <cell r="I32">
            <v>4.8</v>
          </cell>
          <cell r="J32">
            <v>8</v>
          </cell>
        </row>
        <row r="33">
          <cell r="B33">
            <v>161778</v>
          </cell>
          <cell r="C33">
            <v>0.3523</v>
          </cell>
          <cell r="D33">
            <v>0.18010000000000001</v>
          </cell>
          <cell r="E33">
            <v>0.17219999999999999</v>
          </cell>
          <cell r="F33">
            <v>0</v>
          </cell>
          <cell r="G33">
            <v>0</v>
          </cell>
          <cell r="H33">
            <v>2.5</v>
          </cell>
          <cell r="I33">
            <v>4.8</v>
          </cell>
          <cell r="J33">
            <v>8</v>
          </cell>
        </row>
        <row r="34">
          <cell r="B34">
            <v>162121</v>
          </cell>
          <cell r="C34">
            <v>1.0506</v>
          </cell>
          <cell r="D34">
            <v>0.55589999999999995</v>
          </cell>
          <cell r="E34">
            <v>0.40820000000000001</v>
          </cell>
          <cell r="F34">
            <v>8.6599999999999996E-2</v>
          </cell>
          <cell r="G34">
            <v>0</v>
          </cell>
          <cell r="H34">
            <v>2.5</v>
          </cell>
          <cell r="I34">
            <v>4.8</v>
          </cell>
          <cell r="J34">
            <v>8</v>
          </cell>
        </row>
        <row r="35">
          <cell r="B35">
            <v>161527</v>
          </cell>
          <cell r="C35">
            <v>0.2999</v>
          </cell>
          <cell r="D35">
            <v>0.15570000000000001</v>
          </cell>
          <cell r="E35">
            <v>0.14419999999999999</v>
          </cell>
          <cell r="F35">
            <v>0</v>
          </cell>
          <cell r="G35">
            <v>0</v>
          </cell>
          <cell r="H35">
            <v>2.5</v>
          </cell>
          <cell r="I35">
            <v>4.8</v>
          </cell>
          <cell r="J35">
            <v>8</v>
          </cell>
        </row>
        <row r="36">
          <cell r="B36">
            <v>161536</v>
          </cell>
          <cell r="C36">
            <v>0.47989999999999999</v>
          </cell>
          <cell r="D36">
            <v>0.3286</v>
          </cell>
          <cell r="E36">
            <v>0.15129999999999999</v>
          </cell>
          <cell r="F36">
            <v>0</v>
          </cell>
          <cell r="G36">
            <v>0</v>
          </cell>
          <cell r="H36">
            <v>2.5</v>
          </cell>
          <cell r="I36">
            <v>4.8</v>
          </cell>
          <cell r="J36">
            <v>8</v>
          </cell>
        </row>
        <row r="37">
          <cell r="B37">
            <v>161536</v>
          </cell>
          <cell r="C37">
            <v>0.57120000000000004</v>
          </cell>
          <cell r="D37">
            <v>0.42620000000000002</v>
          </cell>
          <cell r="E37">
            <v>0.1429</v>
          </cell>
          <cell r="F37">
            <v>2.0999999999999999E-3</v>
          </cell>
          <cell r="G37">
            <v>0</v>
          </cell>
          <cell r="H37">
            <v>2.5</v>
          </cell>
          <cell r="I37">
            <v>4.8</v>
          </cell>
          <cell r="J37">
            <v>8</v>
          </cell>
        </row>
        <row r="38">
          <cell r="B38">
            <v>161533</v>
          </cell>
          <cell r="C38">
            <v>1.351</v>
          </cell>
          <cell r="D38">
            <v>0.91049999999999998</v>
          </cell>
          <cell r="E38">
            <v>0.43840000000000001</v>
          </cell>
          <cell r="F38">
            <v>2.0999999999999999E-3</v>
          </cell>
          <cell r="G38">
            <v>0</v>
          </cell>
          <cell r="I38">
            <v>4.8</v>
          </cell>
          <cell r="J38">
            <v>8</v>
          </cell>
        </row>
        <row r="39">
          <cell r="B39">
            <v>161981</v>
          </cell>
          <cell r="C39">
            <v>4.2934000000000001</v>
          </cell>
          <cell r="D39">
            <v>3.0001000000000002</v>
          </cell>
          <cell r="E39">
            <v>1.1898</v>
          </cell>
          <cell r="F39">
            <v>0.1033</v>
          </cell>
          <cell r="G39">
            <v>0</v>
          </cell>
          <cell r="J39">
            <v>8</v>
          </cell>
        </row>
        <row r="41">
          <cell r="B41" t="str">
            <v>Evolução DEC Conjunto Aricanduva</v>
          </cell>
        </row>
        <row r="42">
          <cell r="B42" t="str">
            <v>CONSUM</v>
          </cell>
          <cell r="C42" t="str">
            <v>TOTAL</v>
          </cell>
          <cell r="D42" t="str">
            <v>NPROG</v>
          </cell>
          <cell r="E42" t="str">
            <v>PROG</v>
          </cell>
          <cell r="F42" t="str">
            <v>SUBT INT</v>
          </cell>
          <cell r="G42" t="str">
            <v>SUBT EXT</v>
          </cell>
          <cell r="H42" t="str">
            <v>Padrão Mensal = 3</v>
          </cell>
          <cell r="I42" t="str">
            <v>Padrão Trimestral = 6</v>
          </cell>
          <cell r="J42" t="str">
            <v>Padrão Anual = 10</v>
          </cell>
        </row>
        <row r="43">
          <cell r="B43">
            <v>75175</v>
          </cell>
          <cell r="C43">
            <v>1.2665</v>
          </cell>
          <cell r="D43">
            <v>1.1614</v>
          </cell>
          <cell r="E43">
            <v>0.1052</v>
          </cell>
          <cell r="F43">
            <v>0</v>
          </cell>
          <cell r="G43">
            <v>0</v>
          </cell>
          <cell r="H43">
            <v>3</v>
          </cell>
          <cell r="I43">
            <v>6</v>
          </cell>
          <cell r="J43">
            <v>10</v>
          </cell>
        </row>
        <row r="44">
          <cell r="B44">
            <v>75169</v>
          </cell>
          <cell r="C44">
            <v>0.62609999999999999</v>
          </cell>
          <cell r="D44">
            <v>0.57599999999999996</v>
          </cell>
          <cell r="E44">
            <v>5.0200000000000002E-2</v>
          </cell>
          <cell r="F44">
            <v>0</v>
          </cell>
          <cell r="G44">
            <v>0</v>
          </cell>
          <cell r="H44">
            <v>3</v>
          </cell>
          <cell r="I44">
            <v>6</v>
          </cell>
          <cell r="J44">
            <v>10</v>
          </cell>
        </row>
        <row r="45">
          <cell r="B45">
            <v>75180</v>
          </cell>
          <cell r="C45">
            <v>0.25729999999999997</v>
          </cell>
          <cell r="D45">
            <v>0.24529999999999999</v>
          </cell>
          <cell r="E45">
            <v>1.2E-2</v>
          </cell>
          <cell r="F45">
            <v>0</v>
          </cell>
          <cell r="G45">
            <v>0</v>
          </cell>
          <cell r="H45">
            <v>3</v>
          </cell>
          <cell r="I45">
            <v>6</v>
          </cell>
          <cell r="J45">
            <v>10</v>
          </cell>
        </row>
        <row r="46">
          <cell r="B46">
            <v>75175</v>
          </cell>
          <cell r="C46">
            <v>2.1499000000000001</v>
          </cell>
          <cell r="D46">
            <v>1.9826999999999999</v>
          </cell>
          <cell r="E46">
            <v>0.16739999999999999</v>
          </cell>
          <cell r="F46">
            <v>0</v>
          </cell>
          <cell r="G46">
            <v>0</v>
          </cell>
          <cell r="H46">
            <v>3</v>
          </cell>
          <cell r="I46">
            <v>6</v>
          </cell>
          <cell r="J46">
            <v>10</v>
          </cell>
        </row>
        <row r="47">
          <cell r="B47">
            <v>75169</v>
          </cell>
          <cell r="C47">
            <v>0.10920000000000001</v>
          </cell>
          <cell r="D47">
            <v>0.10100000000000001</v>
          </cell>
          <cell r="E47">
            <v>8.2000000000000007E-3</v>
          </cell>
          <cell r="F47">
            <v>0</v>
          </cell>
          <cell r="G47">
            <v>0</v>
          </cell>
          <cell r="H47">
            <v>3</v>
          </cell>
          <cell r="I47">
            <v>6</v>
          </cell>
          <cell r="J47">
            <v>10</v>
          </cell>
        </row>
        <row r="48">
          <cell r="B48">
            <v>75169</v>
          </cell>
          <cell r="C48">
            <v>0.40970000000000001</v>
          </cell>
          <cell r="D48">
            <v>0.38229999999999997</v>
          </cell>
          <cell r="E48">
            <v>2.0500000000000001E-2</v>
          </cell>
          <cell r="F48">
            <v>6.8999999999999999E-3</v>
          </cell>
          <cell r="G48">
            <v>0</v>
          </cell>
          <cell r="H48">
            <v>3</v>
          </cell>
          <cell r="I48">
            <v>6</v>
          </cell>
          <cell r="J48">
            <v>10</v>
          </cell>
        </row>
        <row r="49">
          <cell r="B49">
            <v>75169</v>
          </cell>
          <cell r="C49">
            <v>0.4844</v>
          </cell>
          <cell r="D49">
            <v>0.45319999999999999</v>
          </cell>
          <cell r="E49">
            <v>3.1199999999999999E-2</v>
          </cell>
          <cell r="F49">
            <v>0</v>
          </cell>
          <cell r="G49">
            <v>0</v>
          </cell>
          <cell r="H49">
            <v>3</v>
          </cell>
          <cell r="I49">
            <v>6</v>
          </cell>
          <cell r="J49">
            <v>10</v>
          </cell>
        </row>
        <row r="50">
          <cell r="B50">
            <v>75169</v>
          </cell>
          <cell r="C50">
            <v>1.0033000000000001</v>
          </cell>
          <cell r="D50">
            <v>0.9365</v>
          </cell>
          <cell r="E50">
            <v>5.9900000000000002E-2</v>
          </cell>
          <cell r="F50">
            <v>6.8999999999999999E-3</v>
          </cell>
          <cell r="G50">
            <v>0</v>
          </cell>
          <cell r="H50">
            <v>3</v>
          </cell>
          <cell r="I50">
            <v>6</v>
          </cell>
          <cell r="J50">
            <v>10</v>
          </cell>
        </row>
        <row r="51">
          <cell r="B51">
            <v>75164</v>
          </cell>
          <cell r="C51">
            <v>0.64390000000000003</v>
          </cell>
          <cell r="D51">
            <v>0.37369999999999998</v>
          </cell>
          <cell r="E51">
            <v>0.27029999999999998</v>
          </cell>
          <cell r="F51">
            <v>0</v>
          </cell>
          <cell r="G51">
            <v>0</v>
          </cell>
          <cell r="H51">
            <v>3</v>
          </cell>
          <cell r="I51">
            <v>6</v>
          </cell>
          <cell r="J51">
            <v>10</v>
          </cell>
        </row>
        <row r="52">
          <cell r="B52">
            <v>75165</v>
          </cell>
          <cell r="C52">
            <v>0.63829999999999998</v>
          </cell>
          <cell r="D52">
            <v>0.50439999999999996</v>
          </cell>
          <cell r="E52">
            <v>0.13389999999999999</v>
          </cell>
          <cell r="F52">
            <v>0</v>
          </cell>
          <cell r="G52">
            <v>0</v>
          </cell>
          <cell r="H52">
            <v>3</v>
          </cell>
          <cell r="I52">
            <v>6</v>
          </cell>
          <cell r="J52">
            <v>10</v>
          </cell>
        </row>
        <row r="53">
          <cell r="B53">
            <v>75146</v>
          </cell>
          <cell r="C53">
            <v>0.56310000000000004</v>
          </cell>
          <cell r="D53">
            <v>0.43319999999999997</v>
          </cell>
          <cell r="E53">
            <v>0.12989999999999999</v>
          </cell>
          <cell r="F53">
            <v>0</v>
          </cell>
          <cell r="G53">
            <v>0</v>
          </cell>
          <cell r="H53">
            <v>3</v>
          </cell>
          <cell r="I53">
            <v>6</v>
          </cell>
          <cell r="J53">
            <v>10</v>
          </cell>
        </row>
        <row r="54">
          <cell r="B54">
            <v>75158</v>
          </cell>
          <cell r="C54">
            <v>1.8452999999999999</v>
          </cell>
          <cell r="D54">
            <v>1.3112999999999999</v>
          </cell>
          <cell r="E54">
            <v>0.53410000000000002</v>
          </cell>
          <cell r="F54">
            <v>0</v>
          </cell>
          <cell r="G54">
            <v>0</v>
          </cell>
          <cell r="H54">
            <v>3</v>
          </cell>
          <cell r="I54">
            <v>6</v>
          </cell>
          <cell r="J54">
            <v>10</v>
          </cell>
        </row>
        <row r="55">
          <cell r="B55">
            <v>75139</v>
          </cell>
          <cell r="C55">
            <v>0.41749999999999998</v>
          </cell>
          <cell r="D55">
            <v>0.3891</v>
          </cell>
          <cell r="E55">
            <v>1.8100000000000002E-2</v>
          </cell>
          <cell r="F55">
            <v>1.03E-2</v>
          </cell>
          <cell r="G55">
            <v>0</v>
          </cell>
          <cell r="H55">
            <v>3</v>
          </cell>
          <cell r="I55">
            <v>6</v>
          </cell>
          <cell r="J55">
            <v>10</v>
          </cell>
        </row>
        <row r="56">
          <cell r="B56">
            <v>75125</v>
          </cell>
          <cell r="C56">
            <v>0.33310000000000001</v>
          </cell>
          <cell r="D56">
            <v>0.31950000000000001</v>
          </cell>
          <cell r="E56">
            <v>1.3599999999999999E-2</v>
          </cell>
          <cell r="F56">
            <v>0</v>
          </cell>
          <cell r="G56">
            <v>0</v>
          </cell>
          <cell r="H56">
            <v>3</v>
          </cell>
          <cell r="I56">
            <v>6</v>
          </cell>
          <cell r="J56">
            <v>10</v>
          </cell>
        </row>
        <row r="57">
          <cell r="B57">
            <v>75123</v>
          </cell>
          <cell r="C57">
            <v>0.85450000000000004</v>
          </cell>
          <cell r="D57">
            <v>0.59460000000000002</v>
          </cell>
          <cell r="E57">
            <v>0.17019999999999999</v>
          </cell>
          <cell r="F57">
            <v>8.9700000000000002E-2</v>
          </cell>
          <cell r="G57">
            <v>0</v>
          </cell>
          <cell r="H57">
            <v>3</v>
          </cell>
          <cell r="I57">
            <v>6</v>
          </cell>
          <cell r="J57">
            <v>10</v>
          </cell>
        </row>
        <row r="58">
          <cell r="B58">
            <v>75129</v>
          </cell>
          <cell r="C58">
            <v>1.6051</v>
          </cell>
          <cell r="D58">
            <v>1.3031999999999999</v>
          </cell>
          <cell r="E58">
            <v>0.2019</v>
          </cell>
          <cell r="F58">
            <v>0.1</v>
          </cell>
          <cell r="G58">
            <v>0</v>
          </cell>
          <cell r="I58">
            <v>6</v>
          </cell>
          <cell r="J58">
            <v>10</v>
          </cell>
        </row>
        <row r="59">
          <cell r="B59">
            <v>75158</v>
          </cell>
          <cell r="C59">
            <v>6.6036000000000001</v>
          </cell>
          <cell r="D59">
            <v>5.5336999999999996</v>
          </cell>
          <cell r="E59">
            <v>0.96330000000000005</v>
          </cell>
          <cell r="F59">
            <v>0.1069</v>
          </cell>
          <cell r="G59">
            <v>0</v>
          </cell>
          <cell r="J59">
            <v>10</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3,6</v>
          </cell>
          <cell r="I62" t="str">
            <v>Padrão Trimestral = 7,2</v>
          </cell>
          <cell r="J62" t="str">
            <v>Padrão Anual = 12</v>
          </cell>
        </row>
        <row r="63">
          <cell r="B63">
            <v>29847</v>
          </cell>
          <cell r="C63">
            <v>0.3886</v>
          </cell>
          <cell r="D63">
            <v>0.37490000000000001</v>
          </cell>
          <cell r="E63">
            <v>1.37E-2</v>
          </cell>
          <cell r="F63">
            <v>0</v>
          </cell>
          <cell r="G63">
            <v>0</v>
          </cell>
          <cell r="H63">
            <v>3.6</v>
          </cell>
          <cell r="I63">
            <v>7.2</v>
          </cell>
          <cell r="J63">
            <v>12</v>
          </cell>
        </row>
        <row r="64">
          <cell r="B64">
            <v>29759</v>
          </cell>
          <cell r="C64">
            <v>0.51449999999999996</v>
          </cell>
          <cell r="D64">
            <v>0.48459999999999998</v>
          </cell>
          <cell r="E64">
            <v>2.9899999999999999E-2</v>
          </cell>
          <cell r="F64">
            <v>0</v>
          </cell>
          <cell r="G64">
            <v>0</v>
          </cell>
          <cell r="H64">
            <v>3.6</v>
          </cell>
          <cell r="I64">
            <v>7.2</v>
          </cell>
          <cell r="J64">
            <v>12</v>
          </cell>
        </row>
        <row r="65">
          <cell r="B65">
            <v>29761</v>
          </cell>
          <cell r="C65">
            <v>0.97299999999999998</v>
          </cell>
          <cell r="D65">
            <v>0.91069999999999995</v>
          </cell>
          <cell r="E65">
            <v>6.2199999999999998E-2</v>
          </cell>
          <cell r="F65">
            <v>0</v>
          </cell>
          <cell r="G65">
            <v>0</v>
          </cell>
          <cell r="H65">
            <v>3.6</v>
          </cell>
          <cell r="I65">
            <v>7.2</v>
          </cell>
          <cell r="J65">
            <v>12</v>
          </cell>
        </row>
        <row r="66">
          <cell r="B66">
            <v>29789</v>
          </cell>
          <cell r="C66">
            <v>1.8754</v>
          </cell>
          <cell r="D66">
            <v>1.7696000000000001</v>
          </cell>
          <cell r="E66">
            <v>0.1057</v>
          </cell>
          <cell r="F66">
            <v>0</v>
          </cell>
          <cell r="G66">
            <v>0</v>
          </cell>
          <cell r="H66">
            <v>3.6</v>
          </cell>
          <cell r="I66">
            <v>7.2</v>
          </cell>
          <cell r="J66">
            <v>12</v>
          </cell>
        </row>
        <row r="67">
          <cell r="B67">
            <v>29758</v>
          </cell>
          <cell r="C67">
            <v>0.1128</v>
          </cell>
          <cell r="D67">
            <v>0.1041</v>
          </cell>
          <cell r="E67">
            <v>8.6999999999999994E-3</v>
          </cell>
          <cell r="F67">
            <v>0</v>
          </cell>
          <cell r="G67">
            <v>0</v>
          </cell>
          <cell r="H67">
            <v>3.6</v>
          </cell>
          <cell r="I67">
            <v>7.2</v>
          </cell>
          <cell r="J67">
            <v>12</v>
          </cell>
        </row>
        <row r="68">
          <cell r="B68">
            <v>29758</v>
          </cell>
          <cell r="C68">
            <v>0.43380000000000002</v>
          </cell>
          <cell r="D68">
            <v>0.43180000000000002</v>
          </cell>
          <cell r="E68">
            <v>1.9E-3</v>
          </cell>
          <cell r="F68">
            <v>0</v>
          </cell>
          <cell r="G68">
            <v>0</v>
          </cell>
          <cell r="H68">
            <v>3.6</v>
          </cell>
          <cell r="I68">
            <v>7.2</v>
          </cell>
          <cell r="J68">
            <v>12</v>
          </cell>
        </row>
        <row r="69">
          <cell r="B69">
            <v>29758</v>
          </cell>
          <cell r="C69">
            <v>0.2215</v>
          </cell>
          <cell r="D69">
            <v>0.20880000000000001</v>
          </cell>
          <cell r="E69">
            <v>1.2699999999999999E-2</v>
          </cell>
          <cell r="F69">
            <v>0</v>
          </cell>
          <cell r="G69">
            <v>0</v>
          </cell>
          <cell r="H69">
            <v>3.6</v>
          </cell>
          <cell r="I69">
            <v>7.2</v>
          </cell>
          <cell r="J69">
            <v>12</v>
          </cell>
        </row>
        <row r="70">
          <cell r="B70">
            <v>29758</v>
          </cell>
          <cell r="C70">
            <v>0.7681</v>
          </cell>
          <cell r="D70">
            <v>0.74470000000000003</v>
          </cell>
          <cell r="E70">
            <v>2.3300000000000001E-2</v>
          </cell>
          <cell r="F70">
            <v>0</v>
          </cell>
          <cell r="G70">
            <v>0</v>
          </cell>
          <cell r="H70">
            <v>3.6</v>
          </cell>
          <cell r="I70">
            <v>7.2</v>
          </cell>
          <cell r="J70">
            <v>12</v>
          </cell>
        </row>
        <row r="71">
          <cell r="B71">
            <v>29758</v>
          </cell>
          <cell r="C71">
            <v>0.25669999999999998</v>
          </cell>
          <cell r="D71">
            <v>0.23749999999999999</v>
          </cell>
          <cell r="E71">
            <v>1.9199999999999998E-2</v>
          </cell>
          <cell r="F71">
            <v>0</v>
          </cell>
          <cell r="G71">
            <v>0</v>
          </cell>
          <cell r="H71">
            <v>3.6</v>
          </cell>
          <cell r="I71">
            <v>7.2</v>
          </cell>
          <cell r="J71">
            <v>12</v>
          </cell>
        </row>
        <row r="72">
          <cell r="B72">
            <v>29756</v>
          </cell>
          <cell r="C72">
            <v>0.27239999999999998</v>
          </cell>
          <cell r="D72">
            <v>0.21779999999999999</v>
          </cell>
          <cell r="E72">
            <v>5.4699999999999999E-2</v>
          </cell>
          <cell r="F72">
            <v>0</v>
          </cell>
          <cell r="G72">
            <v>0</v>
          </cell>
          <cell r="H72">
            <v>3.6</v>
          </cell>
          <cell r="I72">
            <v>7.2</v>
          </cell>
          <cell r="J72">
            <v>12</v>
          </cell>
        </row>
        <row r="73">
          <cell r="B73">
            <v>29791</v>
          </cell>
          <cell r="C73">
            <v>0.41909999999999997</v>
          </cell>
          <cell r="D73">
            <v>0.40379999999999999</v>
          </cell>
          <cell r="E73">
            <v>1.5299999999999999E-2</v>
          </cell>
          <cell r="F73">
            <v>0</v>
          </cell>
          <cell r="G73">
            <v>0</v>
          </cell>
          <cell r="H73">
            <v>3.6</v>
          </cell>
          <cell r="I73">
            <v>7.2</v>
          </cell>
          <cell r="J73">
            <v>12</v>
          </cell>
        </row>
        <row r="74">
          <cell r="B74">
            <v>29768</v>
          </cell>
          <cell r="C74">
            <v>0.94830000000000003</v>
          </cell>
          <cell r="D74">
            <v>0.85919999999999996</v>
          </cell>
          <cell r="E74">
            <v>8.9200000000000002E-2</v>
          </cell>
          <cell r="F74">
            <v>0</v>
          </cell>
          <cell r="G74">
            <v>0</v>
          </cell>
          <cell r="H74">
            <v>3.6</v>
          </cell>
          <cell r="I74">
            <v>7.2</v>
          </cell>
          <cell r="J74">
            <v>12</v>
          </cell>
        </row>
        <row r="75">
          <cell r="B75">
            <v>29791</v>
          </cell>
          <cell r="C75">
            <v>0.41830000000000001</v>
          </cell>
          <cell r="D75">
            <v>0.41249999999999998</v>
          </cell>
          <cell r="E75">
            <v>5.7999999999999996E-3</v>
          </cell>
          <cell r="F75">
            <v>0</v>
          </cell>
          <cell r="G75">
            <v>0</v>
          </cell>
          <cell r="H75">
            <v>3.6</v>
          </cell>
          <cell r="I75">
            <v>7.2</v>
          </cell>
          <cell r="J75">
            <v>12</v>
          </cell>
        </row>
        <row r="76">
          <cell r="B76">
            <v>29786</v>
          </cell>
          <cell r="C76">
            <v>2.9529000000000001</v>
          </cell>
          <cell r="D76">
            <v>2.7898999999999998</v>
          </cell>
          <cell r="E76">
            <v>7.3000000000000001E-3</v>
          </cell>
          <cell r="F76">
            <v>0.15570000000000001</v>
          </cell>
          <cell r="G76">
            <v>0</v>
          </cell>
          <cell r="H76">
            <v>3.6</v>
          </cell>
          <cell r="I76">
            <v>7.2</v>
          </cell>
          <cell r="J76">
            <v>12</v>
          </cell>
        </row>
        <row r="77">
          <cell r="B77">
            <v>29784</v>
          </cell>
          <cell r="C77">
            <v>0.85760000000000003</v>
          </cell>
          <cell r="D77">
            <v>0.75280000000000002</v>
          </cell>
          <cell r="E77">
            <v>0.1048</v>
          </cell>
          <cell r="F77">
            <v>0</v>
          </cell>
          <cell r="G77">
            <v>0</v>
          </cell>
          <cell r="H77">
            <v>3.6</v>
          </cell>
          <cell r="I77">
            <v>7.2</v>
          </cell>
          <cell r="J77">
            <v>12</v>
          </cell>
        </row>
        <row r="78">
          <cell r="B78">
            <v>29787</v>
          </cell>
          <cell r="C78">
            <v>4.2286999999999999</v>
          </cell>
          <cell r="D78">
            <v>3.9550999999999998</v>
          </cell>
          <cell r="E78">
            <v>0.1179</v>
          </cell>
          <cell r="F78">
            <v>0.15570000000000001</v>
          </cell>
          <cell r="G78">
            <v>0</v>
          </cell>
          <cell r="I78">
            <v>7.2</v>
          </cell>
          <cell r="J78">
            <v>12</v>
          </cell>
        </row>
        <row r="79">
          <cell r="B79">
            <v>29776</v>
          </cell>
          <cell r="C79">
            <v>7.8221999999999996</v>
          </cell>
          <cell r="D79">
            <v>7.3301999999999996</v>
          </cell>
          <cell r="E79">
            <v>0.3362</v>
          </cell>
          <cell r="F79">
            <v>0.15579999999999999</v>
          </cell>
          <cell r="G79">
            <v>0</v>
          </cell>
          <cell r="J79">
            <v>12</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135803</v>
          </cell>
          <cell r="C83">
            <v>1.0085999999999999</v>
          </cell>
          <cell r="D83">
            <v>0.59909999999999997</v>
          </cell>
          <cell r="E83">
            <v>0.40949999999999998</v>
          </cell>
          <cell r="F83">
            <v>0</v>
          </cell>
          <cell r="G83">
            <v>0</v>
          </cell>
          <cell r="H83">
            <v>4.5</v>
          </cell>
          <cell r="I83">
            <v>9</v>
          </cell>
          <cell r="J83">
            <v>15</v>
          </cell>
        </row>
        <row r="84">
          <cell r="B84">
            <v>135616</v>
          </cell>
          <cell r="C84">
            <v>0.71630000000000005</v>
          </cell>
          <cell r="D84">
            <v>0.5696</v>
          </cell>
          <cell r="E84">
            <v>0.14660000000000001</v>
          </cell>
          <cell r="F84">
            <v>0</v>
          </cell>
          <cell r="G84">
            <v>0</v>
          </cell>
          <cell r="H84">
            <v>4.5</v>
          </cell>
          <cell r="I84">
            <v>9</v>
          </cell>
          <cell r="J84">
            <v>15</v>
          </cell>
        </row>
        <row r="85">
          <cell r="B85">
            <v>135677</v>
          </cell>
          <cell r="C85">
            <v>1.3862000000000001</v>
          </cell>
          <cell r="D85">
            <v>1.1927000000000001</v>
          </cell>
          <cell r="E85">
            <v>0.19359999999999999</v>
          </cell>
          <cell r="F85">
            <v>0</v>
          </cell>
          <cell r="G85">
            <v>0</v>
          </cell>
          <cell r="H85">
            <v>4.5</v>
          </cell>
          <cell r="I85">
            <v>9</v>
          </cell>
          <cell r="J85">
            <v>15</v>
          </cell>
        </row>
        <row r="86">
          <cell r="B86">
            <v>135699</v>
          </cell>
          <cell r="C86">
            <v>3.1112000000000002</v>
          </cell>
          <cell r="D86">
            <v>2.3613</v>
          </cell>
          <cell r="E86">
            <v>0.74990000000000001</v>
          </cell>
          <cell r="F86">
            <v>0</v>
          </cell>
          <cell r="G86">
            <v>0</v>
          </cell>
          <cell r="H86">
            <v>4.5</v>
          </cell>
          <cell r="I86">
            <v>9</v>
          </cell>
          <cell r="J86">
            <v>15</v>
          </cell>
        </row>
        <row r="87">
          <cell r="B87">
            <v>135623</v>
          </cell>
          <cell r="C87">
            <v>0.75800000000000001</v>
          </cell>
          <cell r="D87">
            <v>0.65010000000000001</v>
          </cell>
          <cell r="E87">
            <v>0.1079</v>
          </cell>
          <cell r="F87">
            <v>0</v>
          </cell>
          <cell r="G87">
            <v>0</v>
          </cell>
          <cell r="H87">
            <v>4.5</v>
          </cell>
          <cell r="I87">
            <v>9</v>
          </cell>
          <cell r="J87">
            <v>15</v>
          </cell>
        </row>
        <row r="88">
          <cell r="B88">
            <v>135623</v>
          </cell>
          <cell r="C88">
            <v>0.82469999999999999</v>
          </cell>
          <cell r="D88">
            <v>0.49259999999999998</v>
          </cell>
          <cell r="E88">
            <v>0.1124</v>
          </cell>
          <cell r="F88">
            <v>0.21970000000000001</v>
          </cell>
          <cell r="G88">
            <v>0</v>
          </cell>
          <cell r="H88">
            <v>4.5</v>
          </cell>
          <cell r="I88">
            <v>9</v>
          </cell>
          <cell r="J88">
            <v>15</v>
          </cell>
        </row>
        <row r="89">
          <cell r="B89">
            <v>135623</v>
          </cell>
          <cell r="C89">
            <v>0.56030000000000002</v>
          </cell>
          <cell r="D89">
            <v>0.40939999999999999</v>
          </cell>
          <cell r="E89">
            <v>0.15090000000000001</v>
          </cell>
          <cell r="F89">
            <v>0</v>
          </cell>
          <cell r="G89">
            <v>0</v>
          </cell>
          <cell r="H89">
            <v>4.5</v>
          </cell>
          <cell r="I89">
            <v>9</v>
          </cell>
          <cell r="J89">
            <v>15</v>
          </cell>
        </row>
        <row r="90">
          <cell r="B90">
            <v>135623</v>
          </cell>
          <cell r="C90">
            <v>2.1429999999999998</v>
          </cell>
          <cell r="D90">
            <v>1.5521</v>
          </cell>
          <cell r="E90">
            <v>0.37119999999999997</v>
          </cell>
          <cell r="F90">
            <v>0.21970000000000001</v>
          </cell>
          <cell r="G90">
            <v>0</v>
          </cell>
          <cell r="H90">
            <v>4.5</v>
          </cell>
          <cell r="I90">
            <v>9</v>
          </cell>
          <cell r="J90">
            <v>15</v>
          </cell>
        </row>
        <row r="91">
          <cell r="B91">
            <v>135582</v>
          </cell>
          <cell r="C91">
            <v>1.1825000000000001</v>
          </cell>
          <cell r="D91">
            <v>1.0874999999999999</v>
          </cell>
          <cell r="E91">
            <v>9.4899999999999998E-2</v>
          </cell>
          <cell r="F91">
            <v>0</v>
          </cell>
          <cell r="G91">
            <v>0</v>
          </cell>
          <cell r="H91">
            <v>4.5</v>
          </cell>
          <cell r="I91">
            <v>9</v>
          </cell>
          <cell r="J91">
            <v>15</v>
          </cell>
        </row>
        <row r="92">
          <cell r="B92">
            <v>135456</v>
          </cell>
          <cell r="C92">
            <v>0.70569999999999999</v>
          </cell>
          <cell r="D92">
            <v>0.61929999999999996</v>
          </cell>
          <cell r="E92">
            <v>8.6300000000000002E-2</v>
          </cell>
          <cell r="F92">
            <v>0</v>
          </cell>
          <cell r="G92">
            <v>0</v>
          </cell>
          <cell r="H92">
            <v>4.5</v>
          </cell>
          <cell r="I92">
            <v>9</v>
          </cell>
          <cell r="J92">
            <v>15</v>
          </cell>
        </row>
        <row r="93">
          <cell r="B93">
            <v>135347</v>
          </cell>
          <cell r="C93">
            <v>1.0212000000000001</v>
          </cell>
          <cell r="D93">
            <v>0.37759999999999999</v>
          </cell>
          <cell r="E93">
            <v>0.64359999999999995</v>
          </cell>
          <cell r="F93">
            <v>0</v>
          </cell>
          <cell r="G93">
            <v>0</v>
          </cell>
          <cell r="H93">
            <v>4.5</v>
          </cell>
          <cell r="I93">
            <v>9</v>
          </cell>
          <cell r="J93">
            <v>15</v>
          </cell>
        </row>
        <row r="94">
          <cell r="B94">
            <v>135462</v>
          </cell>
          <cell r="C94">
            <v>2.9095</v>
          </cell>
          <cell r="D94">
            <v>2.085</v>
          </cell>
          <cell r="E94">
            <v>0.82430000000000003</v>
          </cell>
          <cell r="F94">
            <v>0</v>
          </cell>
          <cell r="G94">
            <v>0</v>
          </cell>
          <cell r="H94">
            <v>4.5</v>
          </cell>
          <cell r="I94">
            <v>9</v>
          </cell>
          <cell r="J94">
            <v>15</v>
          </cell>
        </row>
        <row r="95">
          <cell r="B95">
            <v>135313</v>
          </cell>
          <cell r="C95">
            <v>0.85840000000000005</v>
          </cell>
          <cell r="D95">
            <v>0.78169999999999995</v>
          </cell>
          <cell r="E95">
            <v>7.6700000000000004E-2</v>
          </cell>
          <cell r="F95">
            <v>0</v>
          </cell>
          <cell r="G95">
            <v>0</v>
          </cell>
          <cell r="H95">
            <v>4.5</v>
          </cell>
          <cell r="I95">
            <v>9</v>
          </cell>
          <cell r="J95">
            <v>15</v>
          </cell>
        </row>
        <row r="96">
          <cell r="B96">
            <v>135832</v>
          </cell>
          <cell r="C96">
            <v>1.5685</v>
          </cell>
          <cell r="D96">
            <v>1.5018</v>
          </cell>
          <cell r="E96">
            <v>6.4000000000000001E-2</v>
          </cell>
          <cell r="F96">
            <v>2.8E-3</v>
          </cell>
          <cell r="G96">
            <v>0</v>
          </cell>
          <cell r="H96">
            <v>4.5</v>
          </cell>
          <cell r="I96">
            <v>9</v>
          </cell>
          <cell r="J96">
            <v>15</v>
          </cell>
        </row>
        <row r="97">
          <cell r="B97">
            <v>135832</v>
          </cell>
          <cell r="C97">
            <v>1.1363000000000001</v>
          </cell>
          <cell r="D97">
            <v>1.0920000000000001</v>
          </cell>
          <cell r="E97">
            <v>4.4299999999999999E-2</v>
          </cell>
          <cell r="F97">
            <v>0</v>
          </cell>
          <cell r="G97">
            <v>0</v>
          </cell>
          <cell r="H97">
            <v>4.5</v>
          </cell>
          <cell r="I97">
            <v>9</v>
          </cell>
          <cell r="J97">
            <v>15</v>
          </cell>
        </row>
        <row r="98">
          <cell r="B98">
            <v>135659</v>
          </cell>
          <cell r="C98">
            <v>3.5644999999999998</v>
          </cell>
          <cell r="D98">
            <v>3.3767999999999998</v>
          </cell>
          <cell r="E98">
            <v>0.18490000000000001</v>
          </cell>
          <cell r="F98">
            <v>2.8E-3</v>
          </cell>
          <cell r="G98">
            <v>0</v>
          </cell>
          <cell r="I98">
            <v>9</v>
          </cell>
          <cell r="J98">
            <v>15</v>
          </cell>
        </row>
        <row r="99">
          <cell r="B99">
            <v>135611</v>
          </cell>
          <cell r="C99">
            <v>11.7285</v>
          </cell>
          <cell r="D99">
            <v>9.3757999999999999</v>
          </cell>
          <cell r="E99">
            <v>2.13</v>
          </cell>
          <cell r="F99">
            <v>0.2225</v>
          </cell>
          <cell r="G99">
            <v>0</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3</v>
          </cell>
          <cell r="I102" t="str">
            <v>Padrão Trimestral = 6</v>
          </cell>
          <cell r="J102" t="str">
            <v>Padrão Anual = 10</v>
          </cell>
        </row>
        <row r="103">
          <cell r="B103">
            <v>99855</v>
          </cell>
          <cell r="C103">
            <v>0.63759999999999994</v>
          </cell>
          <cell r="D103">
            <v>0.62829999999999997</v>
          </cell>
          <cell r="E103">
            <v>9.2999999999999992E-3</v>
          </cell>
          <cell r="F103">
            <v>0</v>
          </cell>
          <cell r="G103">
            <v>0</v>
          </cell>
          <cell r="H103">
            <v>3</v>
          </cell>
          <cell r="I103">
            <v>6</v>
          </cell>
          <cell r="J103">
            <v>10</v>
          </cell>
        </row>
        <row r="104">
          <cell r="B104">
            <v>99789</v>
          </cell>
          <cell r="C104">
            <v>0.45050000000000001</v>
          </cell>
          <cell r="D104">
            <v>0.40479999999999999</v>
          </cell>
          <cell r="E104">
            <v>4.5699999999999998E-2</v>
          </cell>
          <cell r="F104">
            <v>0</v>
          </cell>
          <cell r="G104">
            <v>0</v>
          </cell>
          <cell r="H104">
            <v>3</v>
          </cell>
          <cell r="I104">
            <v>6</v>
          </cell>
          <cell r="J104">
            <v>10</v>
          </cell>
        </row>
        <row r="105">
          <cell r="B105">
            <v>99790</v>
          </cell>
          <cell r="C105">
            <v>0.82230000000000003</v>
          </cell>
          <cell r="D105">
            <v>0.51349999999999996</v>
          </cell>
          <cell r="E105">
            <v>0.30880000000000002</v>
          </cell>
          <cell r="F105">
            <v>0</v>
          </cell>
          <cell r="G105">
            <v>0</v>
          </cell>
          <cell r="H105">
            <v>3</v>
          </cell>
          <cell r="I105">
            <v>6</v>
          </cell>
          <cell r="J105">
            <v>10</v>
          </cell>
        </row>
        <row r="106">
          <cell r="B106">
            <v>99811</v>
          </cell>
          <cell r="C106">
            <v>1.9104000000000001</v>
          </cell>
          <cell r="D106">
            <v>1.5467</v>
          </cell>
          <cell r="E106">
            <v>0.36370000000000002</v>
          </cell>
          <cell r="F106">
            <v>0</v>
          </cell>
          <cell r="G106">
            <v>0</v>
          </cell>
          <cell r="H106">
            <v>3</v>
          </cell>
          <cell r="I106">
            <v>6</v>
          </cell>
          <cell r="J106">
            <v>10</v>
          </cell>
        </row>
        <row r="107">
          <cell r="B107">
            <v>99775</v>
          </cell>
          <cell r="C107">
            <v>0.3947</v>
          </cell>
          <cell r="D107">
            <v>0.38319999999999999</v>
          </cell>
          <cell r="E107">
            <v>1.15E-2</v>
          </cell>
          <cell r="F107">
            <v>0</v>
          </cell>
          <cell r="G107">
            <v>0</v>
          </cell>
          <cell r="H107">
            <v>3</v>
          </cell>
          <cell r="I107">
            <v>6</v>
          </cell>
          <cell r="J107">
            <v>10</v>
          </cell>
        </row>
        <row r="108">
          <cell r="B108">
            <v>99774</v>
          </cell>
          <cell r="C108">
            <v>0.45789999999999997</v>
          </cell>
          <cell r="D108">
            <v>0.39419999999999999</v>
          </cell>
          <cell r="E108">
            <v>6.1600000000000002E-2</v>
          </cell>
          <cell r="F108">
            <v>2E-3</v>
          </cell>
          <cell r="G108">
            <v>0</v>
          </cell>
          <cell r="H108">
            <v>3</v>
          </cell>
          <cell r="I108">
            <v>6</v>
          </cell>
          <cell r="J108">
            <v>10</v>
          </cell>
        </row>
        <row r="109">
          <cell r="B109">
            <v>99774</v>
          </cell>
          <cell r="C109">
            <v>0.56359999999999999</v>
          </cell>
          <cell r="D109">
            <v>0.53300000000000003</v>
          </cell>
          <cell r="E109">
            <v>3.0599999999999999E-2</v>
          </cell>
          <cell r="F109">
            <v>0</v>
          </cell>
          <cell r="G109">
            <v>0</v>
          </cell>
          <cell r="H109">
            <v>3</v>
          </cell>
          <cell r="I109">
            <v>6</v>
          </cell>
          <cell r="J109">
            <v>10</v>
          </cell>
        </row>
        <row r="110">
          <cell r="B110">
            <v>99774</v>
          </cell>
          <cell r="C110">
            <v>1.4161999999999999</v>
          </cell>
          <cell r="D110">
            <v>1.3104</v>
          </cell>
          <cell r="E110">
            <v>0.1037</v>
          </cell>
          <cell r="F110">
            <v>2E-3</v>
          </cell>
          <cell r="G110">
            <v>0</v>
          </cell>
          <cell r="H110">
            <v>3</v>
          </cell>
          <cell r="I110">
            <v>6</v>
          </cell>
          <cell r="J110">
            <v>10</v>
          </cell>
        </row>
        <row r="111">
          <cell r="B111">
            <v>99772</v>
          </cell>
          <cell r="C111">
            <v>0.59889999999999999</v>
          </cell>
          <cell r="D111">
            <v>0.5393</v>
          </cell>
          <cell r="E111">
            <v>5.96E-2</v>
          </cell>
          <cell r="F111">
            <v>0</v>
          </cell>
          <cell r="G111">
            <v>0</v>
          </cell>
          <cell r="H111">
            <v>3</v>
          </cell>
          <cell r="I111">
            <v>6</v>
          </cell>
          <cell r="J111">
            <v>10</v>
          </cell>
        </row>
        <row r="112">
          <cell r="B112">
            <v>99751</v>
          </cell>
          <cell r="C112">
            <v>0.44030000000000002</v>
          </cell>
          <cell r="D112">
            <v>0.37819999999999998</v>
          </cell>
          <cell r="E112">
            <v>6.2100000000000002E-2</v>
          </cell>
          <cell r="F112">
            <v>0</v>
          </cell>
          <cell r="G112">
            <v>0</v>
          </cell>
          <cell r="H112">
            <v>3</v>
          </cell>
          <cell r="I112">
            <v>6</v>
          </cell>
          <cell r="J112">
            <v>10</v>
          </cell>
        </row>
        <row r="113">
          <cell r="B113">
            <v>99683</v>
          </cell>
          <cell r="C113">
            <v>0.2263</v>
          </cell>
          <cell r="D113">
            <v>0.2152</v>
          </cell>
          <cell r="E113">
            <v>1.12E-2</v>
          </cell>
          <cell r="F113">
            <v>0</v>
          </cell>
          <cell r="G113">
            <v>0</v>
          </cell>
          <cell r="H113">
            <v>3</v>
          </cell>
          <cell r="I113">
            <v>6</v>
          </cell>
          <cell r="J113">
            <v>10</v>
          </cell>
        </row>
        <row r="114">
          <cell r="B114">
            <v>99735</v>
          </cell>
          <cell r="C114">
            <v>1.2657</v>
          </cell>
          <cell r="D114">
            <v>1.1328</v>
          </cell>
          <cell r="E114">
            <v>0.13289999999999999</v>
          </cell>
          <cell r="F114">
            <v>0</v>
          </cell>
          <cell r="G114">
            <v>0</v>
          </cell>
          <cell r="H114">
            <v>3</v>
          </cell>
          <cell r="I114">
            <v>6</v>
          </cell>
          <cell r="J114">
            <v>10</v>
          </cell>
        </row>
        <row r="115">
          <cell r="B115">
            <v>99588</v>
          </cell>
          <cell r="C115">
            <v>0.3211</v>
          </cell>
          <cell r="D115">
            <v>0.27489999999999998</v>
          </cell>
          <cell r="E115">
            <v>4.6300000000000001E-2</v>
          </cell>
          <cell r="F115">
            <v>0</v>
          </cell>
          <cell r="G115">
            <v>0</v>
          </cell>
          <cell r="H115">
            <v>3</v>
          </cell>
          <cell r="I115">
            <v>6</v>
          </cell>
          <cell r="J115">
            <v>10</v>
          </cell>
        </row>
        <row r="116">
          <cell r="B116">
            <v>99687</v>
          </cell>
          <cell r="C116">
            <v>1.4345000000000001</v>
          </cell>
          <cell r="D116">
            <v>1.3785000000000001</v>
          </cell>
          <cell r="E116">
            <v>5.6000000000000001E-2</v>
          </cell>
          <cell r="F116">
            <v>0</v>
          </cell>
          <cell r="G116">
            <v>0</v>
          </cell>
          <cell r="H116">
            <v>3</v>
          </cell>
          <cell r="I116">
            <v>6</v>
          </cell>
          <cell r="J116">
            <v>10</v>
          </cell>
        </row>
        <row r="117">
          <cell r="B117">
            <v>99685</v>
          </cell>
          <cell r="C117">
            <v>1.3619000000000001</v>
          </cell>
          <cell r="D117">
            <v>1.2629999999999999</v>
          </cell>
          <cell r="E117">
            <v>9.8900000000000002E-2</v>
          </cell>
          <cell r="F117">
            <v>0</v>
          </cell>
          <cell r="G117">
            <v>0</v>
          </cell>
          <cell r="H117">
            <v>3</v>
          </cell>
          <cell r="I117">
            <v>6</v>
          </cell>
          <cell r="J117">
            <v>10</v>
          </cell>
        </row>
        <row r="118">
          <cell r="B118">
            <v>99653</v>
          </cell>
          <cell r="C118">
            <v>3.1181999999999999</v>
          </cell>
          <cell r="D118">
            <v>2.9171</v>
          </cell>
          <cell r="E118">
            <v>0.20119999999999999</v>
          </cell>
          <cell r="F118">
            <v>0</v>
          </cell>
          <cell r="G118">
            <v>0</v>
          </cell>
          <cell r="I118">
            <v>6</v>
          </cell>
          <cell r="J118">
            <v>10</v>
          </cell>
        </row>
        <row r="119">
          <cell r="B119">
            <v>99744</v>
          </cell>
          <cell r="C119">
            <v>7.7092999999999998</v>
          </cell>
          <cell r="D119">
            <v>6.9057000000000004</v>
          </cell>
          <cell r="E119">
            <v>0.80169999999999997</v>
          </cell>
          <cell r="F119">
            <v>2E-3</v>
          </cell>
          <cell r="G119">
            <v>0</v>
          </cell>
          <cell r="J119">
            <v>10</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104086</v>
          </cell>
          <cell r="C123">
            <v>0.88060000000000005</v>
          </cell>
          <cell r="D123">
            <v>0.79990000000000006</v>
          </cell>
          <cell r="E123">
            <v>6.1000000000000004E-3</v>
          </cell>
          <cell r="F123">
            <v>7.46E-2</v>
          </cell>
          <cell r="G123">
            <v>0</v>
          </cell>
          <cell r="H123">
            <v>5.4</v>
          </cell>
          <cell r="I123">
            <v>10.8</v>
          </cell>
          <cell r="J123">
            <v>18</v>
          </cell>
        </row>
        <row r="124">
          <cell r="B124">
            <v>103935</v>
          </cell>
          <cell r="C124">
            <v>0.30070000000000002</v>
          </cell>
          <cell r="D124">
            <v>0.30059999999999998</v>
          </cell>
          <cell r="E124">
            <v>1E-4</v>
          </cell>
          <cell r="F124">
            <v>0</v>
          </cell>
          <cell r="G124">
            <v>0</v>
          </cell>
          <cell r="H124">
            <v>5.4</v>
          </cell>
          <cell r="I124">
            <v>10.8</v>
          </cell>
          <cell r="J124">
            <v>18</v>
          </cell>
        </row>
        <row r="125">
          <cell r="B125">
            <v>103934</v>
          </cell>
          <cell r="C125">
            <v>1.0803</v>
          </cell>
          <cell r="D125">
            <v>0.79520000000000002</v>
          </cell>
          <cell r="E125">
            <v>2.0500000000000001E-2</v>
          </cell>
          <cell r="F125">
            <v>0</v>
          </cell>
          <cell r="G125">
            <v>0.2646</v>
          </cell>
          <cell r="H125">
            <v>5.4</v>
          </cell>
          <cell r="I125">
            <v>10.8</v>
          </cell>
          <cell r="J125">
            <v>18</v>
          </cell>
        </row>
        <row r="126">
          <cell r="B126">
            <v>103985</v>
          </cell>
          <cell r="C126">
            <v>2.2618</v>
          </cell>
          <cell r="D126">
            <v>1.8958999999999999</v>
          </cell>
          <cell r="E126">
            <v>2.6700000000000002E-2</v>
          </cell>
          <cell r="F126">
            <v>7.4700000000000003E-2</v>
          </cell>
          <cell r="G126">
            <v>0.26450000000000001</v>
          </cell>
          <cell r="H126">
            <v>5.4</v>
          </cell>
          <cell r="I126">
            <v>10.8</v>
          </cell>
          <cell r="J126">
            <v>18</v>
          </cell>
        </row>
        <row r="127">
          <cell r="B127">
            <v>103926</v>
          </cell>
          <cell r="C127">
            <v>0.80489999999999995</v>
          </cell>
          <cell r="D127">
            <v>0.79969999999999997</v>
          </cell>
          <cell r="E127">
            <v>5.1999999999999998E-3</v>
          </cell>
          <cell r="F127">
            <v>0</v>
          </cell>
          <cell r="G127">
            <v>0</v>
          </cell>
          <cell r="H127">
            <v>5.4</v>
          </cell>
          <cell r="I127">
            <v>10.8</v>
          </cell>
          <cell r="J127">
            <v>18</v>
          </cell>
        </row>
        <row r="128">
          <cell r="B128">
            <v>103926</v>
          </cell>
          <cell r="C128">
            <v>0.92920000000000003</v>
          </cell>
          <cell r="D128">
            <v>0.68369999999999997</v>
          </cell>
          <cell r="E128">
            <v>0.2455</v>
          </cell>
          <cell r="F128">
            <v>0</v>
          </cell>
          <cell r="G128">
            <v>0</v>
          </cell>
          <cell r="H128">
            <v>5.4</v>
          </cell>
          <cell r="I128">
            <v>10.8</v>
          </cell>
          <cell r="J128">
            <v>18</v>
          </cell>
        </row>
        <row r="129">
          <cell r="B129">
            <v>103926</v>
          </cell>
          <cell r="C129">
            <v>0.53769999999999996</v>
          </cell>
          <cell r="D129">
            <v>0.50270000000000004</v>
          </cell>
          <cell r="E129">
            <v>5.7999999999999996E-3</v>
          </cell>
          <cell r="F129">
            <v>2.92E-2</v>
          </cell>
          <cell r="G129">
            <v>0</v>
          </cell>
          <cell r="H129">
            <v>5.4</v>
          </cell>
          <cell r="I129">
            <v>10.8</v>
          </cell>
          <cell r="J129">
            <v>18</v>
          </cell>
        </row>
        <row r="130">
          <cell r="B130">
            <v>103926</v>
          </cell>
          <cell r="C130">
            <v>2.2717999999999998</v>
          </cell>
          <cell r="D130">
            <v>1.9861</v>
          </cell>
          <cell r="E130">
            <v>0.25650000000000001</v>
          </cell>
          <cell r="F130">
            <v>2.92E-2</v>
          </cell>
          <cell r="G130">
            <v>0</v>
          </cell>
          <cell r="H130">
            <v>5.4</v>
          </cell>
          <cell r="I130">
            <v>10.8</v>
          </cell>
          <cell r="J130">
            <v>18</v>
          </cell>
        </row>
        <row r="131">
          <cell r="B131">
            <v>103923</v>
          </cell>
          <cell r="C131">
            <v>1.8206</v>
          </cell>
          <cell r="D131">
            <v>1.7837000000000001</v>
          </cell>
          <cell r="E131">
            <v>3.6999999999999998E-2</v>
          </cell>
          <cell r="F131">
            <v>0</v>
          </cell>
          <cell r="G131">
            <v>0</v>
          </cell>
          <cell r="H131">
            <v>5.4</v>
          </cell>
          <cell r="I131">
            <v>10.8</v>
          </cell>
          <cell r="J131">
            <v>18</v>
          </cell>
        </row>
        <row r="132">
          <cell r="B132">
            <v>103985</v>
          </cell>
          <cell r="C132">
            <v>0.61429999999999996</v>
          </cell>
          <cell r="D132">
            <v>0.51280000000000003</v>
          </cell>
          <cell r="E132">
            <v>0.10150000000000001</v>
          </cell>
          <cell r="F132">
            <v>0</v>
          </cell>
          <cell r="G132">
            <v>0</v>
          </cell>
          <cell r="H132">
            <v>5.4</v>
          </cell>
          <cell r="I132">
            <v>10.8</v>
          </cell>
          <cell r="J132">
            <v>18</v>
          </cell>
        </row>
        <row r="133">
          <cell r="B133">
            <v>103954</v>
          </cell>
          <cell r="C133">
            <v>1.373</v>
          </cell>
          <cell r="D133">
            <v>1.0738000000000001</v>
          </cell>
          <cell r="E133">
            <v>0.29920000000000002</v>
          </cell>
          <cell r="F133">
            <v>0</v>
          </cell>
          <cell r="G133">
            <v>0</v>
          </cell>
          <cell r="H133">
            <v>5.4</v>
          </cell>
          <cell r="I133">
            <v>10.8</v>
          </cell>
          <cell r="J133">
            <v>18</v>
          </cell>
        </row>
        <row r="134">
          <cell r="B134">
            <v>103954</v>
          </cell>
          <cell r="C134">
            <v>3.8075000000000001</v>
          </cell>
          <cell r="D134">
            <v>3.3698999999999999</v>
          </cell>
          <cell r="E134">
            <v>0.43769999999999998</v>
          </cell>
          <cell r="F134">
            <v>0</v>
          </cell>
          <cell r="G134">
            <v>0</v>
          </cell>
          <cell r="H134">
            <v>5.4</v>
          </cell>
          <cell r="I134">
            <v>10.8</v>
          </cell>
          <cell r="J134">
            <v>18</v>
          </cell>
        </row>
        <row r="135">
          <cell r="B135">
            <v>103838</v>
          </cell>
          <cell r="C135">
            <v>0.39900000000000002</v>
          </cell>
          <cell r="D135">
            <v>0.30599999999999999</v>
          </cell>
          <cell r="E135">
            <v>1.6799999999999999E-2</v>
          </cell>
          <cell r="F135">
            <v>0</v>
          </cell>
          <cell r="G135">
            <v>7.6200000000000004E-2</v>
          </cell>
          <cell r="H135">
            <v>5.4</v>
          </cell>
          <cell r="I135">
            <v>10.8</v>
          </cell>
          <cell r="J135">
            <v>18</v>
          </cell>
        </row>
        <row r="136">
          <cell r="B136">
            <v>103729</v>
          </cell>
          <cell r="C136">
            <v>1.2116</v>
          </cell>
          <cell r="D136">
            <v>1.1422000000000001</v>
          </cell>
          <cell r="E136">
            <v>6.9400000000000003E-2</v>
          </cell>
          <cell r="F136">
            <v>0</v>
          </cell>
          <cell r="G136">
            <v>0</v>
          </cell>
          <cell r="H136">
            <v>5.4</v>
          </cell>
          <cell r="I136">
            <v>10.8</v>
          </cell>
          <cell r="J136">
            <v>18</v>
          </cell>
        </row>
        <row r="137">
          <cell r="B137">
            <v>103615</v>
          </cell>
          <cell r="C137">
            <v>2.0003000000000002</v>
          </cell>
          <cell r="D137">
            <v>1.9458</v>
          </cell>
          <cell r="E137">
            <v>5.4399999999999997E-2</v>
          </cell>
          <cell r="F137">
            <v>1E-4</v>
          </cell>
          <cell r="G137">
            <v>0</v>
          </cell>
          <cell r="H137">
            <v>5.4</v>
          </cell>
          <cell r="I137">
            <v>10.8</v>
          </cell>
          <cell r="J137">
            <v>18</v>
          </cell>
        </row>
        <row r="138">
          <cell r="B138">
            <v>103727</v>
          </cell>
          <cell r="C138">
            <v>3.6092</v>
          </cell>
          <cell r="D138">
            <v>3.3921999999999999</v>
          </cell>
          <cell r="E138">
            <v>0.1406</v>
          </cell>
          <cell r="F138">
            <v>1E-4</v>
          </cell>
          <cell r="G138">
            <v>7.6300000000000007E-2</v>
          </cell>
          <cell r="I138">
            <v>10.8</v>
          </cell>
          <cell r="J138">
            <v>18</v>
          </cell>
        </row>
        <row r="139">
          <cell r="B139">
            <v>103898</v>
          </cell>
          <cell r="C139">
            <v>11.9489</v>
          </cell>
          <cell r="D139">
            <v>10.6426</v>
          </cell>
          <cell r="E139">
            <v>0.86160000000000003</v>
          </cell>
          <cell r="F139">
            <v>0.104</v>
          </cell>
          <cell r="G139">
            <v>0.34079999999999999</v>
          </cell>
          <cell r="J139">
            <v>18</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2,7</v>
          </cell>
          <cell r="I142" t="str">
            <v>Padrão Trimestral = 5,4</v>
          </cell>
          <cell r="J142" t="str">
            <v>Padrão Anual = 9</v>
          </cell>
        </row>
        <row r="143">
          <cell r="B143">
            <v>253718</v>
          </cell>
          <cell r="C143">
            <v>0.76090000000000002</v>
          </cell>
          <cell r="D143">
            <v>0.54620000000000002</v>
          </cell>
          <cell r="E143">
            <v>0.18609999999999999</v>
          </cell>
          <cell r="F143">
            <v>2.86E-2</v>
          </cell>
          <cell r="G143">
            <v>0</v>
          </cell>
          <cell r="H143">
            <v>2.7</v>
          </cell>
          <cell r="I143">
            <v>5.4</v>
          </cell>
          <cell r="J143">
            <v>9</v>
          </cell>
        </row>
        <row r="144">
          <cell r="B144">
            <v>253606</v>
          </cell>
          <cell r="C144">
            <v>0.3982</v>
          </cell>
          <cell r="D144">
            <v>0.2717</v>
          </cell>
          <cell r="E144">
            <v>0.1265</v>
          </cell>
          <cell r="F144">
            <v>0</v>
          </cell>
          <cell r="G144">
            <v>0</v>
          </cell>
          <cell r="H144">
            <v>2.7</v>
          </cell>
          <cell r="I144">
            <v>5.4</v>
          </cell>
          <cell r="J144">
            <v>9</v>
          </cell>
        </row>
        <row r="145">
          <cell r="B145">
            <v>253587</v>
          </cell>
          <cell r="C145">
            <v>0.75739999999999996</v>
          </cell>
          <cell r="D145">
            <v>0.17960000000000001</v>
          </cell>
          <cell r="E145">
            <v>5.0099999999999999E-2</v>
          </cell>
          <cell r="F145">
            <v>0.1053</v>
          </cell>
          <cell r="G145">
            <v>0.4224</v>
          </cell>
          <cell r="H145">
            <v>2.7</v>
          </cell>
          <cell r="I145">
            <v>5.4</v>
          </cell>
          <cell r="J145">
            <v>9</v>
          </cell>
        </row>
        <row r="146">
          <cell r="B146">
            <v>253637</v>
          </cell>
          <cell r="C146">
            <v>1.9165000000000001</v>
          </cell>
          <cell r="D146">
            <v>0.99760000000000004</v>
          </cell>
          <cell r="E146">
            <v>0.36270000000000002</v>
          </cell>
          <cell r="F146">
            <v>0.13389999999999999</v>
          </cell>
          <cell r="G146">
            <v>0.42230000000000001</v>
          </cell>
          <cell r="H146">
            <v>2.7</v>
          </cell>
          <cell r="I146">
            <v>5.4</v>
          </cell>
          <cell r="J146">
            <v>9</v>
          </cell>
        </row>
        <row r="147">
          <cell r="B147">
            <v>253558</v>
          </cell>
          <cell r="C147">
            <v>0.13320000000000001</v>
          </cell>
          <cell r="D147">
            <v>9.7500000000000003E-2</v>
          </cell>
          <cell r="E147">
            <v>3.5700000000000003E-2</v>
          </cell>
          <cell r="F147">
            <v>0</v>
          </cell>
          <cell r="G147">
            <v>0</v>
          </cell>
          <cell r="H147">
            <v>2.7</v>
          </cell>
          <cell r="I147">
            <v>5.4</v>
          </cell>
          <cell r="J147">
            <v>9</v>
          </cell>
        </row>
        <row r="148">
          <cell r="B148">
            <v>253558</v>
          </cell>
          <cell r="C148">
            <v>0.22120000000000001</v>
          </cell>
          <cell r="D148">
            <v>0.11799999999999999</v>
          </cell>
          <cell r="E148">
            <v>0.1032</v>
          </cell>
          <cell r="F148">
            <v>0</v>
          </cell>
          <cell r="G148">
            <v>0</v>
          </cell>
          <cell r="H148">
            <v>2.7</v>
          </cell>
          <cell r="I148">
            <v>5.4</v>
          </cell>
          <cell r="J148">
            <v>9</v>
          </cell>
        </row>
        <row r="149">
          <cell r="B149">
            <v>253580</v>
          </cell>
          <cell r="C149">
            <v>0.29920000000000002</v>
          </cell>
          <cell r="D149">
            <v>0.27750000000000002</v>
          </cell>
          <cell r="E149">
            <v>2.1700000000000001E-2</v>
          </cell>
          <cell r="F149">
            <v>0</v>
          </cell>
          <cell r="G149">
            <v>0</v>
          </cell>
          <cell r="H149">
            <v>2.7</v>
          </cell>
          <cell r="I149">
            <v>5.4</v>
          </cell>
          <cell r="J149">
            <v>9</v>
          </cell>
        </row>
        <row r="150">
          <cell r="B150">
            <v>253565</v>
          </cell>
          <cell r="C150">
            <v>0.65359999999999996</v>
          </cell>
          <cell r="D150">
            <v>0.49299999999999999</v>
          </cell>
          <cell r="E150">
            <v>0.16059999999999999</v>
          </cell>
          <cell r="F150">
            <v>0</v>
          </cell>
          <cell r="G150">
            <v>0</v>
          </cell>
          <cell r="H150">
            <v>2.7</v>
          </cell>
          <cell r="I150">
            <v>5.4</v>
          </cell>
          <cell r="J150">
            <v>9</v>
          </cell>
        </row>
        <row r="151">
          <cell r="B151">
            <v>253579</v>
          </cell>
          <cell r="C151">
            <v>0.72670000000000001</v>
          </cell>
          <cell r="D151">
            <v>0.6774</v>
          </cell>
          <cell r="E151">
            <v>4.7600000000000003E-2</v>
          </cell>
          <cell r="F151">
            <v>1.6000000000000001E-3</v>
          </cell>
          <cell r="G151">
            <v>0</v>
          </cell>
          <cell r="H151">
            <v>2.7</v>
          </cell>
          <cell r="I151">
            <v>5.4</v>
          </cell>
          <cell r="J151">
            <v>9</v>
          </cell>
        </row>
        <row r="152">
          <cell r="B152">
            <v>253299</v>
          </cell>
          <cell r="C152">
            <v>0.37090000000000001</v>
          </cell>
          <cell r="D152">
            <v>0.28870000000000001</v>
          </cell>
          <cell r="E152">
            <v>4.6600000000000003E-2</v>
          </cell>
          <cell r="F152">
            <v>3.5499999999999997E-2</v>
          </cell>
          <cell r="G152">
            <v>0</v>
          </cell>
          <cell r="H152">
            <v>2.7</v>
          </cell>
          <cell r="I152">
            <v>5.4</v>
          </cell>
          <cell r="J152">
            <v>9</v>
          </cell>
        </row>
        <row r="153">
          <cell r="B153">
            <v>253200</v>
          </cell>
          <cell r="C153">
            <v>0.52939999999999998</v>
          </cell>
          <cell r="D153">
            <v>0.26590000000000003</v>
          </cell>
          <cell r="E153">
            <v>7.8299999999999995E-2</v>
          </cell>
          <cell r="F153">
            <v>4.2299999999999997E-2</v>
          </cell>
          <cell r="G153">
            <v>0.1429</v>
          </cell>
          <cell r="H153">
            <v>2.7</v>
          </cell>
          <cell r="I153">
            <v>5.4</v>
          </cell>
          <cell r="J153">
            <v>9</v>
          </cell>
        </row>
        <row r="154">
          <cell r="B154">
            <v>253359</v>
          </cell>
          <cell r="C154">
            <v>1.6272</v>
          </cell>
          <cell r="D154">
            <v>1.2323999999999999</v>
          </cell>
          <cell r="E154">
            <v>0.17249999999999999</v>
          </cell>
          <cell r="F154">
            <v>7.9399999999999998E-2</v>
          </cell>
          <cell r="G154">
            <v>0.14280000000000001</v>
          </cell>
          <cell r="H154">
            <v>2.7</v>
          </cell>
          <cell r="I154">
            <v>5.4</v>
          </cell>
          <cell r="J154">
            <v>9</v>
          </cell>
        </row>
        <row r="155">
          <cell r="B155">
            <v>253174</v>
          </cell>
          <cell r="C155">
            <v>0.1951</v>
          </cell>
          <cell r="D155">
            <v>0.17249999999999999</v>
          </cell>
          <cell r="E155">
            <v>2.2499999999999999E-2</v>
          </cell>
          <cell r="F155">
            <v>0</v>
          </cell>
          <cell r="G155">
            <v>0</v>
          </cell>
          <cell r="H155">
            <v>2.7</v>
          </cell>
          <cell r="I155">
            <v>5.4</v>
          </cell>
          <cell r="J155">
            <v>9</v>
          </cell>
        </row>
        <row r="156">
          <cell r="B156">
            <v>253207</v>
          </cell>
          <cell r="C156">
            <v>0.88619999999999999</v>
          </cell>
          <cell r="D156">
            <v>0.57779999999999998</v>
          </cell>
          <cell r="E156">
            <v>1.6299999999999999E-2</v>
          </cell>
          <cell r="F156">
            <v>0</v>
          </cell>
          <cell r="G156">
            <v>0.29210000000000003</v>
          </cell>
          <cell r="H156">
            <v>2.7</v>
          </cell>
          <cell r="I156">
            <v>5.4</v>
          </cell>
          <cell r="J156">
            <v>9</v>
          </cell>
        </row>
        <row r="157">
          <cell r="B157">
            <v>253191</v>
          </cell>
          <cell r="C157">
            <v>0.62490000000000001</v>
          </cell>
          <cell r="D157">
            <v>0.57750000000000001</v>
          </cell>
          <cell r="E157">
            <v>4.7399999999999998E-2</v>
          </cell>
          <cell r="F157">
            <v>0</v>
          </cell>
          <cell r="G157">
            <v>0</v>
          </cell>
          <cell r="H157">
            <v>2.7</v>
          </cell>
          <cell r="I157">
            <v>5.4</v>
          </cell>
          <cell r="J157">
            <v>9</v>
          </cell>
        </row>
        <row r="158">
          <cell r="B158">
            <v>253191</v>
          </cell>
          <cell r="C158">
            <v>1.7061999999999999</v>
          </cell>
          <cell r="D158">
            <v>1.3278000000000001</v>
          </cell>
          <cell r="E158">
            <v>8.6199999999999999E-2</v>
          </cell>
          <cell r="F158">
            <v>0</v>
          </cell>
          <cell r="G158">
            <v>0.29210000000000003</v>
          </cell>
          <cell r="I158">
            <v>5.4</v>
          </cell>
          <cell r="J158">
            <v>9</v>
          </cell>
        </row>
        <row r="159">
          <cell r="B159">
            <v>253438</v>
          </cell>
          <cell r="C159">
            <v>5.9032999999999998</v>
          </cell>
          <cell r="D159">
            <v>4.0500999999999996</v>
          </cell>
          <cell r="E159">
            <v>0.78220000000000001</v>
          </cell>
          <cell r="F159">
            <v>0.21329999999999999</v>
          </cell>
          <cell r="G159">
            <v>0.85719999999999996</v>
          </cell>
          <cell r="J159">
            <v>9</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175675</v>
          </cell>
          <cell r="C163">
            <v>5.1400000000000001E-2</v>
          </cell>
          <cell r="D163">
            <v>3.6299999999999999E-2</v>
          </cell>
          <cell r="E163">
            <v>1.6999999999999999E-3</v>
          </cell>
          <cell r="F163">
            <v>1.35E-2</v>
          </cell>
          <cell r="G163">
            <v>0</v>
          </cell>
          <cell r="H163">
            <v>2.5</v>
          </cell>
          <cell r="I163">
            <v>3</v>
          </cell>
          <cell r="J163">
            <v>5</v>
          </cell>
        </row>
        <row r="164">
          <cell r="B164">
            <v>175675</v>
          </cell>
          <cell r="C164">
            <v>0.01</v>
          </cell>
          <cell r="D164">
            <v>6.1999999999999998E-3</v>
          </cell>
          <cell r="E164">
            <v>3.8E-3</v>
          </cell>
          <cell r="F164">
            <v>0</v>
          </cell>
          <cell r="G164">
            <v>0</v>
          </cell>
          <cell r="H164">
            <v>2.5</v>
          </cell>
          <cell r="I164">
            <v>3</v>
          </cell>
          <cell r="J164">
            <v>5</v>
          </cell>
        </row>
        <row r="165">
          <cell r="B165">
            <v>175677</v>
          </cell>
          <cell r="C165">
            <v>7.46E-2</v>
          </cell>
          <cell r="D165">
            <v>3.7699999999999997E-2</v>
          </cell>
          <cell r="E165">
            <v>3.1199999999999999E-2</v>
          </cell>
          <cell r="F165">
            <v>0</v>
          </cell>
          <cell r="G165">
            <v>5.5999999999999999E-3</v>
          </cell>
          <cell r="H165">
            <v>2.5</v>
          </cell>
          <cell r="I165">
            <v>3</v>
          </cell>
          <cell r="J165">
            <v>5</v>
          </cell>
        </row>
        <row r="166">
          <cell r="B166">
            <v>175676</v>
          </cell>
          <cell r="C166">
            <v>0.13600000000000001</v>
          </cell>
          <cell r="D166">
            <v>8.0199999999999994E-2</v>
          </cell>
          <cell r="E166">
            <v>3.6700000000000003E-2</v>
          </cell>
          <cell r="F166">
            <v>1.35E-2</v>
          </cell>
          <cell r="G166">
            <v>5.5999999999999999E-3</v>
          </cell>
          <cell r="H166">
            <v>2.5</v>
          </cell>
          <cell r="I166">
            <v>3</v>
          </cell>
          <cell r="J166">
            <v>5</v>
          </cell>
        </row>
        <row r="167">
          <cell r="B167">
            <v>175643</v>
          </cell>
          <cell r="C167">
            <v>1.8200000000000001E-2</v>
          </cell>
          <cell r="D167">
            <v>0.01</v>
          </cell>
          <cell r="E167">
            <v>4.8999999999999998E-3</v>
          </cell>
          <cell r="F167">
            <v>1.9E-3</v>
          </cell>
          <cell r="G167">
            <v>1.4E-3</v>
          </cell>
          <cell r="H167">
            <v>2.5</v>
          </cell>
          <cell r="I167">
            <v>3</v>
          </cell>
          <cell r="J167">
            <v>5</v>
          </cell>
        </row>
        <row r="168">
          <cell r="B168">
            <v>175595</v>
          </cell>
          <cell r="C168">
            <v>4.8999999999999998E-3</v>
          </cell>
          <cell r="D168">
            <v>2.3E-3</v>
          </cell>
          <cell r="E168">
            <v>0</v>
          </cell>
          <cell r="F168">
            <v>2.5000000000000001E-3</v>
          </cell>
          <cell r="G168">
            <v>0</v>
          </cell>
          <cell r="H168">
            <v>2.5</v>
          </cell>
          <cell r="I168">
            <v>3</v>
          </cell>
          <cell r="J168">
            <v>5</v>
          </cell>
        </row>
        <row r="169">
          <cell r="B169">
            <v>175643</v>
          </cell>
          <cell r="C169">
            <v>9.5999999999999992E-3</v>
          </cell>
          <cell r="D169">
            <v>7.4999999999999997E-3</v>
          </cell>
          <cell r="E169">
            <v>5.9999999999999995E-4</v>
          </cell>
          <cell r="F169">
            <v>1.5E-3</v>
          </cell>
          <cell r="G169">
            <v>0</v>
          </cell>
          <cell r="H169">
            <v>2.5</v>
          </cell>
          <cell r="I169">
            <v>3</v>
          </cell>
          <cell r="J169">
            <v>5</v>
          </cell>
        </row>
        <row r="170">
          <cell r="B170">
            <v>175627</v>
          </cell>
          <cell r="C170">
            <v>3.27E-2</v>
          </cell>
          <cell r="D170">
            <v>1.9800000000000002E-2</v>
          </cell>
          <cell r="E170">
            <v>5.4999999999999997E-3</v>
          </cell>
          <cell r="F170">
            <v>5.8999999999999999E-3</v>
          </cell>
          <cell r="G170">
            <v>1.4E-3</v>
          </cell>
          <cell r="H170">
            <v>2.5</v>
          </cell>
          <cell r="I170">
            <v>3</v>
          </cell>
          <cell r="J170">
            <v>5</v>
          </cell>
        </row>
        <row r="171">
          <cell r="B171">
            <v>175692</v>
          </cell>
          <cell r="C171">
            <v>3.7999999999999999E-2</v>
          </cell>
          <cell r="D171">
            <v>2.4500000000000001E-2</v>
          </cell>
          <cell r="E171">
            <v>1.0200000000000001E-2</v>
          </cell>
          <cell r="F171">
            <v>5.9999999999999995E-4</v>
          </cell>
          <cell r="G171">
            <v>2.7000000000000001E-3</v>
          </cell>
          <cell r="H171">
            <v>2.5</v>
          </cell>
          <cell r="I171">
            <v>3</v>
          </cell>
          <cell r="J171">
            <v>5</v>
          </cell>
        </row>
        <row r="172">
          <cell r="B172">
            <v>175689</v>
          </cell>
          <cell r="C172">
            <v>3.3399999999999999E-2</v>
          </cell>
          <cell r="D172">
            <v>9.1000000000000004E-3</v>
          </cell>
          <cell r="E172">
            <v>2.4299999999999999E-2</v>
          </cell>
          <cell r="F172">
            <v>0</v>
          </cell>
          <cell r="G172">
            <v>0</v>
          </cell>
          <cell r="H172">
            <v>2.5</v>
          </cell>
          <cell r="I172">
            <v>3</v>
          </cell>
          <cell r="J172">
            <v>5</v>
          </cell>
        </row>
        <row r="173">
          <cell r="B173">
            <v>175689</v>
          </cell>
          <cell r="C173">
            <v>4.4200000000000003E-2</v>
          </cell>
          <cell r="D173">
            <v>2.2200000000000001E-2</v>
          </cell>
          <cell r="E173">
            <v>2.1299999999999999E-2</v>
          </cell>
          <cell r="F173">
            <v>0</v>
          </cell>
          <cell r="G173">
            <v>5.9999999999999995E-4</v>
          </cell>
          <cell r="H173">
            <v>2.5</v>
          </cell>
          <cell r="I173">
            <v>3</v>
          </cell>
          <cell r="J173">
            <v>5</v>
          </cell>
        </row>
        <row r="174">
          <cell r="B174">
            <v>175690</v>
          </cell>
          <cell r="C174">
            <v>0.11559999999999999</v>
          </cell>
          <cell r="D174">
            <v>5.5800000000000002E-2</v>
          </cell>
          <cell r="E174">
            <v>5.5800000000000002E-2</v>
          </cell>
          <cell r="F174">
            <v>5.9999999999999995E-4</v>
          </cell>
          <cell r="G174">
            <v>3.3E-3</v>
          </cell>
          <cell r="H174">
            <v>2.5</v>
          </cell>
          <cell r="I174">
            <v>3</v>
          </cell>
          <cell r="J174">
            <v>5</v>
          </cell>
        </row>
        <row r="175">
          <cell r="B175">
            <v>175641</v>
          </cell>
          <cell r="C175">
            <v>2.7199999999999998E-2</v>
          </cell>
          <cell r="D175">
            <v>1.2E-2</v>
          </cell>
          <cell r="E175">
            <v>1.52E-2</v>
          </cell>
          <cell r="F175">
            <v>0</v>
          </cell>
          <cell r="G175">
            <v>0</v>
          </cell>
          <cell r="H175">
            <v>2.5</v>
          </cell>
          <cell r="I175">
            <v>3</v>
          </cell>
          <cell r="J175">
            <v>5</v>
          </cell>
        </row>
        <row r="176">
          <cell r="B176">
            <v>175536</v>
          </cell>
          <cell r="C176">
            <v>5.1900000000000002E-2</v>
          </cell>
          <cell r="D176">
            <v>2.2700000000000001E-2</v>
          </cell>
          <cell r="E176">
            <v>5.1000000000000004E-3</v>
          </cell>
          <cell r="F176">
            <v>2.4E-2</v>
          </cell>
          <cell r="G176">
            <v>0</v>
          </cell>
          <cell r="H176">
            <v>2.5</v>
          </cell>
          <cell r="I176">
            <v>3</v>
          </cell>
          <cell r="J176">
            <v>5</v>
          </cell>
        </row>
        <row r="177">
          <cell r="B177">
            <v>175532</v>
          </cell>
          <cell r="C177">
            <v>1.6529</v>
          </cell>
          <cell r="D177">
            <v>1.6497999999999999</v>
          </cell>
          <cell r="E177">
            <v>1.9E-3</v>
          </cell>
          <cell r="F177">
            <v>1.1999999999999999E-3</v>
          </cell>
          <cell r="G177">
            <v>0</v>
          </cell>
          <cell r="H177">
            <v>2.5</v>
          </cell>
          <cell r="I177">
            <v>3</v>
          </cell>
          <cell r="J177">
            <v>5</v>
          </cell>
        </row>
        <row r="178">
          <cell r="B178">
            <v>175570</v>
          </cell>
          <cell r="C178">
            <v>1.7316</v>
          </cell>
          <cell r="D178">
            <v>1.6840999999999999</v>
          </cell>
          <cell r="E178">
            <v>2.2200000000000001E-2</v>
          </cell>
          <cell r="F178">
            <v>2.52E-2</v>
          </cell>
          <cell r="G178">
            <v>0</v>
          </cell>
          <cell r="I178">
            <v>3</v>
          </cell>
          <cell r="J178">
            <v>5</v>
          </cell>
        </row>
        <row r="179">
          <cell r="B179">
            <v>175641</v>
          </cell>
          <cell r="C179">
            <v>2.0152999999999999</v>
          </cell>
          <cell r="D179">
            <v>1.8392999999999999</v>
          </cell>
          <cell r="E179">
            <v>0.1202</v>
          </cell>
          <cell r="F179">
            <v>4.5199999999999997E-2</v>
          </cell>
          <cell r="G179">
            <v>1.03E-2</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113863</v>
          </cell>
          <cell r="C183">
            <v>0.72260000000000002</v>
          </cell>
          <cell r="D183">
            <v>0.61399999999999999</v>
          </cell>
          <cell r="E183">
            <v>6.6299999999999998E-2</v>
          </cell>
          <cell r="F183">
            <v>4.2299999999999997E-2</v>
          </cell>
          <cell r="G183">
            <v>0</v>
          </cell>
          <cell r="H183">
            <v>3</v>
          </cell>
          <cell r="I183">
            <v>6</v>
          </cell>
          <cell r="J183">
            <v>10</v>
          </cell>
        </row>
        <row r="184">
          <cell r="B184">
            <v>113949</v>
          </cell>
          <cell r="C184">
            <v>0.19439999999999999</v>
          </cell>
          <cell r="D184">
            <v>0.123</v>
          </cell>
          <cell r="E184">
            <v>7.1400000000000005E-2</v>
          </cell>
          <cell r="F184">
            <v>0</v>
          </cell>
          <cell r="G184">
            <v>0</v>
          </cell>
          <cell r="H184">
            <v>3</v>
          </cell>
          <cell r="I184">
            <v>6</v>
          </cell>
          <cell r="J184">
            <v>10</v>
          </cell>
        </row>
        <row r="185">
          <cell r="B185">
            <v>113965</v>
          </cell>
          <cell r="C185">
            <v>0.50860000000000005</v>
          </cell>
          <cell r="D185">
            <v>0.46439999999999998</v>
          </cell>
          <cell r="E185">
            <v>2.7199999999999998E-2</v>
          </cell>
          <cell r="F185">
            <v>1.7000000000000001E-2</v>
          </cell>
          <cell r="G185">
            <v>0</v>
          </cell>
          <cell r="H185">
            <v>3</v>
          </cell>
          <cell r="I185">
            <v>6</v>
          </cell>
          <cell r="J185">
            <v>10</v>
          </cell>
        </row>
        <row r="186">
          <cell r="B186">
            <v>113926</v>
          </cell>
          <cell r="C186">
            <v>1.4254</v>
          </cell>
          <cell r="D186">
            <v>1.2012</v>
          </cell>
          <cell r="E186">
            <v>0.16489999999999999</v>
          </cell>
          <cell r="F186">
            <v>5.9299999999999999E-2</v>
          </cell>
          <cell r="G186">
            <v>0</v>
          </cell>
          <cell r="H186">
            <v>3</v>
          </cell>
          <cell r="I186">
            <v>6</v>
          </cell>
          <cell r="J186">
            <v>10</v>
          </cell>
        </row>
        <row r="187">
          <cell r="B187">
            <v>114065</v>
          </cell>
          <cell r="C187">
            <v>0.40570000000000001</v>
          </cell>
          <cell r="D187">
            <v>0.33539999999999998</v>
          </cell>
          <cell r="E187">
            <v>7.0400000000000004E-2</v>
          </cell>
          <cell r="F187">
            <v>0</v>
          </cell>
          <cell r="G187">
            <v>0</v>
          </cell>
          <cell r="H187">
            <v>3</v>
          </cell>
          <cell r="I187">
            <v>6</v>
          </cell>
          <cell r="J187">
            <v>10</v>
          </cell>
        </row>
        <row r="188">
          <cell r="B188">
            <v>114016</v>
          </cell>
          <cell r="C188">
            <v>0.28689999999999999</v>
          </cell>
          <cell r="D188">
            <v>0.27850000000000003</v>
          </cell>
          <cell r="E188">
            <v>8.3999999999999995E-3</v>
          </cell>
          <cell r="F188">
            <v>0</v>
          </cell>
          <cell r="G188">
            <v>0</v>
          </cell>
          <cell r="H188">
            <v>3</v>
          </cell>
          <cell r="I188">
            <v>6</v>
          </cell>
          <cell r="J188">
            <v>10</v>
          </cell>
        </row>
        <row r="189">
          <cell r="B189">
            <v>114016</v>
          </cell>
          <cell r="C189">
            <v>0.44119999999999998</v>
          </cell>
          <cell r="D189">
            <v>0.4234</v>
          </cell>
          <cell r="E189">
            <v>1.78E-2</v>
          </cell>
          <cell r="F189">
            <v>0</v>
          </cell>
          <cell r="G189">
            <v>0</v>
          </cell>
          <cell r="H189">
            <v>3</v>
          </cell>
          <cell r="I189">
            <v>6</v>
          </cell>
          <cell r="J189">
            <v>10</v>
          </cell>
        </row>
        <row r="190">
          <cell r="B190">
            <v>114032</v>
          </cell>
          <cell r="C190">
            <v>1.1337999999999999</v>
          </cell>
          <cell r="D190">
            <v>1.0373000000000001</v>
          </cell>
          <cell r="E190">
            <v>9.6600000000000005E-2</v>
          </cell>
          <cell r="F190">
            <v>0</v>
          </cell>
          <cell r="G190">
            <v>0</v>
          </cell>
          <cell r="H190">
            <v>3</v>
          </cell>
          <cell r="I190">
            <v>6</v>
          </cell>
          <cell r="J190">
            <v>10</v>
          </cell>
        </row>
        <row r="191">
          <cell r="B191">
            <v>114627</v>
          </cell>
          <cell r="C191">
            <v>1.0006999999999999</v>
          </cell>
          <cell r="D191">
            <v>0.91700000000000004</v>
          </cell>
          <cell r="E191">
            <v>8.3699999999999997E-2</v>
          </cell>
          <cell r="F191">
            <v>0</v>
          </cell>
          <cell r="G191">
            <v>0</v>
          </cell>
          <cell r="H191">
            <v>3</v>
          </cell>
          <cell r="I191">
            <v>6</v>
          </cell>
          <cell r="J191">
            <v>10</v>
          </cell>
        </row>
        <row r="192">
          <cell r="B192">
            <v>115016</v>
          </cell>
          <cell r="C192">
            <v>0.32669999999999999</v>
          </cell>
          <cell r="D192">
            <v>0.254</v>
          </cell>
          <cell r="E192">
            <v>5.3600000000000002E-2</v>
          </cell>
          <cell r="F192">
            <v>1.9099999999999999E-2</v>
          </cell>
          <cell r="G192">
            <v>0</v>
          </cell>
          <cell r="H192">
            <v>3</v>
          </cell>
          <cell r="I192">
            <v>6</v>
          </cell>
          <cell r="J192">
            <v>10</v>
          </cell>
        </row>
        <row r="193">
          <cell r="B193">
            <v>115298</v>
          </cell>
          <cell r="C193">
            <v>0.6663</v>
          </cell>
          <cell r="D193">
            <v>0.59099999999999997</v>
          </cell>
          <cell r="E193">
            <v>7.5300000000000006E-2</v>
          </cell>
          <cell r="F193">
            <v>0</v>
          </cell>
          <cell r="G193">
            <v>0</v>
          </cell>
          <cell r="H193">
            <v>3</v>
          </cell>
          <cell r="I193">
            <v>6</v>
          </cell>
          <cell r="J193">
            <v>10</v>
          </cell>
        </row>
        <row r="194">
          <cell r="B194">
            <v>114980</v>
          </cell>
          <cell r="C194">
            <v>1.9925999999999999</v>
          </cell>
          <cell r="D194">
            <v>1.7608999999999999</v>
          </cell>
          <cell r="E194">
            <v>0.21260000000000001</v>
          </cell>
          <cell r="F194">
            <v>1.9099999999999999E-2</v>
          </cell>
          <cell r="G194">
            <v>0</v>
          </cell>
          <cell r="H194">
            <v>3</v>
          </cell>
          <cell r="I194">
            <v>6</v>
          </cell>
          <cell r="J194">
            <v>10</v>
          </cell>
        </row>
        <row r="195">
          <cell r="B195">
            <v>115280</v>
          </cell>
          <cell r="C195">
            <v>0.30640000000000001</v>
          </cell>
          <cell r="D195">
            <v>0.26619999999999999</v>
          </cell>
          <cell r="E195">
            <v>4.02E-2</v>
          </cell>
          <cell r="F195">
            <v>0</v>
          </cell>
          <cell r="G195">
            <v>0</v>
          </cell>
          <cell r="H195">
            <v>3</v>
          </cell>
          <cell r="I195">
            <v>6</v>
          </cell>
          <cell r="J195">
            <v>10</v>
          </cell>
        </row>
        <row r="196">
          <cell r="B196">
            <v>115320</v>
          </cell>
          <cell r="C196">
            <v>0.4355</v>
          </cell>
          <cell r="D196">
            <v>0.4042</v>
          </cell>
          <cell r="E196">
            <v>3.1300000000000001E-2</v>
          </cell>
          <cell r="F196">
            <v>0</v>
          </cell>
          <cell r="G196">
            <v>0</v>
          </cell>
          <cell r="H196">
            <v>3</v>
          </cell>
          <cell r="I196">
            <v>6</v>
          </cell>
          <cell r="J196">
            <v>10</v>
          </cell>
        </row>
        <row r="197">
          <cell r="B197">
            <v>115939</v>
          </cell>
          <cell r="C197">
            <v>0.59150000000000003</v>
          </cell>
          <cell r="D197">
            <v>0.49049999999999999</v>
          </cell>
          <cell r="E197">
            <v>5.62E-2</v>
          </cell>
          <cell r="F197">
            <v>4.4900000000000002E-2</v>
          </cell>
          <cell r="G197">
            <v>0</v>
          </cell>
          <cell r="H197">
            <v>3</v>
          </cell>
          <cell r="I197">
            <v>6</v>
          </cell>
          <cell r="J197">
            <v>10</v>
          </cell>
        </row>
        <row r="198">
          <cell r="B198">
            <v>115513</v>
          </cell>
          <cell r="C198">
            <v>1.3342000000000001</v>
          </cell>
          <cell r="D198">
            <v>1.1615</v>
          </cell>
          <cell r="E198">
            <v>0.1278</v>
          </cell>
          <cell r="F198">
            <v>4.5100000000000001E-2</v>
          </cell>
          <cell r="G198">
            <v>0</v>
          </cell>
          <cell r="I198">
            <v>6</v>
          </cell>
          <cell r="J198">
            <v>10</v>
          </cell>
        </row>
        <row r="199">
          <cell r="B199">
            <v>114613</v>
          </cell>
          <cell r="C199">
            <v>5.8886000000000003</v>
          </cell>
          <cell r="D199">
            <v>5.1631999999999998</v>
          </cell>
          <cell r="E199">
            <v>0.60209999999999997</v>
          </cell>
          <cell r="F199">
            <v>0.1235</v>
          </cell>
          <cell r="G199">
            <v>0</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119028</v>
          </cell>
          <cell r="C203">
            <v>0.97130000000000005</v>
          </cell>
          <cell r="D203">
            <v>0.92900000000000005</v>
          </cell>
          <cell r="E203">
            <v>4.2299999999999997E-2</v>
          </cell>
          <cell r="F203">
            <v>0</v>
          </cell>
          <cell r="G203">
            <v>0</v>
          </cell>
          <cell r="H203">
            <v>2.7</v>
          </cell>
          <cell r="I203">
            <v>5.4</v>
          </cell>
          <cell r="J203">
            <v>9</v>
          </cell>
        </row>
        <row r="204">
          <cell r="B204">
            <v>118938</v>
          </cell>
          <cell r="C204">
            <v>0.50760000000000005</v>
          </cell>
          <cell r="D204">
            <v>0.37719999999999998</v>
          </cell>
          <cell r="E204">
            <v>0.13039999999999999</v>
          </cell>
          <cell r="F204">
            <v>0</v>
          </cell>
          <cell r="G204">
            <v>0</v>
          </cell>
          <cell r="H204">
            <v>2.7</v>
          </cell>
          <cell r="I204">
            <v>5.4</v>
          </cell>
          <cell r="J204">
            <v>9</v>
          </cell>
        </row>
        <row r="205">
          <cell r="B205">
            <v>118952</v>
          </cell>
          <cell r="C205">
            <v>0.6371</v>
          </cell>
          <cell r="D205">
            <v>0.59160000000000001</v>
          </cell>
          <cell r="E205">
            <v>4.5100000000000001E-2</v>
          </cell>
          <cell r="F205">
            <v>4.0000000000000002E-4</v>
          </cell>
          <cell r="G205">
            <v>0</v>
          </cell>
          <cell r="H205">
            <v>2.7</v>
          </cell>
          <cell r="I205">
            <v>5.4</v>
          </cell>
          <cell r="J205">
            <v>9</v>
          </cell>
        </row>
        <row r="206">
          <cell r="B206">
            <v>118973</v>
          </cell>
          <cell r="C206">
            <v>2.1162000000000001</v>
          </cell>
          <cell r="D206">
            <v>1.8979999999999999</v>
          </cell>
          <cell r="E206">
            <v>0.21779999999999999</v>
          </cell>
          <cell r="F206">
            <v>4.0000000000000002E-4</v>
          </cell>
          <cell r="G206">
            <v>0</v>
          </cell>
          <cell r="H206">
            <v>2.7</v>
          </cell>
          <cell r="I206">
            <v>5.4</v>
          </cell>
          <cell r="J206">
            <v>9</v>
          </cell>
        </row>
        <row r="207">
          <cell r="B207">
            <v>118854</v>
          </cell>
          <cell r="C207">
            <v>0.186</v>
          </cell>
          <cell r="D207">
            <v>0.1615</v>
          </cell>
          <cell r="E207">
            <v>2.4500000000000001E-2</v>
          </cell>
          <cell r="F207">
            <v>0</v>
          </cell>
          <cell r="G207">
            <v>0</v>
          </cell>
          <cell r="H207">
            <v>2.7</v>
          </cell>
          <cell r="I207">
            <v>5.4</v>
          </cell>
          <cell r="J207">
            <v>9</v>
          </cell>
        </row>
        <row r="208">
          <cell r="B208">
            <v>118848</v>
          </cell>
          <cell r="C208">
            <v>0.3831</v>
          </cell>
          <cell r="D208">
            <v>0.32350000000000001</v>
          </cell>
          <cell r="E208">
            <v>5.9499999999999997E-2</v>
          </cell>
          <cell r="F208">
            <v>0</v>
          </cell>
          <cell r="G208">
            <v>0</v>
          </cell>
          <cell r="H208">
            <v>2.7</v>
          </cell>
          <cell r="I208">
            <v>5.4</v>
          </cell>
          <cell r="J208">
            <v>9</v>
          </cell>
        </row>
        <row r="209">
          <cell r="B209">
            <v>118848</v>
          </cell>
          <cell r="C209">
            <v>0.29530000000000001</v>
          </cell>
          <cell r="D209">
            <v>0.1331</v>
          </cell>
          <cell r="E209">
            <v>9.0399999999999994E-2</v>
          </cell>
          <cell r="F209">
            <v>7.1800000000000003E-2</v>
          </cell>
          <cell r="G209">
            <v>0</v>
          </cell>
          <cell r="H209">
            <v>2.7</v>
          </cell>
          <cell r="I209">
            <v>5.4</v>
          </cell>
          <cell r="J209">
            <v>9</v>
          </cell>
        </row>
        <row r="210">
          <cell r="B210">
            <v>118850</v>
          </cell>
          <cell r="C210">
            <v>0.86439999999999995</v>
          </cell>
          <cell r="D210">
            <v>0.61809999999999998</v>
          </cell>
          <cell r="E210">
            <v>0.1744</v>
          </cell>
          <cell r="F210">
            <v>7.1800000000000003E-2</v>
          </cell>
          <cell r="G210">
            <v>0</v>
          </cell>
          <cell r="H210">
            <v>2.7</v>
          </cell>
          <cell r="I210">
            <v>5.4</v>
          </cell>
          <cell r="J210">
            <v>9</v>
          </cell>
        </row>
        <row r="211">
          <cell r="B211">
            <v>118736</v>
          </cell>
          <cell r="C211">
            <v>0.89339999999999997</v>
          </cell>
          <cell r="D211">
            <v>0.55130000000000001</v>
          </cell>
          <cell r="E211">
            <v>0.34210000000000002</v>
          </cell>
          <cell r="F211">
            <v>0</v>
          </cell>
          <cell r="G211">
            <v>0</v>
          </cell>
          <cell r="H211">
            <v>2.7</v>
          </cell>
          <cell r="I211">
            <v>5.4</v>
          </cell>
          <cell r="J211">
            <v>9</v>
          </cell>
        </row>
        <row r="212">
          <cell r="B212">
            <v>118572</v>
          </cell>
          <cell r="C212">
            <v>0.2908</v>
          </cell>
          <cell r="D212">
            <v>0.23449999999999999</v>
          </cell>
          <cell r="E212">
            <v>5.6300000000000003E-2</v>
          </cell>
          <cell r="F212">
            <v>0</v>
          </cell>
          <cell r="G212">
            <v>0</v>
          </cell>
          <cell r="H212">
            <v>2.7</v>
          </cell>
          <cell r="I212">
            <v>5.4</v>
          </cell>
          <cell r="J212">
            <v>9</v>
          </cell>
        </row>
        <row r="213">
          <cell r="B213">
            <v>118604</v>
          </cell>
          <cell r="C213">
            <v>1.0709</v>
          </cell>
          <cell r="D213">
            <v>0.4546</v>
          </cell>
          <cell r="E213">
            <v>0.58640000000000003</v>
          </cell>
          <cell r="F213">
            <v>0</v>
          </cell>
          <cell r="G213">
            <v>2.9899999999999999E-2</v>
          </cell>
          <cell r="H213">
            <v>2.7</v>
          </cell>
          <cell r="I213">
            <v>5.4</v>
          </cell>
          <cell r="J213">
            <v>9</v>
          </cell>
        </row>
        <row r="214">
          <cell r="B214">
            <v>118637</v>
          </cell>
          <cell r="C214">
            <v>2.2553999999999998</v>
          </cell>
          <cell r="D214">
            <v>1.2405999999999999</v>
          </cell>
          <cell r="E214">
            <v>0.9849</v>
          </cell>
          <cell r="F214">
            <v>0</v>
          </cell>
          <cell r="G214">
            <v>2.9899999999999999E-2</v>
          </cell>
          <cell r="H214">
            <v>2.7</v>
          </cell>
          <cell r="I214">
            <v>5.4</v>
          </cell>
          <cell r="J214">
            <v>9</v>
          </cell>
        </row>
        <row r="215">
          <cell r="B215">
            <v>118477</v>
          </cell>
          <cell r="C215">
            <v>0.35020000000000001</v>
          </cell>
          <cell r="D215">
            <v>0.2752</v>
          </cell>
          <cell r="E215">
            <v>7.4999999999999997E-2</v>
          </cell>
          <cell r="F215">
            <v>0</v>
          </cell>
          <cell r="G215">
            <v>0</v>
          </cell>
          <cell r="H215">
            <v>2.7</v>
          </cell>
          <cell r="I215">
            <v>5.4</v>
          </cell>
          <cell r="J215">
            <v>9</v>
          </cell>
        </row>
        <row r="216">
          <cell r="B216">
            <v>118551</v>
          </cell>
          <cell r="C216">
            <v>0.54179999999999995</v>
          </cell>
          <cell r="D216">
            <v>0.4556</v>
          </cell>
          <cell r="E216">
            <v>1.1900000000000001E-2</v>
          </cell>
          <cell r="F216">
            <v>7.4200000000000002E-2</v>
          </cell>
          <cell r="G216">
            <v>0</v>
          </cell>
          <cell r="H216">
            <v>2.7</v>
          </cell>
          <cell r="I216">
            <v>5.4</v>
          </cell>
          <cell r="J216">
            <v>9</v>
          </cell>
        </row>
        <row r="217">
          <cell r="B217">
            <v>118450</v>
          </cell>
          <cell r="C217">
            <v>0.76849999999999996</v>
          </cell>
          <cell r="D217">
            <v>0.64390000000000003</v>
          </cell>
          <cell r="E217">
            <v>0.1246</v>
          </cell>
          <cell r="F217">
            <v>0</v>
          </cell>
          <cell r="G217">
            <v>0</v>
          </cell>
          <cell r="H217">
            <v>2.7</v>
          </cell>
          <cell r="I217">
            <v>5.4</v>
          </cell>
          <cell r="J217">
            <v>9</v>
          </cell>
        </row>
        <row r="218">
          <cell r="B218">
            <v>118493</v>
          </cell>
          <cell r="C218">
            <v>1.6604000000000001</v>
          </cell>
          <cell r="D218">
            <v>1.3747</v>
          </cell>
          <cell r="E218">
            <v>0.21149999999999999</v>
          </cell>
          <cell r="F218">
            <v>7.4200000000000002E-2</v>
          </cell>
          <cell r="G218">
            <v>0</v>
          </cell>
          <cell r="I218">
            <v>5.4</v>
          </cell>
          <cell r="J218">
            <v>9</v>
          </cell>
        </row>
        <row r="219">
          <cell r="B219">
            <v>118738</v>
          </cell>
          <cell r="C219">
            <v>6.8960999999999997</v>
          </cell>
          <cell r="D219">
            <v>5.1318000000000001</v>
          </cell>
          <cell r="E219">
            <v>1.5878000000000001</v>
          </cell>
          <cell r="F219">
            <v>0.1464</v>
          </cell>
          <cell r="G219">
            <v>2.9899999999999999E-2</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9</v>
          </cell>
          <cell r="I222" t="str">
            <v>Padrão Trimestral = 18</v>
          </cell>
          <cell r="J222" t="str">
            <v>Padrão Anual = 30</v>
          </cell>
        </row>
        <row r="223">
          <cell r="B223">
            <v>58687</v>
          </cell>
          <cell r="C223">
            <v>2.0041000000000002</v>
          </cell>
          <cell r="D223">
            <v>1.8989</v>
          </cell>
          <cell r="E223">
            <v>0.1052</v>
          </cell>
          <cell r="F223">
            <v>0</v>
          </cell>
          <cell r="G223">
            <v>0</v>
          </cell>
          <cell r="H223">
            <v>9</v>
          </cell>
          <cell r="I223">
            <v>18</v>
          </cell>
          <cell r="J223">
            <v>30</v>
          </cell>
        </row>
        <row r="224">
          <cell r="B224">
            <v>58689</v>
          </cell>
          <cell r="C224">
            <v>2.1566000000000001</v>
          </cell>
          <cell r="D224">
            <v>2.0531000000000001</v>
          </cell>
          <cell r="E224">
            <v>0.10349999999999999</v>
          </cell>
          <cell r="F224">
            <v>0</v>
          </cell>
          <cell r="G224">
            <v>0</v>
          </cell>
          <cell r="H224">
            <v>9</v>
          </cell>
          <cell r="I224">
            <v>18</v>
          </cell>
          <cell r="J224">
            <v>30</v>
          </cell>
        </row>
        <row r="225">
          <cell r="B225">
            <v>58697</v>
          </cell>
          <cell r="C225">
            <v>2.5556999999999999</v>
          </cell>
          <cell r="D225">
            <v>2.5247000000000002</v>
          </cell>
          <cell r="E225">
            <v>3.1E-2</v>
          </cell>
          <cell r="F225">
            <v>0</v>
          </cell>
          <cell r="G225">
            <v>0</v>
          </cell>
          <cell r="H225">
            <v>9</v>
          </cell>
          <cell r="I225">
            <v>18</v>
          </cell>
          <cell r="J225">
            <v>30</v>
          </cell>
        </row>
        <row r="226">
          <cell r="B226">
            <v>58691</v>
          </cell>
          <cell r="C226">
            <v>6.7164999999999999</v>
          </cell>
          <cell r="D226">
            <v>6.4767999999999999</v>
          </cell>
          <cell r="E226">
            <v>0.2397</v>
          </cell>
          <cell r="F226">
            <v>0</v>
          </cell>
          <cell r="G226">
            <v>0</v>
          </cell>
          <cell r="H226">
            <v>9</v>
          </cell>
          <cell r="I226">
            <v>18</v>
          </cell>
          <cell r="J226">
            <v>30</v>
          </cell>
        </row>
        <row r="227">
          <cell r="B227">
            <v>58709</v>
          </cell>
          <cell r="C227">
            <v>0.81859999999999999</v>
          </cell>
          <cell r="D227">
            <v>0.78380000000000005</v>
          </cell>
          <cell r="E227">
            <v>3.27E-2</v>
          </cell>
          <cell r="F227">
            <v>2.0999999999999999E-3</v>
          </cell>
          <cell r="G227">
            <v>0</v>
          </cell>
          <cell r="H227">
            <v>9</v>
          </cell>
          <cell r="I227">
            <v>18</v>
          </cell>
          <cell r="J227">
            <v>30</v>
          </cell>
        </row>
        <row r="228">
          <cell r="B228">
            <v>58710</v>
          </cell>
          <cell r="C228">
            <v>0.60650000000000004</v>
          </cell>
          <cell r="D228">
            <v>0.39950000000000002</v>
          </cell>
          <cell r="E228">
            <v>7.1800000000000003E-2</v>
          </cell>
          <cell r="F228">
            <v>0.13519999999999999</v>
          </cell>
          <cell r="G228">
            <v>0</v>
          </cell>
          <cell r="H228">
            <v>9</v>
          </cell>
          <cell r="I228">
            <v>18</v>
          </cell>
          <cell r="J228">
            <v>30</v>
          </cell>
        </row>
        <row r="229">
          <cell r="B229">
            <v>58710</v>
          </cell>
          <cell r="C229">
            <v>0.63219999999999998</v>
          </cell>
          <cell r="D229">
            <v>0.54369999999999996</v>
          </cell>
          <cell r="E229">
            <v>8.8499999999999995E-2</v>
          </cell>
          <cell r="F229">
            <v>0</v>
          </cell>
          <cell r="G229">
            <v>0</v>
          </cell>
          <cell r="H229">
            <v>9</v>
          </cell>
          <cell r="I229">
            <v>18</v>
          </cell>
          <cell r="J229">
            <v>30</v>
          </cell>
        </row>
        <row r="230">
          <cell r="B230">
            <v>58710</v>
          </cell>
          <cell r="C230">
            <v>2.0573000000000001</v>
          </cell>
          <cell r="D230">
            <v>1.7270000000000001</v>
          </cell>
          <cell r="E230">
            <v>0.193</v>
          </cell>
          <cell r="F230">
            <v>0.13730000000000001</v>
          </cell>
          <cell r="G230">
            <v>0</v>
          </cell>
          <cell r="H230">
            <v>9</v>
          </cell>
          <cell r="I230">
            <v>18</v>
          </cell>
          <cell r="J230">
            <v>30</v>
          </cell>
        </row>
        <row r="231">
          <cell r="B231">
            <v>58715</v>
          </cell>
          <cell r="C231">
            <v>1.107</v>
          </cell>
          <cell r="D231">
            <v>1.0105</v>
          </cell>
          <cell r="E231">
            <v>9.6500000000000002E-2</v>
          </cell>
          <cell r="F231">
            <v>0</v>
          </cell>
          <cell r="G231">
            <v>0</v>
          </cell>
          <cell r="H231">
            <v>9</v>
          </cell>
          <cell r="I231">
            <v>18</v>
          </cell>
          <cell r="J231">
            <v>30</v>
          </cell>
        </row>
        <row r="232">
          <cell r="B232">
            <v>58678</v>
          </cell>
          <cell r="C232">
            <v>0.51239999999999997</v>
          </cell>
          <cell r="D232">
            <v>0.43059999999999998</v>
          </cell>
          <cell r="E232">
            <v>8.1799999999999998E-2</v>
          </cell>
          <cell r="F232">
            <v>0</v>
          </cell>
          <cell r="G232">
            <v>0</v>
          </cell>
          <cell r="H232">
            <v>9</v>
          </cell>
          <cell r="I232">
            <v>18</v>
          </cell>
          <cell r="J232">
            <v>30</v>
          </cell>
        </row>
        <row r="233">
          <cell r="B233">
            <v>58819</v>
          </cell>
          <cell r="C233">
            <v>0.88049999999999995</v>
          </cell>
          <cell r="D233">
            <v>0.7651</v>
          </cell>
          <cell r="E233">
            <v>0.1153</v>
          </cell>
          <cell r="F233">
            <v>0</v>
          </cell>
          <cell r="G233">
            <v>0</v>
          </cell>
          <cell r="H233">
            <v>9</v>
          </cell>
          <cell r="I233">
            <v>18</v>
          </cell>
          <cell r="J233">
            <v>30</v>
          </cell>
        </row>
        <row r="234">
          <cell r="B234">
            <v>58737</v>
          </cell>
          <cell r="C234">
            <v>2.5002</v>
          </cell>
          <cell r="D234">
            <v>2.2065000000000001</v>
          </cell>
          <cell r="E234">
            <v>0.29360000000000003</v>
          </cell>
          <cell r="F234">
            <v>0</v>
          </cell>
          <cell r="G234">
            <v>0</v>
          </cell>
          <cell r="H234">
            <v>9</v>
          </cell>
          <cell r="I234">
            <v>18</v>
          </cell>
          <cell r="J234">
            <v>30</v>
          </cell>
        </row>
        <row r="235">
          <cell r="B235">
            <v>58812</v>
          </cell>
          <cell r="C235">
            <v>0.877</v>
          </cell>
          <cell r="D235">
            <v>0.82499999999999996</v>
          </cell>
          <cell r="E235">
            <v>5.1999999999999998E-2</v>
          </cell>
          <cell r="F235">
            <v>0</v>
          </cell>
          <cell r="G235">
            <v>0</v>
          </cell>
          <cell r="H235">
            <v>9</v>
          </cell>
          <cell r="I235">
            <v>18</v>
          </cell>
          <cell r="J235">
            <v>30</v>
          </cell>
        </row>
        <row r="236">
          <cell r="B236">
            <v>59025</v>
          </cell>
          <cell r="C236">
            <v>0.92720000000000002</v>
          </cell>
          <cell r="D236">
            <v>0.86950000000000005</v>
          </cell>
          <cell r="E236">
            <v>5.7700000000000001E-2</v>
          </cell>
          <cell r="F236">
            <v>0</v>
          </cell>
          <cell r="G236">
            <v>0</v>
          </cell>
          <cell r="H236">
            <v>9</v>
          </cell>
          <cell r="I236">
            <v>18</v>
          </cell>
          <cell r="J236">
            <v>30</v>
          </cell>
        </row>
        <row r="237">
          <cell r="B237">
            <v>58997</v>
          </cell>
          <cell r="C237">
            <v>2.181</v>
          </cell>
          <cell r="D237">
            <v>2.1124000000000001</v>
          </cell>
          <cell r="E237">
            <v>6.8699999999999997E-2</v>
          </cell>
          <cell r="F237">
            <v>0</v>
          </cell>
          <cell r="G237">
            <v>0</v>
          </cell>
          <cell r="H237">
            <v>9</v>
          </cell>
          <cell r="I237">
            <v>18</v>
          </cell>
          <cell r="J237">
            <v>30</v>
          </cell>
        </row>
        <row r="238">
          <cell r="B238">
            <v>58945</v>
          </cell>
          <cell r="C238">
            <v>3.9864000000000002</v>
          </cell>
          <cell r="D238">
            <v>3.8081</v>
          </cell>
          <cell r="E238">
            <v>0.1784</v>
          </cell>
          <cell r="F238">
            <v>0</v>
          </cell>
          <cell r="G238">
            <v>0</v>
          </cell>
          <cell r="I238">
            <v>18</v>
          </cell>
          <cell r="J238">
            <v>30</v>
          </cell>
        </row>
        <row r="239">
          <cell r="B239">
            <v>58771</v>
          </cell>
          <cell r="C239">
            <v>15.259399999999999</v>
          </cell>
          <cell r="D239">
            <v>14.217700000000001</v>
          </cell>
          <cell r="E239">
            <v>0.90459999999999996</v>
          </cell>
          <cell r="F239">
            <v>0.13719999999999999</v>
          </cell>
          <cell r="G239">
            <v>0</v>
          </cell>
          <cell r="J239">
            <v>30</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9,6</v>
          </cell>
          <cell r="I242" t="str">
            <v>Padrão Trimestral = 19,2</v>
          </cell>
          <cell r="J242" t="str">
            <v>Padrão Anual = 32</v>
          </cell>
        </row>
        <row r="243">
          <cell r="B243">
            <v>14039</v>
          </cell>
          <cell r="C243">
            <v>2.5937000000000001</v>
          </cell>
          <cell r="D243">
            <v>2.5916999999999999</v>
          </cell>
          <cell r="E243">
            <v>2E-3</v>
          </cell>
          <cell r="F243">
            <v>0</v>
          </cell>
          <cell r="G243">
            <v>0</v>
          </cell>
          <cell r="H243">
            <v>9.6</v>
          </cell>
          <cell r="I243">
            <v>19.2</v>
          </cell>
          <cell r="J243">
            <v>32</v>
          </cell>
        </row>
        <row r="244">
          <cell r="B244">
            <v>14033</v>
          </cell>
          <cell r="C244">
            <v>1.6255999999999999</v>
          </cell>
          <cell r="D244">
            <v>1.6123000000000001</v>
          </cell>
          <cell r="E244">
            <v>1.34E-2</v>
          </cell>
          <cell r="F244">
            <v>0</v>
          </cell>
          <cell r="G244">
            <v>0</v>
          </cell>
          <cell r="H244">
            <v>9.6</v>
          </cell>
          <cell r="I244">
            <v>19.2</v>
          </cell>
          <cell r="J244">
            <v>32</v>
          </cell>
        </row>
        <row r="245">
          <cell r="B245">
            <v>14033</v>
          </cell>
          <cell r="C245">
            <v>3.7664</v>
          </cell>
          <cell r="D245">
            <v>3.7403</v>
          </cell>
          <cell r="E245">
            <v>2.46E-2</v>
          </cell>
          <cell r="F245">
            <v>0</v>
          </cell>
          <cell r="G245">
            <v>1.5E-3</v>
          </cell>
          <cell r="H245">
            <v>9.6</v>
          </cell>
          <cell r="I245">
            <v>19.2</v>
          </cell>
          <cell r="J245">
            <v>32</v>
          </cell>
        </row>
        <row r="246">
          <cell r="B246">
            <v>14035</v>
          </cell>
          <cell r="C246">
            <v>7.9856999999999996</v>
          </cell>
          <cell r="D246">
            <v>7.9443000000000001</v>
          </cell>
          <cell r="E246">
            <v>0.04</v>
          </cell>
          <cell r="F246">
            <v>0</v>
          </cell>
          <cell r="G246">
            <v>1.5E-3</v>
          </cell>
          <cell r="H246">
            <v>9.6</v>
          </cell>
          <cell r="I246">
            <v>19.2</v>
          </cell>
          <cell r="J246">
            <v>32</v>
          </cell>
        </row>
        <row r="247">
          <cell r="B247">
            <v>14033</v>
          </cell>
          <cell r="C247">
            <v>1.3909</v>
          </cell>
          <cell r="D247">
            <v>1.3868</v>
          </cell>
          <cell r="E247">
            <v>4.1000000000000003E-3</v>
          </cell>
          <cell r="F247">
            <v>0</v>
          </cell>
          <cell r="G247">
            <v>0</v>
          </cell>
          <cell r="H247">
            <v>9.6</v>
          </cell>
          <cell r="I247">
            <v>19.2</v>
          </cell>
          <cell r="J247">
            <v>32</v>
          </cell>
        </row>
        <row r="248">
          <cell r="B248">
            <v>14033</v>
          </cell>
          <cell r="C248">
            <v>0.53069999999999995</v>
          </cell>
          <cell r="D248">
            <v>0.52180000000000004</v>
          </cell>
          <cell r="E248">
            <v>8.8999999999999999E-3</v>
          </cell>
          <cell r="F248">
            <v>0</v>
          </cell>
          <cell r="G248">
            <v>0</v>
          </cell>
          <cell r="H248">
            <v>9.6</v>
          </cell>
          <cell r="I248">
            <v>19.2</v>
          </cell>
          <cell r="J248">
            <v>32</v>
          </cell>
        </row>
        <row r="249">
          <cell r="B249">
            <v>14033</v>
          </cell>
          <cell r="C249">
            <v>1.5451999999999999</v>
          </cell>
          <cell r="D249">
            <v>0.75070000000000003</v>
          </cell>
          <cell r="E249">
            <v>0.79449999999999998</v>
          </cell>
          <cell r="F249">
            <v>0</v>
          </cell>
          <cell r="G249">
            <v>0</v>
          </cell>
          <cell r="H249">
            <v>9.6</v>
          </cell>
          <cell r="I249">
            <v>19.2</v>
          </cell>
          <cell r="J249">
            <v>32</v>
          </cell>
        </row>
        <row r="250">
          <cell r="B250">
            <v>14033</v>
          </cell>
          <cell r="C250">
            <v>3.4668000000000001</v>
          </cell>
          <cell r="D250">
            <v>2.6593</v>
          </cell>
          <cell r="E250">
            <v>0.8075</v>
          </cell>
          <cell r="F250">
            <v>0</v>
          </cell>
          <cell r="G250">
            <v>0</v>
          </cell>
          <cell r="H250">
            <v>9.6</v>
          </cell>
          <cell r="I250">
            <v>19.2</v>
          </cell>
          <cell r="J250">
            <v>32</v>
          </cell>
        </row>
        <row r="251">
          <cell r="B251">
            <v>14033</v>
          </cell>
          <cell r="C251">
            <v>3.0259</v>
          </cell>
          <cell r="D251">
            <v>3.0234999999999999</v>
          </cell>
          <cell r="E251">
            <v>2.3999999999999998E-3</v>
          </cell>
          <cell r="F251">
            <v>0</v>
          </cell>
          <cell r="G251">
            <v>0</v>
          </cell>
          <cell r="H251">
            <v>9.6</v>
          </cell>
          <cell r="I251">
            <v>19.2</v>
          </cell>
          <cell r="J251">
            <v>32</v>
          </cell>
        </row>
        <row r="252">
          <cell r="B252">
            <v>14028</v>
          </cell>
          <cell r="C252">
            <v>0.8669</v>
          </cell>
          <cell r="D252">
            <v>0.78669999999999995</v>
          </cell>
          <cell r="E252">
            <v>8.0199999999999994E-2</v>
          </cell>
          <cell r="F252">
            <v>0</v>
          </cell>
          <cell r="G252">
            <v>0</v>
          </cell>
          <cell r="H252">
            <v>9.6</v>
          </cell>
          <cell r="I252">
            <v>19.2</v>
          </cell>
          <cell r="J252">
            <v>32</v>
          </cell>
        </row>
        <row r="253">
          <cell r="B253">
            <v>14015</v>
          </cell>
          <cell r="C253">
            <v>2.9196</v>
          </cell>
          <cell r="D253">
            <v>2.9196</v>
          </cell>
          <cell r="E253">
            <v>0</v>
          </cell>
          <cell r="F253">
            <v>0</v>
          </cell>
          <cell r="G253">
            <v>0</v>
          </cell>
          <cell r="H253">
            <v>9.6</v>
          </cell>
          <cell r="I253">
            <v>19.2</v>
          </cell>
          <cell r="J253">
            <v>32</v>
          </cell>
        </row>
        <row r="254">
          <cell r="B254">
            <v>14025</v>
          </cell>
          <cell r="C254">
            <v>6.8121999999999998</v>
          </cell>
          <cell r="D254">
            <v>6.7295999999999996</v>
          </cell>
          <cell r="E254">
            <v>8.2600000000000007E-2</v>
          </cell>
          <cell r="F254">
            <v>0</v>
          </cell>
          <cell r="G254">
            <v>0</v>
          </cell>
          <cell r="H254">
            <v>9.6</v>
          </cell>
          <cell r="I254">
            <v>19.2</v>
          </cell>
          <cell r="J254">
            <v>32</v>
          </cell>
        </row>
        <row r="255">
          <cell r="B255">
            <v>14015</v>
          </cell>
          <cell r="C255">
            <v>1.3328</v>
          </cell>
          <cell r="D255">
            <v>1.2884</v>
          </cell>
          <cell r="E255">
            <v>4.4400000000000002E-2</v>
          </cell>
          <cell r="F255">
            <v>0</v>
          </cell>
          <cell r="G255">
            <v>0</v>
          </cell>
          <cell r="H255">
            <v>9.6</v>
          </cell>
          <cell r="I255">
            <v>19.2</v>
          </cell>
          <cell r="J255">
            <v>32</v>
          </cell>
        </row>
        <row r="256">
          <cell r="B256">
            <v>14015</v>
          </cell>
          <cell r="C256">
            <v>3.2382</v>
          </cell>
          <cell r="D256">
            <v>3.1821999999999999</v>
          </cell>
          <cell r="E256">
            <v>5.5899999999999998E-2</v>
          </cell>
          <cell r="F256">
            <v>0</v>
          </cell>
          <cell r="G256">
            <v>0</v>
          </cell>
          <cell r="H256">
            <v>9.6</v>
          </cell>
          <cell r="I256">
            <v>19.2</v>
          </cell>
          <cell r="J256">
            <v>32</v>
          </cell>
        </row>
        <row r="257">
          <cell r="B257">
            <v>14015</v>
          </cell>
          <cell r="C257">
            <v>3.2038000000000002</v>
          </cell>
          <cell r="D257">
            <v>3.2038000000000002</v>
          </cell>
          <cell r="E257">
            <v>0</v>
          </cell>
          <cell r="F257">
            <v>0</v>
          </cell>
          <cell r="G257">
            <v>0</v>
          </cell>
          <cell r="H257">
            <v>9.6</v>
          </cell>
          <cell r="I257">
            <v>19.2</v>
          </cell>
          <cell r="J257">
            <v>32</v>
          </cell>
        </row>
        <row r="258">
          <cell r="B258">
            <v>14015</v>
          </cell>
          <cell r="C258">
            <v>7.7747999999999999</v>
          </cell>
          <cell r="D258">
            <v>7.6744000000000003</v>
          </cell>
          <cell r="E258">
            <v>0.1003</v>
          </cell>
          <cell r="F258">
            <v>0</v>
          </cell>
          <cell r="G258">
            <v>0</v>
          </cell>
          <cell r="I258">
            <v>19.2</v>
          </cell>
          <cell r="J258">
            <v>32</v>
          </cell>
        </row>
        <row r="259">
          <cell r="B259">
            <v>14027</v>
          </cell>
          <cell r="C259">
            <v>26.0379</v>
          </cell>
          <cell r="D259">
            <v>25.005700000000001</v>
          </cell>
          <cell r="E259">
            <v>1.0306999999999999</v>
          </cell>
          <cell r="F259">
            <v>0</v>
          </cell>
          <cell r="G259">
            <v>1.5E-3</v>
          </cell>
          <cell r="J259">
            <v>32</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3,9</v>
          </cell>
          <cell r="I262" t="str">
            <v>Padrão Trimestral = 7,8</v>
          </cell>
          <cell r="J262" t="str">
            <v>Padrão Anual = 13</v>
          </cell>
        </row>
        <row r="263">
          <cell r="B263">
            <v>84649</v>
          </cell>
          <cell r="C263">
            <v>0.59970000000000001</v>
          </cell>
          <cell r="D263">
            <v>0.5665</v>
          </cell>
          <cell r="E263">
            <v>3.32E-2</v>
          </cell>
          <cell r="F263">
            <v>0</v>
          </cell>
          <cell r="G263">
            <v>0</v>
          </cell>
          <cell r="H263">
            <v>3.9</v>
          </cell>
          <cell r="I263">
            <v>7.8</v>
          </cell>
          <cell r="J263">
            <v>13</v>
          </cell>
        </row>
        <row r="264">
          <cell r="B264">
            <v>84753</v>
          </cell>
          <cell r="C264">
            <v>0.30919999999999997</v>
          </cell>
          <cell r="D264">
            <v>0.1424</v>
          </cell>
          <cell r="E264">
            <v>5.4199999999999998E-2</v>
          </cell>
          <cell r="F264">
            <v>0.1125</v>
          </cell>
          <cell r="G264">
            <v>0</v>
          </cell>
          <cell r="H264">
            <v>3.9</v>
          </cell>
          <cell r="I264">
            <v>7.8</v>
          </cell>
          <cell r="J264">
            <v>13</v>
          </cell>
        </row>
        <row r="265">
          <cell r="B265">
            <v>84742</v>
          </cell>
          <cell r="C265">
            <v>0.72689999999999999</v>
          </cell>
          <cell r="D265">
            <v>0.65539999999999998</v>
          </cell>
          <cell r="E265">
            <v>7.1499999999999994E-2</v>
          </cell>
          <cell r="F265">
            <v>0</v>
          </cell>
          <cell r="G265">
            <v>0</v>
          </cell>
          <cell r="H265">
            <v>3.9</v>
          </cell>
          <cell r="I265">
            <v>7.8</v>
          </cell>
          <cell r="J265">
            <v>13</v>
          </cell>
        </row>
        <row r="266">
          <cell r="B266">
            <v>84715</v>
          </cell>
          <cell r="C266">
            <v>1.6356999999999999</v>
          </cell>
          <cell r="D266">
            <v>1.3641000000000001</v>
          </cell>
          <cell r="E266">
            <v>0.15890000000000001</v>
          </cell>
          <cell r="F266">
            <v>0.11260000000000001</v>
          </cell>
          <cell r="G266">
            <v>0</v>
          </cell>
          <cell r="H266">
            <v>3.9</v>
          </cell>
          <cell r="I266">
            <v>7.8</v>
          </cell>
          <cell r="J266">
            <v>13</v>
          </cell>
        </row>
        <row r="267">
          <cell r="B267">
            <v>84734</v>
          </cell>
          <cell r="C267">
            <v>0.24049999999999999</v>
          </cell>
          <cell r="D267">
            <v>0.18640000000000001</v>
          </cell>
          <cell r="E267">
            <v>5.4100000000000002E-2</v>
          </cell>
          <cell r="F267">
            <v>0</v>
          </cell>
          <cell r="G267">
            <v>0</v>
          </cell>
          <cell r="H267">
            <v>3.9</v>
          </cell>
          <cell r="I267">
            <v>7.8</v>
          </cell>
          <cell r="J267">
            <v>13</v>
          </cell>
        </row>
        <row r="268">
          <cell r="B268">
            <v>84734</v>
          </cell>
          <cell r="C268">
            <v>0.61260000000000003</v>
          </cell>
          <cell r="D268">
            <v>0.21890000000000001</v>
          </cell>
          <cell r="E268">
            <v>8.14E-2</v>
          </cell>
          <cell r="F268">
            <v>0.31219999999999998</v>
          </cell>
          <cell r="G268">
            <v>0</v>
          </cell>
          <cell r="H268">
            <v>3.9</v>
          </cell>
          <cell r="I268">
            <v>7.8</v>
          </cell>
          <cell r="J268">
            <v>13</v>
          </cell>
        </row>
        <row r="269">
          <cell r="B269">
            <v>84553</v>
          </cell>
          <cell r="C269">
            <v>0.2596</v>
          </cell>
          <cell r="D269">
            <v>0.22869999999999999</v>
          </cell>
          <cell r="E269">
            <v>3.1E-2</v>
          </cell>
          <cell r="F269">
            <v>0</v>
          </cell>
          <cell r="G269">
            <v>0</v>
          </cell>
          <cell r="H269">
            <v>3.9</v>
          </cell>
          <cell r="I269">
            <v>7.8</v>
          </cell>
          <cell r="J269">
            <v>13</v>
          </cell>
        </row>
        <row r="270">
          <cell r="B270">
            <v>84674</v>
          </cell>
          <cell r="C270">
            <v>1.1129</v>
          </cell>
          <cell r="D270">
            <v>0.63400000000000001</v>
          </cell>
          <cell r="E270">
            <v>0.1666</v>
          </cell>
          <cell r="F270">
            <v>0.31240000000000001</v>
          </cell>
          <cell r="G270">
            <v>0</v>
          </cell>
          <cell r="H270">
            <v>3.9</v>
          </cell>
          <cell r="I270">
            <v>7.8</v>
          </cell>
          <cell r="J270">
            <v>13</v>
          </cell>
        </row>
        <row r="271">
          <cell r="B271">
            <v>84546</v>
          </cell>
          <cell r="C271">
            <v>0.48770000000000002</v>
          </cell>
          <cell r="D271">
            <v>0.47739999999999999</v>
          </cell>
          <cell r="E271">
            <v>1.03E-2</v>
          </cell>
          <cell r="F271">
            <v>0</v>
          </cell>
          <cell r="G271">
            <v>0</v>
          </cell>
          <cell r="H271">
            <v>3.9</v>
          </cell>
          <cell r="I271">
            <v>7.8</v>
          </cell>
          <cell r="J271">
            <v>13</v>
          </cell>
        </row>
        <row r="272">
          <cell r="B272">
            <v>84511</v>
          </cell>
          <cell r="C272">
            <v>0.24110000000000001</v>
          </cell>
          <cell r="D272">
            <v>0.1673</v>
          </cell>
          <cell r="E272">
            <v>7.3800000000000004E-2</v>
          </cell>
          <cell r="F272">
            <v>0</v>
          </cell>
          <cell r="G272">
            <v>0</v>
          </cell>
          <cell r="H272">
            <v>3.9</v>
          </cell>
          <cell r="I272">
            <v>7.8</v>
          </cell>
          <cell r="J272">
            <v>13</v>
          </cell>
        </row>
        <row r="273">
          <cell r="B273">
            <v>84468</v>
          </cell>
          <cell r="C273">
            <v>0.2928</v>
          </cell>
          <cell r="D273">
            <v>0.2195</v>
          </cell>
          <cell r="E273">
            <v>7.3300000000000004E-2</v>
          </cell>
          <cell r="F273">
            <v>0</v>
          </cell>
          <cell r="G273">
            <v>0</v>
          </cell>
          <cell r="H273">
            <v>3.9</v>
          </cell>
          <cell r="I273">
            <v>7.8</v>
          </cell>
          <cell r="J273">
            <v>13</v>
          </cell>
        </row>
        <row r="274">
          <cell r="B274">
            <v>84508</v>
          </cell>
          <cell r="C274">
            <v>1.0217000000000001</v>
          </cell>
          <cell r="D274">
            <v>0.86429999999999996</v>
          </cell>
          <cell r="E274">
            <v>0.15740000000000001</v>
          </cell>
          <cell r="F274">
            <v>0</v>
          </cell>
          <cell r="G274">
            <v>0</v>
          </cell>
          <cell r="H274">
            <v>3.9</v>
          </cell>
          <cell r="I274">
            <v>7.8</v>
          </cell>
          <cell r="J274">
            <v>13</v>
          </cell>
        </row>
        <row r="275">
          <cell r="B275">
            <v>84448</v>
          </cell>
          <cell r="C275">
            <v>0.20530000000000001</v>
          </cell>
          <cell r="D275">
            <v>0.1366</v>
          </cell>
          <cell r="E275">
            <v>6.8699999999999997E-2</v>
          </cell>
          <cell r="F275">
            <v>0</v>
          </cell>
          <cell r="G275">
            <v>0</v>
          </cell>
          <cell r="H275">
            <v>3.9</v>
          </cell>
          <cell r="I275">
            <v>7.8</v>
          </cell>
          <cell r="J275">
            <v>13</v>
          </cell>
        </row>
        <row r="276">
          <cell r="B276">
            <v>84440</v>
          </cell>
          <cell r="C276">
            <v>0.54010000000000002</v>
          </cell>
          <cell r="D276">
            <v>0.36530000000000001</v>
          </cell>
          <cell r="E276">
            <v>6.2100000000000002E-2</v>
          </cell>
          <cell r="F276">
            <v>0</v>
          </cell>
          <cell r="G276">
            <v>0.11269999999999999</v>
          </cell>
          <cell r="H276">
            <v>3.9</v>
          </cell>
          <cell r="I276">
            <v>7.8</v>
          </cell>
          <cell r="J276">
            <v>13</v>
          </cell>
        </row>
        <row r="277">
          <cell r="B277">
            <v>84437</v>
          </cell>
          <cell r="C277">
            <v>0.80189999999999995</v>
          </cell>
          <cell r="D277">
            <v>0.74939999999999996</v>
          </cell>
          <cell r="E277">
            <v>2.9499999999999998E-2</v>
          </cell>
          <cell r="F277">
            <v>2.2499999999999999E-2</v>
          </cell>
          <cell r="G277">
            <v>4.0000000000000002E-4</v>
          </cell>
          <cell r="H277">
            <v>3.9</v>
          </cell>
          <cell r="I277">
            <v>7.8</v>
          </cell>
          <cell r="J277">
            <v>13</v>
          </cell>
        </row>
        <row r="278">
          <cell r="B278">
            <v>84442</v>
          </cell>
          <cell r="C278">
            <v>1.5472999999999999</v>
          </cell>
          <cell r="D278">
            <v>1.2513000000000001</v>
          </cell>
          <cell r="E278">
            <v>0.1603</v>
          </cell>
          <cell r="F278">
            <v>2.2499999999999999E-2</v>
          </cell>
          <cell r="G278">
            <v>0.11310000000000001</v>
          </cell>
          <cell r="I278">
            <v>7.8</v>
          </cell>
          <cell r="J278">
            <v>13</v>
          </cell>
        </row>
        <row r="279">
          <cell r="B279">
            <v>84585</v>
          </cell>
          <cell r="C279">
            <v>5.3177000000000003</v>
          </cell>
          <cell r="D279">
            <v>4.1135000000000002</v>
          </cell>
          <cell r="E279">
            <v>0.64319999999999999</v>
          </cell>
          <cell r="F279">
            <v>0.44790000000000002</v>
          </cell>
          <cell r="G279">
            <v>0.1129</v>
          </cell>
          <cell r="J279">
            <v>13</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60581</v>
          </cell>
          <cell r="C283">
            <v>0.53249999999999997</v>
          </cell>
          <cell r="D283">
            <v>0.4869</v>
          </cell>
          <cell r="E283">
            <v>4.5600000000000002E-2</v>
          </cell>
          <cell r="F283">
            <v>0</v>
          </cell>
          <cell r="G283">
            <v>0</v>
          </cell>
          <cell r="H283">
            <v>3.3</v>
          </cell>
          <cell r="I283">
            <v>6.6</v>
          </cell>
          <cell r="J283">
            <v>11</v>
          </cell>
        </row>
        <row r="284">
          <cell r="B284">
            <v>60579</v>
          </cell>
          <cell r="C284">
            <v>0.25990000000000002</v>
          </cell>
          <cell r="D284">
            <v>0.24249999999999999</v>
          </cell>
          <cell r="E284">
            <v>1.7500000000000002E-2</v>
          </cell>
          <cell r="F284">
            <v>0</v>
          </cell>
          <cell r="G284">
            <v>0</v>
          </cell>
          <cell r="H284">
            <v>3.3</v>
          </cell>
          <cell r="I284">
            <v>6.6</v>
          </cell>
          <cell r="J284">
            <v>11</v>
          </cell>
        </row>
        <row r="285">
          <cell r="B285">
            <v>60580</v>
          </cell>
          <cell r="C285">
            <v>0.66520000000000001</v>
          </cell>
          <cell r="D285">
            <v>0.65459999999999996</v>
          </cell>
          <cell r="E285">
            <v>1.06E-2</v>
          </cell>
          <cell r="F285">
            <v>0</v>
          </cell>
          <cell r="G285">
            <v>0</v>
          </cell>
          <cell r="H285">
            <v>3.3</v>
          </cell>
          <cell r="I285">
            <v>6.6</v>
          </cell>
          <cell r="J285">
            <v>11</v>
          </cell>
        </row>
        <row r="286">
          <cell r="B286">
            <v>60580</v>
          </cell>
          <cell r="C286">
            <v>1.4576</v>
          </cell>
          <cell r="D286">
            <v>1.3839999999999999</v>
          </cell>
          <cell r="E286">
            <v>7.3700000000000002E-2</v>
          </cell>
          <cell r="F286">
            <v>0</v>
          </cell>
          <cell r="G286">
            <v>0</v>
          </cell>
          <cell r="H286">
            <v>3.3</v>
          </cell>
          <cell r="I286">
            <v>6.6</v>
          </cell>
          <cell r="J286">
            <v>11</v>
          </cell>
        </row>
        <row r="287">
          <cell r="B287">
            <v>60558</v>
          </cell>
          <cell r="C287">
            <v>0.29680000000000001</v>
          </cell>
          <cell r="D287">
            <v>0.29260000000000003</v>
          </cell>
          <cell r="E287">
            <v>4.3E-3</v>
          </cell>
          <cell r="F287">
            <v>0</v>
          </cell>
          <cell r="G287">
            <v>0</v>
          </cell>
          <cell r="H287">
            <v>3.3</v>
          </cell>
          <cell r="I287">
            <v>6.6</v>
          </cell>
          <cell r="J287">
            <v>11</v>
          </cell>
        </row>
        <row r="288">
          <cell r="B288">
            <v>60558</v>
          </cell>
          <cell r="C288">
            <v>0.26750000000000002</v>
          </cell>
          <cell r="D288">
            <v>0.2462</v>
          </cell>
          <cell r="E288">
            <v>8.6999999999999994E-3</v>
          </cell>
          <cell r="F288">
            <v>1.2500000000000001E-2</v>
          </cell>
          <cell r="G288">
            <v>0</v>
          </cell>
          <cell r="H288">
            <v>3.3</v>
          </cell>
          <cell r="I288">
            <v>6.6</v>
          </cell>
          <cell r="J288">
            <v>11</v>
          </cell>
        </row>
        <row r="289">
          <cell r="B289">
            <v>60654</v>
          </cell>
          <cell r="C289">
            <v>0.61650000000000005</v>
          </cell>
          <cell r="D289">
            <v>0.36309999999999998</v>
          </cell>
          <cell r="E289">
            <v>8.3599999999999994E-2</v>
          </cell>
          <cell r="F289">
            <v>0.16980000000000001</v>
          </cell>
          <cell r="G289">
            <v>0</v>
          </cell>
          <cell r="H289">
            <v>3.3</v>
          </cell>
          <cell r="I289">
            <v>6.6</v>
          </cell>
          <cell r="J289">
            <v>11</v>
          </cell>
        </row>
        <row r="290">
          <cell r="B290">
            <v>60590</v>
          </cell>
          <cell r="C290">
            <v>1.1812</v>
          </cell>
          <cell r="D290">
            <v>0.90200000000000002</v>
          </cell>
          <cell r="E290">
            <v>9.6699999999999994E-2</v>
          </cell>
          <cell r="F290">
            <v>0.1825</v>
          </cell>
          <cell r="G290">
            <v>0</v>
          </cell>
          <cell r="H290">
            <v>3.3</v>
          </cell>
          <cell r="I290">
            <v>6.6</v>
          </cell>
          <cell r="J290">
            <v>11</v>
          </cell>
        </row>
        <row r="291">
          <cell r="B291">
            <v>60627</v>
          </cell>
          <cell r="C291">
            <v>0.76770000000000005</v>
          </cell>
          <cell r="D291">
            <v>0.6</v>
          </cell>
          <cell r="E291">
            <v>3.8100000000000002E-2</v>
          </cell>
          <cell r="F291">
            <v>0.12959999999999999</v>
          </cell>
          <cell r="G291">
            <v>0</v>
          </cell>
          <cell r="H291">
            <v>3.3</v>
          </cell>
          <cell r="I291">
            <v>6.6</v>
          </cell>
          <cell r="J291">
            <v>11</v>
          </cell>
        </row>
        <row r="292">
          <cell r="B292">
            <v>60598</v>
          </cell>
          <cell r="C292">
            <v>0.502</v>
          </cell>
          <cell r="D292">
            <v>0.47120000000000001</v>
          </cell>
          <cell r="E292">
            <v>3.0800000000000001E-2</v>
          </cell>
          <cell r="F292">
            <v>0</v>
          </cell>
          <cell r="G292">
            <v>0</v>
          </cell>
          <cell r="H292">
            <v>3.3</v>
          </cell>
          <cell r="I292">
            <v>6.6</v>
          </cell>
          <cell r="J292">
            <v>11</v>
          </cell>
        </row>
        <row r="293">
          <cell r="B293">
            <v>60526</v>
          </cell>
          <cell r="C293">
            <v>0.21709999999999999</v>
          </cell>
          <cell r="D293">
            <v>0.1643</v>
          </cell>
          <cell r="E293">
            <v>5.2900000000000003E-2</v>
          </cell>
          <cell r="F293">
            <v>0</v>
          </cell>
          <cell r="G293">
            <v>0</v>
          </cell>
          <cell r="H293">
            <v>3.3</v>
          </cell>
          <cell r="I293">
            <v>6.6</v>
          </cell>
          <cell r="J293">
            <v>11</v>
          </cell>
        </row>
        <row r="294">
          <cell r="B294">
            <v>60584</v>
          </cell>
          <cell r="C294">
            <v>1.4873000000000001</v>
          </cell>
          <cell r="D294">
            <v>1.2359</v>
          </cell>
          <cell r="E294">
            <v>0.12180000000000001</v>
          </cell>
          <cell r="F294">
            <v>0.12970000000000001</v>
          </cell>
          <cell r="G294">
            <v>0</v>
          </cell>
          <cell r="H294">
            <v>3.3</v>
          </cell>
          <cell r="I294">
            <v>6.6</v>
          </cell>
          <cell r="J294">
            <v>11</v>
          </cell>
        </row>
        <row r="295">
          <cell r="B295">
            <v>60524</v>
          </cell>
          <cell r="C295">
            <v>0.35220000000000001</v>
          </cell>
          <cell r="D295">
            <v>0.31850000000000001</v>
          </cell>
          <cell r="E295">
            <v>3.3700000000000001E-2</v>
          </cell>
          <cell r="F295">
            <v>0</v>
          </cell>
          <cell r="G295">
            <v>0</v>
          </cell>
          <cell r="H295">
            <v>3.3</v>
          </cell>
          <cell r="I295">
            <v>6.6</v>
          </cell>
          <cell r="J295">
            <v>11</v>
          </cell>
        </row>
        <row r="296">
          <cell r="B296">
            <v>60517</v>
          </cell>
          <cell r="C296">
            <v>1.2309000000000001</v>
          </cell>
          <cell r="D296">
            <v>0.93679999999999997</v>
          </cell>
          <cell r="E296">
            <v>9.5299999999999996E-2</v>
          </cell>
          <cell r="F296">
            <v>0.1988</v>
          </cell>
          <cell r="G296">
            <v>0</v>
          </cell>
          <cell r="H296">
            <v>3.3</v>
          </cell>
          <cell r="I296">
            <v>6.6</v>
          </cell>
          <cell r="J296">
            <v>11</v>
          </cell>
        </row>
        <row r="297">
          <cell r="B297">
            <v>60501</v>
          </cell>
          <cell r="C297">
            <v>0.4622</v>
          </cell>
          <cell r="D297">
            <v>0.34820000000000001</v>
          </cell>
          <cell r="E297">
            <v>1E-3</v>
          </cell>
          <cell r="F297">
            <v>3.3E-3</v>
          </cell>
          <cell r="G297">
            <v>0.10970000000000001</v>
          </cell>
          <cell r="H297">
            <v>3.3</v>
          </cell>
          <cell r="I297">
            <v>6.6</v>
          </cell>
          <cell r="J297">
            <v>11</v>
          </cell>
        </row>
        <row r="298">
          <cell r="B298">
            <v>60514</v>
          </cell>
          <cell r="C298">
            <v>2.0453000000000001</v>
          </cell>
          <cell r="D298">
            <v>1.6034999999999999</v>
          </cell>
          <cell r="E298">
            <v>0.13</v>
          </cell>
          <cell r="F298">
            <v>0.2021</v>
          </cell>
          <cell r="G298">
            <v>0.10970000000000001</v>
          </cell>
          <cell r="I298">
            <v>6.6</v>
          </cell>
          <cell r="J298">
            <v>11</v>
          </cell>
        </row>
        <row r="299">
          <cell r="B299">
            <v>60567</v>
          </cell>
          <cell r="C299">
            <v>6.1707000000000001</v>
          </cell>
          <cell r="D299">
            <v>5.125</v>
          </cell>
          <cell r="E299">
            <v>0.42209999999999998</v>
          </cell>
          <cell r="F299">
            <v>0.51419999999999999</v>
          </cell>
          <cell r="G299">
            <v>0.1096</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3,6</v>
          </cell>
          <cell r="I302" t="str">
            <v>Padrão Trimestral = 7,2</v>
          </cell>
          <cell r="J302" t="str">
            <v>Padrão Anual = 12</v>
          </cell>
        </row>
        <row r="303">
          <cell r="B303">
            <v>57933</v>
          </cell>
          <cell r="C303">
            <v>0.50949999999999995</v>
          </cell>
          <cell r="D303">
            <v>0.49559999999999998</v>
          </cell>
          <cell r="E303">
            <v>1.3899999999999999E-2</v>
          </cell>
          <cell r="F303">
            <v>0</v>
          </cell>
          <cell r="G303">
            <v>0</v>
          </cell>
          <cell r="H303">
            <v>3.6</v>
          </cell>
          <cell r="I303">
            <v>7.2</v>
          </cell>
          <cell r="J303">
            <v>12</v>
          </cell>
        </row>
        <row r="304">
          <cell r="B304">
            <v>57917</v>
          </cell>
          <cell r="C304">
            <v>0.82520000000000004</v>
          </cell>
          <cell r="D304">
            <v>0.8165</v>
          </cell>
          <cell r="E304">
            <v>8.6999999999999994E-3</v>
          </cell>
          <cell r="F304">
            <v>0</v>
          </cell>
          <cell r="G304">
            <v>0</v>
          </cell>
          <cell r="H304">
            <v>3.6</v>
          </cell>
          <cell r="I304">
            <v>7.2</v>
          </cell>
          <cell r="J304">
            <v>12</v>
          </cell>
        </row>
        <row r="305">
          <cell r="B305">
            <v>57918</v>
          </cell>
          <cell r="C305">
            <v>0.59419999999999995</v>
          </cell>
          <cell r="D305">
            <v>0.44769999999999999</v>
          </cell>
          <cell r="E305">
            <v>0.13400000000000001</v>
          </cell>
          <cell r="F305">
            <v>1.2500000000000001E-2</v>
          </cell>
          <cell r="G305">
            <v>0</v>
          </cell>
          <cell r="H305">
            <v>3.6</v>
          </cell>
          <cell r="I305">
            <v>7.2</v>
          </cell>
          <cell r="J305">
            <v>12</v>
          </cell>
        </row>
        <row r="306">
          <cell r="B306">
            <v>57923</v>
          </cell>
          <cell r="C306">
            <v>1.9289000000000001</v>
          </cell>
          <cell r="D306">
            <v>1.7598</v>
          </cell>
          <cell r="E306">
            <v>0.15659999999999999</v>
          </cell>
          <cell r="F306">
            <v>1.2500000000000001E-2</v>
          </cell>
          <cell r="G306">
            <v>0</v>
          </cell>
          <cell r="H306">
            <v>3.6</v>
          </cell>
          <cell r="I306">
            <v>7.2</v>
          </cell>
          <cell r="J306">
            <v>12</v>
          </cell>
        </row>
        <row r="307">
          <cell r="B307">
            <v>57894</v>
          </cell>
          <cell r="C307">
            <v>0.2016</v>
          </cell>
          <cell r="D307">
            <v>0.1958</v>
          </cell>
          <cell r="E307">
            <v>5.7999999999999996E-3</v>
          </cell>
          <cell r="F307">
            <v>0</v>
          </cell>
          <cell r="G307">
            <v>0</v>
          </cell>
          <cell r="H307">
            <v>3.6</v>
          </cell>
          <cell r="I307">
            <v>7.2</v>
          </cell>
          <cell r="J307">
            <v>12</v>
          </cell>
        </row>
        <row r="308">
          <cell r="B308">
            <v>57894</v>
          </cell>
          <cell r="C308">
            <v>0.2276</v>
          </cell>
          <cell r="D308">
            <v>0.21249999999999999</v>
          </cell>
          <cell r="E308">
            <v>1.5100000000000001E-2</v>
          </cell>
          <cell r="F308">
            <v>0</v>
          </cell>
          <cell r="G308">
            <v>0</v>
          </cell>
          <cell r="H308">
            <v>3.6</v>
          </cell>
          <cell r="I308">
            <v>7.2</v>
          </cell>
          <cell r="J308">
            <v>12</v>
          </cell>
        </row>
        <row r="309">
          <cell r="B309">
            <v>57894</v>
          </cell>
          <cell r="C309">
            <v>0.37809999999999999</v>
          </cell>
          <cell r="D309">
            <v>0.19400000000000001</v>
          </cell>
          <cell r="E309">
            <v>6.3899999999999998E-2</v>
          </cell>
          <cell r="F309">
            <v>0.1202</v>
          </cell>
          <cell r="G309">
            <v>0</v>
          </cell>
          <cell r="H309">
            <v>3.6</v>
          </cell>
          <cell r="I309">
            <v>7.2</v>
          </cell>
          <cell r="J309">
            <v>12</v>
          </cell>
        </row>
        <row r="310">
          <cell r="B310">
            <v>57894</v>
          </cell>
          <cell r="C310">
            <v>0.80730000000000002</v>
          </cell>
          <cell r="D310">
            <v>0.60229999999999995</v>
          </cell>
          <cell r="E310">
            <v>8.48E-2</v>
          </cell>
          <cell r="F310">
            <v>0.1202</v>
          </cell>
          <cell r="G310">
            <v>0</v>
          </cell>
          <cell r="H310">
            <v>3.6</v>
          </cell>
          <cell r="I310">
            <v>7.2</v>
          </cell>
          <cell r="J310">
            <v>12</v>
          </cell>
        </row>
        <row r="311">
          <cell r="B311">
            <v>57896</v>
          </cell>
          <cell r="C311">
            <v>0.54900000000000004</v>
          </cell>
          <cell r="D311">
            <v>0.35580000000000001</v>
          </cell>
          <cell r="E311">
            <v>0.15920000000000001</v>
          </cell>
          <cell r="F311">
            <v>3.39E-2</v>
          </cell>
          <cell r="G311">
            <v>0</v>
          </cell>
          <cell r="H311">
            <v>3.6</v>
          </cell>
          <cell r="I311">
            <v>7.2</v>
          </cell>
          <cell r="J311">
            <v>12</v>
          </cell>
        </row>
        <row r="312">
          <cell r="B312">
            <v>57877</v>
          </cell>
          <cell r="C312">
            <v>0.2843</v>
          </cell>
          <cell r="D312">
            <v>0.28120000000000001</v>
          </cell>
          <cell r="E312">
            <v>3.0999999999999999E-3</v>
          </cell>
          <cell r="F312">
            <v>0</v>
          </cell>
          <cell r="G312">
            <v>0</v>
          </cell>
          <cell r="H312">
            <v>3.6</v>
          </cell>
          <cell r="I312">
            <v>7.2</v>
          </cell>
          <cell r="J312">
            <v>12</v>
          </cell>
        </row>
        <row r="313">
          <cell r="B313">
            <v>57741</v>
          </cell>
          <cell r="C313">
            <v>0.20280000000000001</v>
          </cell>
          <cell r="D313">
            <v>0.14779999999999999</v>
          </cell>
          <cell r="E313">
            <v>1.17E-2</v>
          </cell>
          <cell r="F313">
            <v>4.3200000000000002E-2</v>
          </cell>
          <cell r="G313">
            <v>0</v>
          </cell>
          <cell r="H313">
            <v>3.6</v>
          </cell>
          <cell r="I313">
            <v>7.2</v>
          </cell>
          <cell r="J313">
            <v>12</v>
          </cell>
        </row>
        <row r="314">
          <cell r="B314">
            <v>57838</v>
          </cell>
          <cell r="C314">
            <v>1.0365</v>
          </cell>
          <cell r="D314">
            <v>0.78510000000000002</v>
          </cell>
          <cell r="E314">
            <v>0.1741</v>
          </cell>
          <cell r="F314">
            <v>7.7100000000000002E-2</v>
          </cell>
          <cell r="G314">
            <v>0</v>
          </cell>
          <cell r="H314">
            <v>3.6</v>
          </cell>
          <cell r="I314">
            <v>7.2</v>
          </cell>
          <cell r="J314">
            <v>12</v>
          </cell>
        </row>
        <row r="315">
          <cell r="B315">
            <v>57741</v>
          </cell>
          <cell r="C315">
            <v>0.3458</v>
          </cell>
          <cell r="D315">
            <v>0.29699999999999999</v>
          </cell>
          <cell r="E315">
            <v>4.8800000000000003E-2</v>
          </cell>
          <cell r="F315">
            <v>0</v>
          </cell>
          <cell r="G315">
            <v>0</v>
          </cell>
          <cell r="H315">
            <v>3.6</v>
          </cell>
          <cell r="I315">
            <v>7.2</v>
          </cell>
          <cell r="J315">
            <v>12</v>
          </cell>
        </row>
        <row r="316">
          <cell r="B316">
            <v>57721</v>
          </cell>
          <cell r="C316">
            <v>1.5163</v>
          </cell>
          <cell r="D316">
            <v>1.4157</v>
          </cell>
          <cell r="E316">
            <v>1.0699999999999999E-2</v>
          </cell>
          <cell r="F316">
            <v>0</v>
          </cell>
          <cell r="G316">
            <v>8.9800000000000005E-2</v>
          </cell>
          <cell r="H316">
            <v>3.6</v>
          </cell>
          <cell r="I316">
            <v>7.2</v>
          </cell>
          <cell r="J316">
            <v>12</v>
          </cell>
        </row>
        <row r="317">
          <cell r="B317">
            <v>57737</v>
          </cell>
          <cell r="C317">
            <v>1.0245</v>
          </cell>
          <cell r="D317">
            <v>0.82530000000000003</v>
          </cell>
          <cell r="E317">
            <v>8.0999999999999996E-3</v>
          </cell>
          <cell r="F317">
            <v>0.19109999999999999</v>
          </cell>
          <cell r="G317">
            <v>0</v>
          </cell>
          <cell r="H317">
            <v>3.6</v>
          </cell>
          <cell r="I317">
            <v>7.2</v>
          </cell>
          <cell r="J317">
            <v>12</v>
          </cell>
        </row>
        <row r="318">
          <cell r="B318">
            <v>57733</v>
          </cell>
          <cell r="C318">
            <v>2.8864000000000001</v>
          </cell>
          <cell r="D318">
            <v>2.5377999999999998</v>
          </cell>
          <cell r="E318">
            <v>6.7599999999999993E-2</v>
          </cell>
          <cell r="F318">
            <v>0.19109999999999999</v>
          </cell>
          <cell r="G318">
            <v>8.9800000000000005E-2</v>
          </cell>
          <cell r="I318">
            <v>7.2</v>
          </cell>
          <cell r="J318">
            <v>12</v>
          </cell>
        </row>
        <row r="319">
          <cell r="B319">
            <v>57847</v>
          </cell>
          <cell r="C319">
            <v>6.6563999999999997</v>
          </cell>
          <cell r="D319">
            <v>5.6825999999999999</v>
          </cell>
          <cell r="E319">
            <v>0.48330000000000001</v>
          </cell>
          <cell r="F319">
            <v>0.40060000000000001</v>
          </cell>
          <cell r="G319">
            <v>8.9599999999999999E-2</v>
          </cell>
          <cell r="J319">
            <v>12</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4,2</v>
          </cell>
          <cell r="I322" t="str">
            <v>Padrão Trimestral = 8,4</v>
          </cell>
          <cell r="J322" t="str">
            <v>Padrão Anual = 14</v>
          </cell>
        </row>
        <row r="323">
          <cell r="B323">
            <v>143389</v>
          </cell>
          <cell r="C323">
            <v>1.1511</v>
          </cell>
          <cell r="D323">
            <v>0.99180000000000001</v>
          </cell>
          <cell r="E323">
            <v>0.1593</v>
          </cell>
          <cell r="F323">
            <v>0</v>
          </cell>
          <cell r="G323">
            <v>0</v>
          </cell>
          <cell r="H323">
            <v>4.2</v>
          </cell>
          <cell r="I323">
            <v>8.4</v>
          </cell>
          <cell r="J323">
            <v>14</v>
          </cell>
        </row>
        <row r="324">
          <cell r="B324">
            <v>143204</v>
          </cell>
          <cell r="C324">
            <v>0.45040000000000002</v>
          </cell>
          <cell r="D324">
            <v>0.42420000000000002</v>
          </cell>
          <cell r="E324">
            <v>2.6200000000000001E-2</v>
          </cell>
          <cell r="F324">
            <v>0</v>
          </cell>
          <cell r="G324">
            <v>0</v>
          </cell>
          <cell r="H324">
            <v>4.2</v>
          </cell>
          <cell r="I324">
            <v>8.4</v>
          </cell>
          <cell r="J324">
            <v>14</v>
          </cell>
        </row>
        <row r="325">
          <cell r="B325">
            <v>143195</v>
          </cell>
          <cell r="C325">
            <v>0.50880000000000003</v>
          </cell>
          <cell r="D325">
            <v>0.42680000000000001</v>
          </cell>
          <cell r="E325">
            <v>8.2000000000000003E-2</v>
          </cell>
          <cell r="F325">
            <v>0</v>
          </cell>
          <cell r="G325">
            <v>0</v>
          </cell>
          <cell r="H325">
            <v>4.2</v>
          </cell>
          <cell r="I325">
            <v>8.4</v>
          </cell>
          <cell r="J325">
            <v>14</v>
          </cell>
        </row>
        <row r="326">
          <cell r="B326">
            <v>143263</v>
          </cell>
          <cell r="C326">
            <v>2.1109</v>
          </cell>
          <cell r="D326">
            <v>1.8432999999999999</v>
          </cell>
          <cell r="E326">
            <v>0.2676</v>
          </cell>
          <cell r="F326">
            <v>0</v>
          </cell>
          <cell r="G326">
            <v>0</v>
          </cell>
          <cell r="H326">
            <v>4.2</v>
          </cell>
          <cell r="I326">
            <v>8.4</v>
          </cell>
          <cell r="J326">
            <v>14</v>
          </cell>
        </row>
        <row r="327">
          <cell r="B327">
            <v>143186</v>
          </cell>
          <cell r="C327">
            <v>0.30209999999999998</v>
          </cell>
          <cell r="D327">
            <v>0.23749999999999999</v>
          </cell>
          <cell r="E327">
            <v>6.4600000000000005E-2</v>
          </cell>
          <cell r="F327">
            <v>0</v>
          </cell>
          <cell r="G327">
            <v>0</v>
          </cell>
          <cell r="H327">
            <v>4.2</v>
          </cell>
          <cell r="I327">
            <v>8.4</v>
          </cell>
          <cell r="J327">
            <v>14</v>
          </cell>
        </row>
        <row r="328">
          <cell r="B328">
            <v>143186</v>
          </cell>
          <cell r="C328">
            <v>0.79979999999999996</v>
          </cell>
          <cell r="D328">
            <v>0.77300000000000002</v>
          </cell>
          <cell r="E328">
            <v>2.6700000000000002E-2</v>
          </cell>
          <cell r="F328">
            <v>0</v>
          </cell>
          <cell r="G328">
            <v>0</v>
          </cell>
          <cell r="H328">
            <v>4.2</v>
          </cell>
          <cell r="I328">
            <v>8.4</v>
          </cell>
          <cell r="J328">
            <v>14</v>
          </cell>
        </row>
        <row r="329">
          <cell r="B329">
            <v>143186</v>
          </cell>
          <cell r="C329">
            <v>0.60650000000000004</v>
          </cell>
          <cell r="D329">
            <v>0.5101</v>
          </cell>
          <cell r="E329">
            <v>2.5999999999999999E-2</v>
          </cell>
          <cell r="F329">
            <v>7.0400000000000004E-2</v>
          </cell>
          <cell r="G329">
            <v>0</v>
          </cell>
          <cell r="H329">
            <v>4.2</v>
          </cell>
          <cell r="I329">
            <v>8.4</v>
          </cell>
          <cell r="J329">
            <v>14</v>
          </cell>
        </row>
        <row r="330">
          <cell r="B330">
            <v>143186</v>
          </cell>
          <cell r="C330">
            <v>1.7083999999999999</v>
          </cell>
          <cell r="D330">
            <v>1.5206</v>
          </cell>
          <cell r="E330">
            <v>0.1173</v>
          </cell>
          <cell r="F330">
            <v>7.0400000000000004E-2</v>
          </cell>
          <cell r="G330">
            <v>0</v>
          </cell>
          <cell r="H330">
            <v>4.2</v>
          </cell>
          <cell r="I330">
            <v>8.4</v>
          </cell>
          <cell r="J330">
            <v>14</v>
          </cell>
        </row>
        <row r="331">
          <cell r="B331">
            <v>143180</v>
          </cell>
          <cell r="C331">
            <v>1.2536</v>
          </cell>
          <cell r="D331">
            <v>0.7651</v>
          </cell>
          <cell r="E331">
            <v>0.28160000000000002</v>
          </cell>
          <cell r="F331">
            <v>0.2069</v>
          </cell>
          <cell r="G331">
            <v>0</v>
          </cell>
          <cell r="H331">
            <v>4.2</v>
          </cell>
          <cell r="I331">
            <v>8.4</v>
          </cell>
          <cell r="J331">
            <v>14</v>
          </cell>
        </row>
        <row r="332">
          <cell r="B332">
            <v>143326</v>
          </cell>
          <cell r="C332">
            <v>0.30909999999999999</v>
          </cell>
          <cell r="D332">
            <v>0.27729999999999999</v>
          </cell>
          <cell r="E332">
            <v>3.1800000000000002E-2</v>
          </cell>
          <cell r="F332">
            <v>0</v>
          </cell>
          <cell r="G332">
            <v>0</v>
          </cell>
          <cell r="H332">
            <v>4.2</v>
          </cell>
          <cell r="I332">
            <v>8.4</v>
          </cell>
          <cell r="J332">
            <v>14</v>
          </cell>
        </row>
        <row r="333">
          <cell r="B333">
            <v>143286</v>
          </cell>
          <cell r="C333">
            <v>0.3347</v>
          </cell>
          <cell r="D333">
            <v>0.32100000000000001</v>
          </cell>
          <cell r="E333">
            <v>1.37E-2</v>
          </cell>
          <cell r="F333">
            <v>0</v>
          </cell>
          <cell r="G333">
            <v>0</v>
          </cell>
          <cell r="H333">
            <v>4.2</v>
          </cell>
          <cell r="I333">
            <v>8.4</v>
          </cell>
          <cell r="J333">
            <v>14</v>
          </cell>
        </row>
        <row r="334">
          <cell r="B334">
            <v>143264</v>
          </cell>
          <cell r="C334">
            <v>1.8969</v>
          </cell>
          <cell r="D334">
            <v>1.3631</v>
          </cell>
          <cell r="E334">
            <v>0.32700000000000001</v>
          </cell>
          <cell r="F334">
            <v>0.20680000000000001</v>
          </cell>
          <cell r="G334">
            <v>0</v>
          </cell>
          <cell r="H334">
            <v>4.2</v>
          </cell>
          <cell r="I334">
            <v>8.4</v>
          </cell>
          <cell r="J334">
            <v>14</v>
          </cell>
        </row>
        <row r="335">
          <cell r="B335">
            <v>143286</v>
          </cell>
          <cell r="C335">
            <v>0.38479999999999998</v>
          </cell>
          <cell r="D335">
            <v>0.2787</v>
          </cell>
          <cell r="E335">
            <v>0.1061</v>
          </cell>
          <cell r="F335">
            <v>0</v>
          </cell>
          <cell r="G335">
            <v>0</v>
          </cell>
          <cell r="H335">
            <v>4.2</v>
          </cell>
          <cell r="I335">
            <v>8.4</v>
          </cell>
          <cell r="J335">
            <v>14</v>
          </cell>
        </row>
        <row r="336">
          <cell r="B336">
            <v>143286</v>
          </cell>
          <cell r="C336">
            <v>0.70520000000000005</v>
          </cell>
          <cell r="D336">
            <v>0.43769999999999998</v>
          </cell>
          <cell r="E336">
            <v>0.17860000000000001</v>
          </cell>
          <cell r="F336">
            <v>8.8999999999999996E-2</v>
          </cell>
          <cell r="G336">
            <v>0</v>
          </cell>
          <cell r="H336">
            <v>4.2</v>
          </cell>
          <cell r="I336">
            <v>8.4</v>
          </cell>
          <cell r="J336">
            <v>14</v>
          </cell>
        </row>
        <row r="337">
          <cell r="B337">
            <v>143286</v>
          </cell>
          <cell r="C337">
            <v>0.91959999999999997</v>
          </cell>
          <cell r="D337">
            <v>0.79</v>
          </cell>
          <cell r="E337">
            <v>1.2999999999999999E-2</v>
          </cell>
          <cell r="F337">
            <v>0</v>
          </cell>
          <cell r="G337">
            <v>0.1167</v>
          </cell>
          <cell r="H337">
            <v>4.2</v>
          </cell>
          <cell r="I337">
            <v>8.4</v>
          </cell>
          <cell r="J337">
            <v>14</v>
          </cell>
        </row>
        <row r="338">
          <cell r="B338">
            <v>143286</v>
          </cell>
          <cell r="C338">
            <v>2.0095999999999998</v>
          </cell>
          <cell r="D338">
            <v>1.5064</v>
          </cell>
          <cell r="E338">
            <v>0.29770000000000002</v>
          </cell>
          <cell r="F338">
            <v>8.8999999999999996E-2</v>
          </cell>
          <cell r="G338">
            <v>0.1167</v>
          </cell>
          <cell r="I338">
            <v>8.4</v>
          </cell>
          <cell r="J338">
            <v>14</v>
          </cell>
        </row>
        <row r="339">
          <cell r="B339">
            <v>143250</v>
          </cell>
          <cell r="C339">
            <v>7.7259000000000002</v>
          </cell>
          <cell r="D339">
            <v>6.2333999999999996</v>
          </cell>
          <cell r="E339">
            <v>1.0096000000000001</v>
          </cell>
          <cell r="F339">
            <v>0.36620000000000003</v>
          </cell>
          <cell r="G339">
            <v>0.1167</v>
          </cell>
          <cell r="J339">
            <v>14</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12,9</v>
          </cell>
          <cell r="I342" t="str">
            <v>Padrão Trimestral = 25,8</v>
          </cell>
          <cell r="J342" t="str">
            <v>Padrão Anual = 43</v>
          </cell>
        </row>
        <row r="343">
          <cell r="B343">
            <v>9844</v>
          </cell>
          <cell r="C343">
            <v>0.84670000000000001</v>
          </cell>
          <cell r="D343">
            <v>0.8165</v>
          </cell>
          <cell r="E343">
            <v>3.0200000000000001E-2</v>
          </cell>
          <cell r="F343">
            <v>0</v>
          </cell>
          <cell r="G343">
            <v>0</v>
          </cell>
          <cell r="H343">
            <v>12.9</v>
          </cell>
          <cell r="I343">
            <v>25.8</v>
          </cell>
          <cell r="J343">
            <v>43</v>
          </cell>
        </row>
        <row r="344">
          <cell r="B344">
            <v>9844</v>
          </cell>
          <cell r="C344">
            <v>3.4874000000000001</v>
          </cell>
          <cell r="D344">
            <v>3.4683999999999999</v>
          </cell>
          <cell r="E344">
            <v>1.9E-2</v>
          </cell>
          <cell r="F344">
            <v>0</v>
          </cell>
          <cell r="G344">
            <v>0</v>
          </cell>
          <cell r="H344">
            <v>12.9</v>
          </cell>
          <cell r="I344">
            <v>25.8</v>
          </cell>
          <cell r="J344">
            <v>43</v>
          </cell>
        </row>
        <row r="345">
          <cell r="B345">
            <v>9845</v>
          </cell>
          <cell r="C345">
            <v>2.9251</v>
          </cell>
          <cell r="D345">
            <v>2.9066999999999998</v>
          </cell>
          <cell r="E345">
            <v>1.84E-2</v>
          </cell>
          <cell r="F345">
            <v>0</v>
          </cell>
          <cell r="G345">
            <v>0</v>
          </cell>
          <cell r="H345">
            <v>12.9</v>
          </cell>
          <cell r="I345">
            <v>25.8</v>
          </cell>
          <cell r="J345">
            <v>43</v>
          </cell>
        </row>
        <row r="346">
          <cell r="B346">
            <v>9844</v>
          </cell>
          <cell r="C346">
            <v>7.2595000000000001</v>
          </cell>
          <cell r="D346">
            <v>7.1919000000000004</v>
          </cell>
          <cell r="E346">
            <v>6.7599999999999993E-2</v>
          </cell>
          <cell r="F346">
            <v>0</v>
          </cell>
          <cell r="G346">
            <v>0</v>
          </cell>
          <cell r="H346">
            <v>12.9</v>
          </cell>
          <cell r="I346">
            <v>25.8</v>
          </cell>
          <cell r="J346">
            <v>43</v>
          </cell>
        </row>
        <row r="347">
          <cell r="B347">
            <v>9845</v>
          </cell>
          <cell r="C347">
            <v>1.0822000000000001</v>
          </cell>
          <cell r="D347">
            <v>0.97199999999999998</v>
          </cell>
          <cell r="E347">
            <v>1.7299999999999999E-2</v>
          </cell>
          <cell r="F347">
            <v>9.2999999999999999E-2</v>
          </cell>
          <cell r="G347">
            <v>0</v>
          </cell>
          <cell r="H347">
            <v>12.9</v>
          </cell>
          <cell r="I347">
            <v>25.8</v>
          </cell>
          <cell r="J347">
            <v>43</v>
          </cell>
        </row>
        <row r="348">
          <cell r="B348">
            <v>9845</v>
          </cell>
          <cell r="C348">
            <v>1.0599000000000001</v>
          </cell>
          <cell r="D348">
            <v>1.0454000000000001</v>
          </cell>
          <cell r="E348">
            <v>1.44E-2</v>
          </cell>
          <cell r="F348">
            <v>0</v>
          </cell>
          <cell r="G348">
            <v>0</v>
          </cell>
          <cell r="H348">
            <v>12.9</v>
          </cell>
          <cell r="I348">
            <v>25.8</v>
          </cell>
          <cell r="J348">
            <v>43</v>
          </cell>
        </row>
        <row r="349">
          <cell r="B349">
            <v>9845</v>
          </cell>
          <cell r="C349">
            <v>2.7845</v>
          </cell>
          <cell r="D349">
            <v>2.7789000000000001</v>
          </cell>
          <cell r="E349">
            <v>5.4999999999999997E-3</v>
          </cell>
          <cell r="F349">
            <v>0</v>
          </cell>
          <cell r="G349">
            <v>0</v>
          </cell>
          <cell r="H349">
            <v>12.9</v>
          </cell>
          <cell r="I349">
            <v>25.8</v>
          </cell>
          <cell r="J349">
            <v>43</v>
          </cell>
        </row>
        <row r="350">
          <cell r="B350">
            <v>9845</v>
          </cell>
          <cell r="C350">
            <v>4.9265999999999996</v>
          </cell>
          <cell r="D350">
            <v>4.7962999999999996</v>
          </cell>
          <cell r="E350">
            <v>3.7199999999999997E-2</v>
          </cell>
          <cell r="F350">
            <v>9.2999999999999999E-2</v>
          </cell>
          <cell r="G350">
            <v>0</v>
          </cell>
          <cell r="H350">
            <v>12.9</v>
          </cell>
          <cell r="I350">
            <v>25.8</v>
          </cell>
          <cell r="J350">
            <v>43</v>
          </cell>
        </row>
        <row r="351">
          <cell r="B351">
            <v>9845</v>
          </cell>
          <cell r="C351">
            <v>2.7199</v>
          </cell>
          <cell r="D351">
            <v>2.7199</v>
          </cell>
          <cell r="E351">
            <v>0</v>
          </cell>
          <cell r="F351">
            <v>0</v>
          </cell>
          <cell r="G351">
            <v>0</v>
          </cell>
          <cell r="H351">
            <v>12.9</v>
          </cell>
          <cell r="I351">
            <v>25.8</v>
          </cell>
          <cell r="J351">
            <v>43</v>
          </cell>
        </row>
        <row r="352">
          <cell r="B352">
            <v>9846</v>
          </cell>
          <cell r="C352">
            <v>1.458</v>
          </cell>
          <cell r="D352">
            <v>1.4334</v>
          </cell>
          <cell r="E352">
            <v>2.4500000000000001E-2</v>
          </cell>
          <cell r="F352">
            <v>0</v>
          </cell>
          <cell r="G352">
            <v>0</v>
          </cell>
          <cell r="H352">
            <v>12.9</v>
          </cell>
          <cell r="I352">
            <v>25.8</v>
          </cell>
          <cell r="J352">
            <v>43</v>
          </cell>
        </row>
        <row r="353">
          <cell r="B353">
            <v>9847</v>
          </cell>
          <cell r="C353">
            <v>4.2525000000000004</v>
          </cell>
          <cell r="D353">
            <v>4.2518000000000002</v>
          </cell>
          <cell r="E353">
            <v>6.9999999999999999E-4</v>
          </cell>
          <cell r="F353">
            <v>0</v>
          </cell>
          <cell r="G353">
            <v>0</v>
          </cell>
          <cell r="H353">
            <v>12.9</v>
          </cell>
          <cell r="I353">
            <v>25.8</v>
          </cell>
          <cell r="J353">
            <v>43</v>
          </cell>
        </row>
        <row r="354">
          <cell r="B354">
            <v>9846</v>
          </cell>
          <cell r="C354">
            <v>8.4306000000000001</v>
          </cell>
          <cell r="D354">
            <v>8.4053000000000004</v>
          </cell>
          <cell r="E354">
            <v>2.52E-2</v>
          </cell>
          <cell r="F354">
            <v>0</v>
          </cell>
          <cell r="G354">
            <v>0</v>
          </cell>
          <cell r="H354">
            <v>12.9</v>
          </cell>
          <cell r="I354">
            <v>25.8</v>
          </cell>
          <cell r="J354">
            <v>43</v>
          </cell>
        </row>
        <row r="355">
          <cell r="B355">
            <v>9848</v>
          </cell>
          <cell r="C355">
            <v>3.0295000000000001</v>
          </cell>
          <cell r="D355">
            <v>2.9550999999999998</v>
          </cell>
          <cell r="E355">
            <v>7.4499999999999997E-2</v>
          </cell>
          <cell r="F355">
            <v>0</v>
          </cell>
          <cell r="G355">
            <v>0</v>
          </cell>
          <cell r="H355">
            <v>12.9</v>
          </cell>
          <cell r="I355">
            <v>25.8</v>
          </cell>
          <cell r="J355">
            <v>43</v>
          </cell>
        </row>
        <row r="356">
          <cell r="B356">
            <v>9848</v>
          </cell>
          <cell r="C356">
            <v>6.9478</v>
          </cell>
          <cell r="D356">
            <v>6.9478</v>
          </cell>
          <cell r="E356">
            <v>0</v>
          </cell>
          <cell r="F356">
            <v>0</v>
          </cell>
          <cell r="G356">
            <v>0</v>
          </cell>
          <cell r="H356">
            <v>12.9</v>
          </cell>
          <cell r="I356">
            <v>25.8</v>
          </cell>
          <cell r="J356">
            <v>43</v>
          </cell>
        </row>
        <row r="357">
          <cell r="B357">
            <v>9848</v>
          </cell>
          <cell r="C357">
            <v>4.6821000000000002</v>
          </cell>
          <cell r="D357">
            <v>4.6821000000000002</v>
          </cell>
          <cell r="E357">
            <v>0</v>
          </cell>
          <cell r="F357">
            <v>0</v>
          </cell>
          <cell r="G357">
            <v>0</v>
          </cell>
          <cell r="H357">
            <v>12.9</v>
          </cell>
          <cell r="I357">
            <v>25.8</v>
          </cell>
          <cell r="J357">
            <v>43</v>
          </cell>
        </row>
        <row r="358">
          <cell r="B358">
            <v>9848</v>
          </cell>
          <cell r="C358">
            <v>14.6594</v>
          </cell>
          <cell r="D358">
            <v>14.585000000000001</v>
          </cell>
          <cell r="E358">
            <v>7.4499999999999997E-2</v>
          </cell>
          <cell r="F358">
            <v>0</v>
          </cell>
          <cell r="G358">
            <v>0</v>
          </cell>
          <cell r="I358">
            <v>25.8</v>
          </cell>
          <cell r="J358">
            <v>43</v>
          </cell>
        </row>
        <row r="359">
          <cell r="B359">
            <v>9846</v>
          </cell>
          <cell r="C359">
            <v>35.277099999999997</v>
          </cell>
          <cell r="D359">
            <v>34.979500000000002</v>
          </cell>
          <cell r="E359">
            <v>0.20449999999999999</v>
          </cell>
          <cell r="F359">
            <v>9.2999999999999999E-2</v>
          </cell>
          <cell r="G359">
            <v>0</v>
          </cell>
          <cell r="J359">
            <v>43</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9,6</v>
          </cell>
          <cell r="I362" t="str">
            <v>Padrão Trimestral = 19,2</v>
          </cell>
          <cell r="J362" t="str">
            <v>Padrão Anual = 32</v>
          </cell>
        </row>
        <row r="363">
          <cell r="B363">
            <v>23771</v>
          </cell>
          <cell r="C363">
            <v>0.86950000000000005</v>
          </cell>
          <cell r="D363">
            <v>0.86260000000000003</v>
          </cell>
          <cell r="E363">
            <v>6.7999999999999996E-3</v>
          </cell>
          <cell r="F363">
            <v>0</v>
          </cell>
          <cell r="G363">
            <v>0</v>
          </cell>
          <cell r="H363">
            <v>9.6</v>
          </cell>
          <cell r="I363">
            <v>19.2</v>
          </cell>
          <cell r="J363">
            <v>32</v>
          </cell>
        </row>
        <row r="364">
          <cell r="B364">
            <v>23730</v>
          </cell>
          <cell r="C364">
            <v>2.0581999999999998</v>
          </cell>
          <cell r="D364">
            <v>2.0581999999999998</v>
          </cell>
          <cell r="E364">
            <v>0</v>
          </cell>
          <cell r="F364">
            <v>0</v>
          </cell>
          <cell r="G364">
            <v>0</v>
          </cell>
          <cell r="H364">
            <v>9.6</v>
          </cell>
          <cell r="I364">
            <v>19.2</v>
          </cell>
          <cell r="J364">
            <v>32</v>
          </cell>
        </row>
        <row r="365">
          <cell r="B365">
            <v>23730</v>
          </cell>
          <cell r="C365">
            <v>2.3999000000000001</v>
          </cell>
          <cell r="D365">
            <v>2.3980999999999999</v>
          </cell>
          <cell r="E365">
            <v>1.8E-3</v>
          </cell>
          <cell r="F365">
            <v>0</v>
          </cell>
          <cell r="G365">
            <v>0</v>
          </cell>
          <cell r="H365">
            <v>9.6</v>
          </cell>
          <cell r="I365">
            <v>19.2</v>
          </cell>
          <cell r="J365">
            <v>32</v>
          </cell>
        </row>
        <row r="366">
          <cell r="B366">
            <v>23744</v>
          </cell>
          <cell r="C366">
            <v>5.3259999999999996</v>
          </cell>
          <cell r="D366">
            <v>5.3173000000000004</v>
          </cell>
          <cell r="E366">
            <v>8.6E-3</v>
          </cell>
          <cell r="F366">
            <v>0</v>
          </cell>
          <cell r="G366">
            <v>0</v>
          </cell>
          <cell r="H366">
            <v>9.6</v>
          </cell>
          <cell r="I366">
            <v>19.2</v>
          </cell>
          <cell r="J366">
            <v>32</v>
          </cell>
        </row>
        <row r="367">
          <cell r="B367">
            <v>23730</v>
          </cell>
          <cell r="C367">
            <v>1.9819</v>
          </cell>
          <cell r="D367">
            <v>1.8952</v>
          </cell>
          <cell r="E367">
            <v>1.84E-2</v>
          </cell>
          <cell r="F367">
            <v>6.83E-2</v>
          </cell>
          <cell r="G367">
            <v>0</v>
          </cell>
          <cell r="H367">
            <v>9.6</v>
          </cell>
          <cell r="I367">
            <v>19.2</v>
          </cell>
          <cell r="J367">
            <v>32</v>
          </cell>
        </row>
        <row r="368">
          <cell r="B368">
            <v>23730</v>
          </cell>
          <cell r="C368">
            <v>0.997</v>
          </cell>
          <cell r="D368">
            <v>0.90910000000000002</v>
          </cell>
          <cell r="E368">
            <v>8.7900000000000006E-2</v>
          </cell>
          <cell r="F368">
            <v>0</v>
          </cell>
          <cell r="G368">
            <v>0</v>
          </cell>
          <cell r="H368">
            <v>9.6</v>
          </cell>
          <cell r="I368">
            <v>19.2</v>
          </cell>
          <cell r="J368">
            <v>32</v>
          </cell>
        </row>
        <row r="369">
          <cell r="B369">
            <v>23730</v>
          </cell>
          <cell r="C369">
            <v>0.89100000000000001</v>
          </cell>
          <cell r="D369">
            <v>0.86950000000000005</v>
          </cell>
          <cell r="E369">
            <v>2.1499999999999998E-2</v>
          </cell>
          <cell r="F369">
            <v>0</v>
          </cell>
          <cell r="G369">
            <v>0</v>
          </cell>
          <cell r="H369">
            <v>9.6</v>
          </cell>
          <cell r="I369">
            <v>19.2</v>
          </cell>
          <cell r="J369">
            <v>32</v>
          </cell>
        </row>
        <row r="370">
          <cell r="B370">
            <v>23730</v>
          </cell>
          <cell r="C370">
            <v>3.8698999999999999</v>
          </cell>
          <cell r="D370">
            <v>3.6738</v>
          </cell>
          <cell r="E370">
            <v>0.1278</v>
          </cell>
          <cell r="F370">
            <v>6.83E-2</v>
          </cell>
          <cell r="G370">
            <v>0</v>
          </cell>
          <cell r="H370">
            <v>9.6</v>
          </cell>
          <cell r="I370">
            <v>19.2</v>
          </cell>
          <cell r="J370">
            <v>32</v>
          </cell>
        </row>
        <row r="371">
          <cell r="B371">
            <v>23744</v>
          </cell>
          <cell r="C371">
            <v>1.542</v>
          </cell>
          <cell r="D371">
            <v>1.5375000000000001</v>
          </cell>
          <cell r="E371">
            <v>4.4000000000000003E-3</v>
          </cell>
          <cell r="F371">
            <v>0</v>
          </cell>
          <cell r="G371">
            <v>0</v>
          </cell>
          <cell r="H371">
            <v>9.6</v>
          </cell>
          <cell r="I371">
            <v>19.2</v>
          </cell>
          <cell r="J371">
            <v>32</v>
          </cell>
        </row>
        <row r="372">
          <cell r="B372">
            <v>23767</v>
          </cell>
          <cell r="C372">
            <v>0.91800000000000004</v>
          </cell>
          <cell r="D372">
            <v>0.91379999999999995</v>
          </cell>
          <cell r="E372">
            <v>4.1999999999999997E-3</v>
          </cell>
          <cell r="F372">
            <v>0</v>
          </cell>
          <cell r="G372">
            <v>0</v>
          </cell>
          <cell r="H372">
            <v>9.6</v>
          </cell>
          <cell r="I372">
            <v>19.2</v>
          </cell>
          <cell r="J372">
            <v>32</v>
          </cell>
        </row>
        <row r="373">
          <cell r="B373">
            <v>23754</v>
          </cell>
          <cell r="C373">
            <v>2.2418999999999998</v>
          </cell>
          <cell r="D373">
            <v>2.2418999999999998</v>
          </cell>
          <cell r="E373">
            <v>0</v>
          </cell>
          <cell r="F373">
            <v>0</v>
          </cell>
          <cell r="G373">
            <v>0</v>
          </cell>
          <cell r="H373">
            <v>9.6</v>
          </cell>
          <cell r="I373">
            <v>19.2</v>
          </cell>
          <cell r="J373">
            <v>32</v>
          </cell>
        </row>
        <row r="374">
          <cell r="B374">
            <v>23755</v>
          </cell>
          <cell r="C374">
            <v>4.7016</v>
          </cell>
          <cell r="D374">
            <v>4.6928999999999998</v>
          </cell>
          <cell r="E374">
            <v>8.6E-3</v>
          </cell>
          <cell r="F374">
            <v>0</v>
          </cell>
          <cell r="G374">
            <v>0</v>
          </cell>
          <cell r="H374">
            <v>9.6</v>
          </cell>
          <cell r="I374">
            <v>19.2</v>
          </cell>
          <cell r="J374">
            <v>32</v>
          </cell>
        </row>
        <row r="375">
          <cell r="B375">
            <v>23752</v>
          </cell>
          <cell r="C375">
            <v>0.80149999999999999</v>
          </cell>
          <cell r="D375">
            <v>0.78669999999999995</v>
          </cell>
          <cell r="E375">
            <v>1.4800000000000001E-2</v>
          </cell>
          <cell r="F375">
            <v>0</v>
          </cell>
          <cell r="G375">
            <v>0</v>
          </cell>
          <cell r="H375">
            <v>9.6</v>
          </cell>
          <cell r="I375">
            <v>19.2</v>
          </cell>
          <cell r="J375">
            <v>32</v>
          </cell>
        </row>
        <row r="376">
          <cell r="B376">
            <v>23752</v>
          </cell>
          <cell r="C376">
            <v>2.3588</v>
          </cell>
          <cell r="D376">
            <v>2.3544999999999998</v>
          </cell>
          <cell r="E376">
            <v>4.3E-3</v>
          </cell>
          <cell r="F376">
            <v>0</v>
          </cell>
          <cell r="G376">
            <v>0</v>
          </cell>
          <cell r="H376">
            <v>9.6</v>
          </cell>
          <cell r="I376">
            <v>19.2</v>
          </cell>
          <cell r="J376">
            <v>32</v>
          </cell>
        </row>
        <row r="377">
          <cell r="B377">
            <v>23752</v>
          </cell>
          <cell r="C377">
            <v>2.5219999999999998</v>
          </cell>
          <cell r="D377">
            <v>2.4068000000000001</v>
          </cell>
          <cell r="E377">
            <v>0.1152</v>
          </cell>
          <cell r="F377">
            <v>0</v>
          </cell>
          <cell r="G377">
            <v>0</v>
          </cell>
          <cell r="H377">
            <v>9.6</v>
          </cell>
          <cell r="I377">
            <v>19.2</v>
          </cell>
          <cell r="J377">
            <v>32</v>
          </cell>
        </row>
        <row r="378">
          <cell r="B378">
            <v>23752</v>
          </cell>
          <cell r="C378">
            <v>5.6822999999999997</v>
          </cell>
          <cell r="D378">
            <v>5.548</v>
          </cell>
          <cell r="E378">
            <v>0.1343</v>
          </cell>
          <cell r="F378">
            <v>0</v>
          </cell>
          <cell r="G378">
            <v>0</v>
          </cell>
          <cell r="I378">
            <v>19.2</v>
          </cell>
          <cell r="J378">
            <v>32</v>
          </cell>
        </row>
        <row r="379">
          <cell r="B379">
            <v>23745</v>
          </cell>
          <cell r="C379">
            <v>19.5807</v>
          </cell>
          <cell r="D379">
            <v>19.233000000000001</v>
          </cell>
          <cell r="E379">
            <v>0.27929999999999999</v>
          </cell>
          <cell r="F379">
            <v>6.83E-2</v>
          </cell>
          <cell r="G379">
            <v>0</v>
          </cell>
          <cell r="J379">
            <v>32</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47768</v>
          </cell>
          <cell r="C383">
            <v>0.90539999999999998</v>
          </cell>
          <cell r="D383">
            <v>0.69310000000000005</v>
          </cell>
          <cell r="E383">
            <v>5.8299999999999998E-2</v>
          </cell>
          <cell r="F383">
            <v>0.154</v>
          </cell>
          <cell r="G383">
            <v>0</v>
          </cell>
          <cell r="H383">
            <v>8.1</v>
          </cell>
          <cell r="I383">
            <v>16.2</v>
          </cell>
          <cell r="J383">
            <v>27</v>
          </cell>
        </row>
        <row r="384">
          <cell r="B384">
            <v>47646</v>
          </cell>
          <cell r="C384">
            <v>0.57110000000000005</v>
          </cell>
          <cell r="D384">
            <v>0.50139999999999996</v>
          </cell>
          <cell r="E384">
            <v>6.9800000000000001E-2</v>
          </cell>
          <cell r="F384">
            <v>0</v>
          </cell>
          <cell r="G384">
            <v>0</v>
          </cell>
          <cell r="H384">
            <v>8.1</v>
          </cell>
          <cell r="I384">
            <v>16.2</v>
          </cell>
          <cell r="J384">
            <v>27</v>
          </cell>
        </row>
        <row r="385">
          <cell r="B385">
            <v>47454</v>
          </cell>
          <cell r="C385">
            <v>1.8368</v>
          </cell>
          <cell r="D385">
            <v>1.7727999999999999</v>
          </cell>
          <cell r="E385">
            <v>5.3900000000000003E-2</v>
          </cell>
          <cell r="F385">
            <v>1.01E-2</v>
          </cell>
          <cell r="G385">
            <v>0</v>
          </cell>
          <cell r="H385">
            <v>8.1</v>
          </cell>
          <cell r="I385">
            <v>16.2</v>
          </cell>
          <cell r="J385">
            <v>27</v>
          </cell>
        </row>
        <row r="386">
          <cell r="B386">
            <v>47623</v>
          </cell>
          <cell r="C386">
            <v>3.3098000000000001</v>
          </cell>
          <cell r="D386">
            <v>2.9634</v>
          </cell>
          <cell r="E386">
            <v>0.182</v>
          </cell>
          <cell r="F386">
            <v>0.16450000000000001</v>
          </cell>
          <cell r="G386">
            <v>0</v>
          </cell>
          <cell r="H386">
            <v>8.1</v>
          </cell>
          <cell r="I386">
            <v>16.2</v>
          </cell>
          <cell r="J386">
            <v>27</v>
          </cell>
        </row>
        <row r="387">
          <cell r="B387">
            <v>47453</v>
          </cell>
          <cell r="C387">
            <v>0.74180000000000001</v>
          </cell>
          <cell r="D387">
            <v>0.60880000000000001</v>
          </cell>
          <cell r="E387">
            <v>0.13300000000000001</v>
          </cell>
          <cell r="F387">
            <v>0</v>
          </cell>
          <cell r="G387">
            <v>0</v>
          </cell>
          <cell r="H387">
            <v>8.1</v>
          </cell>
          <cell r="I387">
            <v>16.2</v>
          </cell>
          <cell r="J387">
            <v>27</v>
          </cell>
        </row>
        <row r="388">
          <cell r="B388">
            <v>47453</v>
          </cell>
          <cell r="C388">
            <v>0.85640000000000005</v>
          </cell>
          <cell r="D388">
            <v>0.66220000000000001</v>
          </cell>
          <cell r="E388">
            <v>0.19420000000000001</v>
          </cell>
          <cell r="F388">
            <v>0</v>
          </cell>
          <cell r="G388">
            <v>0</v>
          </cell>
          <cell r="H388">
            <v>8.1</v>
          </cell>
          <cell r="I388">
            <v>16.2</v>
          </cell>
          <cell r="J388">
            <v>27</v>
          </cell>
        </row>
        <row r="389">
          <cell r="B389">
            <v>47453</v>
          </cell>
          <cell r="C389">
            <v>0.91279999999999994</v>
          </cell>
          <cell r="D389">
            <v>0.90469999999999995</v>
          </cell>
          <cell r="E389">
            <v>8.0999999999999996E-3</v>
          </cell>
          <cell r="F389">
            <v>0</v>
          </cell>
          <cell r="G389">
            <v>0</v>
          </cell>
          <cell r="H389">
            <v>8.1</v>
          </cell>
          <cell r="I389">
            <v>16.2</v>
          </cell>
          <cell r="J389">
            <v>27</v>
          </cell>
        </row>
        <row r="390">
          <cell r="B390">
            <v>47453</v>
          </cell>
          <cell r="C390">
            <v>2.5110000000000001</v>
          </cell>
          <cell r="D390">
            <v>2.1757</v>
          </cell>
          <cell r="E390">
            <v>0.33529999999999999</v>
          </cell>
          <cell r="F390">
            <v>0</v>
          </cell>
          <cell r="G390">
            <v>0</v>
          </cell>
          <cell r="H390">
            <v>8.1</v>
          </cell>
          <cell r="I390">
            <v>16.2</v>
          </cell>
          <cell r="J390">
            <v>27</v>
          </cell>
        </row>
        <row r="391">
          <cell r="B391">
            <v>47498</v>
          </cell>
          <cell r="C391">
            <v>1.6073999999999999</v>
          </cell>
          <cell r="D391">
            <v>1.5779000000000001</v>
          </cell>
          <cell r="E391">
            <v>2.9499999999999998E-2</v>
          </cell>
          <cell r="F391">
            <v>0</v>
          </cell>
          <cell r="G391">
            <v>0</v>
          </cell>
          <cell r="H391">
            <v>8.1</v>
          </cell>
          <cell r="I391">
            <v>16.2</v>
          </cell>
          <cell r="J391">
            <v>27</v>
          </cell>
        </row>
        <row r="392">
          <cell r="B392">
            <v>47492</v>
          </cell>
          <cell r="C392">
            <v>0.40410000000000001</v>
          </cell>
          <cell r="D392">
            <v>0.32500000000000001</v>
          </cell>
          <cell r="E392">
            <v>2.5899999999999999E-2</v>
          </cell>
          <cell r="F392">
            <v>3.2000000000000002E-3</v>
          </cell>
          <cell r="G392">
            <v>0.05</v>
          </cell>
          <cell r="H392">
            <v>8.1</v>
          </cell>
          <cell r="I392">
            <v>16.2</v>
          </cell>
          <cell r="J392">
            <v>27</v>
          </cell>
        </row>
        <row r="393">
          <cell r="B393">
            <v>47492</v>
          </cell>
          <cell r="C393">
            <v>1.4452</v>
          </cell>
          <cell r="D393">
            <v>1.4005000000000001</v>
          </cell>
          <cell r="E393">
            <v>4.4699999999999997E-2</v>
          </cell>
          <cell r="F393">
            <v>0</v>
          </cell>
          <cell r="G393">
            <v>0</v>
          </cell>
          <cell r="H393">
            <v>8.1</v>
          </cell>
          <cell r="I393">
            <v>16.2</v>
          </cell>
          <cell r="J393">
            <v>27</v>
          </cell>
        </row>
        <row r="394">
          <cell r="B394">
            <v>47494</v>
          </cell>
          <cell r="C394">
            <v>3.4567999999999999</v>
          </cell>
          <cell r="D394">
            <v>3.3035000000000001</v>
          </cell>
          <cell r="E394">
            <v>0.10009999999999999</v>
          </cell>
          <cell r="F394">
            <v>3.2000000000000002E-3</v>
          </cell>
          <cell r="G394">
            <v>0.05</v>
          </cell>
          <cell r="H394">
            <v>8.1</v>
          </cell>
          <cell r="I394">
            <v>16.2</v>
          </cell>
          <cell r="J394">
            <v>27</v>
          </cell>
        </row>
        <row r="395">
          <cell r="B395">
            <v>47500</v>
          </cell>
          <cell r="C395">
            <v>1.0472999999999999</v>
          </cell>
          <cell r="D395">
            <v>0.71579999999999999</v>
          </cell>
          <cell r="E395">
            <v>9.8199999999999996E-2</v>
          </cell>
          <cell r="F395">
            <v>0</v>
          </cell>
          <cell r="G395">
            <v>0.23330000000000001</v>
          </cell>
          <cell r="H395">
            <v>8.1</v>
          </cell>
          <cell r="I395">
            <v>16.2</v>
          </cell>
          <cell r="J395">
            <v>27</v>
          </cell>
        </row>
        <row r="396">
          <cell r="B396">
            <v>47566</v>
          </cell>
          <cell r="C396">
            <v>1.6408</v>
          </cell>
          <cell r="D396">
            <v>1.5508999999999999</v>
          </cell>
          <cell r="E396">
            <v>8.8800000000000004E-2</v>
          </cell>
          <cell r="F396">
            <v>1.1000000000000001E-3</v>
          </cell>
          <cell r="G396">
            <v>0</v>
          </cell>
          <cell r="H396">
            <v>8.1</v>
          </cell>
          <cell r="I396">
            <v>16.2</v>
          </cell>
          <cell r="J396">
            <v>27</v>
          </cell>
        </row>
        <row r="397">
          <cell r="B397">
            <v>47567</v>
          </cell>
          <cell r="C397">
            <v>2.0632000000000001</v>
          </cell>
          <cell r="D397">
            <v>1.9724999999999999</v>
          </cell>
          <cell r="E397">
            <v>3.7600000000000001E-2</v>
          </cell>
          <cell r="F397">
            <v>5.3100000000000001E-2</v>
          </cell>
          <cell r="G397">
            <v>0</v>
          </cell>
          <cell r="H397">
            <v>8.1</v>
          </cell>
          <cell r="I397">
            <v>16.2</v>
          </cell>
          <cell r="J397">
            <v>27</v>
          </cell>
        </row>
        <row r="398">
          <cell r="B398">
            <v>47544</v>
          </cell>
          <cell r="C398">
            <v>4.7521000000000004</v>
          </cell>
          <cell r="D398">
            <v>4.2401999999999997</v>
          </cell>
          <cell r="E398">
            <v>0.22459999999999999</v>
          </cell>
          <cell r="F398">
            <v>5.4199999999999998E-2</v>
          </cell>
          <cell r="G398">
            <v>0.2331</v>
          </cell>
          <cell r="I398">
            <v>16.2</v>
          </cell>
          <cell r="J398">
            <v>27</v>
          </cell>
        </row>
        <row r="399">
          <cell r="B399">
            <v>47529</v>
          </cell>
          <cell r="C399">
            <v>14.0311</v>
          </cell>
          <cell r="D399">
            <v>12.683999999999999</v>
          </cell>
          <cell r="E399">
            <v>0.84179999999999999</v>
          </cell>
          <cell r="F399">
            <v>0.2223</v>
          </cell>
          <cell r="G399">
            <v>0.28310000000000002</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4,8</v>
          </cell>
          <cell r="I402" t="str">
            <v>Padrão Trimestral = 9,6</v>
          </cell>
          <cell r="J402" t="str">
            <v>Padrão Anual = 16</v>
          </cell>
        </row>
        <row r="403">
          <cell r="B403">
            <v>242274</v>
          </cell>
          <cell r="C403">
            <v>0.9839</v>
          </cell>
          <cell r="D403">
            <v>0.64229999999999998</v>
          </cell>
          <cell r="E403">
            <v>0.34160000000000001</v>
          </cell>
          <cell r="F403">
            <v>0</v>
          </cell>
          <cell r="G403">
            <v>0</v>
          </cell>
          <cell r="H403">
            <v>4.8</v>
          </cell>
          <cell r="I403">
            <v>9.6</v>
          </cell>
          <cell r="J403">
            <v>16</v>
          </cell>
        </row>
        <row r="404">
          <cell r="B404">
            <v>242262</v>
          </cell>
          <cell r="C404">
            <v>0.56699999999999995</v>
          </cell>
          <cell r="D404">
            <v>0.44500000000000001</v>
          </cell>
          <cell r="E404">
            <v>0.122</v>
          </cell>
          <cell r="F404">
            <v>0</v>
          </cell>
          <cell r="G404">
            <v>0</v>
          </cell>
          <cell r="H404">
            <v>4.8</v>
          </cell>
          <cell r="I404">
            <v>9.6</v>
          </cell>
          <cell r="J404">
            <v>16</v>
          </cell>
        </row>
        <row r="405">
          <cell r="B405">
            <v>242250</v>
          </cell>
          <cell r="C405">
            <v>1.1406000000000001</v>
          </cell>
          <cell r="D405">
            <v>1.0868</v>
          </cell>
          <cell r="E405">
            <v>5.3800000000000001E-2</v>
          </cell>
          <cell r="F405">
            <v>0</v>
          </cell>
          <cell r="G405">
            <v>0</v>
          </cell>
          <cell r="H405">
            <v>4.8</v>
          </cell>
          <cell r="I405">
            <v>9.6</v>
          </cell>
          <cell r="J405">
            <v>16</v>
          </cell>
        </row>
        <row r="406">
          <cell r="B406">
            <v>242262</v>
          </cell>
          <cell r="C406">
            <v>2.6915</v>
          </cell>
          <cell r="D406">
            <v>2.1741000000000001</v>
          </cell>
          <cell r="E406">
            <v>0.51739999999999997</v>
          </cell>
          <cell r="F406">
            <v>0</v>
          </cell>
          <cell r="G406">
            <v>0</v>
          </cell>
          <cell r="H406">
            <v>4.8</v>
          </cell>
          <cell r="I406">
            <v>9.6</v>
          </cell>
          <cell r="J406">
            <v>16</v>
          </cell>
        </row>
        <row r="407">
          <cell r="B407">
            <v>242231</v>
          </cell>
          <cell r="C407">
            <v>0.53869999999999996</v>
          </cell>
          <cell r="D407">
            <v>0.498</v>
          </cell>
          <cell r="E407">
            <v>3.4599999999999999E-2</v>
          </cell>
          <cell r="F407">
            <v>6.1000000000000004E-3</v>
          </cell>
          <cell r="G407">
            <v>0</v>
          </cell>
          <cell r="H407">
            <v>4.8</v>
          </cell>
          <cell r="I407">
            <v>9.6</v>
          </cell>
          <cell r="J407">
            <v>16</v>
          </cell>
        </row>
        <row r="408">
          <cell r="B408">
            <v>242224</v>
          </cell>
          <cell r="C408">
            <v>0.85860000000000003</v>
          </cell>
          <cell r="D408">
            <v>0.78690000000000004</v>
          </cell>
          <cell r="E408">
            <v>7.17E-2</v>
          </cell>
          <cell r="F408">
            <v>0</v>
          </cell>
          <cell r="G408">
            <v>0</v>
          </cell>
          <cell r="H408">
            <v>4.8</v>
          </cell>
          <cell r="I408">
            <v>9.6</v>
          </cell>
          <cell r="J408">
            <v>16</v>
          </cell>
        </row>
        <row r="409">
          <cell r="B409">
            <v>242224</v>
          </cell>
          <cell r="C409">
            <v>0.94879999999999998</v>
          </cell>
          <cell r="D409">
            <v>0.70879999999999999</v>
          </cell>
          <cell r="E409">
            <v>0.22259999999999999</v>
          </cell>
          <cell r="F409">
            <v>1.7399999999999999E-2</v>
          </cell>
          <cell r="G409">
            <v>0</v>
          </cell>
          <cell r="H409">
            <v>4.8</v>
          </cell>
          <cell r="I409">
            <v>9.6</v>
          </cell>
          <cell r="J409">
            <v>16</v>
          </cell>
        </row>
        <row r="410">
          <cell r="B410">
            <v>242226</v>
          </cell>
          <cell r="C410">
            <v>2.3460999999999999</v>
          </cell>
          <cell r="D410">
            <v>1.9937</v>
          </cell>
          <cell r="E410">
            <v>0.32890000000000003</v>
          </cell>
          <cell r="F410">
            <v>2.35E-2</v>
          </cell>
          <cell r="G410">
            <v>0</v>
          </cell>
          <cell r="H410">
            <v>4.8</v>
          </cell>
          <cell r="I410">
            <v>9.6</v>
          </cell>
          <cell r="J410">
            <v>16</v>
          </cell>
        </row>
        <row r="411">
          <cell r="B411">
            <v>242168</v>
          </cell>
          <cell r="C411">
            <v>1.2185999999999999</v>
          </cell>
          <cell r="D411">
            <v>1.0905</v>
          </cell>
          <cell r="E411">
            <v>6.4799999999999996E-2</v>
          </cell>
          <cell r="F411">
            <v>6.3399999999999998E-2</v>
          </cell>
          <cell r="G411">
            <v>0</v>
          </cell>
          <cell r="H411">
            <v>4.8</v>
          </cell>
          <cell r="I411">
            <v>9.6</v>
          </cell>
          <cell r="J411">
            <v>16</v>
          </cell>
        </row>
        <row r="412">
          <cell r="B412">
            <v>242124</v>
          </cell>
          <cell r="C412">
            <v>1.3204</v>
          </cell>
          <cell r="D412">
            <v>1.0159</v>
          </cell>
          <cell r="E412">
            <v>0.30449999999999999</v>
          </cell>
          <cell r="F412">
            <v>0</v>
          </cell>
          <cell r="G412">
            <v>0</v>
          </cell>
          <cell r="H412">
            <v>4.8</v>
          </cell>
          <cell r="I412">
            <v>9.6</v>
          </cell>
          <cell r="J412">
            <v>16</v>
          </cell>
        </row>
        <row r="413">
          <cell r="B413">
            <v>242028</v>
          </cell>
          <cell r="C413">
            <v>0.59160000000000001</v>
          </cell>
          <cell r="D413">
            <v>0.45889999999999997</v>
          </cell>
          <cell r="E413">
            <v>0.13270000000000001</v>
          </cell>
          <cell r="F413">
            <v>0</v>
          </cell>
          <cell r="G413">
            <v>0</v>
          </cell>
          <cell r="H413">
            <v>4.8</v>
          </cell>
          <cell r="I413">
            <v>9.6</v>
          </cell>
          <cell r="J413">
            <v>16</v>
          </cell>
        </row>
        <row r="414">
          <cell r="B414">
            <v>242107</v>
          </cell>
          <cell r="C414">
            <v>3.1307999999999998</v>
          </cell>
          <cell r="D414">
            <v>2.5655000000000001</v>
          </cell>
          <cell r="E414">
            <v>0.502</v>
          </cell>
          <cell r="F414">
            <v>6.3399999999999998E-2</v>
          </cell>
          <cell r="G414">
            <v>0</v>
          </cell>
          <cell r="H414">
            <v>4.8</v>
          </cell>
          <cell r="I414">
            <v>9.6</v>
          </cell>
          <cell r="J414">
            <v>16</v>
          </cell>
        </row>
        <row r="415">
          <cell r="B415">
            <v>242028</v>
          </cell>
          <cell r="C415">
            <v>0.45650000000000002</v>
          </cell>
          <cell r="D415">
            <v>0.2893</v>
          </cell>
          <cell r="E415">
            <v>0.1671</v>
          </cell>
          <cell r="F415">
            <v>0</v>
          </cell>
          <cell r="G415">
            <v>0</v>
          </cell>
          <cell r="H415">
            <v>4.8</v>
          </cell>
          <cell r="I415">
            <v>9.6</v>
          </cell>
          <cell r="J415">
            <v>16</v>
          </cell>
        </row>
        <row r="416">
          <cell r="B416">
            <v>244205</v>
          </cell>
          <cell r="C416">
            <v>1.1580999999999999</v>
          </cell>
          <cell r="D416">
            <v>0.91049999999999998</v>
          </cell>
          <cell r="E416">
            <v>0.1444</v>
          </cell>
          <cell r="F416">
            <v>0.1032</v>
          </cell>
          <cell r="G416">
            <v>0</v>
          </cell>
          <cell r="H416">
            <v>4.8</v>
          </cell>
          <cell r="I416">
            <v>9.6</v>
          </cell>
          <cell r="J416">
            <v>16</v>
          </cell>
        </row>
        <row r="417">
          <cell r="B417">
            <v>244138</v>
          </cell>
          <cell r="C417">
            <v>2.5566</v>
          </cell>
          <cell r="D417">
            <v>2.0625</v>
          </cell>
          <cell r="E417">
            <v>0.37159999999999999</v>
          </cell>
          <cell r="F417">
            <v>8.3799999999999999E-2</v>
          </cell>
          <cell r="G417">
            <v>3.8699999999999998E-2</v>
          </cell>
          <cell r="H417">
            <v>4.8</v>
          </cell>
          <cell r="I417">
            <v>9.6</v>
          </cell>
          <cell r="J417">
            <v>16</v>
          </cell>
        </row>
        <row r="418">
          <cell r="B418">
            <v>243457</v>
          </cell>
          <cell r="C418">
            <v>4.1791999999999998</v>
          </cell>
          <cell r="D418">
            <v>3.2692000000000001</v>
          </cell>
          <cell r="E418">
            <v>0.68359999999999999</v>
          </cell>
          <cell r="F418">
            <v>0.18759999999999999</v>
          </cell>
          <cell r="G418">
            <v>3.8800000000000001E-2</v>
          </cell>
          <cell r="I418">
            <v>9.6</v>
          </cell>
          <cell r="J418">
            <v>16</v>
          </cell>
        </row>
        <row r="419">
          <cell r="B419">
            <v>242513</v>
          </cell>
          <cell r="C419">
            <v>12.3531</v>
          </cell>
          <cell r="D419">
            <v>10.0063</v>
          </cell>
          <cell r="E419">
            <v>2.0327999999999999</v>
          </cell>
          <cell r="F419">
            <v>0.27510000000000001</v>
          </cell>
          <cell r="G419">
            <v>3.9E-2</v>
          </cell>
          <cell r="J419">
            <v>16</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121396</v>
          </cell>
          <cell r="C423">
            <v>0.52900000000000003</v>
          </cell>
          <cell r="D423">
            <v>0.51480000000000004</v>
          </cell>
          <cell r="E423">
            <v>5.0000000000000001E-3</v>
          </cell>
          <cell r="F423">
            <v>9.1999999999999998E-3</v>
          </cell>
          <cell r="G423">
            <v>0</v>
          </cell>
          <cell r="H423">
            <v>2.7</v>
          </cell>
          <cell r="I423">
            <v>5.4</v>
          </cell>
          <cell r="J423">
            <v>9</v>
          </cell>
        </row>
        <row r="424">
          <cell r="B424">
            <v>121366</v>
          </cell>
          <cell r="C424">
            <v>0.57540000000000002</v>
          </cell>
          <cell r="D424">
            <v>0.55379999999999996</v>
          </cell>
          <cell r="E424">
            <v>9.2999999999999992E-3</v>
          </cell>
          <cell r="F424">
            <v>1.23E-2</v>
          </cell>
          <cell r="G424">
            <v>0</v>
          </cell>
          <cell r="H424">
            <v>2.7</v>
          </cell>
          <cell r="I424">
            <v>5.4</v>
          </cell>
          <cell r="J424">
            <v>9</v>
          </cell>
        </row>
        <row r="425">
          <cell r="B425">
            <v>121378</v>
          </cell>
          <cell r="C425">
            <v>0.3463</v>
          </cell>
          <cell r="D425">
            <v>0.32929999999999998</v>
          </cell>
          <cell r="E425">
            <v>1.7000000000000001E-2</v>
          </cell>
          <cell r="F425">
            <v>0</v>
          </cell>
          <cell r="G425">
            <v>0</v>
          </cell>
          <cell r="H425">
            <v>2.7</v>
          </cell>
          <cell r="I425">
            <v>5.4</v>
          </cell>
          <cell r="J425">
            <v>9</v>
          </cell>
        </row>
        <row r="426">
          <cell r="B426">
            <v>121380</v>
          </cell>
          <cell r="C426">
            <v>1.4507000000000001</v>
          </cell>
          <cell r="D426">
            <v>1.3978999999999999</v>
          </cell>
          <cell r="E426">
            <v>3.1300000000000001E-2</v>
          </cell>
          <cell r="F426">
            <v>2.1499999999999998E-2</v>
          </cell>
          <cell r="G426">
            <v>0</v>
          </cell>
          <cell r="H426">
            <v>2.7</v>
          </cell>
          <cell r="I426">
            <v>5.4</v>
          </cell>
          <cell r="J426">
            <v>9</v>
          </cell>
        </row>
        <row r="427">
          <cell r="B427">
            <v>121411</v>
          </cell>
          <cell r="C427">
            <v>0.16600000000000001</v>
          </cell>
          <cell r="D427">
            <v>0.156</v>
          </cell>
          <cell r="E427">
            <v>9.9000000000000008E-3</v>
          </cell>
          <cell r="F427">
            <v>0</v>
          </cell>
          <cell r="G427">
            <v>0</v>
          </cell>
          <cell r="H427">
            <v>2.7</v>
          </cell>
          <cell r="I427">
            <v>5.4</v>
          </cell>
          <cell r="J427">
            <v>9</v>
          </cell>
        </row>
        <row r="428">
          <cell r="B428">
            <v>121405</v>
          </cell>
          <cell r="C428">
            <v>0.36870000000000003</v>
          </cell>
          <cell r="D428">
            <v>0.32</v>
          </cell>
          <cell r="E428">
            <v>4.8800000000000003E-2</v>
          </cell>
          <cell r="F428">
            <v>0</v>
          </cell>
          <cell r="G428">
            <v>0</v>
          </cell>
          <cell r="H428">
            <v>2.7</v>
          </cell>
          <cell r="I428">
            <v>5.4</v>
          </cell>
          <cell r="J428">
            <v>9</v>
          </cell>
        </row>
        <row r="429">
          <cell r="B429">
            <v>121405</v>
          </cell>
          <cell r="C429">
            <v>0.3049</v>
          </cell>
          <cell r="D429">
            <v>0.2487</v>
          </cell>
          <cell r="E429">
            <v>3.4000000000000002E-2</v>
          </cell>
          <cell r="F429">
            <v>2.2200000000000001E-2</v>
          </cell>
          <cell r="G429">
            <v>0</v>
          </cell>
          <cell r="H429">
            <v>2.7</v>
          </cell>
          <cell r="I429">
            <v>5.4</v>
          </cell>
          <cell r="J429">
            <v>9</v>
          </cell>
        </row>
        <row r="430">
          <cell r="B430">
            <v>121407</v>
          </cell>
          <cell r="C430">
            <v>0.83960000000000001</v>
          </cell>
          <cell r="D430">
            <v>0.72470000000000001</v>
          </cell>
          <cell r="E430">
            <v>9.2700000000000005E-2</v>
          </cell>
          <cell r="F430">
            <v>2.2200000000000001E-2</v>
          </cell>
          <cell r="G430">
            <v>0</v>
          </cell>
          <cell r="H430">
            <v>2.7</v>
          </cell>
          <cell r="I430">
            <v>5.4</v>
          </cell>
          <cell r="J430">
            <v>9</v>
          </cell>
        </row>
        <row r="431">
          <cell r="B431">
            <v>121242</v>
          </cell>
          <cell r="C431">
            <v>0.36380000000000001</v>
          </cell>
          <cell r="D431">
            <v>0.33019999999999999</v>
          </cell>
          <cell r="E431">
            <v>1.9699999999999999E-2</v>
          </cell>
          <cell r="F431">
            <v>1.3899999999999999E-2</v>
          </cell>
          <cell r="G431">
            <v>0</v>
          </cell>
          <cell r="H431">
            <v>2.7</v>
          </cell>
          <cell r="I431">
            <v>5.4</v>
          </cell>
          <cell r="J431">
            <v>9</v>
          </cell>
        </row>
        <row r="432">
          <cell r="B432">
            <v>121163</v>
          </cell>
          <cell r="C432">
            <v>0.44619999999999999</v>
          </cell>
          <cell r="D432">
            <v>0.40410000000000001</v>
          </cell>
          <cell r="E432">
            <v>4.2099999999999999E-2</v>
          </cell>
          <cell r="F432">
            <v>0</v>
          </cell>
          <cell r="G432">
            <v>0</v>
          </cell>
          <cell r="H432">
            <v>2.7</v>
          </cell>
          <cell r="I432">
            <v>5.4</v>
          </cell>
          <cell r="J432">
            <v>9</v>
          </cell>
        </row>
        <row r="433">
          <cell r="B433">
            <v>121159</v>
          </cell>
          <cell r="C433">
            <v>0.39800000000000002</v>
          </cell>
          <cell r="D433">
            <v>0.36980000000000002</v>
          </cell>
          <cell r="E433">
            <v>2.8199999999999999E-2</v>
          </cell>
          <cell r="F433">
            <v>0</v>
          </cell>
          <cell r="G433">
            <v>0</v>
          </cell>
          <cell r="H433">
            <v>2.7</v>
          </cell>
          <cell r="I433">
            <v>5.4</v>
          </cell>
          <cell r="J433">
            <v>9</v>
          </cell>
        </row>
        <row r="434">
          <cell r="B434">
            <v>121188</v>
          </cell>
          <cell r="C434">
            <v>1.208</v>
          </cell>
          <cell r="D434">
            <v>1.1041000000000001</v>
          </cell>
          <cell r="E434">
            <v>0.09</v>
          </cell>
          <cell r="F434">
            <v>1.3899999999999999E-2</v>
          </cell>
          <cell r="G434">
            <v>0</v>
          </cell>
          <cell r="H434">
            <v>2.7</v>
          </cell>
          <cell r="I434">
            <v>5.4</v>
          </cell>
          <cell r="J434">
            <v>9</v>
          </cell>
        </row>
        <row r="435">
          <cell r="B435">
            <v>121142</v>
          </cell>
          <cell r="C435">
            <v>0.158</v>
          </cell>
          <cell r="D435">
            <v>0.12720000000000001</v>
          </cell>
          <cell r="E435">
            <v>3.09E-2</v>
          </cell>
          <cell r="F435">
            <v>0</v>
          </cell>
          <cell r="G435">
            <v>0</v>
          </cell>
          <cell r="H435">
            <v>2.7</v>
          </cell>
          <cell r="I435">
            <v>5.4</v>
          </cell>
          <cell r="J435">
            <v>9</v>
          </cell>
        </row>
        <row r="436">
          <cell r="B436">
            <v>121072</v>
          </cell>
          <cell r="C436">
            <v>0.45179999999999998</v>
          </cell>
          <cell r="D436">
            <v>0.40039999999999998</v>
          </cell>
          <cell r="E436">
            <v>5.1400000000000001E-2</v>
          </cell>
          <cell r="F436">
            <v>0</v>
          </cell>
          <cell r="G436">
            <v>0</v>
          </cell>
          <cell r="H436">
            <v>2.7</v>
          </cell>
          <cell r="I436">
            <v>5.4</v>
          </cell>
          <cell r="J436">
            <v>9</v>
          </cell>
        </row>
        <row r="437">
          <cell r="B437">
            <v>121053</v>
          </cell>
          <cell r="C437">
            <v>0.50380000000000003</v>
          </cell>
          <cell r="D437">
            <v>0.34510000000000002</v>
          </cell>
          <cell r="E437">
            <v>0.15870000000000001</v>
          </cell>
          <cell r="F437">
            <v>0</v>
          </cell>
          <cell r="G437">
            <v>0</v>
          </cell>
          <cell r="H437">
            <v>2.7</v>
          </cell>
          <cell r="I437">
            <v>5.4</v>
          </cell>
          <cell r="J437">
            <v>9</v>
          </cell>
        </row>
        <row r="438">
          <cell r="B438">
            <v>121089</v>
          </cell>
          <cell r="C438">
            <v>1.1134999999999999</v>
          </cell>
          <cell r="D438">
            <v>0.87260000000000004</v>
          </cell>
          <cell r="E438">
            <v>0.24099999999999999</v>
          </cell>
          <cell r="F438">
            <v>0</v>
          </cell>
          <cell r="G438">
            <v>0</v>
          </cell>
          <cell r="I438">
            <v>5.4</v>
          </cell>
          <cell r="J438">
            <v>9</v>
          </cell>
        </row>
        <row r="439">
          <cell r="B439">
            <v>121266</v>
          </cell>
          <cell r="C439">
            <v>4.6116999999999999</v>
          </cell>
          <cell r="D439">
            <v>4.0994000000000002</v>
          </cell>
          <cell r="E439">
            <v>0.45469999999999999</v>
          </cell>
          <cell r="F439">
            <v>5.7599999999999998E-2</v>
          </cell>
          <cell r="G439">
            <v>0</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4,8</v>
          </cell>
          <cell r="I442" t="str">
            <v>Padrão Trimestral = 9,6</v>
          </cell>
          <cell r="J442" t="str">
            <v>Padrão Anual = 16</v>
          </cell>
        </row>
        <row r="443">
          <cell r="B443">
            <v>72597</v>
          </cell>
          <cell r="C443">
            <v>0.89849999999999997</v>
          </cell>
          <cell r="D443">
            <v>0.81399999999999995</v>
          </cell>
          <cell r="E443">
            <v>6.3600000000000004E-2</v>
          </cell>
          <cell r="F443">
            <v>2.0899999999999998E-2</v>
          </cell>
          <cell r="G443">
            <v>0</v>
          </cell>
          <cell r="H443">
            <v>4.8</v>
          </cell>
          <cell r="I443">
            <v>9.6</v>
          </cell>
          <cell r="J443">
            <v>16</v>
          </cell>
        </row>
        <row r="444">
          <cell r="B444">
            <v>72597</v>
          </cell>
          <cell r="C444">
            <v>0.70679999999999998</v>
          </cell>
          <cell r="D444">
            <v>0.61240000000000006</v>
          </cell>
          <cell r="E444">
            <v>9.4399999999999998E-2</v>
          </cell>
          <cell r="F444">
            <v>0</v>
          </cell>
          <cell r="G444">
            <v>0</v>
          </cell>
          <cell r="H444">
            <v>4.8</v>
          </cell>
          <cell r="I444">
            <v>9.6</v>
          </cell>
          <cell r="J444">
            <v>16</v>
          </cell>
        </row>
        <row r="445">
          <cell r="B445">
            <v>72582</v>
          </cell>
          <cell r="C445">
            <v>0.62370000000000003</v>
          </cell>
          <cell r="D445">
            <v>0.59909999999999997</v>
          </cell>
          <cell r="E445">
            <v>2.46E-2</v>
          </cell>
          <cell r="F445">
            <v>0</v>
          </cell>
          <cell r="G445">
            <v>0</v>
          </cell>
          <cell r="H445">
            <v>4.8</v>
          </cell>
          <cell r="I445">
            <v>9.6</v>
          </cell>
          <cell r="J445">
            <v>16</v>
          </cell>
        </row>
        <row r="446">
          <cell r="B446">
            <v>72592</v>
          </cell>
          <cell r="C446">
            <v>2.2290000000000001</v>
          </cell>
          <cell r="D446">
            <v>2.0255000000000001</v>
          </cell>
          <cell r="E446">
            <v>0.18260000000000001</v>
          </cell>
          <cell r="F446">
            <v>2.0899999999999998E-2</v>
          </cell>
          <cell r="G446">
            <v>0</v>
          </cell>
          <cell r="H446">
            <v>4.8</v>
          </cell>
          <cell r="I446">
            <v>9.6</v>
          </cell>
          <cell r="J446">
            <v>16</v>
          </cell>
        </row>
        <row r="447">
          <cell r="B447">
            <v>72539</v>
          </cell>
          <cell r="C447">
            <v>0.1014</v>
          </cell>
          <cell r="D447">
            <v>6.5100000000000005E-2</v>
          </cell>
          <cell r="E447">
            <v>3.6299999999999999E-2</v>
          </cell>
          <cell r="F447">
            <v>0</v>
          </cell>
          <cell r="G447">
            <v>0</v>
          </cell>
          <cell r="H447">
            <v>4.8</v>
          </cell>
          <cell r="I447">
            <v>9.6</v>
          </cell>
          <cell r="J447">
            <v>16</v>
          </cell>
        </row>
        <row r="448">
          <cell r="B448">
            <v>72539</v>
          </cell>
          <cell r="C448">
            <v>0.32690000000000002</v>
          </cell>
          <cell r="D448">
            <v>0.2984</v>
          </cell>
          <cell r="E448">
            <v>2.8500000000000001E-2</v>
          </cell>
          <cell r="F448">
            <v>0</v>
          </cell>
          <cell r="G448">
            <v>0</v>
          </cell>
          <cell r="H448">
            <v>4.8</v>
          </cell>
          <cell r="I448">
            <v>9.6</v>
          </cell>
          <cell r="J448">
            <v>16</v>
          </cell>
        </row>
        <row r="449">
          <cell r="B449">
            <v>72539</v>
          </cell>
          <cell r="C449">
            <v>0.4531</v>
          </cell>
          <cell r="D449">
            <v>0.39679999999999999</v>
          </cell>
          <cell r="E449">
            <v>5.6300000000000003E-2</v>
          </cell>
          <cell r="F449">
            <v>0</v>
          </cell>
          <cell r="G449">
            <v>0</v>
          </cell>
          <cell r="H449">
            <v>4.8</v>
          </cell>
          <cell r="I449">
            <v>9.6</v>
          </cell>
          <cell r="J449">
            <v>16</v>
          </cell>
        </row>
        <row r="450">
          <cell r="B450">
            <v>72539</v>
          </cell>
          <cell r="C450">
            <v>0.88139999999999996</v>
          </cell>
          <cell r="D450">
            <v>0.76029999999999998</v>
          </cell>
          <cell r="E450">
            <v>0.1211</v>
          </cell>
          <cell r="F450">
            <v>0</v>
          </cell>
          <cell r="G450">
            <v>0</v>
          </cell>
          <cell r="H450">
            <v>4.8</v>
          </cell>
          <cell r="I450">
            <v>9.6</v>
          </cell>
          <cell r="J450">
            <v>16</v>
          </cell>
        </row>
        <row r="451">
          <cell r="B451">
            <v>72539</v>
          </cell>
          <cell r="C451">
            <v>0.71860000000000002</v>
          </cell>
          <cell r="D451">
            <v>0.55069999999999997</v>
          </cell>
          <cell r="E451">
            <v>0.1305</v>
          </cell>
          <cell r="F451">
            <v>3.7400000000000003E-2</v>
          </cell>
          <cell r="G451">
            <v>0</v>
          </cell>
          <cell r="H451">
            <v>4.8</v>
          </cell>
          <cell r="I451">
            <v>9.6</v>
          </cell>
          <cell r="J451">
            <v>16</v>
          </cell>
        </row>
        <row r="452">
          <cell r="B452">
            <v>72532</v>
          </cell>
          <cell r="C452">
            <v>0.22040000000000001</v>
          </cell>
          <cell r="D452">
            <v>0.1444</v>
          </cell>
          <cell r="E452">
            <v>7.5999999999999998E-2</v>
          </cell>
          <cell r="F452">
            <v>0</v>
          </cell>
          <cell r="G452">
            <v>0</v>
          </cell>
          <cell r="H452">
            <v>4.8</v>
          </cell>
          <cell r="I452">
            <v>9.6</v>
          </cell>
          <cell r="J452">
            <v>16</v>
          </cell>
        </row>
        <row r="453">
          <cell r="B453">
            <v>72530</v>
          </cell>
          <cell r="C453">
            <v>0.10009999999999999</v>
          </cell>
          <cell r="D453">
            <v>8.5400000000000004E-2</v>
          </cell>
          <cell r="E453">
            <v>1.47E-2</v>
          </cell>
          <cell r="F453">
            <v>0</v>
          </cell>
          <cell r="G453">
            <v>0</v>
          </cell>
          <cell r="H453">
            <v>4.8</v>
          </cell>
          <cell r="I453">
            <v>9.6</v>
          </cell>
          <cell r="J453">
            <v>16</v>
          </cell>
        </row>
        <row r="454">
          <cell r="B454">
            <v>72534</v>
          </cell>
          <cell r="C454">
            <v>1.0390999999999999</v>
          </cell>
          <cell r="D454">
            <v>0.78049999999999997</v>
          </cell>
          <cell r="E454">
            <v>0.22120000000000001</v>
          </cell>
          <cell r="F454">
            <v>3.7400000000000003E-2</v>
          </cell>
          <cell r="G454">
            <v>0</v>
          </cell>
          <cell r="H454">
            <v>4.8</v>
          </cell>
          <cell r="I454">
            <v>9.6</v>
          </cell>
          <cell r="J454">
            <v>16</v>
          </cell>
        </row>
        <row r="455">
          <cell r="B455">
            <v>72534</v>
          </cell>
          <cell r="C455">
            <v>0.33029999999999998</v>
          </cell>
          <cell r="D455">
            <v>0.17949999999999999</v>
          </cell>
          <cell r="E455">
            <v>0.15079999999999999</v>
          </cell>
          <cell r="F455">
            <v>0</v>
          </cell>
          <cell r="G455">
            <v>0</v>
          </cell>
          <cell r="H455">
            <v>4.8</v>
          </cell>
          <cell r="I455">
            <v>9.6</v>
          </cell>
          <cell r="J455">
            <v>16</v>
          </cell>
        </row>
        <row r="456">
          <cell r="B456">
            <v>72531</v>
          </cell>
          <cell r="C456">
            <v>0.56559999999999999</v>
          </cell>
          <cell r="D456">
            <v>0.55059999999999998</v>
          </cell>
          <cell r="E456">
            <v>1.4999999999999999E-2</v>
          </cell>
          <cell r="F456">
            <v>0</v>
          </cell>
          <cell r="G456">
            <v>0</v>
          </cell>
          <cell r="H456">
            <v>4.8</v>
          </cell>
          <cell r="I456">
            <v>9.6</v>
          </cell>
          <cell r="J456">
            <v>16</v>
          </cell>
        </row>
        <row r="457">
          <cell r="B457">
            <v>72523</v>
          </cell>
          <cell r="C457">
            <v>1.1172</v>
          </cell>
          <cell r="D457">
            <v>1.0524</v>
          </cell>
          <cell r="E457">
            <v>6.4799999999999996E-2</v>
          </cell>
          <cell r="F457">
            <v>0</v>
          </cell>
          <cell r="G457">
            <v>0</v>
          </cell>
          <cell r="H457">
            <v>4.8</v>
          </cell>
          <cell r="I457">
            <v>9.6</v>
          </cell>
          <cell r="J457">
            <v>16</v>
          </cell>
        </row>
        <row r="458">
          <cell r="B458">
            <v>72529</v>
          </cell>
          <cell r="C458">
            <v>2.0129999999999999</v>
          </cell>
          <cell r="D458">
            <v>1.7824</v>
          </cell>
          <cell r="E458">
            <v>0.2306</v>
          </cell>
          <cell r="F458">
            <v>0</v>
          </cell>
          <cell r="G458">
            <v>0</v>
          </cell>
          <cell r="I458">
            <v>9.6</v>
          </cell>
          <cell r="J458">
            <v>16</v>
          </cell>
        </row>
        <row r="459">
          <cell r="B459">
            <v>72549</v>
          </cell>
          <cell r="C459">
            <v>6.1630000000000003</v>
          </cell>
          <cell r="D459">
            <v>5.3491999999999997</v>
          </cell>
          <cell r="E459">
            <v>0.75549999999999995</v>
          </cell>
          <cell r="F459">
            <v>5.8299999999999998E-2</v>
          </cell>
          <cell r="G459">
            <v>0</v>
          </cell>
          <cell r="J459">
            <v>16</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4,5</v>
          </cell>
          <cell r="I462" t="str">
            <v>Padrão Trimestral = 9</v>
          </cell>
          <cell r="J462" t="str">
            <v>Padrão Anual = 15</v>
          </cell>
        </row>
        <row r="463">
          <cell r="B463">
            <v>84505</v>
          </cell>
          <cell r="C463">
            <v>0.76919999999999999</v>
          </cell>
          <cell r="D463">
            <v>0.75639999999999996</v>
          </cell>
          <cell r="E463">
            <v>1.2800000000000001E-2</v>
          </cell>
          <cell r="F463">
            <v>0</v>
          </cell>
          <cell r="G463">
            <v>0</v>
          </cell>
          <cell r="H463">
            <v>4.5</v>
          </cell>
          <cell r="I463">
            <v>9</v>
          </cell>
          <cell r="J463">
            <v>15</v>
          </cell>
        </row>
        <row r="464">
          <cell r="B464">
            <v>84470</v>
          </cell>
          <cell r="C464">
            <v>0.40920000000000001</v>
          </cell>
          <cell r="D464">
            <v>0.35339999999999999</v>
          </cell>
          <cell r="E464">
            <v>5.5800000000000002E-2</v>
          </cell>
          <cell r="F464">
            <v>0</v>
          </cell>
          <cell r="G464">
            <v>0</v>
          </cell>
          <cell r="H464">
            <v>4.5</v>
          </cell>
          <cell r="I464">
            <v>9</v>
          </cell>
          <cell r="J464">
            <v>15</v>
          </cell>
        </row>
        <row r="465">
          <cell r="B465">
            <v>84480</v>
          </cell>
          <cell r="C465">
            <v>0.32269999999999999</v>
          </cell>
          <cell r="D465">
            <v>0.28499999999999998</v>
          </cell>
          <cell r="E465">
            <v>3.7699999999999997E-2</v>
          </cell>
          <cell r="F465">
            <v>0</v>
          </cell>
          <cell r="G465">
            <v>0</v>
          </cell>
          <cell r="H465">
            <v>4.5</v>
          </cell>
          <cell r="I465">
            <v>9</v>
          </cell>
          <cell r="J465">
            <v>15</v>
          </cell>
        </row>
        <row r="466">
          <cell r="B466">
            <v>84485</v>
          </cell>
          <cell r="C466">
            <v>1.5012000000000001</v>
          </cell>
          <cell r="D466">
            <v>1.3949</v>
          </cell>
          <cell r="E466">
            <v>0.10630000000000001</v>
          </cell>
          <cell r="F466">
            <v>0</v>
          </cell>
          <cell r="G466">
            <v>0</v>
          </cell>
          <cell r="H466">
            <v>4.5</v>
          </cell>
          <cell r="I466">
            <v>9</v>
          </cell>
          <cell r="J466">
            <v>15</v>
          </cell>
        </row>
        <row r="467">
          <cell r="B467">
            <v>84470</v>
          </cell>
          <cell r="C467">
            <v>0.47170000000000001</v>
          </cell>
          <cell r="D467">
            <v>0.28239999999999998</v>
          </cell>
          <cell r="E467">
            <v>0.1893</v>
          </cell>
          <cell r="F467">
            <v>0</v>
          </cell>
          <cell r="G467">
            <v>0</v>
          </cell>
          <cell r="H467">
            <v>4.5</v>
          </cell>
          <cell r="I467">
            <v>9</v>
          </cell>
          <cell r="J467">
            <v>15</v>
          </cell>
        </row>
        <row r="468">
          <cell r="B468">
            <v>84470</v>
          </cell>
          <cell r="C468">
            <v>0.14499999999999999</v>
          </cell>
          <cell r="D468">
            <v>0.13780000000000001</v>
          </cell>
          <cell r="E468">
            <v>7.1999999999999998E-3</v>
          </cell>
          <cell r="F468">
            <v>0</v>
          </cell>
          <cell r="G468">
            <v>0</v>
          </cell>
          <cell r="H468">
            <v>4.5</v>
          </cell>
          <cell r="I468">
            <v>9</v>
          </cell>
          <cell r="J468">
            <v>15</v>
          </cell>
        </row>
        <row r="469">
          <cell r="B469">
            <v>84470</v>
          </cell>
          <cell r="C469">
            <v>0.50800000000000001</v>
          </cell>
          <cell r="D469">
            <v>0.45240000000000002</v>
          </cell>
          <cell r="E469">
            <v>5.4600000000000003E-2</v>
          </cell>
          <cell r="F469">
            <v>1E-3</v>
          </cell>
          <cell r="G469">
            <v>0</v>
          </cell>
          <cell r="H469">
            <v>4.5</v>
          </cell>
          <cell r="I469">
            <v>9</v>
          </cell>
          <cell r="J469">
            <v>15</v>
          </cell>
        </row>
        <row r="470">
          <cell r="B470">
            <v>84470</v>
          </cell>
          <cell r="C470">
            <v>1.1247</v>
          </cell>
          <cell r="D470">
            <v>0.87260000000000004</v>
          </cell>
          <cell r="E470">
            <v>0.25109999999999999</v>
          </cell>
          <cell r="F470">
            <v>1E-3</v>
          </cell>
          <cell r="G470">
            <v>0</v>
          </cell>
          <cell r="H470">
            <v>4.5</v>
          </cell>
          <cell r="I470">
            <v>9</v>
          </cell>
          <cell r="J470">
            <v>15</v>
          </cell>
        </row>
        <row r="471">
          <cell r="B471">
            <v>84454</v>
          </cell>
          <cell r="C471">
            <v>0.56189999999999996</v>
          </cell>
          <cell r="D471">
            <v>0.48980000000000001</v>
          </cell>
          <cell r="E471">
            <v>7.22E-2</v>
          </cell>
          <cell r="F471">
            <v>0</v>
          </cell>
          <cell r="G471">
            <v>0</v>
          </cell>
          <cell r="H471">
            <v>4.5</v>
          </cell>
          <cell r="I471">
            <v>9</v>
          </cell>
          <cell r="J471">
            <v>15</v>
          </cell>
        </row>
        <row r="472">
          <cell r="B472">
            <v>84411</v>
          </cell>
          <cell r="C472">
            <v>0.59230000000000005</v>
          </cell>
          <cell r="D472">
            <v>0.57630000000000003</v>
          </cell>
          <cell r="E472">
            <v>1.6E-2</v>
          </cell>
          <cell r="F472">
            <v>0</v>
          </cell>
          <cell r="G472">
            <v>0</v>
          </cell>
          <cell r="H472">
            <v>4.5</v>
          </cell>
          <cell r="I472">
            <v>9</v>
          </cell>
          <cell r="J472">
            <v>15</v>
          </cell>
        </row>
        <row r="473">
          <cell r="B473">
            <v>84472</v>
          </cell>
          <cell r="C473">
            <v>0.9496</v>
          </cell>
          <cell r="D473">
            <v>0.69110000000000005</v>
          </cell>
          <cell r="E473">
            <v>0.2515</v>
          </cell>
          <cell r="F473">
            <v>7.0000000000000001E-3</v>
          </cell>
          <cell r="G473">
            <v>0</v>
          </cell>
          <cell r="H473">
            <v>4.5</v>
          </cell>
          <cell r="I473">
            <v>9</v>
          </cell>
          <cell r="J473">
            <v>15</v>
          </cell>
        </row>
        <row r="474">
          <cell r="B474">
            <v>84446</v>
          </cell>
          <cell r="C474">
            <v>2.1038999999999999</v>
          </cell>
          <cell r="D474">
            <v>1.7572000000000001</v>
          </cell>
          <cell r="E474">
            <v>0.33979999999999999</v>
          </cell>
          <cell r="F474">
            <v>7.0000000000000001E-3</v>
          </cell>
          <cell r="G474">
            <v>0</v>
          </cell>
          <cell r="H474">
            <v>4.5</v>
          </cell>
          <cell r="I474">
            <v>9</v>
          </cell>
          <cell r="J474">
            <v>15</v>
          </cell>
        </row>
        <row r="475">
          <cell r="B475">
            <v>84467</v>
          </cell>
          <cell r="C475">
            <v>0.14660000000000001</v>
          </cell>
          <cell r="D475">
            <v>0.12909999999999999</v>
          </cell>
          <cell r="E475">
            <v>1.7600000000000001E-2</v>
          </cell>
          <cell r="F475">
            <v>0</v>
          </cell>
          <cell r="G475">
            <v>0</v>
          </cell>
          <cell r="H475">
            <v>4.5</v>
          </cell>
          <cell r="I475">
            <v>9</v>
          </cell>
          <cell r="J475">
            <v>15</v>
          </cell>
        </row>
        <row r="476">
          <cell r="B476">
            <v>84408</v>
          </cell>
          <cell r="C476">
            <v>1.6422000000000001</v>
          </cell>
          <cell r="D476">
            <v>1.5174000000000001</v>
          </cell>
          <cell r="E476">
            <v>6.2E-2</v>
          </cell>
          <cell r="F476">
            <v>6.2899999999999998E-2</v>
          </cell>
          <cell r="G476">
            <v>0</v>
          </cell>
          <cell r="H476">
            <v>4.5</v>
          </cell>
          <cell r="I476">
            <v>9</v>
          </cell>
          <cell r="J476">
            <v>15</v>
          </cell>
        </row>
        <row r="477">
          <cell r="B477">
            <v>84398</v>
          </cell>
          <cell r="C477">
            <v>1.236</v>
          </cell>
          <cell r="D477">
            <v>1.2184999999999999</v>
          </cell>
          <cell r="E477">
            <v>1.7500000000000002E-2</v>
          </cell>
          <cell r="F477">
            <v>0</v>
          </cell>
          <cell r="G477">
            <v>0</v>
          </cell>
          <cell r="H477">
            <v>4.5</v>
          </cell>
          <cell r="I477">
            <v>9</v>
          </cell>
          <cell r="J477">
            <v>15</v>
          </cell>
        </row>
        <row r="478">
          <cell r="B478">
            <v>84424</v>
          </cell>
          <cell r="C478">
            <v>3.0242</v>
          </cell>
          <cell r="D478">
            <v>2.8643999999999998</v>
          </cell>
          <cell r="E478">
            <v>9.7100000000000006E-2</v>
          </cell>
          <cell r="F478">
            <v>6.2899999999999998E-2</v>
          </cell>
          <cell r="G478">
            <v>0</v>
          </cell>
          <cell r="I478">
            <v>9</v>
          </cell>
          <cell r="J478">
            <v>15</v>
          </cell>
        </row>
        <row r="479">
          <cell r="B479">
            <v>84456</v>
          </cell>
          <cell r="C479">
            <v>7.7533000000000003</v>
          </cell>
          <cell r="D479">
            <v>6.8884999999999996</v>
          </cell>
          <cell r="E479">
            <v>0.79430000000000001</v>
          </cell>
          <cell r="F479">
            <v>7.0900000000000005E-2</v>
          </cell>
          <cell r="G479">
            <v>0</v>
          </cell>
          <cell r="J479">
            <v>15</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3,6</v>
          </cell>
          <cell r="I482" t="str">
            <v>Padrão Trimestral = 7,2</v>
          </cell>
          <cell r="J482" t="str">
            <v>Padrão Anual = 12</v>
          </cell>
        </row>
        <row r="483">
          <cell r="B483">
            <v>29549</v>
          </cell>
          <cell r="C483">
            <v>0.57679999999999998</v>
          </cell>
          <cell r="D483">
            <v>0.31180000000000002</v>
          </cell>
          <cell r="E483">
            <v>0.26500000000000001</v>
          </cell>
          <cell r="F483">
            <v>0</v>
          </cell>
          <cell r="G483">
            <v>0</v>
          </cell>
          <cell r="H483">
            <v>3.6</v>
          </cell>
          <cell r="I483">
            <v>7.2</v>
          </cell>
          <cell r="J483">
            <v>12</v>
          </cell>
        </row>
        <row r="484">
          <cell r="B484">
            <v>29549</v>
          </cell>
          <cell r="C484">
            <v>0.59350000000000003</v>
          </cell>
          <cell r="D484">
            <v>0.52259999999999995</v>
          </cell>
          <cell r="E484">
            <v>7.0900000000000005E-2</v>
          </cell>
          <cell r="F484">
            <v>0</v>
          </cell>
          <cell r="G484">
            <v>0</v>
          </cell>
          <cell r="H484">
            <v>3.6</v>
          </cell>
          <cell r="I484">
            <v>7.2</v>
          </cell>
          <cell r="J484">
            <v>12</v>
          </cell>
        </row>
        <row r="485">
          <cell r="B485">
            <v>29549</v>
          </cell>
          <cell r="C485">
            <v>1.0703</v>
          </cell>
          <cell r="D485">
            <v>1.0526</v>
          </cell>
          <cell r="E485">
            <v>3.8E-3</v>
          </cell>
          <cell r="F485">
            <v>1.11E-2</v>
          </cell>
          <cell r="G485">
            <v>2.8E-3</v>
          </cell>
          <cell r="H485">
            <v>3.6</v>
          </cell>
          <cell r="I485">
            <v>7.2</v>
          </cell>
          <cell r="J485">
            <v>12</v>
          </cell>
        </row>
        <row r="486">
          <cell r="B486">
            <v>29549</v>
          </cell>
          <cell r="C486">
            <v>2.2406000000000001</v>
          </cell>
          <cell r="D486">
            <v>1.887</v>
          </cell>
          <cell r="E486">
            <v>0.3397</v>
          </cell>
          <cell r="F486">
            <v>1.11E-2</v>
          </cell>
          <cell r="G486">
            <v>2.8E-3</v>
          </cell>
          <cell r="H486">
            <v>3.6</v>
          </cell>
          <cell r="I486">
            <v>7.2</v>
          </cell>
          <cell r="J486">
            <v>12</v>
          </cell>
        </row>
        <row r="487">
          <cell r="B487">
            <v>29549</v>
          </cell>
          <cell r="C487">
            <v>0.15939999999999999</v>
          </cell>
          <cell r="D487">
            <v>0.1246</v>
          </cell>
          <cell r="E487">
            <v>3.4799999999999998E-2</v>
          </cell>
          <cell r="F487">
            <v>0</v>
          </cell>
          <cell r="G487">
            <v>0</v>
          </cell>
          <cell r="H487">
            <v>3.6</v>
          </cell>
          <cell r="I487">
            <v>7.2</v>
          </cell>
          <cell r="J487">
            <v>12</v>
          </cell>
        </row>
        <row r="488">
          <cell r="B488">
            <v>29549</v>
          </cell>
          <cell r="C488">
            <v>0.1681</v>
          </cell>
          <cell r="D488">
            <v>8.6999999999999994E-2</v>
          </cell>
          <cell r="E488">
            <v>8.1100000000000005E-2</v>
          </cell>
          <cell r="F488">
            <v>0</v>
          </cell>
          <cell r="G488">
            <v>0</v>
          </cell>
          <cell r="H488">
            <v>3.6</v>
          </cell>
          <cell r="I488">
            <v>7.2</v>
          </cell>
          <cell r="J488">
            <v>12</v>
          </cell>
        </row>
        <row r="489">
          <cell r="B489">
            <v>29549</v>
          </cell>
          <cell r="C489">
            <v>0.73319999999999996</v>
          </cell>
          <cell r="D489">
            <v>0.20569999999999999</v>
          </cell>
          <cell r="E489">
            <v>0.52749999999999997</v>
          </cell>
          <cell r="F489">
            <v>0</v>
          </cell>
          <cell r="G489">
            <v>0</v>
          </cell>
          <cell r="H489">
            <v>3.6</v>
          </cell>
          <cell r="I489">
            <v>7.2</v>
          </cell>
          <cell r="J489">
            <v>12</v>
          </cell>
        </row>
        <row r="490">
          <cell r="B490">
            <v>29549</v>
          </cell>
          <cell r="C490">
            <v>1.0607</v>
          </cell>
          <cell r="D490">
            <v>0.4173</v>
          </cell>
          <cell r="E490">
            <v>0.64339999999999997</v>
          </cell>
          <cell r="F490">
            <v>0</v>
          </cell>
          <cell r="G490">
            <v>0</v>
          </cell>
          <cell r="H490">
            <v>3.6</v>
          </cell>
          <cell r="I490">
            <v>7.2</v>
          </cell>
          <cell r="J490">
            <v>12</v>
          </cell>
        </row>
        <row r="491">
          <cell r="B491">
            <v>29549</v>
          </cell>
          <cell r="C491">
            <v>0.69740000000000002</v>
          </cell>
          <cell r="D491">
            <v>0.69340000000000002</v>
          </cell>
          <cell r="E491">
            <v>4.0000000000000001E-3</v>
          </cell>
          <cell r="F491">
            <v>0</v>
          </cell>
          <cell r="G491">
            <v>0</v>
          </cell>
          <cell r="H491">
            <v>3.6</v>
          </cell>
          <cell r="I491">
            <v>7.2</v>
          </cell>
          <cell r="J491">
            <v>12</v>
          </cell>
        </row>
        <row r="492">
          <cell r="B492">
            <v>29549</v>
          </cell>
          <cell r="C492">
            <v>1.1685000000000001</v>
          </cell>
          <cell r="D492">
            <v>1.0766</v>
          </cell>
          <cell r="E492">
            <v>2.4400000000000002E-2</v>
          </cell>
          <cell r="F492">
            <v>1.8100000000000002E-2</v>
          </cell>
          <cell r="G492">
            <v>4.9399999999999999E-2</v>
          </cell>
          <cell r="H492">
            <v>3.6</v>
          </cell>
          <cell r="I492">
            <v>7.2</v>
          </cell>
          <cell r="J492">
            <v>12</v>
          </cell>
        </row>
        <row r="493">
          <cell r="B493">
            <v>29549</v>
          </cell>
          <cell r="C493">
            <v>0.15790000000000001</v>
          </cell>
          <cell r="D493">
            <v>0.13350000000000001</v>
          </cell>
          <cell r="E493">
            <v>2.4400000000000002E-2</v>
          </cell>
          <cell r="F493">
            <v>0</v>
          </cell>
          <cell r="G493">
            <v>0</v>
          </cell>
          <cell r="H493">
            <v>3.6</v>
          </cell>
          <cell r="I493">
            <v>7.2</v>
          </cell>
          <cell r="J493">
            <v>12</v>
          </cell>
        </row>
        <row r="494">
          <cell r="B494">
            <v>29549</v>
          </cell>
          <cell r="C494">
            <v>2.0238</v>
          </cell>
          <cell r="D494">
            <v>1.9035</v>
          </cell>
          <cell r="E494">
            <v>5.28E-2</v>
          </cell>
          <cell r="F494">
            <v>1.8100000000000002E-2</v>
          </cell>
          <cell r="G494">
            <v>4.9399999999999999E-2</v>
          </cell>
          <cell r="H494">
            <v>3.6</v>
          </cell>
          <cell r="I494">
            <v>7.2</v>
          </cell>
          <cell r="J494">
            <v>12</v>
          </cell>
        </row>
        <row r="495">
          <cell r="B495">
            <v>29549</v>
          </cell>
          <cell r="C495">
            <v>0.38850000000000001</v>
          </cell>
          <cell r="D495">
            <v>0.121</v>
          </cell>
          <cell r="E495">
            <v>3.7100000000000001E-2</v>
          </cell>
          <cell r="F495">
            <v>0</v>
          </cell>
          <cell r="G495">
            <v>0.23039999999999999</v>
          </cell>
          <cell r="H495">
            <v>3.6</v>
          </cell>
          <cell r="I495">
            <v>7.2</v>
          </cell>
          <cell r="J495">
            <v>12</v>
          </cell>
        </row>
        <row r="496">
          <cell r="B496">
            <v>29549</v>
          </cell>
          <cell r="C496">
            <v>0.38600000000000001</v>
          </cell>
          <cell r="D496">
            <v>0.3644</v>
          </cell>
          <cell r="E496">
            <v>2.1600000000000001E-2</v>
          </cell>
          <cell r="F496">
            <v>0</v>
          </cell>
          <cell r="G496">
            <v>0</v>
          </cell>
          <cell r="H496">
            <v>3.6</v>
          </cell>
          <cell r="I496">
            <v>7.2</v>
          </cell>
          <cell r="J496">
            <v>12</v>
          </cell>
        </row>
        <row r="497">
          <cell r="B497">
            <v>29549</v>
          </cell>
          <cell r="C497">
            <v>0.995</v>
          </cell>
          <cell r="D497">
            <v>0.87190000000000001</v>
          </cell>
          <cell r="E497">
            <v>3.8699999999999998E-2</v>
          </cell>
          <cell r="F497">
            <v>8.4500000000000006E-2</v>
          </cell>
          <cell r="G497">
            <v>0</v>
          </cell>
          <cell r="H497">
            <v>3.6</v>
          </cell>
          <cell r="I497">
            <v>7.2</v>
          </cell>
          <cell r="J497">
            <v>12</v>
          </cell>
        </row>
        <row r="498">
          <cell r="B498">
            <v>29549</v>
          </cell>
          <cell r="C498">
            <v>1.7695000000000001</v>
          </cell>
          <cell r="D498">
            <v>1.3573</v>
          </cell>
          <cell r="E498">
            <v>9.74E-2</v>
          </cell>
          <cell r="F498">
            <v>8.4500000000000006E-2</v>
          </cell>
          <cell r="G498">
            <v>0.23039999999999999</v>
          </cell>
          <cell r="I498">
            <v>7.2</v>
          </cell>
          <cell r="J498">
            <v>12</v>
          </cell>
        </row>
        <row r="499">
          <cell r="B499">
            <v>29549</v>
          </cell>
          <cell r="C499">
            <v>7.0945999999999998</v>
          </cell>
          <cell r="D499">
            <v>5.5651000000000002</v>
          </cell>
          <cell r="E499">
            <v>1.1333</v>
          </cell>
          <cell r="F499">
            <v>0.1137</v>
          </cell>
          <cell r="G499">
            <v>0.28260000000000002</v>
          </cell>
          <cell r="J499">
            <v>12</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6,9</v>
          </cell>
          <cell r="I502" t="str">
            <v>Padrão Trimestral = 13,8</v>
          </cell>
          <cell r="J502" t="str">
            <v>Padrão Anual = 23</v>
          </cell>
        </row>
        <row r="503">
          <cell r="B503">
            <v>160921</v>
          </cell>
          <cell r="C503">
            <v>1.7096</v>
          </cell>
          <cell r="D503">
            <v>1.3168</v>
          </cell>
          <cell r="E503">
            <v>0.39279999999999998</v>
          </cell>
          <cell r="F503">
            <v>0</v>
          </cell>
          <cell r="G503">
            <v>0</v>
          </cell>
          <cell r="H503">
            <v>6.9</v>
          </cell>
          <cell r="I503">
            <v>13.8</v>
          </cell>
          <cell r="J503">
            <v>23</v>
          </cell>
        </row>
        <row r="504">
          <cell r="B504">
            <v>160725</v>
          </cell>
          <cell r="C504">
            <v>0.82820000000000005</v>
          </cell>
          <cell r="D504">
            <v>0.59850000000000003</v>
          </cell>
          <cell r="E504">
            <v>0.19320000000000001</v>
          </cell>
          <cell r="F504">
            <v>3.6400000000000002E-2</v>
          </cell>
          <cell r="G504">
            <v>0</v>
          </cell>
          <cell r="H504">
            <v>6.9</v>
          </cell>
          <cell r="I504">
            <v>13.8</v>
          </cell>
          <cell r="J504">
            <v>23</v>
          </cell>
        </row>
        <row r="505">
          <cell r="B505">
            <v>160701</v>
          </cell>
          <cell r="C505">
            <v>1.621</v>
          </cell>
          <cell r="D505">
            <v>0.93859999999999999</v>
          </cell>
          <cell r="E505">
            <v>0.3054</v>
          </cell>
          <cell r="F505">
            <v>0.1772</v>
          </cell>
          <cell r="G505">
            <v>0.19980000000000001</v>
          </cell>
          <cell r="H505">
            <v>6.9</v>
          </cell>
          <cell r="I505">
            <v>13.8</v>
          </cell>
          <cell r="J505">
            <v>23</v>
          </cell>
        </row>
        <row r="506">
          <cell r="B506">
            <v>160782</v>
          </cell>
          <cell r="C506">
            <v>4.1592000000000002</v>
          </cell>
          <cell r="D506">
            <v>2.8544</v>
          </cell>
          <cell r="E506">
            <v>0.89149999999999996</v>
          </cell>
          <cell r="F506">
            <v>0.2135</v>
          </cell>
          <cell r="G506">
            <v>0.19969999999999999</v>
          </cell>
          <cell r="H506">
            <v>6.9</v>
          </cell>
          <cell r="I506">
            <v>13.8</v>
          </cell>
          <cell r="J506">
            <v>23</v>
          </cell>
        </row>
        <row r="507">
          <cell r="B507">
            <v>160692</v>
          </cell>
          <cell r="C507">
            <v>0.46410000000000001</v>
          </cell>
          <cell r="D507">
            <v>0.126</v>
          </cell>
          <cell r="E507">
            <v>0.33810000000000001</v>
          </cell>
          <cell r="F507">
            <v>0</v>
          </cell>
          <cell r="G507">
            <v>0</v>
          </cell>
          <cell r="H507">
            <v>6.9</v>
          </cell>
          <cell r="I507">
            <v>13.8</v>
          </cell>
          <cell r="J507">
            <v>23</v>
          </cell>
        </row>
        <row r="508">
          <cell r="B508">
            <v>160692</v>
          </cell>
          <cell r="C508">
            <v>0.3165</v>
          </cell>
          <cell r="D508">
            <v>0.23719999999999999</v>
          </cell>
          <cell r="E508">
            <v>7.9299999999999995E-2</v>
          </cell>
          <cell r="F508">
            <v>0</v>
          </cell>
          <cell r="G508">
            <v>0</v>
          </cell>
          <cell r="H508">
            <v>6.9</v>
          </cell>
          <cell r="I508">
            <v>13.8</v>
          </cell>
          <cell r="J508">
            <v>23</v>
          </cell>
        </row>
        <row r="509">
          <cell r="B509">
            <v>160692</v>
          </cell>
          <cell r="C509">
            <v>0.57340000000000002</v>
          </cell>
          <cell r="D509">
            <v>0.42820000000000003</v>
          </cell>
          <cell r="E509">
            <v>0.1452</v>
          </cell>
          <cell r="F509">
            <v>0</v>
          </cell>
          <cell r="G509">
            <v>0</v>
          </cell>
          <cell r="H509">
            <v>6.9</v>
          </cell>
          <cell r="I509">
            <v>13.8</v>
          </cell>
          <cell r="J509">
            <v>23</v>
          </cell>
        </row>
        <row r="510">
          <cell r="B510">
            <v>160692</v>
          </cell>
          <cell r="C510">
            <v>1.3540000000000001</v>
          </cell>
          <cell r="D510">
            <v>0.79139999999999999</v>
          </cell>
          <cell r="E510">
            <v>0.56259999999999999</v>
          </cell>
          <cell r="F510">
            <v>0</v>
          </cell>
          <cell r="G510">
            <v>0</v>
          </cell>
          <cell r="H510">
            <v>6.9</v>
          </cell>
          <cell r="I510">
            <v>13.8</v>
          </cell>
          <cell r="J510">
            <v>23</v>
          </cell>
        </row>
        <row r="511">
          <cell r="B511">
            <v>160729</v>
          </cell>
          <cell r="C511">
            <v>1.6338999999999999</v>
          </cell>
          <cell r="D511">
            <v>1.3709</v>
          </cell>
          <cell r="E511">
            <v>0.25840000000000002</v>
          </cell>
          <cell r="F511">
            <v>4.7000000000000002E-3</v>
          </cell>
          <cell r="G511">
            <v>0</v>
          </cell>
          <cell r="H511">
            <v>6.9</v>
          </cell>
          <cell r="I511">
            <v>13.8</v>
          </cell>
          <cell r="J511">
            <v>23</v>
          </cell>
        </row>
        <row r="512">
          <cell r="B512">
            <v>160303</v>
          </cell>
          <cell r="C512">
            <v>1.0448</v>
          </cell>
          <cell r="D512">
            <v>0.38640000000000002</v>
          </cell>
          <cell r="E512">
            <v>0.63549999999999995</v>
          </cell>
          <cell r="F512">
            <v>2.3E-2</v>
          </cell>
          <cell r="G512">
            <v>0</v>
          </cell>
          <cell r="H512">
            <v>6.9</v>
          </cell>
          <cell r="I512">
            <v>13.8</v>
          </cell>
          <cell r="J512">
            <v>23</v>
          </cell>
        </row>
        <row r="513">
          <cell r="B513">
            <v>160282</v>
          </cell>
          <cell r="C513">
            <v>0.76500000000000001</v>
          </cell>
          <cell r="D513">
            <v>0.29770000000000002</v>
          </cell>
          <cell r="E513">
            <v>0.40910000000000002</v>
          </cell>
          <cell r="F513">
            <v>5.8999999999999999E-3</v>
          </cell>
          <cell r="G513">
            <v>5.2299999999999999E-2</v>
          </cell>
          <cell r="H513">
            <v>6.9</v>
          </cell>
          <cell r="I513">
            <v>13.8</v>
          </cell>
          <cell r="J513">
            <v>23</v>
          </cell>
        </row>
        <row r="514">
          <cell r="B514">
            <v>160438</v>
          </cell>
          <cell r="C514">
            <v>3.4449999999999998</v>
          </cell>
          <cell r="D514">
            <v>2.0569000000000002</v>
          </cell>
          <cell r="E514">
            <v>1.3025</v>
          </cell>
          <cell r="F514">
            <v>3.3599999999999998E-2</v>
          </cell>
          <cell r="G514">
            <v>5.2200000000000003E-2</v>
          </cell>
          <cell r="H514">
            <v>6.9</v>
          </cell>
          <cell r="I514">
            <v>13.8</v>
          </cell>
          <cell r="J514">
            <v>23</v>
          </cell>
        </row>
        <row r="515">
          <cell r="B515">
            <v>160271</v>
          </cell>
          <cell r="C515">
            <v>0.55889999999999995</v>
          </cell>
          <cell r="D515">
            <v>0.4078</v>
          </cell>
          <cell r="E515">
            <v>0.15110000000000001</v>
          </cell>
          <cell r="F515">
            <v>0</v>
          </cell>
          <cell r="G515">
            <v>0</v>
          </cell>
          <cell r="H515">
            <v>6.9</v>
          </cell>
          <cell r="I515">
            <v>13.8</v>
          </cell>
          <cell r="J515">
            <v>23</v>
          </cell>
        </row>
        <row r="516">
          <cell r="B516">
            <v>160272</v>
          </cell>
          <cell r="C516">
            <v>2.0024999999999999</v>
          </cell>
          <cell r="D516">
            <v>0.85470000000000002</v>
          </cell>
          <cell r="E516">
            <v>0.82930000000000004</v>
          </cell>
          <cell r="F516">
            <v>0.18179999999999999</v>
          </cell>
          <cell r="G516">
            <v>0.13669999999999999</v>
          </cell>
          <cell r="H516">
            <v>6.9</v>
          </cell>
          <cell r="I516">
            <v>13.8</v>
          </cell>
          <cell r="J516">
            <v>23</v>
          </cell>
        </row>
        <row r="517">
          <cell r="B517">
            <v>160303</v>
          </cell>
          <cell r="C517">
            <v>1.6825000000000001</v>
          </cell>
          <cell r="D517">
            <v>1.0541</v>
          </cell>
          <cell r="E517">
            <v>0.47560000000000002</v>
          </cell>
          <cell r="F517">
            <v>0.15279999999999999</v>
          </cell>
          <cell r="G517">
            <v>0</v>
          </cell>
          <cell r="H517">
            <v>6.9</v>
          </cell>
          <cell r="I517">
            <v>13.8</v>
          </cell>
          <cell r="J517">
            <v>23</v>
          </cell>
        </row>
        <row r="518">
          <cell r="B518">
            <v>160282</v>
          </cell>
          <cell r="C518">
            <v>4.2439999999999998</v>
          </cell>
          <cell r="D518">
            <v>2.3167</v>
          </cell>
          <cell r="E518">
            <v>1.456</v>
          </cell>
          <cell r="F518">
            <v>0.33460000000000001</v>
          </cell>
          <cell r="G518">
            <v>0.13669999999999999</v>
          </cell>
          <cell r="I518">
            <v>13.8</v>
          </cell>
          <cell r="J518">
            <v>23</v>
          </cell>
        </row>
        <row r="519">
          <cell r="B519">
            <v>160549</v>
          </cell>
          <cell r="C519">
            <v>13.2</v>
          </cell>
          <cell r="D519">
            <v>8.0189000000000004</v>
          </cell>
          <cell r="E519">
            <v>4.2111000000000001</v>
          </cell>
          <cell r="F519">
            <v>0.58140000000000003</v>
          </cell>
          <cell r="G519">
            <v>0.38869999999999999</v>
          </cell>
          <cell r="J519">
            <v>23</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7,8</v>
          </cell>
          <cell r="I522" t="str">
            <v>Padrão Trimestral = 15,6</v>
          </cell>
          <cell r="J522" t="str">
            <v>Padrão Anual = 26</v>
          </cell>
        </row>
        <row r="523">
          <cell r="B523">
            <v>73808</v>
          </cell>
          <cell r="C523">
            <v>2.2265000000000001</v>
          </cell>
          <cell r="D523">
            <v>2.1905999999999999</v>
          </cell>
          <cell r="E523">
            <v>3.5900000000000001E-2</v>
          </cell>
          <cell r="F523">
            <v>0</v>
          </cell>
          <cell r="G523">
            <v>0</v>
          </cell>
          <cell r="H523">
            <v>7.8</v>
          </cell>
          <cell r="I523">
            <v>15.6</v>
          </cell>
          <cell r="J523">
            <v>26</v>
          </cell>
        </row>
        <row r="524">
          <cell r="B524">
            <v>73808</v>
          </cell>
          <cell r="C524">
            <v>1.4419999999999999</v>
          </cell>
          <cell r="D524">
            <v>1.0274000000000001</v>
          </cell>
          <cell r="E524">
            <v>0.41460000000000002</v>
          </cell>
          <cell r="F524">
            <v>0</v>
          </cell>
          <cell r="G524">
            <v>0</v>
          </cell>
          <cell r="H524">
            <v>7.8</v>
          </cell>
          <cell r="I524">
            <v>15.6</v>
          </cell>
          <cell r="J524">
            <v>26</v>
          </cell>
        </row>
        <row r="525">
          <cell r="B525">
            <v>73799</v>
          </cell>
          <cell r="C525">
            <v>1.9537</v>
          </cell>
          <cell r="D525">
            <v>1.8113999999999999</v>
          </cell>
          <cell r="E525">
            <v>0.14230000000000001</v>
          </cell>
          <cell r="F525">
            <v>0</v>
          </cell>
          <cell r="G525">
            <v>0</v>
          </cell>
          <cell r="H525">
            <v>7.8</v>
          </cell>
          <cell r="I525">
            <v>15.6</v>
          </cell>
          <cell r="J525">
            <v>26</v>
          </cell>
        </row>
        <row r="526">
          <cell r="B526">
            <v>73805</v>
          </cell>
          <cell r="C526">
            <v>5.6222000000000003</v>
          </cell>
          <cell r="D526">
            <v>5.0293999999999999</v>
          </cell>
          <cell r="E526">
            <v>0.59279999999999999</v>
          </cell>
          <cell r="F526">
            <v>0</v>
          </cell>
          <cell r="G526">
            <v>0</v>
          </cell>
          <cell r="H526">
            <v>7.8</v>
          </cell>
          <cell r="I526">
            <v>15.6</v>
          </cell>
          <cell r="J526">
            <v>26</v>
          </cell>
        </row>
        <row r="527">
          <cell r="B527">
            <v>73798</v>
          </cell>
          <cell r="C527">
            <v>0.46879999999999999</v>
          </cell>
          <cell r="D527">
            <v>0.39100000000000001</v>
          </cell>
          <cell r="E527">
            <v>7.4499999999999997E-2</v>
          </cell>
          <cell r="F527">
            <v>3.3999999999999998E-3</v>
          </cell>
          <cell r="G527">
            <v>0</v>
          </cell>
          <cell r="H527">
            <v>7.8</v>
          </cell>
          <cell r="I527">
            <v>15.6</v>
          </cell>
          <cell r="J527">
            <v>26</v>
          </cell>
        </row>
        <row r="528">
          <cell r="B528">
            <v>73798</v>
          </cell>
          <cell r="C528">
            <v>0.72099999999999997</v>
          </cell>
          <cell r="D528">
            <v>0.70730000000000004</v>
          </cell>
          <cell r="E528">
            <v>1.37E-2</v>
          </cell>
          <cell r="F528">
            <v>0</v>
          </cell>
          <cell r="G528">
            <v>0</v>
          </cell>
          <cell r="H528">
            <v>7.8</v>
          </cell>
          <cell r="I528">
            <v>15.6</v>
          </cell>
          <cell r="J528">
            <v>26</v>
          </cell>
        </row>
        <row r="529">
          <cell r="B529">
            <v>73798</v>
          </cell>
          <cell r="C529">
            <v>0.64639999999999997</v>
          </cell>
          <cell r="D529">
            <v>0.6421</v>
          </cell>
          <cell r="E529">
            <v>4.3E-3</v>
          </cell>
          <cell r="F529">
            <v>0</v>
          </cell>
          <cell r="G529">
            <v>0</v>
          </cell>
          <cell r="H529">
            <v>7.8</v>
          </cell>
          <cell r="I529">
            <v>15.6</v>
          </cell>
          <cell r="J529">
            <v>26</v>
          </cell>
        </row>
        <row r="530">
          <cell r="B530">
            <v>73798</v>
          </cell>
          <cell r="C530">
            <v>1.8362000000000001</v>
          </cell>
          <cell r="D530">
            <v>1.7403999999999999</v>
          </cell>
          <cell r="E530">
            <v>9.2499999999999999E-2</v>
          </cell>
          <cell r="F530">
            <v>3.3999999999999998E-3</v>
          </cell>
          <cell r="G530">
            <v>0</v>
          </cell>
          <cell r="H530">
            <v>7.8</v>
          </cell>
          <cell r="I530">
            <v>15.6</v>
          </cell>
          <cell r="J530">
            <v>26</v>
          </cell>
        </row>
        <row r="531">
          <cell r="B531">
            <v>73853</v>
          </cell>
          <cell r="C531">
            <v>0.80459999999999998</v>
          </cell>
          <cell r="D531">
            <v>0.75290000000000001</v>
          </cell>
          <cell r="E531">
            <v>5.1700000000000003E-2</v>
          </cell>
          <cell r="F531">
            <v>0</v>
          </cell>
          <cell r="G531">
            <v>0</v>
          </cell>
          <cell r="H531">
            <v>7.8</v>
          </cell>
          <cell r="I531">
            <v>15.6</v>
          </cell>
          <cell r="J531">
            <v>26</v>
          </cell>
        </row>
        <row r="532">
          <cell r="B532">
            <v>73764</v>
          </cell>
          <cell r="C532">
            <v>0.57840000000000003</v>
          </cell>
          <cell r="D532">
            <v>0.44209999999999999</v>
          </cell>
          <cell r="E532">
            <v>0.1363</v>
          </cell>
          <cell r="F532">
            <v>0</v>
          </cell>
          <cell r="G532">
            <v>0</v>
          </cell>
          <cell r="H532">
            <v>7.8</v>
          </cell>
          <cell r="I532">
            <v>15.6</v>
          </cell>
          <cell r="J532">
            <v>26</v>
          </cell>
        </row>
        <row r="533">
          <cell r="B533">
            <v>73676</v>
          </cell>
          <cell r="C533">
            <v>1.7622</v>
          </cell>
          <cell r="D533">
            <v>1.7237</v>
          </cell>
          <cell r="E533">
            <v>3.8300000000000001E-2</v>
          </cell>
          <cell r="F533">
            <v>2.0000000000000001E-4</v>
          </cell>
          <cell r="G533">
            <v>0</v>
          </cell>
          <cell r="H533">
            <v>7.8</v>
          </cell>
          <cell r="I533">
            <v>15.6</v>
          </cell>
          <cell r="J533">
            <v>26</v>
          </cell>
        </row>
        <row r="534">
          <cell r="B534">
            <v>73764</v>
          </cell>
          <cell r="C534">
            <v>3.1440999999999999</v>
          </cell>
          <cell r="D534">
            <v>2.9176000000000002</v>
          </cell>
          <cell r="E534">
            <v>0.2263</v>
          </cell>
          <cell r="F534">
            <v>2.0000000000000001E-4</v>
          </cell>
          <cell r="G534">
            <v>0</v>
          </cell>
          <cell r="H534">
            <v>7.8</v>
          </cell>
          <cell r="I534">
            <v>15.6</v>
          </cell>
          <cell r="J534">
            <v>26</v>
          </cell>
        </row>
        <row r="535">
          <cell r="B535">
            <v>73676</v>
          </cell>
          <cell r="C535">
            <v>0.97150000000000003</v>
          </cell>
          <cell r="D535">
            <v>0.6159</v>
          </cell>
          <cell r="E535">
            <v>0.35560000000000003</v>
          </cell>
          <cell r="F535">
            <v>0</v>
          </cell>
          <cell r="G535">
            <v>0</v>
          </cell>
          <cell r="H535">
            <v>7.8</v>
          </cell>
          <cell r="I535">
            <v>15.6</v>
          </cell>
          <cell r="J535">
            <v>26</v>
          </cell>
        </row>
        <row r="536">
          <cell r="B536">
            <v>73676</v>
          </cell>
          <cell r="C536">
            <v>1.7528999999999999</v>
          </cell>
          <cell r="D536">
            <v>1.6274</v>
          </cell>
          <cell r="E536">
            <v>0.1255</v>
          </cell>
          <cell r="F536">
            <v>0</v>
          </cell>
          <cell r="G536">
            <v>0</v>
          </cell>
          <cell r="H536">
            <v>7.8</v>
          </cell>
          <cell r="I536">
            <v>15.6</v>
          </cell>
          <cell r="J536">
            <v>26</v>
          </cell>
        </row>
        <row r="537">
          <cell r="B537">
            <v>73710</v>
          </cell>
          <cell r="C537">
            <v>2.1164000000000001</v>
          </cell>
          <cell r="D537">
            <v>2.0287000000000002</v>
          </cell>
          <cell r="E537">
            <v>8.77E-2</v>
          </cell>
          <cell r="F537">
            <v>0</v>
          </cell>
          <cell r="G537">
            <v>0</v>
          </cell>
          <cell r="H537">
            <v>7.8</v>
          </cell>
          <cell r="I537">
            <v>15.6</v>
          </cell>
          <cell r="J537">
            <v>26</v>
          </cell>
        </row>
        <row r="538">
          <cell r="B538">
            <v>73687</v>
          </cell>
          <cell r="C538">
            <v>4.8411</v>
          </cell>
          <cell r="D538">
            <v>4.2723000000000004</v>
          </cell>
          <cell r="E538">
            <v>0.56879999999999997</v>
          </cell>
          <cell r="F538">
            <v>0</v>
          </cell>
          <cell r="G538">
            <v>0</v>
          </cell>
          <cell r="I538">
            <v>15.6</v>
          </cell>
          <cell r="J538">
            <v>26</v>
          </cell>
        </row>
        <row r="539">
          <cell r="B539">
            <v>73764</v>
          </cell>
          <cell r="C539">
            <v>15.442399999999999</v>
          </cell>
          <cell r="D539">
            <v>13.9588</v>
          </cell>
          <cell r="E539">
            <v>1.4802</v>
          </cell>
          <cell r="F539">
            <v>3.5999999999999999E-3</v>
          </cell>
          <cell r="G539">
            <v>0</v>
          </cell>
          <cell r="J539">
            <v>26</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13,5</v>
          </cell>
          <cell r="I542" t="str">
            <v>Padrão Trimestral = 27</v>
          </cell>
          <cell r="J542" t="str">
            <v>Padrão Anual = 45</v>
          </cell>
        </row>
        <row r="543">
          <cell r="B543">
            <v>12896</v>
          </cell>
          <cell r="C543">
            <v>2.9828999999999999</v>
          </cell>
          <cell r="D543">
            <v>2.8597999999999999</v>
          </cell>
          <cell r="E543">
            <v>0.1231</v>
          </cell>
          <cell r="F543">
            <v>0</v>
          </cell>
          <cell r="G543">
            <v>0</v>
          </cell>
          <cell r="H543">
            <v>13.5</v>
          </cell>
          <cell r="I543">
            <v>27</v>
          </cell>
          <cell r="J543">
            <v>45</v>
          </cell>
        </row>
        <row r="544">
          <cell r="B544">
            <v>12896</v>
          </cell>
          <cell r="C544">
            <v>5.6890999999999998</v>
          </cell>
          <cell r="D544">
            <v>4.6458000000000004</v>
          </cell>
          <cell r="E544">
            <v>1.4E-3</v>
          </cell>
          <cell r="F544">
            <v>1.0418000000000001</v>
          </cell>
          <cell r="G544">
            <v>0</v>
          </cell>
          <cell r="H544">
            <v>13.5</v>
          </cell>
          <cell r="I544">
            <v>27</v>
          </cell>
          <cell r="J544">
            <v>45</v>
          </cell>
        </row>
        <row r="545">
          <cell r="B545">
            <v>12900</v>
          </cell>
          <cell r="C545">
            <v>3.879</v>
          </cell>
          <cell r="D545">
            <v>3.3388</v>
          </cell>
          <cell r="E545">
            <v>4.2599999999999999E-2</v>
          </cell>
          <cell r="F545">
            <v>0.49759999999999999</v>
          </cell>
          <cell r="G545">
            <v>0</v>
          </cell>
          <cell r="H545">
            <v>13.5</v>
          </cell>
          <cell r="I545">
            <v>27</v>
          </cell>
          <cell r="J545">
            <v>45</v>
          </cell>
        </row>
        <row r="546">
          <cell r="B546">
            <v>12897</v>
          </cell>
          <cell r="C546">
            <v>12.5512</v>
          </cell>
          <cell r="D546">
            <v>10.8446</v>
          </cell>
          <cell r="E546">
            <v>0.1671</v>
          </cell>
          <cell r="F546">
            <v>1.5394000000000001</v>
          </cell>
          <cell r="G546">
            <v>0</v>
          </cell>
          <cell r="H546">
            <v>13.5</v>
          </cell>
          <cell r="I546">
            <v>27</v>
          </cell>
          <cell r="J546">
            <v>45</v>
          </cell>
        </row>
        <row r="547">
          <cell r="B547">
            <v>12900</v>
          </cell>
          <cell r="C547">
            <v>2.6415999999999999</v>
          </cell>
          <cell r="D547">
            <v>1.3902000000000001</v>
          </cell>
          <cell r="E547">
            <v>1.2514000000000001</v>
          </cell>
          <cell r="F547">
            <v>0</v>
          </cell>
          <cell r="G547">
            <v>0</v>
          </cell>
          <cell r="H547">
            <v>13.5</v>
          </cell>
          <cell r="I547">
            <v>27</v>
          </cell>
          <cell r="J547">
            <v>45</v>
          </cell>
        </row>
        <row r="548">
          <cell r="B548">
            <v>12900</v>
          </cell>
          <cell r="C548">
            <v>1.6294999999999999</v>
          </cell>
          <cell r="D548">
            <v>1.6113</v>
          </cell>
          <cell r="E548">
            <v>1.8100000000000002E-2</v>
          </cell>
          <cell r="F548">
            <v>0</v>
          </cell>
          <cell r="G548">
            <v>0</v>
          </cell>
          <cell r="H548">
            <v>13.5</v>
          </cell>
          <cell r="I548">
            <v>27</v>
          </cell>
          <cell r="J548">
            <v>45</v>
          </cell>
        </row>
        <row r="549">
          <cell r="B549">
            <v>12900</v>
          </cell>
          <cell r="C549">
            <v>0.88270000000000004</v>
          </cell>
          <cell r="D549">
            <v>0.88270000000000004</v>
          </cell>
          <cell r="E549">
            <v>0</v>
          </cell>
          <cell r="F549">
            <v>0</v>
          </cell>
          <cell r="G549">
            <v>0</v>
          </cell>
          <cell r="H549">
            <v>13.5</v>
          </cell>
          <cell r="I549">
            <v>27</v>
          </cell>
          <cell r="J549">
            <v>45</v>
          </cell>
        </row>
        <row r="550">
          <cell r="B550">
            <v>12900</v>
          </cell>
          <cell r="C550">
            <v>5.1538000000000004</v>
          </cell>
          <cell r="D550">
            <v>3.8841999999999999</v>
          </cell>
          <cell r="E550">
            <v>1.2695000000000001</v>
          </cell>
          <cell r="F550">
            <v>0</v>
          </cell>
          <cell r="G550">
            <v>0</v>
          </cell>
          <cell r="H550">
            <v>13.5</v>
          </cell>
          <cell r="I550">
            <v>27</v>
          </cell>
          <cell r="J550">
            <v>45</v>
          </cell>
        </row>
        <row r="551">
          <cell r="B551">
            <v>12902</v>
          </cell>
          <cell r="C551">
            <v>3.0672999999999999</v>
          </cell>
          <cell r="D551">
            <v>2.2883</v>
          </cell>
          <cell r="E551">
            <v>2.8899999999999999E-2</v>
          </cell>
          <cell r="F551">
            <v>0.75</v>
          </cell>
          <cell r="G551">
            <v>0</v>
          </cell>
          <cell r="H551">
            <v>13.5</v>
          </cell>
          <cell r="I551">
            <v>27</v>
          </cell>
          <cell r="J551">
            <v>45</v>
          </cell>
        </row>
        <row r="552">
          <cell r="B552">
            <v>12903</v>
          </cell>
          <cell r="C552">
            <v>3.8929</v>
          </cell>
          <cell r="D552">
            <v>2.9287999999999998</v>
          </cell>
          <cell r="E552">
            <v>0</v>
          </cell>
          <cell r="F552">
            <v>0.96409999999999996</v>
          </cell>
          <cell r="G552">
            <v>0</v>
          </cell>
          <cell r="H552">
            <v>13.5</v>
          </cell>
          <cell r="I552">
            <v>27</v>
          </cell>
          <cell r="J552">
            <v>45</v>
          </cell>
        </row>
        <row r="553">
          <cell r="B553">
            <v>12907</v>
          </cell>
          <cell r="C553">
            <v>2.847</v>
          </cell>
          <cell r="D553">
            <v>2.3912</v>
          </cell>
          <cell r="E553">
            <v>0</v>
          </cell>
          <cell r="F553">
            <v>0.45569999999999999</v>
          </cell>
          <cell r="G553">
            <v>0</v>
          </cell>
          <cell r="H553">
            <v>13.5</v>
          </cell>
          <cell r="I553">
            <v>27</v>
          </cell>
          <cell r="J553">
            <v>45</v>
          </cell>
        </row>
        <row r="554">
          <cell r="B554">
            <v>12904</v>
          </cell>
          <cell r="C554">
            <v>9.8071000000000002</v>
          </cell>
          <cell r="D554">
            <v>7.6082999999999998</v>
          </cell>
          <cell r="E554">
            <v>2.8899999999999999E-2</v>
          </cell>
          <cell r="F554">
            <v>2.1697000000000002</v>
          </cell>
          <cell r="G554">
            <v>0</v>
          </cell>
          <cell r="H554">
            <v>13.5</v>
          </cell>
          <cell r="I554">
            <v>27</v>
          </cell>
          <cell r="J554">
            <v>45</v>
          </cell>
        </row>
        <row r="555">
          <cell r="B555">
            <v>12907</v>
          </cell>
          <cell r="C555">
            <v>1.7289000000000001</v>
          </cell>
          <cell r="D555">
            <v>1.7015</v>
          </cell>
          <cell r="E555">
            <v>2.7400000000000001E-2</v>
          </cell>
          <cell r="F555">
            <v>0</v>
          </cell>
          <cell r="G555">
            <v>0</v>
          </cell>
          <cell r="H555">
            <v>13.5</v>
          </cell>
          <cell r="I555">
            <v>27</v>
          </cell>
          <cell r="J555">
            <v>45</v>
          </cell>
        </row>
        <row r="556">
          <cell r="B556">
            <v>12907</v>
          </cell>
          <cell r="C556">
            <v>4.5086000000000004</v>
          </cell>
          <cell r="D556">
            <v>4.5086000000000004</v>
          </cell>
          <cell r="E556">
            <v>0</v>
          </cell>
          <cell r="F556">
            <v>0</v>
          </cell>
          <cell r="G556">
            <v>0</v>
          </cell>
          <cell r="H556">
            <v>13.5</v>
          </cell>
          <cell r="I556">
            <v>27</v>
          </cell>
          <cell r="J556">
            <v>45</v>
          </cell>
        </row>
        <row r="557">
          <cell r="B557">
            <v>12907</v>
          </cell>
          <cell r="C557">
            <v>3.4015</v>
          </cell>
          <cell r="D557">
            <v>3.3334000000000001</v>
          </cell>
          <cell r="E557">
            <v>6.8000000000000005E-2</v>
          </cell>
          <cell r="F557">
            <v>0</v>
          </cell>
          <cell r="G557">
            <v>0</v>
          </cell>
          <cell r="H557">
            <v>13.5</v>
          </cell>
          <cell r="I557">
            <v>27</v>
          </cell>
          <cell r="J557">
            <v>45</v>
          </cell>
        </row>
        <row r="558">
          <cell r="B558">
            <v>12907</v>
          </cell>
          <cell r="C558">
            <v>9.6389999999999993</v>
          </cell>
          <cell r="D558">
            <v>9.5434999999999999</v>
          </cell>
          <cell r="E558">
            <v>9.5399999999999999E-2</v>
          </cell>
          <cell r="F558">
            <v>0</v>
          </cell>
          <cell r="G558">
            <v>0</v>
          </cell>
          <cell r="I558">
            <v>27</v>
          </cell>
          <cell r="J558">
            <v>45</v>
          </cell>
        </row>
        <row r="559">
          <cell r="B559">
            <v>12902</v>
          </cell>
          <cell r="C559">
            <v>37.150700000000001</v>
          </cell>
          <cell r="D559">
            <v>31.880600000000001</v>
          </cell>
          <cell r="E559">
            <v>1.5607</v>
          </cell>
          <cell r="F559">
            <v>3.7088999999999999</v>
          </cell>
          <cell r="G559">
            <v>0</v>
          </cell>
          <cell r="J559">
            <v>45</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4,2</v>
          </cell>
          <cell r="J562" t="str">
            <v>Padrão Anual = 7</v>
          </cell>
        </row>
        <row r="563">
          <cell r="B563">
            <v>182781</v>
          </cell>
          <cell r="C563">
            <v>0.3649</v>
          </cell>
          <cell r="D563">
            <v>0.34920000000000001</v>
          </cell>
          <cell r="E563">
            <v>1.35E-2</v>
          </cell>
          <cell r="F563">
            <v>2.2000000000000001E-3</v>
          </cell>
          <cell r="G563">
            <v>0</v>
          </cell>
          <cell r="H563">
            <v>2.5</v>
          </cell>
          <cell r="I563">
            <v>4.2</v>
          </cell>
          <cell r="J563">
            <v>7</v>
          </cell>
        </row>
        <row r="564">
          <cell r="B564">
            <v>182732</v>
          </cell>
          <cell r="C564">
            <v>0.40710000000000002</v>
          </cell>
          <cell r="D564">
            <v>0.36809999999999998</v>
          </cell>
          <cell r="E564">
            <v>3.9E-2</v>
          </cell>
          <cell r="F564">
            <v>0</v>
          </cell>
          <cell r="G564">
            <v>0</v>
          </cell>
          <cell r="H564">
            <v>2.5</v>
          </cell>
          <cell r="I564">
            <v>4.2</v>
          </cell>
          <cell r="J564">
            <v>7</v>
          </cell>
        </row>
        <row r="565">
          <cell r="B565">
            <v>182748</v>
          </cell>
          <cell r="C565">
            <v>0.94189999999999996</v>
          </cell>
          <cell r="D565">
            <v>0.65629999999999999</v>
          </cell>
          <cell r="E565">
            <v>1.04E-2</v>
          </cell>
          <cell r="F565">
            <v>6.1000000000000004E-3</v>
          </cell>
          <cell r="G565">
            <v>0.26900000000000002</v>
          </cell>
          <cell r="H565">
            <v>2.5</v>
          </cell>
          <cell r="I565">
            <v>4.2</v>
          </cell>
          <cell r="J565">
            <v>7</v>
          </cell>
        </row>
        <row r="566">
          <cell r="B566">
            <v>182754</v>
          </cell>
          <cell r="C566">
            <v>1.7139</v>
          </cell>
          <cell r="D566">
            <v>1.3735999999999999</v>
          </cell>
          <cell r="E566">
            <v>6.2899999999999998E-2</v>
          </cell>
          <cell r="F566">
            <v>8.3000000000000001E-3</v>
          </cell>
          <cell r="G566">
            <v>0.26900000000000002</v>
          </cell>
          <cell r="H566">
            <v>2.5</v>
          </cell>
          <cell r="I566">
            <v>4.2</v>
          </cell>
          <cell r="J566">
            <v>7</v>
          </cell>
        </row>
        <row r="567">
          <cell r="B567">
            <v>182713</v>
          </cell>
          <cell r="C567">
            <v>0.31590000000000001</v>
          </cell>
          <cell r="D567">
            <v>0.2467</v>
          </cell>
          <cell r="E567">
            <v>3.1899999999999998E-2</v>
          </cell>
          <cell r="F567">
            <v>3.73E-2</v>
          </cell>
          <cell r="G567">
            <v>0</v>
          </cell>
          <cell r="H567">
            <v>2.5</v>
          </cell>
          <cell r="I567">
            <v>4.2</v>
          </cell>
          <cell r="J567">
            <v>7</v>
          </cell>
        </row>
        <row r="568">
          <cell r="B568">
            <v>182723</v>
          </cell>
          <cell r="C568">
            <v>0.42370000000000002</v>
          </cell>
          <cell r="D568">
            <v>0.3226</v>
          </cell>
          <cell r="E568">
            <v>0.10100000000000001</v>
          </cell>
          <cell r="F568">
            <v>0</v>
          </cell>
          <cell r="G568">
            <v>0</v>
          </cell>
          <cell r="H568">
            <v>2.5</v>
          </cell>
          <cell r="I568">
            <v>4.2</v>
          </cell>
          <cell r="J568">
            <v>7</v>
          </cell>
        </row>
        <row r="569">
          <cell r="B569">
            <v>182723</v>
          </cell>
          <cell r="C569">
            <v>0.4708</v>
          </cell>
          <cell r="D569">
            <v>0.3957</v>
          </cell>
          <cell r="E569">
            <v>7.51E-2</v>
          </cell>
          <cell r="F569">
            <v>0</v>
          </cell>
          <cell r="G569">
            <v>0</v>
          </cell>
          <cell r="H569">
            <v>2.5</v>
          </cell>
          <cell r="I569">
            <v>4.2</v>
          </cell>
          <cell r="J569">
            <v>7</v>
          </cell>
        </row>
        <row r="570">
          <cell r="B570">
            <v>182720</v>
          </cell>
          <cell r="C570">
            <v>1.2103999999999999</v>
          </cell>
          <cell r="D570">
            <v>0.96499999999999997</v>
          </cell>
          <cell r="E570">
            <v>0.20799999999999999</v>
          </cell>
          <cell r="F570">
            <v>3.73E-2</v>
          </cell>
          <cell r="G570">
            <v>0</v>
          </cell>
          <cell r="H570">
            <v>2.5</v>
          </cell>
          <cell r="I570">
            <v>4.2</v>
          </cell>
          <cell r="J570">
            <v>7</v>
          </cell>
        </row>
        <row r="571">
          <cell r="B571">
            <v>182669</v>
          </cell>
          <cell r="C571">
            <v>0.21759999999999999</v>
          </cell>
          <cell r="D571">
            <v>0.1447</v>
          </cell>
          <cell r="E571">
            <v>5.45E-2</v>
          </cell>
          <cell r="F571">
            <v>0</v>
          </cell>
          <cell r="G571">
            <v>1.84E-2</v>
          </cell>
          <cell r="H571">
            <v>2.5</v>
          </cell>
          <cell r="I571">
            <v>4.2</v>
          </cell>
          <cell r="J571">
            <v>7</v>
          </cell>
        </row>
        <row r="572">
          <cell r="B572">
            <v>182632</v>
          </cell>
          <cell r="C572">
            <v>0.45569999999999999</v>
          </cell>
          <cell r="D572">
            <v>0.34820000000000001</v>
          </cell>
          <cell r="E572">
            <v>8.2199999999999995E-2</v>
          </cell>
          <cell r="F572">
            <v>2.53E-2</v>
          </cell>
          <cell r="G572">
            <v>0</v>
          </cell>
          <cell r="H572">
            <v>2.5</v>
          </cell>
          <cell r="I572">
            <v>4.2</v>
          </cell>
          <cell r="J572">
            <v>7</v>
          </cell>
        </row>
        <row r="573">
          <cell r="B573">
            <v>182554</v>
          </cell>
          <cell r="C573">
            <v>0.29899999999999999</v>
          </cell>
          <cell r="D573">
            <v>0.20549999999999999</v>
          </cell>
          <cell r="E573">
            <v>5.3699999999999998E-2</v>
          </cell>
          <cell r="F573">
            <v>0</v>
          </cell>
          <cell r="G573">
            <v>3.9800000000000002E-2</v>
          </cell>
          <cell r="H573">
            <v>2.5</v>
          </cell>
          <cell r="I573">
            <v>4.2</v>
          </cell>
          <cell r="J573">
            <v>7</v>
          </cell>
        </row>
        <row r="574">
          <cell r="B574">
            <v>182618</v>
          </cell>
          <cell r="C574">
            <v>0.97230000000000005</v>
          </cell>
          <cell r="D574">
            <v>0.69840000000000002</v>
          </cell>
          <cell r="E574">
            <v>0.19040000000000001</v>
          </cell>
          <cell r="F574">
            <v>2.53E-2</v>
          </cell>
          <cell r="G574">
            <v>5.8200000000000002E-2</v>
          </cell>
          <cell r="H574">
            <v>2.5</v>
          </cell>
          <cell r="I574">
            <v>4.2</v>
          </cell>
          <cell r="J574">
            <v>7</v>
          </cell>
        </row>
        <row r="575">
          <cell r="B575">
            <v>182554</v>
          </cell>
          <cell r="C575">
            <v>0.36399999999999999</v>
          </cell>
          <cell r="D575">
            <v>0.25929999999999997</v>
          </cell>
          <cell r="E575">
            <v>0.1047</v>
          </cell>
          <cell r="F575">
            <v>0</v>
          </cell>
          <cell r="G575">
            <v>0</v>
          </cell>
          <cell r="H575">
            <v>2.5</v>
          </cell>
          <cell r="I575">
            <v>4.2</v>
          </cell>
          <cell r="J575">
            <v>7</v>
          </cell>
        </row>
        <row r="576">
          <cell r="B576">
            <v>182554</v>
          </cell>
          <cell r="C576">
            <v>1.2810999999999999</v>
          </cell>
          <cell r="D576">
            <v>0.65529999999999999</v>
          </cell>
          <cell r="E576">
            <v>0.13370000000000001</v>
          </cell>
          <cell r="F576">
            <v>0.43430000000000002</v>
          </cell>
          <cell r="G576">
            <v>5.7799999999999997E-2</v>
          </cell>
          <cell r="H576">
            <v>2.5</v>
          </cell>
          <cell r="I576">
            <v>4.2</v>
          </cell>
          <cell r="J576">
            <v>7</v>
          </cell>
        </row>
        <row r="577">
          <cell r="B577">
            <v>182554</v>
          </cell>
          <cell r="C577">
            <v>0.68500000000000005</v>
          </cell>
          <cell r="D577">
            <v>0.58919999999999995</v>
          </cell>
          <cell r="E577">
            <v>2.0500000000000001E-2</v>
          </cell>
          <cell r="F577">
            <v>7.5300000000000006E-2</v>
          </cell>
          <cell r="G577">
            <v>0</v>
          </cell>
          <cell r="H577">
            <v>2.5</v>
          </cell>
          <cell r="I577">
            <v>4.2</v>
          </cell>
          <cell r="J577">
            <v>7</v>
          </cell>
        </row>
        <row r="578">
          <cell r="B578">
            <v>182554</v>
          </cell>
          <cell r="C578">
            <v>2.3300999999999998</v>
          </cell>
          <cell r="D578">
            <v>1.5038</v>
          </cell>
          <cell r="E578">
            <v>0.25890000000000002</v>
          </cell>
          <cell r="F578">
            <v>0.50960000000000005</v>
          </cell>
          <cell r="G578">
            <v>5.7799999999999997E-2</v>
          </cell>
          <cell r="I578">
            <v>4.2</v>
          </cell>
          <cell r="J578">
            <v>7</v>
          </cell>
        </row>
        <row r="579">
          <cell r="B579">
            <v>182661</v>
          </cell>
          <cell r="C579">
            <v>6.2263000000000002</v>
          </cell>
          <cell r="D579">
            <v>4.5407000000000002</v>
          </cell>
          <cell r="E579">
            <v>0.72009999999999996</v>
          </cell>
          <cell r="F579">
            <v>0.58020000000000005</v>
          </cell>
          <cell r="G579">
            <v>0.3851</v>
          </cell>
          <cell r="J579">
            <v>7</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120058</v>
          </cell>
          <cell r="C583">
            <v>0.60919999999999996</v>
          </cell>
          <cell r="D583">
            <v>0.55589999999999995</v>
          </cell>
          <cell r="E583">
            <v>5.33E-2</v>
          </cell>
          <cell r="F583">
            <v>0</v>
          </cell>
          <cell r="G583">
            <v>0</v>
          </cell>
          <cell r="H583">
            <v>2.5</v>
          </cell>
          <cell r="I583">
            <v>4.8</v>
          </cell>
          <cell r="J583">
            <v>8</v>
          </cell>
        </row>
        <row r="584">
          <cell r="B584">
            <v>119976</v>
          </cell>
          <cell r="C584">
            <v>1.0094000000000001</v>
          </cell>
          <cell r="D584">
            <v>0.79720000000000002</v>
          </cell>
          <cell r="E584">
            <v>0.21210000000000001</v>
          </cell>
          <cell r="F584">
            <v>0</v>
          </cell>
          <cell r="G584">
            <v>0</v>
          </cell>
          <cell r="H584">
            <v>2.5</v>
          </cell>
          <cell r="I584">
            <v>4.8</v>
          </cell>
          <cell r="J584">
            <v>8</v>
          </cell>
        </row>
        <row r="585">
          <cell r="B585">
            <v>119979</v>
          </cell>
          <cell r="C585">
            <v>0.42949999999999999</v>
          </cell>
          <cell r="D585">
            <v>0.38790000000000002</v>
          </cell>
          <cell r="E585">
            <v>4.1599999999999998E-2</v>
          </cell>
          <cell r="F585">
            <v>0</v>
          </cell>
          <cell r="G585">
            <v>0</v>
          </cell>
          <cell r="H585">
            <v>2.5</v>
          </cell>
          <cell r="I585">
            <v>4.8</v>
          </cell>
          <cell r="J585">
            <v>8</v>
          </cell>
        </row>
        <row r="586">
          <cell r="B586">
            <v>120004</v>
          </cell>
          <cell r="C586">
            <v>2.048</v>
          </cell>
          <cell r="D586">
            <v>1.7410000000000001</v>
          </cell>
          <cell r="E586">
            <v>0.307</v>
          </cell>
          <cell r="F586">
            <v>0</v>
          </cell>
          <cell r="G586">
            <v>0</v>
          </cell>
          <cell r="H586">
            <v>2.5</v>
          </cell>
          <cell r="I586">
            <v>4.8</v>
          </cell>
          <cell r="J586">
            <v>8</v>
          </cell>
        </row>
        <row r="587">
          <cell r="B587">
            <v>119963</v>
          </cell>
          <cell r="C587">
            <v>0.15620000000000001</v>
          </cell>
          <cell r="D587">
            <v>0.13919999999999999</v>
          </cell>
          <cell r="E587">
            <v>1.1900000000000001E-2</v>
          </cell>
          <cell r="F587">
            <v>5.1000000000000004E-3</v>
          </cell>
          <cell r="G587">
            <v>0</v>
          </cell>
          <cell r="H587">
            <v>2.5</v>
          </cell>
          <cell r="I587">
            <v>4.8</v>
          </cell>
          <cell r="J587">
            <v>8</v>
          </cell>
        </row>
        <row r="588">
          <cell r="B588">
            <v>119958</v>
          </cell>
          <cell r="C588">
            <v>7.4200000000000002E-2</v>
          </cell>
          <cell r="D588">
            <v>5.9900000000000002E-2</v>
          </cell>
          <cell r="E588">
            <v>1.26E-2</v>
          </cell>
          <cell r="F588">
            <v>1.6000000000000001E-3</v>
          </cell>
          <cell r="G588">
            <v>0</v>
          </cell>
          <cell r="H588">
            <v>2.5</v>
          </cell>
          <cell r="I588">
            <v>4.8</v>
          </cell>
          <cell r="J588">
            <v>8</v>
          </cell>
        </row>
        <row r="589">
          <cell r="B589">
            <v>119957</v>
          </cell>
          <cell r="C589">
            <v>0.30520000000000003</v>
          </cell>
          <cell r="D589">
            <v>0.1802</v>
          </cell>
          <cell r="E589">
            <v>0.125</v>
          </cell>
          <cell r="F589">
            <v>0</v>
          </cell>
          <cell r="G589">
            <v>0</v>
          </cell>
          <cell r="H589">
            <v>2.5</v>
          </cell>
          <cell r="I589">
            <v>4.8</v>
          </cell>
          <cell r="J589">
            <v>8</v>
          </cell>
        </row>
        <row r="590">
          <cell r="B590">
            <v>119959</v>
          </cell>
          <cell r="C590">
            <v>0.53559999999999997</v>
          </cell>
          <cell r="D590">
            <v>0.37930000000000003</v>
          </cell>
          <cell r="E590">
            <v>0.14949999999999999</v>
          </cell>
          <cell r="F590">
            <v>6.7000000000000002E-3</v>
          </cell>
          <cell r="G590">
            <v>0</v>
          </cell>
          <cell r="H590">
            <v>2.5</v>
          </cell>
          <cell r="I590">
            <v>4.8</v>
          </cell>
          <cell r="J590">
            <v>8</v>
          </cell>
        </row>
        <row r="591">
          <cell r="B591">
            <v>119866</v>
          </cell>
          <cell r="C591">
            <v>0.64959999999999996</v>
          </cell>
          <cell r="D591">
            <v>0.59840000000000004</v>
          </cell>
          <cell r="E591">
            <v>5.1200000000000002E-2</v>
          </cell>
          <cell r="F591">
            <v>0</v>
          </cell>
          <cell r="G591">
            <v>0</v>
          </cell>
          <cell r="H591">
            <v>2.5</v>
          </cell>
          <cell r="I591">
            <v>4.8</v>
          </cell>
          <cell r="J591">
            <v>8</v>
          </cell>
        </row>
        <row r="592">
          <cell r="B592">
            <v>119680</v>
          </cell>
          <cell r="C592">
            <v>0.31680000000000003</v>
          </cell>
          <cell r="D592">
            <v>0.26150000000000001</v>
          </cell>
          <cell r="E592">
            <v>5.5199999999999999E-2</v>
          </cell>
          <cell r="F592">
            <v>0</v>
          </cell>
          <cell r="G592">
            <v>0</v>
          </cell>
          <cell r="H592">
            <v>2.5</v>
          </cell>
          <cell r="I592">
            <v>4.8</v>
          </cell>
          <cell r="J592">
            <v>8</v>
          </cell>
        </row>
        <row r="593">
          <cell r="B593">
            <v>119669</v>
          </cell>
          <cell r="C593">
            <v>0.40720000000000001</v>
          </cell>
          <cell r="D593">
            <v>0.38350000000000001</v>
          </cell>
          <cell r="E593">
            <v>2.2700000000000001E-2</v>
          </cell>
          <cell r="F593">
            <v>0</v>
          </cell>
          <cell r="G593">
            <v>1E-3</v>
          </cell>
          <cell r="H593">
            <v>2.5</v>
          </cell>
          <cell r="I593">
            <v>4.8</v>
          </cell>
          <cell r="J593">
            <v>8</v>
          </cell>
        </row>
        <row r="594">
          <cell r="B594">
            <v>119738</v>
          </cell>
          <cell r="C594">
            <v>1.3738999999999999</v>
          </cell>
          <cell r="D594">
            <v>1.2437</v>
          </cell>
          <cell r="E594">
            <v>0.12909999999999999</v>
          </cell>
          <cell r="F594">
            <v>0</v>
          </cell>
          <cell r="G594">
            <v>1E-3</v>
          </cell>
          <cell r="H594">
            <v>2.5</v>
          </cell>
          <cell r="I594">
            <v>4.8</v>
          </cell>
          <cell r="J594">
            <v>8</v>
          </cell>
        </row>
        <row r="595">
          <cell r="B595">
            <v>119662</v>
          </cell>
          <cell r="C595">
            <v>0.2213</v>
          </cell>
          <cell r="D595">
            <v>0.2089</v>
          </cell>
          <cell r="E595">
            <v>1.24E-2</v>
          </cell>
          <cell r="F595">
            <v>0</v>
          </cell>
          <cell r="G595">
            <v>0</v>
          </cell>
          <cell r="H595">
            <v>2.5</v>
          </cell>
          <cell r="I595">
            <v>4.8</v>
          </cell>
          <cell r="J595">
            <v>8</v>
          </cell>
        </row>
        <row r="596">
          <cell r="B596">
            <v>119723</v>
          </cell>
          <cell r="C596">
            <v>0.45600000000000002</v>
          </cell>
          <cell r="D596">
            <v>0.42159999999999997</v>
          </cell>
          <cell r="E596">
            <v>3.4299999999999997E-2</v>
          </cell>
          <cell r="F596">
            <v>0</v>
          </cell>
          <cell r="G596">
            <v>0</v>
          </cell>
          <cell r="H596">
            <v>2.5</v>
          </cell>
          <cell r="I596">
            <v>4.8</v>
          </cell>
          <cell r="J596">
            <v>8</v>
          </cell>
        </row>
        <row r="597">
          <cell r="B597">
            <v>119712</v>
          </cell>
          <cell r="C597">
            <v>0.58450000000000002</v>
          </cell>
          <cell r="D597">
            <v>0.53410000000000002</v>
          </cell>
          <cell r="E597">
            <v>5.04E-2</v>
          </cell>
          <cell r="F597">
            <v>0</v>
          </cell>
          <cell r="G597">
            <v>0</v>
          </cell>
          <cell r="H597">
            <v>2.5</v>
          </cell>
          <cell r="I597">
            <v>4.8</v>
          </cell>
          <cell r="J597">
            <v>8</v>
          </cell>
        </row>
        <row r="598">
          <cell r="B598">
            <v>119699</v>
          </cell>
          <cell r="C598">
            <v>1.2619</v>
          </cell>
          <cell r="D598">
            <v>1.1647000000000001</v>
          </cell>
          <cell r="E598">
            <v>9.7100000000000006E-2</v>
          </cell>
          <cell r="F598">
            <v>0</v>
          </cell>
          <cell r="G598">
            <v>0</v>
          </cell>
          <cell r="I598">
            <v>4.8</v>
          </cell>
          <cell r="J598">
            <v>8</v>
          </cell>
        </row>
        <row r="599">
          <cell r="B599">
            <v>119850</v>
          </cell>
          <cell r="C599">
            <v>5.2196999999999996</v>
          </cell>
          <cell r="D599">
            <v>4.5286</v>
          </cell>
          <cell r="E599">
            <v>0.68300000000000005</v>
          </cell>
          <cell r="F599">
            <v>6.7000000000000002E-3</v>
          </cell>
          <cell r="G599">
            <v>1E-3</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2,5</v>
          </cell>
          <cell r="I602" t="str">
            <v>Padrão Trimestral = 4,8</v>
          </cell>
          <cell r="J602" t="str">
            <v>Padrão Anual = 8</v>
          </cell>
        </row>
        <row r="603">
          <cell r="B603">
            <v>80506</v>
          </cell>
          <cell r="C603">
            <v>0.40710000000000002</v>
          </cell>
          <cell r="D603">
            <v>0.379</v>
          </cell>
          <cell r="E603">
            <v>2.8199999999999999E-2</v>
          </cell>
          <cell r="F603">
            <v>0</v>
          </cell>
          <cell r="G603">
            <v>0</v>
          </cell>
          <cell r="H603">
            <v>2.5</v>
          </cell>
          <cell r="I603">
            <v>4.8</v>
          </cell>
          <cell r="J603">
            <v>8</v>
          </cell>
        </row>
        <row r="604">
          <cell r="B604">
            <v>80487</v>
          </cell>
          <cell r="C604">
            <v>0.97330000000000005</v>
          </cell>
          <cell r="D604">
            <v>0.93230000000000002</v>
          </cell>
          <cell r="E604">
            <v>3.4500000000000003E-2</v>
          </cell>
          <cell r="F604">
            <v>6.4999999999999997E-3</v>
          </cell>
          <cell r="G604">
            <v>0</v>
          </cell>
          <cell r="H604">
            <v>2.5</v>
          </cell>
          <cell r="I604">
            <v>4.8</v>
          </cell>
          <cell r="J604">
            <v>8</v>
          </cell>
        </row>
        <row r="605">
          <cell r="B605">
            <v>80489</v>
          </cell>
          <cell r="C605">
            <v>0.46089999999999998</v>
          </cell>
          <cell r="D605">
            <v>0.42009999999999997</v>
          </cell>
          <cell r="E605">
            <v>4.0899999999999999E-2</v>
          </cell>
          <cell r="F605">
            <v>0</v>
          </cell>
          <cell r="G605">
            <v>0</v>
          </cell>
          <cell r="H605">
            <v>2.5</v>
          </cell>
          <cell r="I605">
            <v>4.8</v>
          </cell>
          <cell r="J605">
            <v>8</v>
          </cell>
        </row>
        <row r="606">
          <cell r="B606">
            <v>80494</v>
          </cell>
          <cell r="C606">
            <v>1.8411999999999999</v>
          </cell>
          <cell r="D606">
            <v>1.7313000000000001</v>
          </cell>
          <cell r="E606">
            <v>0.1036</v>
          </cell>
          <cell r="F606">
            <v>6.4999999999999997E-3</v>
          </cell>
          <cell r="G606">
            <v>0</v>
          </cell>
          <cell r="H606">
            <v>2.5</v>
          </cell>
          <cell r="I606">
            <v>4.8</v>
          </cell>
          <cell r="J606">
            <v>8</v>
          </cell>
        </row>
        <row r="607">
          <cell r="B607">
            <v>80441</v>
          </cell>
          <cell r="C607">
            <v>0.27100000000000002</v>
          </cell>
          <cell r="D607">
            <v>0.14149999999999999</v>
          </cell>
          <cell r="E607">
            <v>0.1295</v>
          </cell>
          <cell r="F607">
            <v>0</v>
          </cell>
          <cell r="G607">
            <v>0</v>
          </cell>
          <cell r="H607">
            <v>2.5</v>
          </cell>
          <cell r="I607">
            <v>4.8</v>
          </cell>
          <cell r="J607">
            <v>8</v>
          </cell>
        </row>
        <row r="608">
          <cell r="B608">
            <v>80441</v>
          </cell>
          <cell r="C608">
            <v>0.55279999999999996</v>
          </cell>
          <cell r="D608">
            <v>0.19739999999999999</v>
          </cell>
          <cell r="E608">
            <v>0.32629999999999998</v>
          </cell>
          <cell r="F608">
            <v>2.9000000000000001E-2</v>
          </cell>
          <cell r="G608">
            <v>0</v>
          </cell>
          <cell r="H608">
            <v>2.5</v>
          </cell>
          <cell r="I608">
            <v>4.8</v>
          </cell>
          <cell r="J608">
            <v>8</v>
          </cell>
        </row>
        <row r="609">
          <cell r="B609">
            <v>80441</v>
          </cell>
          <cell r="C609">
            <v>0.1867</v>
          </cell>
          <cell r="D609">
            <v>0.15179999999999999</v>
          </cell>
          <cell r="E609">
            <v>3.49E-2</v>
          </cell>
          <cell r="F609">
            <v>0</v>
          </cell>
          <cell r="G609">
            <v>0</v>
          </cell>
          <cell r="H609">
            <v>2.5</v>
          </cell>
          <cell r="I609">
            <v>4.8</v>
          </cell>
          <cell r="J609">
            <v>8</v>
          </cell>
        </row>
        <row r="610">
          <cell r="B610">
            <v>80441</v>
          </cell>
          <cell r="C610">
            <v>1.0105</v>
          </cell>
          <cell r="D610">
            <v>0.49070000000000003</v>
          </cell>
          <cell r="E610">
            <v>0.49070000000000003</v>
          </cell>
          <cell r="F610">
            <v>2.9000000000000001E-2</v>
          </cell>
          <cell r="G610">
            <v>0</v>
          </cell>
          <cell r="H610">
            <v>2.5</v>
          </cell>
          <cell r="I610">
            <v>4.8</v>
          </cell>
          <cell r="J610">
            <v>8</v>
          </cell>
        </row>
        <row r="611">
          <cell r="B611">
            <v>80440</v>
          </cell>
          <cell r="C611">
            <v>0.25850000000000001</v>
          </cell>
          <cell r="D611">
            <v>0.1673</v>
          </cell>
          <cell r="E611">
            <v>2.9600000000000001E-2</v>
          </cell>
          <cell r="F611">
            <v>6.1600000000000002E-2</v>
          </cell>
          <cell r="G611">
            <v>0</v>
          </cell>
          <cell r="H611">
            <v>2.5</v>
          </cell>
          <cell r="I611">
            <v>4.8</v>
          </cell>
          <cell r="J611">
            <v>8</v>
          </cell>
        </row>
        <row r="612">
          <cell r="B612">
            <v>80399</v>
          </cell>
          <cell r="C612">
            <v>0.13489999999999999</v>
          </cell>
          <cell r="D612">
            <v>8.9700000000000002E-2</v>
          </cell>
          <cell r="E612">
            <v>4.5199999999999997E-2</v>
          </cell>
          <cell r="F612">
            <v>0</v>
          </cell>
          <cell r="G612">
            <v>0</v>
          </cell>
          <cell r="H612">
            <v>2.5</v>
          </cell>
          <cell r="I612">
            <v>4.8</v>
          </cell>
          <cell r="J612">
            <v>8</v>
          </cell>
        </row>
        <row r="613">
          <cell r="B613">
            <v>80381</v>
          </cell>
          <cell r="C613">
            <v>0.3921</v>
          </cell>
          <cell r="D613">
            <v>0.36830000000000002</v>
          </cell>
          <cell r="E613">
            <v>1.8800000000000001E-2</v>
          </cell>
          <cell r="F613">
            <v>4.8999999999999998E-3</v>
          </cell>
          <cell r="G613">
            <v>0</v>
          </cell>
          <cell r="H613">
            <v>2.5</v>
          </cell>
          <cell r="I613">
            <v>4.8</v>
          </cell>
          <cell r="J613">
            <v>8</v>
          </cell>
        </row>
        <row r="614">
          <cell r="B614">
            <v>80407</v>
          </cell>
          <cell r="C614">
            <v>0.78549999999999998</v>
          </cell>
          <cell r="D614">
            <v>0.62519999999999998</v>
          </cell>
          <cell r="E614">
            <v>9.3600000000000003E-2</v>
          </cell>
          <cell r="F614">
            <v>6.6500000000000004E-2</v>
          </cell>
          <cell r="G614">
            <v>0</v>
          </cell>
          <cell r="H614">
            <v>2.5</v>
          </cell>
          <cell r="I614">
            <v>4.8</v>
          </cell>
          <cell r="J614">
            <v>8</v>
          </cell>
        </row>
        <row r="615">
          <cell r="B615">
            <v>80335</v>
          </cell>
          <cell r="C615">
            <v>0.38769999999999999</v>
          </cell>
          <cell r="D615">
            <v>0.28370000000000001</v>
          </cell>
          <cell r="E615">
            <v>0.104</v>
          </cell>
          <cell r="F615">
            <v>0</v>
          </cell>
          <cell r="G615">
            <v>0</v>
          </cell>
          <cell r="H615">
            <v>2.5</v>
          </cell>
          <cell r="I615">
            <v>4.8</v>
          </cell>
          <cell r="J615">
            <v>8</v>
          </cell>
        </row>
        <row r="616">
          <cell r="B616">
            <v>80325</v>
          </cell>
          <cell r="C616">
            <v>0.16800000000000001</v>
          </cell>
          <cell r="D616">
            <v>0.1527</v>
          </cell>
          <cell r="E616">
            <v>1.5299999999999999E-2</v>
          </cell>
          <cell r="F616">
            <v>0</v>
          </cell>
          <cell r="G616">
            <v>0</v>
          </cell>
          <cell r="H616">
            <v>2.5</v>
          </cell>
          <cell r="I616">
            <v>4.8</v>
          </cell>
          <cell r="J616">
            <v>8</v>
          </cell>
        </row>
        <row r="617">
          <cell r="B617">
            <v>80312</v>
          </cell>
          <cell r="C617">
            <v>0.5272</v>
          </cell>
          <cell r="D617">
            <v>0.50229999999999997</v>
          </cell>
          <cell r="E617">
            <v>2.4899999999999999E-2</v>
          </cell>
          <cell r="F617">
            <v>0</v>
          </cell>
          <cell r="G617">
            <v>0</v>
          </cell>
          <cell r="H617">
            <v>2.5</v>
          </cell>
          <cell r="I617">
            <v>4.8</v>
          </cell>
          <cell r="J617">
            <v>8</v>
          </cell>
        </row>
        <row r="618">
          <cell r="B618">
            <v>80324</v>
          </cell>
          <cell r="C618">
            <v>1.0829</v>
          </cell>
          <cell r="D618">
            <v>0.93869999999999998</v>
          </cell>
          <cell r="E618">
            <v>0.14419999999999999</v>
          </cell>
          <cell r="F618">
            <v>0</v>
          </cell>
          <cell r="G618">
            <v>0</v>
          </cell>
          <cell r="I618">
            <v>4.8</v>
          </cell>
          <cell r="J618">
            <v>8</v>
          </cell>
        </row>
        <row r="619">
          <cell r="B619">
            <v>80416</v>
          </cell>
          <cell r="C619">
            <v>4.7209000000000003</v>
          </cell>
          <cell r="D619">
            <v>3.7866</v>
          </cell>
          <cell r="E619">
            <v>0.83220000000000005</v>
          </cell>
          <cell r="F619">
            <v>0.10199999999999999</v>
          </cell>
          <cell r="G619">
            <v>0</v>
          </cell>
          <cell r="J619">
            <v>8</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11,1</v>
          </cell>
          <cell r="I622" t="str">
            <v>Padrão Trimestral = 22,2</v>
          </cell>
          <cell r="J622" t="str">
            <v>Padrão Anual = 37</v>
          </cell>
        </row>
        <row r="623">
          <cell r="B623">
            <v>71507</v>
          </cell>
          <cell r="C623">
            <v>3.0253000000000001</v>
          </cell>
          <cell r="D623">
            <v>2.2907000000000002</v>
          </cell>
          <cell r="E623">
            <v>9.11E-2</v>
          </cell>
          <cell r="F623">
            <v>0.64349999999999996</v>
          </cell>
          <cell r="G623">
            <v>0</v>
          </cell>
          <cell r="H623">
            <v>11.1</v>
          </cell>
          <cell r="I623">
            <v>22.2</v>
          </cell>
          <cell r="J623">
            <v>37</v>
          </cell>
        </row>
        <row r="624">
          <cell r="B624">
            <v>71434</v>
          </cell>
          <cell r="C624">
            <v>2.2037</v>
          </cell>
          <cell r="D624">
            <v>2.1480000000000001</v>
          </cell>
          <cell r="E624">
            <v>5.57E-2</v>
          </cell>
          <cell r="F624">
            <v>0</v>
          </cell>
          <cell r="G624">
            <v>0</v>
          </cell>
          <cell r="H624">
            <v>11.1</v>
          </cell>
          <cell r="I624">
            <v>22.2</v>
          </cell>
          <cell r="J624">
            <v>37</v>
          </cell>
        </row>
        <row r="625">
          <cell r="B625">
            <v>71442</v>
          </cell>
          <cell r="C625">
            <v>3.2279</v>
          </cell>
          <cell r="D625">
            <v>3.1204000000000001</v>
          </cell>
          <cell r="E625">
            <v>0.1075</v>
          </cell>
          <cell r="F625">
            <v>0</v>
          </cell>
          <cell r="G625">
            <v>0</v>
          </cell>
          <cell r="H625">
            <v>11.1</v>
          </cell>
          <cell r="I625">
            <v>22.2</v>
          </cell>
          <cell r="J625">
            <v>37</v>
          </cell>
        </row>
        <row r="626">
          <cell r="B626">
            <v>71461</v>
          </cell>
          <cell r="C626">
            <v>8.4572000000000003</v>
          </cell>
          <cell r="D626">
            <v>7.5589000000000004</v>
          </cell>
          <cell r="E626">
            <v>0.25430000000000003</v>
          </cell>
          <cell r="F626">
            <v>0.64390000000000003</v>
          </cell>
          <cell r="G626">
            <v>0</v>
          </cell>
          <cell r="H626">
            <v>11.1</v>
          </cell>
          <cell r="I626">
            <v>22.2</v>
          </cell>
          <cell r="J626">
            <v>37</v>
          </cell>
        </row>
        <row r="627">
          <cell r="B627">
            <v>71529</v>
          </cell>
          <cell r="C627">
            <v>3.4882</v>
          </cell>
          <cell r="D627">
            <v>2.2397999999999998</v>
          </cell>
          <cell r="E627">
            <v>1.1836</v>
          </cell>
          <cell r="F627">
            <v>6.4899999999999999E-2</v>
          </cell>
          <cell r="G627">
            <v>0</v>
          </cell>
          <cell r="H627">
            <v>11.1</v>
          </cell>
          <cell r="I627">
            <v>22.2</v>
          </cell>
          <cell r="J627">
            <v>37</v>
          </cell>
        </row>
        <row r="628">
          <cell r="B628">
            <v>71523</v>
          </cell>
          <cell r="C628">
            <v>1.5905</v>
          </cell>
          <cell r="D628">
            <v>1.0923</v>
          </cell>
          <cell r="E628">
            <v>0.49809999999999999</v>
          </cell>
          <cell r="F628">
            <v>0</v>
          </cell>
          <cell r="G628">
            <v>0</v>
          </cell>
          <cell r="H628">
            <v>11.1</v>
          </cell>
          <cell r="I628">
            <v>22.2</v>
          </cell>
          <cell r="J628">
            <v>37</v>
          </cell>
        </row>
        <row r="629">
          <cell r="B629">
            <v>71523</v>
          </cell>
          <cell r="C629">
            <v>2.9241000000000001</v>
          </cell>
          <cell r="D629">
            <v>2.6756000000000002</v>
          </cell>
          <cell r="E629">
            <v>0.24709999999999999</v>
          </cell>
          <cell r="F629">
            <v>1.5E-3</v>
          </cell>
          <cell r="G629">
            <v>0</v>
          </cell>
          <cell r="H629">
            <v>11.1</v>
          </cell>
          <cell r="I629">
            <v>22.2</v>
          </cell>
          <cell r="J629">
            <v>37</v>
          </cell>
        </row>
        <row r="630">
          <cell r="B630">
            <v>71525</v>
          </cell>
          <cell r="C630">
            <v>8.0029000000000003</v>
          </cell>
          <cell r="D630">
            <v>6.0076999999999998</v>
          </cell>
          <cell r="E630">
            <v>1.9288000000000001</v>
          </cell>
          <cell r="F630">
            <v>6.6400000000000001E-2</v>
          </cell>
          <cell r="G630">
            <v>0</v>
          </cell>
          <cell r="H630">
            <v>11.1</v>
          </cell>
          <cell r="I630">
            <v>22.2</v>
          </cell>
          <cell r="J630">
            <v>37</v>
          </cell>
        </row>
        <row r="631">
          <cell r="B631">
            <v>71604</v>
          </cell>
          <cell r="C631">
            <v>3.0670000000000002</v>
          </cell>
          <cell r="D631">
            <v>2.9100999999999999</v>
          </cell>
          <cell r="E631">
            <v>0.15690000000000001</v>
          </cell>
          <cell r="F631">
            <v>0</v>
          </cell>
          <cell r="G631">
            <v>0</v>
          </cell>
          <cell r="H631">
            <v>11.1</v>
          </cell>
          <cell r="I631">
            <v>22.2</v>
          </cell>
          <cell r="J631">
            <v>37</v>
          </cell>
        </row>
        <row r="632">
          <cell r="B632">
            <v>71794</v>
          </cell>
          <cell r="C632">
            <v>1.4195</v>
          </cell>
          <cell r="D632">
            <v>1.1527000000000001</v>
          </cell>
          <cell r="E632">
            <v>0.2286</v>
          </cell>
          <cell r="F632">
            <v>1.24E-2</v>
          </cell>
          <cell r="G632">
            <v>2.5700000000000001E-2</v>
          </cell>
          <cell r="H632">
            <v>11.1</v>
          </cell>
          <cell r="I632">
            <v>22.2</v>
          </cell>
          <cell r="J632">
            <v>37</v>
          </cell>
        </row>
        <row r="633">
          <cell r="B633">
            <v>71820</v>
          </cell>
          <cell r="C633">
            <v>2.4508000000000001</v>
          </cell>
          <cell r="D633">
            <v>2.1019999999999999</v>
          </cell>
          <cell r="E633">
            <v>0.3488</v>
          </cell>
          <cell r="F633">
            <v>0</v>
          </cell>
          <cell r="G633">
            <v>0</v>
          </cell>
          <cell r="H633">
            <v>11.1</v>
          </cell>
          <cell r="I633">
            <v>22.2</v>
          </cell>
          <cell r="J633">
            <v>37</v>
          </cell>
        </row>
        <row r="634">
          <cell r="B634">
            <v>71739</v>
          </cell>
          <cell r="C634">
            <v>6.9353999999999996</v>
          </cell>
          <cell r="D634">
            <v>6.1626000000000003</v>
          </cell>
          <cell r="E634">
            <v>0.73460000000000003</v>
          </cell>
          <cell r="F634">
            <v>1.24E-2</v>
          </cell>
          <cell r="G634">
            <v>2.5700000000000001E-2</v>
          </cell>
          <cell r="H634">
            <v>11.1</v>
          </cell>
          <cell r="I634">
            <v>22.2</v>
          </cell>
          <cell r="J634">
            <v>37</v>
          </cell>
        </row>
        <row r="635">
          <cell r="B635">
            <v>71844</v>
          </cell>
          <cell r="C635">
            <v>1.7165999999999999</v>
          </cell>
          <cell r="D635">
            <v>1.0133000000000001</v>
          </cell>
          <cell r="E635">
            <v>0.58320000000000005</v>
          </cell>
          <cell r="F635">
            <v>0</v>
          </cell>
          <cell r="G635">
            <v>0.1202</v>
          </cell>
          <cell r="H635">
            <v>11.1</v>
          </cell>
          <cell r="I635">
            <v>22.2</v>
          </cell>
          <cell r="J635">
            <v>37</v>
          </cell>
        </row>
        <row r="636">
          <cell r="B636">
            <v>71998</v>
          </cell>
          <cell r="C636">
            <v>2.4584999999999999</v>
          </cell>
          <cell r="D636">
            <v>2.3959000000000001</v>
          </cell>
          <cell r="E636">
            <v>5.4699999999999999E-2</v>
          </cell>
          <cell r="F636">
            <v>7.9000000000000008E-3</v>
          </cell>
          <cell r="G636">
            <v>0</v>
          </cell>
          <cell r="H636">
            <v>11.1</v>
          </cell>
          <cell r="I636">
            <v>22.2</v>
          </cell>
          <cell r="J636">
            <v>37</v>
          </cell>
        </row>
        <row r="637">
          <cell r="B637">
            <v>72001</v>
          </cell>
          <cell r="C637">
            <v>2.9066000000000001</v>
          </cell>
          <cell r="D637">
            <v>2.3940999999999999</v>
          </cell>
          <cell r="E637">
            <v>3.32E-2</v>
          </cell>
          <cell r="F637">
            <v>0.4793</v>
          </cell>
          <cell r="G637">
            <v>0</v>
          </cell>
          <cell r="H637">
            <v>11.1</v>
          </cell>
          <cell r="I637">
            <v>22.2</v>
          </cell>
          <cell r="J637">
            <v>37</v>
          </cell>
        </row>
        <row r="638">
          <cell r="B638">
            <v>71948</v>
          </cell>
          <cell r="C638">
            <v>7.0831</v>
          </cell>
          <cell r="D638">
            <v>5.8052999999999999</v>
          </cell>
          <cell r="E638">
            <v>0.67030000000000001</v>
          </cell>
          <cell r="F638">
            <v>0.48759999999999998</v>
          </cell>
          <cell r="G638">
            <v>0.12</v>
          </cell>
          <cell r="I638">
            <v>22.2</v>
          </cell>
          <cell r="J638">
            <v>37</v>
          </cell>
        </row>
        <row r="639">
          <cell r="B639">
            <v>71668</v>
          </cell>
          <cell r="C639">
            <v>30.4726</v>
          </cell>
          <cell r="D639">
            <v>25.529499999999999</v>
          </cell>
          <cell r="E639">
            <v>3.5868000000000002</v>
          </cell>
          <cell r="F639">
            <v>1.2101999999999999</v>
          </cell>
          <cell r="G639">
            <v>0.1462</v>
          </cell>
          <cell r="J639">
            <v>37</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4,2</v>
          </cell>
          <cell r="I642" t="str">
            <v>Padrão Trimestral = 8,4</v>
          </cell>
          <cell r="J642" t="str">
            <v>Padrão Anual = 14</v>
          </cell>
        </row>
        <row r="643">
          <cell r="B643">
            <v>215769</v>
          </cell>
          <cell r="C643">
            <v>1.1065</v>
          </cell>
          <cell r="D643">
            <v>0.98950000000000005</v>
          </cell>
          <cell r="E643">
            <v>3.0700000000000002E-2</v>
          </cell>
          <cell r="F643">
            <v>8.6300000000000002E-2</v>
          </cell>
          <cell r="G643">
            <v>0</v>
          </cell>
          <cell r="H643">
            <v>4.2</v>
          </cell>
          <cell r="I643">
            <v>8.4</v>
          </cell>
          <cell r="J643">
            <v>14</v>
          </cell>
        </row>
        <row r="644">
          <cell r="B644">
            <v>215812</v>
          </cell>
          <cell r="C644">
            <v>0.48659999999999998</v>
          </cell>
          <cell r="D644">
            <v>0.4728</v>
          </cell>
          <cell r="E644">
            <v>1.38E-2</v>
          </cell>
          <cell r="F644">
            <v>0</v>
          </cell>
          <cell r="G644">
            <v>0</v>
          </cell>
          <cell r="H644">
            <v>4.2</v>
          </cell>
          <cell r="I644">
            <v>8.4</v>
          </cell>
          <cell r="J644">
            <v>14</v>
          </cell>
        </row>
        <row r="645">
          <cell r="B645">
            <v>215795</v>
          </cell>
          <cell r="C645">
            <v>1.1734</v>
          </cell>
          <cell r="D645">
            <v>0.78779999999999994</v>
          </cell>
          <cell r="E645">
            <v>1.46E-2</v>
          </cell>
          <cell r="F645">
            <v>6.3100000000000003E-2</v>
          </cell>
          <cell r="G645">
            <v>0.30780000000000002</v>
          </cell>
          <cell r="H645">
            <v>4.2</v>
          </cell>
          <cell r="I645">
            <v>8.4</v>
          </cell>
          <cell r="J645">
            <v>14</v>
          </cell>
        </row>
        <row r="646">
          <cell r="B646">
            <v>215792</v>
          </cell>
          <cell r="C646">
            <v>2.7664</v>
          </cell>
          <cell r="D646">
            <v>2.25</v>
          </cell>
          <cell r="E646">
            <v>5.91E-2</v>
          </cell>
          <cell r="F646">
            <v>0.14940000000000001</v>
          </cell>
          <cell r="G646">
            <v>0.30780000000000002</v>
          </cell>
          <cell r="H646">
            <v>4.2</v>
          </cell>
          <cell r="I646">
            <v>8.4</v>
          </cell>
          <cell r="J646">
            <v>14</v>
          </cell>
        </row>
        <row r="647">
          <cell r="B647">
            <v>215736</v>
          </cell>
          <cell r="C647">
            <v>0.35060000000000002</v>
          </cell>
          <cell r="D647">
            <v>0.27939999999999998</v>
          </cell>
          <cell r="E647">
            <v>7.0999999999999994E-2</v>
          </cell>
          <cell r="F647">
            <v>1E-4</v>
          </cell>
          <cell r="G647">
            <v>0</v>
          </cell>
          <cell r="H647">
            <v>4.2</v>
          </cell>
          <cell r="I647">
            <v>8.4</v>
          </cell>
          <cell r="J647">
            <v>14</v>
          </cell>
        </row>
        <row r="648">
          <cell r="B648">
            <v>215736</v>
          </cell>
          <cell r="C648">
            <v>0.2797</v>
          </cell>
          <cell r="D648">
            <v>0.2591</v>
          </cell>
          <cell r="E648">
            <v>2.06E-2</v>
          </cell>
          <cell r="F648">
            <v>0</v>
          </cell>
          <cell r="G648">
            <v>0</v>
          </cell>
          <cell r="H648">
            <v>4.2</v>
          </cell>
          <cell r="I648">
            <v>8.4</v>
          </cell>
          <cell r="J648">
            <v>14</v>
          </cell>
        </row>
        <row r="649">
          <cell r="B649">
            <v>215736</v>
          </cell>
          <cell r="C649">
            <v>0.51090000000000002</v>
          </cell>
          <cell r="D649">
            <v>0.47860000000000003</v>
          </cell>
          <cell r="E649">
            <v>1.9699999999999999E-2</v>
          </cell>
          <cell r="F649">
            <v>1.26E-2</v>
          </cell>
          <cell r="G649">
            <v>0</v>
          </cell>
          <cell r="H649">
            <v>4.2</v>
          </cell>
          <cell r="I649">
            <v>8.4</v>
          </cell>
          <cell r="J649">
            <v>14</v>
          </cell>
        </row>
        <row r="650">
          <cell r="B650">
            <v>215736</v>
          </cell>
          <cell r="C650">
            <v>1.1412</v>
          </cell>
          <cell r="D650">
            <v>1.0170999999999999</v>
          </cell>
          <cell r="E650">
            <v>0.1113</v>
          </cell>
          <cell r="F650">
            <v>1.2699999999999999E-2</v>
          </cell>
          <cell r="G650">
            <v>0</v>
          </cell>
          <cell r="H650">
            <v>4.2</v>
          </cell>
          <cell r="I650">
            <v>8.4</v>
          </cell>
          <cell r="J650">
            <v>14</v>
          </cell>
        </row>
        <row r="651">
          <cell r="B651">
            <v>215779</v>
          </cell>
          <cell r="C651">
            <v>0.71130000000000004</v>
          </cell>
          <cell r="D651">
            <v>0.66549999999999998</v>
          </cell>
          <cell r="E651">
            <v>3.0099999999999998E-2</v>
          </cell>
          <cell r="F651">
            <v>1.5699999999999999E-2</v>
          </cell>
          <cell r="G651">
            <v>0</v>
          </cell>
          <cell r="H651">
            <v>4.2</v>
          </cell>
          <cell r="I651">
            <v>8.4</v>
          </cell>
          <cell r="J651">
            <v>14</v>
          </cell>
        </row>
        <row r="652">
          <cell r="B652">
            <v>215551</v>
          </cell>
          <cell r="C652">
            <v>0.70820000000000005</v>
          </cell>
          <cell r="D652">
            <v>0.52200000000000002</v>
          </cell>
          <cell r="E652">
            <v>8.2900000000000001E-2</v>
          </cell>
          <cell r="F652">
            <v>0.10340000000000001</v>
          </cell>
          <cell r="G652">
            <v>0</v>
          </cell>
          <cell r="H652">
            <v>4.2</v>
          </cell>
          <cell r="I652">
            <v>8.4</v>
          </cell>
          <cell r="J652">
            <v>14</v>
          </cell>
        </row>
        <row r="653">
          <cell r="B653">
            <v>215497</v>
          </cell>
          <cell r="C653">
            <v>0.89690000000000003</v>
          </cell>
          <cell r="D653">
            <v>0.59660000000000002</v>
          </cell>
          <cell r="E653">
            <v>0.20280000000000001</v>
          </cell>
          <cell r="F653">
            <v>5.6300000000000003E-2</v>
          </cell>
          <cell r="G653">
            <v>4.1300000000000003E-2</v>
          </cell>
          <cell r="H653">
            <v>4.2</v>
          </cell>
          <cell r="I653">
            <v>8.4</v>
          </cell>
          <cell r="J653">
            <v>14</v>
          </cell>
        </row>
        <row r="654">
          <cell r="B654">
            <v>215609</v>
          </cell>
          <cell r="C654">
            <v>2.3163</v>
          </cell>
          <cell r="D654">
            <v>1.7842</v>
          </cell>
          <cell r="E654">
            <v>0.31569999999999998</v>
          </cell>
          <cell r="F654">
            <v>0.1754</v>
          </cell>
          <cell r="G654">
            <v>4.1300000000000003E-2</v>
          </cell>
          <cell r="H654">
            <v>4.2</v>
          </cell>
          <cell r="I654">
            <v>8.4</v>
          </cell>
          <cell r="J654">
            <v>14</v>
          </cell>
        </row>
        <row r="655">
          <cell r="B655">
            <v>215536</v>
          </cell>
          <cell r="C655">
            <v>0.39929999999999999</v>
          </cell>
          <cell r="D655">
            <v>0.2727</v>
          </cell>
          <cell r="E655">
            <v>2.8400000000000002E-2</v>
          </cell>
          <cell r="F655">
            <v>0</v>
          </cell>
          <cell r="G655">
            <v>9.8199999999999996E-2</v>
          </cell>
          <cell r="H655">
            <v>4.2</v>
          </cell>
          <cell r="I655">
            <v>8.4</v>
          </cell>
          <cell r="J655">
            <v>14</v>
          </cell>
        </row>
        <row r="656">
          <cell r="B656">
            <v>215561</v>
          </cell>
          <cell r="C656">
            <v>0.84279999999999999</v>
          </cell>
          <cell r="D656">
            <v>0.59919999999999995</v>
          </cell>
          <cell r="E656">
            <v>0.10050000000000001</v>
          </cell>
          <cell r="F656">
            <v>1E-4</v>
          </cell>
          <cell r="G656">
            <v>0.14299999999999999</v>
          </cell>
          <cell r="H656">
            <v>4.2</v>
          </cell>
          <cell r="I656">
            <v>8.4</v>
          </cell>
          <cell r="J656">
            <v>14</v>
          </cell>
        </row>
        <row r="657">
          <cell r="B657">
            <v>215561</v>
          </cell>
          <cell r="C657">
            <v>0.76690000000000003</v>
          </cell>
          <cell r="D657">
            <v>0.72919999999999996</v>
          </cell>
          <cell r="E657">
            <v>3.7699999999999997E-2</v>
          </cell>
          <cell r="F657">
            <v>0</v>
          </cell>
          <cell r="G657">
            <v>0</v>
          </cell>
          <cell r="H657">
            <v>4.2</v>
          </cell>
          <cell r="I657">
            <v>8.4</v>
          </cell>
          <cell r="J657">
            <v>14</v>
          </cell>
        </row>
        <row r="658">
          <cell r="B658">
            <v>215553</v>
          </cell>
          <cell r="C658">
            <v>2.0089999999999999</v>
          </cell>
          <cell r="D658">
            <v>1.6011</v>
          </cell>
          <cell r="E658">
            <v>0.1666</v>
          </cell>
          <cell r="F658">
            <v>1E-4</v>
          </cell>
          <cell r="G658">
            <v>0.2412</v>
          </cell>
          <cell r="I658">
            <v>8.4</v>
          </cell>
          <cell r="J658">
            <v>14</v>
          </cell>
        </row>
        <row r="659">
          <cell r="B659">
            <v>215672</v>
          </cell>
          <cell r="C659">
            <v>8.2331000000000003</v>
          </cell>
          <cell r="D659">
            <v>6.6525999999999996</v>
          </cell>
          <cell r="E659">
            <v>0.65259999999999996</v>
          </cell>
          <cell r="F659">
            <v>0.33760000000000001</v>
          </cell>
          <cell r="G659">
            <v>0.59030000000000005</v>
          </cell>
          <cell r="J659">
            <v>14</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12,6</v>
          </cell>
          <cell r="I662" t="str">
            <v>Padrão Trimestral = 25,2</v>
          </cell>
          <cell r="J662" t="str">
            <v>Padrão Anual = 42</v>
          </cell>
        </row>
        <row r="663">
          <cell r="B663">
            <v>20920</v>
          </cell>
          <cell r="C663">
            <v>3.6513</v>
          </cell>
          <cell r="D663">
            <v>3.4668999999999999</v>
          </cell>
          <cell r="E663">
            <v>0.183</v>
          </cell>
          <cell r="F663">
            <v>1.4E-3</v>
          </cell>
          <cell r="G663">
            <v>0</v>
          </cell>
          <cell r="H663">
            <v>12.6</v>
          </cell>
          <cell r="I663">
            <v>25.2</v>
          </cell>
          <cell r="J663">
            <v>42</v>
          </cell>
        </row>
        <row r="664">
          <cell r="B664">
            <v>20920</v>
          </cell>
          <cell r="C664">
            <v>0.94089999999999996</v>
          </cell>
          <cell r="D664">
            <v>0.88019999999999998</v>
          </cell>
          <cell r="E664">
            <v>1.7500000000000002E-2</v>
          </cell>
          <cell r="F664">
            <v>4.3099999999999999E-2</v>
          </cell>
          <cell r="G664">
            <v>0</v>
          </cell>
          <cell r="H664">
            <v>12.6</v>
          </cell>
          <cell r="I664">
            <v>25.2</v>
          </cell>
          <cell r="J664">
            <v>42</v>
          </cell>
        </row>
        <row r="665">
          <cell r="B665">
            <v>20920</v>
          </cell>
          <cell r="C665">
            <v>3.8489</v>
          </cell>
          <cell r="D665">
            <v>3.7277</v>
          </cell>
          <cell r="E665">
            <v>0</v>
          </cell>
          <cell r="F665">
            <v>0</v>
          </cell>
          <cell r="G665">
            <v>0.1212</v>
          </cell>
          <cell r="H665">
            <v>12.6</v>
          </cell>
          <cell r="I665">
            <v>25.2</v>
          </cell>
          <cell r="J665">
            <v>42</v>
          </cell>
        </row>
        <row r="666">
          <cell r="B666">
            <v>20920</v>
          </cell>
          <cell r="C666">
            <v>8.4411000000000005</v>
          </cell>
          <cell r="D666">
            <v>8.0747999999999998</v>
          </cell>
          <cell r="E666">
            <v>0.20050000000000001</v>
          </cell>
          <cell r="F666">
            <v>4.4499999999999998E-2</v>
          </cell>
          <cell r="G666">
            <v>0.1212</v>
          </cell>
          <cell r="H666">
            <v>12.6</v>
          </cell>
          <cell r="I666">
            <v>25.2</v>
          </cell>
          <cell r="J666">
            <v>42</v>
          </cell>
        </row>
        <row r="667">
          <cell r="B667">
            <v>20920</v>
          </cell>
          <cell r="C667">
            <v>0.1331</v>
          </cell>
          <cell r="D667">
            <v>0.13289999999999999</v>
          </cell>
          <cell r="E667">
            <v>2.9999999999999997E-4</v>
          </cell>
          <cell r="F667">
            <v>0</v>
          </cell>
          <cell r="G667">
            <v>0</v>
          </cell>
          <cell r="H667">
            <v>12.6</v>
          </cell>
          <cell r="I667">
            <v>25.2</v>
          </cell>
          <cell r="J667">
            <v>42</v>
          </cell>
        </row>
        <row r="668">
          <cell r="B668">
            <v>20920</v>
          </cell>
          <cell r="C668">
            <v>1.1467000000000001</v>
          </cell>
          <cell r="D668">
            <v>0.90639999999999998</v>
          </cell>
          <cell r="E668">
            <v>0.24030000000000001</v>
          </cell>
          <cell r="F668">
            <v>0</v>
          </cell>
          <cell r="G668">
            <v>0</v>
          </cell>
          <cell r="H668">
            <v>12.6</v>
          </cell>
          <cell r="I668">
            <v>25.2</v>
          </cell>
          <cell r="J668">
            <v>42</v>
          </cell>
        </row>
        <row r="669">
          <cell r="B669">
            <v>20920</v>
          </cell>
          <cell r="C669">
            <v>1.9732000000000001</v>
          </cell>
          <cell r="D669">
            <v>1.9368000000000001</v>
          </cell>
          <cell r="E669">
            <v>3.6400000000000002E-2</v>
          </cell>
          <cell r="F669">
            <v>0</v>
          </cell>
          <cell r="G669">
            <v>0</v>
          </cell>
          <cell r="H669">
            <v>12.6</v>
          </cell>
          <cell r="I669">
            <v>25.2</v>
          </cell>
          <cell r="J669">
            <v>42</v>
          </cell>
        </row>
        <row r="670">
          <cell r="B670">
            <v>20920</v>
          </cell>
          <cell r="C670">
            <v>3.2530000000000001</v>
          </cell>
          <cell r="D670">
            <v>2.9761000000000002</v>
          </cell>
          <cell r="E670">
            <v>0.27700000000000002</v>
          </cell>
          <cell r="F670">
            <v>0</v>
          </cell>
          <cell r="G670">
            <v>0</v>
          </cell>
          <cell r="H670">
            <v>12.6</v>
          </cell>
          <cell r="I670">
            <v>25.2</v>
          </cell>
          <cell r="J670">
            <v>42</v>
          </cell>
        </row>
        <row r="671">
          <cell r="B671">
            <v>20920</v>
          </cell>
          <cell r="C671">
            <v>0.83499999999999996</v>
          </cell>
          <cell r="D671">
            <v>0.80730000000000002</v>
          </cell>
          <cell r="E671">
            <v>2.7199999999999998E-2</v>
          </cell>
          <cell r="F671">
            <v>5.0000000000000001E-4</v>
          </cell>
          <cell r="G671">
            <v>0</v>
          </cell>
          <cell r="H671">
            <v>12.6</v>
          </cell>
          <cell r="I671">
            <v>25.2</v>
          </cell>
          <cell r="J671">
            <v>42</v>
          </cell>
        </row>
        <row r="672">
          <cell r="B672">
            <v>20907</v>
          </cell>
          <cell r="C672">
            <v>1.9249000000000001</v>
          </cell>
          <cell r="D672">
            <v>1.9039999999999999</v>
          </cell>
          <cell r="E672">
            <v>2.0899999999999998E-2</v>
          </cell>
          <cell r="F672">
            <v>0</v>
          </cell>
          <cell r="G672">
            <v>0</v>
          </cell>
          <cell r="H672">
            <v>12.6</v>
          </cell>
          <cell r="I672">
            <v>25.2</v>
          </cell>
          <cell r="J672">
            <v>42</v>
          </cell>
        </row>
        <row r="673">
          <cell r="B673">
            <v>20906</v>
          </cell>
          <cell r="C673">
            <v>3.1326999999999998</v>
          </cell>
          <cell r="D673">
            <v>3.1252</v>
          </cell>
          <cell r="E673">
            <v>7.4999999999999997E-3</v>
          </cell>
          <cell r="F673">
            <v>0</v>
          </cell>
          <cell r="G673">
            <v>0</v>
          </cell>
          <cell r="H673">
            <v>12.6</v>
          </cell>
          <cell r="I673">
            <v>25.2</v>
          </cell>
          <cell r="J673">
            <v>42</v>
          </cell>
        </row>
        <row r="674">
          <cell r="B674">
            <v>20911</v>
          </cell>
          <cell r="C674">
            <v>5.8917999999999999</v>
          </cell>
          <cell r="D674">
            <v>5.8357000000000001</v>
          </cell>
          <cell r="E674">
            <v>5.5599999999999997E-2</v>
          </cell>
          <cell r="F674">
            <v>5.0000000000000001E-4</v>
          </cell>
          <cell r="G674">
            <v>0</v>
          </cell>
          <cell r="H674">
            <v>12.6</v>
          </cell>
          <cell r="I674">
            <v>25.2</v>
          </cell>
          <cell r="J674">
            <v>42</v>
          </cell>
        </row>
        <row r="675">
          <cell r="B675">
            <v>20908</v>
          </cell>
          <cell r="C675">
            <v>1.7431000000000001</v>
          </cell>
          <cell r="D675">
            <v>1.6262000000000001</v>
          </cell>
          <cell r="E675">
            <v>4.48E-2</v>
          </cell>
          <cell r="F675">
            <v>7.2099999999999997E-2</v>
          </cell>
          <cell r="G675">
            <v>0</v>
          </cell>
          <cell r="H675">
            <v>12.6</v>
          </cell>
          <cell r="I675">
            <v>25.2</v>
          </cell>
          <cell r="J675">
            <v>42</v>
          </cell>
        </row>
        <row r="676">
          <cell r="B676">
            <v>20908</v>
          </cell>
          <cell r="C676">
            <v>3.5283000000000002</v>
          </cell>
          <cell r="D676">
            <v>3.2825000000000002</v>
          </cell>
          <cell r="E676">
            <v>0.2324</v>
          </cell>
          <cell r="F676">
            <v>0</v>
          </cell>
          <cell r="G676">
            <v>1.34E-2</v>
          </cell>
          <cell r="H676">
            <v>12.6</v>
          </cell>
          <cell r="I676">
            <v>25.2</v>
          </cell>
          <cell r="J676">
            <v>42</v>
          </cell>
        </row>
        <row r="677">
          <cell r="B677">
            <v>20890</v>
          </cell>
          <cell r="C677">
            <v>4.7183999999999999</v>
          </cell>
          <cell r="D677">
            <v>4.4337999999999997</v>
          </cell>
          <cell r="E677">
            <v>0.28460000000000002</v>
          </cell>
          <cell r="F677">
            <v>0</v>
          </cell>
          <cell r="G677">
            <v>0</v>
          </cell>
          <cell r="H677">
            <v>12.6</v>
          </cell>
          <cell r="I677">
            <v>25.2</v>
          </cell>
          <cell r="J677">
            <v>42</v>
          </cell>
        </row>
        <row r="678">
          <cell r="B678">
            <v>20902</v>
          </cell>
          <cell r="C678">
            <v>9.9885999999999999</v>
          </cell>
          <cell r="D678">
            <v>9.3414000000000001</v>
          </cell>
          <cell r="E678">
            <v>0.56169999999999998</v>
          </cell>
          <cell r="F678">
            <v>7.2099999999999997E-2</v>
          </cell>
          <cell r="G678">
            <v>1.34E-2</v>
          </cell>
          <cell r="I678">
            <v>25.2</v>
          </cell>
          <cell r="J678">
            <v>42</v>
          </cell>
        </row>
        <row r="679">
          <cell r="B679">
            <v>20913</v>
          </cell>
          <cell r="C679">
            <v>27.572600000000001</v>
          </cell>
          <cell r="D679">
            <v>26.226199999999999</v>
          </cell>
          <cell r="E679">
            <v>1.0947</v>
          </cell>
          <cell r="F679">
            <v>0.1171</v>
          </cell>
          <cell r="G679">
            <v>0.1346</v>
          </cell>
          <cell r="J679">
            <v>42</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8,1</v>
          </cell>
          <cell r="I682" t="str">
            <v>Padrão Trimestral = 16,2</v>
          </cell>
          <cell r="J682" t="str">
            <v>Padrão Anual = 27</v>
          </cell>
        </row>
        <row r="683">
          <cell r="B683">
            <v>126149</v>
          </cell>
          <cell r="C683">
            <v>1.6674</v>
          </cell>
          <cell r="D683">
            <v>1.6352</v>
          </cell>
          <cell r="E683">
            <v>2.81E-2</v>
          </cell>
          <cell r="F683">
            <v>4.1000000000000003E-3</v>
          </cell>
          <cell r="G683">
            <v>0</v>
          </cell>
          <cell r="H683">
            <v>8.1</v>
          </cell>
          <cell r="I683">
            <v>16.2</v>
          </cell>
          <cell r="J683">
            <v>27</v>
          </cell>
        </row>
        <row r="684">
          <cell r="B684">
            <v>126052</v>
          </cell>
          <cell r="C684">
            <v>1.1249</v>
          </cell>
          <cell r="D684">
            <v>0.98699999999999999</v>
          </cell>
          <cell r="E684">
            <v>0.1065</v>
          </cell>
          <cell r="F684">
            <v>1.37E-2</v>
          </cell>
          <cell r="G684">
            <v>1.77E-2</v>
          </cell>
          <cell r="H684">
            <v>8.1</v>
          </cell>
          <cell r="I684">
            <v>16.2</v>
          </cell>
          <cell r="J684">
            <v>27</v>
          </cell>
        </row>
        <row r="685">
          <cell r="B685">
            <v>125983</v>
          </cell>
          <cell r="C685">
            <v>1.5153000000000001</v>
          </cell>
          <cell r="D685">
            <v>0.87380000000000002</v>
          </cell>
          <cell r="E685">
            <v>0.16389999999999999</v>
          </cell>
          <cell r="F685">
            <v>0.2334</v>
          </cell>
          <cell r="G685">
            <v>0.2442</v>
          </cell>
          <cell r="H685">
            <v>8.1</v>
          </cell>
          <cell r="I685">
            <v>16.2</v>
          </cell>
          <cell r="J685">
            <v>27</v>
          </cell>
        </row>
        <row r="686">
          <cell r="B686">
            <v>126061</v>
          </cell>
          <cell r="C686">
            <v>4.3076999999999996</v>
          </cell>
          <cell r="D686">
            <v>3.4965000000000002</v>
          </cell>
          <cell r="E686">
            <v>0.2984</v>
          </cell>
          <cell r="F686">
            <v>0.25109999999999999</v>
          </cell>
          <cell r="G686">
            <v>0.26169999999999999</v>
          </cell>
          <cell r="H686">
            <v>8.1</v>
          </cell>
          <cell r="I686">
            <v>16.2</v>
          </cell>
          <cell r="J686">
            <v>27</v>
          </cell>
        </row>
        <row r="687">
          <cell r="B687">
            <v>125921</v>
          </cell>
          <cell r="C687">
            <v>0.71060000000000001</v>
          </cell>
          <cell r="D687">
            <v>0.66769999999999996</v>
          </cell>
          <cell r="E687">
            <v>4.2900000000000001E-2</v>
          </cell>
          <cell r="F687">
            <v>0</v>
          </cell>
          <cell r="G687">
            <v>0</v>
          </cell>
          <cell r="H687">
            <v>8.1</v>
          </cell>
          <cell r="I687">
            <v>16.2</v>
          </cell>
          <cell r="J687">
            <v>27</v>
          </cell>
        </row>
        <row r="688">
          <cell r="B688">
            <v>125920</v>
          </cell>
          <cell r="C688">
            <v>1.1531</v>
          </cell>
          <cell r="D688">
            <v>0.86899999999999999</v>
          </cell>
          <cell r="E688">
            <v>0.26910000000000001</v>
          </cell>
          <cell r="F688">
            <v>0</v>
          </cell>
          <cell r="G688">
            <v>1.4999999999999999E-2</v>
          </cell>
          <cell r="H688">
            <v>8.1</v>
          </cell>
          <cell r="I688">
            <v>16.2</v>
          </cell>
          <cell r="J688">
            <v>27</v>
          </cell>
        </row>
        <row r="689">
          <cell r="B689">
            <v>125920</v>
          </cell>
          <cell r="C689">
            <v>0.81779999999999997</v>
          </cell>
          <cell r="D689">
            <v>0.61680000000000001</v>
          </cell>
          <cell r="E689">
            <v>0.20050000000000001</v>
          </cell>
          <cell r="F689">
            <v>5.9999999999999995E-4</v>
          </cell>
          <cell r="G689">
            <v>0</v>
          </cell>
          <cell r="H689">
            <v>8.1</v>
          </cell>
          <cell r="I689">
            <v>16.2</v>
          </cell>
          <cell r="J689">
            <v>27</v>
          </cell>
        </row>
        <row r="690">
          <cell r="B690">
            <v>125920</v>
          </cell>
          <cell r="C690">
            <v>2.6815000000000002</v>
          </cell>
          <cell r="D690">
            <v>2.1535000000000002</v>
          </cell>
          <cell r="E690">
            <v>0.51249999999999996</v>
          </cell>
          <cell r="F690">
            <v>5.9999999999999995E-4</v>
          </cell>
          <cell r="G690">
            <v>1.4999999999999999E-2</v>
          </cell>
          <cell r="H690">
            <v>8.1</v>
          </cell>
          <cell r="I690">
            <v>16.2</v>
          </cell>
          <cell r="J690">
            <v>27</v>
          </cell>
        </row>
        <row r="691">
          <cell r="B691">
            <v>125897</v>
          </cell>
          <cell r="C691">
            <v>1.6572</v>
          </cell>
          <cell r="D691">
            <v>1.2726999999999999</v>
          </cell>
          <cell r="E691">
            <v>0.38059999999999999</v>
          </cell>
          <cell r="F691">
            <v>2.0000000000000001E-4</v>
          </cell>
          <cell r="G691">
            <v>3.7000000000000002E-3</v>
          </cell>
          <cell r="H691">
            <v>8.1</v>
          </cell>
          <cell r="I691">
            <v>16.2</v>
          </cell>
          <cell r="J691">
            <v>27</v>
          </cell>
        </row>
        <row r="692">
          <cell r="B692">
            <v>125793</v>
          </cell>
          <cell r="C692">
            <v>1.2867</v>
          </cell>
          <cell r="D692">
            <v>0.98140000000000005</v>
          </cell>
          <cell r="E692">
            <v>0.21160000000000001</v>
          </cell>
          <cell r="F692">
            <v>3.9800000000000002E-2</v>
          </cell>
          <cell r="G692">
            <v>5.3900000000000003E-2</v>
          </cell>
          <cell r="H692">
            <v>8.1</v>
          </cell>
          <cell r="I692">
            <v>16.2</v>
          </cell>
          <cell r="J692">
            <v>27</v>
          </cell>
        </row>
        <row r="693">
          <cell r="B693">
            <v>125798</v>
          </cell>
          <cell r="C693">
            <v>1.0375000000000001</v>
          </cell>
          <cell r="D693">
            <v>0.95820000000000005</v>
          </cell>
          <cell r="E693">
            <v>1.8200000000000001E-2</v>
          </cell>
          <cell r="F693">
            <v>6.0999999999999999E-2</v>
          </cell>
          <cell r="G693">
            <v>0</v>
          </cell>
          <cell r="H693">
            <v>8.1</v>
          </cell>
          <cell r="I693">
            <v>16.2</v>
          </cell>
          <cell r="J693">
            <v>27</v>
          </cell>
        </row>
        <row r="694">
          <cell r="B694">
            <v>125829</v>
          </cell>
          <cell r="C694">
            <v>3.9817</v>
          </cell>
          <cell r="D694">
            <v>3.2124999999999999</v>
          </cell>
          <cell r="E694">
            <v>0.61050000000000004</v>
          </cell>
          <cell r="F694">
            <v>0.10100000000000001</v>
          </cell>
          <cell r="G694">
            <v>5.7599999999999998E-2</v>
          </cell>
          <cell r="H694">
            <v>8.1</v>
          </cell>
          <cell r="I694">
            <v>16.2</v>
          </cell>
          <cell r="J694">
            <v>27</v>
          </cell>
        </row>
        <row r="695">
          <cell r="B695">
            <v>125798</v>
          </cell>
          <cell r="C695">
            <v>1.0199</v>
          </cell>
          <cell r="D695">
            <v>0.74950000000000006</v>
          </cell>
          <cell r="E695">
            <v>0.2397</v>
          </cell>
          <cell r="F695">
            <v>0</v>
          </cell>
          <cell r="G695">
            <v>3.0599999999999999E-2</v>
          </cell>
          <cell r="H695">
            <v>8.1</v>
          </cell>
          <cell r="I695">
            <v>16.2</v>
          </cell>
          <cell r="J695">
            <v>27</v>
          </cell>
        </row>
        <row r="696">
          <cell r="B696">
            <v>125798</v>
          </cell>
          <cell r="C696">
            <v>1.5427</v>
          </cell>
          <cell r="D696">
            <v>1.3280000000000001</v>
          </cell>
          <cell r="E696">
            <v>6.8400000000000002E-2</v>
          </cell>
          <cell r="F696">
            <v>0.14630000000000001</v>
          </cell>
          <cell r="G696">
            <v>0</v>
          </cell>
          <cell r="H696">
            <v>8.1</v>
          </cell>
          <cell r="I696">
            <v>16.2</v>
          </cell>
          <cell r="J696">
            <v>27</v>
          </cell>
        </row>
        <row r="697">
          <cell r="B697">
            <v>125798</v>
          </cell>
          <cell r="C697">
            <v>2.3925999999999998</v>
          </cell>
          <cell r="D697">
            <v>2.0049000000000001</v>
          </cell>
          <cell r="E697">
            <v>0.38290000000000002</v>
          </cell>
          <cell r="F697">
            <v>4.7999999999999996E-3</v>
          </cell>
          <cell r="G697">
            <v>0</v>
          </cell>
          <cell r="H697">
            <v>8.1</v>
          </cell>
          <cell r="I697">
            <v>16.2</v>
          </cell>
          <cell r="J697">
            <v>27</v>
          </cell>
        </row>
        <row r="698">
          <cell r="B698">
            <v>125798</v>
          </cell>
          <cell r="C698">
            <v>4.9551999999999996</v>
          </cell>
          <cell r="D698">
            <v>4.0823999999999998</v>
          </cell>
          <cell r="E698">
            <v>0.69099999999999995</v>
          </cell>
          <cell r="F698">
            <v>0.15110000000000001</v>
          </cell>
          <cell r="G698">
            <v>3.0599999999999999E-2</v>
          </cell>
          <cell r="I698">
            <v>16.2</v>
          </cell>
          <cell r="J698">
            <v>27</v>
          </cell>
        </row>
        <row r="699">
          <cell r="B699">
            <v>125902</v>
          </cell>
          <cell r="C699">
            <v>15.9255</v>
          </cell>
          <cell r="D699">
            <v>12.9444</v>
          </cell>
          <cell r="E699">
            <v>2.1120000000000001</v>
          </cell>
          <cell r="F699">
            <v>0.50390000000000001</v>
          </cell>
          <cell r="G699">
            <v>0.36520000000000002</v>
          </cell>
          <cell r="J699">
            <v>27</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2,7</v>
          </cell>
          <cell r="I702" t="str">
            <v>Padrão Trimestral = 5,4</v>
          </cell>
          <cell r="J702" t="str">
            <v>Padrão Anual = 9</v>
          </cell>
        </row>
        <row r="703">
          <cell r="B703">
            <v>145178</v>
          </cell>
          <cell r="C703">
            <v>0.70760000000000001</v>
          </cell>
          <cell r="D703">
            <v>0.67379999999999995</v>
          </cell>
          <cell r="E703">
            <v>3.3799999999999997E-2</v>
          </cell>
          <cell r="F703">
            <v>0</v>
          </cell>
          <cell r="G703">
            <v>0</v>
          </cell>
          <cell r="H703">
            <v>2.7</v>
          </cell>
          <cell r="I703">
            <v>5.4</v>
          </cell>
          <cell r="J703">
            <v>9</v>
          </cell>
        </row>
        <row r="704">
          <cell r="B704">
            <v>145009</v>
          </cell>
          <cell r="C704">
            <v>0.4617</v>
          </cell>
          <cell r="D704">
            <v>0.31969999999999998</v>
          </cell>
          <cell r="E704">
            <v>0.12479999999999999</v>
          </cell>
          <cell r="F704">
            <v>1.7299999999999999E-2</v>
          </cell>
          <cell r="G704">
            <v>0</v>
          </cell>
          <cell r="H704">
            <v>2.7</v>
          </cell>
          <cell r="I704">
            <v>5.4</v>
          </cell>
          <cell r="J704">
            <v>9</v>
          </cell>
        </row>
        <row r="705">
          <cell r="B705">
            <v>145119</v>
          </cell>
          <cell r="C705">
            <v>0.33100000000000002</v>
          </cell>
          <cell r="D705">
            <v>0.25309999999999999</v>
          </cell>
          <cell r="E705">
            <v>7.7899999999999997E-2</v>
          </cell>
          <cell r="F705">
            <v>0</v>
          </cell>
          <cell r="G705">
            <v>0</v>
          </cell>
          <cell r="H705">
            <v>2.7</v>
          </cell>
          <cell r="I705">
            <v>5.4</v>
          </cell>
          <cell r="J705">
            <v>9</v>
          </cell>
        </row>
        <row r="706">
          <cell r="B706">
            <v>145102</v>
          </cell>
          <cell r="C706">
            <v>1.5004</v>
          </cell>
          <cell r="D706">
            <v>1.2467999999999999</v>
          </cell>
          <cell r="E706">
            <v>0.2364</v>
          </cell>
          <cell r="F706">
            <v>1.7299999999999999E-2</v>
          </cell>
          <cell r="G706">
            <v>0</v>
          </cell>
          <cell r="H706">
            <v>2.7</v>
          </cell>
          <cell r="I706">
            <v>5.4</v>
          </cell>
          <cell r="J706">
            <v>9</v>
          </cell>
        </row>
        <row r="707">
          <cell r="B707">
            <v>145079</v>
          </cell>
          <cell r="C707">
            <v>0.26779999999999998</v>
          </cell>
          <cell r="D707">
            <v>0.20810000000000001</v>
          </cell>
          <cell r="E707">
            <v>5.9299999999999999E-2</v>
          </cell>
          <cell r="F707">
            <v>4.0000000000000002E-4</v>
          </cell>
          <cell r="G707">
            <v>0</v>
          </cell>
          <cell r="H707">
            <v>2.7</v>
          </cell>
          <cell r="I707">
            <v>5.4</v>
          </cell>
          <cell r="J707">
            <v>9</v>
          </cell>
        </row>
        <row r="708">
          <cell r="B708">
            <v>145079</v>
          </cell>
          <cell r="C708">
            <v>0.50449999999999995</v>
          </cell>
          <cell r="D708">
            <v>0.37719999999999998</v>
          </cell>
          <cell r="E708">
            <v>9.9500000000000005E-2</v>
          </cell>
          <cell r="F708">
            <v>2.7799999999999998E-2</v>
          </cell>
          <cell r="G708">
            <v>0</v>
          </cell>
          <cell r="H708">
            <v>2.7</v>
          </cell>
          <cell r="I708">
            <v>5.4</v>
          </cell>
          <cell r="J708">
            <v>9</v>
          </cell>
        </row>
        <row r="709">
          <cell r="B709">
            <v>145079</v>
          </cell>
          <cell r="C709">
            <v>0.34789999999999999</v>
          </cell>
          <cell r="D709">
            <v>0.316</v>
          </cell>
          <cell r="E709">
            <v>3.1899999999999998E-2</v>
          </cell>
          <cell r="F709">
            <v>0</v>
          </cell>
          <cell r="G709">
            <v>0</v>
          </cell>
          <cell r="H709">
            <v>2.7</v>
          </cell>
          <cell r="I709">
            <v>5.4</v>
          </cell>
          <cell r="J709">
            <v>9</v>
          </cell>
        </row>
        <row r="710">
          <cell r="B710">
            <v>145079</v>
          </cell>
          <cell r="C710">
            <v>1.1202000000000001</v>
          </cell>
          <cell r="D710">
            <v>0.90129999999999999</v>
          </cell>
          <cell r="E710">
            <v>0.19070000000000001</v>
          </cell>
          <cell r="F710">
            <v>2.8199999999999999E-2</v>
          </cell>
          <cell r="G710">
            <v>0</v>
          </cell>
          <cell r="H710">
            <v>2.7</v>
          </cell>
          <cell r="I710">
            <v>5.4</v>
          </cell>
          <cell r="J710">
            <v>9</v>
          </cell>
        </row>
        <row r="711">
          <cell r="B711">
            <v>145038</v>
          </cell>
          <cell r="C711">
            <v>0.52359999999999995</v>
          </cell>
          <cell r="D711">
            <v>0.3614</v>
          </cell>
          <cell r="E711">
            <v>4.3799999999999999E-2</v>
          </cell>
          <cell r="F711">
            <v>0.11840000000000001</v>
          </cell>
          <cell r="G711">
            <v>0</v>
          </cell>
          <cell r="H711">
            <v>2.7</v>
          </cell>
          <cell r="I711">
            <v>5.4</v>
          </cell>
          <cell r="J711">
            <v>9</v>
          </cell>
        </row>
        <row r="712">
          <cell r="B712">
            <v>145025</v>
          </cell>
          <cell r="C712">
            <v>0.2132</v>
          </cell>
          <cell r="D712">
            <v>0.16869999999999999</v>
          </cell>
          <cell r="E712">
            <v>4.4499999999999998E-2</v>
          </cell>
          <cell r="F712">
            <v>0</v>
          </cell>
          <cell r="G712">
            <v>0</v>
          </cell>
          <cell r="H712">
            <v>2.7</v>
          </cell>
          <cell r="I712">
            <v>5.4</v>
          </cell>
          <cell r="J712">
            <v>9</v>
          </cell>
        </row>
        <row r="713">
          <cell r="B713">
            <v>145013</v>
          </cell>
          <cell r="C713">
            <v>0.43709999999999999</v>
          </cell>
          <cell r="D713">
            <v>0.37990000000000002</v>
          </cell>
          <cell r="E713">
            <v>1.2500000000000001E-2</v>
          </cell>
          <cell r="F713">
            <v>4.4699999999999997E-2</v>
          </cell>
          <cell r="G713">
            <v>0</v>
          </cell>
          <cell r="H713">
            <v>2.7</v>
          </cell>
          <cell r="I713">
            <v>5.4</v>
          </cell>
          <cell r="J713">
            <v>9</v>
          </cell>
        </row>
        <row r="714">
          <cell r="B714">
            <v>145025</v>
          </cell>
          <cell r="C714">
            <v>1.1738999999999999</v>
          </cell>
          <cell r="D714">
            <v>0.91</v>
          </cell>
          <cell r="E714">
            <v>0.1008</v>
          </cell>
          <cell r="F714">
            <v>0.16309999999999999</v>
          </cell>
          <cell r="G714">
            <v>0</v>
          </cell>
          <cell r="H714">
            <v>2.7</v>
          </cell>
          <cell r="I714">
            <v>5.4</v>
          </cell>
          <cell r="J714">
            <v>9</v>
          </cell>
        </row>
        <row r="715">
          <cell r="B715">
            <v>145011</v>
          </cell>
          <cell r="C715">
            <v>0.46239999999999998</v>
          </cell>
          <cell r="D715">
            <v>0.42130000000000001</v>
          </cell>
          <cell r="E715">
            <v>4.1099999999999998E-2</v>
          </cell>
          <cell r="F715">
            <v>0</v>
          </cell>
          <cell r="G715">
            <v>0</v>
          </cell>
          <cell r="H715">
            <v>2.7</v>
          </cell>
          <cell r="I715">
            <v>5.4</v>
          </cell>
          <cell r="J715">
            <v>9</v>
          </cell>
        </row>
        <row r="716">
          <cell r="B716">
            <v>145008</v>
          </cell>
          <cell r="C716">
            <v>0.38290000000000002</v>
          </cell>
          <cell r="D716">
            <v>0.29270000000000002</v>
          </cell>
          <cell r="E716">
            <v>7.3700000000000002E-2</v>
          </cell>
          <cell r="F716">
            <v>0</v>
          </cell>
          <cell r="G716">
            <v>1.6500000000000001E-2</v>
          </cell>
          <cell r="H716">
            <v>2.7</v>
          </cell>
          <cell r="I716">
            <v>5.4</v>
          </cell>
          <cell r="J716">
            <v>9</v>
          </cell>
        </row>
        <row r="717">
          <cell r="B717">
            <v>145000</v>
          </cell>
          <cell r="C717">
            <v>0.45429999999999998</v>
          </cell>
          <cell r="D717">
            <v>0.35730000000000001</v>
          </cell>
          <cell r="E717">
            <v>9.7000000000000003E-2</v>
          </cell>
          <cell r="F717">
            <v>0</v>
          </cell>
          <cell r="G717">
            <v>0</v>
          </cell>
          <cell r="H717">
            <v>2.7</v>
          </cell>
          <cell r="I717">
            <v>5.4</v>
          </cell>
          <cell r="J717">
            <v>9</v>
          </cell>
        </row>
        <row r="718">
          <cell r="B718">
            <v>145006</v>
          </cell>
          <cell r="C718">
            <v>1.2996000000000001</v>
          </cell>
          <cell r="D718">
            <v>1.0712999999999999</v>
          </cell>
          <cell r="E718">
            <v>0.21179999999999999</v>
          </cell>
          <cell r="F718">
            <v>0</v>
          </cell>
          <cell r="G718">
            <v>1.6500000000000001E-2</v>
          </cell>
          <cell r="I718">
            <v>5.4</v>
          </cell>
          <cell r="J718">
            <v>9</v>
          </cell>
        </row>
        <row r="719">
          <cell r="B719">
            <v>145053</v>
          </cell>
          <cell r="C719">
            <v>5.0941999999999998</v>
          </cell>
          <cell r="D719">
            <v>4.1294000000000004</v>
          </cell>
          <cell r="E719">
            <v>0.73980000000000001</v>
          </cell>
          <cell r="F719">
            <v>0.20860000000000001</v>
          </cell>
          <cell r="G719">
            <v>1.6500000000000001E-2</v>
          </cell>
          <cell r="J719">
            <v>9</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3,6</v>
          </cell>
          <cell r="I722" t="str">
            <v>Padrão Trimestral = 7,2</v>
          </cell>
          <cell r="J722" t="str">
            <v>Padrão Anual = 12</v>
          </cell>
        </row>
        <row r="723">
          <cell r="B723">
            <v>111017</v>
          </cell>
          <cell r="C723">
            <v>1.1920999999999999</v>
          </cell>
          <cell r="D723">
            <v>0.97619999999999996</v>
          </cell>
          <cell r="E723">
            <v>0.2137</v>
          </cell>
          <cell r="F723">
            <v>2.2000000000000001E-3</v>
          </cell>
          <cell r="G723">
            <v>0</v>
          </cell>
          <cell r="H723">
            <v>3.6</v>
          </cell>
          <cell r="I723">
            <v>7.2</v>
          </cell>
          <cell r="J723">
            <v>12</v>
          </cell>
        </row>
        <row r="724">
          <cell r="B724">
            <v>111017</v>
          </cell>
          <cell r="C724">
            <v>0.68940000000000001</v>
          </cell>
          <cell r="D724">
            <v>0.64139999999999997</v>
          </cell>
          <cell r="E724">
            <v>4.7899999999999998E-2</v>
          </cell>
          <cell r="F724">
            <v>0</v>
          </cell>
          <cell r="G724">
            <v>0</v>
          </cell>
          <cell r="H724">
            <v>3.6</v>
          </cell>
          <cell r="I724">
            <v>7.2</v>
          </cell>
          <cell r="J724">
            <v>12</v>
          </cell>
        </row>
        <row r="725">
          <cell r="B725">
            <v>111017</v>
          </cell>
          <cell r="C725">
            <v>0.6754</v>
          </cell>
          <cell r="D725">
            <v>0.63449999999999995</v>
          </cell>
          <cell r="E725">
            <v>4.0899999999999999E-2</v>
          </cell>
          <cell r="F725">
            <v>0</v>
          </cell>
          <cell r="G725">
            <v>0</v>
          </cell>
          <cell r="H725">
            <v>3.6</v>
          </cell>
          <cell r="I725">
            <v>7.2</v>
          </cell>
          <cell r="J725">
            <v>12</v>
          </cell>
        </row>
        <row r="726">
          <cell r="B726">
            <v>111017</v>
          </cell>
          <cell r="C726">
            <v>2.5569000000000002</v>
          </cell>
          <cell r="D726">
            <v>2.2521</v>
          </cell>
          <cell r="E726">
            <v>0.30249999999999999</v>
          </cell>
          <cell r="F726">
            <v>2.2000000000000001E-3</v>
          </cell>
          <cell r="G726">
            <v>0</v>
          </cell>
          <cell r="H726">
            <v>3.6</v>
          </cell>
          <cell r="I726">
            <v>7.2</v>
          </cell>
          <cell r="J726">
            <v>12</v>
          </cell>
        </row>
        <row r="727">
          <cell r="B727">
            <v>111017</v>
          </cell>
          <cell r="C727">
            <v>0.1956</v>
          </cell>
          <cell r="D727">
            <v>0.1686</v>
          </cell>
          <cell r="E727">
            <v>2.7E-2</v>
          </cell>
          <cell r="F727">
            <v>0</v>
          </cell>
          <cell r="G727">
            <v>0</v>
          </cell>
          <cell r="H727">
            <v>3.6</v>
          </cell>
          <cell r="I727">
            <v>7.2</v>
          </cell>
          <cell r="J727">
            <v>12</v>
          </cell>
        </row>
        <row r="728">
          <cell r="B728">
            <v>111017</v>
          </cell>
          <cell r="C728">
            <v>1.048</v>
          </cell>
          <cell r="D728">
            <v>1.0049999999999999</v>
          </cell>
          <cell r="E728">
            <v>3.9800000000000002E-2</v>
          </cell>
          <cell r="F728">
            <v>3.2000000000000002E-3</v>
          </cell>
          <cell r="G728">
            <v>0</v>
          </cell>
          <cell r="H728">
            <v>3.6</v>
          </cell>
          <cell r="I728">
            <v>7.2</v>
          </cell>
          <cell r="J728">
            <v>12</v>
          </cell>
        </row>
        <row r="729">
          <cell r="B729">
            <v>111017</v>
          </cell>
          <cell r="C729">
            <v>0.83179999999999998</v>
          </cell>
          <cell r="D729">
            <v>0.82569999999999999</v>
          </cell>
          <cell r="E729">
            <v>6.1000000000000004E-3</v>
          </cell>
          <cell r="F729">
            <v>0</v>
          </cell>
          <cell r="G729">
            <v>0</v>
          </cell>
          <cell r="H729">
            <v>3.6</v>
          </cell>
          <cell r="I729">
            <v>7.2</v>
          </cell>
          <cell r="J729">
            <v>12</v>
          </cell>
        </row>
        <row r="730">
          <cell r="B730">
            <v>111017</v>
          </cell>
          <cell r="C730">
            <v>2.0754000000000001</v>
          </cell>
          <cell r="D730">
            <v>1.9993000000000001</v>
          </cell>
          <cell r="E730">
            <v>7.2900000000000006E-2</v>
          </cell>
          <cell r="F730">
            <v>3.2000000000000002E-3</v>
          </cell>
          <cell r="G730">
            <v>0</v>
          </cell>
          <cell r="H730">
            <v>3.6</v>
          </cell>
          <cell r="I730">
            <v>7.2</v>
          </cell>
          <cell r="J730">
            <v>12</v>
          </cell>
        </row>
        <row r="731">
          <cell r="B731">
            <v>111017</v>
          </cell>
          <cell r="C731">
            <v>0.5585</v>
          </cell>
          <cell r="D731">
            <v>0.54459999999999997</v>
          </cell>
          <cell r="E731">
            <v>1.3899999999999999E-2</v>
          </cell>
          <cell r="F731">
            <v>0</v>
          </cell>
          <cell r="G731">
            <v>0</v>
          </cell>
          <cell r="H731">
            <v>3.6</v>
          </cell>
          <cell r="I731">
            <v>7.2</v>
          </cell>
          <cell r="J731">
            <v>12</v>
          </cell>
        </row>
        <row r="732">
          <cell r="B732">
            <v>111017</v>
          </cell>
          <cell r="C732">
            <v>0.70309999999999995</v>
          </cell>
          <cell r="D732">
            <v>0.56830000000000003</v>
          </cell>
          <cell r="E732">
            <v>0.1348</v>
          </cell>
          <cell r="F732">
            <v>0</v>
          </cell>
          <cell r="G732">
            <v>0</v>
          </cell>
          <cell r="H732">
            <v>3.6</v>
          </cell>
          <cell r="I732">
            <v>7.2</v>
          </cell>
          <cell r="J732">
            <v>12</v>
          </cell>
        </row>
        <row r="733">
          <cell r="B733">
            <v>111017</v>
          </cell>
          <cell r="C733">
            <v>0.59030000000000005</v>
          </cell>
          <cell r="D733">
            <v>0.35199999999999998</v>
          </cell>
          <cell r="E733">
            <v>9.2200000000000004E-2</v>
          </cell>
          <cell r="F733">
            <v>0</v>
          </cell>
          <cell r="G733">
            <v>0.14610000000000001</v>
          </cell>
          <cell r="H733">
            <v>3.6</v>
          </cell>
          <cell r="I733">
            <v>7.2</v>
          </cell>
          <cell r="J733">
            <v>12</v>
          </cell>
        </row>
        <row r="734">
          <cell r="B734">
            <v>111017</v>
          </cell>
          <cell r="C734">
            <v>1.8519000000000001</v>
          </cell>
          <cell r="D734">
            <v>1.4649000000000001</v>
          </cell>
          <cell r="E734">
            <v>0.2409</v>
          </cell>
          <cell r="F734">
            <v>0</v>
          </cell>
          <cell r="G734">
            <v>0.14610000000000001</v>
          </cell>
          <cell r="H734">
            <v>3.6</v>
          </cell>
          <cell r="I734">
            <v>7.2</v>
          </cell>
          <cell r="J734">
            <v>12</v>
          </cell>
        </row>
        <row r="735">
          <cell r="B735">
            <v>111017</v>
          </cell>
          <cell r="C735">
            <v>1.2228000000000001</v>
          </cell>
          <cell r="D735">
            <v>1.1990000000000001</v>
          </cell>
          <cell r="E735">
            <v>2.3699999999999999E-2</v>
          </cell>
          <cell r="F735">
            <v>0</v>
          </cell>
          <cell r="G735">
            <v>0</v>
          </cell>
          <cell r="H735">
            <v>3.6</v>
          </cell>
          <cell r="I735">
            <v>7.2</v>
          </cell>
          <cell r="J735">
            <v>12</v>
          </cell>
        </row>
        <row r="736">
          <cell r="B736">
            <v>111017</v>
          </cell>
          <cell r="C736">
            <v>2.1596000000000002</v>
          </cell>
          <cell r="D736">
            <v>1.7618</v>
          </cell>
          <cell r="E736">
            <v>0.39040000000000002</v>
          </cell>
          <cell r="F736">
            <v>0</v>
          </cell>
          <cell r="G736">
            <v>7.4000000000000003E-3</v>
          </cell>
          <cell r="H736">
            <v>3.6</v>
          </cell>
          <cell r="I736">
            <v>7.2</v>
          </cell>
          <cell r="J736">
            <v>12</v>
          </cell>
        </row>
        <row r="737">
          <cell r="B737">
            <v>111017</v>
          </cell>
          <cell r="C737">
            <v>0.91200000000000003</v>
          </cell>
          <cell r="D737">
            <v>0.72970000000000002</v>
          </cell>
          <cell r="E737">
            <v>0.18229999999999999</v>
          </cell>
          <cell r="F737">
            <v>0</v>
          </cell>
          <cell r="G737">
            <v>0</v>
          </cell>
          <cell r="H737">
            <v>3.6</v>
          </cell>
          <cell r="I737">
            <v>7.2</v>
          </cell>
          <cell r="J737">
            <v>12</v>
          </cell>
        </row>
        <row r="738">
          <cell r="B738">
            <v>111017</v>
          </cell>
          <cell r="C738">
            <v>4.2944000000000004</v>
          </cell>
          <cell r="D738">
            <v>3.6905000000000001</v>
          </cell>
          <cell r="E738">
            <v>0.59640000000000004</v>
          </cell>
          <cell r="F738">
            <v>0</v>
          </cell>
          <cell r="G738">
            <v>7.4000000000000003E-3</v>
          </cell>
          <cell r="I738">
            <v>7.2</v>
          </cell>
          <cell r="J738">
            <v>12</v>
          </cell>
        </row>
        <row r="739">
          <cell r="B739">
            <v>111017</v>
          </cell>
          <cell r="C739">
            <v>10.778600000000001</v>
          </cell>
          <cell r="D739">
            <v>9.4068000000000005</v>
          </cell>
          <cell r="E739">
            <v>1.2126999999999999</v>
          </cell>
          <cell r="F739">
            <v>5.4000000000000003E-3</v>
          </cell>
          <cell r="G739">
            <v>0.1535</v>
          </cell>
          <cell r="J739">
            <v>12</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5,4</v>
          </cell>
          <cell r="I742" t="str">
            <v>Padrão Trimestral = 10,8</v>
          </cell>
          <cell r="J742" t="str">
            <v>Padrão Anual = 18</v>
          </cell>
        </row>
        <row r="743">
          <cell r="B743">
            <v>28775</v>
          </cell>
          <cell r="C743">
            <v>0.83299999999999996</v>
          </cell>
          <cell r="D743">
            <v>0.82040000000000002</v>
          </cell>
          <cell r="E743">
            <v>1.26E-2</v>
          </cell>
          <cell r="F743">
            <v>0</v>
          </cell>
          <cell r="G743">
            <v>0</v>
          </cell>
          <cell r="H743">
            <v>5.4</v>
          </cell>
          <cell r="I743">
            <v>10.8</v>
          </cell>
          <cell r="J743">
            <v>18</v>
          </cell>
        </row>
        <row r="744">
          <cell r="B744">
            <v>28775</v>
          </cell>
          <cell r="C744">
            <v>0.38390000000000002</v>
          </cell>
          <cell r="D744">
            <v>0.38390000000000002</v>
          </cell>
          <cell r="E744">
            <v>0</v>
          </cell>
          <cell r="F744">
            <v>0</v>
          </cell>
          <cell r="G744">
            <v>0</v>
          </cell>
          <cell r="H744">
            <v>5.4</v>
          </cell>
          <cell r="I744">
            <v>10.8</v>
          </cell>
          <cell r="J744">
            <v>18</v>
          </cell>
        </row>
        <row r="745">
          <cell r="B745">
            <v>28775</v>
          </cell>
          <cell r="C745">
            <v>0.75519999999999998</v>
          </cell>
          <cell r="D745">
            <v>0.75519999999999998</v>
          </cell>
          <cell r="E745">
            <v>0</v>
          </cell>
          <cell r="F745">
            <v>0</v>
          </cell>
          <cell r="G745">
            <v>0</v>
          </cell>
          <cell r="H745">
            <v>5.4</v>
          </cell>
          <cell r="I745">
            <v>10.8</v>
          </cell>
          <cell r="J745">
            <v>18</v>
          </cell>
        </row>
        <row r="746">
          <cell r="B746">
            <v>28775</v>
          </cell>
          <cell r="C746">
            <v>1.9721</v>
          </cell>
          <cell r="D746">
            <v>1.9595</v>
          </cell>
          <cell r="E746">
            <v>1.26E-2</v>
          </cell>
          <cell r="F746">
            <v>0</v>
          </cell>
          <cell r="G746">
            <v>0</v>
          </cell>
          <cell r="H746">
            <v>5.4</v>
          </cell>
          <cell r="I746">
            <v>10.8</v>
          </cell>
          <cell r="J746">
            <v>18</v>
          </cell>
        </row>
        <row r="747">
          <cell r="B747">
            <v>28775</v>
          </cell>
          <cell r="C747">
            <v>0.1062</v>
          </cell>
          <cell r="D747">
            <v>8.3299999999999999E-2</v>
          </cell>
          <cell r="E747">
            <v>2.29E-2</v>
          </cell>
          <cell r="F747">
            <v>0</v>
          </cell>
          <cell r="G747">
            <v>0</v>
          </cell>
          <cell r="H747">
            <v>5.4</v>
          </cell>
          <cell r="I747">
            <v>10.8</v>
          </cell>
          <cell r="J747">
            <v>18</v>
          </cell>
        </row>
        <row r="748">
          <cell r="B748">
            <v>28775</v>
          </cell>
          <cell r="C748">
            <v>0.63980000000000004</v>
          </cell>
          <cell r="D748">
            <v>0.6391</v>
          </cell>
          <cell r="E748">
            <v>8.0000000000000004E-4</v>
          </cell>
          <cell r="F748">
            <v>0</v>
          </cell>
          <cell r="G748">
            <v>0</v>
          </cell>
          <cell r="H748">
            <v>5.4</v>
          </cell>
          <cell r="I748">
            <v>10.8</v>
          </cell>
          <cell r="J748">
            <v>18</v>
          </cell>
        </row>
        <row r="749">
          <cell r="B749">
            <v>28775</v>
          </cell>
          <cell r="C749">
            <v>0.38679999999999998</v>
          </cell>
          <cell r="D749">
            <v>0.37930000000000003</v>
          </cell>
          <cell r="E749">
            <v>7.4999999999999997E-3</v>
          </cell>
          <cell r="F749">
            <v>0</v>
          </cell>
          <cell r="G749">
            <v>0</v>
          </cell>
          <cell r="H749">
            <v>5.4</v>
          </cell>
          <cell r="I749">
            <v>10.8</v>
          </cell>
          <cell r="J749">
            <v>18</v>
          </cell>
        </row>
        <row r="750">
          <cell r="B750">
            <v>28775</v>
          </cell>
          <cell r="C750">
            <v>1.1328</v>
          </cell>
          <cell r="D750">
            <v>1.1016999999999999</v>
          </cell>
          <cell r="E750">
            <v>3.1199999999999999E-2</v>
          </cell>
          <cell r="F750">
            <v>0</v>
          </cell>
          <cell r="G750">
            <v>0</v>
          </cell>
          <cell r="H750">
            <v>5.4</v>
          </cell>
          <cell r="I750">
            <v>10.8</v>
          </cell>
          <cell r="J750">
            <v>18</v>
          </cell>
        </row>
        <row r="751">
          <cell r="B751">
            <v>28775</v>
          </cell>
          <cell r="C751">
            <v>0.2089</v>
          </cell>
          <cell r="D751">
            <v>0.19420000000000001</v>
          </cell>
          <cell r="E751">
            <v>1.47E-2</v>
          </cell>
          <cell r="F751">
            <v>0</v>
          </cell>
          <cell r="G751">
            <v>0</v>
          </cell>
          <cell r="H751">
            <v>5.4</v>
          </cell>
          <cell r="I751">
            <v>10.8</v>
          </cell>
          <cell r="J751">
            <v>18</v>
          </cell>
        </row>
        <row r="752">
          <cell r="B752">
            <v>28775</v>
          </cell>
          <cell r="C752">
            <v>0.51770000000000005</v>
          </cell>
          <cell r="D752">
            <v>0.51480000000000004</v>
          </cell>
          <cell r="E752">
            <v>3.0000000000000001E-3</v>
          </cell>
          <cell r="F752">
            <v>0</v>
          </cell>
          <cell r="G752">
            <v>0</v>
          </cell>
          <cell r="H752">
            <v>5.4</v>
          </cell>
          <cell r="I752">
            <v>10.8</v>
          </cell>
          <cell r="J752">
            <v>18</v>
          </cell>
        </row>
        <row r="753">
          <cell r="B753">
            <v>28775</v>
          </cell>
          <cell r="C753">
            <v>0.6421</v>
          </cell>
          <cell r="D753">
            <v>0.62539999999999996</v>
          </cell>
          <cell r="E753">
            <v>1.66E-2</v>
          </cell>
          <cell r="F753">
            <v>0</v>
          </cell>
          <cell r="G753">
            <v>0</v>
          </cell>
          <cell r="H753">
            <v>5.4</v>
          </cell>
          <cell r="I753">
            <v>10.8</v>
          </cell>
          <cell r="J753">
            <v>18</v>
          </cell>
        </row>
        <row r="754">
          <cell r="B754">
            <v>28775</v>
          </cell>
          <cell r="C754">
            <v>1.3687</v>
          </cell>
          <cell r="D754">
            <v>1.3344</v>
          </cell>
          <cell r="E754">
            <v>3.4299999999999997E-2</v>
          </cell>
          <cell r="F754">
            <v>0</v>
          </cell>
          <cell r="G754">
            <v>0</v>
          </cell>
          <cell r="H754">
            <v>5.4</v>
          </cell>
          <cell r="I754">
            <v>10.8</v>
          </cell>
          <cell r="J754">
            <v>18</v>
          </cell>
        </row>
        <row r="755">
          <cell r="B755">
            <v>28775</v>
          </cell>
          <cell r="C755">
            <v>7.8799999999999995E-2</v>
          </cell>
          <cell r="D755">
            <v>7.5999999999999998E-2</v>
          </cell>
          <cell r="E755">
            <v>2.8E-3</v>
          </cell>
          <cell r="F755">
            <v>0</v>
          </cell>
          <cell r="G755">
            <v>0</v>
          </cell>
          <cell r="H755">
            <v>5.4</v>
          </cell>
          <cell r="I755">
            <v>10.8</v>
          </cell>
          <cell r="J755">
            <v>18</v>
          </cell>
        </row>
        <row r="756">
          <cell r="B756">
            <v>28775</v>
          </cell>
          <cell r="C756">
            <v>1.696</v>
          </cell>
          <cell r="D756">
            <v>1.696</v>
          </cell>
          <cell r="E756">
            <v>0</v>
          </cell>
          <cell r="F756">
            <v>0</v>
          </cell>
          <cell r="G756">
            <v>0</v>
          </cell>
          <cell r="H756">
            <v>5.4</v>
          </cell>
          <cell r="I756">
            <v>10.8</v>
          </cell>
          <cell r="J756">
            <v>18</v>
          </cell>
        </row>
        <row r="757">
          <cell r="B757">
            <v>28775</v>
          </cell>
          <cell r="C757">
            <v>1.1534</v>
          </cell>
          <cell r="D757">
            <v>1.133</v>
          </cell>
          <cell r="E757">
            <v>2.0400000000000001E-2</v>
          </cell>
          <cell r="F757">
            <v>0</v>
          </cell>
          <cell r="G757">
            <v>0</v>
          </cell>
          <cell r="H757">
            <v>5.4</v>
          </cell>
          <cell r="I757">
            <v>10.8</v>
          </cell>
          <cell r="J757">
            <v>18</v>
          </cell>
        </row>
        <row r="758">
          <cell r="B758">
            <v>28775</v>
          </cell>
          <cell r="C758">
            <v>2.9281999999999999</v>
          </cell>
          <cell r="D758">
            <v>2.9049999999999998</v>
          </cell>
          <cell r="E758">
            <v>2.3199999999999998E-2</v>
          </cell>
          <cell r="F758">
            <v>0</v>
          </cell>
          <cell r="G758">
            <v>0</v>
          </cell>
          <cell r="I758">
            <v>10.8</v>
          </cell>
          <cell r="J758">
            <v>18</v>
          </cell>
        </row>
        <row r="759">
          <cell r="B759">
            <v>28775</v>
          </cell>
          <cell r="C759">
            <v>7.4017999999999997</v>
          </cell>
          <cell r="D759">
            <v>7.3006000000000002</v>
          </cell>
          <cell r="E759">
            <v>0.1013</v>
          </cell>
          <cell r="F759">
            <v>0</v>
          </cell>
          <cell r="G759">
            <v>0</v>
          </cell>
          <cell r="J759">
            <v>18</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42626</v>
          </cell>
          <cell r="C763">
            <v>0.75549999999999995</v>
          </cell>
          <cell r="D763">
            <v>0.74280000000000002</v>
          </cell>
          <cell r="E763">
            <v>1.2699999999999999E-2</v>
          </cell>
          <cell r="F763">
            <v>0</v>
          </cell>
          <cell r="G763">
            <v>0</v>
          </cell>
          <cell r="H763">
            <v>2.7</v>
          </cell>
          <cell r="I763">
            <v>5.4</v>
          </cell>
          <cell r="J763">
            <v>9</v>
          </cell>
        </row>
        <row r="764">
          <cell r="B764">
            <v>42621</v>
          </cell>
          <cell r="C764">
            <v>0.46260000000000001</v>
          </cell>
          <cell r="D764">
            <v>0.46260000000000001</v>
          </cell>
          <cell r="E764">
            <v>0</v>
          </cell>
          <cell r="F764">
            <v>0</v>
          </cell>
          <cell r="G764">
            <v>0</v>
          </cell>
          <cell r="H764">
            <v>2.7</v>
          </cell>
          <cell r="I764">
            <v>5.4</v>
          </cell>
          <cell r="J764">
            <v>9</v>
          </cell>
        </row>
        <row r="765">
          <cell r="B765">
            <v>42621</v>
          </cell>
          <cell r="C765">
            <v>0.69850000000000001</v>
          </cell>
          <cell r="D765">
            <v>0.66759999999999997</v>
          </cell>
          <cell r="E765">
            <v>3.09E-2</v>
          </cell>
          <cell r="F765">
            <v>0</v>
          </cell>
          <cell r="G765">
            <v>0</v>
          </cell>
          <cell r="H765">
            <v>2.7</v>
          </cell>
          <cell r="I765">
            <v>5.4</v>
          </cell>
          <cell r="J765">
            <v>9</v>
          </cell>
        </row>
        <row r="766">
          <cell r="B766">
            <v>42623</v>
          </cell>
          <cell r="C766">
            <v>1.9166000000000001</v>
          </cell>
          <cell r="D766">
            <v>1.873</v>
          </cell>
          <cell r="E766">
            <v>4.36E-2</v>
          </cell>
          <cell r="F766">
            <v>0</v>
          </cell>
          <cell r="G766">
            <v>0</v>
          </cell>
          <cell r="H766">
            <v>2.7</v>
          </cell>
          <cell r="I766">
            <v>5.4</v>
          </cell>
          <cell r="J766">
            <v>9</v>
          </cell>
        </row>
        <row r="767">
          <cell r="B767">
            <v>42610</v>
          </cell>
          <cell r="C767">
            <v>0.58179999999999998</v>
          </cell>
          <cell r="D767">
            <v>0.55759999999999998</v>
          </cell>
          <cell r="E767">
            <v>2.4199999999999999E-2</v>
          </cell>
          <cell r="F767">
            <v>0</v>
          </cell>
          <cell r="G767">
            <v>0</v>
          </cell>
          <cell r="H767">
            <v>2.7</v>
          </cell>
          <cell r="I767">
            <v>5.4</v>
          </cell>
          <cell r="J767">
            <v>9</v>
          </cell>
        </row>
        <row r="768">
          <cell r="B768">
            <v>42610</v>
          </cell>
          <cell r="C768">
            <v>0.41420000000000001</v>
          </cell>
          <cell r="D768">
            <v>0.38640000000000002</v>
          </cell>
          <cell r="E768">
            <v>2.7199999999999998E-2</v>
          </cell>
          <cell r="F768">
            <v>5.0000000000000001E-4</v>
          </cell>
          <cell r="G768">
            <v>0</v>
          </cell>
          <cell r="H768">
            <v>2.7</v>
          </cell>
          <cell r="I768">
            <v>5.4</v>
          </cell>
          <cell r="J768">
            <v>9</v>
          </cell>
        </row>
        <row r="769">
          <cell r="B769">
            <v>42610</v>
          </cell>
          <cell r="C769">
            <v>0.75900000000000001</v>
          </cell>
          <cell r="D769">
            <v>0.63549999999999995</v>
          </cell>
          <cell r="E769">
            <v>0.1235</v>
          </cell>
          <cell r="F769">
            <v>0</v>
          </cell>
          <cell r="G769">
            <v>0</v>
          </cell>
          <cell r="H769">
            <v>2.7</v>
          </cell>
          <cell r="I769">
            <v>5.4</v>
          </cell>
          <cell r="J769">
            <v>9</v>
          </cell>
        </row>
        <row r="770">
          <cell r="B770">
            <v>42610</v>
          </cell>
          <cell r="C770">
            <v>1.7549999999999999</v>
          </cell>
          <cell r="D770">
            <v>1.5794999999999999</v>
          </cell>
          <cell r="E770">
            <v>0.1749</v>
          </cell>
          <cell r="F770">
            <v>5.0000000000000001E-4</v>
          </cell>
          <cell r="G770">
            <v>0</v>
          </cell>
          <cell r="H770">
            <v>2.7</v>
          </cell>
          <cell r="I770">
            <v>5.4</v>
          </cell>
          <cell r="J770">
            <v>9</v>
          </cell>
        </row>
        <row r="771">
          <cell r="B771">
            <v>42610</v>
          </cell>
          <cell r="C771">
            <v>0.30890000000000001</v>
          </cell>
          <cell r="D771">
            <v>0.30609999999999998</v>
          </cell>
          <cell r="E771">
            <v>2.8E-3</v>
          </cell>
          <cell r="F771">
            <v>0</v>
          </cell>
          <cell r="G771">
            <v>0</v>
          </cell>
          <cell r="H771">
            <v>2.7</v>
          </cell>
          <cell r="I771">
            <v>5.4</v>
          </cell>
          <cell r="J771">
            <v>9</v>
          </cell>
        </row>
        <row r="772">
          <cell r="B772">
            <v>42582</v>
          </cell>
          <cell r="C772">
            <v>0.1123</v>
          </cell>
          <cell r="D772">
            <v>9.8299999999999998E-2</v>
          </cell>
          <cell r="E772">
            <v>1.4E-2</v>
          </cell>
          <cell r="F772">
            <v>0</v>
          </cell>
          <cell r="G772">
            <v>0</v>
          </cell>
          <cell r="H772">
            <v>2.7</v>
          </cell>
          <cell r="I772">
            <v>5.4</v>
          </cell>
          <cell r="J772">
            <v>9</v>
          </cell>
        </row>
        <row r="773">
          <cell r="B773">
            <v>42581</v>
          </cell>
          <cell r="C773">
            <v>0.76649999999999996</v>
          </cell>
          <cell r="D773">
            <v>0.75360000000000005</v>
          </cell>
          <cell r="E773">
            <v>1.26E-2</v>
          </cell>
          <cell r="F773">
            <v>0</v>
          </cell>
          <cell r="G773">
            <v>2.9999999999999997E-4</v>
          </cell>
          <cell r="H773">
            <v>2.7</v>
          </cell>
          <cell r="I773">
            <v>5.4</v>
          </cell>
          <cell r="J773">
            <v>9</v>
          </cell>
        </row>
        <row r="774">
          <cell r="B774">
            <v>42591</v>
          </cell>
          <cell r="C774">
            <v>1.1876</v>
          </cell>
          <cell r="D774">
            <v>1.1578999999999999</v>
          </cell>
          <cell r="E774">
            <v>2.9399999999999999E-2</v>
          </cell>
          <cell r="F774">
            <v>0</v>
          </cell>
          <cell r="G774">
            <v>2.9999999999999997E-4</v>
          </cell>
          <cell r="H774">
            <v>2.7</v>
          </cell>
          <cell r="I774">
            <v>5.4</v>
          </cell>
          <cell r="J774">
            <v>9</v>
          </cell>
        </row>
        <row r="775">
          <cell r="B775">
            <v>42581</v>
          </cell>
          <cell r="C775">
            <v>0.71009999999999995</v>
          </cell>
          <cell r="D775">
            <v>0.67889999999999995</v>
          </cell>
          <cell r="E775">
            <v>3.1099999999999999E-2</v>
          </cell>
          <cell r="F775">
            <v>0</v>
          </cell>
          <cell r="G775">
            <v>0</v>
          </cell>
          <cell r="H775">
            <v>2.7</v>
          </cell>
          <cell r="I775">
            <v>5.4</v>
          </cell>
          <cell r="J775">
            <v>9</v>
          </cell>
        </row>
        <row r="776">
          <cell r="B776">
            <v>42577</v>
          </cell>
          <cell r="C776">
            <v>0.88239999999999996</v>
          </cell>
          <cell r="D776">
            <v>0.86129999999999995</v>
          </cell>
          <cell r="E776">
            <v>2.1100000000000001E-2</v>
          </cell>
          <cell r="F776">
            <v>0</v>
          </cell>
          <cell r="G776">
            <v>0</v>
          </cell>
          <cell r="H776">
            <v>2.7</v>
          </cell>
          <cell r="I776">
            <v>5.4</v>
          </cell>
          <cell r="J776">
            <v>9</v>
          </cell>
        </row>
        <row r="777">
          <cell r="B777">
            <v>42576</v>
          </cell>
          <cell r="C777">
            <v>0.89419999999999999</v>
          </cell>
          <cell r="D777">
            <v>0.88690000000000002</v>
          </cell>
          <cell r="E777">
            <v>7.3000000000000001E-3</v>
          </cell>
          <cell r="F777">
            <v>0</v>
          </cell>
          <cell r="G777">
            <v>0</v>
          </cell>
          <cell r="H777">
            <v>2.7</v>
          </cell>
          <cell r="I777">
            <v>5.4</v>
          </cell>
          <cell r="J777">
            <v>9</v>
          </cell>
        </row>
        <row r="778">
          <cell r="B778">
            <v>42578</v>
          </cell>
          <cell r="C778">
            <v>2.4866999999999999</v>
          </cell>
          <cell r="D778">
            <v>2.4270999999999998</v>
          </cell>
          <cell r="E778">
            <v>5.9499999999999997E-2</v>
          </cell>
          <cell r="F778">
            <v>0</v>
          </cell>
          <cell r="G778">
            <v>0</v>
          </cell>
          <cell r="I778">
            <v>5.4</v>
          </cell>
          <cell r="J778">
            <v>9</v>
          </cell>
        </row>
        <row r="779">
          <cell r="B779">
            <v>42600</v>
          </cell>
          <cell r="C779">
            <v>7.3457999999999997</v>
          </cell>
          <cell r="D779">
            <v>7.0373999999999999</v>
          </cell>
          <cell r="E779">
            <v>0.30740000000000001</v>
          </cell>
          <cell r="F779">
            <v>5.0000000000000001E-4</v>
          </cell>
          <cell r="G779">
            <v>2.9999999999999997E-4</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7,5</v>
          </cell>
          <cell r="I782" t="str">
            <v>Padrão Trimestral = 15</v>
          </cell>
          <cell r="J782" t="str">
            <v>Padrão Anual = 25</v>
          </cell>
        </row>
        <row r="783">
          <cell r="B783">
            <v>98124</v>
          </cell>
          <cell r="C783">
            <v>1.3842000000000001</v>
          </cell>
          <cell r="D783">
            <v>1.323</v>
          </cell>
          <cell r="E783">
            <v>4.9799999999999997E-2</v>
          </cell>
          <cell r="F783">
            <v>1.14E-2</v>
          </cell>
          <cell r="G783">
            <v>0</v>
          </cell>
          <cell r="H783">
            <v>7.5</v>
          </cell>
          <cell r="I783">
            <v>15</v>
          </cell>
          <cell r="J783">
            <v>25</v>
          </cell>
        </row>
        <row r="784">
          <cell r="B784">
            <v>98104</v>
          </cell>
          <cell r="C784">
            <v>0.57840000000000003</v>
          </cell>
          <cell r="D784">
            <v>0.51870000000000005</v>
          </cell>
          <cell r="E784">
            <v>1.15E-2</v>
          </cell>
          <cell r="F784">
            <v>4.82E-2</v>
          </cell>
          <cell r="G784">
            <v>0</v>
          </cell>
          <cell r="H784">
            <v>7.5</v>
          </cell>
          <cell r="I784">
            <v>15</v>
          </cell>
          <cell r="J784">
            <v>25</v>
          </cell>
        </row>
        <row r="785">
          <cell r="B785">
            <v>98106</v>
          </cell>
          <cell r="C785">
            <v>1.7453000000000001</v>
          </cell>
          <cell r="D785">
            <v>1.5634999999999999</v>
          </cell>
          <cell r="E785">
            <v>0.18149999999999999</v>
          </cell>
          <cell r="F785">
            <v>0</v>
          </cell>
          <cell r="G785">
            <v>2.0000000000000001E-4</v>
          </cell>
          <cell r="H785">
            <v>7.5</v>
          </cell>
          <cell r="I785">
            <v>15</v>
          </cell>
          <cell r="J785">
            <v>25</v>
          </cell>
        </row>
        <row r="786">
          <cell r="B786">
            <v>98111</v>
          </cell>
          <cell r="C786">
            <v>3.7080000000000002</v>
          </cell>
          <cell r="D786">
            <v>3.4053</v>
          </cell>
          <cell r="E786">
            <v>0.24279999999999999</v>
          </cell>
          <cell r="F786">
            <v>5.96E-2</v>
          </cell>
          <cell r="G786">
            <v>2.0000000000000001E-4</v>
          </cell>
          <cell r="H786">
            <v>7.5</v>
          </cell>
          <cell r="I786">
            <v>15</v>
          </cell>
          <cell r="J786">
            <v>25</v>
          </cell>
        </row>
        <row r="787">
          <cell r="B787">
            <v>98101</v>
          </cell>
          <cell r="C787">
            <v>0.16489999999999999</v>
          </cell>
          <cell r="D787">
            <v>0.15629999999999999</v>
          </cell>
          <cell r="E787">
            <v>8.6E-3</v>
          </cell>
          <cell r="F787">
            <v>0</v>
          </cell>
          <cell r="G787">
            <v>0</v>
          </cell>
          <cell r="H787">
            <v>7.5</v>
          </cell>
          <cell r="I787">
            <v>15</v>
          </cell>
          <cell r="J787">
            <v>25</v>
          </cell>
        </row>
        <row r="788">
          <cell r="B788">
            <v>98097</v>
          </cell>
          <cell r="C788">
            <v>0.86070000000000002</v>
          </cell>
          <cell r="D788">
            <v>0.84770000000000001</v>
          </cell>
          <cell r="E788">
            <v>1.2999999999999999E-2</v>
          </cell>
          <cell r="F788">
            <v>0</v>
          </cell>
          <cell r="G788">
            <v>0</v>
          </cell>
          <cell r="H788">
            <v>7.5</v>
          </cell>
          <cell r="I788">
            <v>15</v>
          </cell>
          <cell r="J788">
            <v>25</v>
          </cell>
        </row>
        <row r="789">
          <cell r="B789">
            <v>98097</v>
          </cell>
          <cell r="C789">
            <v>0.58540000000000003</v>
          </cell>
          <cell r="D789">
            <v>0.50109999999999999</v>
          </cell>
          <cell r="E789">
            <v>2.8299999999999999E-2</v>
          </cell>
          <cell r="F789">
            <v>5.6000000000000001E-2</v>
          </cell>
          <cell r="G789">
            <v>0</v>
          </cell>
          <cell r="H789">
            <v>7.5</v>
          </cell>
          <cell r="I789">
            <v>15</v>
          </cell>
          <cell r="J789">
            <v>25</v>
          </cell>
        </row>
        <row r="790">
          <cell r="B790">
            <v>98098</v>
          </cell>
          <cell r="C790">
            <v>1.611</v>
          </cell>
          <cell r="D790">
            <v>1.5051000000000001</v>
          </cell>
          <cell r="E790">
            <v>4.99E-2</v>
          </cell>
          <cell r="F790">
            <v>5.6000000000000001E-2</v>
          </cell>
          <cell r="G790">
            <v>0</v>
          </cell>
          <cell r="H790">
            <v>7.5</v>
          </cell>
          <cell r="I790">
            <v>15</v>
          </cell>
          <cell r="J790">
            <v>25</v>
          </cell>
        </row>
        <row r="791">
          <cell r="B791">
            <v>98070</v>
          </cell>
          <cell r="C791">
            <v>1.2723</v>
          </cell>
          <cell r="D791">
            <v>1.1556999999999999</v>
          </cell>
          <cell r="E791">
            <v>5.04E-2</v>
          </cell>
          <cell r="F791">
            <v>6.6199999999999995E-2</v>
          </cell>
          <cell r="G791">
            <v>0</v>
          </cell>
          <cell r="H791">
            <v>7.5</v>
          </cell>
          <cell r="I791">
            <v>15</v>
          </cell>
          <cell r="J791">
            <v>25</v>
          </cell>
        </row>
        <row r="792">
          <cell r="B792">
            <v>98027</v>
          </cell>
          <cell r="C792">
            <v>0.98650000000000004</v>
          </cell>
          <cell r="D792">
            <v>0.90329999999999999</v>
          </cell>
          <cell r="E792">
            <v>8.3199999999999996E-2</v>
          </cell>
          <cell r="F792">
            <v>0</v>
          </cell>
          <cell r="G792">
            <v>0</v>
          </cell>
          <cell r="H792">
            <v>7.5</v>
          </cell>
          <cell r="I792">
            <v>15</v>
          </cell>
          <cell r="J792">
            <v>25</v>
          </cell>
        </row>
        <row r="793">
          <cell r="B793">
            <v>98078</v>
          </cell>
          <cell r="C793">
            <v>0.84370000000000001</v>
          </cell>
          <cell r="D793">
            <v>0.70820000000000005</v>
          </cell>
          <cell r="E793">
            <v>0.13550000000000001</v>
          </cell>
          <cell r="F793">
            <v>0</v>
          </cell>
          <cell r="G793">
            <v>0</v>
          </cell>
          <cell r="H793">
            <v>7.5</v>
          </cell>
          <cell r="I793">
            <v>15</v>
          </cell>
          <cell r="J793">
            <v>25</v>
          </cell>
        </row>
        <row r="794">
          <cell r="B794">
            <v>98058</v>
          </cell>
          <cell r="C794">
            <v>3.1025</v>
          </cell>
          <cell r="D794">
            <v>2.7671999999999999</v>
          </cell>
          <cell r="E794">
            <v>0.26910000000000001</v>
          </cell>
          <cell r="F794">
            <v>6.6199999999999995E-2</v>
          </cell>
          <cell r="G794">
            <v>0</v>
          </cell>
          <cell r="H794">
            <v>7.5</v>
          </cell>
          <cell r="I794">
            <v>15</v>
          </cell>
          <cell r="J794">
            <v>25</v>
          </cell>
        </row>
        <row r="795">
          <cell r="B795">
            <v>98039</v>
          </cell>
          <cell r="C795">
            <v>1.3680000000000001</v>
          </cell>
          <cell r="D795">
            <v>1.1446000000000001</v>
          </cell>
          <cell r="E795">
            <v>0.2235</v>
          </cell>
          <cell r="F795">
            <v>0</v>
          </cell>
          <cell r="G795">
            <v>0</v>
          </cell>
          <cell r="H795">
            <v>7.5</v>
          </cell>
          <cell r="I795">
            <v>15</v>
          </cell>
          <cell r="J795">
            <v>25</v>
          </cell>
        </row>
        <row r="796">
          <cell r="B796">
            <v>97997</v>
          </cell>
          <cell r="C796">
            <v>1.4632000000000001</v>
          </cell>
          <cell r="D796">
            <v>1.1980999999999999</v>
          </cell>
          <cell r="E796">
            <v>9.8599999999999993E-2</v>
          </cell>
          <cell r="F796">
            <v>0</v>
          </cell>
          <cell r="G796">
            <v>0.16650000000000001</v>
          </cell>
          <cell r="H796">
            <v>7.5</v>
          </cell>
          <cell r="I796">
            <v>15</v>
          </cell>
          <cell r="J796">
            <v>25</v>
          </cell>
        </row>
        <row r="797">
          <cell r="B797">
            <v>98029</v>
          </cell>
          <cell r="C797">
            <v>1.1398999999999999</v>
          </cell>
          <cell r="D797">
            <v>1.0237000000000001</v>
          </cell>
          <cell r="E797">
            <v>8.1100000000000005E-2</v>
          </cell>
          <cell r="F797">
            <v>3.5099999999999999E-2</v>
          </cell>
          <cell r="G797">
            <v>0</v>
          </cell>
          <cell r="H797">
            <v>7.5</v>
          </cell>
          <cell r="I797">
            <v>15</v>
          </cell>
          <cell r="J797">
            <v>25</v>
          </cell>
        </row>
        <row r="798">
          <cell r="B798">
            <v>98022</v>
          </cell>
          <cell r="C798">
            <v>3.9710000000000001</v>
          </cell>
          <cell r="D798">
            <v>3.3664000000000001</v>
          </cell>
          <cell r="E798">
            <v>0.4032</v>
          </cell>
          <cell r="F798">
            <v>3.5099999999999999E-2</v>
          </cell>
          <cell r="G798">
            <v>0.16650000000000001</v>
          </cell>
          <cell r="I798">
            <v>15</v>
          </cell>
          <cell r="J798">
            <v>25</v>
          </cell>
        </row>
        <row r="799">
          <cell r="B799">
            <v>98072</v>
          </cell>
          <cell r="C799">
            <v>12.3919</v>
          </cell>
          <cell r="D799">
            <v>11.0436</v>
          </cell>
          <cell r="E799">
            <v>0.96489999999999998</v>
          </cell>
          <cell r="F799">
            <v>0.21690000000000001</v>
          </cell>
          <cell r="G799">
            <v>0.1666</v>
          </cell>
          <cell r="J799">
            <v>25</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96602</v>
          </cell>
          <cell r="C803">
            <v>0.49919999999999998</v>
          </cell>
          <cell r="D803">
            <v>0.42570000000000002</v>
          </cell>
          <cell r="E803">
            <v>7.2999999999999995E-2</v>
          </cell>
          <cell r="F803">
            <v>5.0000000000000001E-4</v>
          </cell>
          <cell r="G803">
            <v>0</v>
          </cell>
          <cell r="H803">
            <v>2.5</v>
          </cell>
          <cell r="I803">
            <v>4.2</v>
          </cell>
          <cell r="J803">
            <v>7</v>
          </cell>
        </row>
        <row r="804">
          <cell r="B804">
            <v>96602</v>
          </cell>
          <cell r="C804">
            <v>0.43130000000000002</v>
          </cell>
          <cell r="D804">
            <v>0.22919999999999999</v>
          </cell>
          <cell r="E804">
            <v>0.2021</v>
          </cell>
          <cell r="F804">
            <v>0</v>
          </cell>
          <cell r="G804">
            <v>0</v>
          </cell>
          <cell r="H804">
            <v>2.5</v>
          </cell>
          <cell r="I804">
            <v>4.2</v>
          </cell>
          <cell r="J804">
            <v>7</v>
          </cell>
        </row>
        <row r="805">
          <cell r="B805">
            <v>96613</v>
          </cell>
          <cell r="C805">
            <v>0.64910000000000001</v>
          </cell>
          <cell r="D805">
            <v>0.43330000000000002</v>
          </cell>
          <cell r="E805">
            <v>4.8000000000000001E-2</v>
          </cell>
          <cell r="F805">
            <v>1.49E-2</v>
          </cell>
          <cell r="G805">
            <v>0.15279999999999999</v>
          </cell>
          <cell r="H805">
            <v>2.5</v>
          </cell>
          <cell r="I805">
            <v>4.2</v>
          </cell>
          <cell r="J805">
            <v>7</v>
          </cell>
        </row>
        <row r="806">
          <cell r="B806">
            <v>96606</v>
          </cell>
          <cell r="C806">
            <v>1.5795999999999999</v>
          </cell>
          <cell r="D806">
            <v>1.0882000000000001</v>
          </cell>
          <cell r="E806">
            <v>0.3231</v>
          </cell>
          <cell r="F806">
            <v>1.54E-2</v>
          </cell>
          <cell r="G806">
            <v>0.15279999999999999</v>
          </cell>
          <cell r="H806">
            <v>2.5</v>
          </cell>
          <cell r="I806">
            <v>4.2</v>
          </cell>
          <cell r="J806">
            <v>7</v>
          </cell>
        </row>
        <row r="807">
          <cell r="B807">
            <v>96522</v>
          </cell>
          <cell r="C807">
            <v>0.12970000000000001</v>
          </cell>
          <cell r="D807">
            <v>5.1700000000000003E-2</v>
          </cell>
          <cell r="E807">
            <v>7.8E-2</v>
          </cell>
          <cell r="F807">
            <v>0</v>
          </cell>
          <cell r="G807">
            <v>0</v>
          </cell>
          <cell r="H807">
            <v>2.5</v>
          </cell>
          <cell r="I807">
            <v>4.2</v>
          </cell>
          <cell r="J807">
            <v>7</v>
          </cell>
        </row>
        <row r="808">
          <cell r="B808">
            <v>96522</v>
          </cell>
          <cell r="C808">
            <v>0.1255</v>
          </cell>
          <cell r="D808">
            <v>0.1032</v>
          </cell>
          <cell r="E808">
            <v>2.23E-2</v>
          </cell>
          <cell r="F808">
            <v>0</v>
          </cell>
          <cell r="G808">
            <v>0</v>
          </cell>
          <cell r="H808">
            <v>2.5</v>
          </cell>
          <cell r="I808">
            <v>4.2</v>
          </cell>
          <cell r="J808">
            <v>7</v>
          </cell>
        </row>
        <row r="809">
          <cell r="B809">
            <v>96522</v>
          </cell>
          <cell r="C809">
            <v>0.25340000000000001</v>
          </cell>
          <cell r="D809">
            <v>0.19839999999999999</v>
          </cell>
          <cell r="E809">
            <v>5.5E-2</v>
          </cell>
          <cell r="F809">
            <v>0</v>
          </cell>
          <cell r="G809">
            <v>0</v>
          </cell>
          <cell r="H809">
            <v>2.5</v>
          </cell>
          <cell r="I809">
            <v>4.2</v>
          </cell>
          <cell r="J809">
            <v>7</v>
          </cell>
        </row>
        <row r="810">
          <cell r="B810">
            <v>96522</v>
          </cell>
          <cell r="C810">
            <v>0.50860000000000005</v>
          </cell>
          <cell r="D810">
            <v>0.3533</v>
          </cell>
          <cell r="E810">
            <v>0.15529999999999999</v>
          </cell>
          <cell r="F810">
            <v>0</v>
          </cell>
          <cell r="G810">
            <v>0</v>
          </cell>
          <cell r="H810">
            <v>2.5</v>
          </cell>
          <cell r="I810">
            <v>4.2</v>
          </cell>
          <cell r="J810">
            <v>7</v>
          </cell>
        </row>
        <row r="811">
          <cell r="B811">
            <v>96514</v>
          </cell>
          <cell r="C811">
            <v>0.4365</v>
          </cell>
          <cell r="D811">
            <v>0.18509999999999999</v>
          </cell>
          <cell r="E811">
            <v>8.5199999999999998E-2</v>
          </cell>
          <cell r="F811">
            <v>0.1661</v>
          </cell>
          <cell r="G811">
            <v>0</v>
          </cell>
          <cell r="H811">
            <v>2.5</v>
          </cell>
          <cell r="I811">
            <v>4.2</v>
          </cell>
          <cell r="J811">
            <v>7</v>
          </cell>
        </row>
        <row r="812">
          <cell r="B812">
            <v>96530</v>
          </cell>
          <cell r="C812">
            <v>0.27910000000000001</v>
          </cell>
          <cell r="D812">
            <v>0.152</v>
          </cell>
          <cell r="E812">
            <v>0.111</v>
          </cell>
          <cell r="F812">
            <v>1.6199999999999999E-2</v>
          </cell>
          <cell r="G812">
            <v>0</v>
          </cell>
          <cell r="H812">
            <v>2.5</v>
          </cell>
          <cell r="I812">
            <v>4.2</v>
          </cell>
          <cell r="J812">
            <v>7</v>
          </cell>
        </row>
        <row r="813">
          <cell r="B813">
            <v>96437</v>
          </cell>
          <cell r="C813">
            <v>0.34589999999999999</v>
          </cell>
          <cell r="D813">
            <v>0.2162</v>
          </cell>
          <cell r="E813">
            <v>3.8399999999999997E-2</v>
          </cell>
          <cell r="F813">
            <v>5.7099999999999998E-2</v>
          </cell>
          <cell r="G813">
            <v>3.4200000000000001E-2</v>
          </cell>
          <cell r="H813">
            <v>2.5</v>
          </cell>
          <cell r="I813">
            <v>4.2</v>
          </cell>
          <cell r="J813">
            <v>7</v>
          </cell>
        </row>
        <row r="814">
          <cell r="B814">
            <v>96494</v>
          </cell>
          <cell r="C814">
            <v>1.0615000000000001</v>
          </cell>
          <cell r="D814">
            <v>0.55330000000000001</v>
          </cell>
          <cell r="E814">
            <v>0.2346</v>
          </cell>
          <cell r="F814">
            <v>0.2394</v>
          </cell>
          <cell r="G814">
            <v>3.4200000000000001E-2</v>
          </cell>
          <cell r="H814">
            <v>2.5</v>
          </cell>
          <cell r="I814">
            <v>4.2</v>
          </cell>
          <cell r="J814">
            <v>7</v>
          </cell>
        </row>
        <row r="815">
          <cell r="B815">
            <v>96414</v>
          </cell>
          <cell r="C815">
            <v>0.14649999999999999</v>
          </cell>
          <cell r="D815">
            <v>0.10580000000000001</v>
          </cell>
          <cell r="E815">
            <v>4.07E-2</v>
          </cell>
          <cell r="F815">
            <v>0</v>
          </cell>
          <cell r="G815">
            <v>0</v>
          </cell>
          <cell r="H815">
            <v>2.5</v>
          </cell>
          <cell r="I815">
            <v>4.2</v>
          </cell>
          <cell r="J815">
            <v>7</v>
          </cell>
        </row>
        <row r="816">
          <cell r="B816">
            <v>96396</v>
          </cell>
          <cell r="C816">
            <v>0.48959999999999998</v>
          </cell>
          <cell r="D816">
            <v>0.46139999999999998</v>
          </cell>
          <cell r="E816">
            <v>1.83E-2</v>
          </cell>
          <cell r="F816">
            <v>0</v>
          </cell>
          <cell r="G816">
            <v>0.01</v>
          </cell>
          <cell r="H816">
            <v>2.5</v>
          </cell>
          <cell r="I816">
            <v>4.2</v>
          </cell>
          <cell r="J816">
            <v>7</v>
          </cell>
        </row>
        <row r="817">
          <cell r="B817">
            <v>96377</v>
          </cell>
          <cell r="C817">
            <v>0.15620000000000001</v>
          </cell>
          <cell r="D817">
            <v>0.14410000000000001</v>
          </cell>
          <cell r="E817">
            <v>1.21E-2</v>
          </cell>
          <cell r="F817">
            <v>0</v>
          </cell>
          <cell r="G817">
            <v>0</v>
          </cell>
          <cell r="H817">
            <v>2.5</v>
          </cell>
          <cell r="I817">
            <v>4.2</v>
          </cell>
          <cell r="J817">
            <v>7</v>
          </cell>
        </row>
        <row r="818">
          <cell r="B818">
            <v>96396</v>
          </cell>
          <cell r="C818">
            <v>0.7923</v>
          </cell>
          <cell r="D818">
            <v>0.71130000000000004</v>
          </cell>
          <cell r="E818">
            <v>7.1099999999999997E-2</v>
          </cell>
          <cell r="F818">
            <v>0</v>
          </cell>
          <cell r="G818">
            <v>0.01</v>
          </cell>
          <cell r="I818">
            <v>4.2</v>
          </cell>
          <cell r="J818">
            <v>7</v>
          </cell>
        </row>
        <row r="819">
          <cell r="B819">
            <v>96504</v>
          </cell>
          <cell r="C819">
            <v>3.9428000000000001</v>
          </cell>
          <cell r="D819">
            <v>2.7063999999999999</v>
          </cell>
          <cell r="E819">
            <v>0.78439999999999999</v>
          </cell>
          <cell r="F819">
            <v>0.25480000000000003</v>
          </cell>
          <cell r="G819">
            <v>0.1971</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3,9</v>
          </cell>
          <cell r="I822" t="str">
            <v>Padrão Trimestral = 7,8</v>
          </cell>
          <cell r="J822" t="str">
            <v>Padrão Anual = 13</v>
          </cell>
        </row>
        <row r="823">
          <cell r="B823">
            <v>180120</v>
          </cell>
          <cell r="C823">
            <v>0.84570000000000001</v>
          </cell>
          <cell r="D823">
            <v>0.76080000000000003</v>
          </cell>
          <cell r="E823">
            <v>8.4900000000000003E-2</v>
          </cell>
          <cell r="F823">
            <v>0</v>
          </cell>
          <cell r="G823">
            <v>0</v>
          </cell>
          <cell r="H823">
            <v>3.9</v>
          </cell>
          <cell r="I823">
            <v>7.8</v>
          </cell>
          <cell r="J823">
            <v>13</v>
          </cell>
        </row>
        <row r="824">
          <cell r="B824">
            <v>180062</v>
          </cell>
          <cell r="C824">
            <v>0.71089999999999998</v>
          </cell>
          <cell r="D824">
            <v>0.60529999999999995</v>
          </cell>
          <cell r="E824">
            <v>8.3799999999999999E-2</v>
          </cell>
          <cell r="F824">
            <v>2.18E-2</v>
          </cell>
          <cell r="G824">
            <v>0</v>
          </cell>
          <cell r="H824">
            <v>3.9</v>
          </cell>
          <cell r="I824">
            <v>7.8</v>
          </cell>
          <cell r="J824">
            <v>13</v>
          </cell>
        </row>
        <row r="825">
          <cell r="B825">
            <v>180071</v>
          </cell>
          <cell r="C825">
            <v>0.97040000000000004</v>
          </cell>
          <cell r="D825">
            <v>0.89729999999999999</v>
          </cell>
          <cell r="E825">
            <v>7.3099999999999998E-2</v>
          </cell>
          <cell r="F825">
            <v>0</v>
          </cell>
          <cell r="G825">
            <v>0</v>
          </cell>
          <cell r="H825">
            <v>3.9</v>
          </cell>
          <cell r="I825">
            <v>7.8</v>
          </cell>
          <cell r="J825">
            <v>13</v>
          </cell>
        </row>
        <row r="826">
          <cell r="B826">
            <v>180084</v>
          </cell>
          <cell r="C826">
            <v>2.5270000000000001</v>
          </cell>
          <cell r="D826">
            <v>2.2633999999999999</v>
          </cell>
          <cell r="E826">
            <v>0.24179999999999999</v>
          </cell>
          <cell r="F826">
            <v>2.18E-2</v>
          </cell>
          <cell r="G826">
            <v>0</v>
          </cell>
          <cell r="H826">
            <v>3.9</v>
          </cell>
          <cell r="I826">
            <v>7.8</v>
          </cell>
          <cell r="J826">
            <v>13</v>
          </cell>
        </row>
        <row r="827">
          <cell r="B827">
            <v>180009</v>
          </cell>
          <cell r="C827">
            <v>0.28139999999999998</v>
          </cell>
          <cell r="D827">
            <v>0.21879999999999999</v>
          </cell>
          <cell r="E827">
            <v>6.2600000000000003E-2</v>
          </cell>
          <cell r="F827">
            <v>0</v>
          </cell>
          <cell r="G827">
            <v>0</v>
          </cell>
          <cell r="H827">
            <v>3.9</v>
          </cell>
          <cell r="I827">
            <v>7.8</v>
          </cell>
          <cell r="J827">
            <v>13</v>
          </cell>
        </row>
        <row r="828">
          <cell r="B828">
            <v>180009</v>
          </cell>
          <cell r="C828">
            <v>0.33829999999999999</v>
          </cell>
          <cell r="D828">
            <v>0.28620000000000001</v>
          </cell>
          <cell r="E828">
            <v>5.2200000000000003E-2</v>
          </cell>
          <cell r="F828">
            <v>0</v>
          </cell>
          <cell r="G828">
            <v>0</v>
          </cell>
          <cell r="H828">
            <v>3.9</v>
          </cell>
          <cell r="I828">
            <v>7.8</v>
          </cell>
          <cell r="J828">
            <v>13</v>
          </cell>
        </row>
        <row r="829">
          <cell r="B829">
            <v>180009</v>
          </cell>
          <cell r="C829">
            <v>0.4773</v>
          </cell>
          <cell r="D829">
            <v>0.3367</v>
          </cell>
          <cell r="E829">
            <v>6.9400000000000003E-2</v>
          </cell>
          <cell r="F829">
            <v>7.1199999999999999E-2</v>
          </cell>
          <cell r="G829">
            <v>0</v>
          </cell>
          <cell r="H829">
            <v>3.9</v>
          </cell>
          <cell r="I829">
            <v>7.8</v>
          </cell>
          <cell r="J829">
            <v>13</v>
          </cell>
        </row>
        <row r="830">
          <cell r="B830">
            <v>180009</v>
          </cell>
          <cell r="C830">
            <v>1.097</v>
          </cell>
          <cell r="D830">
            <v>0.8417</v>
          </cell>
          <cell r="E830">
            <v>0.1842</v>
          </cell>
          <cell r="F830">
            <v>7.1199999999999999E-2</v>
          </cell>
          <cell r="G830">
            <v>0</v>
          </cell>
          <cell r="H830">
            <v>3.9</v>
          </cell>
          <cell r="I830">
            <v>7.8</v>
          </cell>
          <cell r="J830">
            <v>13</v>
          </cell>
        </row>
        <row r="831">
          <cell r="B831">
            <v>179991</v>
          </cell>
          <cell r="C831">
            <v>0.91800000000000004</v>
          </cell>
          <cell r="D831">
            <v>0.84830000000000005</v>
          </cell>
          <cell r="E831">
            <v>5.0099999999999999E-2</v>
          </cell>
          <cell r="F831">
            <v>1.9699999999999999E-2</v>
          </cell>
          <cell r="G831">
            <v>0</v>
          </cell>
          <cell r="H831">
            <v>3.9</v>
          </cell>
          <cell r="I831">
            <v>7.8</v>
          </cell>
          <cell r="J831">
            <v>13</v>
          </cell>
        </row>
        <row r="832">
          <cell r="B832">
            <v>179868</v>
          </cell>
          <cell r="C832">
            <v>0.66539999999999999</v>
          </cell>
          <cell r="D832">
            <v>0.54349999999999998</v>
          </cell>
          <cell r="E832">
            <v>6.6000000000000003E-2</v>
          </cell>
          <cell r="F832">
            <v>5.5899999999999998E-2</v>
          </cell>
          <cell r="G832">
            <v>0</v>
          </cell>
          <cell r="H832">
            <v>3.9</v>
          </cell>
          <cell r="I832">
            <v>7.8</v>
          </cell>
          <cell r="J832">
            <v>13</v>
          </cell>
        </row>
        <row r="833">
          <cell r="B833">
            <v>179858</v>
          </cell>
          <cell r="C833">
            <v>0.64129999999999998</v>
          </cell>
          <cell r="D833">
            <v>0.59930000000000005</v>
          </cell>
          <cell r="E833">
            <v>4.2000000000000003E-2</v>
          </cell>
          <cell r="F833">
            <v>0</v>
          </cell>
          <cell r="G833">
            <v>0</v>
          </cell>
          <cell r="H833">
            <v>3.9</v>
          </cell>
          <cell r="I833">
            <v>7.8</v>
          </cell>
          <cell r="J833">
            <v>13</v>
          </cell>
        </row>
        <row r="834">
          <cell r="B834">
            <v>179906</v>
          </cell>
          <cell r="C834">
            <v>2.2248000000000001</v>
          </cell>
          <cell r="D834">
            <v>1.9912000000000001</v>
          </cell>
          <cell r="E834">
            <v>0.15809999999999999</v>
          </cell>
          <cell r="F834">
            <v>7.5600000000000001E-2</v>
          </cell>
          <cell r="G834">
            <v>0</v>
          </cell>
          <cell r="H834">
            <v>3.9</v>
          </cell>
          <cell r="I834">
            <v>7.8</v>
          </cell>
          <cell r="J834">
            <v>13</v>
          </cell>
        </row>
        <row r="835">
          <cell r="B835">
            <v>179799</v>
          </cell>
          <cell r="C835">
            <v>0.43159999999999998</v>
          </cell>
          <cell r="D835">
            <v>0.39589999999999997</v>
          </cell>
          <cell r="E835">
            <v>3.56E-2</v>
          </cell>
          <cell r="F835">
            <v>0</v>
          </cell>
          <cell r="G835">
            <v>0</v>
          </cell>
          <cell r="H835">
            <v>3.9</v>
          </cell>
          <cell r="I835">
            <v>7.8</v>
          </cell>
          <cell r="J835">
            <v>13</v>
          </cell>
        </row>
        <row r="836">
          <cell r="B836">
            <v>179754</v>
          </cell>
          <cell r="C836">
            <v>0.49409999999999998</v>
          </cell>
          <cell r="D836">
            <v>0.46970000000000001</v>
          </cell>
          <cell r="E836">
            <v>2.29E-2</v>
          </cell>
          <cell r="F836">
            <v>1.5E-3</v>
          </cell>
          <cell r="G836">
            <v>0</v>
          </cell>
          <cell r="H836">
            <v>3.9</v>
          </cell>
          <cell r="I836">
            <v>7.8</v>
          </cell>
          <cell r="J836">
            <v>13</v>
          </cell>
        </row>
        <row r="837">
          <cell r="B837">
            <v>179747</v>
          </cell>
          <cell r="C837">
            <v>1.0964</v>
          </cell>
          <cell r="D837">
            <v>1.0436000000000001</v>
          </cell>
          <cell r="E837">
            <v>4.2200000000000001E-2</v>
          </cell>
          <cell r="F837">
            <v>1.06E-2</v>
          </cell>
          <cell r="G837">
            <v>0</v>
          </cell>
          <cell r="H837">
            <v>3.9</v>
          </cell>
          <cell r="I837">
            <v>7.8</v>
          </cell>
          <cell r="J837">
            <v>13</v>
          </cell>
        </row>
        <row r="838">
          <cell r="B838">
            <v>179767</v>
          </cell>
          <cell r="C838">
            <v>2.0219999999999998</v>
          </cell>
          <cell r="D838">
            <v>1.9091</v>
          </cell>
          <cell r="E838">
            <v>0.1007</v>
          </cell>
          <cell r="F838">
            <v>1.21E-2</v>
          </cell>
          <cell r="G838">
            <v>0</v>
          </cell>
          <cell r="I838">
            <v>7.8</v>
          </cell>
          <cell r="J838">
            <v>13</v>
          </cell>
        </row>
        <row r="839">
          <cell r="B839">
            <v>179941</v>
          </cell>
          <cell r="C839">
            <v>7.8708999999999998</v>
          </cell>
          <cell r="D839">
            <v>7.0053000000000001</v>
          </cell>
          <cell r="E839">
            <v>0.68489999999999995</v>
          </cell>
          <cell r="F839">
            <v>0.1807</v>
          </cell>
          <cell r="G839">
            <v>0</v>
          </cell>
          <cell r="J839">
            <v>13</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227779</v>
          </cell>
          <cell r="C843">
            <v>0.29980000000000001</v>
          </cell>
          <cell r="D843">
            <v>0.23419999999999999</v>
          </cell>
          <cell r="E843">
            <v>6.5500000000000003E-2</v>
          </cell>
          <cell r="F843">
            <v>0</v>
          </cell>
          <cell r="G843">
            <v>0</v>
          </cell>
          <cell r="H843">
            <v>2.5</v>
          </cell>
          <cell r="I843">
            <v>4.2</v>
          </cell>
          <cell r="J843">
            <v>7</v>
          </cell>
        </row>
        <row r="844">
          <cell r="B844">
            <v>227840</v>
          </cell>
          <cell r="C844">
            <v>0.42970000000000003</v>
          </cell>
          <cell r="D844">
            <v>0.38159999999999999</v>
          </cell>
          <cell r="E844">
            <v>4.8099999999999997E-2</v>
          </cell>
          <cell r="F844">
            <v>0</v>
          </cell>
          <cell r="G844">
            <v>0</v>
          </cell>
          <cell r="H844">
            <v>2.5</v>
          </cell>
          <cell r="I844">
            <v>4.2</v>
          </cell>
          <cell r="J844">
            <v>7</v>
          </cell>
        </row>
        <row r="845">
          <cell r="B845">
            <v>227845</v>
          </cell>
          <cell r="C845">
            <v>0.4491</v>
          </cell>
          <cell r="D845">
            <v>0.42</v>
          </cell>
          <cell r="E845">
            <v>2.5000000000000001E-2</v>
          </cell>
          <cell r="F845">
            <v>4.1000000000000003E-3</v>
          </cell>
          <cell r="G845">
            <v>0</v>
          </cell>
          <cell r="H845">
            <v>2.5</v>
          </cell>
          <cell r="I845">
            <v>4.2</v>
          </cell>
          <cell r="J845">
            <v>7</v>
          </cell>
        </row>
        <row r="846">
          <cell r="B846">
            <v>227821</v>
          </cell>
          <cell r="C846">
            <v>1.1786000000000001</v>
          </cell>
          <cell r="D846">
            <v>1.0358000000000001</v>
          </cell>
          <cell r="E846">
            <v>0.1386</v>
          </cell>
          <cell r="F846">
            <v>4.1000000000000003E-3</v>
          </cell>
          <cell r="G846">
            <v>0</v>
          </cell>
          <cell r="H846">
            <v>2.5</v>
          </cell>
          <cell r="I846">
            <v>4.2</v>
          </cell>
          <cell r="J846">
            <v>7</v>
          </cell>
        </row>
        <row r="847">
          <cell r="B847">
            <v>227819</v>
          </cell>
          <cell r="C847">
            <v>0.17660000000000001</v>
          </cell>
          <cell r="D847">
            <v>0.1026</v>
          </cell>
          <cell r="E847">
            <v>6.0900000000000003E-2</v>
          </cell>
          <cell r="F847">
            <v>1.2999999999999999E-2</v>
          </cell>
          <cell r="G847">
            <v>0</v>
          </cell>
          <cell r="H847">
            <v>2.5</v>
          </cell>
          <cell r="I847">
            <v>4.2</v>
          </cell>
          <cell r="J847">
            <v>7</v>
          </cell>
        </row>
        <row r="848">
          <cell r="B848">
            <v>227819</v>
          </cell>
          <cell r="C848">
            <v>0.27429999999999999</v>
          </cell>
          <cell r="D848">
            <v>0.2263</v>
          </cell>
          <cell r="E848">
            <v>2.93E-2</v>
          </cell>
          <cell r="F848">
            <v>1.8700000000000001E-2</v>
          </cell>
          <cell r="G848">
            <v>0</v>
          </cell>
          <cell r="H848">
            <v>2.5</v>
          </cell>
          <cell r="I848">
            <v>4.2</v>
          </cell>
          <cell r="J848">
            <v>7</v>
          </cell>
        </row>
        <row r="849">
          <cell r="B849">
            <v>227819</v>
          </cell>
          <cell r="C849">
            <v>9.3299999999999994E-2</v>
          </cell>
          <cell r="D849">
            <v>7.8899999999999998E-2</v>
          </cell>
          <cell r="E849">
            <v>1.44E-2</v>
          </cell>
          <cell r="F849">
            <v>0</v>
          </cell>
          <cell r="G849">
            <v>0</v>
          </cell>
          <cell r="H849">
            <v>2.5</v>
          </cell>
          <cell r="I849">
            <v>4.2</v>
          </cell>
          <cell r="J849">
            <v>7</v>
          </cell>
        </row>
        <row r="850">
          <cell r="B850">
            <v>227819</v>
          </cell>
          <cell r="C850">
            <v>0.54420000000000002</v>
          </cell>
          <cell r="D850">
            <v>0.4078</v>
          </cell>
          <cell r="E850">
            <v>0.1046</v>
          </cell>
          <cell r="F850">
            <v>3.1699999999999999E-2</v>
          </cell>
          <cell r="G850">
            <v>0</v>
          </cell>
          <cell r="H850">
            <v>2.5</v>
          </cell>
          <cell r="I850">
            <v>4.2</v>
          </cell>
          <cell r="J850">
            <v>7</v>
          </cell>
        </row>
        <row r="851">
          <cell r="B851">
            <v>227845</v>
          </cell>
          <cell r="C851">
            <v>0.5071</v>
          </cell>
          <cell r="D851">
            <v>0.45950000000000002</v>
          </cell>
          <cell r="E851">
            <v>4.7500000000000001E-2</v>
          </cell>
          <cell r="F851">
            <v>0</v>
          </cell>
          <cell r="G851">
            <v>0</v>
          </cell>
          <cell r="H851">
            <v>2.5</v>
          </cell>
          <cell r="I851">
            <v>4.2</v>
          </cell>
          <cell r="J851">
            <v>7</v>
          </cell>
        </row>
        <row r="852">
          <cell r="B852">
            <v>227639</v>
          </cell>
          <cell r="C852">
            <v>0.37259999999999999</v>
          </cell>
          <cell r="D852">
            <v>0.31630000000000003</v>
          </cell>
          <cell r="E852">
            <v>5.6300000000000003E-2</v>
          </cell>
          <cell r="F852">
            <v>0</v>
          </cell>
          <cell r="G852">
            <v>0</v>
          </cell>
          <cell r="H852">
            <v>2.5</v>
          </cell>
          <cell r="I852">
            <v>4.2</v>
          </cell>
          <cell r="J852">
            <v>7</v>
          </cell>
        </row>
        <row r="853">
          <cell r="B853">
            <v>227494</v>
          </cell>
          <cell r="C853">
            <v>0.27860000000000001</v>
          </cell>
          <cell r="D853">
            <v>0.25569999999999998</v>
          </cell>
          <cell r="E853">
            <v>1.2500000000000001E-2</v>
          </cell>
          <cell r="F853">
            <v>1.04E-2</v>
          </cell>
          <cell r="G853">
            <v>0</v>
          </cell>
          <cell r="H853">
            <v>2.5</v>
          </cell>
          <cell r="I853">
            <v>4.2</v>
          </cell>
          <cell r="J853">
            <v>7</v>
          </cell>
        </row>
        <row r="854">
          <cell r="B854">
            <v>227659</v>
          </cell>
          <cell r="C854">
            <v>1.1585000000000001</v>
          </cell>
          <cell r="D854">
            <v>1.0317000000000001</v>
          </cell>
          <cell r="E854">
            <v>0.1163</v>
          </cell>
          <cell r="F854">
            <v>1.04E-2</v>
          </cell>
          <cell r="G854">
            <v>0</v>
          </cell>
          <cell r="H854">
            <v>2.5</v>
          </cell>
          <cell r="I854">
            <v>4.2</v>
          </cell>
          <cell r="J854">
            <v>7</v>
          </cell>
        </row>
        <row r="855">
          <cell r="B855">
            <v>227419</v>
          </cell>
          <cell r="C855">
            <v>0.29360000000000003</v>
          </cell>
          <cell r="D855">
            <v>0.26690000000000003</v>
          </cell>
          <cell r="E855">
            <v>2.6700000000000002E-2</v>
          </cell>
          <cell r="F855">
            <v>0</v>
          </cell>
          <cell r="G855">
            <v>0</v>
          </cell>
          <cell r="H855">
            <v>2.5</v>
          </cell>
          <cell r="I855">
            <v>4.2</v>
          </cell>
          <cell r="J855">
            <v>7</v>
          </cell>
        </row>
        <row r="856">
          <cell r="B856">
            <v>227305</v>
          </cell>
          <cell r="C856">
            <v>0.80720000000000003</v>
          </cell>
          <cell r="D856">
            <v>0.77080000000000004</v>
          </cell>
          <cell r="E856">
            <v>1.89E-2</v>
          </cell>
          <cell r="F856">
            <v>0</v>
          </cell>
          <cell r="G856">
            <v>1.7500000000000002E-2</v>
          </cell>
          <cell r="H856">
            <v>2.5</v>
          </cell>
          <cell r="I856">
            <v>4.2</v>
          </cell>
          <cell r="J856">
            <v>7</v>
          </cell>
        </row>
        <row r="857">
          <cell r="B857">
            <v>227552</v>
          </cell>
          <cell r="C857">
            <v>0.52429999999999999</v>
          </cell>
          <cell r="D857">
            <v>0.46829999999999999</v>
          </cell>
          <cell r="E857">
            <v>5.5800000000000002E-2</v>
          </cell>
          <cell r="F857">
            <v>2.9999999999999997E-4</v>
          </cell>
          <cell r="G857">
            <v>0</v>
          </cell>
          <cell r="H857">
            <v>2.5</v>
          </cell>
          <cell r="I857">
            <v>4.2</v>
          </cell>
          <cell r="J857">
            <v>7</v>
          </cell>
        </row>
        <row r="858">
          <cell r="B858">
            <v>227425</v>
          </cell>
          <cell r="C858">
            <v>1.625</v>
          </cell>
          <cell r="D858">
            <v>1.5058</v>
          </cell>
          <cell r="E858">
            <v>0.1014</v>
          </cell>
          <cell r="F858">
            <v>2.9999999999999997E-4</v>
          </cell>
          <cell r="G858">
            <v>1.7500000000000002E-2</v>
          </cell>
          <cell r="I858">
            <v>4.2</v>
          </cell>
          <cell r="J858">
            <v>7</v>
          </cell>
        </row>
        <row r="859">
          <cell r="B859">
            <v>227681</v>
          </cell>
          <cell r="C859">
            <v>4.5053999999999998</v>
          </cell>
          <cell r="D859">
            <v>3.9802</v>
          </cell>
          <cell r="E859">
            <v>0.46100000000000002</v>
          </cell>
          <cell r="F859">
            <v>4.65E-2</v>
          </cell>
          <cell r="G859">
            <v>1.7500000000000002E-2</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7218</v>
          </cell>
          <cell r="C863">
            <v>3.31</v>
          </cell>
          <cell r="D863">
            <v>3.3047</v>
          </cell>
          <cell r="E863">
            <v>5.3E-3</v>
          </cell>
          <cell r="F863">
            <v>0</v>
          </cell>
          <cell r="G863">
            <v>0</v>
          </cell>
          <cell r="H863">
            <v>4.5</v>
          </cell>
          <cell r="I863">
            <v>9</v>
          </cell>
          <cell r="J863">
            <v>15</v>
          </cell>
        </row>
        <row r="864">
          <cell r="B864">
            <v>7218</v>
          </cell>
          <cell r="C864">
            <v>0.39100000000000001</v>
          </cell>
          <cell r="D864">
            <v>0.33339999999999997</v>
          </cell>
          <cell r="E864">
            <v>5.7599999999999998E-2</v>
          </cell>
          <cell r="F864">
            <v>0</v>
          </cell>
          <cell r="G864">
            <v>0</v>
          </cell>
          <cell r="H864">
            <v>4.5</v>
          </cell>
          <cell r="I864">
            <v>9</v>
          </cell>
          <cell r="J864">
            <v>15</v>
          </cell>
        </row>
        <row r="865">
          <cell r="B865">
            <v>7218</v>
          </cell>
          <cell r="C865">
            <v>2.3138000000000001</v>
          </cell>
          <cell r="D865">
            <v>2.2422</v>
          </cell>
          <cell r="E865">
            <v>7.1599999999999997E-2</v>
          </cell>
          <cell r="F865">
            <v>0</v>
          </cell>
          <cell r="G865">
            <v>0</v>
          </cell>
          <cell r="H865">
            <v>4.5</v>
          </cell>
          <cell r="I865">
            <v>9</v>
          </cell>
          <cell r="J865">
            <v>15</v>
          </cell>
        </row>
        <row r="866">
          <cell r="B866">
            <v>7218</v>
          </cell>
          <cell r="C866">
            <v>6.0148000000000001</v>
          </cell>
          <cell r="D866">
            <v>5.8803000000000001</v>
          </cell>
          <cell r="E866">
            <v>0.13450000000000001</v>
          </cell>
          <cell r="F866">
            <v>0</v>
          </cell>
          <cell r="G866">
            <v>0</v>
          </cell>
          <cell r="H866">
            <v>4.5</v>
          </cell>
          <cell r="I866">
            <v>9</v>
          </cell>
          <cell r="J866">
            <v>15</v>
          </cell>
        </row>
        <row r="867">
          <cell r="B867">
            <v>7217</v>
          </cell>
          <cell r="C867">
            <v>0.35560000000000003</v>
          </cell>
          <cell r="D867">
            <v>0.2984</v>
          </cell>
          <cell r="E867">
            <v>5.7200000000000001E-2</v>
          </cell>
          <cell r="F867">
            <v>0</v>
          </cell>
          <cell r="G867">
            <v>0</v>
          </cell>
          <cell r="H867">
            <v>4.5</v>
          </cell>
          <cell r="I867">
            <v>9</v>
          </cell>
          <cell r="J867">
            <v>15</v>
          </cell>
        </row>
        <row r="868">
          <cell r="B868">
            <v>7217</v>
          </cell>
          <cell r="C868">
            <v>2.9228999999999998</v>
          </cell>
          <cell r="D868">
            <v>2.0099999999999998</v>
          </cell>
          <cell r="E868">
            <v>2.0999999999999999E-3</v>
          </cell>
          <cell r="F868">
            <v>0.91069999999999995</v>
          </cell>
          <cell r="G868">
            <v>0</v>
          </cell>
          <cell r="H868">
            <v>4.5</v>
          </cell>
          <cell r="I868">
            <v>9</v>
          </cell>
          <cell r="J868">
            <v>15</v>
          </cell>
        </row>
        <row r="869">
          <cell r="B869">
            <v>7217</v>
          </cell>
          <cell r="C869">
            <v>1.2243999999999999</v>
          </cell>
          <cell r="D869">
            <v>1.2005999999999999</v>
          </cell>
          <cell r="E869">
            <v>2.3800000000000002E-2</v>
          </cell>
          <cell r="F869">
            <v>0</v>
          </cell>
          <cell r="G869">
            <v>0</v>
          </cell>
          <cell r="H869">
            <v>4.5</v>
          </cell>
          <cell r="I869">
            <v>9</v>
          </cell>
          <cell r="J869">
            <v>15</v>
          </cell>
        </row>
        <row r="870">
          <cell r="B870">
            <v>7217</v>
          </cell>
          <cell r="C870">
            <v>4.5029000000000003</v>
          </cell>
          <cell r="D870">
            <v>3.5089999999999999</v>
          </cell>
          <cell r="E870">
            <v>8.3099999999999993E-2</v>
          </cell>
          <cell r="F870">
            <v>0.91069999999999995</v>
          </cell>
          <cell r="G870">
            <v>0</v>
          </cell>
          <cell r="H870">
            <v>4.5</v>
          </cell>
          <cell r="I870">
            <v>9</v>
          </cell>
          <cell r="J870">
            <v>15</v>
          </cell>
        </row>
        <row r="871">
          <cell r="B871">
            <v>7217</v>
          </cell>
          <cell r="C871">
            <v>0.3322</v>
          </cell>
          <cell r="D871">
            <v>0.33119999999999999</v>
          </cell>
          <cell r="E871">
            <v>1E-3</v>
          </cell>
          <cell r="F871">
            <v>0</v>
          </cell>
          <cell r="G871">
            <v>0</v>
          </cell>
          <cell r="H871">
            <v>4.5</v>
          </cell>
          <cell r="I871">
            <v>9</v>
          </cell>
          <cell r="J871">
            <v>15</v>
          </cell>
        </row>
        <row r="872">
          <cell r="B872">
            <v>7221</v>
          </cell>
          <cell r="C872">
            <v>0.29249999999999998</v>
          </cell>
          <cell r="D872">
            <v>0.29249999999999998</v>
          </cell>
          <cell r="E872">
            <v>0</v>
          </cell>
          <cell r="F872">
            <v>0</v>
          </cell>
          <cell r="G872">
            <v>0</v>
          </cell>
          <cell r="H872">
            <v>4.5</v>
          </cell>
          <cell r="I872">
            <v>9</v>
          </cell>
          <cell r="J872">
            <v>15</v>
          </cell>
        </row>
        <row r="873">
          <cell r="B873">
            <v>7219</v>
          </cell>
          <cell r="C873">
            <v>1.3971</v>
          </cell>
          <cell r="D873">
            <v>0.8236</v>
          </cell>
          <cell r="E873">
            <v>8.6E-3</v>
          </cell>
          <cell r="F873">
            <v>0</v>
          </cell>
          <cell r="G873">
            <v>0.56499999999999995</v>
          </cell>
          <cell r="H873">
            <v>4.5</v>
          </cell>
          <cell r="I873">
            <v>9</v>
          </cell>
          <cell r="J873">
            <v>15</v>
          </cell>
        </row>
        <row r="874">
          <cell r="B874">
            <v>7219</v>
          </cell>
          <cell r="C874">
            <v>2.0217999999999998</v>
          </cell>
          <cell r="D874">
            <v>1.4473</v>
          </cell>
          <cell r="E874">
            <v>9.5999999999999992E-3</v>
          </cell>
          <cell r="F874">
            <v>0</v>
          </cell>
          <cell r="G874">
            <v>0.56499999999999995</v>
          </cell>
          <cell r="H874">
            <v>4.5</v>
          </cell>
          <cell r="I874">
            <v>9</v>
          </cell>
          <cell r="J874">
            <v>15</v>
          </cell>
        </row>
        <row r="875">
          <cell r="B875">
            <v>7219</v>
          </cell>
          <cell r="C875">
            <v>0.4042</v>
          </cell>
          <cell r="D875">
            <v>0.29530000000000001</v>
          </cell>
          <cell r="E875">
            <v>0.1089</v>
          </cell>
          <cell r="F875">
            <v>0</v>
          </cell>
          <cell r="G875">
            <v>0</v>
          </cell>
          <cell r="H875">
            <v>4.5</v>
          </cell>
          <cell r="I875">
            <v>9</v>
          </cell>
          <cell r="J875">
            <v>15</v>
          </cell>
        </row>
        <row r="876">
          <cell r="B876">
            <v>7219</v>
          </cell>
          <cell r="C876">
            <v>2.0859000000000001</v>
          </cell>
          <cell r="D876">
            <v>2.0659000000000001</v>
          </cell>
          <cell r="E876">
            <v>0.02</v>
          </cell>
          <cell r="F876">
            <v>0</v>
          </cell>
          <cell r="G876">
            <v>0</v>
          </cell>
          <cell r="H876">
            <v>4.5</v>
          </cell>
          <cell r="I876">
            <v>9</v>
          </cell>
          <cell r="J876">
            <v>15</v>
          </cell>
        </row>
        <row r="877">
          <cell r="B877">
            <v>7219</v>
          </cell>
          <cell r="C877">
            <v>0.99850000000000005</v>
          </cell>
          <cell r="D877">
            <v>0.99750000000000005</v>
          </cell>
          <cell r="E877">
            <v>1.1000000000000001E-3</v>
          </cell>
          <cell r="F877">
            <v>0</v>
          </cell>
          <cell r="G877">
            <v>0</v>
          </cell>
          <cell r="H877">
            <v>4.5</v>
          </cell>
          <cell r="I877">
            <v>9</v>
          </cell>
          <cell r="J877">
            <v>15</v>
          </cell>
        </row>
        <row r="878">
          <cell r="B878">
            <v>7219</v>
          </cell>
          <cell r="C878">
            <v>3.4885999999999999</v>
          </cell>
          <cell r="D878">
            <v>3.3586999999999998</v>
          </cell>
          <cell r="E878">
            <v>0.13</v>
          </cell>
          <cell r="F878">
            <v>0</v>
          </cell>
          <cell r="G878">
            <v>0</v>
          </cell>
          <cell r="I878">
            <v>9</v>
          </cell>
          <cell r="J878">
            <v>15</v>
          </cell>
        </row>
        <row r="879">
          <cell r="B879">
            <v>7218</v>
          </cell>
          <cell r="C879">
            <v>16.028199999999998</v>
          </cell>
          <cell r="D879">
            <v>14.195499999999999</v>
          </cell>
          <cell r="E879">
            <v>0.35720000000000002</v>
          </cell>
          <cell r="F879">
            <v>0.91059999999999997</v>
          </cell>
          <cell r="G879">
            <v>0.56510000000000005</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118359</v>
          </cell>
          <cell r="C883">
            <v>0.41010000000000002</v>
          </cell>
          <cell r="D883">
            <v>0.3795</v>
          </cell>
          <cell r="E883">
            <v>3.0599999999999999E-2</v>
          </cell>
          <cell r="F883">
            <v>0</v>
          </cell>
          <cell r="G883">
            <v>0</v>
          </cell>
          <cell r="H883">
            <v>2.5</v>
          </cell>
          <cell r="I883">
            <v>4.2</v>
          </cell>
          <cell r="J883">
            <v>7</v>
          </cell>
        </row>
        <row r="884">
          <cell r="B884">
            <v>118531</v>
          </cell>
          <cell r="C884">
            <v>0.22500000000000001</v>
          </cell>
          <cell r="D884">
            <v>0.20930000000000001</v>
          </cell>
          <cell r="E884">
            <v>1.5800000000000002E-2</v>
          </cell>
          <cell r="F884">
            <v>0</v>
          </cell>
          <cell r="G884">
            <v>0</v>
          </cell>
          <cell r="H884">
            <v>2.5</v>
          </cell>
          <cell r="I884">
            <v>4.2</v>
          </cell>
          <cell r="J884">
            <v>7</v>
          </cell>
        </row>
        <row r="885">
          <cell r="B885">
            <v>118525</v>
          </cell>
          <cell r="C885">
            <v>0.82310000000000005</v>
          </cell>
          <cell r="D885">
            <v>0.69510000000000005</v>
          </cell>
          <cell r="E885">
            <v>2.12E-2</v>
          </cell>
          <cell r="F885">
            <v>0.10680000000000001</v>
          </cell>
          <cell r="G885">
            <v>0</v>
          </cell>
          <cell r="H885">
            <v>2.5</v>
          </cell>
          <cell r="I885">
            <v>4.2</v>
          </cell>
          <cell r="J885">
            <v>7</v>
          </cell>
        </row>
        <row r="886">
          <cell r="B886">
            <v>118472</v>
          </cell>
          <cell r="C886">
            <v>1.4582999999999999</v>
          </cell>
          <cell r="D886">
            <v>1.284</v>
          </cell>
          <cell r="E886">
            <v>6.7599999999999993E-2</v>
          </cell>
          <cell r="F886">
            <v>0.10680000000000001</v>
          </cell>
          <cell r="G886">
            <v>0</v>
          </cell>
          <cell r="H886">
            <v>2.5</v>
          </cell>
          <cell r="I886">
            <v>4.2</v>
          </cell>
          <cell r="J886">
            <v>7</v>
          </cell>
        </row>
        <row r="887">
          <cell r="B887">
            <v>118483</v>
          </cell>
          <cell r="C887">
            <v>0.25009999999999999</v>
          </cell>
          <cell r="D887">
            <v>0.2392</v>
          </cell>
          <cell r="E887">
            <v>1.09E-2</v>
          </cell>
          <cell r="F887">
            <v>0</v>
          </cell>
          <cell r="G887">
            <v>0</v>
          </cell>
          <cell r="H887">
            <v>2.5</v>
          </cell>
          <cell r="I887">
            <v>4.2</v>
          </cell>
          <cell r="J887">
            <v>7</v>
          </cell>
        </row>
        <row r="888">
          <cell r="B888">
            <v>118482</v>
          </cell>
          <cell r="C888">
            <v>0.1159</v>
          </cell>
          <cell r="D888">
            <v>0.1087</v>
          </cell>
          <cell r="E888">
            <v>7.0000000000000001E-3</v>
          </cell>
          <cell r="F888">
            <v>2.0000000000000001E-4</v>
          </cell>
          <cell r="G888">
            <v>0</v>
          </cell>
          <cell r="H888">
            <v>2.5</v>
          </cell>
          <cell r="I888">
            <v>4.2</v>
          </cell>
          <cell r="J888">
            <v>7</v>
          </cell>
        </row>
        <row r="889">
          <cell r="B889">
            <v>118482</v>
          </cell>
          <cell r="C889">
            <v>0.1356</v>
          </cell>
          <cell r="D889">
            <v>0.128</v>
          </cell>
          <cell r="E889">
            <v>7.6E-3</v>
          </cell>
          <cell r="F889">
            <v>0</v>
          </cell>
          <cell r="G889">
            <v>0</v>
          </cell>
          <cell r="H889">
            <v>2.5</v>
          </cell>
          <cell r="I889">
            <v>4.2</v>
          </cell>
          <cell r="J889">
            <v>7</v>
          </cell>
        </row>
        <row r="890">
          <cell r="B890">
            <v>118482</v>
          </cell>
          <cell r="C890">
            <v>0.50160000000000005</v>
          </cell>
          <cell r="D890">
            <v>0.47589999999999999</v>
          </cell>
          <cell r="E890">
            <v>2.5499999999999998E-2</v>
          </cell>
          <cell r="F890">
            <v>2.0000000000000001E-4</v>
          </cell>
          <cell r="G890">
            <v>0</v>
          </cell>
          <cell r="H890">
            <v>2.5</v>
          </cell>
          <cell r="I890">
            <v>4.2</v>
          </cell>
          <cell r="J890">
            <v>7</v>
          </cell>
        </row>
        <row r="891">
          <cell r="B891">
            <v>118500</v>
          </cell>
          <cell r="C891">
            <v>0.29959999999999998</v>
          </cell>
          <cell r="D891">
            <v>0.28549999999999998</v>
          </cell>
          <cell r="E891">
            <v>1.41E-2</v>
          </cell>
          <cell r="F891">
            <v>0</v>
          </cell>
          <cell r="G891">
            <v>0</v>
          </cell>
          <cell r="H891">
            <v>2.5</v>
          </cell>
          <cell r="I891">
            <v>4.2</v>
          </cell>
          <cell r="J891">
            <v>7</v>
          </cell>
        </row>
        <row r="892">
          <cell r="B892">
            <v>118221</v>
          </cell>
          <cell r="C892">
            <v>0.15509999999999999</v>
          </cell>
          <cell r="D892">
            <v>0.1047</v>
          </cell>
          <cell r="E892">
            <v>4.2099999999999999E-2</v>
          </cell>
          <cell r="F892">
            <v>8.3999999999999995E-3</v>
          </cell>
          <cell r="G892">
            <v>0</v>
          </cell>
          <cell r="H892">
            <v>2.5</v>
          </cell>
          <cell r="I892">
            <v>4.2</v>
          </cell>
          <cell r="J892">
            <v>7</v>
          </cell>
        </row>
        <row r="893">
          <cell r="B893">
            <v>118216</v>
          </cell>
          <cell r="C893">
            <v>0.31519999999999998</v>
          </cell>
          <cell r="D893">
            <v>0.27200000000000002</v>
          </cell>
          <cell r="E893">
            <v>4.2900000000000001E-2</v>
          </cell>
          <cell r="F893">
            <v>2.9999999999999997E-4</v>
          </cell>
          <cell r="G893">
            <v>0</v>
          </cell>
          <cell r="H893">
            <v>2.5</v>
          </cell>
          <cell r="I893">
            <v>4.2</v>
          </cell>
          <cell r="J893">
            <v>7</v>
          </cell>
        </row>
        <row r="894">
          <cell r="B894">
            <v>118312</v>
          </cell>
          <cell r="C894">
            <v>0.77</v>
          </cell>
          <cell r="D894">
            <v>0.66239999999999999</v>
          </cell>
          <cell r="E894">
            <v>9.9099999999999994E-2</v>
          </cell>
          <cell r="F894">
            <v>8.6999999999999994E-3</v>
          </cell>
          <cell r="G894">
            <v>0</v>
          </cell>
          <cell r="H894">
            <v>2.5</v>
          </cell>
          <cell r="I894">
            <v>4.2</v>
          </cell>
          <cell r="J894">
            <v>7</v>
          </cell>
        </row>
        <row r="895">
          <cell r="B895">
            <v>118308</v>
          </cell>
          <cell r="C895">
            <v>0.18290000000000001</v>
          </cell>
          <cell r="D895">
            <v>0.15690000000000001</v>
          </cell>
          <cell r="E895">
            <v>2.5999999999999999E-2</v>
          </cell>
          <cell r="F895">
            <v>0</v>
          </cell>
          <cell r="G895">
            <v>0</v>
          </cell>
          <cell r="H895">
            <v>2.5</v>
          </cell>
          <cell r="I895">
            <v>4.2</v>
          </cell>
          <cell r="J895">
            <v>7</v>
          </cell>
        </row>
        <row r="896">
          <cell r="B896">
            <v>118269</v>
          </cell>
          <cell r="C896">
            <v>0.33760000000000001</v>
          </cell>
          <cell r="D896">
            <v>0.30570000000000003</v>
          </cell>
          <cell r="E896">
            <v>3.1899999999999998E-2</v>
          </cell>
          <cell r="F896">
            <v>0</v>
          </cell>
          <cell r="G896">
            <v>0</v>
          </cell>
          <cell r="H896">
            <v>2.5</v>
          </cell>
          <cell r="I896">
            <v>4.2</v>
          </cell>
          <cell r="J896">
            <v>7</v>
          </cell>
        </row>
        <row r="897">
          <cell r="B897">
            <v>118201</v>
          </cell>
          <cell r="C897">
            <v>0.44159999999999999</v>
          </cell>
          <cell r="D897">
            <v>0.18260000000000001</v>
          </cell>
          <cell r="E897">
            <v>0.25600000000000001</v>
          </cell>
          <cell r="F897">
            <v>3.0999999999999999E-3</v>
          </cell>
          <cell r="G897">
            <v>0</v>
          </cell>
          <cell r="H897">
            <v>2.5</v>
          </cell>
          <cell r="I897">
            <v>4.2</v>
          </cell>
          <cell r="J897">
            <v>7</v>
          </cell>
        </row>
        <row r="898">
          <cell r="B898">
            <v>118259</v>
          </cell>
          <cell r="C898">
            <v>0.96199999999999997</v>
          </cell>
          <cell r="D898">
            <v>0.6452</v>
          </cell>
          <cell r="E898">
            <v>0.31380000000000002</v>
          </cell>
          <cell r="F898">
            <v>3.0999999999999999E-3</v>
          </cell>
          <cell r="G898">
            <v>0</v>
          </cell>
          <cell r="I898">
            <v>4.2</v>
          </cell>
          <cell r="J898">
            <v>7</v>
          </cell>
        </row>
        <row r="899">
          <cell r="B899">
            <v>118381</v>
          </cell>
          <cell r="C899">
            <v>3.6920000000000002</v>
          </cell>
          <cell r="D899">
            <v>3.0678000000000001</v>
          </cell>
          <cell r="E899">
            <v>0.50560000000000005</v>
          </cell>
          <cell r="F899">
            <v>0.11890000000000001</v>
          </cell>
          <cell r="G899">
            <v>0</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7,2</v>
          </cell>
          <cell r="I902" t="str">
            <v>Padrão Trimestral = 14,4</v>
          </cell>
          <cell r="J902" t="str">
            <v>Padrão Anual = 24</v>
          </cell>
        </row>
        <row r="903">
          <cell r="B903">
            <v>8110</v>
          </cell>
          <cell r="C903">
            <v>1.4101999999999999</v>
          </cell>
          <cell r="D903">
            <v>1.2769999999999999</v>
          </cell>
          <cell r="E903">
            <v>0.1331</v>
          </cell>
          <cell r="F903">
            <v>1E-4</v>
          </cell>
          <cell r="G903">
            <v>0</v>
          </cell>
          <cell r="H903">
            <v>7.2</v>
          </cell>
          <cell r="I903">
            <v>14.4</v>
          </cell>
          <cell r="J903">
            <v>24</v>
          </cell>
        </row>
        <row r="904">
          <cell r="B904">
            <v>8110</v>
          </cell>
          <cell r="C904">
            <v>1.6113999999999999</v>
          </cell>
          <cell r="D904">
            <v>1.365</v>
          </cell>
          <cell r="E904">
            <v>9.4999999999999998E-3</v>
          </cell>
          <cell r="F904">
            <v>0.2369</v>
          </cell>
          <cell r="G904">
            <v>0</v>
          </cell>
          <cell r="H904">
            <v>7.2</v>
          </cell>
          <cell r="I904">
            <v>14.4</v>
          </cell>
          <cell r="J904">
            <v>24</v>
          </cell>
        </row>
        <row r="905">
          <cell r="B905">
            <v>8110</v>
          </cell>
          <cell r="C905">
            <v>2.7160000000000002</v>
          </cell>
          <cell r="D905">
            <v>2.7136</v>
          </cell>
          <cell r="E905">
            <v>2.3E-3</v>
          </cell>
          <cell r="F905">
            <v>0</v>
          </cell>
          <cell r="G905">
            <v>0</v>
          </cell>
          <cell r="H905">
            <v>7.2</v>
          </cell>
          <cell r="I905">
            <v>14.4</v>
          </cell>
          <cell r="J905">
            <v>24</v>
          </cell>
        </row>
        <row r="906">
          <cell r="B906">
            <v>8110</v>
          </cell>
          <cell r="C906">
            <v>5.7375999999999996</v>
          </cell>
          <cell r="D906">
            <v>5.3555999999999999</v>
          </cell>
          <cell r="E906">
            <v>0.1449</v>
          </cell>
          <cell r="F906">
            <v>0.23699999999999999</v>
          </cell>
          <cell r="G906">
            <v>0</v>
          </cell>
          <cell r="H906">
            <v>7.2</v>
          </cell>
          <cell r="I906">
            <v>14.4</v>
          </cell>
          <cell r="J906">
            <v>24</v>
          </cell>
        </row>
        <row r="907">
          <cell r="B907">
            <v>8110</v>
          </cell>
          <cell r="C907">
            <v>0.4032</v>
          </cell>
          <cell r="D907">
            <v>0.4032</v>
          </cell>
          <cell r="E907">
            <v>0</v>
          </cell>
          <cell r="F907">
            <v>0</v>
          </cell>
          <cell r="G907">
            <v>0</v>
          </cell>
          <cell r="H907">
            <v>7.2</v>
          </cell>
          <cell r="I907">
            <v>14.4</v>
          </cell>
          <cell r="J907">
            <v>24</v>
          </cell>
        </row>
        <row r="908">
          <cell r="B908">
            <v>8110</v>
          </cell>
          <cell r="C908">
            <v>1.0663</v>
          </cell>
          <cell r="D908">
            <v>1.0011000000000001</v>
          </cell>
          <cell r="E908">
            <v>6.5299999999999997E-2</v>
          </cell>
          <cell r="F908">
            <v>0</v>
          </cell>
          <cell r="G908">
            <v>0</v>
          </cell>
          <cell r="H908">
            <v>7.2</v>
          </cell>
          <cell r="I908">
            <v>14.4</v>
          </cell>
          <cell r="J908">
            <v>24</v>
          </cell>
        </row>
        <row r="909">
          <cell r="B909">
            <v>8110</v>
          </cell>
          <cell r="C909">
            <v>0.35349999999999998</v>
          </cell>
          <cell r="D909">
            <v>0.34720000000000001</v>
          </cell>
          <cell r="E909">
            <v>6.4000000000000003E-3</v>
          </cell>
          <cell r="F909">
            <v>0</v>
          </cell>
          <cell r="G909">
            <v>0</v>
          </cell>
          <cell r="H909">
            <v>7.2</v>
          </cell>
          <cell r="I909">
            <v>14.4</v>
          </cell>
          <cell r="J909">
            <v>24</v>
          </cell>
        </row>
        <row r="910">
          <cell r="B910">
            <v>8110</v>
          </cell>
          <cell r="C910">
            <v>1.823</v>
          </cell>
          <cell r="D910">
            <v>1.7515000000000001</v>
          </cell>
          <cell r="E910">
            <v>7.17E-2</v>
          </cell>
          <cell r="F910">
            <v>0</v>
          </cell>
          <cell r="G910">
            <v>0</v>
          </cell>
          <cell r="H910">
            <v>7.2</v>
          </cell>
          <cell r="I910">
            <v>14.4</v>
          </cell>
          <cell r="J910">
            <v>24</v>
          </cell>
        </row>
        <row r="911">
          <cell r="B911">
            <v>8110</v>
          </cell>
          <cell r="C911">
            <v>0.47849999999999998</v>
          </cell>
          <cell r="D911">
            <v>0.4758</v>
          </cell>
          <cell r="E911">
            <v>2.7000000000000001E-3</v>
          </cell>
          <cell r="F911">
            <v>0</v>
          </cell>
          <cell r="G911">
            <v>0</v>
          </cell>
          <cell r="H911">
            <v>7.2</v>
          </cell>
          <cell r="I911">
            <v>14.4</v>
          </cell>
          <cell r="J911">
            <v>24</v>
          </cell>
        </row>
        <row r="912">
          <cell r="B912">
            <v>8110</v>
          </cell>
          <cell r="C912">
            <v>0.3049</v>
          </cell>
          <cell r="D912">
            <v>0.28960000000000002</v>
          </cell>
          <cell r="E912">
            <v>1.5299999999999999E-2</v>
          </cell>
          <cell r="F912">
            <v>0</v>
          </cell>
          <cell r="G912">
            <v>0</v>
          </cell>
          <cell r="H912">
            <v>7.2</v>
          </cell>
          <cell r="I912">
            <v>14.4</v>
          </cell>
          <cell r="J912">
            <v>24</v>
          </cell>
        </row>
        <row r="913">
          <cell r="B913">
            <v>8110</v>
          </cell>
          <cell r="C913">
            <v>1.1346000000000001</v>
          </cell>
          <cell r="D913">
            <v>0.7762</v>
          </cell>
          <cell r="E913">
            <v>0</v>
          </cell>
          <cell r="F913">
            <v>0</v>
          </cell>
          <cell r="G913">
            <v>0.3584</v>
          </cell>
          <cell r="H913">
            <v>7.2</v>
          </cell>
          <cell r="I913">
            <v>14.4</v>
          </cell>
          <cell r="J913">
            <v>24</v>
          </cell>
        </row>
        <row r="914">
          <cell r="B914">
            <v>8110</v>
          </cell>
          <cell r="C914">
            <v>1.9179999999999999</v>
          </cell>
          <cell r="D914">
            <v>1.5416000000000001</v>
          </cell>
          <cell r="E914">
            <v>1.7999999999999999E-2</v>
          </cell>
          <cell r="F914">
            <v>0</v>
          </cell>
          <cell r="G914">
            <v>0.3584</v>
          </cell>
          <cell r="H914">
            <v>7.2</v>
          </cell>
          <cell r="I914">
            <v>14.4</v>
          </cell>
          <cell r="J914">
            <v>24</v>
          </cell>
        </row>
        <row r="915">
          <cell r="B915">
            <v>8110</v>
          </cell>
          <cell r="C915">
            <v>1.2833000000000001</v>
          </cell>
          <cell r="D915">
            <v>0.73099999999999998</v>
          </cell>
          <cell r="E915">
            <v>6.8599999999999994E-2</v>
          </cell>
          <cell r="F915">
            <v>0.48380000000000001</v>
          </cell>
          <cell r="G915">
            <v>0</v>
          </cell>
          <cell r="H915">
            <v>7.2</v>
          </cell>
          <cell r="I915">
            <v>14.4</v>
          </cell>
          <cell r="J915">
            <v>24</v>
          </cell>
        </row>
        <row r="916">
          <cell r="B916">
            <v>8110</v>
          </cell>
          <cell r="C916">
            <v>1.4697</v>
          </cell>
          <cell r="D916">
            <v>1.4141999999999999</v>
          </cell>
          <cell r="E916">
            <v>5.8999999999999999E-3</v>
          </cell>
          <cell r="F916">
            <v>0</v>
          </cell>
          <cell r="G916">
            <v>4.9500000000000002E-2</v>
          </cell>
          <cell r="H916">
            <v>7.2</v>
          </cell>
          <cell r="I916">
            <v>14.4</v>
          </cell>
          <cell r="J916">
            <v>24</v>
          </cell>
        </row>
        <row r="917">
          <cell r="B917">
            <v>8110</v>
          </cell>
          <cell r="C917">
            <v>2.0154999999999998</v>
          </cell>
          <cell r="D917">
            <v>2.0135999999999998</v>
          </cell>
          <cell r="E917">
            <v>1.9E-3</v>
          </cell>
          <cell r="F917">
            <v>0</v>
          </cell>
          <cell r="G917">
            <v>0</v>
          </cell>
          <cell r="H917">
            <v>7.2</v>
          </cell>
          <cell r="I917">
            <v>14.4</v>
          </cell>
          <cell r="J917">
            <v>24</v>
          </cell>
        </row>
        <row r="918">
          <cell r="B918">
            <v>8110</v>
          </cell>
          <cell r="C918">
            <v>4.7685000000000004</v>
          </cell>
          <cell r="D918">
            <v>4.1588000000000003</v>
          </cell>
          <cell r="E918">
            <v>7.6399999999999996E-2</v>
          </cell>
          <cell r="F918">
            <v>0.48380000000000001</v>
          </cell>
          <cell r="G918">
            <v>4.9500000000000002E-2</v>
          </cell>
          <cell r="I918">
            <v>14.4</v>
          </cell>
          <cell r="J918">
            <v>24</v>
          </cell>
        </row>
        <row r="919">
          <cell r="B919">
            <v>8110</v>
          </cell>
          <cell r="C919">
            <v>14.2471</v>
          </cell>
          <cell r="D919">
            <v>12.807499999999999</v>
          </cell>
          <cell r="E919">
            <v>0.311</v>
          </cell>
          <cell r="F919">
            <v>0.7208</v>
          </cell>
          <cell r="G919">
            <v>0.40789999999999998</v>
          </cell>
          <cell r="J919">
            <v>24</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3,6</v>
          </cell>
          <cell r="J922" t="str">
            <v>Padrão Anual = 6</v>
          </cell>
        </row>
        <row r="923">
          <cell r="B923">
            <v>67102</v>
          </cell>
          <cell r="C923">
            <v>0.48399999999999999</v>
          </cell>
          <cell r="D923">
            <v>0.4098</v>
          </cell>
          <cell r="E923">
            <v>3.1800000000000002E-2</v>
          </cell>
          <cell r="F923">
            <v>4.24E-2</v>
          </cell>
          <cell r="G923">
            <v>0</v>
          </cell>
          <cell r="H923">
            <v>2.5</v>
          </cell>
          <cell r="I923">
            <v>3.6</v>
          </cell>
          <cell r="J923">
            <v>6</v>
          </cell>
        </row>
        <row r="924">
          <cell r="B924">
            <v>67100</v>
          </cell>
          <cell r="C924">
            <v>0.20760000000000001</v>
          </cell>
          <cell r="D924">
            <v>0.10680000000000001</v>
          </cell>
          <cell r="E924">
            <v>0.1009</v>
          </cell>
          <cell r="F924">
            <v>0</v>
          </cell>
          <cell r="G924">
            <v>0</v>
          </cell>
          <cell r="H924">
            <v>2.5</v>
          </cell>
          <cell r="I924">
            <v>3.6</v>
          </cell>
          <cell r="J924">
            <v>6</v>
          </cell>
        </row>
        <row r="925">
          <cell r="B925">
            <v>67106</v>
          </cell>
          <cell r="C925">
            <v>0.13289999999999999</v>
          </cell>
          <cell r="D925">
            <v>0.112</v>
          </cell>
          <cell r="E925">
            <v>9.1999999999999998E-3</v>
          </cell>
          <cell r="F925">
            <v>1.1599999999999999E-2</v>
          </cell>
          <cell r="G925">
            <v>0</v>
          </cell>
          <cell r="H925">
            <v>2.5</v>
          </cell>
          <cell r="I925">
            <v>3.6</v>
          </cell>
          <cell r="J925">
            <v>6</v>
          </cell>
        </row>
        <row r="926">
          <cell r="B926">
            <v>67103</v>
          </cell>
          <cell r="C926">
            <v>0.82450000000000001</v>
          </cell>
          <cell r="D926">
            <v>0.62860000000000005</v>
          </cell>
          <cell r="E926">
            <v>0.1419</v>
          </cell>
          <cell r="F926">
            <v>5.3999999999999999E-2</v>
          </cell>
          <cell r="G926">
            <v>0</v>
          </cell>
          <cell r="H926">
            <v>2.5</v>
          </cell>
          <cell r="I926">
            <v>3.6</v>
          </cell>
          <cell r="J926">
            <v>6</v>
          </cell>
        </row>
        <row r="927">
          <cell r="B927">
            <v>67086</v>
          </cell>
          <cell r="C927">
            <v>0.20699999999999999</v>
          </cell>
          <cell r="D927">
            <v>0.19470000000000001</v>
          </cell>
          <cell r="E927">
            <v>1.09E-2</v>
          </cell>
          <cell r="F927">
            <v>1.2999999999999999E-3</v>
          </cell>
          <cell r="G927">
            <v>0</v>
          </cell>
          <cell r="H927">
            <v>2.5</v>
          </cell>
          <cell r="I927">
            <v>3.6</v>
          </cell>
          <cell r="J927">
            <v>6</v>
          </cell>
        </row>
        <row r="928">
          <cell r="B928">
            <v>67072</v>
          </cell>
          <cell r="C928">
            <v>0.45700000000000002</v>
          </cell>
          <cell r="D928">
            <v>0.16350000000000001</v>
          </cell>
          <cell r="E928">
            <v>4.0000000000000002E-4</v>
          </cell>
          <cell r="F928">
            <v>0.29320000000000002</v>
          </cell>
          <cell r="G928">
            <v>0</v>
          </cell>
          <cell r="H928">
            <v>2.5</v>
          </cell>
          <cell r="I928">
            <v>3.6</v>
          </cell>
          <cell r="J928">
            <v>6</v>
          </cell>
        </row>
        <row r="929">
          <cell r="B929">
            <v>67072</v>
          </cell>
          <cell r="C929">
            <v>0.2455</v>
          </cell>
          <cell r="D929">
            <v>0.2258</v>
          </cell>
          <cell r="E929">
            <v>9.5999999999999992E-3</v>
          </cell>
          <cell r="F929">
            <v>1.01E-2</v>
          </cell>
          <cell r="G929">
            <v>0</v>
          </cell>
          <cell r="H929">
            <v>2.5</v>
          </cell>
          <cell r="I929">
            <v>3.6</v>
          </cell>
          <cell r="J929">
            <v>6</v>
          </cell>
        </row>
        <row r="930">
          <cell r="B930">
            <v>67077</v>
          </cell>
          <cell r="C930">
            <v>0.90949999999999998</v>
          </cell>
          <cell r="D930">
            <v>0.58399999999999996</v>
          </cell>
          <cell r="E930">
            <v>2.0899999999999998E-2</v>
          </cell>
          <cell r="F930">
            <v>0.30459999999999998</v>
          </cell>
          <cell r="G930">
            <v>0</v>
          </cell>
          <cell r="H930">
            <v>2.5</v>
          </cell>
          <cell r="I930">
            <v>3.6</v>
          </cell>
          <cell r="J930">
            <v>6</v>
          </cell>
        </row>
        <row r="931">
          <cell r="B931">
            <v>67072</v>
          </cell>
          <cell r="C931">
            <v>0.50009999999999999</v>
          </cell>
          <cell r="D931">
            <v>0.38150000000000001</v>
          </cell>
          <cell r="E931">
            <v>0.11849999999999999</v>
          </cell>
          <cell r="F931">
            <v>0</v>
          </cell>
          <cell r="G931">
            <v>0</v>
          </cell>
          <cell r="H931">
            <v>2.5</v>
          </cell>
          <cell r="I931">
            <v>3.6</v>
          </cell>
          <cell r="J931">
            <v>6</v>
          </cell>
        </row>
        <row r="932">
          <cell r="B932">
            <v>67059</v>
          </cell>
          <cell r="C932">
            <v>0.3468</v>
          </cell>
          <cell r="D932">
            <v>0.32819999999999999</v>
          </cell>
          <cell r="E932">
            <v>4.0000000000000002E-4</v>
          </cell>
          <cell r="F932">
            <v>1.8200000000000001E-2</v>
          </cell>
          <cell r="G932">
            <v>0</v>
          </cell>
          <cell r="H932">
            <v>2.5</v>
          </cell>
          <cell r="I932">
            <v>3.6</v>
          </cell>
          <cell r="J932">
            <v>6</v>
          </cell>
        </row>
        <row r="933">
          <cell r="B933">
            <v>67056</v>
          </cell>
          <cell r="C933">
            <v>0.2802</v>
          </cell>
          <cell r="D933">
            <v>0.16700000000000001</v>
          </cell>
          <cell r="E933">
            <v>5.0700000000000002E-2</v>
          </cell>
          <cell r="F933">
            <v>6.25E-2</v>
          </cell>
          <cell r="G933">
            <v>0</v>
          </cell>
          <cell r="H933">
            <v>2.5</v>
          </cell>
          <cell r="I933">
            <v>3.6</v>
          </cell>
          <cell r="J933">
            <v>6</v>
          </cell>
        </row>
        <row r="934">
          <cell r="B934">
            <v>67062</v>
          </cell>
          <cell r="C934">
            <v>1.1271</v>
          </cell>
          <cell r="D934">
            <v>0.87670000000000003</v>
          </cell>
          <cell r="E934">
            <v>0.1696</v>
          </cell>
          <cell r="F934">
            <v>8.0699999999999994E-2</v>
          </cell>
          <cell r="G934">
            <v>0</v>
          </cell>
          <cell r="H934">
            <v>2.5</v>
          </cell>
          <cell r="I934">
            <v>3.6</v>
          </cell>
          <cell r="J934">
            <v>6</v>
          </cell>
        </row>
        <row r="935">
          <cell r="B935">
            <v>67055</v>
          </cell>
          <cell r="C935">
            <v>0.10730000000000001</v>
          </cell>
          <cell r="D935">
            <v>9.8000000000000004E-2</v>
          </cell>
          <cell r="E935">
            <v>9.2999999999999992E-3</v>
          </cell>
          <cell r="F935">
            <v>0</v>
          </cell>
          <cell r="G935">
            <v>0</v>
          </cell>
          <cell r="H935">
            <v>2.5</v>
          </cell>
          <cell r="I935">
            <v>3.6</v>
          </cell>
          <cell r="J935">
            <v>6</v>
          </cell>
        </row>
        <row r="936">
          <cell r="B936">
            <v>67042</v>
          </cell>
          <cell r="C936">
            <v>0.3805</v>
          </cell>
          <cell r="D936">
            <v>0.13189999999999999</v>
          </cell>
          <cell r="E936">
            <v>0.17249999999999999</v>
          </cell>
          <cell r="F936">
            <v>0</v>
          </cell>
          <cell r="G936">
            <v>7.5999999999999998E-2</v>
          </cell>
          <cell r="H936">
            <v>2.5</v>
          </cell>
          <cell r="I936">
            <v>3.6</v>
          </cell>
          <cell r="J936">
            <v>6</v>
          </cell>
        </row>
        <row r="937">
          <cell r="B937">
            <v>67041</v>
          </cell>
          <cell r="C937">
            <v>0.41499999999999998</v>
          </cell>
          <cell r="D937">
            <v>0.3569</v>
          </cell>
          <cell r="E937">
            <v>2.3199999999999998E-2</v>
          </cell>
          <cell r="F937">
            <v>3.49E-2</v>
          </cell>
          <cell r="G937">
            <v>0</v>
          </cell>
          <cell r="H937">
            <v>2.5</v>
          </cell>
          <cell r="I937">
            <v>3.6</v>
          </cell>
          <cell r="J937">
            <v>6</v>
          </cell>
        </row>
        <row r="938">
          <cell r="B938">
            <v>67046</v>
          </cell>
          <cell r="C938">
            <v>0.90280000000000005</v>
          </cell>
          <cell r="D938">
            <v>0.58679999999999999</v>
          </cell>
          <cell r="E938">
            <v>0.20499999999999999</v>
          </cell>
          <cell r="F938">
            <v>3.49E-2</v>
          </cell>
          <cell r="G938">
            <v>7.5999999999999998E-2</v>
          </cell>
          <cell r="I938">
            <v>3.6</v>
          </cell>
          <cell r="J938">
            <v>6</v>
          </cell>
        </row>
        <row r="939">
          <cell r="B939">
            <v>67072</v>
          </cell>
          <cell r="C939">
            <v>3.7637999999999998</v>
          </cell>
          <cell r="D939">
            <v>2.6760999999999999</v>
          </cell>
          <cell r="E939">
            <v>0.53739999999999999</v>
          </cell>
          <cell r="F939">
            <v>0.47420000000000001</v>
          </cell>
          <cell r="G939">
            <v>7.5999999999999998E-2</v>
          </cell>
          <cell r="J939">
            <v>6</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53340</v>
          </cell>
          <cell r="C943">
            <v>0.60760000000000003</v>
          </cell>
          <cell r="D943">
            <v>0.4829</v>
          </cell>
          <cell r="E943">
            <v>0.12470000000000001</v>
          </cell>
          <cell r="F943">
            <v>0</v>
          </cell>
          <cell r="G943">
            <v>0</v>
          </cell>
          <cell r="H943">
            <v>3.3</v>
          </cell>
          <cell r="I943">
            <v>6.6</v>
          </cell>
          <cell r="J943">
            <v>11</v>
          </cell>
        </row>
        <row r="944">
          <cell r="B944">
            <v>53340</v>
          </cell>
          <cell r="C944">
            <v>0.4521</v>
          </cell>
          <cell r="D944">
            <v>0.37159999999999999</v>
          </cell>
          <cell r="E944">
            <v>8.0600000000000005E-2</v>
          </cell>
          <cell r="F944">
            <v>0</v>
          </cell>
          <cell r="G944">
            <v>0</v>
          </cell>
          <cell r="H944">
            <v>3.3</v>
          </cell>
          <cell r="I944">
            <v>6.6</v>
          </cell>
          <cell r="J944">
            <v>11</v>
          </cell>
        </row>
        <row r="945">
          <cell r="B945">
            <v>53325</v>
          </cell>
          <cell r="C945">
            <v>0.36199999999999999</v>
          </cell>
          <cell r="D945">
            <v>0.31680000000000003</v>
          </cell>
          <cell r="E945">
            <v>4.5100000000000001E-2</v>
          </cell>
          <cell r="F945">
            <v>0</v>
          </cell>
          <cell r="G945">
            <v>0</v>
          </cell>
          <cell r="H945">
            <v>3.3</v>
          </cell>
          <cell r="I945">
            <v>6.6</v>
          </cell>
          <cell r="J945">
            <v>11</v>
          </cell>
        </row>
        <row r="946">
          <cell r="B946">
            <v>53335</v>
          </cell>
          <cell r="C946">
            <v>1.4217</v>
          </cell>
          <cell r="D946">
            <v>1.1713</v>
          </cell>
          <cell r="E946">
            <v>0.25040000000000001</v>
          </cell>
          <cell r="F946">
            <v>0</v>
          </cell>
          <cell r="G946">
            <v>0</v>
          </cell>
          <cell r="H946">
            <v>3.3</v>
          </cell>
          <cell r="I946">
            <v>6.6</v>
          </cell>
          <cell r="J946">
            <v>11</v>
          </cell>
        </row>
        <row r="947">
          <cell r="B947">
            <v>53316</v>
          </cell>
          <cell r="C947">
            <v>0.33160000000000001</v>
          </cell>
          <cell r="D947">
            <v>0.21110000000000001</v>
          </cell>
          <cell r="E947">
            <v>6.0499999999999998E-2</v>
          </cell>
          <cell r="F947">
            <v>0.06</v>
          </cell>
          <cell r="G947">
            <v>0</v>
          </cell>
          <cell r="H947">
            <v>3.3</v>
          </cell>
          <cell r="I947">
            <v>6.6</v>
          </cell>
          <cell r="J947">
            <v>11</v>
          </cell>
        </row>
        <row r="948">
          <cell r="B948">
            <v>53316</v>
          </cell>
          <cell r="C948">
            <v>0.70279999999999998</v>
          </cell>
          <cell r="D948">
            <v>0.42330000000000001</v>
          </cell>
          <cell r="E948">
            <v>0.27950000000000003</v>
          </cell>
          <cell r="F948">
            <v>0</v>
          </cell>
          <cell r="G948">
            <v>0</v>
          </cell>
          <cell r="H948">
            <v>3.3</v>
          </cell>
          <cell r="I948">
            <v>6.6</v>
          </cell>
          <cell r="J948">
            <v>11</v>
          </cell>
        </row>
        <row r="949">
          <cell r="B949">
            <v>53316</v>
          </cell>
          <cell r="C949">
            <v>0.6431</v>
          </cell>
          <cell r="D949">
            <v>0.59150000000000003</v>
          </cell>
          <cell r="E949">
            <v>4.1799999999999997E-2</v>
          </cell>
          <cell r="F949">
            <v>9.7999999999999997E-3</v>
          </cell>
          <cell r="G949">
            <v>0</v>
          </cell>
          <cell r="H949">
            <v>3.3</v>
          </cell>
          <cell r="I949">
            <v>6.6</v>
          </cell>
          <cell r="J949">
            <v>11</v>
          </cell>
        </row>
        <row r="950">
          <cell r="B950">
            <v>53316</v>
          </cell>
          <cell r="C950">
            <v>1.6775</v>
          </cell>
          <cell r="D950">
            <v>1.2259</v>
          </cell>
          <cell r="E950">
            <v>0.38179999999999997</v>
          </cell>
          <cell r="F950">
            <v>6.9800000000000001E-2</v>
          </cell>
          <cell r="G950">
            <v>0</v>
          </cell>
          <cell r="H950">
            <v>3.3</v>
          </cell>
          <cell r="I950">
            <v>6.6</v>
          </cell>
          <cell r="J950">
            <v>11</v>
          </cell>
        </row>
        <row r="951">
          <cell r="B951">
            <v>53316</v>
          </cell>
          <cell r="C951">
            <v>0.87719999999999998</v>
          </cell>
          <cell r="D951">
            <v>0.71950000000000003</v>
          </cell>
          <cell r="E951">
            <v>0.15770000000000001</v>
          </cell>
          <cell r="F951">
            <v>0</v>
          </cell>
          <cell r="G951">
            <v>0</v>
          </cell>
          <cell r="H951">
            <v>3.3</v>
          </cell>
          <cell r="I951">
            <v>6.6</v>
          </cell>
          <cell r="J951">
            <v>11</v>
          </cell>
        </row>
        <row r="952">
          <cell r="B952">
            <v>53289</v>
          </cell>
          <cell r="C952">
            <v>0.62829999999999997</v>
          </cell>
          <cell r="D952">
            <v>0.57289999999999996</v>
          </cell>
          <cell r="E952">
            <v>5.5399999999999998E-2</v>
          </cell>
          <cell r="F952">
            <v>0</v>
          </cell>
          <cell r="G952">
            <v>0</v>
          </cell>
          <cell r="H952">
            <v>3.3</v>
          </cell>
          <cell r="I952">
            <v>6.6</v>
          </cell>
          <cell r="J952">
            <v>11</v>
          </cell>
        </row>
        <row r="953">
          <cell r="B953">
            <v>53263</v>
          </cell>
          <cell r="C953">
            <v>0.63280000000000003</v>
          </cell>
          <cell r="D953">
            <v>0.60580000000000001</v>
          </cell>
          <cell r="E953">
            <v>2.7E-2</v>
          </cell>
          <cell r="F953">
            <v>0</v>
          </cell>
          <cell r="G953">
            <v>0</v>
          </cell>
          <cell r="H953">
            <v>3.3</v>
          </cell>
          <cell r="I953">
            <v>6.6</v>
          </cell>
          <cell r="J953">
            <v>11</v>
          </cell>
        </row>
        <row r="954">
          <cell r="B954">
            <v>53289</v>
          </cell>
          <cell r="C954">
            <v>2.1383999999999999</v>
          </cell>
          <cell r="D954">
            <v>1.8983000000000001</v>
          </cell>
          <cell r="E954">
            <v>0.2402</v>
          </cell>
          <cell r="F954">
            <v>0</v>
          </cell>
          <cell r="G954">
            <v>0</v>
          </cell>
          <cell r="H954">
            <v>3.3</v>
          </cell>
          <cell r="I954">
            <v>6.6</v>
          </cell>
          <cell r="J954">
            <v>11</v>
          </cell>
        </row>
        <row r="955">
          <cell r="B955">
            <v>53264</v>
          </cell>
          <cell r="C955">
            <v>0.68679999999999997</v>
          </cell>
          <cell r="D955">
            <v>0.59050000000000002</v>
          </cell>
          <cell r="E955">
            <v>8.3900000000000002E-2</v>
          </cell>
          <cell r="F955">
            <v>1.23E-2</v>
          </cell>
          <cell r="G955">
            <v>0</v>
          </cell>
          <cell r="H955">
            <v>3.3</v>
          </cell>
          <cell r="I955">
            <v>6.6</v>
          </cell>
          <cell r="J955">
            <v>11</v>
          </cell>
        </row>
        <row r="956">
          <cell r="B956">
            <v>53259</v>
          </cell>
          <cell r="C956">
            <v>0.96289999999999998</v>
          </cell>
          <cell r="D956">
            <v>0.4788</v>
          </cell>
          <cell r="E956">
            <v>2.92E-2</v>
          </cell>
          <cell r="F956">
            <v>0.45490000000000003</v>
          </cell>
          <cell r="G956">
            <v>0</v>
          </cell>
          <cell r="H956">
            <v>3.3</v>
          </cell>
          <cell r="I956">
            <v>6.6</v>
          </cell>
          <cell r="J956">
            <v>11</v>
          </cell>
        </row>
        <row r="957">
          <cell r="B957">
            <v>53246</v>
          </cell>
          <cell r="C957">
            <v>1.3335999999999999</v>
          </cell>
          <cell r="D957">
            <v>1.0216000000000001</v>
          </cell>
          <cell r="E957">
            <v>7.0499999999999993E-2</v>
          </cell>
          <cell r="F957">
            <v>0.24149999999999999</v>
          </cell>
          <cell r="G957">
            <v>0</v>
          </cell>
          <cell r="H957">
            <v>3.3</v>
          </cell>
          <cell r="I957">
            <v>6.6</v>
          </cell>
          <cell r="J957">
            <v>11</v>
          </cell>
        </row>
        <row r="958">
          <cell r="B958">
            <v>53256</v>
          </cell>
          <cell r="C958">
            <v>2.9832000000000001</v>
          </cell>
          <cell r="D958">
            <v>2.0908000000000002</v>
          </cell>
          <cell r="E958">
            <v>0.18360000000000001</v>
          </cell>
          <cell r="F958">
            <v>0.7087</v>
          </cell>
          <cell r="G958">
            <v>0</v>
          </cell>
          <cell r="I958">
            <v>6.6</v>
          </cell>
          <cell r="J958">
            <v>11</v>
          </cell>
        </row>
        <row r="959">
          <cell r="B959">
            <v>53299</v>
          </cell>
          <cell r="C959">
            <v>8.2195999999999998</v>
          </cell>
          <cell r="D959">
            <v>6.3855000000000004</v>
          </cell>
          <cell r="E959">
            <v>1.0561</v>
          </cell>
          <cell r="F959">
            <v>0.77790000000000004</v>
          </cell>
          <cell r="G959">
            <v>0</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92284</v>
          </cell>
          <cell r="C963">
            <v>1.1944999999999999</v>
          </cell>
          <cell r="D963">
            <v>0.82410000000000005</v>
          </cell>
          <cell r="E963">
            <v>0.37040000000000001</v>
          </cell>
          <cell r="F963">
            <v>0</v>
          </cell>
          <cell r="G963">
            <v>0</v>
          </cell>
          <cell r="H963">
            <v>3.9</v>
          </cell>
          <cell r="I963">
            <v>7.8</v>
          </cell>
          <cell r="J963">
            <v>13</v>
          </cell>
        </row>
        <row r="964">
          <cell r="B964">
            <v>92273</v>
          </cell>
          <cell r="C964">
            <v>0.51049999999999995</v>
          </cell>
          <cell r="D964">
            <v>0.44490000000000002</v>
          </cell>
          <cell r="E964">
            <v>5.6000000000000001E-2</v>
          </cell>
          <cell r="F964">
            <v>9.5999999999999992E-3</v>
          </cell>
          <cell r="G964">
            <v>0</v>
          </cell>
          <cell r="H964">
            <v>3.9</v>
          </cell>
          <cell r="I964">
            <v>7.8</v>
          </cell>
          <cell r="J964">
            <v>13</v>
          </cell>
        </row>
        <row r="965">
          <cell r="B965">
            <v>92260</v>
          </cell>
          <cell r="C965">
            <v>0.64600000000000002</v>
          </cell>
          <cell r="D965">
            <v>0.59650000000000003</v>
          </cell>
          <cell r="E965">
            <v>4.9599999999999998E-2</v>
          </cell>
          <cell r="F965">
            <v>0</v>
          </cell>
          <cell r="G965">
            <v>0</v>
          </cell>
          <cell r="H965">
            <v>3.9</v>
          </cell>
          <cell r="I965">
            <v>7.8</v>
          </cell>
          <cell r="J965">
            <v>13</v>
          </cell>
        </row>
        <row r="966">
          <cell r="B966">
            <v>92272</v>
          </cell>
          <cell r="C966">
            <v>2.3511000000000002</v>
          </cell>
          <cell r="D966">
            <v>1.8654999999999999</v>
          </cell>
          <cell r="E966">
            <v>0.47599999999999998</v>
          </cell>
          <cell r="F966">
            <v>9.5999999999999992E-3</v>
          </cell>
          <cell r="G966">
            <v>0</v>
          </cell>
          <cell r="H966">
            <v>3.9</v>
          </cell>
          <cell r="I966">
            <v>7.8</v>
          </cell>
          <cell r="J966">
            <v>13</v>
          </cell>
        </row>
        <row r="967">
          <cell r="B967">
            <v>92249</v>
          </cell>
          <cell r="C967">
            <v>0.48859999999999998</v>
          </cell>
          <cell r="D967">
            <v>0.20749999999999999</v>
          </cell>
          <cell r="E967">
            <v>0.28120000000000001</v>
          </cell>
          <cell r="F967">
            <v>0</v>
          </cell>
          <cell r="G967">
            <v>0</v>
          </cell>
          <cell r="H967">
            <v>3.9</v>
          </cell>
          <cell r="I967">
            <v>7.8</v>
          </cell>
          <cell r="J967">
            <v>13</v>
          </cell>
        </row>
        <row r="968">
          <cell r="B968">
            <v>92250</v>
          </cell>
          <cell r="C968">
            <v>0.53300000000000003</v>
          </cell>
          <cell r="D968">
            <v>0.28970000000000001</v>
          </cell>
          <cell r="E968">
            <v>0.1234</v>
          </cell>
          <cell r="F968">
            <v>0.12</v>
          </cell>
          <cell r="G968">
            <v>0</v>
          </cell>
          <cell r="H968">
            <v>3.9</v>
          </cell>
          <cell r="I968">
            <v>7.8</v>
          </cell>
          <cell r="J968">
            <v>13</v>
          </cell>
        </row>
        <row r="969">
          <cell r="B969">
            <v>92131</v>
          </cell>
          <cell r="C969">
            <v>1.1817</v>
          </cell>
          <cell r="D969">
            <v>0.80210000000000004</v>
          </cell>
          <cell r="E969">
            <v>0.14299999999999999</v>
          </cell>
          <cell r="F969">
            <v>0.2366</v>
          </cell>
          <cell r="G969">
            <v>0</v>
          </cell>
          <cell r="H969">
            <v>3.9</v>
          </cell>
          <cell r="I969">
            <v>7.8</v>
          </cell>
          <cell r="J969">
            <v>13</v>
          </cell>
        </row>
        <row r="970">
          <cell r="B970">
            <v>92210</v>
          </cell>
          <cell r="C970">
            <v>2.2027000000000001</v>
          </cell>
          <cell r="D970">
            <v>1.2988</v>
          </cell>
          <cell r="E970">
            <v>0.54759999999999998</v>
          </cell>
          <cell r="F970">
            <v>0.35639999999999999</v>
          </cell>
          <cell r="G970">
            <v>0</v>
          </cell>
          <cell r="H970">
            <v>3.9</v>
          </cell>
          <cell r="I970">
            <v>7.8</v>
          </cell>
          <cell r="J970">
            <v>13</v>
          </cell>
        </row>
        <row r="971">
          <cell r="B971">
            <v>92113</v>
          </cell>
          <cell r="C971">
            <v>0.81969999999999998</v>
          </cell>
          <cell r="D971">
            <v>0.62350000000000005</v>
          </cell>
          <cell r="E971">
            <v>2.3900000000000001E-2</v>
          </cell>
          <cell r="F971">
            <v>0.1724</v>
          </cell>
          <cell r="G971">
            <v>0</v>
          </cell>
          <cell r="H971">
            <v>3.9</v>
          </cell>
          <cell r="I971">
            <v>7.8</v>
          </cell>
          <cell r="J971">
            <v>13</v>
          </cell>
        </row>
        <row r="972">
          <cell r="B972">
            <v>92114</v>
          </cell>
          <cell r="C972">
            <v>0.27460000000000001</v>
          </cell>
          <cell r="D972">
            <v>0.24310000000000001</v>
          </cell>
          <cell r="E972">
            <v>3.15E-2</v>
          </cell>
          <cell r="F972">
            <v>0</v>
          </cell>
          <cell r="G972">
            <v>0</v>
          </cell>
          <cell r="H972">
            <v>3.9</v>
          </cell>
          <cell r="I972">
            <v>7.8</v>
          </cell>
          <cell r="J972">
            <v>13</v>
          </cell>
        </row>
        <row r="973">
          <cell r="B973">
            <v>92089</v>
          </cell>
          <cell r="C973">
            <v>0.33939999999999998</v>
          </cell>
          <cell r="D973">
            <v>0.27400000000000002</v>
          </cell>
          <cell r="E973">
            <v>6.54E-2</v>
          </cell>
          <cell r="F973">
            <v>0</v>
          </cell>
          <cell r="G973">
            <v>0</v>
          </cell>
          <cell r="H973">
            <v>3.9</v>
          </cell>
          <cell r="I973">
            <v>7.8</v>
          </cell>
          <cell r="J973">
            <v>13</v>
          </cell>
        </row>
        <row r="974">
          <cell r="B974">
            <v>92105</v>
          </cell>
          <cell r="C974">
            <v>1.4337</v>
          </cell>
          <cell r="D974">
            <v>1.1406000000000001</v>
          </cell>
          <cell r="E974">
            <v>0.1208</v>
          </cell>
          <cell r="F974">
            <v>0.1724</v>
          </cell>
          <cell r="G974">
            <v>0</v>
          </cell>
          <cell r="H974">
            <v>3.9</v>
          </cell>
          <cell r="I974">
            <v>7.8</v>
          </cell>
          <cell r="J974">
            <v>13</v>
          </cell>
        </row>
        <row r="975">
          <cell r="B975">
            <v>91858</v>
          </cell>
          <cell r="C975">
            <v>0.79969999999999997</v>
          </cell>
          <cell r="D975">
            <v>0.64559999999999995</v>
          </cell>
          <cell r="E975">
            <v>0.15409999999999999</v>
          </cell>
          <cell r="F975">
            <v>0</v>
          </cell>
          <cell r="G975">
            <v>0</v>
          </cell>
          <cell r="H975">
            <v>3.9</v>
          </cell>
          <cell r="I975">
            <v>7.8</v>
          </cell>
          <cell r="J975">
            <v>13</v>
          </cell>
        </row>
        <row r="976">
          <cell r="B976">
            <v>91893</v>
          </cell>
          <cell r="C976">
            <v>1.3332999999999999</v>
          </cell>
          <cell r="D976">
            <v>0.68540000000000001</v>
          </cell>
          <cell r="E976">
            <v>0.3322</v>
          </cell>
          <cell r="F976">
            <v>0.30599999999999999</v>
          </cell>
          <cell r="G976">
            <v>9.5999999999999992E-3</v>
          </cell>
          <cell r="H976">
            <v>3.9</v>
          </cell>
          <cell r="I976">
            <v>7.8</v>
          </cell>
          <cell r="J976">
            <v>13</v>
          </cell>
        </row>
        <row r="977">
          <cell r="B977">
            <v>91875</v>
          </cell>
          <cell r="C977">
            <v>0.94020000000000004</v>
          </cell>
          <cell r="D977">
            <v>0.85450000000000004</v>
          </cell>
          <cell r="E977">
            <v>1.34E-2</v>
          </cell>
          <cell r="F977">
            <v>0</v>
          </cell>
          <cell r="G977">
            <v>7.2300000000000003E-2</v>
          </cell>
          <cell r="H977">
            <v>3.9</v>
          </cell>
          <cell r="I977">
            <v>7.8</v>
          </cell>
          <cell r="J977">
            <v>13</v>
          </cell>
        </row>
        <row r="978">
          <cell r="B978">
            <v>91875</v>
          </cell>
          <cell r="C978">
            <v>3.0733000000000001</v>
          </cell>
          <cell r="D978">
            <v>2.1855000000000002</v>
          </cell>
          <cell r="E978">
            <v>0.49969999999999998</v>
          </cell>
          <cell r="F978">
            <v>0.30609999999999998</v>
          </cell>
          <cell r="G978">
            <v>8.1900000000000001E-2</v>
          </cell>
          <cell r="I978">
            <v>7.8</v>
          </cell>
          <cell r="J978">
            <v>13</v>
          </cell>
        </row>
        <row r="979">
          <cell r="B979">
            <v>92116</v>
          </cell>
          <cell r="C979">
            <v>9.0588999999999995</v>
          </cell>
          <cell r="D979">
            <v>6.4890999999999996</v>
          </cell>
          <cell r="E979">
            <v>1.6443000000000001</v>
          </cell>
          <cell r="F979">
            <v>0.84409999999999996</v>
          </cell>
          <cell r="G979">
            <v>8.1699999999999995E-2</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4,2</v>
          </cell>
          <cell r="J982" t="str">
            <v>Padrão Anual = 7</v>
          </cell>
        </row>
        <row r="983">
          <cell r="B983">
            <v>104898</v>
          </cell>
          <cell r="C983">
            <v>0.54479999999999995</v>
          </cell>
          <cell r="D983">
            <v>0.46939999999999998</v>
          </cell>
          <cell r="E983">
            <v>5.9400000000000001E-2</v>
          </cell>
          <cell r="F983">
            <v>1.6E-2</v>
          </cell>
          <cell r="G983">
            <v>0</v>
          </cell>
          <cell r="H983">
            <v>2.5</v>
          </cell>
          <cell r="I983">
            <v>4.2</v>
          </cell>
          <cell r="J983">
            <v>7</v>
          </cell>
        </row>
        <row r="984">
          <cell r="B984">
            <v>104874</v>
          </cell>
          <cell r="C984">
            <v>0.20760000000000001</v>
          </cell>
          <cell r="D984">
            <v>0.1326</v>
          </cell>
          <cell r="E984">
            <v>7.4999999999999997E-2</v>
          </cell>
          <cell r="F984">
            <v>0</v>
          </cell>
          <cell r="G984">
            <v>0</v>
          </cell>
          <cell r="H984">
            <v>2.5</v>
          </cell>
          <cell r="I984">
            <v>4.2</v>
          </cell>
          <cell r="J984">
            <v>7</v>
          </cell>
        </row>
        <row r="985">
          <cell r="B985">
            <v>104876</v>
          </cell>
          <cell r="C985">
            <v>0.84509999999999996</v>
          </cell>
          <cell r="D985">
            <v>0.46029999999999999</v>
          </cell>
          <cell r="E985">
            <v>8.4900000000000003E-2</v>
          </cell>
          <cell r="F985">
            <v>0</v>
          </cell>
          <cell r="G985">
            <v>0.2999</v>
          </cell>
          <cell r="H985">
            <v>2.5</v>
          </cell>
          <cell r="I985">
            <v>4.2</v>
          </cell>
          <cell r="J985">
            <v>7</v>
          </cell>
        </row>
        <row r="986">
          <cell r="B986">
            <v>104883</v>
          </cell>
          <cell r="C986">
            <v>1.5974999999999999</v>
          </cell>
          <cell r="D986">
            <v>1.0623</v>
          </cell>
          <cell r="E986">
            <v>0.21929999999999999</v>
          </cell>
          <cell r="F986">
            <v>1.6E-2</v>
          </cell>
          <cell r="G986">
            <v>0.2999</v>
          </cell>
          <cell r="H986">
            <v>2.5</v>
          </cell>
          <cell r="I986">
            <v>4.2</v>
          </cell>
          <cell r="J986">
            <v>7</v>
          </cell>
        </row>
        <row r="987">
          <cell r="B987">
            <v>104839</v>
          </cell>
          <cell r="C987">
            <v>0.18740000000000001</v>
          </cell>
          <cell r="D987">
            <v>4.8899999999999999E-2</v>
          </cell>
          <cell r="E987">
            <v>8.3400000000000002E-2</v>
          </cell>
          <cell r="F987">
            <v>4.3499999999999997E-2</v>
          </cell>
          <cell r="G987">
            <v>1.17E-2</v>
          </cell>
          <cell r="H987">
            <v>2.5</v>
          </cell>
          <cell r="I987">
            <v>4.2</v>
          </cell>
          <cell r="J987">
            <v>7</v>
          </cell>
        </row>
        <row r="988">
          <cell r="B988">
            <v>104839</v>
          </cell>
          <cell r="C988">
            <v>0.2082</v>
          </cell>
          <cell r="D988">
            <v>6.6400000000000001E-2</v>
          </cell>
          <cell r="E988">
            <v>5.1700000000000003E-2</v>
          </cell>
          <cell r="F988">
            <v>9.01E-2</v>
          </cell>
          <cell r="G988">
            <v>0</v>
          </cell>
          <cell r="H988">
            <v>2.5</v>
          </cell>
          <cell r="I988">
            <v>4.2</v>
          </cell>
          <cell r="J988">
            <v>7</v>
          </cell>
        </row>
        <row r="989">
          <cell r="B989">
            <v>104839</v>
          </cell>
          <cell r="C989">
            <v>0.2074</v>
          </cell>
          <cell r="D989">
            <v>0.1578</v>
          </cell>
          <cell r="E989">
            <v>3.6900000000000002E-2</v>
          </cell>
          <cell r="F989">
            <v>1.2699999999999999E-2</v>
          </cell>
          <cell r="G989">
            <v>0</v>
          </cell>
          <cell r="H989">
            <v>2.5</v>
          </cell>
          <cell r="I989">
            <v>4.2</v>
          </cell>
          <cell r="J989">
            <v>7</v>
          </cell>
        </row>
        <row r="990">
          <cell r="B990">
            <v>104839</v>
          </cell>
          <cell r="C990">
            <v>0.60299999999999998</v>
          </cell>
          <cell r="D990">
            <v>0.27310000000000001</v>
          </cell>
          <cell r="E990">
            <v>0.17199999999999999</v>
          </cell>
          <cell r="F990">
            <v>0.14630000000000001</v>
          </cell>
          <cell r="G990">
            <v>1.17E-2</v>
          </cell>
          <cell r="H990">
            <v>2.5</v>
          </cell>
          <cell r="I990">
            <v>4.2</v>
          </cell>
          <cell r="J990">
            <v>7</v>
          </cell>
        </row>
        <row r="991">
          <cell r="B991">
            <v>104839</v>
          </cell>
          <cell r="C991">
            <v>0.71660000000000001</v>
          </cell>
          <cell r="D991">
            <v>0.44159999999999999</v>
          </cell>
          <cell r="E991">
            <v>0.1183</v>
          </cell>
          <cell r="F991">
            <v>0.14030000000000001</v>
          </cell>
          <cell r="G991">
            <v>1.6500000000000001E-2</v>
          </cell>
          <cell r="H991">
            <v>2.5</v>
          </cell>
          <cell r="I991">
            <v>4.2</v>
          </cell>
          <cell r="J991">
            <v>7</v>
          </cell>
        </row>
        <row r="992">
          <cell r="B992">
            <v>104839</v>
          </cell>
          <cell r="C992">
            <v>0.3846</v>
          </cell>
          <cell r="D992">
            <v>0.32369999999999999</v>
          </cell>
          <cell r="E992">
            <v>6.0900000000000003E-2</v>
          </cell>
          <cell r="F992">
            <v>0</v>
          </cell>
          <cell r="G992">
            <v>0</v>
          </cell>
          <cell r="H992">
            <v>2.5</v>
          </cell>
          <cell r="I992">
            <v>4.2</v>
          </cell>
          <cell r="J992">
            <v>7</v>
          </cell>
        </row>
        <row r="993">
          <cell r="B993">
            <v>104839</v>
          </cell>
          <cell r="C993">
            <v>0.19139999999999999</v>
          </cell>
          <cell r="D993">
            <v>0.13730000000000001</v>
          </cell>
          <cell r="E993">
            <v>2.6700000000000002E-2</v>
          </cell>
          <cell r="F993">
            <v>0</v>
          </cell>
          <cell r="G993">
            <v>2.7400000000000001E-2</v>
          </cell>
          <cell r="H993">
            <v>2.5</v>
          </cell>
          <cell r="I993">
            <v>4.2</v>
          </cell>
          <cell r="J993">
            <v>7</v>
          </cell>
        </row>
        <row r="994">
          <cell r="B994">
            <v>104839</v>
          </cell>
          <cell r="C994">
            <v>1.2926</v>
          </cell>
          <cell r="D994">
            <v>0.90259999999999996</v>
          </cell>
          <cell r="E994">
            <v>0.2059</v>
          </cell>
          <cell r="F994">
            <v>0.14030000000000001</v>
          </cell>
          <cell r="G994">
            <v>4.3900000000000002E-2</v>
          </cell>
          <cell r="H994">
            <v>2.5</v>
          </cell>
          <cell r="I994">
            <v>4.2</v>
          </cell>
          <cell r="J994">
            <v>7</v>
          </cell>
        </row>
        <row r="995">
          <cell r="B995">
            <v>104839</v>
          </cell>
          <cell r="C995">
            <v>0.50060000000000004</v>
          </cell>
          <cell r="D995">
            <v>0.33100000000000002</v>
          </cell>
          <cell r="E995">
            <v>0.1696</v>
          </cell>
          <cell r="F995">
            <v>0</v>
          </cell>
          <cell r="G995">
            <v>0</v>
          </cell>
          <cell r="H995">
            <v>2.5</v>
          </cell>
          <cell r="I995">
            <v>4.2</v>
          </cell>
          <cell r="J995">
            <v>7</v>
          </cell>
        </row>
        <row r="996">
          <cell r="B996">
            <v>104839</v>
          </cell>
          <cell r="C996">
            <v>0.75209999999999999</v>
          </cell>
          <cell r="D996">
            <v>0.65600000000000003</v>
          </cell>
          <cell r="E996">
            <v>6.3399999999999998E-2</v>
          </cell>
          <cell r="F996">
            <v>3.27E-2</v>
          </cell>
          <cell r="G996">
            <v>0</v>
          </cell>
          <cell r="H996">
            <v>2.5</v>
          </cell>
          <cell r="I996">
            <v>4.2</v>
          </cell>
          <cell r="J996">
            <v>7</v>
          </cell>
        </row>
        <row r="997">
          <cell r="B997">
            <v>104839</v>
          </cell>
          <cell r="C997">
            <v>0.34160000000000001</v>
          </cell>
          <cell r="D997">
            <v>0.25190000000000001</v>
          </cell>
          <cell r="E997">
            <v>7.2999999999999995E-2</v>
          </cell>
          <cell r="F997">
            <v>1.67E-2</v>
          </cell>
          <cell r="G997">
            <v>0</v>
          </cell>
          <cell r="H997">
            <v>2.5</v>
          </cell>
          <cell r="I997">
            <v>4.2</v>
          </cell>
          <cell r="J997">
            <v>7</v>
          </cell>
        </row>
        <row r="998">
          <cell r="B998">
            <v>104839</v>
          </cell>
          <cell r="C998">
            <v>1.5943000000000001</v>
          </cell>
          <cell r="D998">
            <v>1.2388999999999999</v>
          </cell>
          <cell r="E998">
            <v>0.30599999999999999</v>
          </cell>
          <cell r="F998">
            <v>4.9399999999999999E-2</v>
          </cell>
          <cell r="G998">
            <v>0</v>
          </cell>
          <cell r="I998">
            <v>4.2</v>
          </cell>
          <cell r="J998">
            <v>7</v>
          </cell>
        </row>
        <row r="999">
          <cell r="B999">
            <v>104850</v>
          </cell>
          <cell r="C999">
            <v>5.0875000000000004</v>
          </cell>
          <cell r="D999">
            <v>3.4769999999999999</v>
          </cell>
          <cell r="E999">
            <v>0.9032</v>
          </cell>
          <cell r="F999">
            <v>0.35199999999999998</v>
          </cell>
          <cell r="G999">
            <v>0.35560000000000003</v>
          </cell>
          <cell r="J999">
            <v>7</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15,9</v>
          </cell>
          <cell r="I1002" t="str">
            <v>Padrão Trimestral = 31,8</v>
          </cell>
          <cell r="J1002" t="str">
            <v>Padrão Anual = 53</v>
          </cell>
        </row>
        <row r="1003">
          <cell r="B1003">
            <v>1408</v>
          </cell>
          <cell r="C1003">
            <v>5.6158000000000001</v>
          </cell>
          <cell r="D1003">
            <v>5.6158000000000001</v>
          </cell>
          <cell r="E1003">
            <v>0</v>
          </cell>
          <cell r="F1003">
            <v>0</v>
          </cell>
          <cell r="G1003">
            <v>0</v>
          </cell>
          <cell r="H1003">
            <v>15.9</v>
          </cell>
          <cell r="I1003">
            <v>31.8</v>
          </cell>
          <cell r="J1003">
            <v>53</v>
          </cell>
        </row>
        <row r="1004">
          <cell r="B1004">
            <v>1408</v>
          </cell>
          <cell r="C1004">
            <v>4.8244999999999996</v>
          </cell>
          <cell r="D1004">
            <v>4.7812999999999999</v>
          </cell>
          <cell r="E1004">
            <v>0</v>
          </cell>
          <cell r="F1004">
            <v>4.3200000000000002E-2</v>
          </cell>
          <cell r="G1004">
            <v>0</v>
          </cell>
          <cell r="H1004">
            <v>15.9</v>
          </cell>
          <cell r="I1004">
            <v>31.8</v>
          </cell>
          <cell r="J1004">
            <v>53</v>
          </cell>
        </row>
        <row r="1005">
          <cell r="B1005">
            <v>1408</v>
          </cell>
          <cell r="C1005">
            <v>1.9601</v>
          </cell>
          <cell r="D1005">
            <v>1.8317000000000001</v>
          </cell>
          <cell r="E1005">
            <v>0</v>
          </cell>
          <cell r="F1005">
            <v>0</v>
          </cell>
          <cell r="G1005">
            <v>0.12839999999999999</v>
          </cell>
          <cell r="H1005">
            <v>15.9</v>
          </cell>
          <cell r="I1005">
            <v>31.8</v>
          </cell>
          <cell r="J1005">
            <v>53</v>
          </cell>
        </row>
        <row r="1006">
          <cell r="B1006">
            <v>1408</v>
          </cell>
          <cell r="C1006">
            <v>12.400399999999999</v>
          </cell>
          <cell r="D1006">
            <v>12.2288</v>
          </cell>
          <cell r="E1006">
            <v>0</v>
          </cell>
          <cell r="F1006">
            <v>4.3200000000000002E-2</v>
          </cell>
          <cell r="G1006">
            <v>0.12839999999999999</v>
          </cell>
          <cell r="H1006">
            <v>15.9</v>
          </cell>
          <cell r="I1006">
            <v>31.8</v>
          </cell>
          <cell r="J1006">
            <v>53</v>
          </cell>
        </row>
        <row r="1007">
          <cell r="B1007">
            <v>1408</v>
          </cell>
          <cell r="C1007">
            <v>0.2303</v>
          </cell>
          <cell r="D1007">
            <v>0.2303</v>
          </cell>
          <cell r="E1007">
            <v>0</v>
          </cell>
          <cell r="F1007">
            <v>0</v>
          </cell>
          <cell r="G1007">
            <v>0</v>
          </cell>
          <cell r="H1007">
            <v>15.9</v>
          </cell>
          <cell r="I1007">
            <v>31.8</v>
          </cell>
          <cell r="J1007">
            <v>53</v>
          </cell>
        </row>
        <row r="1008">
          <cell r="B1008">
            <v>1408</v>
          </cell>
          <cell r="C1008">
            <v>0.42509999999999998</v>
          </cell>
          <cell r="D1008">
            <v>0.13370000000000001</v>
          </cell>
          <cell r="E1008">
            <v>0.29149999999999998</v>
          </cell>
          <cell r="F1008">
            <v>0</v>
          </cell>
          <cell r="G1008">
            <v>0</v>
          </cell>
          <cell r="H1008">
            <v>15.9</v>
          </cell>
          <cell r="I1008">
            <v>31.8</v>
          </cell>
          <cell r="J1008">
            <v>53</v>
          </cell>
        </row>
        <row r="1009">
          <cell r="B1009">
            <v>1408</v>
          </cell>
          <cell r="C1009">
            <v>0.3231</v>
          </cell>
          <cell r="D1009">
            <v>0.27660000000000001</v>
          </cell>
          <cell r="E1009">
            <v>4.6600000000000003E-2</v>
          </cell>
          <cell r="F1009">
            <v>0</v>
          </cell>
          <cell r="G1009">
            <v>0</v>
          </cell>
          <cell r="H1009">
            <v>15.9</v>
          </cell>
          <cell r="I1009">
            <v>31.8</v>
          </cell>
          <cell r="J1009">
            <v>53</v>
          </cell>
        </row>
        <row r="1010">
          <cell r="B1010">
            <v>1408</v>
          </cell>
          <cell r="C1010">
            <v>0.97850000000000004</v>
          </cell>
          <cell r="D1010">
            <v>0.64059999999999995</v>
          </cell>
          <cell r="E1010">
            <v>0.33810000000000001</v>
          </cell>
          <cell r="F1010">
            <v>0</v>
          </cell>
          <cell r="G1010">
            <v>0</v>
          </cell>
          <cell r="H1010">
            <v>15.9</v>
          </cell>
          <cell r="I1010">
            <v>31.8</v>
          </cell>
          <cell r="J1010">
            <v>53</v>
          </cell>
        </row>
        <row r="1011">
          <cell r="B1011">
            <v>1408</v>
          </cell>
          <cell r="C1011">
            <v>1.1237999999999999</v>
          </cell>
          <cell r="D1011">
            <v>1.1237999999999999</v>
          </cell>
          <cell r="E1011">
            <v>0</v>
          </cell>
          <cell r="F1011">
            <v>0</v>
          </cell>
          <cell r="G1011">
            <v>0</v>
          </cell>
          <cell r="H1011">
            <v>15.9</v>
          </cell>
          <cell r="I1011">
            <v>31.8</v>
          </cell>
          <cell r="J1011">
            <v>53</v>
          </cell>
        </row>
        <row r="1012">
          <cell r="B1012">
            <v>1408</v>
          </cell>
          <cell r="C1012">
            <v>0.3125</v>
          </cell>
          <cell r="D1012">
            <v>0.3125</v>
          </cell>
          <cell r="E1012">
            <v>0</v>
          </cell>
          <cell r="F1012">
            <v>0</v>
          </cell>
          <cell r="G1012">
            <v>0</v>
          </cell>
          <cell r="H1012">
            <v>15.9</v>
          </cell>
          <cell r="I1012">
            <v>31.8</v>
          </cell>
          <cell r="J1012">
            <v>53</v>
          </cell>
        </row>
        <row r="1013">
          <cell r="B1013">
            <v>1408</v>
          </cell>
          <cell r="C1013">
            <v>3.6916000000000002</v>
          </cell>
          <cell r="D1013">
            <v>3.6916000000000002</v>
          </cell>
          <cell r="E1013">
            <v>0</v>
          </cell>
          <cell r="F1013">
            <v>0</v>
          </cell>
          <cell r="G1013">
            <v>0</v>
          </cell>
          <cell r="H1013">
            <v>15.9</v>
          </cell>
          <cell r="I1013">
            <v>31.8</v>
          </cell>
          <cell r="J1013">
            <v>53</v>
          </cell>
        </row>
        <row r="1014">
          <cell r="B1014">
            <v>1408</v>
          </cell>
          <cell r="C1014">
            <v>5.1279000000000003</v>
          </cell>
          <cell r="D1014">
            <v>5.1279000000000003</v>
          </cell>
          <cell r="E1014">
            <v>0</v>
          </cell>
          <cell r="F1014">
            <v>0</v>
          </cell>
          <cell r="G1014">
            <v>0</v>
          </cell>
          <cell r="H1014">
            <v>15.9</v>
          </cell>
          <cell r="I1014">
            <v>31.8</v>
          </cell>
          <cell r="J1014">
            <v>53</v>
          </cell>
        </row>
        <row r="1015">
          <cell r="B1015">
            <v>1408</v>
          </cell>
          <cell r="C1015">
            <v>0.57640000000000002</v>
          </cell>
          <cell r="D1015">
            <v>0.48820000000000002</v>
          </cell>
          <cell r="E1015">
            <v>0</v>
          </cell>
          <cell r="F1015">
            <v>8.8200000000000001E-2</v>
          </cell>
          <cell r="G1015">
            <v>0</v>
          </cell>
          <cell r="H1015">
            <v>15.9</v>
          </cell>
          <cell r="I1015">
            <v>31.8</v>
          </cell>
          <cell r="J1015">
            <v>53</v>
          </cell>
        </row>
        <row r="1016">
          <cell r="B1016">
            <v>1408</v>
          </cell>
          <cell r="C1016">
            <v>1.3896999999999999</v>
          </cell>
          <cell r="D1016">
            <v>1.3807</v>
          </cell>
          <cell r="E1016">
            <v>0</v>
          </cell>
          <cell r="F1016">
            <v>0</v>
          </cell>
          <cell r="G1016">
            <v>8.9999999999999993E-3</v>
          </cell>
          <cell r="H1016">
            <v>15.9</v>
          </cell>
          <cell r="I1016">
            <v>31.8</v>
          </cell>
          <cell r="J1016">
            <v>53</v>
          </cell>
        </row>
        <row r="1017">
          <cell r="B1017">
            <v>1408</v>
          </cell>
          <cell r="C1017">
            <v>1.5347999999999999</v>
          </cell>
          <cell r="D1017">
            <v>1.5347999999999999</v>
          </cell>
          <cell r="E1017">
            <v>0</v>
          </cell>
          <cell r="F1017">
            <v>0</v>
          </cell>
          <cell r="G1017">
            <v>0</v>
          </cell>
          <cell r="H1017">
            <v>15.9</v>
          </cell>
          <cell r="I1017">
            <v>31.8</v>
          </cell>
          <cell r="J1017">
            <v>53</v>
          </cell>
        </row>
        <row r="1018">
          <cell r="B1018">
            <v>1408</v>
          </cell>
          <cell r="C1018">
            <v>3.5009000000000001</v>
          </cell>
          <cell r="D1018">
            <v>3.4037000000000002</v>
          </cell>
          <cell r="E1018">
            <v>0</v>
          </cell>
          <cell r="F1018">
            <v>8.8200000000000001E-2</v>
          </cell>
          <cell r="G1018">
            <v>8.9999999999999993E-3</v>
          </cell>
          <cell r="I1018">
            <v>31.8</v>
          </cell>
          <cell r="J1018">
            <v>53</v>
          </cell>
        </row>
        <row r="1019">
          <cell r="B1019">
            <v>1408</v>
          </cell>
          <cell r="C1019">
            <v>22.0077</v>
          </cell>
          <cell r="D1019">
            <v>21.401</v>
          </cell>
          <cell r="E1019">
            <v>0.33810000000000001</v>
          </cell>
          <cell r="F1019">
            <v>0.13139999999999999</v>
          </cell>
          <cell r="G1019">
            <v>0.13739999999999999</v>
          </cell>
          <cell r="J1019">
            <v>53</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98741</v>
          </cell>
          <cell r="C1023">
            <v>0.70340000000000003</v>
          </cell>
          <cell r="D1023">
            <v>0.65900000000000003</v>
          </cell>
          <cell r="E1023">
            <v>4.4400000000000002E-2</v>
          </cell>
          <cell r="F1023">
            <v>0</v>
          </cell>
          <cell r="G1023">
            <v>0</v>
          </cell>
          <cell r="H1023">
            <v>3</v>
          </cell>
          <cell r="I1023">
            <v>6</v>
          </cell>
          <cell r="J1023">
            <v>10</v>
          </cell>
        </row>
        <row r="1024">
          <cell r="B1024">
            <v>98727</v>
          </cell>
          <cell r="C1024">
            <v>0.47249999999999998</v>
          </cell>
          <cell r="D1024">
            <v>0.46210000000000001</v>
          </cell>
          <cell r="E1024">
            <v>1.04E-2</v>
          </cell>
          <cell r="F1024">
            <v>0</v>
          </cell>
          <cell r="G1024">
            <v>0</v>
          </cell>
          <cell r="H1024">
            <v>3</v>
          </cell>
          <cell r="I1024">
            <v>6</v>
          </cell>
          <cell r="J1024">
            <v>10</v>
          </cell>
        </row>
        <row r="1025">
          <cell r="B1025">
            <v>98727</v>
          </cell>
          <cell r="C1025">
            <v>0.45779999999999998</v>
          </cell>
          <cell r="D1025">
            <v>0.39400000000000002</v>
          </cell>
          <cell r="E1025">
            <v>6.3799999999999996E-2</v>
          </cell>
          <cell r="F1025">
            <v>0</v>
          </cell>
          <cell r="G1025">
            <v>0</v>
          </cell>
          <cell r="H1025">
            <v>3</v>
          </cell>
          <cell r="I1025">
            <v>6</v>
          </cell>
          <cell r="J1025">
            <v>10</v>
          </cell>
        </row>
        <row r="1026">
          <cell r="B1026">
            <v>98732</v>
          </cell>
          <cell r="C1026">
            <v>1.6336999999999999</v>
          </cell>
          <cell r="D1026">
            <v>1.5150999999999999</v>
          </cell>
          <cell r="E1026">
            <v>0.1186</v>
          </cell>
          <cell r="F1026">
            <v>0</v>
          </cell>
          <cell r="G1026">
            <v>0</v>
          </cell>
          <cell r="H1026">
            <v>3</v>
          </cell>
          <cell r="I1026">
            <v>6</v>
          </cell>
          <cell r="J1026">
            <v>10</v>
          </cell>
        </row>
        <row r="1027">
          <cell r="B1027">
            <v>98719</v>
          </cell>
          <cell r="C1027">
            <v>0.31990000000000002</v>
          </cell>
          <cell r="D1027">
            <v>0.13719999999999999</v>
          </cell>
          <cell r="E1027">
            <v>0.1308</v>
          </cell>
          <cell r="F1027">
            <v>5.1799999999999999E-2</v>
          </cell>
          <cell r="G1027">
            <v>0</v>
          </cell>
          <cell r="H1027">
            <v>3</v>
          </cell>
          <cell r="I1027">
            <v>6</v>
          </cell>
          <cell r="J1027">
            <v>10</v>
          </cell>
        </row>
        <row r="1028">
          <cell r="B1028">
            <v>98719</v>
          </cell>
          <cell r="C1028">
            <v>0.28939999999999999</v>
          </cell>
          <cell r="D1028">
            <v>0.2172</v>
          </cell>
          <cell r="E1028">
            <v>6.6000000000000003E-2</v>
          </cell>
          <cell r="F1028">
            <v>6.3E-3</v>
          </cell>
          <cell r="G1028">
            <v>0</v>
          </cell>
          <cell r="H1028">
            <v>3</v>
          </cell>
          <cell r="I1028">
            <v>6</v>
          </cell>
          <cell r="J1028">
            <v>10</v>
          </cell>
        </row>
        <row r="1029">
          <cell r="B1029">
            <v>98719</v>
          </cell>
          <cell r="C1029">
            <v>0.58609999999999995</v>
          </cell>
          <cell r="D1029">
            <v>0.43909999999999999</v>
          </cell>
          <cell r="E1029">
            <v>7.2400000000000006E-2</v>
          </cell>
          <cell r="F1029">
            <v>7.4499999999999997E-2</v>
          </cell>
          <cell r="G1029">
            <v>0</v>
          </cell>
          <cell r="H1029">
            <v>3</v>
          </cell>
          <cell r="I1029">
            <v>6</v>
          </cell>
          <cell r="J1029">
            <v>10</v>
          </cell>
        </row>
        <row r="1030">
          <cell r="B1030">
            <v>98719</v>
          </cell>
          <cell r="C1030">
            <v>1.1954</v>
          </cell>
          <cell r="D1030">
            <v>0.79349999999999998</v>
          </cell>
          <cell r="E1030">
            <v>0.26919999999999999</v>
          </cell>
          <cell r="F1030">
            <v>0.1326</v>
          </cell>
          <cell r="G1030">
            <v>0</v>
          </cell>
          <cell r="H1030">
            <v>3</v>
          </cell>
          <cell r="I1030">
            <v>6</v>
          </cell>
          <cell r="J1030">
            <v>10</v>
          </cell>
        </row>
        <row r="1031">
          <cell r="B1031">
            <v>98712</v>
          </cell>
          <cell r="C1031">
            <v>1.0022</v>
          </cell>
          <cell r="D1031">
            <v>0.90629999999999999</v>
          </cell>
          <cell r="E1031">
            <v>9.5899999999999999E-2</v>
          </cell>
          <cell r="F1031">
            <v>0</v>
          </cell>
          <cell r="G1031">
            <v>0</v>
          </cell>
          <cell r="H1031">
            <v>3</v>
          </cell>
          <cell r="I1031">
            <v>6</v>
          </cell>
          <cell r="J1031">
            <v>10</v>
          </cell>
        </row>
        <row r="1032">
          <cell r="B1032">
            <v>98667</v>
          </cell>
          <cell r="C1032">
            <v>0.50770000000000004</v>
          </cell>
          <cell r="D1032">
            <v>0.42909999999999998</v>
          </cell>
          <cell r="E1032">
            <v>7.8600000000000003E-2</v>
          </cell>
          <cell r="F1032">
            <v>0</v>
          </cell>
          <cell r="G1032">
            <v>0</v>
          </cell>
          <cell r="H1032">
            <v>3</v>
          </cell>
          <cell r="I1032">
            <v>6</v>
          </cell>
          <cell r="J1032">
            <v>10</v>
          </cell>
        </row>
        <row r="1033">
          <cell r="B1033">
            <v>98667</v>
          </cell>
          <cell r="C1033">
            <v>0.63090000000000002</v>
          </cell>
          <cell r="D1033">
            <v>0.60170000000000001</v>
          </cell>
          <cell r="E1033">
            <v>2.9100000000000001E-2</v>
          </cell>
          <cell r="F1033">
            <v>0</v>
          </cell>
          <cell r="G1033">
            <v>0</v>
          </cell>
          <cell r="H1033">
            <v>3</v>
          </cell>
          <cell r="I1033">
            <v>6</v>
          </cell>
          <cell r="J1033">
            <v>10</v>
          </cell>
        </row>
        <row r="1034">
          <cell r="B1034">
            <v>98682</v>
          </cell>
          <cell r="C1034">
            <v>2.1408999999999998</v>
          </cell>
          <cell r="D1034">
            <v>1.9372</v>
          </cell>
          <cell r="E1034">
            <v>0.2036</v>
          </cell>
          <cell r="F1034">
            <v>0</v>
          </cell>
          <cell r="G1034">
            <v>0</v>
          </cell>
          <cell r="H1034">
            <v>3</v>
          </cell>
          <cell r="I1034">
            <v>6</v>
          </cell>
          <cell r="J1034">
            <v>10</v>
          </cell>
        </row>
        <row r="1035">
          <cell r="B1035">
            <v>98553</v>
          </cell>
          <cell r="C1035">
            <v>0.4466</v>
          </cell>
          <cell r="D1035">
            <v>0.35680000000000001</v>
          </cell>
          <cell r="E1035">
            <v>3.2399999999999998E-2</v>
          </cell>
          <cell r="F1035">
            <v>5.74E-2</v>
          </cell>
          <cell r="G1035">
            <v>0</v>
          </cell>
          <cell r="H1035">
            <v>3</v>
          </cell>
          <cell r="I1035">
            <v>6</v>
          </cell>
          <cell r="J1035">
            <v>10</v>
          </cell>
        </row>
        <row r="1036">
          <cell r="B1036">
            <v>98547</v>
          </cell>
          <cell r="C1036">
            <v>0.86719999999999997</v>
          </cell>
          <cell r="D1036">
            <v>0.83479999999999999</v>
          </cell>
          <cell r="E1036">
            <v>3.2300000000000002E-2</v>
          </cell>
          <cell r="F1036">
            <v>0</v>
          </cell>
          <cell r="G1036">
            <v>0</v>
          </cell>
          <cell r="H1036">
            <v>3</v>
          </cell>
          <cell r="I1036">
            <v>6</v>
          </cell>
          <cell r="J1036">
            <v>10</v>
          </cell>
        </row>
        <row r="1037">
          <cell r="B1037">
            <v>98634</v>
          </cell>
          <cell r="C1037">
            <v>1.1393</v>
          </cell>
          <cell r="D1037">
            <v>0.92610000000000003</v>
          </cell>
          <cell r="E1037">
            <v>6.1400000000000003E-2</v>
          </cell>
          <cell r="F1037">
            <v>0.15179999999999999</v>
          </cell>
          <cell r="G1037">
            <v>0</v>
          </cell>
          <cell r="H1037">
            <v>3</v>
          </cell>
          <cell r="I1037">
            <v>6</v>
          </cell>
          <cell r="J1037">
            <v>10</v>
          </cell>
        </row>
        <row r="1038">
          <cell r="B1038">
            <v>98578</v>
          </cell>
          <cell r="C1038">
            <v>2.4533999999999998</v>
          </cell>
          <cell r="D1038">
            <v>2.1179000000000001</v>
          </cell>
          <cell r="E1038">
            <v>0.12609999999999999</v>
          </cell>
          <cell r="F1038">
            <v>0.20930000000000001</v>
          </cell>
          <cell r="G1038">
            <v>0</v>
          </cell>
          <cell r="I1038">
            <v>6</v>
          </cell>
          <cell r="J1038">
            <v>10</v>
          </cell>
        </row>
        <row r="1039">
          <cell r="B1039">
            <v>98678</v>
          </cell>
          <cell r="C1039">
            <v>7.4223999999999997</v>
          </cell>
          <cell r="D1039">
            <v>6.3628</v>
          </cell>
          <cell r="E1039">
            <v>0.71760000000000002</v>
          </cell>
          <cell r="F1039">
            <v>0.3417</v>
          </cell>
          <cell r="G1039">
            <v>0</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3,6</v>
          </cell>
          <cell r="J1042" t="str">
            <v>Padrão Anual = 6</v>
          </cell>
        </row>
        <row r="1043">
          <cell r="B1043">
            <v>108604</v>
          </cell>
          <cell r="C1043">
            <v>0.52900000000000003</v>
          </cell>
          <cell r="D1043">
            <v>0.50480000000000003</v>
          </cell>
          <cell r="E1043">
            <v>2.4199999999999999E-2</v>
          </cell>
          <cell r="F1043">
            <v>0</v>
          </cell>
          <cell r="G1043">
            <v>0</v>
          </cell>
          <cell r="H1043">
            <v>2.5</v>
          </cell>
          <cell r="I1043">
            <v>3.6</v>
          </cell>
          <cell r="J1043">
            <v>6</v>
          </cell>
        </row>
        <row r="1044">
          <cell r="B1044">
            <v>108465</v>
          </cell>
          <cell r="C1044">
            <v>0.1739</v>
          </cell>
          <cell r="D1044">
            <v>0.15509999999999999</v>
          </cell>
          <cell r="E1044">
            <v>1.8800000000000001E-2</v>
          </cell>
          <cell r="F1044">
            <v>0</v>
          </cell>
          <cell r="G1044">
            <v>0</v>
          </cell>
          <cell r="H1044">
            <v>2.5</v>
          </cell>
          <cell r="I1044">
            <v>3.6</v>
          </cell>
          <cell r="J1044">
            <v>6</v>
          </cell>
        </row>
        <row r="1045">
          <cell r="B1045">
            <v>108619</v>
          </cell>
          <cell r="C1045">
            <v>0.42030000000000001</v>
          </cell>
          <cell r="D1045">
            <v>0.36820000000000003</v>
          </cell>
          <cell r="E1045">
            <v>5.21E-2</v>
          </cell>
          <cell r="F1045">
            <v>0</v>
          </cell>
          <cell r="G1045">
            <v>0</v>
          </cell>
          <cell r="H1045">
            <v>2.5</v>
          </cell>
          <cell r="I1045">
            <v>3.6</v>
          </cell>
          <cell r="J1045">
            <v>6</v>
          </cell>
        </row>
        <row r="1046">
          <cell r="B1046">
            <v>108563</v>
          </cell>
          <cell r="C1046">
            <v>1.1234999999999999</v>
          </cell>
          <cell r="D1046">
            <v>1.0283</v>
          </cell>
          <cell r="E1046">
            <v>9.5100000000000004E-2</v>
          </cell>
          <cell r="F1046">
            <v>0</v>
          </cell>
          <cell r="G1046">
            <v>0</v>
          </cell>
          <cell r="H1046">
            <v>2.5</v>
          </cell>
          <cell r="I1046">
            <v>3.6</v>
          </cell>
          <cell r="J1046">
            <v>6</v>
          </cell>
        </row>
        <row r="1047">
          <cell r="B1047">
            <v>108425</v>
          </cell>
          <cell r="C1047">
            <v>0.1249</v>
          </cell>
          <cell r="D1047">
            <v>4.82E-2</v>
          </cell>
          <cell r="E1047">
            <v>7.6700000000000004E-2</v>
          </cell>
          <cell r="F1047">
            <v>0</v>
          </cell>
          <cell r="G1047">
            <v>0</v>
          </cell>
          <cell r="H1047">
            <v>2.5</v>
          </cell>
          <cell r="I1047">
            <v>3.6</v>
          </cell>
          <cell r="J1047">
            <v>6</v>
          </cell>
        </row>
        <row r="1048">
          <cell r="B1048">
            <v>108425</v>
          </cell>
          <cell r="C1048">
            <v>0.22589999999999999</v>
          </cell>
          <cell r="D1048">
            <v>0.1734</v>
          </cell>
          <cell r="E1048">
            <v>5.2499999999999998E-2</v>
          </cell>
          <cell r="F1048">
            <v>0</v>
          </cell>
          <cell r="G1048">
            <v>0</v>
          </cell>
          <cell r="H1048">
            <v>2.5</v>
          </cell>
          <cell r="I1048">
            <v>3.6</v>
          </cell>
          <cell r="J1048">
            <v>6</v>
          </cell>
        </row>
        <row r="1049">
          <cell r="B1049">
            <v>108425</v>
          </cell>
          <cell r="C1049">
            <v>7.0599999999999996E-2</v>
          </cell>
          <cell r="D1049">
            <v>4.0800000000000003E-2</v>
          </cell>
          <cell r="E1049">
            <v>2.9899999999999999E-2</v>
          </cell>
          <cell r="F1049">
            <v>0</v>
          </cell>
          <cell r="G1049">
            <v>0</v>
          </cell>
          <cell r="H1049">
            <v>2.5</v>
          </cell>
          <cell r="I1049">
            <v>3.6</v>
          </cell>
          <cell r="J1049">
            <v>6</v>
          </cell>
        </row>
        <row r="1050">
          <cell r="B1050">
            <v>108425</v>
          </cell>
          <cell r="C1050">
            <v>0.4214</v>
          </cell>
          <cell r="D1050">
            <v>0.26240000000000002</v>
          </cell>
          <cell r="E1050">
            <v>0.15909999999999999</v>
          </cell>
          <cell r="F1050">
            <v>0</v>
          </cell>
          <cell r="G1050">
            <v>0</v>
          </cell>
          <cell r="H1050">
            <v>2.5</v>
          </cell>
          <cell r="I1050">
            <v>3.6</v>
          </cell>
          <cell r="J1050">
            <v>6</v>
          </cell>
        </row>
        <row r="1051">
          <cell r="B1051">
            <v>108374</v>
          </cell>
          <cell r="C1051">
            <v>0.1484</v>
          </cell>
          <cell r="D1051">
            <v>7.9399999999999998E-2</v>
          </cell>
          <cell r="E1051">
            <v>6.88E-2</v>
          </cell>
          <cell r="F1051">
            <v>2.0000000000000001E-4</v>
          </cell>
          <cell r="G1051">
            <v>0</v>
          </cell>
          <cell r="H1051">
            <v>2.5</v>
          </cell>
          <cell r="I1051">
            <v>3.6</v>
          </cell>
          <cell r="J1051">
            <v>6</v>
          </cell>
        </row>
        <row r="1052">
          <cell r="B1052">
            <v>108374</v>
          </cell>
          <cell r="C1052">
            <v>8.9499999999999996E-2</v>
          </cell>
          <cell r="D1052">
            <v>5.7799999999999997E-2</v>
          </cell>
          <cell r="E1052">
            <v>2.98E-2</v>
          </cell>
          <cell r="F1052">
            <v>1.9E-3</v>
          </cell>
          <cell r="G1052">
            <v>0</v>
          </cell>
          <cell r="H1052">
            <v>2.5</v>
          </cell>
          <cell r="I1052">
            <v>3.6</v>
          </cell>
          <cell r="J1052">
            <v>6</v>
          </cell>
        </row>
        <row r="1053">
          <cell r="B1053">
            <v>108374</v>
          </cell>
          <cell r="C1053">
            <v>0.46660000000000001</v>
          </cell>
          <cell r="D1053">
            <v>0.43049999999999999</v>
          </cell>
          <cell r="E1053">
            <v>3.61E-2</v>
          </cell>
          <cell r="F1053">
            <v>0</v>
          </cell>
          <cell r="G1053">
            <v>0</v>
          </cell>
          <cell r="H1053">
            <v>2.5</v>
          </cell>
          <cell r="I1053">
            <v>3.6</v>
          </cell>
          <cell r="J1053">
            <v>6</v>
          </cell>
        </row>
        <row r="1054">
          <cell r="B1054">
            <v>108374</v>
          </cell>
          <cell r="C1054">
            <v>0.70450000000000002</v>
          </cell>
          <cell r="D1054">
            <v>0.56769999999999998</v>
          </cell>
          <cell r="E1054">
            <v>0.13469999999999999</v>
          </cell>
          <cell r="F1054">
            <v>2.0999999999999999E-3</v>
          </cell>
          <cell r="G1054">
            <v>0</v>
          </cell>
          <cell r="H1054">
            <v>2.5</v>
          </cell>
          <cell r="I1054">
            <v>3.6</v>
          </cell>
          <cell r="J1054">
            <v>6</v>
          </cell>
        </row>
        <row r="1055">
          <cell r="B1055">
            <v>108374</v>
          </cell>
          <cell r="C1055">
            <v>0.19120000000000001</v>
          </cell>
          <cell r="D1055">
            <v>9.1200000000000003E-2</v>
          </cell>
          <cell r="E1055">
            <v>0.1</v>
          </cell>
          <cell r="F1055">
            <v>0</v>
          </cell>
          <cell r="G1055">
            <v>0</v>
          </cell>
          <cell r="H1055">
            <v>2.5</v>
          </cell>
          <cell r="I1055">
            <v>3.6</v>
          </cell>
          <cell r="J1055">
            <v>6</v>
          </cell>
        </row>
        <row r="1056">
          <cell r="B1056">
            <v>108374</v>
          </cell>
          <cell r="C1056">
            <v>0.33150000000000002</v>
          </cell>
          <cell r="D1056">
            <v>0.30180000000000001</v>
          </cell>
          <cell r="E1056">
            <v>2.3099999999999999E-2</v>
          </cell>
          <cell r="F1056">
            <v>6.4999999999999997E-3</v>
          </cell>
          <cell r="G1056">
            <v>0</v>
          </cell>
          <cell r="H1056">
            <v>2.5</v>
          </cell>
          <cell r="I1056">
            <v>3.6</v>
          </cell>
          <cell r="J1056">
            <v>6</v>
          </cell>
        </row>
        <row r="1057">
          <cell r="B1057">
            <v>108374</v>
          </cell>
          <cell r="C1057">
            <v>0.1507</v>
          </cell>
          <cell r="D1057">
            <v>0.1414</v>
          </cell>
          <cell r="E1057">
            <v>9.2999999999999992E-3</v>
          </cell>
          <cell r="F1057">
            <v>0</v>
          </cell>
          <cell r="G1057">
            <v>0</v>
          </cell>
          <cell r="H1057">
            <v>2.5</v>
          </cell>
          <cell r="I1057">
            <v>3.6</v>
          </cell>
          <cell r="J1057">
            <v>6</v>
          </cell>
        </row>
        <row r="1058">
          <cell r="B1058">
            <v>108374</v>
          </cell>
          <cell r="C1058">
            <v>0.6734</v>
          </cell>
          <cell r="D1058">
            <v>0.53439999999999999</v>
          </cell>
          <cell r="E1058">
            <v>0.13239999999999999</v>
          </cell>
          <cell r="F1058">
            <v>6.4999999999999997E-3</v>
          </cell>
          <cell r="G1058">
            <v>0</v>
          </cell>
          <cell r="I1058">
            <v>3.6</v>
          </cell>
          <cell r="J1058">
            <v>6</v>
          </cell>
        </row>
        <row r="1059">
          <cell r="B1059">
            <v>108434</v>
          </cell>
          <cell r="C1059">
            <v>2.9232999999999998</v>
          </cell>
          <cell r="D1059">
            <v>2.3934000000000002</v>
          </cell>
          <cell r="E1059">
            <v>0.52129999999999999</v>
          </cell>
          <cell r="F1059">
            <v>8.6E-3</v>
          </cell>
          <cell r="G1059">
            <v>0</v>
          </cell>
          <cell r="J1059">
            <v>6</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5,7</v>
          </cell>
          <cell r="I1062" t="str">
            <v>Padrão Trimestral = 11,4</v>
          </cell>
          <cell r="J1062" t="str">
            <v>Padrão Anual = 19</v>
          </cell>
        </row>
        <row r="1063">
          <cell r="B1063">
            <v>66239</v>
          </cell>
          <cell r="C1063">
            <v>0.53969999999999996</v>
          </cell>
          <cell r="D1063">
            <v>0.53059999999999996</v>
          </cell>
          <cell r="E1063">
            <v>9.1000000000000004E-3</v>
          </cell>
          <cell r="F1063">
            <v>0</v>
          </cell>
          <cell r="G1063">
            <v>0</v>
          </cell>
          <cell r="H1063">
            <v>5.7</v>
          </cell>
          <cell r="I1063">
            <v>11.4</v>
          </cell>
          <cell r="J1063">
            <v>19</v>
          </cell>
        </row>
        <row r="1064">
          <cell r="B1064">
            <v>66237</v>
          </cell>
          <cell r="C1064">
            <v>0.34329999999999999</v>
          </cell>
          <cell r="D1064">
            <v>0.3392</v>
          </cell>
          <cell r="E1064">
            <v>4.1999999999999997E-3</v>
          </cell>
          <cell r="F1064">
            <v>0</v>
          </cell>
          <cell r="G1064">
            <v>0</v>
          </cell>
          <cell r="H1064">
            <v>5.7</v>
          </cell>
          <cell r="I1064">
            <v>11.4</v>
          </cell>
          <cell r="J1064">
            <v>19</v>
          </cell>
        </row>
        <row r="1065">
          <cell r="B1065">
            <v>66242</v>
          </cell>
          <cell r="C1065">
            <v>0.4637</v>
          </cell>
          <cell r="D1065">
            <v>0.45629999999999998</v>
          </cell>
          <cell r="E1065">
            <v>7.4000000000000003E-3</v>
          </cell>
          <cell r="F1065">
            <v>0</v>
          </cell>
          <cell r="G1065">
            <v>0</v>
          </cell>
          <cell r="H1065">
            <v>5.7</v>
          </cell>
          <cell r="I1065">
            <v>11.4</v>
          </cell>
          <cell r="J1065">
            <v>19</v>
          </cell>
        </row>
        <row r="1066">
          <cell r="B1066">
            <v>66239</v>
          </cell>
          <cell r="C1066">
            <v>1.3467</v>
          </cell>
          <cell r="D1066">
            <v>1.3261000000000001</v>
          </cell>
          <cell r="E1066">
            <v>2.07E-2</v>
          </cell>
          <cell r="F1066">
            <v>0</v>
          </cell>
          <cell r="G1066">
            <v>0</v>
          </cell>
          <cell r="H1066">
            <v>5.7</v>
          </cell>
          <cell r="I1066">
            <v>11.4</v>
          </cell>
          <cell r="J1066">
            <v>19</v>
          </cell>
        </row>
        <row r="1067">
          <cell r="B1067">
            <v>66242</v>
          </cell>
          <cell r="C1067">
            <v>0.25700000000000001</v>
          </cell>
          <cell r="D1067">
            <v>0.25700000000000001</v>
          </cell>
          <cell r="E1067">
            <v>0</v>
          </cell>
          <cell r="F1067">
            <v>0</v>
          </cell>
          <cell r="G1067">
            <v>0</v>
          </cell>
          <cell r="H1067">
            <v>5.7</v>
          </cell>
          <cell r="I1067">
            <v>11.4</v>
          </cell>
          <cell r="J1067">
            <v>19</v>
          </cell>
        </row>
        <row r="1068">
          <cell r="B1068">
            <v>66242</v>
          </cell>
          <cell r="C1068">
            <v>0.83279999999999998</v>
          </cell>
          <cell r="D1068">
            <v>0.47739999999999999</v>
          </cell>
          <cell r="E1068">
            <v>4.8800000000000003E-2</v>
          </cell>
          <cell r="F1068">
            <v>0.30659999999999998</v>
          </cell>
          <cell r="G1068">
            <v>0</v>
          </cell>
          <cell r="H1068">
            <v>5.7</v>
          </cell>
          <cell r="I1068">
            <v>11.4</v>
          </cell>
          <cell r="J1068">
            <v>19</v>
          </cell>
        </row>
        <row r="1069">
          <cell r="B1069">
            <v>66242</v>
          </cell>
          <cell r="C1069">
            <v>0.24310000000000001</v>
          </cell>
          <cell r="D1069">
            <v>0.2384</v>
          </cell>
          <cell r="E1069">
            <v>4.7000000000000002E-3</v>
          </cell>
          <cell r="F1069">
            <v>0</v>
          </cell>
          <cell r="G1069">
            <v>0</v>
          </cell>
          <cell r="H1069">
            <v>5.7</v>
          </cell>
          <cell r="I1069">
            <v>11.4</v>
          </cell>
          <cell r="J1069">
            <v>19</v>
          </cell>
        </row>
        <row r="1070">
          <cell r="B1070">
            <v>66242</v>
          </cell>
          <cell r="C1070">
            <v>1.3329</v>
          </cell>
          <cell r="D1070">
            <v>0.9728</v>
          </cell>
          <cell r="E1070">
            <v>5.3499999999999999E-2</v>
          </cell>
          <cell r="F1070">
            <v>0.30659999999999998</v>
          </cell>
          <cell r="G1070">
            <v>0</v>
          </cell>
          <cell r="H1070">
            <v>5.7</v>
          </cell>
          <cell r="I1070">
            <v>11.4</v>
          </cell>
          <cell r="J1070">
            <v>19</v>
          </cell>
        </row>
        <row r="1071">
          <cell r="B1071">
            <v>66242</v>
          </cell>
          <cell r="C1071">
            <v>0.71740000000000004</v>
          </cell>
          <cell r="D1071">
            <v>0.70579999999999998</v>
          </cell>
          <cell r="E1071">
            <v>1.1599999999999999E-2</v>
          </cell>
          <cell r="F1071">
            <v>0</v>
          </cell>
          <cell r="G1071">
            <v>0</v>
          </cell>
          <cell r="H1071">
            <v>5.7</v>
          </cell>
          <cell r="I1071">
            <v>11.4</v>
          </cell>
          <cell r="J1071">
            <v>19</v>
          </cell>
        </row>
        <row r="1072">
          <cell r="B1072">
            <v>66237</v>
          </cell>
          <cell r="C1072">
            <v>0.152</v>
          </cell>
          <cell r="D1072">
            <v>0.14949999999999999</v>
          </cell>
          <cell r="E1072">
            <v>2.5000000000000001E-3</v>
          </cell>
          <cell r="F1072">
            <v>0</v>
          </cell>
          <cell r="G1072">
            <v>0</v>
          </cell>
          <cell r="H1072">
            <v>5.7</v>
          </cell>
          <cell r="I1072">
            <v>11.4</v>
          </cell>
          <cell r="J1072">
            <v>19</v>
          </cell>
        </row>
        <row r="1073">
          <cell r="B1073">
            <v>66250</v>
          </cell>
          <cell r="C1073">
            <v>0.4219</v>
          </cell>
          <cell r="D1073">
            <v>0.37619999999999998</v>
          </cell>
          <cell r="E1073">
            <v>4.5600000000000002E-2</v>
          </cell>
          <cell r="F1073">
            <v>0</v>
          </cell>
          <cell r="G1073">
            <v>0</v>
          </cell>
          <cell r="H1073">
            <v>5.7</v>
          </cell>
          <cell r="I1073">
            <v>11.4</v>
          </cell>
          <cell r="J1073">
            <v>19</v>
          </cell>
        </row>
        <row r="1074">
          <cell r="B1074">
            <v>66243</v>
          </cell>
          <cell r="C1074">
            <v>1.2912999999999999</v>
          </cell>
          <cell r="D1074">
            <v>1.2315</v>
          </cell>
          <cell r="E1074">
            <v>5.9700000000000003E-2</v>
          </cell>
          <cell r="F1074">
            <v>0</v>
          </cell>
          <cell r="G1074">
            <v>0</v>
          </cell>
          <cell r="H1074">
            <v>5.7</v>
          </cell>
          <cell r="I1074">
            <v>11.4</v>
          </cell>
          <cell r="J1074">
            <v>19</v>
          </cell>
        </row>
        <row r="1075">
          <cell r="B1075">
            <v>66194</v>
          </cell>
          <cell r="C1075">
            <v>0.37140000000000001</v>
          </cell>
          <cell r="D1075">
            <v>0.30769999999999997</v>
          </cell>
          <cell r="E1075">
            <v>6.3700000000000007E-2</v>
          </cell>
          <cell r="F1075">
            <v>0</v>
          </cell>
          <cell r="G1075">
            <v>0</v>
          </cell>
          <cell r="H1075">
            <v>5.7</v>
          </cell>
          <cell r="I1075">
            <v>11.4</v>
          </cell>
          <cell r="J1075">
            <v>19</v>
          </cell>
        </row>
        <row r="1076">
          <cell r="B1076">
            <v>66180</v>
          </cell>
          <cell r="C1076">
            <v>1.1912</v>
          </cell>
          <cell r="D1076">
            <v>1.1733</v>
          </cell>
          <cell r="E1076">
            <v>1.78E-2</v>
          </cell>
          <cell r="F1076">
            <v>0</v>
          </cell>
          <cell r="G1076">
            <v>0</v>
          </cell>
          <cell r="H1076">
            <v>5.7</v>
          </cell>
          <cell r="I1076">
            <v>11.4</v>
          </cell>
          <cell r="J1076">
            <v>19</v>
          </cell>
        </row>
        <row r="1077">
          <cell r="B1077">
            <v>66182</v>
          </cell>
          <cell r="C1077">
            <v>0.90239999999999998</v>
          </cell>
          <cell r="D1077">
            <v>0.89290000000000003</v>
          </cell>
          <cell r="E1077">
            <v>9.4999999999999998E-3</v>
          </cell>
          <cell r="F1077">
            <v>0</v>
          </cell>
          <cell r="G1077">
            <v>0</v>
          </cell>
          <cell r="H1077">
            <v>5.7</v>
          </cell>
          <cell r="I1077">
            <v>11.4</v>
          </cell>
          <cell r="J1077">
            <v>19</v>
          </cell>
        </row>
        <row r="1078">
          <cell r="B1078">
            <v>66185</v>
          </cell>
          <cell r="C1078">
            <v>2.4649000000000001</v>
          </cell>
          <cell r="D1078">
            <v>2.3738000000000001</v>
          </cell>
          <cell r="E1078">
            <v>9.0999999999999998E-2</v>
          </cell>
          <cell r="F1078">
            <v>0</v>
          </cell>
          <cell r="G1078">
            <v>0</v>
          </cell>
          <cell r="I1078">
            <v>11.4</v>
          </cell>
          <cell r="J1078">
            <v>19</v>
          </cell>
        </row>
        <row r="1079">
          <cell r="B1079">
            <v>66227</v>
          </cell>
          <cell r="C1079">
            <v>6.4351000000000003</v>
          </cell>
          <cell r="D1079">
            <v>5.9035000000000002</v>
          </cell>
          <cell r="E1079">
            <v>0.22489999999999999</v>
          </cell>
          <cell r="F1079">
            <v>0.30669999999999997</v>
          </cell>
          <cell r="G1079">
            <v>0</v>
          </cell>
          <cell r="J1079">
            <v>19</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v>
          </cell>
          <cell r="I1082" t="str">
            <v>Padrão Trimestral = 6</v>
          </cell>
          <cell r="J1082" t="str">
            <v>Padrão Anual = 10</v>
          </cell>
        </row>
        <row r="1083">
          <cell r="B1083">
            <v>49083</v>
          </cell>
          <cell r="C1083">
            <v>0.1661</v>
          </cell>
          <cell r="D1083">
            <v>0.14199999999999999</v>
          </cell>
          <cell r="E1083">
            <v>2.41E-2</v>
          </cell>
          <cell r="F1083">
            <v>0</v>
          </cell>
          <cell r="G1083">
            <v>0</v>
          </cell>
          <cell r="H1083">
            <v>3</v>
          </cell>
          <cell r="I1083">
            <v>6</v>
          </cell>
          <cell r="J1083">
            <v>10</v>
          </cell>
        </row>
        <row r="1084">
          <cell r="B1084">
            <v>49037</v>
          </cell>
          <cell r="C1084">
            <v>0.19939999999999999</v>
          </cell>
          <cell r="D1084">
            <v>0.16919999999999999</v>
          </cell>
          <cell r="E1084">
            <v>3.0300000000000001E-2</v>
          </cell>
          <cell r="F1084">
            <v>0</v>
          </cell>
          <cell r="G1084">
            <v>0</v>
          </cell>
          <cell r="H1084">
            <v>3</v>
          </cell>
          <cell r="I1084">
            <v>6</v>
          </cell>
          <cell r="J1084">
            <v>10</v>
          </cell>
        </row>
        <row r="1085">
          <cell r="B1085">
            <v>49039</v>
          </cell>
          <cell r="C1085">
            <v>0.3674</v>
          </cell>
          <cell r="D1085">
            <v>0.3246</v>
          </cell>
          <cell r="E1085">
            <v>4.2799999999999998E-2</v>
          </cell>
          <cell r="F1085">
            <v>0</v>
          </cell>
          <cell r="G1085">
            <v>0</v>
          </cell>
          <cell r="H1085">
            <v>3</v>
          </cell>
          <cell r="I1085">
            <v>6</v>
          </cell>
          <cell r="J1085">
            <v>10</v>
          </cell>
        </row>
        <row r="1086">
          <cell r="B1086">
            <v>49053</v>
          </cell>
          <cell r="C1086">
            <v>0.73280000000000001</v>
          </cell>
          <cell r="D1086">
            <v>0.63570000000000004</v>
          </cell>
          <cell r="E1086">
            <v>9.7199999999999995E-2</v>
          </cell>
          <cell r="F1086">
            <v>0</v>
          </cell>
          <cell r="G1086">
            <v>0</v>
          </cell>
          <cell r="H1086">
            <v>3</v>
          </cell>
          <cell r="I1086">
            <v>6</v>
          </cell>
          <cell r="J1086">
            <v>10</v>
          </cell>
        </row>
        <row r="1087">
          <cell r="B1087">
            <v>49031</v>
          </cell>
          <cell r="C1087">
            <v>7.5700000000000003E-2</v>
          </cell>
          <cell r="D1087">
            <v>5.2499999999999998E-2</v>
          </cell>
          <cell r="E1087">
            <v>2.3199999999999998E-2</v>
          </cell>
          <cell r="F1087">
            <v>0</v>
          </cell>
          <cell r="G1087">
            <v>0</v>
          </cell>
          <cell r="H1087">
            <v>3</v>
          </cell>
          <cell r="I1087">
            <v>6</v>
          </cell>
          <cell r="J1087">
            <v>10</v>
          </cell>
        </row>
        <row r="1088">
          <cell r="B1088">
            <v>49031</v>
          </cell>
          <cell r="C1088">
            <v>0.15740000000000001</v>
          </cell>
          <cell r="D1088">
            <v>0.1177</v>
          </cell>
          <cell r="E1088">
            <v>3.9699999999999999E-2</v>
          </cell>
          <cell r="F1088">
            <v>0</v>
          </cell>
          <cell r="G1088">
            <v>0</v>
          </cell>
          <cell r="H1088">
            <v>3</v>
          </cell>
          <cell r="I1088">
            <v>6</v>
          </cell>
          <cell r="J1088">
            <v>10</v>
          </cell>
        </row>
        <row r="1089">
          <cell r="B1089">
            <v>49031</v>
          </cell>
          <cell r="C1089">
            <v>7.0699999999999999E-2</v>
          </cell>
          <cell r="D1089">
            <v>1.41E-2</v>
          </cell>
          <cell r="E1089">
            <v>8.8999999999999999E-3</v>
          </cell>
          <cell r="F1089">
            <v>4.7699999999999999E-2</v>
          </cell>
          <cell r="G1089">
            <v>0</v>
          </cell>
          <cell r="H1089">
            <v>3</v>
          </cell>
          <cell r="I1089">
            <v>6</v>
          </cell>
          <cell r="J1089">
            <v>10</v>
          </cell>
        </row>
        <row r="1090">
          <cell r="B1090">
            <v>49031</v>
          </cell>
          <cell r="C1090">
            <v>0.30380000000000001</v>
          </cell>
          <cell r="D1090">
            <v>0.18429999999999999</v>
          </cell>
          <cell r="E1090">
            <v>7.1800000000000003E-2</v>
          </cell>
          <cell r="F1090">
            <v>4.7699999999999999E-2</v>
          </cell>
          <cell r="G1090">
            <v>0</v>
          </cell>
          <cell r="H1090">
            <v>3</v>
          </cell>
          <cell r="I1090">
            <v>6</v>
          </cell>
          <cell r="J1090">
            <v>10</v>
          </cell>
        </row>
        <row r="1091">
          <cell r="B1091">
            <v>49031</v>
          </cell>
          <cell r="C1091">
            <v>0.16669999999999999</v>
          </cell>
          <cell r="D1091">
            <v>7.2099999999999997E-2</v>
          </cell>
          <cell r="E1091">
            <v>9.4600000000000004E-2</v>
          </cell>
          <cell r="F1091">
            <v>0</v>
          </cell>
          <cell r="G1091">
            <v>0</v>
          </cell>
          <cell r="H1091">
            <v>3</v>
          </cell>
          <cell r="I1091">
            <v>6</v>
          </cell>
          <cell r="J1091">
            <v>10</v>
          </cell>
        </row>
        <row r="1092">
          <cell r="B1092">
            <v>49029</v>
          </cell>
          <cell r="C1092">
            <v>0.1497</v>
          </cell>
          <cell r="D1092">
            <v>0.13819999999999999</v>
          </cell>
          <cell r="E1092">
            <v>1.15E-2</v>
          </cell>
          <cell r="F1092">
            <v>0</v>
          </cell>
          <cell r="G1092">
            <v>0</v>
          </cell>
          <cell r="H1092">
            <v>3</v>
          </cell>
          <cell r="I1092">
            <v>6</v>
          </cell>
          <cell r="J1092">
            <v>10</v>
          </cell>
        </row>
        <row r="1093">
          <cell r="B1093">
            <v>49022</v>
          </cell>
          <cell r="C1093">
            <v>9.01E-2</v>
          </cell>
          <cell r="D1093">
            <v>8.2100000000000006E-2</v>
          </cell>
          <cell r="E1093">
            <v>8.0999999999999996E-3</v>
          </cell>
          <cell r="F1093">
            <v>0</v>
          </cell>
          <cell r="G1093">
            <v>0</v>
          </cell>
          <cell r="H1093">
            <v>3</v>
          </cell>
          <cell r="I1093">
            <v>6</v>
          </cell>
          <cell r="J1093">
            <v>10</v>
          </cell>
        </row>
        <row r="1094">
          <cell r="B1094">
            <v>49027</v>
          </cell>
          <cell r="C1094">
            <v>0.40649999999999997</v>
          </cell>
          <cell r="D1094">
            <v>0.29239999999999999</v>
          </cell>
          <cell r="E1094">
            <v>0.1142</v>
          </cell>
          <cell r="F1094">
            <v>0</v>
          </cell>
          <cell r="G1094">
            <v>0</v>
          </cell>
          <cell r="H1094">
            <v>3</v>
          </cell>
          <cell r="I1094">
            <v>6</v>
          </cell>
          <cell r="J1094">
            <v>10</v>
          </cell>
        </row>
        <row r="1095">
          <cell r="B1095">
            <v>48901</v>
          </cell>
          <cell r="C1095">
            <v>6.6199999999999995E-2</v>
          </cell>
          <cell r="D1095">
            <v>5.04E-2</v>
          </cell>
          <cell r="E1095">
            <v>1.5800000000000002E-2</v>
          </cell>
          <cell r="F1095">
            <v>0</v>
          </cell>
          <cell r="G1095">
            <v>0</v>
          </cell>
          <cell r="H1095">
            <v>3</v>
          </cell>
          <cell r="I1095">
            <v>6</v>
          </cell>
          <cell r="J1095">
            <v>10</v>
          </cell>
        </row>
        <row r="1096">
          <cell r="B1096">
            <v>49079</v>
          </cell>
          <cell r="C1096">
            <v>0.1842</v>
          </cell>
          <cell r="D1096">
            <v>5.1200000000000002E-2</v>
          </cell>
          <cell r="E1096">
            <v>0.13289999999999999</v>
          </cell>
          <cell r="F1096">
            <v>0</v>
          </cell>
          <cell r="G1096">
            <v>0</v>
          </cell>
          <cell r="H1096">
            <v>3</v>
          </cell>
          <cell r="I1096">
            <v>6</v>
          </cell>
          <cell r="J1096">
            <v>10</v>
          </cell>
        </row>
        <row r="1097">
          <cell r="B1097">
            <v>49023</v>
          </cell>
          <cell r="C1097">
            <v>0.34770000000000001</v>
          </cell>
          <cell r="D1097">
            <v>0.31630000000000003</v>
          </cell>
          <cell r="E1097">
            <v>3.15E-2</v>
          </cell>
          <cell r="F1097">
            <v>0</v>
          </cell>
          <cell r="G1097">
            <v>0</v>
          </cell>
          <cell r="H1097">
            <v>3</v>
          </cell>
          <cell r="I1097">
            <v>6</v>
          </cell>
          <cell r="J1097">
            <v>10</v>
          </cell>
        </row>
        <row r="1098">
          <cell r="B1098">
            <v>49001</v>
          </cell>
          <cell r="C1098">
            <v>0.59840000000000004</v>
          </cell>
          <cell r="D1098">
            <v>0.41799999999999998</v>
          </cell>
          <cell r="E1098">
            <v>0.1804</v>
          </cell>
          <cell r="F1098">
            <v>0</v>
          </cell>
          <cell r="G1098">
            <v>0</v>
          </cell>
          <cell r="I1098">
            <v>6</v>
          </cell>
          <cell r="J1098">
            <v>10</v>
          </cell>
        </row>
        <row r="1099">
          <cell r="B1099">
            <v>49028</v>
          </cell>
          <cell r="C1099">
            <v>2.0415999999999999</v>
          </cell>
          <cell r="D1099">
            <v>1.5306</v>
          </cell>
          <cell r="E1099">
            <v>0.46350000000000002</v>
          </cell>
          <cell r="F1099">
            <v>4.7699999999999999E-2</v>
          </cell>
          <cell r="G1099">
            <v>0</v>
          </cell>
          <cell r="J1099">
            <v>10</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v>
          </cell>
          <cell r="I1102" t="str">
            <v>Padrão Trimestral = 6</v>
          </cell>
          <cell r="J1102" t="str">
            <v>Padrão Anual = 10</v>
          </cell>
        </row>
        <row r="1103">
          <cell r="B1103">
            <v>203504</v>
          </cell>
          <cell r="C1103">
            <v>0.83450000000000002</v>
          </cell>
          <cell r="D1103">
            <v>0.47039999999999998</v>
          </cell>
          <cell r="E1103">
            <v>0.18459999999999999</v>
          </cell>
          <cell r="F1103">
            <v>0.17949999999999999</v>
          </cell>
          <cell r="G1103">
            <v>0</v>
          </cell>
          <cell r="H1103">
            <v>3</v>
          </cell>
          <cell r="I1103">
            <v>6</v>
          </cell>
          <cell r="J1103">
            <v>10</v>
          </cell>
        </row>
        <row r="1104">
          <cell r="B1104">
            <v>203500</v>
          </cell>
          <cell r="C1104">
            <v>0.51739999999999997</v>
          </cell>
          <cell r="D1104">
            <v>0.41060000000000002</v>
          </cell>
          <cell r="E1104">
            <v>0.10680000000000001</v>
          </cell>
          <cell r="F1104">
            <v>0</v>
          </cell>
          <cell r="G1104">
            <v>0</v>
          </cell>
          <cell r="H1104">
            <v>3</v>
          </cell>
          <cell r="I1104">
            <v>6</v>
          </cell>
          <cell r="J1104">
            <v>10</v>
          </cell>
        </row>
        <row r="1105">
          <cell r="B1105">
            <v>203506</v>
          </cell>
          <cell r="C1105">
            <v>0.67649999999999999</v>
          </cell>
          <cell r="D1105">
            <v>0.39589999999999997</v>
          </cell>
          <cell r="E1105">
            <v>8.6999999999999994E-2</v>
          </cell>
          <cell r="F1105">
            <v>0.18590000000000001</v>
          </cell>
          <cell r="G1105">
            <v>7.7000000000000002E-3</v>
          </cell>
          <cell r="H1105">
            <v>3</v>
          </cell>
          <cell r="I1105">
            <v>6</v>
          </cell>
          <cell r="J1105">
            <v>10</v>
          </cell>
        </row>
        <row r="1106">
          <cell r="B1106">
            <v>203503</v>
          </cell>
          <cell r="C1106">
            <v>2.0284</v>
          </cell>
          <cell r="D1106">
            <v>1.2768999999999999</v>
          </cell>
          <cell r="E1106">
            <v>0.37840000000000001</v>
          </cell>
          <cell r="F1106">
            <v>0.3654</v>
          </cell>
          <cell r="G1106">
            <v>7.7000000000000002E-3</v>
          </cell>
          <cell r="H1106">
            <v>3</v>
          </cell>
          <cell r="I1106">
            <v>6</v>
          </cell>
          <cell r="J1106">
            <v>10</v>
          </cell>
        </row>
        <row r="1107">
          <cell r="B1107">
            <v>203476</v>
          </cell>
          <cell r="C1107">
            <v>0.1017</v>
          </cell>
          <cell r="D1107">
            <v>6.6299999999999998E-2</v>
          </cell>
          <cell r="E1107">
            <v>3.5400000000000001E-2</v>
          </cell>
          <cell r="F1107">
            <v>0</v>
          </cell>
          <cell r="G1107">
            <v>0</v>
          </cell>
          <cell r="H1107">
            <v>3</v>
          </cell>
          <cell r="I1107">
            <v>6</v>
          </cell>
          <cell r="J1107">
            <v>10</v>
          </cell>
        </row>
        <row r="1108">
          <cell r="B1108">
            <v>203476</v>
          </cell>
          <cell r="C1108">
            <v>0.2122</v>
          </cell>
          <cell r="D1108">
            <v>0.16109999999999999</v>
          </cell>
          <cell r="E1108">
            <v>5.11E-2</v>
          </cell>
          <cell r="F1108">
            <v>0</v>
          </cell>
          <cell r="G1108">
            <v>0</v>
          </cell>
          <cell r="H1108">
            <v>3</v>
          </cell>
          <cell r="I1108">
            <v>6</v>
          </cell>
          <cell r="J1108">
            <v>10</v>
          </cell>
        </row>
        <row r="1109">
          <cell r="B1109">
            <v>202992</v>
          </cell>
          <cell r="C1109">
            <v>0.23649999999999999</v>
          </cell>
          <cell r="D1109">
            <v>0.20080000000000001</v>
          </cell>
          <cell r="E1109">
            <v>3.5700000000000003E-2</v>
          </cell>
          <cell r="F1109">
            <v>0</v>
          </cell>
          <cell r="G1109">
            <v>0</v>
          </cell>
          <cell r="H1109">
            <v>3</v>
          </cell>
          <cell r="I1109">
            <v>6</v>
          </cell>
          <cell r="J1109">
            <v>10</v>
          </cell>
        </row>
        <row r="1110">
          <cell r="B1110">
            <v>203315</v>
          </cell>
          <cell r="C1110">
            <v>0.55030000000000001</v>
          </cell>
          <cell r="D1110">
            <v>0.42809999999999998</v>
          </cell>
          <cell r="E1110">
            <v>0.1222</v>
          </cell>
          <cell r="F1110">
            <v>0</v>
          </cell>
          <cell r="G1110">
            <v>0</v>
          </cell>
          <cell r="H1110">
            <v>3</v>
          </cell>
          <cell r="I1110">
            <v>6</v>
          </cell>
          <cell r="J1110">
            <v>10</v>
          </cell>
        </row>
        <row r="1111">
          <cell r="B1111">
            <v>202940</v>
          </cell>
          <cell r="C1111">
            <v>1.0852999999999999</v>
          </cell>
          <cell r="D1111">
            <v>0.58289999999999997</v>
          </cell>
          <cell r="E1111">
            <v>9.9000000000000008E-3</v>
          </cell>
          <cell r="F1111">
            <v>0.49249999999999999</v>
          </cell>
          <cell r="G1111">
            <v>0</v>
          </cell>
          <cell r="H1111">
            <v>3</v>
          </cell>
          <cell r="I1111">
            <v>6</v>
          </cell>
          <cell r="J1111">
            <v>10</v>
          </cell>
        </row>
        <row r="1112">
          <cell r="B1112">
            <v>203127</v>
          </cell>
          <cell r="C1112">
            <v>0.27789999999999998</v>
          </cell>
          <cell r="D1112">
            <v>0.25850000000000001</v>
          </cell>
          <cell r="E1112">
            <v>1.9400000000000001E-2</v>
          </cell>
          <cell r="F1112">
            <v>0</v>
          </cell>
          <cell r="G1112">
            <v>0</v>
          </cell>
          <cell r="H1112">
            <v>3</v>
          </cell>
          <cell r="I1112">
            <v>6</v>
          </cell>
          <cell r="J1112">
            <v>10</v>
          </cell>
        </row>
        <row r="1113">
          <cell r="B1113">
            <v>203229</v>
          </cell>
          <cell r="C1113">
            <v>0.30049999999999999</v>
          </cell>
          <cell r="D1113">
            <v>0.27139999999999997</v>
          </cell>
          <cell r="E1113">
            <v>2.6200000000000001E-2</v>
          </cell>
          <cell r="F1113">
            <v>5.9999999999999995E-4</v>
          </cell>
          <cell r="G1113">
            <v>2.3E-3</v>
          </cell>
          <cell r="H1113">
            <v>3</v>
          </cell>
          <cell r="I1113">
            <v>6</v>
          </cell>
          <cell r="J1113">
            <v>10</v>
          </cell>
        </row>
        <row r="1114">
          <cell r="B1114">
            <v>203099</v>
          </cell>
          <cell r="C1114">
            <v>1.6631</v>
          </cell>
          <cell r="D1114">
            <v>1.1126</v>
          </cell>
          <cell r="E1114">
            <v>5.5500000000000001E-2</v>
          </cell>
          <cell r="F1114">
            <v>0.49270000000000003</v>
          </cell>
          <cell r="G1114">
            <v>2.3E-3</v>
          </cell>
          <cell r="H1114">
            <v>3</v>
          </cell>
          <cell r="I1114">
            <v>6</v>
          </cell>
          <cell r="J1114">
            <v>10</v>
          </cell>
        </row>
        <row r="1115">
          <cell r="B1115">
            <v>203072</v>
          </cell>
          <cell r="C1115">
            <v>0.1847</v>
          </cell>
          <cell r="D1115">
            <v>0.16750000000000001</v>
          </cell>
          <cell r="E1115">
            <v>1.72E-2</v>
          </cell>
          <cell r="F1115">
            <v>0</v>
          </cell>
          <cell r="G1115">
            <v>0</v>
          </cell>
          <cell r="H1115">
            <v>3</v>
          </cell>
          <cell r="I1115">
            <v>6</v>
          </cell>
          <cell r="J1115">
            <v>10</v>
          </cell>
        </row>
        <row r="1116">
          <cell r="B1116">
            <v>203121</v>
          </cell>
          <cell r="C1116">
            <v>0.57189999999999996</v>
          </cell>
          <cell r="D1116">
            <v>0.52729999999999999</v>
          </cell>
          <cell r="E1116">
            <v>3.9800000000000002E-2</v>
          </cell>
          <cell r="F1116">
            <v>0</v>
          </cell>
          <cell r="G1116">
            <v>4.7000000000000002E-3</v>
          </cell>
          <cell r="H1116">
            <v>3</v>
          </cell>
          <cell r="I1116">
            <v>6</v>
          </cell>
          <cell r="J1116">
            <v>10</v>
          </cell>
        </row>
        <row r="1117">
          <cell r="B1117">
            <v>202944</v>
          </cell>
          <cell r="C1117">
            <v>0.41689999999999999</v>
          </cell>
          <cell r="D1117">
            <v>0.39610000000000001</v>
          </cell>
          <cell r="E1117">
            <v>2.0799999999999999E-2</v>
          </cell>
          <cell r="F1117">
            <v>0</v>
          </cell>
          <cell r="G1117">
            <v>0</v>
          </cell>
          <cell r="H1117">
            <v>3</v>
          </cell>
          <cell r="I1117">
            <v>6</v>
          </cell>
          <cell r="J1117">
            <v>10</v>
          </cell>
        </row>
        <row r="1118">
          <cell r="B1118">
            <v>203046</v>
          </cell>
          <cell r="C1118">
            <v>1.1735</v>
          </cell>
          <cell r="D1118">
            <v>1.0909</v>
          </cell>
          <cell r="E1118">
            <v>7.7799999999999994E-2</v>
          </cell>
          <cell r="F1118">
            <v>0</v>
          </cell>
          <cell r="G1118">
            <v>4.7000000000000002E-3</v>
          </cell>
          <cell r="I1118">
            <v>6</v>
          </cell>
          <cell r="J1118">
            <v>10</v>
          </cell>
        </row>
        <row r="1119">
          <cell r="B1119">
            <v>203241</v>
          </cell>
          <cell r="C1119">
            <v>5.4157999999999999</v>
          </cell>
          <cell r="D1119">
            <v>3.9083999999999999</v>
          </cell>
          <cell r="E1119">
            <v>0.63429999999999997</v>
          </cell>
          <cell r="F1119">
            <v>0.85819999999999996</v>
          </cell>
          <cell r="G1119">
            <v>1.47E-2</v>
          </cell>
          <cell r="J1119">
            <v>10</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2,5</v>
          </cell>
          <cell r="I1122" t="str">
            <v>Padrão Trimestral = 4,8</v>
          </cell>
          <cell r="J1122" t="str">
            <v>Padrão Anual = 8</v>
          </cell>
        </row>
        <row r="1123">
          <cell r="B1123">
            <v>83777</v>
          </cell>
          <cell r="C1123">
            <v>0.87409999999999999</v>
          </cell>
          <cell r="D1123">
            <v>0.51619999999999999</v>
          </cell>
          <cell r="E1123">
            <v>0.3579</v>
          </cell>
          <cell r="F1123">
            <v>0</v>
          </cell>
          <cell r="G1123">
            <v>0</v>
          </cell>
          <cell r="H1123">
            <v>2.5</v>
          </cell>
          <cell r="I1123">
            <v>4.8</v>
          </cell>
          <cell r="J1123">
            <v>8</v>
          </cell>
        </row>
        <row r="1124">
          <cell r="B1124">
            <v>83693</v>
          </cell>
          <cell r="C1124">
            <v>0.36899999999999999</v>
          </cell>
          <cell r="D1124">
            <v>0.33119999999999999</v>
          </cell>
          <cell r="E1124">
            <v>3.78E-2</v>
          </cell>
          <cell r="F1124">
            <v>0</v>
          </cell>
          <cell r="G1124">
            <v>0</v>
          </cell>
          <cell r="H1124">
            <v>2.5</v>
          </cell>
          <cell r="I1124">
            <v>4.8</v>
          </cell>
          <cell r="J1124">
            <v>8</v>
          </cell>
        </row>
        <row r="1125">
          <cell r="B1125">
            <v>83699</v>
          </cell>
          <cell r="C1125">
            <v>0.74650000000000005</v>
          </cell>
          <cell r="D1125">
            <v>0.54600000000000004</v>
          </cell>
          <cell r="E1125">
            <v>0.2006</v>
          </cell>
          <cell r="F1125">
            <v>0</v>
          </cell>
          <cell r="G1125">
            <v>0</v>
          </cell>
          <cell r="H1125">
            <v>2.5</v>
          </cell>
          <cell r="I1125">
            <v>4.8</v>
          </cell>
          <cell r="J1125">
            <v>8</v>
          </cell>
        </row>
        <row r="1126">
          <cell r="B1126">
            <v>83723</v>
          </cell>
          <cell r="C1126">
            <v>1.9898</v>
          </cell>
          <cell r="D1126">
            <v>1.3935</v>
          </cell>
          <cell r="E1126">
            <v>0.59650000000000003</v>
          </cell>
          <cell r="F1126">
            <v>0</v>
          </cell>
          <cell r="G1126">
            <v>0</v>
          </cell>
          <cell r="H1126">
            <v>2.5</v>
          </cell>
          <cell r="I1126">
            <v>4.8</v>
          </cell>
          <cell r="J1126">
            <v>8</v>
          </cell>
        </row>
        <row r="1127">
          <cell r="B1127">
            <v>83699</v>
          </cell>
          <cell r="C1127">
            <v>0.12379999999999999</v>
          </cell>
          <cell r="D1127">
            <v>8.9899999999999994E-2</v>
          </cell>
          <cell r="E1127">
            <v>3.39E-2</v>
          </cell>
          <cell r="F1127">
            <v>0</v>
          </cell>
          <cell r="G1127">
            <v>0</v>
          </cell>
          <cell r="H1127">
            <v>2.5</v>
          </cell>
          <cell r="I1127">
            <v>4.8</v>
          </cell>
          <cell r="J1127">
            <v>8</v>
          </cell>
        </row>
        <row r="1128">
          <cell r="B1128">
            <v>83699</v>
          </cell>
          <cell r="C1128">
            <v>0.32090000000000002</v>
          </cell>
          <cell r="D1128">
            <v>8.3900000000000002E-2</v>
          </cell>
          <cell r="E1128">
            <v>0.23269999999999999</v>
          </cell>
          <cell r="F1128">
            <v>4.1999999999999997E-3</v>
          </cell>
          <cell r="G1128">
            <v>0</v>
          </cell>
          <cell r="H1128">
            <v>2.5</v>
          </cell>
          <cell r="I1128">
            <v>4.8</v>
          </cell>
          <cell r="J1128">
            <v>8</v>
          </cell>
        </row>
        <row r="1129">
          <cell r="B1129">
            <v>83699</v>
          </cell>
          <cell r="C1129">
            <v>0.1225</v>
          </cell>
          <cell r="D1129">
            <v>1.78E-2</v>
          </cell>
          <cell r="E1129">
            <v>0.1047</v>
          </cell>
          <cell r="F1129">
            <v>0</v>
          </cell>
          <cell r="G1129">
            <v>0</v>
          </cell>
          <cell r="H1129">
            <v>2.5</v>
          </cell>
          <cell r="I1129">
            <v>4.8</v>
          </cell>
          <cell r="J1129">
            <v>8</v>
          </cell>
        </row>
        <row r="1130">
          <cell r="B1130">
            <v>83699</v>
          </cell>
          <cell r="C1130">
            <v>0.56720000000000004</v>
          </cell>
          <cell r="D1130">
            <v>0.19159999999999999</v>
          </cell>
          <cell r="E1130">
            <v>0.37130000000000002</v>
          </cell>
          <cell r="F1130">
            <v>4.1999999999999997E-3</v>
          </cell>
          <cell r="G1130">
            <v>0</v>
          </cell>
          <cell r="H1130">
            <v>2.5</v>
          </cell>
          <cell r="I1130">
            <v>4.8</v>
          </cell>
          <cell r="J1130">
            <v>8</v>
          </cell>
        </row>
        <row r="1131">
          <cell r="B1131">
            <v>83699</v>
          </cell>
          <cell r="C1131">
            <v>0.1802</v>
          </cell>
          <cell r="D1131">
            <v>3.8699999999999998E-2</v>
          </cell>
          <cell r="E1131">
            <v>0.13780000000000001</v>
          </cell>
          <cell r="F1131">
            <v>3.7000000000000002E-3</v>
          </cell>
          <cell r="G1131">
            <v>0</v>
          </cell>
          <cell r="H1131">
            <v>2.5</v>
          </cell>
          <cell r="I1131">
            <v>4.8</v>
          </cell>
          <cell r="J1131">
            <v>8</v>
          </cell>
        </row>
        <row r="1132">
          <cell r="B1132">
            <v>83699</v>
          </cell>
          <cell r="C1132">
            <v>0.22059999999999999</v>
          </cell>
          <cell r="D1132">
            <v>0.12280000000000001</v>
          </cell>
          <cell r="E1132">
            <v>9.7799999999999998E-2</v>
          </cell>
          <cell r="F1132">
            <v>0</v>
          </cell>
          <cell r="G1132">
            <v>0</v>
          </cell>
          <cell r="H1132">
            <v>2.5</v>
          </cell>
          <cell r="I1132">
            <v>4.8</v>
          </cell>
          <cell r="J1132">
            <v>8</v>
          </cell>
        </row>
        <row r="1133">
          <cell r="B1133">
            <v>83699</v>
          </cell>
          <cell r="C1133">
            <v>0.29409999999999997</v>
          </cell>
          <cell r="D1133">
            <v>0.16500000000000001</v>
          </cell>
          <cell r="E1133">
            <v>0.12909999999999999</v>
          </cell>
          <cell r="F1133">
            <v>0</v>
          </cell>
          <cell r="G1133">
            <v>0</v>
          </cell>
          <cell r="H1133">
            <v>2.5</v>
          </cell>
          <cell r="I1133">
            <v>4.8</v>
          </cell>
          <cell r="J1133">
            <v>8</v>
          </cell>
        </row>
        <row r="1134">
          <cell r="B1134">
            <v>83699</v>
          </cell>
          <cell r="C1134">
            <v>0.69489999999999996</v>
          </cell>
          <cell r="D1134">
            <v>0.32650000000000001</v>
          </cell>
          <cell r="E1134">
            <v>0.36470000000000002</v>
          </cell>
          <cell r="F1134">
            <v>3.7000000000000002E-3</v>
          </cell>
          <cell r="G1134">
            <v>0</v>
          </cell>
          <cell r="H1134">
            <v>2.5</v>
          </cell>
          <cell r="I1134">
            <v>4.8</v>
          </cell>
          <cell r="J1134">
            <v>8</v>
          </cell>
        </row>
        <row r="1135">
          <cell r="B1135">
            <v>83699</v>
          </cell>
          <cell r="C1135">
            <v>0.15640000000000001</v>
          </cell>
          <cell r="D1135">
            <v>0.1401</v>
          </cell>
          <cell r="E1135">
            <v>1.6299999999999999E-2</v>
          </cell>
          <cell r="F1135">
            <v>0</v>
          </cell>
          <cell r="G1135">
            <v>0</v>
          </cell>
          <cell r="H1135">
            <v>2.5</v>
          </cell>
          <cell r="I1135">
            <v>4.8</v>
          </cell>
          <cell r="J1135">
            <v>8</v>
          </cell>
        </row>
        <row r="1136">
          <cell r="B1136">
            <v>83699</v>
          </cell>
          <cell r="C1136">
            <v>0.61170000000000002</v>
          </cell>
          <cell r="D1136">
            <v>0.47510000000000002</v>
          </cell>
          <cell r="E1136">
            <v>0.1234</v>
          </cell>
          <cell r="F1136">
            <v>1.32E-2</v>
          </cell>
          <cell r="G1136">
            <v>0</v>
          </cell>
          <cell r="H1136">
            <v>2.5</v>
          </cell>
          <cell r="I1136">
            <v>4.8</v>
          </cell>
          <cell r="J1136">
            <v>8</v>
          </cell>
        </row>
        <row r="1137">
          <cell r="B1137">
            <v>83699</v>
          </cell>
          <cell r="C1137">
            <v>0.2646</v>
          </cell>
          <cell r="D1137">
            <v>0.25040000000000001</v>
          </cell>
          <cell r="E1137">
            <v>1.43E-2</v>
          </cell>
          <cell r="F1137">
            <v>0</v>
          </cell>
          <cell r="G1137">
            <v>0</v>
          </cell>
          <cell r="H1137">
            <v>2.5</v>
          </cell>
          <cell r="I1137">
            <v>4.8</v>
          </cell>
          <cell r="J1137">
            <v>8</v>
          </cell>
        </row>
        <row r="1138">
          <cell r="B1138">
            <v>83699</v>
          </cell>
          <cell r="C1138">
            <v>1.0327</v>
          </cell>
          <cell r="D1138">
            <v>0.86560000000000004</v>
          </cell>
          <cell r="E1138">
            <v>0.154</v>
          </cell>
          <cell r="F1138">
            <v>1.32E-2</v>
          </cell>
          <cell r="G1138">
            <v>0</v>
          </cell>
          <cell r="I1138">
            <v>4.8</v>
          </cell>
          <cell r="J1138">
            <v>8</v>
          </cell>
        </row>
        <row r="1139">
          <cell r="B1139">
            <v>83705</v>
          </cell>
          <cell r="C1139">
            <v>4.2849000000000004</v>
          </cell>
          <cell r="D1139">
            <v>2.7774000000000001</v>
          </cell>
          <cell r="E1139">
            <v>1.4864999999999999</v>
          </cell>
          <cell r="F1139">
            <v>2.1100000000000001E-2</v>
          </cell>
          <cell r="G1139">
            <v>0</v>
          </cell>
          <cell r="J1139">
            <v>8</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89404</v>
          </cell>
          <cell r="C1143">
            <v>0.41649999999999998</v>
          </cell>
          <cell r="D1143">
            <v>0.36630000000000001</v>
          </cell>
          <cell r="E1143">
            <v>5.0200000000000002E-2</v>
          </cell>
          <cell r="F1143">
            <v>0</v>
          </cell>
          <cell r="G1143">
            <v>0</v>
          </cell>
          <cell r="H1143">
            <v>2.7</v>
          </cell>
          <cell r="I1143">
            <v>5.4</v>
          </cell>
          <cell r="J1143">
            <v>9</v>
          </cell>
        </row>
        <row r="1144">
          <cell r="B1144">
            <v>89322</v>
          </cell>
          <cell r="C1144">
            <v>1.0984</v>
          </cell>
          <cell r="D1144">
            <v>1.0934999999999999</v>
          </cell>
          <cell r="E1144">
            <v>4.7999999999999996E-3</v>
          </cell>
          <cell r="F1144">
            <v>0</v>
          </cell>
          <cell r="G1144">
            <v>0</v>
          </cell>
          <cell r="H1144">
            <v>2.7</v>
          </cell>
          <cell r="I1144">
            <v>5.4</v>
          </cell>
          <cell r="J1144">
            <v>9</v>
          </cell>
        </row>
        <row r="1145">
          <cell r="B1145">
            <v>89322</v>
          </cell>
          <cell r="C1145">
            <v>0.43109999999999998</v>
          </cell>
          <cell r="D1145">
            <v>0.39129999999999998</v>
          </cell>
          <cell r="E1145">
            <v>3.9800000000000002E-2</v>
          </cell>
          <cell r="F1145">
            <v>0</v>
          </cell>
          <cell r="G1145">
            <v>0</v>
          </cell>
          <cell r="H1145">
            <v>2.7</v>
          </cell>
          <cell r="I1145">
            <v>5.4</v>
          </cell>
          <cell r="J1145">
            <v>9</v>
          </cell>
        </row>
        <row r="1146">
          <cell r="B1146">
            <v>89349</v>
          </cell>
          <cell r="C1146">
            <v>1.9458</v>
          </cell>
          <cell r="D1146">
            <v>1.8509</v>
          </cell>
          <cell r="E1146">
            <v>9.4799999999999995E-2</v>
          </cell>
          <cell r="F1146">
            <v>0</v>
          </cell>
          <cell r="G1146">
            <v>0</v>
          </cell>
          <cell r="H1146">
            <v>2.7</v>
          </cell>
          <cell r="I1146">
            <v>5.4</v>
          </cell>
          <cell r="J1146">
            <v>9</v>
          </cell>
        </row>
        <row r="1147">
          <cell r="B1147">
            <v>89311</v>
          </cell>
          <cell r="C1147">
            <v>0.25690000000000002</v>
          </cell>
          <cell r="D1147">
            <v>0.22459999999999999</v>
          </cell>
          <cell r="E1147">
            <v>3.2300000000000002E-2</v>
          </cell>
          <cell r="F1147">
            <v>0</v>
          </cell>
          <cell r="G1147">
            <v>0</v>
          </cell>
          <cell r="H1147">
            <v>2.7</v>
          </cell>
          <cell r="I1147">
            <v>5.4</v>
          </cell>
          <cell r="J1147">
            <v>9</v>
          </cell>
        </row>
        <row r="1148">
          <cell r="B1148">
            <v>89311</v>
          </cell>
          <cell r="C1148">
            <v>0.39229999999999998</v>
          </cell>
          <cell r="D1148">
            <v>0.30880000000000002</v>
          </cell>
          <cell r="E1148">
            <v>4.2200000000000001E-2</v>
          </cell>
          <cell r="F1148">
            <v>4.1300000000000003E-2</v>
          </cell>
          <cell r="G1148">
            <v>0</v>
          </cell>
          <cell r="H1148">
            <v>2.7</v>
          </cell>
          <cell r="I1148">
            <v>5.4</v>
          </cell>
          <cell r="J1148">
            <v>9</v>
          </cell>
        </row>
        <row r="1149">
          <cell r="B1149">
            <v>89311</v>
          </cell>
          <cell r="C1149">
            <v>0.28199999999999997</v>
          </cell>
          <cell r="D1149">
            <v>0.20080000000000001</v>
          </cell>
          <cell r="E1149">
            <v>8.1199999999999994E-2</v>
          </cell>
          <cell r="F1149">
            <v>0</v>
          </cell>
          <cell r="G1149">
            <v>0</v>
          </cell>
          <cell r="H1149">
            <v>2.7</v>
          </cell>
          <cell r="I1149">
            <v>5.4</v>
          </cell>
          <cell r="J1149">
            <v>9</v>
          </cell>
        </row>
        <row r="1150">
          <cell r="B1150">
            <v>89311</v>
          </cell>
          <cell r="C1150">
            <v>0.93120000000000003</v>
          </cell>
          <cell r="D1150">
            <v>0.73419999999999996</v>
          </cell>
          <cell r="E1150">
            <v>0.15570000000000001</v>
          </cell>
          <cell r="F1150">
            <v>4.1300000000000003E-2</v>
          </cell>
          <cell r="G1150">
            <v>0</v>
          </cell>
          <cell r="H1150">
            <v>2.7</v>
          </cell>
          <cell r="I1150">
            <v>5.4</v>
          </cell>
          <cell r="J1150">
            <v>9</v>
          </cell>
        </row>
        <row r="1151">
          <cell r="B1151">
            <v>89311</v>
          </cell>
          <cell r="C1151">
            <v>0.33710000000000001</v>
          </cell>
          <cell r="D1151">
            <v>0.3221</v>
          </cell>
          <cell r="E1151">
            <v>1.4999999999999999E-2</v>
          </cell>
          <cell r="F1151">
            <v>0</v>
          </cell>
          <cell r="G1151">
            <v>0</v>
          </cell>
          <cell r="H1151">
            <v>2.7</v>
          </cell>
          <cell r="I1151">
            <v>5.4</v>
          </cell>
          <cell r="J1151">
            <v>9</v>
          </cell>
        </row>
        <row r="1152">
          <cell r="B1152">
            <v>89293</v>
          </cell>
          <cell r="C1152">
            <v>0.31990000000000002</v>
          </cell>
          <cell r="D1152">
            <v>0.25440000000000002</v>
          </cell>
          <cell r="E1152">
            <v>6.5500000000000003E-2</v>
          </cell>
          <cell r="F1152">
            <v>0</v>
          </cell>
          <cell r="G1152">
            <v>0</v>
          </cell>
          <cell r="H1152">
            <v>2.7</v>
          </cell>
          <cell r="I1152">
            <v>5.4</v>
          </cell>
          <cell r="J1152">
            <v>9</v>
          </cell>
        </row>
        <row r="1153">
          <cell r="B1153">
            <v>89288</v>
          </cell>
          <cell r="C1153">
            <v>0.49259999999999998</v>
          </cell>
          <cell r="D1153">
            <v>0.42380000000000001</v>
          </cell>
          <cell r="E1153">
            <v>6.8900000000000003E-2</v>
          </cell>
          <cell r="F1153">
            <v>0</v>
          </cell>
          <cell r="G1153">
            <v>0</v>
          </cell>
          <cell r="H1153">
            <v>2.7</v>
          </cell>
          <cell r="I1153">
            <v>5.4</v>
          </cell>
          <cell r="J1153">
            <v>9</v>
          </cell>
        </row>
        <row r="1154">
          <cell r="B1154">
            <v>89297</v>
          </cell>
          <cell r="C1154">
            <v>1.1496</v>
          </cell>
          <cell r="D1154">
            <v>1.0003</v>
          </cell>
          <cell r="E1154">
            <v>0.14940000000000001</v>
          </cell>
          <cell r="F1154">
            <v>0</v>
          </cell>
          <cell r="G1154">
            <v>0</v>
          </cell>
          <cell r="H1154">
            <v>2.7</v>
          </cell>
          <cell r="I1154">
            <v>5.4</v>
          </cell>
          <cell r="J1154">
            <v>9</v>
          </cell>
        </row>
        <row r="1155">
          <cell r="B1155">
            <v>89266</v>
          </cell>
          <cell r="C1155">
            <v>0.30359999999999998</v>
          </cell>
          <cell r="D1155">
            <v>0.22090000000000001</v>
          </cell>
          <cell r="E1155">
            <v>8.2799999999999999E-2</v>
          </cell>
          <cell r="F1155">
            <v>0</v>
          </cell>
          <cell r="G1155">
            <v>0</v>
          </cell>
          <cell r="H1155">
            <v>2.7</v>
          </cell>
          <cell r="I1155">
            <v>5.4</v>
          </cell>
          <cell r="J1155">
            <v>9</v>
          </cell>
        </row>
        <row r="1156">
          <cell r="B1156">
            <v>89272</v>
          </cell>
          <cell r="C1156">
            <v>0.18729999999999999</v>
          </cell>
          <cell r="D1156">
            <v>0.1517</v>
          </cell>
          <cell r="E1156">
            <v>3.56E-2</v>
          </cell>
          <cell r="F1156">
            <v>0</v>
          </cell>
          <cell r="G1156">
            <v>0</v>
          </cell>
          <cell r="H1156">
            <v>2.7</v>
          </cell>
          <cell r="I1156">
            <v>5.4</v>
          </cell>
          <cell r="J1156">
            <v>9</v>
          </cell>
        </row>
        <row r="1157">
          <cell r="B1157">
            <v>89275</v>
          </cell>
          <cell r="C1157">
            <v>0.64800000000000002</v>
          </cell>
          <cell r="D1157">
            <v>0.57520000000000004</v>
          </cell>
          <cell r="E1157">
            <v>6.2600000000000003E-2</v>
          </cell>
          <cell r="F1157">
            <v>1.0200000000000001E-2</v>
          </cell>
          <cell r="G1157">
            <v>0</v>
          </cell>
          <cell r="H1157">
            <v>2.7</v>
          </cell>
          <cell r="I1157">
            <v>5.4</v>
          </cell>
          <cell r="J1157">
            <v>9</v>
          </cell>
        </row>
        <row r="1158">
          <cell r="B1158">
            <v>89271</v>
          </cell>
          <cell r="C1158">
            <v>1.1389</v>
          </cell>
          <cell r="D1158">
            <v>0.94779999999999998</v>
          </cell>
          <cell r="E1158">
            <v>0.18099999999999999</v>
          </cell>
          <cell r="F1158">
            <v>1.0200000000000001E-2</v>
          </cell>
          <cell r="G1158">
            <v>0</v>
          </cell>
          <cell r="I1158">
            <v>5.4</v>
          </cell>
          <cell r="J1158">
            <v>9</v>
          </cell>
        </row>
        <row r="1159">
          <cell r="B1159">
            <v>89307</v>
          </cell>
          <cell r="C1159">
            <v>5.1658999999999997</v>
          </cell>
          <cell r="D1159">
            <v>4.5335999999999999</v>
          </cell>
          <cell r="E1159">
            <v>0.58089999999999997</v>
          </cell>
          <cell r="F1159">
            <v>5.1499999999999997E-2</v>
          </cell>
          <cell r="G1159">
            <v>0</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4,2</v>
          </cell>
          <cell r="J1162" t="str">
            <v>Padrão Anual = 7</v>
          </cell>
        </row>
        <row r="1163">
          <cell r="B1163">
            <v>126527</v>
          </cell>
          <cell r="C1163">
            <v>0.4269</v>
          </cell>
          <cell r="D1163">
            <v>0.38640000000000002</v>
          </cell>
          <cell r="E1163">
            <v>4.0500000000000001E-2</v>
          </cell>
          <cell r="F1163">
            <v>0</v>
          </cell>
          <cell r="G1163">
            <v>0</v>
          </cell>
          <cell r="H1163">
            <v>2.5</v>
          </cell>
          <cell r="I1163">
            <v>4.2</v>
          </cell>
          <cell r="J1163">
            <v>7</v>
          </cell>
        </row>
        <row r="1164">
          <cell r="B1164">
            <v>126521</v>
          </cell>
          <cell r="C1164">
            <v>0.33110000000000001</v>
          </cell>
          <cell r="D1164">
            <v>0.32250000000000001</v>
          </cell>
          <cell r="E1164">
            <v>8.6E-3</v>
          </cell>
          <cell r="F1164">
            <v>0</v>
          </cell>
          <cell r="G1164">
            <v>0</v>
          </cell>
          <cell r="H1164">
            <v>2.5</v>
          </cell>
          <cell r="I1164">
            <v>4.2</v>
          </cell>
          <cell r="J1164">
            <v>7</v>
          </cell>
        </row>
        <row r="1165">
          <cell r="B1165">
            <v>126520</v>
          </cell>
          <cell r="C1165">
            <v>0.2555</v>
          </cell>
          <cell r="D1165">
            <v>0.22500000000000001</v>
          </cell>
          <cell r="E1165">
            <v>3.0499999999999999E-2</v>
          </cell>
          <cell r="F1165">
            <v>0</v>
          </cell>
          <cell r="G1165">
            <v>0</v>
          </cell>
          <cell r="H1165">
            <v>2.5</v>
          </cell>
          <cell r="I1165">
            <v>4.2</v>
          </cell>
          <cell r="J1165">
            <v>7</v>
          </cell>
        </row>
        <row r="1166">
          <cell r="B1166">
            <v>126523</v>
          </cell>
          <cell r="C1166">
            <v>1.0135000000000001</v>
          </cell>
          <cell r="D1166">
            <v>0.93389999999999995</v>
          </cell>
          <cell r="E1166">
            <v>7.9600000000000004E-2</v>
          </cell>
          <cell r="F1166">
            <v>0</v>
          </cell>
          <cell r="G1166">
            <v>0</v>
          </cell>
          <cell r="H1166">
            <v>2.5</v>
          </cell>
          <cell r="I1166">
            <v>4.2</v>
          </cell>
          <cell r="J1166">
            <v>7</v>
          </cell>
        </row>
        <row r="1167">
          <cell r="B1167">
            <v>126502</v>
          </cell>
          <cell r="C1167">
            <v>0.28910000000000002</v>
          </cell>
          <cell r="D1167">
            <v>0.1991</v>
          </cell>
          <cell r="E1167">
            <v>8.7499999999999994E-2</v>
          </cell>
          <cell r="F1167">
            <v>2.5000000000000001E-3</v>
          </cell>
          <cell r="G1167">
            <v>0</v>
          </cell>
          <cell r="H1167">
            <v>2.5</v>
          </cell>
          <cell r="I1167">
            <v>4.2</v>
          </cell>
          <cell r="J1167">
            <v>7</v>
          </cell>
        </row>
        <row r="1168">
          <cell r="B1168">
            <v>126502</v>
          </cell>
          <cell r="C1168">
            <v>0.2283</v>
          </cell>
          <cell r="D1168">
            <v>0.18679999999999999</v>
          </cell>
          <cell r="E1168">
            <v>4.1399999999999999E-2</v>
          </cell>
          <cell r="F1168">
            <v>0</v>
          </cell>
          <cell r="G1168">
            <v>0</v>
          </cell>
          <cell r="H1168">
            <v>2.5</v>
          </cell>
          <cell r="I1168">
            <v>4.2</v>
          </cell>
          <cell r="J1168">
            <v>7</v>
          </cell>
        </row>
        <row r="1169">
          <cell r="B1169">
            <v>126502</v>
          </cell>
          <cell r="C1169">
            <v>0.31580000000000003</v>
          </cell>
          <cell r="D1169">
            <v>0.26629999999999998</v>
          </cell>
          <cell r="E1169">
            <v>4.6399999999999997E-2</v>
          </cell>
          <cell r="F1169">
            <v>3.0999999999999999E-3</v>
          </cell>
          <cell r="G1169">
            <v>0</v>
          </cell>
          <cell r="H1169">
            <v>2.5</v>
          </cell>
          <cell r="I1169">
            <v>4.2</v>
          </cell>
          <cell r="J1169">
            <v>7</v>
          </cell>
        </row>
        <row r="1170">
          <cell r="B1170">
            <v>126502</v>
          </cell>
          <cell r="C1170">
            <v>0.83320000000000005</v>
          </cell>
          <cell r="D1170">
            <v>0.6522</v>
          </cell>
          <cell r="E1170">
            <v>0.17530000000000001</v>
          </cell>
          <cell r="F1170">
            <v>5.5999999999999999E-3</v>
          </cell>
          <cell r="G1170">
            <v>0</v>
          </cell>
          <cell r="H1170">
            <v>2.5</v>
          </cell>
          <cell r="I1170">
            <v>4.2</v>
          </cell>
          <cell r="J1170">
            <v>7</v>
          </cell>
        </row>
        <row r="1171">
          <cell r="B1171">
            <v>126501</v>
          </cell>
          <cell r="C1171">
            <v>0.76419999999999999</v>
          </cell>
          <cell r="D1171">
            <v>0.36220000000000002</v>
          </cell>
          <cell r="E1171">
            <v>0.32690000000000002</v>
          </cell>
          <cell r="F1171">
            <v>7.51E-2</v>
          </cell>
          <cell r="G1171">
            <v>0</v>
          </cell>
          <cell r="H1171">
            <v>2.5</v>
          </cell>
          <cell r="I1171">
            <v>4.2</v>
          </cell>
          <cell r="J1171">
            <v>7</v>
          </cell>
        </row>
        <row r="1172">
          <cell r="B1172">
            <v>126366</v>
          </cell>
          <cell r="C1172">
            <v>0.33460000000000001</v>
          </cell>
          <cell r="D1172">
            <v>9.8699999999999996E-2</v>
          </cell>
          <cell r="E1172">
            <v>0.2359</v>
          </cell>
          <cell r="F1172">
            <v>0</v>
          </cell>
          <cell r="G1172">
            <v>0</v>
          </cell>
          <cell r="H1172">
            <v>2.5</v>
          </cell>
          <cell r="I1172">
            <v>4.2</v>
          </cell>
          <cell r="J1172">
            <v>7</v>
          </cell>
        </row>
        <row r="1173">
          <cell r="B1173">
            <v>126360</v>
          </cell>
          <cell r="C1173">
            <v>0.36059999999999998</v>
          </cell>
          <cell r="D1173">
            <v>0.33789999999999998</v>
          </cell>
          <cell r="E1173">
            <v>2.2700000000000001E-2</v>
          </cell>
          <cell r="F1173">
            <v>0</v>
          </cell>
          <cell r="G1173">
            <v>0</v>
          </cell>
          <cell r="H1173">
            <v>2.5</v>
          </cell>
          <cell r="I1173">
            <v>4.2</v>
          </cell>
          <cell r="J1173">
            <v>7</v>
          </cell>
        </row>
        <row r="1174">
          <cell r="B1174">
            <v>126409</v>
          </cell>
          <cell r="C1174">
            <v>1.4597</v>
          </cell>
          <cell r="D1174">
            <v>0.79890000000000005</v>
          </cell>
          <cell r="E1174">
            <v>0.58560000000000001</v>
          </cell>
          <cell r="F1174">
            <v>7.5200000000000003E-2</v>
          </cell>
          <cell r="G1174">
            <v>0</v>
          </cell>
          <cell r="H1174">
            <v>2.5</v>
          </cell>
          <cell r="I1174">
            <v>4.2</v>
          </cell>
          <cell r="J1174">
            <v>7</v>
          </cell>
        </row>
        <row r="1175">
          <cell r="B1175">
            <v>126354</v>
          </cell>
          <cell r="C1175">
            <v>0.12130000000000001</v>
          </cell>
          <cell r="D1175">
            <v>8.8099999999999998E-2</v>
          </cell>
          <cell r="E1175">
            <v>3.3300000000000003E-2</v>
          </cell>
          <cell r="F1175">
            <v>0</v>
          </cell>
          <cell r="G1175">
            <v>0</v>
          </cell>
          <cell r="H1175">
            <v>2.5</v>
          </cell>
          <cell r="I1175">
            <v>4.2</v>
          </cell>
          <cell r="J1175">
            <v>7</v>
          </cell>
        </row>
        <row r="1176">
          <cell r="B1176">
            <v>126335</v>
          </cell>
          <cell r="C1176">
            <v>0.26229999999999998</v>
          </cell>
          <cell r="D1176">
            <v>0.17760000000000001</v>
          </cell>
          <cell r="E1176">
            <v>8.4699999999999998E-2</v>
          </cell>
          <cell r="F1176">
            <v>0</v>
          </cell>
          <cell r="G1176">
            <v>0</v>
          </cell>
          <cell r="H1176">
            <v>2.5</v>
          </cell>
          <cell r="I1176">
            <v>4.2</v>
          </cell>
          <cell r="J1176">
            <v>7</v>
          </cell>
        </row>
        <row r="1177">
          <cell r="B1177">
            <v>126285</v>
          </cell>
          <cell r="C1177">
            <v>0.44280000000000003</v>
          </cell>
          <cell r="D1177">
            <v>0.40610000000000002</v>
          </cell>
          <cell r="E1177">
            <v>3.6700000000000003E-2</v>
          </cell>
          <cell r="F1177">
            <v>0</v>
          </cell>
          <cell r="G1177">
            <v>0</v>
          </cell>
          <cell r="H1177">
            <v>2.5</v>
          </cell>
          <cell r="I1177">
            <v>4.2</v>
          </cell>
          <cell r="J1177">
            <v>7</v>
          </cell>
        </row>
        <row r="1178">
          <cell r="B1178">
            <v>126325</v>
          </cell>
          <cell r="C1178">
            <v>0.82630000000000003</v>
          </cell>
          <cell r="D1178">
            <v>0.67169999999999996</v>
          </cell>
          <cell r="E1178">
            <v>0.1547</v>
          </cell>
          <cell r="F1178">
            <v>0</v>
          </cell>
          <cell r="G1178">
            <v>0</v>
          </cell>
          <cell r="I1178">
            <v>4.2</v>
          </cell>
          <cell r="J1178">
            <v>7</v>
          </cell>
        </row>
        <row r="1179">
          <cell r="B1179">
            <v>126440</v>
          </cell>
          <cell r="C1179">
            <v>4.1326999999999998</v>
          </cell>
          <cell r="D1179">
            <v>3.0568</v>
          </cell>
          <cell r="E1179">
            <v>0.99509999999999998</v>
          </cell>
          <cell r="F1179">
            <v>8.0699999999999994E-2</v>
          </cell>
          <cell r="G1179">
            <v>0</v>
          </cell>
          <cell r="J1179">
            <v>7</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row>
        <row r="1183">
          <cell r="B1183">
            <v>5594385</v>
          </cell>
          <cell r="C1183">
            <v>0.84470000000000001</v>
          </cell>
          <cell r="D1183">
            <v>0.71660000000000001</v>
          </cell>
          <cell r="E1183">
            <v>0.1028</v>
          </cell>
          <cell r="F1183">
            <v>2.5399999999999999E-2</v>
          </cell>
          <cell r="G1183">
            <v>0</v>
          </cell>
          <cell r="H1183" t="e">
            <v>#N/A</v>
          </cell>
          <cell r="I1183" t="e">
            <v>#N/A</v>
          </cell>
          <cell r="J1183" t="e">
            <v>#N/A</v>
          </cell>
        </row>
        <row r="1184">
          <cell r="B1184">
            <v>5592431</v>
          </cell>
          <cell r="C1184">
            <v>0.57589999999999997</v>
          </cell>
          <cell r="D1184">
            <v>0.49580000000000002</v>
          </cell>
          <cell r="E1184">
            <v>7.1199999999999999E-2</v>
          </cell>
          <cell r="F1184">
            <v>8.5000000000000006E-3</v>
          </cell>
          <cell r="G1184">
            <v>4.0000000000000002E-4</v>
          </cell>
          <cell r="H1184" t="e">
            <v>#N/A</v>
          </cell>
          <cell r="I1184" t="e">
            <v>#N/A</v>
          </cell>
          <cell r="J1184" t="e">
            <v>#N/A</v>
          </cell>
        </row>
        <row r="1185">
          <cell r="B1185">
            <v>5592531</v>
          </cell>
          <cell r="C1185">
            <v>0.84430000000000005</v>
          </cell>
          <cell r="D1185">
            <v>0.68010000000000004</v>
          </cell>
          <cell r="E1185">
            <v>6.9800000000000001E-2</v>
          </cell>
          <cell r="F1185">
            <v>2.92E-2</v>
          </cell>
          <cell r="G1185">
            <v>6.5199999999999994E-2</v>
          </cell>
          <cell r="H1185" t="e">
            <v>#N/A</v>
          </cell>
          <cell r="I1185" t="e">
            <v>#N/A</v>
          </cell>
          <cell r="J1185" t="e">
            <v>#N/A</v>
          </cell>
        </row>
        <row r="1186">
          <cell r="B1186">
            <v>5593116</v>
          </cell>
          <cell r="C1186">
            <v>2.2648999999999999</v>
          </cell>
          <cell r="D1186">
            <v>1.8925000000000001</v>
          </cell>
          <cell r="E1186">
            <v>0.24379999999999999</v>
          </cell>
          <cell r="F1186">
            <v>6.3100000000000003E-2</v>
          </cell>
          <cell r="G1186">
            <v>6.5600000000000006E-2</v>
          </cell>
          <cell r="H1186" t="e">
            <v>#N/A</v>
          </cell>
          <cell r="I1186" t="e">
            <v>#N/A</v>
          </cell>
          <cell r="J1186" t="e">
            <v>#N/A</v>
          </cell>
        </row>
        <row r="1187">
          <cell r="B1187">
            <v>5591476</v>
          </cell>
          <cell r="C1187">
            <v>0.35870000000000002</v>
          </cell>
          <cell r="D1187">
            <v>0.27439999999999998</v>
          </cell>
          <cell r="E1187">
            <v>7.8100000000000003E-2</v>
          </cell>
          <cell r="F1187">
            <v>6.0000000000000001E-3</v>
          </cell>
          <cell r="G1187">
            <v>2.9999999999999997E-4</v>
          </cell>
          <cell r="H1187" t="e">
            <v>#N/A</v>
          </cell>
          <cell r="I1187" t="e">
            <v>#N/A</v>
          </cell>
          <cell r="J1187" t="e">
            <v>#N/A</v>
          </cell>
        </row>
        <row r="1188">
          <cell r="B1188">
            <v>5591340</v>
          </cell>
          <cell r="C1188">
            <v>0.46150000000000002</v>
          </cell>
          <cell r="D1188">
            <v>0.35899999999999999</v>
          </cell>
          <cell r="E1188">
            <v>7.5499999999999998E-2</v>
          </cell>
          <cell r="F1188">
            <v>2.6700000000000002E-2</v>
          </cell>
          <cell r="G1188">
            <v>2.9999999999999997E-4</v>
          </cell>
          <cell r="H1188" t="e">
            <v>#N/A</v>
          </cell>
          <cell r="I1188" t="e">
            <v>#N/A</v>
          </cell>
          <cell r="J1188" t="e">
            <v>#N/A</v>
          </cell>
        </row>
        <row r="1189">
          <cell r="B1189">
            <v>5590720</v>
          </cell>
          <cell r="C1189">
            <v>0.47620000000000001</v>
          </cell>
          <cell r="D1189">
            <v>0.39240000000000003</v>
          </cell>
          <cell r="E1189">
            <v>6.5600000000000006E-2</v>
          </cell>
          <cell r="F1189">
            <v>1.8200000000000001E-2</v>
          </cell>
          <cell r="G1189">
            <v>0</v>
          </cell>
          <cell r="H1189" t="e">
            <v>#N/A</v>
          </cell>
          <cell r="I1189" t="e">
            <v>#N/A</v>
          </cell>
          <cell r="J1189" t="e">
            <v>#N/A</v>
          </cell>
        </row>
        <row r="1190">
          <cell r="B1190">
            <v>5591179</v>
          </cell>
          <cell r="C1190">
            <v>1.2964</v>
          </cell>
          <cell r="D1190">
            <v>1.0258</v>
          </cell>
          <cell r="E1190">
            <v>0.21920000000000001</v>
          </cell>
          <cell r="F1190">
            <v>5.0900000000000001E-2</v>
          </cell>
          <cell r="G1190">
            <v>5.9999999999999995E-4</v>
          </cell>
          <cell r="H1190" t="e">
            <v>#N/A</v>
          </cell>
          <cell r="I1190" t="e">
            <v>#N/A</v>
          </cell>
          <cell r="J1190" t="e">
            <v>#N/A</v>
          </cell>
        </row>
        <row r="1191">
          <cell r="B1191">
            <v>5591122</v>
          </cell>
          <cell r="C1191">
            <v>0.79830000000000001</v>
          </cell>
          <cell r="D1191">
            <v>0.65869999999999995</v>
          </cell>
          <cell r="E1191">
            <v>9.0200000000000002E-2</v>
          </cell>
          <cell r="F1191">
            <v>4.8300000000000003E-2</v>
          </cell>
          <cell r="G1191">
            <v>1.1000000000000001E-3</v>
          </cell>
          <cell r="H1191" t="e">
            <v>#N/A</v>
          </cell>
          <cell r="I1191" t="e">
            <v>#N/A</v>
          </cell>
          <cell r="J1191" t="e">
            <v>#N/A</v>
          </cell>
        </row>
        <row r="1192">
          <cell r="B1192">
            <v>5589068</v>
          </cell>
          <cell r="C1192">
            <v>0.50690000000000002</v>
          </cell>
          <cell r="D1192">
            <v>0.39450000000000002</v>
          </cell>
          <cell r="E1192">
            <v>9.5699999999999993E-2</v>
          </cell>
          <cell r="F1192">
            <v>1.4500000000000001E-2</v>
          </cell>
          <cell r="G1192">
            <v>2.2000000000000001E-3</v>
          </cell>
          <cell r="H1192" t="e">
            <v>#N/A</v>
          </cell>
          <cell r="I1192" t="e">
            <v>#N/A</v>
          </cell>
          <cell r="J1192" t="e">
            <v>#N/A</v>
          </cell>
        </row>
        <row r="1193">
          <cell r="B1193">
            <v>5588008</v>
          </cell>
          <cell r="C1193">
            <v>0.59930000000000005</v>
          </cell>
          <cell r="D1193">
            <v>0.4667</v>
          </cell>
          <cell r="E1193">
            <v>0.105</v>
          </cell>
          <cell r="F1193">
            <v>1.0699999999999999E-2</v>
          </cell>
          <cell r="G1193">
            <v>1.6899999999999998E-2</v>
          </cell>
          <cell r="H1193" t="e">
            <v>#N/A</v>
          </cell>
          <cell r="I1193" t="e">
            <v>#N/A</v>
          </cell>
          <cell r="J1193" t="e">
            <v>#N/A</v>
          </cell>
        </row>
        <row r="1194">
          <cell r="B1194">
            <v>5589399</v>
          </cell>
          <cell r="C1194">
            <v>1.9046000000000001</v>
          </cell>
          <cell r="D1194">
            <v>1.52</v>
          </cell>
          <cell r="E1194">
            <v>0.29089999999999999</v>
          </cell>
          <cell r="F1194">
            <v>7.3499999999999996E-2</v>
          </cell>
          <cell r="G1194">
            <v>2.0199999999999999E-2</v>
          </cell>
          <cell r="H1194" t="e">
            <v>#N/A</v>
          </cell>
          <cell r="I1194" t="e">
            <v>#N/A</v>
          </cell>
          <cell r="J1194" t="e">
            <v>#N/A</v>
          </cell>
        </row>
        <row r="1195">
          <cell r="B1195">
            <v>5586434</v>
          </cell>
          <cell r="C1195">
            <v>0.44280000000000003</v>
          </cell>
          <cell r="D1195">
            <v>0.35099999999999998</v>
          </cell>
          <cell r="E1195">
            <v>7.8899999999999998E-2</v>
          </cell>
          <cell r="F1195">
            <v>2.3E-3</v>
          </cell>
          <cell r="G1195">
            <v>1.06E-2</v>
          </cell>
          <cell r="H1195" t="e">
            <v>#N/A</v>
          </cell>
          <cell r="I1195" t="e">
            <v>#N/A</v>
          </cell>
          <cell r="J1195" t="e">
            <v>#N/A</v>
          </cell>
        </row>
        <row r="1196">
          <cell r="B1196">
            <v>5589441</v>
          </cell>
          <cell r="C1196">
            <v>0.93300000000000005</v>
          </cell>
          <cell r="D1196">
            <v>0.75770000000000004</v>
          </cell>
          <cell r="E1196">
            <v>9.6100000000000005E-2</v>
          </cell>
          <cell r="F1196">
            <v>4.6300000000000001E-2</v>
          </cell>
          <cell r="G1196">
            <v>3.2899999999999999E-2</v>
          </cell>
          <cell r="H1196" t="e">
            <v>#N/A</v>
          </cell>
          <cell r="I1196" t="e">
            <v>#N/A</v>
          </cell>
          <cell r="J1196" t="e">
            <v>#N/A</v>
          </cell>
        </row>
        <row r="1197">
          <cell r="B1197">
            <v>5589664</v>
          </cell>
          <cell r="C1197">
            <v>1.0266999999999999</v>
          </cell>
          <cell r="D1197">
            <v>0.89770000000000005</v>
          </cell>
          <cell r="E1197">
            <v>9.2799999999999994E-2</v>
          </cell>
          <cell r="F1197">
            <v>2.92E-2</v>
          </cell>
          <cell r="G1197">
            <v>7.1000000000000004E-3</v>
          </cell>
          <cell r="H1197" t="e">
            <v>#N/A</v>
          </cell>
          <cell r="I1197" t="e">
            <v>#N/A</v>
          </cell>
          <cell r="J1197" t="e">
            <v>#N/A</v>
          </cell>
        </row>
        <row r="1198">
          <cell r="B1198">
            <v>5588513</v>
          </cell>
          <cell r="C1198">
            <v>2.4026999999999998</v>
          </cell>
          <cell r="D1198">
            <v>2.0066000000000002</v>
          </cell>
          <cell r="E1198">
            <v>0.26779999999999998</v>
          </cell>
          <cell r="F1198">
            <v>7.7799999999999994E-2</v>
          </cell>
          <cell r="G1198">
            <v>5.0599999999999999E-2</v>
          </cell>
          <cell r="H1198" t="e">
            <v>#N/A</v>
          </cell>
          <cell r="I1198" t="e">
            <v>#N/A</v>
          </cell>
          <cell r="J1198" t="e">
            <v>#N/A</v>
          </cell>
        </row>
        <row r="1199">
          <cell r="B1199">
            <v>5590552</v>
          </cell>
          <cell r="C1199">
            <v>7.8685</v>
          </cell>
          <cell r="D1199">
            <v>6.4447999999999999</v>
          </cell>
          <cell r="E1199">
            <v>1.0217000000000001</v>
          </cell>
          <cell r="F1199">
            <v>0.26529999999999998</v>
          </cell>
          <cell r="G1199">
            <v>0.13700000000000001</v>
          </cell>
          <cell r="I1199" t="e">
            <v>#N/A</v>
          </cell>
          <cell r="J1199" t="e">
            <v>#N/A</v>
          </cell>
        </row>
        <row r="1201">
          <cell r="B1201" t="str">
            <v>Evolução DEC Unidade Oeste</v>
          </cell>
        </row>
        <row r="1202">
          <cell r="B1202" t="str">
            <v>CONSUM</v>
          </cell>
          <cell r="C1202" t="str">
            <v>TOTAL</v>
          </cell>
          <cell r="D1202" t="str">
            <v>NPROG</v>
          </cell>
          <cell r="E1202" t="str">
            <v>PROG</v>
          </cell>
          <cell r="F1202" t="str">
            <v>SUBT INT</v>
          </cell>
          <cell r="G1202" t="str">
            <v>SUBT EXT</v>
          </cell>
        </row>
        <row r="1203">
          <cell r="B1203">
            <v>780304</v>
          </cell>
          <cell r="C1203">
            <v>1.3772</v>
          </cell>
          <cell r="D1203">
            <v>1.2272000000000001</v>
          </cell>
          <cell r="E1203">
            <v>4.7100000000000003E-2</v>
          </cell>
          <cell r="F1203">
            <v>0.10290000000000001</v>
          </cell>
          <cell r="G1203">
            <v>0</v>
          </cell>
          <cell r="H1203" t="e">
            <v>#N/A</v>
          </cell>
          <cell r="I1203" t="e">
            <v>#N/A</v>
          </cell>
          <cell r="J1203" t="e">
            <v>#N/A</v>
          </cell>
        </row>
        <row r="1204">
          <cell r="B1204">
            <v>779857</v>
          </cell>
          <cell r="C1204">
            <v>1.0371999999999999</v>
          </cell>
          <cell r="D1204">
            <v>0.97319999999999995</v>
          </cell>
          <cell r="E1204">
            <v>4.1700000000000001E-2</v>
          </cell>
          <cell r="F1204">
            <v>1.9400000000000001E-2</v>
          </cell>
          <cell r="G1204">
            <v>2.8999999999999998E-3</v>
          </cell>
          <cell r="H1204" t="e">
            <v>#N/A</v>
          </cell>
          <cell r="I1204" t="e">
            <v>#N/A</v>
          </cell>
          <cell r="J1204" t="e">
            <v>#N/A</v>
          </cell>
        </row>
        <row r="1205">
          <cell r="B1205">
            <v>779604</v>
          </cell>
          <cell r="C1205">
            <v>1.6356999999999999</v>
          </cell>
          <cell r="D1205">
            <v>1.3602000000000001</v>
          </cell>
          <cell r="E1205">
            <v>5.0900000000000001E-2</v>
          </cell>
          <cell r="F1205">
            <v>6.4500000000000002E-2</v>
          </cell>
          <cell r="G1205">
            <v>0.16009999999999999</v>
          </cell>
          <cell r="H1205" t="e">
            <v>#N/A</v>
          </cell>
          <cell r="I1205" t="e">
            <v>#N/A</v>
          </cell>
          <cell r="J1205" t="e">
            <v>#N/A</v>
          </cell>
        </row>
        <row r="1206">
          <cell r="B1206">
            <v>779922</v>
          </cell>
          <cell r="C1206">
            <v>4.05</v>
          </cell>
          <cell r="D1206">
            <v>3.5606</v>
          </cell>
          <cell r="E1206">
            <v>0.13969999999999999</v>
          </cell>
          <cell r="F1206">
            <v>0.18679999999999999</v>
          </cell>
          <cell r="G1206">
            <v>0.16289999999999999</v>
          </cell>
          <cell r="H1206" t="e">
            <v>#N/A</v>
          </cell>
          <cell r="I1206" t="e">
            <v>#N/A</v>
          </cell>
          <cell r="J1206" t="e">
            <v>#N/A</v>
          </cell>
        </row>
        <row r="1207">
          <cell r="B1207">
            <v>779573</v>
          </cell>
          <cell r="C1207">
            <v>0.91659999999999997</v>
          </cell>
          <cell r="D1207">
            <v>0.7379</v>
          </cell>
          <cell r="E1207">
            <v>0.16930000000000001</v>
          </cell>
          <cell r="F1207">
            <v>9.4000000000000004E-3</v>
          </cell>
          <cell r="G1207">
            <v>0</v>
          </cell>
          <cell r="H1207" t="e">
            <v>#N/A</v>
          </cell>
          <cell r="I1207" t="e">
            <v>#N/A</v>
          </cell>
          <cell r="J1207" t="e">
            <v>#N/A</v>
          </cell>
        </row>
        <row r="1208">
          <cell r="B1208">
            <v>779567</v>
          </cell>
          <cell r="C1208">
            <v>0.78869999999999996</v>
          </cell>
          <cell r="D1208">
            <v>0.59460000000000002</v>
          </cell>
          <cell r="E1208">
            <v>0.15540000000000001</v>
          </cell>
          <cell r="F1208">
            <v>3.6200000000000003E-2</v>
          </cell>
          <cell r="G1208">
            <v>2.3999999999999998E-3</v>
          </cell>
          <cell r="H1208" t="e">
            <v>#N/A</v>
          </cell>
          <cell r="I1208" t="e">
            <v>#N/A</v>
          </cell>
          <cell r="J1208" t="e">
            <v>#N/A</v>
          </cell>
        </row>
        <row r="1209">
          <cell r="B1209">
            <v>779567</v>
          </cell>
          <cell r="C1209">
            <v>0.86980000000000002</v>
          </cell>
          <cell r="D1209">
            <v>0.75829999999999997</v>
          </cell>
          <cell r="E1209">
            <v>0.10390000000000001</v>
          </cell>
          <cell r="F1209">
            <v>7.6E-3</v>
          </cell>
          <cell r="G1209">
            <v>0</v>
          </cell>
          <cell r="H1209" t="e">
            <v>#N/A</v>
          </cell>
          <cell r="I1209" t="e">
            <v>#N/A</v>
          </cell>
          <cell r="J1209" t="e">
            <v>#N/A</v>
          </cell>
        </row>
        <row r="1210">
          <cell r="B1210">
            <v>779569</v>
          </cell>
          <cell r="C1210">
            <v>2.5750999999999999</v>
          </cell>
          <cell r="D1210">
            <v>2.0908000000000002</v>
          </cell>
          <cell r="E1210">
            <v>0.42859999999999998</v>
          </cell>
          <cell r="F1210">
            <v>5.3199999999999997E-2</v>
          </cell>
          <cell r="G1210">
            <v>2.3999999999999998E-3</v>
          </cell>
          <cell r="H1210" t="e">
            <v>#N/A</v>
          </cell>
          <cell r="I1210" t="e">
            <v>#N/A</v>
          </cell>
          <cell r="J1210" t="e">
            <v>#N/A</v>
          </cell>
        </row>
        <row r="1211">
          <cell r="B1211">
            <v>779731</v>
          </cell>
          <cell r="C1211">
            <v>1.4439</v>
          </cell>
          <cell r="D1211">
            <v>1.3265</v>
          </cell>
          <cell r="E1211">
            <v>0.1</v>
          </cell>
          <cell r="F1211">
            <v>1.6799999999999999E-2</v>
          </cell>
          <cell r="G1211">
            <v>5.9999999999999995E-4</v>
          </cell>
          <cell r="H1211" t="e">
            <v>#N/A</v>
          </cell>
          <cell r="I1211" t="e">
            <v>#N/A</v>
          </cell>
          <cell r="J1211" t="e">
            <v>#N/A</v>
          </cell>
        </row>
        <row r="1212">
          <cell r="B1212">
            <v>779623</v>
          </cell>
          <cell r="C1212">
            <v>0.8629</v>
          </cell>
          <cell r="D1212">
            <v>0.6915</v>
          </cell>
          <cell r="E1212">
            <v>0.1024</v>
          </cell>
          <cell r="F1212">
            <v>5.2999999999999999E-2</v>
          </cell>
          <cell r="G1212">
            <v>1.6E-2</v>
          </cell>
          <cell r="H1212" t="e">
            <v>#N/A</v>
          </cell>
          <cell r="I1212" t="e">
            <v>#N/A</v>
          </cell>
          <cell r="J1212" t="e">
            <v>#N/A</v>
          </cell>
        </row>
        <row r="1213">
          <cell r="B1213">
            <v>779702</v>
          </cell>
          <cell r="C1213">
            <v>1.242</v>
          </cell>
          <cell r="D1213">
            <v>1.0504</v>
          </cell>
          <cell r="E1213">
            <v>0.1472</v>
          </cell>
          <cell r="F1213">
            <v>3.2899999999999999E-2</v>
          </cell>
          <cell r="G1213">
            <v>1.14E-2</v>
          </cell>
          <cell r="H1213" t="e">
            <v>#N/A</v>
          </cell>
          <cell r="I1213" t="e">
            <v>#N/A</v>
          </cell>
          <cell r="J1213" t="e">
            <v>#N/A</v>
          </cell>
        </row>
        <row r="1214">
          <cell r="B1214">
            <v>779685</v>
          </cell>
          <cell r="C1214">
            <v>3.5488</v>
          </cell>
          <cell r="D1214">
            <v>3.0684</v>
          </cell>
          <cell r="E1214">
            <v>0.34960000000000002</v>
          </cell>
          <cell r="F1214">
            <v>0.1027</v>
          </cell>
          <cell r="G1214">
            <v>2.8000000000000001E-2</v>
          </cell>
          <cell r="H1214" t="e">
            <v>#N/A</v>
          </cell>
          <cell r="I1214" t="e">
            <v>#N/A</v>
          </cell>
          <cell r="J1214" t="e">
            <v>#N/A</v>
          </cell>
        </row>
        <row r="1215">
          <cell r="B1215">
            <v>779593</v>
          </cell>
          <cell r="C1215">
            <v>0.77780000000000005</v>
          </cell>
          <cell r="D1215">
            <v>0.57969999999999999</v>
          </cell>
          <cell r="E1215">
            <v>0.12189999999999999</v>
          </cell>
          <cell r="F1215">
            <v>0</v>
          </cell>
          <cell r="G1215">
            <v>7.6300000000000007E-2</v>
          </cell>
          <cell r="H1215" t="e">
            <v>#N/A</v>
          </cell>
          <cell r="I1215" t="e">
            <v>#N/A</v>
          </cell>
          <cell r="J1215" t="e">
            <v>#N/A</v>
          </cell>
        </row>
        <row r="1216">
          <cell r="B1216">
            <v>779928</v>
          </cell>
          <cell r="C1216">
            <v>1.4481999999999999</v>
          </cell>
          <cell r="D1216">
            <v>1.3179000000000001</v>
          </cell>
          <cell r="E1216">
            <v>6.6299999999999998E-2</v>
          </cell>
          <cell r="F1216">
            <v>2.4400000000000002E-2</v>
          </cell>
          <cell r="G1216">
            <v>3.95E-2</v>
          </cell>
          <cell r="H1216" t="e">
            <v>#N/A</v>
          </cell>
          <cell r="I1216" t="e">
            <v>#N/A</v>
          </cell>
          <cell r="J1216" t="e">
            <v>#N/A</v>
          </cell>
        </row>
        <row r="1217">
          <cell r="B1217">
            <v>779792</v>
          </cell>
          <cell r="C1217">
            <v>1.7870999999999999</v>
          </cell>
          <cell r="D1217">
            <v>1.6388</v>
          </cell>
          <cell r="E1217">
            <v>9.69E-2</v>
          </cell>
          <cell r="F1217">
            <v>5.1499999999999997E-2</v>
          </cell>
          <cell r="G1217">
            <v>0</v>
          </cell>
          <cell r="H1217" t="e">
            <v>#N/A</v>
          </cell>
          <cell r="I1217" t="e">
            <v>#N/A</v>
          </cell>
          <cell r="J1217" t="e">
            <v>#N/A</v>
          </cell>
        </row>
        <row r="1218">
          <cell r="B1218">
            <v>779771</v>
          </cell>
          <cell r="C1218">
            <v>4.0133000000000001</v>
          </cell>
          <cell r="D1218">
            <v>3.5366</v>
          </cell>
          <cell r="E1218">
            <v>0.28510000000000002</v>
          </cell>
          <cell r="F1218">
            <v>7.5899999999999995E-2</v>
          </cell>
          <cell r="G1218">
            <v>0.1158</v>
          </cell>
          <cell r="H1218" t="e">
            <v>#N/A</v>
          </cell>
          <cell r="I1218" t="e">
            <v>#N/A</v>
          </cell>
          <cell r="J1218" t="e">
            <v>#N/A</v>
          </cell>
        </row>
        <row r="1219">
          <cell r="B1219">
            <v>779737</v>
          </cell>
          <cell r="C1219">
            <v>14.1876</v>
          </cell>
          <cell r="D1219">
            <v>12.2567</v>
          </cell>
          <cell r="E1219">
            <v>1.2029000000000001</v>
          </cell>
          <cell r="F1219">
            <v>0.41870000000000002</v>
          </cell>
          <cell r="G1219">
            <v>0.30919999999999997</v>
          </cell>
          <cell r="I1219" t="e">
            <v>#N/A</v>
          </cell>
          <cell r="J1219" t="e">
            <v>#N/A</v>
          </cell>
        </row>
        <row r="1221">
          <cell r="B1221" t="str">
            <v>Evolução DEC Unidade São Paulo Sul</v>
          </cell>
        </row>
        <row r="1222">
          <cell r="B1222" t="str">
            <v>CONSUM</v>
          </cell>
          <cell r="C1222" t="str">
            <v>TOTAL</v>
          </cell>
          <cell r="D1222" t="str">
            <v>NPROG</v>
          </cell>
          <cell r="E1222" t="str">
            <v>PROG</v>
          </cell>
          <cell r="F1222" t="str">
            <v>SUBT INT</v>
          </cell>
          <cell r="G1222" t="str">
            <v>SUBT EXT</v>
          </cell>
        </row>
        <row r="1223">
          <cell r="B1223">
            <v>993879</v>
          </cell>
          <cell r="C1223">
            <v>0.94</v>
          </cell>
          <cell r="D1223">
            <v>0.84950000000000003</v>
          </cell>
          <cell r="E1223">
            <v>8.8900000000000007E-2</v>
          </cell>
          <cell r="F1223">
            <v>1.6000000000000001E-3</v>
          </cell>
          <cell r="G1223">
            <v>0</v>
          </cell>
          <cell r="H1223" t="e">
            <v>#N/A</v>
          </cell>
          <cell r="I1223" t="e">
            <v>#N/A</v>
          </cell>
          <cell r="J1223" t="e">
            <v>#N/A</v>
          </cell>
        </row>
        <row r="1224">
          <cell r="B1224">
            <v>993360</v>
          </cell>
          <cell r="C1224">
            <v>0.6472</v>
          </cell>
          <cell r="D1224">
            <v>0.55200000000000005</v>
          </cell>
          <cell r="E1224">
            <v>8.5400000000000004E-2</v>
          </cell>
          <cell r="F1224">
            <v>9.7000000000000003E-3</v>
          </cell>
          <cell r="G1224">
            <v>0</v>
          </cell>
          <cell r="H1224" t="e">
            <v>#N/A</v>
          </cell>
          <cell r="I1224" t="e">
            <v>#N/A</v>
          </cell>
          <cell r="J1224" t="e">
            <v>#N/A</v>
          </cell>
        </row>
        <row r="1225">
          <cell r="B1225">
            <v>993453</v>
          </cell>
          <cell r="C1225">
            <v>1.1355</v>
          </cell>
          <cell r="D1225">
            <v>0.96740000000000004</v>
          </cell>
          <cell r="E1225">
            <v>0.114</v>
          </cell>
          <cell r="F1225">
            <v>1.9E-3</v>
          </cell>
          <cell r="G1225">
            <v>5.2200000000000003E-2</v>
          </cell>
          <cell r="H1225" t="e">
            <v>#N/A</v>
          </cell>
          <cell r="I1225" t="e">
            <v>#N/A</v>
          </cell>
          <cell r="J1225" t="e">
            <v>#N/A</v>
          </cell>
        </row>
        <row r="1226">
          <cell r="B1226">
            <v>993564</v>
          </cell>
          <cell r="C1226">
            <v>2.7227000000000001</v>
          </cell>
          <cell r="D1226">
            <v>2.3689</v>
          </cell>
          <cell r="E1226">
            <v>0.2883</v>
          </cell>
          <cell r="F1226">
            <v>1.32E-2</v>
          </cell>
          <cell r="G1226">
            <v>5.2200000000000003E-2</v>
          </cell>
          <cell r="H1226" t="e">
            <v>#N/A</v>
          </cell>
          <cell r="I1226" t="e">
            <v>#N/A</v>
          </cell>
          <cell r="J1226" t="e">
            <v>#N/A</v>
          </cell>
        </row>
        <row r="1227">
          <cell r="B1227">
            <v>993244</v>
          </cell>
          <cell r="C1227">
            <v>0.36480000000000001</v>
          </cell>
          <cell r="D1227">
            <v>0.3009</v>
          </cell>
          <cell r="E1227">
            <v>5.6899999999999999E-2</v>
          </cell>
          <cell r="F1227">
            <v>7.1000000000000004E-3</v>
          </cell>
          <cell r="G1227">
            <v>0</v>
          </cell>
          <cell r="H1227" t="e">
            <v>#N/A</v>
          </cell>
          <cell r="I1227" t="e">
            <v>#N/A</v>
          </cell>
          <cell r="J1227" t="e">
            <v>#N/A</v>
          </cell>
        </row>
        <row r="1228">
          <cell r="B1228">
            <v>993249</v>
          </cell>
          <cell r="C1228">
            <v>0.51829999999999998</v>
          </cell>
          <cell r="D1228">
            <v>0.42920000000000003</v>
          </cell>
          <cell r="E1228">
            <v>5.8900000000000001E-2</v>
          </cell>
          <cell r="F1228">
            <v>3.0200000000000001E-2</v>
          </cell>
          <cell r="G1228">
            <v>0</v>
          </cell>
          <cell r="H1228" t="e">
            <v>#N/A</v>
          </cell>
          <cell r="I1228" t="e">
            <v>#N/A</v>
          </cell>
          <cell r="J1228" t="e">
            <v>#N/A</v>
          </cell>
        </row>
        <row r="1229">
          <cell r="B1229">
            <v>993249</v>
          </cell>
          <cell r="C1229">
            <v>0.53720000000000001</v>
          </cell>
          <cell r="D1229">
            <v>0.44869999999999999</v>
          </cell>
          <cell r="E1229">
            <v>6.3E-2</v>
          </cell>
          <cell r="F1229">
            <v>2.5499999999999998E-2</v>
          </cell>
          <cell r="G1229">
            <v>0</v>
          </cell>
          <cell r="H1229" t="e">
            <v>#N/A</v>
          </cell>
          <cell r="I1229" t="e">
            <v>#N/A</v>
          </cell>
          <cell r="J1229" t="e">
            <v>#N/A</v>
          </cell>
        </row>
        <row r="1230">
          <cell r="B1230">
            <v>993247</v>
          </cell>
          <cell r="C1230">
            <v>1.4202999999999999</v>
          </cell>
          <cell r="D1230">
            <v>1.1788000000000001</v>
          </cell>
          <cell r="E1230">
            <v>0.17879999999999999</v>
          </cell>
          <cell r="F1230">
            <v>6.2799999999999995E-2</v>
          </cell>
          <cell r="G1230">
            <v>0</v>
          </cell>
          <cell r="H1230" t="e">
            <v>#N/A</v>
          </cell>
          <cell r="I1230" t="e">
            <v>#N/A</v>
          </cell>
          <cell r="J1230" t="e">
            <v>#N/A</v>
          </cell>
        </row>
        <row r="1231">
          <cell r="B1231">
            <v>993148</v>
          </cell>
          <cell r="C1231">
            <v>0.72619999999999996</v>
          </cell>
          <cell r="D1231">
            <v>0.64680000000000004</v>
          </cell>
          <cell r="E1231">
            <v>6.3899999999999998E-2</v>
          </cell>
          <cell r="F1231">
            <v>1.21E-2</v>
          </cell>
          <cell r="G1231">
            <v>3.3999999999999998E-3</v>
          </cell>
          <cell r="H1231" t="e">
            <v>#N/A</v>
          </cell>
          <cell r="I1231" t="e">
            <v>#N/A</v>
          </cell>
          <cell r="J1231" t="e">
            <v>#N/A</v>
          </cell>
        </row>
        <row r="1232">
          <cell r="B1232">
            <v>992632</v>
          </cell>
          <cell r="C1232">
            <v>0.61650000000000005</v>
          </cell>
          <cell r="D1232">
            <v>0.53449999999999998</v>
          </cell>
          <cell r="E1232">
            <v>6.7199999999999996E-2</v>
          </cell>
          <cell r="F1232">
            <v>1.4800000000000001E-2</v>
          </cell>
          <cell r="G1232">
            <v>0</v>
          </cell>
          <cell r="H1232" t="e">
            <v>#N/A</v>
          </cell>
          <cell r="I1232" t="e">
            <v>#N/A</v>
          </cell>
          <cell r="J1232" t="e">
            <v>#N/A</v>
          </cell>
        </row>
        <row r="1233">
          <cell r="B1233">
            <v>992289</v>
          </cell>
          <cell r="C1233">
            <v>0.74260000000000004</v>
          </cell>
          <cell r="D1233">
            <v>0.58630000000000004</v>
          </cell>
          <cell r="E1233">
            <v>0.14580000000000001</v>
          </cell>
          <cell r="F1233">
            <v>3.0999999999999999E-3</v>
          </cell>
          <cell r="G1233">
            <v>7.3000000000000001E-3</v>
          </cell>
          <cell r="H1233" t="e">
            <v>#N/A</v>
          </cell>
          <cell r="I1233" t="e">
            <v>#N/A</v>
          </cell>
          <cell r="J1233" t="e">
            <v>#N/A</v>
          </cell>
        </row>
        <row r="1234">
          <cell r="B1234">
            <v>992690</v>
          </cell>
          <cell r="C1234">
            <v>2.0853000000000002</v>
          </cell>
          <cell r="D1234">
            <v>1.7676000000000001</v>
          </cell>
          <cell r="E1234">
            <v>0.27689999999999998</v>
          </cell>
          <cell r="F1234">
            <v>0.03</v>
          </cell>
          <cell r="G1234">
            <v>1.0699999999999999E-2</v>
          </cell>
          <cell r="H1234" t="e">
            <v>#N/A</v>
          </cell>
          <cell r="I1234" t="e">
            <v>#N/A</v>
          </cell>
          <cell r="J1234" t="e">
            <v>#N/A</v>
          </cell>
        </row>
        <row r="1235">
          <cell r="B1235">
            <v>992059</v>
          </cell>
          <cell r="C1235">
            <v>0.58689999999999998</v>
          </cell>
          <cell r="D1235">
            <v>0.4904</v>
          </cell>
          <cell r="E1235">
            <v>9.4899999999999998E-2</v>
          </cell>
          <cell r="F1235">
            <v>1.6000000000000001E-3</v>
          </cell>
          <cell r="G1235">
            <v>0</v>
          </cell>
          <cell r="H1235" t="e">
            <v>#N/A</v>
          </cell>
          <cell r="I1235" t="e">
            <v>#N/A</v>
          </cell>
          <cell r="J1235" t="e">
            <v>#N/A</v>
          </cell>
        </row>
        <row r="1236">
          <cell r="B1236">
            <v>992506</v>
          </cell>
          <cell r="C1236">
            <v>1.4004000000000001</v>
          </cell>
          <cell r="D1236">
            <v>1.2040999999999999</v>
          </cell>
          <cell r="E1236">
            <v>7.3200000000000001E-2</v>
          </cell>
          <cell r="F1236">
            <v>9.06E-2</v>
          </cell>
          <cell r="G1236">
            <v>3.2599999999999997E-2</v>
          </cell>
          <cell r="H1236" t="e">
            <v>#N/A</v>
          </cell>
          <cell r="I1236" t="e">
            <v>#N/A</v>
          </cell>
          <cell r="J1236" t="e">
            <v>#N/A</v>
          </cell>
        </row>
        <row r="1237">
          <cell r="B1237">
            <v>992549</v>
          </cell>
          <cell r="C1237">
            <v>1.2119</v>
          </cell>
          <cell r="D1237">
            <v>1.1279999999999999</v>
          </cell>
          <cell r="E1237">
            <v>5.3600000000000002E-2</v>
          </cell>
          <cell r="F1237">
            <v>3.04E-2</v>
          </cell>
          <cell r="G1237">
            <v>0</v>
          </cell>
          <cell r="H1237" t="e">
            <v>#N/A</v>
          </cell>
          <cell r="I1237" t="e">
            <v>#N/A</v>
          </cell>
          <cell r="J1237" t="e">
            <v>#N/A</v>
          </cell>
        </row>
        <row r="1238">
          <cell r="B1238">
            <v>992371</v>
          </cell>
          <cell r="C1238">
            <v>3.1993999999999998</v>
          </cell>
          <cell r="D1238">
            <v>2.8227000000000002</v>
          </cell>
          <cell r="E1238">
            <v>0.22170000000000001</v>
          </cell>
          <cell r="F1238">
            <v>0.1226</v>
          </cell>
          <cell r="G1238">
            <v>3.2599999999999997E-2</v>
          </cell>
          <cell r="H1238" t="e">
            <v>#N/A</v>
          </cell>
          <cell r="I1238" t="e">
            <v>#N/A</v>
          </cell>
          <cell r="J1238" t="e">
            <v>#N/A</v>
          </cell>
        </row>
        <row r="1239">
          <cell r="B1239">
            <v>992968</v>
          </cell>
          <cell r="C1239">
            <v>9.4273000000000007</v>
          </cell>
          <cell r="D1239">
            <v>8.1377000000000006</v>
          </cell>
          <cell r="E1239">
            <v>0.9657</v>
          </cell>
          <cell r="F1239">
            <v>0.2286</v>
          </cell>
          <cell r="G1239">
            <v>9.5500000000000002E-2</v>
          </cell>
          <cell r="I1239" t="e">
            <v>#N/A</v>
          </cell>
          <cell r="J1239" t="e">
            <v>#N/A</v>
          </cell>
        </row>
        <row r="1241">
          <cell r="B1241" t="str">
            <v>Evolução DEC Unidade Anhembi</v>
          </cell>
        </row>
        <row r="1242">
          <cell r="B1242" t="str">
            <v>CONSUM</v>
          </cell>
          <cell r="C1242" t="str">
            <v>TOTAL</v>
          </cell>
          <cell r="D1242" t="str">
            <v>NPROG</v>
          </cell>
          <cell r="E1242" t="str">
            <v>PROG</v>
          </cell>
          <cell r="F1242" t="str">
            <v>SUBT INT</v>
          </cell>
          <cell r="G1242" t="str">
            <v>SUBT EXT</v>
          </cell>
        </row>
        <row r="1243">
          <cell r="B1243">
            <v>787342</v>
          </cell>
          <cell r="C1243">
            <v>0.95440000000000003</v>
          </cell>
          <cell r="D1243">
            <v>0.69399999999999995</v>
          </cell>
          <cell r="E1243">
            <v>0.20280000000000001</v>
          </cell>
          <cell r="F1243">
            <v>5.7599999999999998E-2</v>
          </cell>
          <cell r="G1243">
            <v>0</v>
          </cell>
          <cell r="H1243" t="e">
            <v>#N/A</v>
          </cell>
          <cell r="I1243" t="e">
            <v>#N/A</v>
          </cell>
          <cell r="J1243" t="e">
            <v>#N/A</v>
          </cell>
        </row>
        <row r="1244">
          <cell r="B1244">
            <v>787030</v>
          </cell>
          <cell r="C1244">
            <v>0.5494</v>
          </cell>
          <cell r="D1244">
            <v>0.40060000000000001</v>
          </cell>
          <cell r="E1244">
            <v>0.14130000000000001</v>
          </cell>
          <cell r="F1244">
            <v>7.4000000000000003E-3</v>
          </cell>
          <cell r="G1244">
            <v>0</v>
          </cell>
          <cell r="H1244" t="e">
            <v>#N/A</v>
          </cell>
          <cell r="I1244" t="e">
            <v>#N/A</v>
          </cell>
          <cell r="J1244" t="e">
            <v>#N/A</v>
          </cell>
        </row>
        <row r="1245">
          <cell r="B1245">
            <v>786989</v>
          </cell>
          <cell r="C1245">
            <v>0.88719999999999999</v>
          </cell>
          <cell r="D1245">
            <v>0.46039999999999998</v>
          </cell>
          <cell r="E1245">
            <v>0.10920000000000001</v>
          </cell>
          <cell r="F1245">
            <v>0.12</v>
          </cell>
          <cell r="G1245">
            <v>0.19769999999999999</v>
          </cell>
          <cell r="H1245" t="e">
            <v>#N/A</v>
          </cell>
          <cell r="I1245" t="e">
            <v>#N/A</v>
          </cell>
          <cell r="J1245" t="e">
            <v>#N/A</v>
          </cell>
        </row>
        <row r="1246">
          <cell r="B1246">
            <v>787120</v>
          </cell>
          <cell r="C1246">
            <v>2.3910999999999998</v>
          </cell>
          <cell r="D1246">
            <v>1.5550999999999999</v>
          </cell>
          <cell r="E1246">
            <v>0.45329999999999998</v>
          </cell>
          <cell r="F1246">
            <v>0.185</v>
          </cell>
          <cell r="G1246">
            <v>0.19769999999999999</v>
          </cell>
          <cell r="H1246" t="e">
            <v>#N/A</v>
          </cell>
          <cell r="I1246" t="e">
            <v>#N/A</v>
          </cell>
          <cell r="J1246" t="e">
            <v>#N/A</v>
          </cell>
        </row>
        <row r="1247">
          <cell r="B1247">
            <v>786787</v>
          </cell>
          <cell r="C1247">
            <v>0.1893</v>
          </cell>
          <cell r="D1247">
            <v>8.6599999999999996E-2</v>
          </cell>
          <cell r="E1247">
            <v>0.1026</v>
          </cell>
          <cell r="F1247">
            <v>0</v>
          </cell>
          <cell r="G1247">
            <v>0</v>
          </cell>
          <cell r="H1247" t="e">
            <v>#N/A</v>
          </cell>
          <cell r="I1247" t="e">
            <v>#N/A</v>
          </cell>
          <cell r="J1247" t="e">
            <v>#N/A</v>
          </cell>
        </row>
        <row r="1248">
          <cell r="B1248">
            <v>786787</v>
          </cell>
          <cell r="C1248">
            <v>0.23630000000000001</v>
          </cell>
          <cell r="D1248">
            <v>0.16830000000000001</v>
          </cell>
          <cell r="E1248">
            <v>6.8000000000000005E-2</v>
          </cell>
          <cell r="F1248">
            <v>0</v>
          </cell>
          <cell r="G1248">
            <v>0</v>
          </cell>
          <cell r="H1248" t="e">
            <v>#N/A</v>
          </cell>
          <cell r="I1248" t="e">
            <v>#N/A</v>
          </cell>
          <cell r="J1248" t="e">
            <v>#N/A</v>
          </cell>
        </row>
        <row r="1249">
          <cell r="B1249">
            <v>786325</v>
          </cell>
          <cell r="C1249">
            <v>0.34760000000000002</v>
          </cell>
          <cell r="D1249">
            <v>0.2898</v>
          </cell>
          <cell r="E1249">
            <v>5.7799999999999997E-2</v>
          </cell>
          <cell r="F1249">
            <v>0</v>
          </cell>
          <cell r="G1249">
            <v>0</v>
          </cell>
          <cell r="H1249" t="e">
            <v>#N/A</v>
          </cell>
          <cell r="I1249" t="e">
            <v>#N/A</v>
          </cell>
          <cell r="J1249" t="e">
            <v>#N/A</v>
          </cell>
        </row>
        <row r="1250">
          <cell r="B1250">
            <v>786633</v>
          </cell>
          <cell r="C1250">
            <v>0.77310000000000001</v>
          </cell>
          <cell r="D1250">
            <v>0.54459999999999997</v>
          </cell>
          <cell r="E1250">
            <v>0.22839999999999999</v>
          </cell>
          <cell r="F1250">
            <v>0</v>
          </cell>
          <cell r="G1250">
            <v>0</v>
          </cell>
          <cell r="H1250" t="e">
            <v>#N/A</v>
          </cell>
          <cell r="I1250" t="e">
            <v>#N/A</v>
          </cell>
          <cell r="J1250" t="e">
            <v>#N/A</v>
          </cell>
        </row>
        <row r="1251">
          <cell r="B1251">
            <v>786301</v>
          </cell>
          <cell r="C1251">
            <v>0.96830000000000005</v>
          </cell>
          <cell r="D1251">
            <v>0.72270000000000001</v>
          </cell>
          <cell r="E1251">
            <v>9.3200000000000005E-2</v>
          </cell>
          <cell r="F1251">
            <v>0.15240000000000001</v>
          </cell>
          <cell r="G1251">
            <v>0</v>
          </cell>
          <cell r="H1251" t="e">
            <v>#N/A</v>
          </cell>
          <cell r="I1251" t="e">
            <v>#N/A</v>
          </cell>
          <cell r="J1251" t="e">
            <v>#N/A</v>
          </cell>
        </row>
        <row r="1252">
          <cell r="B1252">
            <v>785791</v>
          </cell>
          <cell r="C1252">
            <v>0.4592</v>
          </cell>
          <cell r="D1252">
            <v>0.2707</v>
          </cell>
          <cell r="E1252">
            <v>0.17030000000000001</v>
          </cell>
          <cell r="F1252">
            <v>1.8100000000000002E-2</v>
          </cell>
          <cell r="G1252">
            <v>0</v>
          </cell>
          <cell r="H1252" t="e">
            <v>#N/A</v>
          </cell>
          <cell r="I1252" t="e">
            <v>#N/A</v>
          </cell>
          <cell r="J1252" t="e">
            <v>#N/A</v>
          </cell>
        </row>
        <row r="1253">
          <cell r="B1253">
            <v>785678</v>
          </cell>
          <cell r="C1253">
            <v>0.45610000000000001</v>
          </cell>
          <cell r="D1253">
            <v>0.251</v>
          </cell>
          <cell r="E1253">
            <v>0.1215</v>
          </cell>
          <cell r="F1253">
            <v>2.1999999999999999E-2</v>
          </cell>
          <cell r="G1253">
            <v>6.1499999999999999E-2</v>
          </cell>
          <cell r="H1253" t="e">
            <v>#N/A</v>
          </cell>
          <cell r="I1253" t="e">
            <v>#N/A</v>
          </cell>
          <cell r="J1253" t="e">
            <v>#N/A</v>
          </cell>
        </row>
        <row r="1254">
          <cell r="B1254">
            <v>785923</v>
          </cell>
          <cell r="C1254">
            <v>1.8837999999999999</v>
          </cell>
          <cell r="D1254">
            <v>1.2445999999999999</v>
          </cell>
          <cell r="E1254">
            <v>0.38500000000000001</v>
          </cell>
          <cell r="F1254">
            <v>0.19259999999999999</v>
          </cell>
          <cell r="G1254">
            <v>6.1499999999999999E-2</v>
          </cell>
          <cell r="H1254" t="e">
            <v>#N/A</v>
          </cell>
          <cell r="I1254" t="e">
            <v>#N/A</v>
          </cell>
          <cell r="J1254" t="e">
            <v>#N/A</v>
          </cell>
        </row>
        <row r="1255">
          <cell r="B1255">
            <v>785465</v>
          </cell>
          <cell r="C1255">
            <v>0.2732</v>
          </cell>
          <cell r="D1255">
            <v>0.2117</v>
          </cell>
          <cell r="E1255">
            <v>6.1499999999999999E-2</v>
          </cell>
          <cell r="F1255">
            <v>0</v>
          </cell>
          <cell r="G1255">
            <v>0</v>
          </cell>
          <cell r="H1255" t="e">
            <v>#N/A</v>
          </cell>
          <cell r="I1255" t="e">
            <v>#N/A</v>
          </cell>
          <cell r="J1255" t="e">
            <v>#N/A</v>
          </cell>
        </row>
        <row r="1256">
          <cell r="B1256">
            <v>785527</v>
          </cell>
          <cell r="C1256">
            <v>0.95440000000000003</v>
          </cell>
          <cell r="D1256">
            <v>0.60440000000000005</v>
          </cell>
          <cell r="E1256">
            <v>0.18840000000000001</v>
          </cell>
          <cell r="F1256">
            <v>3.7100000000000001E-2</v>
          </cell>
          <cell r="G1256">
            <v>0.1245</v>
          </cell>
          <cell r="H1256" t="e">
            <v>#N/A</v>
          </cell>
          <cell r="I1256" t="e">
            <v>#N/A</v>
          </cell>
          <cell r="J1256" t="e">
            <v>#N/A</v>
          </cell>
        </row>
        <row r="1257">
          <cell r="B1257">
            <v>785338</v>
          </cell>
          <cell r="C1257">
            <v>0.77500000000000002</v>
          </cell>
          <cell r="D1257">
            <v>0.61860000000000004</v>
          </cell>
          <cell r="E1257">
            <v>0.12520000000000001</v>
          </cell>
          <cell r="F1257">
            <v>3.1199999999999999E-2</v>
          </cell>
          <cell r="G1257">
            <v>0</v>
          </cell>
          <cell r="H1257" t="e">
            <v>#N/A</v>
          </cell>
          <cell r="I1257" t="e">
            <v>#N/A</v>
          </cell>
          <cell r="J1257" t="e">
            <v>#N/A</v>
          </cell>
        </row>
        <row r="1258">
          <cell r="B1258">
            <v>785443</v>
          </cell>
          <cell r="C1258">
            <v>2.0026000000000002</v>
          </cell>
          <cell r="D1258">
            <v>1.4347000000000001</v>
          </cell>
          <cell r="E1258">
            <v>0.37509999999999999</v>
          </cell>
          <cell r="F1258">
            <v>6.83E-2</v>
          </cell>
          <cell r="G1258">
            <v>0.1245</v>
          </cell>
          <cell r="H1258" t="e">
            <v>#N/A</v>
          </cell>
          <cell r="I1258" t="e">
            <v>#N/A</v>
          </cell>
          <cell r="J1258" t="e">
            <v>#N/A</v>
          </cell>
        </row>
        <row r="1259">
          <cell r="B1259">
            <v>786280</v>
          </cell>
          <cell r="C1259">
            <v>7.0506000000000002</v>
          </cell>
          <cell r="D1259">
            <v>4.7788000000000004</v>
          </cell>
          <cell r="E1259">
            <v>1.4418</v>
          </cell>
          <cell r="F1259">
            <v>0.44590000000000002</v>
          </cell>
          <cell r="G1259">
            <v>0.38369999999999999</v>
          </cell>
          <cell r="I1259" t="e">
            <v>#N/A</v>
          </cell>
          <cell r="J1259" t="e">
            <v>#N/A</v>
          </cell>
        </row>
        <row r="1261">
          <cell r="B1261" t="str">
            <v>Evolução DEC Unidade Centro</v>
          </cell>
        </row>
        <row r="1262">
          <cell r="B1262" t="str">
            <v>CONSUM</v>
          </cell>
          <cell r="C1262" t="str">
            <v>TOTAL</v>
          </cell>
          <cell r="D1262" t="str">
            <v>NPROG</v>
          </cell>
          <cell r="E1262" t="str">
            <v>PROG</v>
          </cell>
          <cell r="F1262" t="str">
            <v>SUBT INT</v>
          </cell>
          <cell r="G1262" t="str">
            <v>SUBT EXT</v>
          </cell>
        </row>
        <row r="1263">
          <cell r="B1263">
            <v>694757</v>
          </cell>
          <cell r="C1263">
            <v>0.56110000000000004</v>
          </cell>
          <cell r="D1263">
            <v>0.47560000000000002</v>
          </cell>
          <cell r="E1263">
            <v>7.2099999999999997E-2</v>
          </cell>
          <cell r="F1263">
            <v>1.34E-2</v>
          </cell>
          <cell r="G1263">
            <v>0</v>
          </cell>
          <cell r="H1263" t="e">
            <v>#N/A</v>
          </cell>
          <cell r="I1263" t="e">
            <v>#N/A</v>
          </cell>
          <cell r="J1263" t="e">
            <v>#N/A</v>
          </cell>
        </row>
        <row r="1264">
          <cell r="B1264">
            <v>694475</v>
          </cell>
          <cell r="C1264">
            <v>0.28649999999999998</v>
          </cell>
          <cell r="D1264">
            <v>0.248</v>
          </cell>
          <cell r="E1264">
            <v>3.6299999999999999E-2</v>
          </cell>
          <cell r="F1264">
            <v>2.0999999999999999E-3</v>
          </cell>
          <cell r="G1264">
            <v>0</v>
          </cell>
          <cell r="H1264" t="e">
            <v>#N/A</v>
          </cell>
          <cell r="I1264" t="e">
            <v>#N/A</v>
          </cell>
          <cell r="J1264" t="e">
            <v>#N/A</v>
          </cell>
        </row>
        <row r="1265">
          <cell r="B1265">
            <v>694687</v>
          </cell>
          <cell r="C1265">
            <v>0.51729999999999998</v>
          </cell>
          <cell r="D1265">
            <v>0.39600000000000002</v>
          </cell>
          <cell r="E1265">
            <v>7.2700000000000001E-2</v>
          </cell>
          <cell r="F1265">
            <v>3.3E-3</v>
          </cell>
          <cell r="G1265">
            <v>4.53E-2</v>
          </cell>
          <cell r="H1265" t="e">
            <v>#N/A</v>
          </cell>
          <cell r="I1265" t="e">
            <v>#N/A</v>
          </cell>
          <cell r="J1265" t="e">
            <v>#N/A</v>
          </cell>
        </row>
        <row r="1266">
          <cell r="B1266">
            <v>694640</v>
          </cell>
          <cell r="C1266">
            <v>1.365</v>
          </cell>
          <cell r="D1266">
            <v>1.1195999999999999</v>
          </cell>
          <cell r="E1266">
            <v>0.18110000000000001</v>
          </cell>
          <cell r="F1266">
            <v>1.8800000000000001E-2</v>
          </cell>
          <cell r="G1266">
            <v>4.53E-2</v>
          </cell>
          <cell r="H1266" t="e">
            <v>#N/A</v>
          </cell>
          <cell r="I1266" t="e">
            <v>#N/A</v>
          </cell>
          <cell r="J1266" t="e">
            <v>#N/A</v>
          </cell>
        </row>
        <row r="1267">
          <cell r="B1267">
            <v>694544</v>
          </cell>
          <cell r="C1267">
            <v>0.2324</v>
          </cell>
          <cell r="D1267">
            <v>0.16220000000000001</v>
          </cell>
          <cell r="E1267">
            <v>6.1499999999999999E-2</v>
          </cell>
          <cell r="F1267">
            <v>6.8999999999999999E-3</v>
          </cell>
          <cell r="G1267">
            <v>1.8E-3</v>
          </cell>
          <cell r="H1267" t="e">
            <v>#N/A</v>
          </cell>
          <cell r="I1267" t="e">
            <v>#N/A</v>
          </cell>
          <cell r="J1267" t="e">
            <v>#N/A</v>
          </cell>
        </row>
        <row r="1268">
          <cell r="B1268">
            <v>694489</v>
          </cell>
          <cell r="C1268">
            <v>0.307</v>
          </cell>
          <cell r="D1268">
            <v>0.21790000000000001</v>
          </cell>
          <cell r="E1268">
            <v>7.4999999999999997E-2</v>
          </cell>
          <cell r="F1268">
            <v>1.41E-2</v>
          </cell>
          <cell r="G1268">
            <v>0</v>
          </cell>
          <cell r="H1268" t="e">
            <v>#N/A</v>
          </cell>
          <cell r="I1268" t="e">
            <v>#N/A</v>
          </cell>
          <cell r="J1268" t="e">
            <v>#N/A</v>
          </cell>
        </row>
        <row r="1269">
          <cell r="B1269">
            <v>694488</v>
          </cell>
          <cell r="C1269">
            <v>0.23949999999999999</v>
          </cell>
          <cell r="D1269">
            <v>0.191</v>
          </cell>
          <cell r="E1269">
            <v>4.2599999999999999E-2</v>
          </cell>
          <cell r="F1269">
            <v>5.8999999999999999E-3</v>
          </cell>
          <cell r="G1269">
            <v>0</v>
          </cell>
          <cell r="H1269" t="e">
            <v>#N/A</v>
          </cell>
          <cell r="I1269" t="e">
            <v>#N/A</v>
          </cell>
          <cell r="J1269" t="e">
            <v>#N/A</v>
          </cell>
        </row>
        <row r="1270">
          <cell r="B1270">
            <v>694507</v>
          </cell>
          <cell r="C1270">
            <v>0.77890000000000004</v>
          </cell>
          <cell r="D1270">
            <v>0.57110000000000005</v>
          </cell>
          <cell r="E1270">
            <v>0.17910000000000001</v>
          </cell>
          <cell r="F1270">
            <v>2.69E-2</v>
          </cell>
          <cell r="G1270">
            <v>1.8E-3</v>
          </cell>
          <cell r="H1270" t="e">
            <v>#N/A</v>
          </cell>
          <cell r="I1270" t="e">
            <v>#N/A</v>
          </cell>
          <cell r="J1270" t="e">
            <v>#N/A</v>
          </cell>
        </row>
        <row r="1271">
          <cell r="B1271">
            <v>695130</v>
          </cell>
          <cell r="C1271">
            <v>0.48110000000000003</v>
          </cell>
          <cell r="D1271">
            <v>0.35199999999999998</v>
          </cell>
          <cell r="E1271">
            <v>9.1399999999999995E-2</v>
          </cell>
          <cell r="F1271">
            <v>3.5299999999999998E-2</v>
          </cell>
          <cell r="G1271">
            <v>2.5000000000000001E-3</v>
          </cell>
          <cell r="H1271" t="e">
            <v>#N/A</v>
          </cell>
          <cell r="I1271" t="e">
            <v>#N/A</v>
          </cell>
          <cell r="J1271" t="e">
            <v>#N/A</v>
          </cell>
        </row>
        <row r="1272">
          <cell r="B1272">
            <v>695326</v>
          </cell>
          <cell r="C1272">
            <v>0.29360000000000003</v>
          </cell>
          <cell r="D1272">
            <v>0.2132</v>
          </cell>
          <cell r="E1272">
            <v>6.7900000000000002E-2</v>
          </cell>
          <cell r="F1272">
            <v>1.24E-2</v>
          </cell>
          <cell r="G1272">
            <v>0</v>
          </cell>
          <cell r="H1272" t="e">
            <v>#N/A</v>
          </cell>
          <cell r="I1272" t="e">
            <v>#N/A</v>
          </cell>
          <cell r="J1272" t="e">
            <v>#N/A</v>
          </cell>
        </row>
        <row r="1273">
          <cell r="B1273">
            <v>695147</v>
          </cell>
          <cell r="C1273">
            <v>0.39889999999999998</v>
          </cell>
          <cell r="D1273">
            <v>0.31209999999999999</v>
          </cell>
          <cell r="E1273">
            <v>8.2699999999999996E-2</v>
          </cell>
          <cell r="F1273">
            <v>0</v>
          </cell>
          <cell r="G1273">
            <v>4.1000000000000003E-3</v>
          </cell>
          <cell r="H1273" t="e">
            <v>#N/A</v>
          </cell>
          <cell r="I1273" t="e">
            <v>#N/A</v>
          </cell>
          <cell r="J1273" t="e">
            <v>#N/A</v>
          </cell>
        </row>
        <row r="1274">
          <cell r="B1274">
            <v>695201</v>
          </cell>
          <cell r="C1274">
            <v>1.1736</v>
          </cell>
          <cell r="D1274">
            <v>0.87729999999999997</v>
          </cell>
          <cell r="E1274">
            <v>0.24199999999999999</v>
          </cell>
          <cell r="F1274">
            <v>4.7699999999999999E-2</v>
          </cell>
          <cell r="G1274">
            <v>6.6E-3</v>
          </cell>
          <cell r="H1274" t="e">
            <v>#N/A</v>
          </cell>
          <cell r="I1274" t="e">
            <v>#N/A</v>
          </cell>
          <cell r="J1274" t="e">
            <v>#N/A</v>
          </cell>
        </row>
        <row r="1275">
          <cell r="B1275">
            <v>694861</v>
          </cell>
          <cell r="C1275">
            <v>0.27229999999999999</v>
          </cell>
          <cell r="D1275">
            <v>0.18360000000000001</v>
          </cell>
          <cell r="E1275">
            <v>8.8700000000000001E-2</v>
          </cell>
          <cell r="F1275">
            <v>0</v>
          </cell>
          <cell r="G1275">
            <v>0</v>
          </cell>
          <cell r="H1275" t="e">
            <v>#N/A</v>
          </cell>
          <cell r="I1275" t="e">
            <v>#N/A</v>
          </cell>
          <cell r="J1275" t="e">
            <v>#N/A</v>
          </cell>
        </row>
        <row r="1276">
          <cell r="B1276">
            <v>694840</v>
          </cell>
          <cell r="C1276">
            <v>0.50139999999999996</v>
          </cell>
          <cell r="D1276">
            <v>0.41649999999999998</v>
          </cell>
          <cell r="E1276">
            <v>7.7399999999999997E-2</v>
          </cell>
          <cell r="F1276">
            <v>7.4999999999999997E-3</v>
          </cell>
          <cell r="G1276">
            <v>0</v>
          </cell>
          <cell r="H1276" t="e">
            <v>#N/A</v>
          </cell>
          <cell r="I1276" t="e">
            <v>#N/A</v>
          </cell>
          <cell r="J1276" t="e">
            <v>#N/A</v>
          </cell>
        </row>
        <row r="1277">
          <cell r="B1277">
            <v>695440</v>
          </cell>
          <cell r="C1277">
            <v>0.42580000000000001</v>
          </cell>
          <cell r="D1277">
            <v>0.33100000000000002</v>
          </cell>
          <cell r="E1277">
            <v>8.4400000000000003E-2</v>
          </cell>
          <cell r="F1277">
            <v>1.0500000000000001E-2</v>
          </cell>
          <cell r="G1277">
            <v>0</v>
          </cell>
          <cell r="H1277" t="e">
            <v>#N/A</v>
          </cell>
          <cell r="I1277" t="e">
            <v>#N/A</v>
          </cell>
          <cell r="J1277" t="e">
            <v>#N/A</v>
          </cell>
        </row>
        <row r="1278">
          <cell r="B1278">
            <v>695047</v>
          </cell>
          <cell r="C1278">
            <v>1.1995</v>
          </cell>
          <cell r="D1278">
            <v>0.93110000000000004</v>
          </cell>
          <cell r="E1278">
            <v>0.2505</v>
          </cell>
          <cell r="F1278">
            <v>1.7999999999999999E-2</v>
          </cell>
          <cell r="G1278">
            <v>0</v>
          </cell>
          <cell r="H1278" t="e">
            <v>#N/A</v>
          </cell>
          <cell r="I1278" t="e">
            <v>#N/A</v>
          </cell>
          <cell r="J1278" t="e">
            <v>#N/A</v>
          </cell>
        </row>
        <row r="1279">
          <cell r="B1279">
            <v>694849</v>
          </cell>
          <cell r="C1279">
            <v>4.5171000000000001</v>
          </cell>
          <cell r="D1279">
            <v>3.4992000000000001</v>
          </cell>
          <cell r="E1279">
            <v>0.8528</v>
          </cell>
          <cell r="F1279">
            <v>0.1114</v>
          </cell>
          <cell r="G1279">
            <v>5.3699999999999998E-2</v>
          </cell>
          <cell r="I1279" t="e">
            <v>#N/A</v>
          </cell>
          <cell r="J1279" t="e">
            <v>#N/A</v>
          </cell>
        </row>
        <row r="1281">
          <cell r="B1281" t="str">
            <v>Evolução DEC Unidade Leste</v>
          </cell>
        </row>
        <row r="1282">
          <cell r="B1282" t="str">
            <v>CONSUM</v>
          </cell>
          <cell r="C1282" t="str">
            <v>TOTAL</v>
          </cell>
          <cell r="D1282" t="str">
            <v>NPROG</v>
          </cell>
          <cell r="E1282" t="str">
            <v>PROG</v>
          </cell>
          <cell r="F1282" t="str">
            <v>SUBT INT</v>
          </cell>
          <cell r="G1282" t="str">
            <v>SUBT EXT</v>
          </cell>
        </row>
        <row r="1283">
          <cell r="B1283">
            <v>1341131</v>
          </cell>
          <cell r="C1283">
            <v>0.76700000000000002</v>
          </cell>
          <cell r="D1283">
            <v>0.63109999999999999</v>
          </cell>
          <cell r="E1283">
            <v>0.13589999999999999</v>
          </cell>
          <cell r="F1283">
            <v>0</v>
          </cell>
          <cell r="G1283">
            <v>0</v>
          </cell>
          <cell r="H1283" t="e">
            <v>#N/A</v>
          </cell>
          <cell r="I1283" t="e">
            <v>#N/A</v>
          </cell>
          <cell r="J1283" t="e">
            <v>#N/A</v>
          </cell>
        </row>
        <row r="1284">
          <cell r="B1284">
            <v>1340683</v>
          </cell>
          <cell r="C1284">
            <v>0.52500000000000002</v>
          </cell>
          <cell r="D1284">
            <v>0.45739999999999997</v>
          </cell>
          <cell r="E1284">
            <v>5.7500000000000002E-2</v>
          </cell>
          <cell r="F1284">
            <v>0.01</v>
          </cell>
          <cell r="G1284">
            <v>0</v>
          </cell>
          <cell r="H1284" t="e">
            <v>#N/A</v>
          </cell>
          <cell r="I1284" t="e">
            <v>#N/A</v>
          </cell>
          <cell r="J1284" t="e">
            <v>#N/A</v>
          </cell>
        </row>
        <row r="1285">
          <cell r="B1285">
            <v>1340748</v>
          </cell>
          <cell r="C1285">
            <v>0.57320000000000004</v>
          </cell>
          <cell r="D1285">
            <v>0.5212</v>
          </cell>
          <cell r="E1285">
            <v>5.1999999999999998E-2</v>
          </cell>
          <cell r="F1285">
            <v>0</v>
          </cell>
          <cell r="G1285">
            <v>0</v>
          </cell>
          <cell r="H1285" t="e">
            <v>#N/A</v>
          </cell>
          <cell r="I1285" t="e">
            <v>#N/A</v>
          </cell>
          <cell r="J1285" t="e">
            <v>#N/A</v>
          </cell>
        </row>
        <row r="1286">
          <cell r="B1286">
            <v>1340854</v>
          </cell>
          <cell r="C1286">
            <v>1.8652</v>
          </cell>
          <cell r="D1286">
            <v>1.6096999999999999</v>
          </cell>
          <cell r="E1286">
            <v>0.24540000000000001</v>
          </cell>
          <cell r="F1286">
            <v>0.01</v>
          </cell>
          <cell r="G1286">
            <v>0</v>
          </cell>
          <cell r="H1286" t="e">
            <v>#N/A</v>
          </cell>
          <cell r="I1286" t="e">
            <v>#N/A</v>
          </cell>
          <cell r="J1286" t="e">
            <v>#N/A</v>
          </cell>
        </row>
        <row r="1287">
          <cell r="B1287">
            <v>1340526</v>
          </cell>
          <cell r="C1287">
            <v>0.3271</v>
          </cell>
          <cell r="D1287">
            <v>0.2455</v>
          </cell>
          <cell r="E1287">
            <v>7.4099999999999999E-2</v>
          </cell>
          <cell r="F1287">
            <v>7.6E-3</v>
          </cell>
          <cell r="G1287">
            <v>0</v>
          </cell>
          <cell r="H1287" t="e">
            <v>#N/A</v>
          </cell>
          <cell r="I1287" t="e">
            <v>#N/A</v>
          </cell>
          <cell r="J1287" t="e">
            <v>#N/A</v>
          </cell>
        </row>
        <row r="1288">
          <cell r="B1288">
            <v>1340520</v>
          </cell>
          <cell r="C1288">
            <v>0.54149999999999998</v>
          </cell>
          <cell r="D1288">
            <v>0.41909999999999997</v>
          </cell>
          <cell r="E1288">
            <v>8.5500000000000007E-2</v>
          </cell>
          <cell r="F1288">
            <v>3.6900000000000002E-2</v>
          </cell>
          <cell r="G1288">
            <v>0</v>
          </cell>
          <cell r="H1288" t="e">
            <v>#N/A</v>
          </cell>
          <cell r="I1288" t="e">
            <v>#N/A</v>
          </cell>
          <cell r="J1288" t="e">
            <v>#N/A</v>
          </cell>
        </row>
        <row r="1289">
          <cell r="B1289">
            <v>1340316</v>
          </cell>
          <cell r="C1289">
            <v>0.55769999999999997</v>
          </cell>
          <cell r="D1289">
            <v>0.43219999999999997</v>
          </cell>
          <cell r="E1289">
            <v>8.3000000000000004E-2</v>
          </cell>
          <cell r="F1289">
            <v>4.2500000000000003E-2</v>
          </cell>
          <cell r="G1289">
            <v>0</v>
          </cell>
          <cell r="H1289" t="e">
            <v>#N/A</v>
          </cell>
          <cell r="I1289" t="e">
            <v>#N/A</v>
          </cell>
          <cell r="J1289" t="e">
            <v>#N/A</v>
          </cell>
        </row>
        <row r="1290">
          <cell r="B1290">
            <v>1340454</v>
          </cell>
          <cell r="C1290">
            <v>1.4262999999999999</v>
          </cell>
          <cell r="D1290">
            <v>1.0968</v>
          </cell>
          <cell r="E1290">
            <v>0.24260000000000001</v>
          </cell>
          <cell r="F1290">
            <v>8.6999999999999994E-2</v>
          </cell>
          <cell r="G1290">
            <v>0</v>
          </cell>
          <cell r="H1290" t="e">
            <v>#N/A</v>
          </cell>
          <cell r="I1290" t="e">
            <v>#N/A</v>
          </cell>
          <cell r="J1290" t="e">
            <v>#N/A</v>
          </cell>
        </row>
        <row r="1291">
          <cell r="B1291">
            <v>1340147</v>
          </cell>
          <cell r="C1291">
            <v>0.79369999999999996</v>
          </cell>
          <cell r="D1291">
            <v>0.60270000000000001</v>
          </cell>
          <cell r="E1291">
            <v>0.11609999999999999</v>
          </cell>
          <cell r="F1291">
            <v>7.4899999999999994E-2</v>
          </cell>
          <cell r="G1291">
            <v>0</v>
          </cell>
          <cell r="H1291" t="e">
            <v>#N/A</v>
          </cell>
          <cell r="I1291" t="e">
            <v>#N/A</v>
          </cell>
          <cell r="J1291" t="e">
            <v>#N/A</v>
          </cell>
        </row>
        <row r="1292">
          <cell r="B1292">
            <v>1339906</v>
          </cell>
          <cell r="C1292">
            <v>0.51619999999999999</v>
          </cell>
          <cell r="D1292">
            <v>0.39950000000000002</v>
          </cell>
          <cell r="E1292">
            <v>0.1167</v>
          </cell>
          <cell r="F1292">
            <v>0</v>
          </cell>
          <cell r="G1292">
            <v>0</v>
          </cell>
          <cell r="H1292" t="e">
            <v>#N/A</v>
          </cell>
          <cell r="I1292" t="e">
            <v>#N/A</v>
          </cell>
          <cell r="J1292" t="e">
            <v>#N/A</v>
          </cell>
        </row>
        <row r="1293">
          <cell r="B1293">
            <v>1339537</v>
          </cell>
          <cell r="C1293">
            <v>0.4385</v>
          </cell>
          <cell r="D1293">
            <v>0.37640000000000001</v>
          </cell>
          <cell r="E1293">
            <v>5.7000000000000002E-2</v>
          </cell>
          <cell r="F1293">
            <v>5.1000000000000004E-3</v>
          </cell>
          <cell r="G1293">
            <v>0</v>
          </cell>
          <cell r="H1293" t="e">
            <v>#N/A</v>
          </cell>
          <cell r="I1293" t="e">
            <v>#N/A</v>
          </cell>
          <cell r="J1293" t="e">
            <v>#N/A</v>
          </cell>
        </row>
        <row r="1294">
          <cell r="B1294">
            <v>1339863</v>
          </cell>
          <cell r="C1294">
            <v>1.7484999999999999</v>
          </cell>
          <cell r="D1294">
            <v>1.3786</v>
          </cell>
          <cell r="E1294">
            <v>0.2898</v>
          </cell>
          <cell r="F1294">
            <v>0.08</v>
          </cell>
          <cell r="G1294">
            <v>0</v>
          </cell>
          <cell r="H1294" t="e">
            <v>#N/A</v>
          </cell>
          <cell r="I1294" t="e">
            <v>#N/A</v>
          </cell>
          <cell r="J1294" t="e">
            <v>#N/A</v>
          </cell>
        </row>
        <row r="1295">
          <cell r="B1295">
            <v>1338967</v>
          </cell>
          <cell r="C1295">
            <v>0.39850000000000002</v>
          </cell>
          <cell r="D1295">
            <v>0.3085</v>
          </cell>
          <cell r="E1295">
            <v>8.4699999999999998E-2</v>
          </cell>
          <cell r="F1295">
            <v>5.3E-3</v>
          </cell>
          <cell r="G1295">
            <v>0</v>
          </cell>
          <cell r="H1295" t="e">
            <v>#N/A</v>
          </cell>
          <cell r="I1295" t="e">
            <v>#N/A</v>
          </cell>
          <cell r="J1295" t="e">
            <v>#N/A</v>
          </cell>
        </row>
        <row r="1296">
          <cell r="B1296">
            <v>1341291</v>
          </cell>
          <cell r="C1296">
            <v>0.68300000000000005</v>
          </cell>
          <cell r="D1296">
            <v>0.49249999999999999</v>
          </cell>
          <cell r="E1296">
            <v>0.1047</v>
          </cell>
          <cell r="F1296">
            <v>7.6300000000000007E-2</v>
          </cell>
          <cell r="G1296">
            <v>9.4999999999999998E-3</v>
          </cell>
          <cell r="H1296" t="e">
            <v>#N/A</v>
          </cell>
          <cell r="I1296" t="e">
            <v>#N/A</v>
          </cell>
          <cell r="J1296" t="e">
            <v>#N/A</v>
          </cell>
        </row>
        <row r="1297">
          <cell r="B1297">
            <v>1341135</v>
          </cell>
          <cell r="C1297">
            <v>1.0622</v>
          </cell>
          <cell r="D1297">
            <v>0.88009999999999999</v>
          </cell>
          <cell r="E1297">
            <v>0.1095</v>
          </cell>
          <cell r="F1297">
            <v>4.3299999999999998E-2</v>
          </cell>
          <cell r="G1297">
            <v>2.9399999999999999E-2</v>
          </cell>
          <cell r="H1297" t="e">
            <v>#N/A</v>
          </cell>
          <cell r="I1297" t="e">
            <v>#N/A</v>
          </cell>
          <cell r="J1297" t="e">
            <v>#N/A</v>
          </cell>
        </row>
        <row r="1298">
          <cell r="B1298">
            <v>1340464</v>
          </cell>
          <cell r="C1298">
            <v>2.1442000000000001</v>
          </cell>
          <cell r="D1298">
            <v>1.6815</v>
          </cell>
          <cell r="E1298">
            <v>0.2989</v>
          </cell>
          <cell r="F1298">
            <v>0.125</v>
          </cell>
          <cell r="G1298">
            <v>3.8899999999999997E-2</v>
          </cell>
          <cell r="H1298" t="e">
            <v>#N/A</v>
          </cell>
          <cell r="I1298" t="e">
            <v>#N/A</v>
          </cell>
          <cell r="J1298" t="e">
            <v>#N/A</v>
          </cell>
        </row>
        <row r="1299">
          <cell r="B1299">
            <v>1340409</v>
          </cell>
          <cell r="C1299">
            <v>7.1843000000000004</v>
          </cell>
          <cell r="D1299">
            <v>5.7667000000000002</v>
          </cell>
          <cell r="E1299">
            <v>1.0767</v>
          </cell>
          <cell r="F1299">
            <v>0.30199999999999999</v>
          </cell>
          <cell r="G1299">
            <v>3.8899999999999997E-2</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821297</v>
          </cell>
          <cell r="C1303">
            <v>0.65500000000000003</v>
          </cell>
          <cell r="D1303">
            <v>0.58120000000000005</v>
          </cell>
          <cell r="E1303">
            <v>7.0000000000000007E-2</v>
          </cell>
          <cell r="F1303">
            <v>3.8E-3</v>
          </cell>
          <cell r="G1303">
            <v>0</v>
          </cell>
          <cell r="H1303" t="e">
            <v>#N/A</v>
          </cell>
          <cell r="I1303" t="e">
            <v>#N/A</v>
          </cell>
          <cell r="J1303" t="e">
            <v>#N/A</v>
          </cell>
        </row>
        <row r="1304">
          <cell r="B1304">
            <v>821351</v>
          </cell>
          <cell r="C1304">
            <v>0.52610000000000001</v>
          </cell>
          <cell r="D1304">
            <v>0.443</v>
          </cell>
          <cell r="E1304">
            <v>8.0799999999999997E-2</v>
          </cell>
          <cell r="F1304">
            <v>2.3E-3</v>
          </cell>
          <cell r="G1304">
            <v>0</v>
          </cell>
          <cell r="H1304" t="e">
            <v>#N/A</v>
          </cell>
          <cell r="I1304" t="e">
            <v>#N/A</v>
          </cell>
          <cell r="J1304" t="e">
            <v>#N/A</v>
          </cell>
        </row>
        <row r="1305">
          <cell r="B1305">
            <v>821373</v>
          </cell>
          <cell r="C1305">
            <v>0.58389999999999997</v>
          </cell>
          <cell r="D1305">
            <v>0.53520000000000001</v>
          </cell>
          <cell r="E1305">
            <v>3.1099999999999999E-2</v>
          </cell>
          <cell r="F1305">
            <v>1.7600000000000001E-2</v>
          </cell>
          <cell r="G1305">
            <v>0</v>
          </cell>
          <cell r="H1305" t="e">
            <v>#N/A</v>
          </cell>
          <cell r="I1305" t="e">
            <v>#N/A</v>
          </cell>
          <cell r="J1305" t="e">
            <v>#N/A</v>
          </cell>
        </row>
        <row r="1306">
          <cell r="B1306">
            <v>821340</v>
          </cell>
          <cell r="C1306">
            <v>1.7649999999999999</v>
          </cell>
          <cell r="D1306">
            <v>1.5593999999999999</v>
          </cell>
          <cell r="E1306">
            <v>0.18190000000000001</v>
          </cell>
          <cell r="F1306">
            <v>2.3699999999999999E-2</v>
          </cell>
          <cell r="G1306">
            <v>0</v>
          </cell>
          <cell r="H1306" t="e">
            <v>#N/A</v>
          </cell>
          <cell r="I1306" t="e">
            <v>#N/A</v>
          </cell>
          <cell r="J1306" t="e">
            <v>#N/A</v>
          </cell>
        </row>
        <row r="1307">
          <cell r="B1307">
            <v>821159</v>
          </cell>
          <cell r="C1307">
            <v>0.2155</v>
          </cell>
          <cell r="D1307">
            <v>0.18090000000000001</v>
          </cell>
          <cell r="E1307">
            <v>3.0099999999999998E-2</v>
          </cell>
          <cell r="F1307">
            <v>4.4999999999999997E-3</v>
          </cell>
          <cell r="G1307">
            <v>0</v>
          </cell>
          <cell r="H1307" t="e">
            <v>#N/A</v>
          </cell>
          <cell r="I1307" t="e">
            <v>#N/A</v>
          </cell>
          <cell r="J1307" t="e">
            <v>#N/A</v>
          </cell>
        </row>
        <row r="1308">
          <cell r="B1308">
            <v>821133</v>
          </cell>
          <cell r="C1308">
            <v>0.39579999999999999</v>
          </cell>
          <cell r="D1308">
            <v>0.33090000000000003</v>
          </cell>
          <cell r="E1308">
            <v>2.7099999999999999E-2</v>
          </cell>
          <cell r="F1308">
            <v>3.7900000000000003E-2</v>
          </cell>
          <cell r="G1308">
            <v>0</v>
          </cell>
          <cell r="H1308" t="e">
            <v>#N/A</v>
          </cell>
          <cell r="I1308" t="e">
            <v>#N/A</v>
          </cell>
          <cell r="J1308" t="e">
            <v>#N/A</v>
          </cell>
        </row>
        <row r="1309">
          <cell r="B1309">
            <v>821132</v>
          </cell>
          <cell r="C1309">
            <v>0.31890000000000002</v>
          </cell>
          <cell r="D1309">
            <v>0.26300000000000001</v>
          </cell>
          <cell r="E1309">
            <v>4.4699999999999997E-2</v>
          </cell>
          <cell r="F1309">
            <v>1.12E-2</v>
          </cell>
          <cell r="G1309">
            <v>0</v>
          </cell>
          <cell r="H1309" t="e">
            <v>#N/A</v>
          </cell>
          <cell r="I1309" t="e">
            <v>#N/A</v>
          </cell>
          <cell r="J1309" t="e">
            <v>#N/A</v>
          </cell>
        </row>
        <row r="1310">
          <cell r="B1310">
            <v>821141</v>
          </cell>
          <cell r="C1310">
            <v>0.93020000000000003</v>
          </cell>
          <cell r="D1310">
            <v>0.77480000000000004</v>
          </cell>
          <cell r="E1310">
            <v>0.1019</v>
          </cell>
          <cell r="F1310">
            <v>5.3600000000000002E-2</v>
          </cell>
          <cell r="G1310">
            <v>0</v>
          </cell>
          <cell r="H1310" t="e">
            <v>#N/A</v>
          </cell>
          <cell r="I1310" t="e">
            <v>#N/A</v>
          </cell>
          <cell r="J1310" t="e">
            <v>#N/A</v>
          </cell>
        </row>
        <row r="1311">
          <cell r="B1311">
            <v>820973</v>
          </cell>
          <cell r="C1311">
            <v>0.54810000000000003</v>
          </cell>
          <cell r="D1311">
            <v>0.46410000000000001</v>
          </cell>
          <cell r="E1311">
            <v>8.3900000000000002E-2</v>
          </cell>
          <cell r="F1311">
            <v>0</v>
          </cell>
          <cell r="G1311">
            <v>0</v>
          </cell>
          <cell r="H1311" t="e">
            <v>#N/A</v>
          </cell>
          <cell r="I1311" t="e">
            <v>#N/A</v>
          </cell>
          <cell r="J1311" t="e">
            <v>#N/A</v>
          </cell>
        </row>
        <row r="1312">
          <cell r="B1312">
            <v>820101</v>
          </cell>
          <cell r="C1312">
            <v>0.34899999999999998</v>
          </cell>
          <cell r="D1312">
            <v>0.2893</v>
          </cell>
          <cell r="E1312">
            <v>5.7099999999999998E-2</v>
          </cell>
          <cell r="F1312">
            <v>2.7000000000000001E-3</v>
          </cell>
          <cell r="G1312">
            <v>0</v>
          </cell>
          <cell r="H1312" t="e">
            <v>#N/A</v>
          </cell>
          <cell r="I1312" t="e">
            <v>#N/A</v>
          </cell>
          <cell r="J1312" t="e">
            <v>#N/A</v>
          </cell>
        </row>
        <row r="1313">
          <cell r="B1313">
            <v>819966</v>
          </cell>
          <cell r="C1313">
            <v>0.50319999999999998</v>
          </cell>
          <cell r="D1313">
            <v>0.3473</v>
          </cell>
          <cell r="E1313">
            <v>0.11509999999999999</v>
          </cell>
          <cell r="F1313">
            <v>8.0000000000000002E-3</v>
          </cell>
          <cell r="G1313">
            <v>3.2800000000000003E-2</v>
          </cell>
          <cell r="H1313" t="e">
            <v>#N/A</v>
          </cell>
          <cell r="I1313" t="e">
            <v>#N/A</v>
          </cell>
          <cell r="J1313" t="e">
            <v>#N/A</v>
          </cell>
        </row>
        <row r="1314">
          <cell r="B1314">
            <v>820347</v>
          </cell>
          <cell r="C1314">
            <v>1.4004000000000001</v>
          </cell>
          <cell r="D1314">
            <v>1.1008</v>
          </cell>
          <cell r="E1314">
            <v>0.25609999999999999</v>
          </cell>
          <cell r="F1314">
            <v>1.0699999999999999E-2</v>
          </cell>
          <cell r="G1314">
            <v>3.2800000000000003E-2</v>
          </cell>
          <cell r="H1314" t="e">
            <v>#N/A</v>
          </cell>
          <cell r="I1314" t="e">
            <v>#N/A</v>
          </cell>
          <cell r="J1314" t="e">
            <v>#N/A</v>
          </cell>
        </row>
        <row r="1315">
          <cell r="B1315">
            <v>819848</v>
          </cell>
          <cell r="C1315">
            <v>0.41820000000000002</v>
          </cell>
          <cell r="D1315">
            <v>0.38240000000000002</v>
          </cell>
          <cell r="E1315">
            <v>3.1E-2</v>
          </cell>
          <cell r="F1315">
            <v>4.7999999999999996E-3</v>
          </cell>
          <cell r="G1315">
            <v>0</v>
          </cell>
          <cell r="H1315" t="e">
            <v>#N/A</v>
          </cell>
          <cell r="I1315" t="e">
            <v>#N/A</v>
          </cell>
          <cell r="J1315" t="e">
            <v>#N/A</v>
          </cell>
        </row>
        <row r="1316">
          <cell r="B1316">
            <v>819813</v>
          </cell>
          <cell r="C1316">
            <v>0.81979999999999997</v>
          </cell>
          <cell r="D1316">
            <v>0.71150000000000002</v>
          </cell>
          <cell r="E1316">
            <v>8.4900000000000003E-2</v>
          </cell>
          <cell r="F1316">
            <v>1.0699999999999999E-2</v>
          </cell>
          <cell r="G1316">
            <v>1.26E-2</v>
          </cell>
          <cell r="H1316" t="e">
            <v>#N/A</v>
          </cell>
          <cell r="I1316" t="e">
            <v>#N/A</v>
          </cell>
          <cell r="J1316" t="e">
            <v>#N/A</v>
          </cell>
        </row>
        <row r="1317">
          <cell r="B1317">
            <v>819878</v>
          </cell>
          <cell r="C1317">
            <v>0.6381</v>
          </cell>
          <cell r="D1317">
            <v>0.53010000000000002</v>
          </cell>
          <cell r="E1317">
            <v>0.1047</v>
          </cell>
          <cell r="F1317">
            <v>3.3999999999999998E-3</v>
          </cell>
          <cell r="G1317">
            <v>0</v>
          </cell>
          <cell r="H1317" t="e">
            <v>#N/A</v>
          </cell>
          <cell r="I1317" t="e">
            <v>#N/A</v>
          </cell>
          <cell r="J1317" t="e">
            <v>#N/A</v>
          </cell>
        </row>
        <row r="1318">
          <cell r="B1318">
            <v>819846</v>
          </cell>
          <cell r="C1318">
            <v>1.8761000000000001</v>
          </cell>
          <cell r="D1318">
            <v>1.6240000000000001</v>
          </cell>
          <cell r="E1318">
            <v>0.22059999999999999</v>
          </cell>
          <cell r="F1318">
            <v>1.89E-2</v>
          </cell>
          <cell r="G1318">
            <v>1.26E-2</v>
          </cell>
          <cell r="H1318" t="e">
            <v>#N/A</v>
          </cell>
          <cell r="I1318" t="e">
            <v>#N/A</v>
          </cell>
          <cell r="J1318" t="e">
            <v>#N/A</v>
          </cell>
        </row>
        <row r="1319">
          <cell r="B1319">
            <v>820669</v>
          </cell>
          <cell r="C1319">
            <v>5.9711999999999996</v>
          </cell>
          <cell r="D1319">
            <v>5.0587</v>
          </cell>
          <cell r="E1319">
            <v>0.76039999999999996</v>
          </cell>
          <cell r="F1319">
            <v>0.1069</v>
          </cell>
          <cell r="G1319">
            <v>4.5400000000000003E-2</v>
          </cell>
          <cell r="I1319" t="e">
            <v>#N/A</v>
          </cell>
          <cell r="J1319" t="e">
            <v>#N/A</v>
          </cell>
        </row>
        <row r="1321">
          <cell r="B1321" t="str">
            <v>Evolução Unidade Centro (com subterrâneo)</v>
          </cell>
        </row>
        <row r="1322">
          <cell r="B1322" t="str">
            <v>CONSUM</v>
          </cell>
          <cell r="C1322" t="str">
            <v>TOTAL</v>
          </cell>
          <cell r="D1322" t="str">
            <v>NPROG</v>
          </cell>
          <cell r="E1322" t="str">
            <v>PROG</v>
          </cell>
          <cell r="F1322" t="str">
            <v>SUBT INT</v>
          </cell>
          <cell r="G1322" t="str">
            <v>SUBT EXT</v>
          </cell>
        </row>
        <row r="1323">
          <cell r="B1323">
            <v>870432</v>
          </cell>
          <cell r="C1323">
            <v>0.4582</v>
          </cell>
          <cell r="D1323">
            <v>0.38700000000000001</v>
          </cell>
          <cell r="E1323">
            <v>5.79E-2</v>
          </cell>
          <cell r="F1323">
            <v>1.34E-2</v>
          </cell>
          <cell r="G1323">
            <v>0</v>
          </cell>
          <cell r="H1323" t="e">
            <v>#N/A</v>
          </cell>
          <cell r="I1323" t="e">
            <v>#N/A</v>
          </cell>
          <cell r="J1323" t="e">
            <v>#N/A</v>
          </cell>
        </row>
        <row r="1324">
          <cell r="B1324">
            <v>870150</v>
          </cell>
          <cell r="C1324">
            <v>0.23069999999999999</v>
          </cell>
          <cell r="D1324">
            <v>0.19919999999999999</v>
          </cell>
          <cell r="E1324">
            <v>2.9700000000000001E-2</v>
          </cell>
          <cell r="F1324">
            <v>1.6999999999999999E-3</v>
          </cell>
          <cell r="G1324">
            <v>0</v>
          </cell>
          <cell r="H1324" t="e">
            <v>#N/A</v>
          </cell>
          <cell r="I1324" t="e">
            <v>#N/A</v>
          </cell>
          <cell r="J1324" t="e">
            <v>#N/A</v>
          </cell>
        </row>
        <row r="1325">
          <cell r="B1325">
            <v>870364</v>
          </cell>
          <cell r="C1325">
            <v>0.4279</v>
          </cell>
          <cell r="D1325">
            <v>0.3236</v>
          </cell>
          <cell r="E1325">
            <v>6.4299999999999996E-2</v>
          </cell>
          <cell r="F1325">
            <v>2.7000000000000001E-3</v>
          </cell>
          <cell r="G1325">
            <v>3.73E-2</v>
          </cell>
          <cell r="H1325" t="e">
            <v>#N/A</v>
          </cell>
          <cell r="I1325" t="e">
            <v>#N/A</v>
          </cell>
          <cell r="J1325" t="e">
            <v>#N/A</v>
          </cell>
        </row>
        <row r="1326">
          <cell r="B1326">
            <v>870315</v>
          </cell>
          <cell r="C1326">
            <v>1.1168</v>
          </cell>
          <cell r="D1326">
            <v>0.90980000000000005</v>
          </cell>
          <cell r="E1326">
            <v>0.15190000000000001</v>
          </cell>
          <cell r="F1326">
            <v>1.78E-2</v>
          </cell>
          <cell r="G1326">
            <v>3.73E-2</v>
          </cell>
          <cell r="H1326" t="e">
            <v>#N/A</v>
          </cell>
          <cell r="I1326" t="e">
            <v>#N/A</v>
          </cell>
          <cell r="J1326" t="e">
            <v>#N/A</v>
          </cell>
        </row>
        <row r="1327">
          <cell r="B1327">
            <v>870187</v>
          </cell>
          <cell r="C1327">
            <v>0.18920000000000001</v>
          </cell>
          <cell r="D1327">
            <v>0.13150000000000001</v>
          </cell>
          <cell r="E1327">
            <v>5.0099999999999999E-2</v>
          </cell>
          <cell r="F1327">
            <v>5.8999999999999999E-3</v>
          </cell>
          <cell r="G1327">
            <v>1.6999999999999999E-3</v>
          </cell>
          <cell r="H1327" t="e">
            <v>#N/A</v>
          </cell>
          <cell r="I1327" t="e">
            <v>#N/A</v>
          </cell>
          <cell r="J1327" t="e">
            <v>#N/A</v>
          </cell>
        </row>
        <row r="1328">
          <cell r="B1328">
            <v>870084</v>
          </cell>
          <cell r="C1328">
            <v>0.24610000000000001</v>
          </cell>
          <cell r="D1328">
            <v>0.1744</v>
          </cell>
          <cell r="E1328">
            <v>5.9900000000000002E-2</v>
          </cell>
          <cell r="F1328">
            <v>1.18E-2</v>
          </cell>
          <cell r="G1328">
            <v>0</v>
          </cell>
          <cell r="H1328" t="e">
            <v>#N/A</v>
          </cell>
          <cell r="I1328" t="e">
            <v>#N/A</v>
          </cell>
          <cell r="J1328" t="e">
            <v>#N/A</v>
          </cell>
        </row>
        <row r="1329">
          <cell r="B1329">
            <v>870131</v>
          </cell>
          <cell r="C1329">
            <v>0.19309999999999999</v>
          </cell>
          <cell r="D1329">
            <v>0.15390000000000001</v>
          </cell>
          <cell r="E1329">
            <v>3.4099999999999998E-2</v>
          </cell>
          <cell r="F1329">
            <v>5.0000000000000001E-3</v>
          </cell>
          <cell r="G1329">
            <v>0</v>
          </cell>
          <cell r="H1329" t="e">
            <v>#N/A</v>
          </cell>
          <cell r="I1329" t="e">
            <v>#N/A</v>
          </cell>
          <cell r="J1329" t="e">
            <v>#N/A</v>
          </cell>
        </row>
        <row r="1330">
          <cell r="B1330">
            <v>870134</v>
          </cell>
          <cell r="C1330">
            <v>0.62839999999999996</v>
          </cell>
          <cell r="D1330">
            <v>0.45979999999999999</v>
          </cell>
          <cell r="E1330">
            <v>0.14410000000000001</v>
          </cell>
          <cell r="F1330">
            <v>2.2700000000000001E-2</v>
          </cell>
          <cell r="G1330">
            <v>1.6999999999999999E-3</v>
          </cell>
          <cell r="H1330" t="e">
            <v>#N/A</v>
          </cell>
          <cell r="I1330" t="e">
            <v>#N/A</v>
          </cell>
          <cell r="J1330" t="e">
            <v>#N/A</v>
          </cell>
        </row>
        <row r="1331">
          <cell r="B1331">
            <v>870822</v>
          </cell>
          <cell r="C1331">
            <v>0.39169999999999999</v>
          </cell>
          <cell r="D1331">
            <v>0.28589999999999999</v>
          </cell>
          <cell r="E1331">
            <v>7.4999999999999997E-2</v>
          </cell>
          <cell r="F1331">
            <v>2.8299999999999999E-2</v>
          </cell>
          <cell r="G1331">
            <v>2.5000000000000001E-3</v>
          </cell>
          <cell r="H1331" t="e">
            <v>#N/A</v>
          </cell>
          <cell r="I1331" t="e">
            <v>#N/A</v>
          </cell>
          <cell r="J1331" t="e">
            <v>#N/A</v>
          </cell>
        </row>
        <row r="1332">
          <cell r="B1332">
            <v>871015</v>
          </cell>
          <cell r="C1332">
            <v>0.24110000000000001</v>
          </cell>
          <cell r="D1332">
            <v>0.1721</v>
          </cell>
          <cell r="E1332">
            <v>5.91E-2</v>
          </cell>
          <cell r="F1332">
            <v>9.9000000000000008E-3</v>
          </cell>
          <cell r="G1332">
            <v>0</v>
          </cell>
          <cell r="H1332" t="e">
            <v>#N/A</v>
          </cell>
          <cell r="I1332" t="e">
            <v>#N/A</v>
          </cell>
          <cell r="J1332" t="e">
            <v>#N/A</v>
          </cell>
        </row>
        <row r="1333">
          <cell r="B1333">
            <v>870836</v>
          </cell>
          <cell r="C1333">
            <v>0.32729999999999998</v>
          </cell>
          <cell r="D1333">
            <v>0.25359999999999999</v>
          </cell>
          <cell r="E1333">
            <v>7.0300000000000001E-2</v>
          </cell>
          <cell r="F1333">
            <v>0</v>
          </cell>
          <cell r="G1333">
            <v>3.3999999999999998E-3</v>
          </cell>
          <cell r="H1333" t="e">
            <v>#N/A</v>
          </cell>
          <cell r="I1333" t="e">
            <v>#N/A</v>
          </cell>
          <cell r="J1333" t="e">
            <v>#N/A</v>
          </cell>
        </row>
        <row r="1334">
          <cell r="B1334">
            <v>870891</v>
          </cell>
          <cell r="C1334">
            <v>0.96009999999999995</v>
          </cell>
          <cell r="D1334">
            <v>0.71160000000000001</v>
          </cell>
          <cell r="E1334">
            <v>0.2044</v>
          </cell>
          <cell r="F1334">
            <v>3.8199999999999998E-2</v>
          </cell>
          <cell r="G1334">
            <v>5.8999999999999999E-3</v>
          </cell>
          <cell r="H1334" t="e">
            <v>#N/A</v>
          </cell>
          <cell r="I1334" t="e">
            <v>#N/A</v>
          </cell>
          <cell r="J1334" t="e">
            <v>#N/A</v>
          </cell>
        </row>
        <row r="1335">
          <cell r="B1335">
            <v>870502</v>
          </cell>
          <cell r="C1335">
            <v>0.2228</v>
          </cell>
          <cell r="D1335">
            <v>0.14899999999999999</v>
          </cell>
          <cell r="E1335">
            <v>7.3899999999999993E-2</v>
          </cell>
          <cell r="F1335">
            <v>0</v>
          </cell>
          <cell r="G1335">
            <v>0</v>
          </cell>
          <cell r="H1335" t="e">
            <v>#N/A</v>
          </cell>
          <cell r="I1335" t="e">
            <v>#N/A</v>
          </cell>
          <cell r="J1335" t="e">
            <v>#N/A</v>
          </cell>
        </row>
        <row r="1336">
          <cell r="B1336">
            <v>870376</v>
          </cell>
          <cell r="C1336">
            <v>0.4108</v>
          </cell>
          <cell r="D1336">
            <v>0.33710000000000001</v>
          </cell>
          <cell r="E1336">
            <v>6.2799999999999995E-2</v>
          </cell>
          <cell r="F1336">
            <v>1.09E-2</v>
          </cell>
          <cell r="G1336">
            <v>0</v>
          </cell>
          <cell r="H1336" t="e">
            <v>#N/A</v>
          </cell>
          <cell r="I1336" t="e">
            <v>#N/A</v>
          </cell>
          <cell r="J1336" t="e">
            <v>#N/A</v>
          </cell>
        </row>
        <row r="1337">
          <cell r="B1337">
            <v>870972</v>
          </cell>
          <cell r="C1337">
            <v>0.67310000000000003</v>
          </cell>
          <cell r="D1337">
            <v>0.5968</v>
          </cell>
          <cell r="E1337">
            <v>6.7699999999999996E-2</v>
          </cell>
          <cell r="F1337">
            <v>8.6E-3</v>
          </cell>
          <cell r="G1337">
            <v>0</v>
          </cell>
          <cell r="H1337" t="e">
            <v>#N/A</v>
          </cell>
          <cell r="I1337" t="e">
            <v>#N/A</v>
          </cell>
          <cell r="J1337" t="e">
            <v>#N/A</v>
          </cell>
        </row>
        <row r="1338">
          <cell r="B1338">
            <v>870617</v>
          </cell>
          <cell r="C1338">
            <v>1.3068</v>
          </cell>
          <cell r="D1338">
            <v>1.083</v>
          </cell>
          <cell r="E1338">
            <v>0.2044</v>
          </cell>
          <cell r="F1338">
            <v>1.95E-2</v>
          </cell>
          <cell r="G1338">
            <v>0</v>
          </cell>
          <cell r="H1338" t="e">
            <v>#N/A</v>
          </cell>
          <cell r="I1338" t="e">
            <v>#N/A</v>
          </cell>
          <cell r="J1338" t="e">
            <v>#N/A</v>
          </cell>
        </row>
        <row r="1339">
          <cell r="B1339">
            <v>870489</v>
          </cell>
          <cell r="C1339">
            <v>4.0122999999999998</v>
          </cell>
          <cell r="D1339">
            <v>3.1644000000000001</v>
          </cell>
          <cell r="E1339">
            <v>0.70479999999999998</v>
          </cell>
          <cell r="F1339">
            <v>9.8199999999999996E-2</v>
          </cell>
          <cell r="G1339">
            <v>4.4900000000000002E-2</v>
          </cell>
          <cell r="I1339" t="e">
            <v>#N/A</v>
          </cell>
          <cell r="J1339" t="e">
            <v>#N/A</v>
          </cell>
        </row>
      </sheetData>
      <sheetData sheetId="57"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v>
          </cell>
          <cell r="J22" t="str">
            <v>Padrão Anual = 5</v>
          </cell>
        </row>
        <row r="23">
          <cell r="B23">
            <v>162219</v>
          </cell>
          <cell r="C23">
            <v>0.24030000000000001</v>
          </cell>
          <cell r="D23">
            <v>0.20180000000000001</v>
          </cell>
          <cell r="E23">
            <v>6.0000000000000001E-3</v>
          </cell>
          <cell r="F23">
            <v>3.2500000000000001E-2</v>
          </cell>
          <cell r="G23">
            <v>0</v>
          </cell>
          <cell r="H23">
            <v>2</v>
          </cell>
          <cell r="I23">
            <v>3</v>
          </cell>
          <cell r="J23">
            <v>5</v>
          </cell>
        </row>
        <row r="24">
          <cell r="B24">
            <v>162128</v>
          </cell>
          <cell r="C24">
            <v>0.14710000000000001</v>
          </cell>
          <cell r="D24">
            <v>0.13950000000000001</v>
          </cell>
          <cell r="E24">
            <v>7.7000000000000002E-3</v>
          </cell>
          <cell r="F24">
            <v>0</v>
          </cell>
          <cell r="G24">
            <v>0</v>
          </cell>
          <cell r="H24">
            <v>2</v>
          </cell>
          <cell r="I24">
            <v>3</v>
          </cell>
          <cell r="J24">
            <v>5</v>
          </cell>
        </row>
        <row r="25">
          <cell r="B25">
            <v>162150</v>
          </cell>
          <cell r="C25">
            <v>0.32819999999999999</v>
          </cell>
          <cell r="D25">
            <v>0.27589999999999998</v>
          </cell>
          <cell r="E25">
            <v>3.5099999999999999E-2</v>
          </cell>
          <cell r="F25">
            <v>1.72E-2</v>
          </cell>
          <cell r="G25">
            <v>0</v>
          </cell>
          <cell r="H25">
            <v>2</v>
          </cell>
          <cell r="I25">
            <v>3</v>
          </cell>
          <cell r="J25">
            <v>5</v>
          </cell>
        </row>
        <row r="26">
          <cell r="B26">
            <v>162166</v>
          </cell>
          <cell r="C26">
            <v>0.71560000000000001</v>
          </cell>
          <cell r="D26">
            <v>0.61719999999999997</v>
          </cell>
          <cell r="E26">
            <v>4.8800000000000003E-2</v>
          </cell>
          <cell r="F26">
            <v>4.9700000000000001E-2</v>
          </cell>
          <cell r="G26">
            <v>0</v>
          </cell>
          <cell r="H26">
            <v>2</v>
          </cell>
          <cell r="I26">
            <v>3</v>
          </cell>
          <cell r="J26">
            <v>5</v>
          </cell>
        </row>
        <row r="27">
          <cell r="B27">
            <v>162105</v>
          </cell>
          <cell r="C27">
            <v>0.27839999999999998</v>
          </cell>
          <cell r="D27">
            <v>0.23549999999999999</v>
          </cell>
          <cell r="E27">
            <v>4.1700000000000001E-2</v>
          </cell>
          <cell r="F27">
            <v>1.1999999999999999E-3</v>
          </cell>
          <cell r="G27">
            <v>0</v>
          </cell>
          <cell r="H27">
            <v>2</v>
          </cell>
          <cell r="I27">
            <v>3</v>
          </cell>
          <cell r="J27">
            <v>5</v>
          </cell>
        </row>
        <row r="28">
          <cell r="B28">
            <v>162105</v>
          </cell>
          <cell r="C28">
            <v>0.22500000000000001</v>
          </cell>
          <cell r="D28">
            <v>0.20319999999999999</v>
          </cell>
          <cell r="E28">
            <v>2.1899999999999999E-2</v>
          </cell>
          <cell r="F28">
            <v>0</v>
          </cell>
          <cell r="G28">
            <v>0</v>
          </cell>
          <cell r="H28">
            <v>2</v>
          </cell>
          <cell r="I28">
            <v>3</v>
          </cell>
          <cell r="J28">
            <v>5</v>
          </cell>
        </row>
        <row r="29">
          <cell r="B29">
            <v>162104</v>
          </cell>
          <cell r="C29">
            <v>0.1217</v>
          </cell>
          <cell r="D29">
            <v>0.1042</v>
          </cell>
          <cell r="E29">
            <v>1.34E-2</v>
          </cell>
          <cell r="F29">
            <v>4.0000000000000001E-3</v>
          </cell>
          <cell r="G29">
            <v>0</v>
          </cell>
          <cell r="H29">
            <v>2</v>
          </cell>
          <cell r="I29">
            <v>3</v>
          </cell>
          <cell r="J29">
            <v>5</v>
          </cell>
        </row>
        <row r="30">
          <cell r="B30">
            <v>162105</v>
          </cell>
          <cell r="C30">
            <v>0.62509999999999999</v>
          </cell>
          <cell r="D30">
            <v>0.54290000000000005</v>
          </cell>
          <cell r="E30">
            <v>7.6999999999999999E-2</v>
          </cell>
          <cell r="F30">
            <v>5.1999999999999998E-3</v>
          </cell>
          <cell r="G30">
            <v>0</v>
          </cell>
          <cell r="H30">
            <v>2</v>
          </cell>
          <cell r="I30">
            <v>3</v>
          </cell>
          <cell r="J30">
            <v>5</v>
          </cell>
        </row>
        <row r="31">
          <cell r="B31">
            <v>162349</v>
          </cell>
          <cell r="C31">
            <v>0.29370000000000002</v>
          </cell>
          <cell r="D31">
            <v>0.16689999999999999</v>
          </cell>
          <cell r="E31">
            <v>3.9600000000000003E-2</v>
          </cell>
          <cell r="F31">
            <v>8.7300000000000003E-2</v>
          </cell>
          <cell r="G31">
            <v>0</v>
          </cell>
          <cell r="H31">
            <v>2</v>
          </cell>
          <cell r="I31">
            <v>3</v>
          </cell>
          <cell r="J31">
            <v>5</v>
          </cell>
        </row>
        <row r="32">
          <cell r="B32">
            <v>162235</v>
          </cell>
          <cell r="C32">
            <v>0.2097</v>
          </cell>
          <cell r="D32">
            <v>0.1147</v>
          </cell>
          <cell r="E32">
            <v>5.3199999999999997E-2</v>
          </cell>
          <cell r="F32">
            <v>4.1799999999999997E-2</v>
          </cell>
          <cell r="G32">
            <v>0</v>
          </cell>
          <cell r="H32">
            <v>2</v>
          </cell>
          <cell r="I32">
            <v>3</v>
          </cell>
          <cell r="J32">
            <v>5</v>
          </cell>
        </row>
        <row r="33">
          <cell r="B33">
            <v>161778</v>
          </cell>
          <cell r="C33">
            <v>0.30880000000000002</v>
          </cell>
          <cell r="D33">
            <v>0.19869999999999999</v>
          </cell>
          <cell r="E33">
            <v>0.1101</v>
          </cell>
          <cell r="F33">
            <v>0</v>
          </cell>
          <cell r="G33">
            <v>0</v>
          </cell>
          <cell r="H33">
            <v>2</v>
          </cell>
          <cell r="I33">
            <v>3</v>
          </cell>
          <cell r="J33">
            <v>5</v>
          </cell>
        </row>
        <row r="34">
          <cell r="B34">
            <v>162121</v>
          </cell>
          <cell r="C34">
            <v>0.81210000000000004</v>
          </cell>
          <cell r="D34">
            <v>0.48020000000000002</v>
          </cell>
          <cell r="E34">
            <v>0.20280000000000001</v>
          </cell>
          <cell r="F34">
            <v>0.1293</v>
          </cell>
          <cell r="G34">
            <v>0</v>
          </cell>
          <cell r="H34">
            <v>2</v>
          </cell>
          <cell r="I34">
            <v>3</v>
          </cell>
          <cell r="J34">
            <v>5</v>
          </cell>
        </row>
        <row r="35">
          <cell r="B35">
            <v>161527</v>
          </cell>
          <cell r="C35">
            <v>0.1618</v>
          </cell>
          <cell r="D35">
            <v>8.9099999999999999E-2</v>
          </cell>
          <cell r="E35">
            <v>7.2700000000000001E-2</v>
          </cell>
          <cell r="F35">
            <v>0</v>
          </cell>
          <cell r="G35">
            <v>0</v>
          </cell>
          <cell r="H35">
            <v>2</v>
          </cell>
          <cell r="I35">
            <v>3</v>
          </cell>
          <cell r="J35">
            <v>5</v>
          </cell>
        </row>
        <row r="36">
          <cell r="B36">
            <v>161536</v>
          </cell>
          <cell r="C36">
            <v>0.28389999999999999</v>
          </cell>
          <cell r="D36">
            <v>0.23880000000000001</v>
          </cell>
          <cell r="E36">
            <v>4.4999999999999998E-2</v>
          </cell>
          <cell r="F36">
            <v>0</v>
          </cell>
          <cell r="G36">
            <v>0</v>
          </cell>
          <cell r="H36">
            <v>2</v>
          </cell>
          <cell r="I36">
            <v>3</v>
          </cell>
          <cell r="J36">
            <v>5</v>
          </cell>
        </row>
        <row r="37">
          <cell r="B37">
            <v>161536</v>
          </cell>
          <cell r="C37">
            <v>0.28960000000000002</v>
          </cell>
          <cell r="D37">
            <v>0.23930000000000001</v>
          </cell>
          <cell r="E37">
            <v>4.6300000000000001E-2</v>
          </cell>
          <cell r="F37">
            <v>4.1000000000000003E-3</v>
          </cell>
          <cell r="G37">
            <v>0</v>
          </cell>
          <cell r="H37">
            <v>2</v>
          </cell>
          <cell r="I37">
            <v>3</v>
          </cell>
          <cell r="J37">
            <v>5</v>
          </cell>
        </row>
        <row r="38">
          <cell r="B38">
            <v>161533</v>
          </cell>
          <cell r="C38">
            <v>0.73529999999999995</v>
          </cell>
          <cell r="D38">
            <v>0.56720000000000004</v>
          </cell>
          <cell r="E38">
            <v>0.16400000000000001</v>
          </cell>
          <cell r="F38">
            <v>4.1000000000000003E-3</v>
          </cell>
          <cell r="G38">
            <v>0</v>
          </cell>
          <cell r="I38">
            <v>3</v>
          </cell>
          <cell r="J38">
            <v>5</v>
          </cell>
        </row>
        <row r="39">
          <cell r="B39">
            <v>161981</v>
          </cell>
          <cell r="C39">
            <v>2.8881000000000001</v>
          </cell>
          <cell r="D39">
            <v>2.2075</v>
          </cell>
          <cell r="E39">
            <v>0.4924</v>
          </cell>
          <cell r="F39">
            <v>0.18840000000000001</v>
          </cell>
          <cell r="G39">
            <v>0</v>
          </cell>
          <cell r="J39">
            <v>5</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75175</v>
          </cell>
          <cell r="C43">
            <v>0.61050000000000004</v>
          </cell>
          <cell r="D43">
            <v>0.57330000000000003</v>
          </cell>
          <cell r="E43">
            <v>3.73E-2</v>
          </cell>
          <cell r="F43">
            <v>0</v>
          </cell>
          <cell r="G43">
            <v>0</v>
          </cell>
          <cell r="H43">
            <v>2.4</v>
          </cell>
          <cell r="I43">
            <v>4.8</v>
          </cell>
          <cell r="J43">
            <v>8</v>
          </cell>
        </row>
        <row r="44">
          <cell r="B44">
            <v>75169</v>
          </cell>
          <cell r="C44">
            <v>0.39500000000000002</v>
          </cell>
          <cell r="D44">
            <v>0.38269999999999998</v>
          </cell>
          <cell r="E44">
            <v>1.23E-2</v>
          </cell>
          <cell r="F44">
            <v>0</v>
          </cell>
          <cell r="G44">
            <v>0</v>
          </cell>
          <cell r="H44">
            <v>2.4</v>
          </cell>
          <cell r="I44">
            <v>4.8</v>
          </cell>
          <cell r="J44">
            <v>8</v>
          </cell>
        </row>
        <row r="45">
          <cell r="B45">
            <v>75180</v>
          </cell>
          <cell r="C45">
            <v>0.17169999999999999</v>
          </cell>
          <cell r="D45">
            <v>0.1671</v>
          </cell>
          <cell r="E45">
            <v>4.4999999999999997E-3</v>
          </cell>
          <cell r="F45">
            <v>0</v>
          </cell>
          <cell r="G45">
            <v>0</v>
          </cell>
          <cell r="H45">
            <v>2.4</v>
          </cell>
          <cell r="I45">
            <v>4.8</v>
          </cell>
          <cell r="J45">
            <v>8</v>
          </cell>
        </row>
        <row r="46">
          <cell r="B46">
            <v>75175</v>
          </cell>
          <cell r="C46">
            <v>1.1772</v>
          </cell>
          <cell r="D46">
            <v>1.1231</v>
          </cell>
          <cell r="E46">
            <v>5.4100000000000002E-2</v>
          </cell>
          <cell r="F46">
            <v>0</v>
          </cell>
          <cell r="G46">
            <v>0</v>
          </cell>
          <cell r="H46">
            <v>2.4</v>
          </cell>
          <cell r="I46">
            <v>4.8</v>
          </cell>
          <cell r="J46">
            <v>8</v>
          </cell>
        </row>
        <row r="47">
          <cell r="B47">
            <v>75169</v>
          </cell>
          <cell r="C47">
            <v>7.7899999999999997E-2</v>
          </cell>
          <cell r="D47">
            <v>7.3499999999999996E-2</v>
          </cell>
          <cell r="E47">
            <v>4.4000000000000003E-3</v>
          </cell>
          <cell r="F47">
            <v>0</v>
          </cell>
          <cell r="G47">
            <v>0</v>
          </cell>
          <cell r="H47">
            <v>2.4</v>
          </cell>
          <cell r="I47">
            <v>4.8</v>
          </cell>
          <cell r="J47">
            <v>8</v>
          </cell>
        </row>
        <row r="48">
          <cell r="B48">
            <v>75169</v>
          </cell>
          <cell r="C48">
            <v>0.29730000000000001</v>
          </cell>
          <cell r="D48">
            <v>0.26629999999999998</v>
          </cell>
          <cell r="E48">
            <v>6.7999999999999996E-3</v>
          </cell>
          <cell r="F48">
            <v>2.4199999999999999E-2</v>
          </cell>
          <cell r="G48">
            <v>0</v>
          </cell>
          <cell r="H48">
            <v>2.4</v>
          </cell>
          <cell r="I48">
            <v>4.8</v>
          </cell>
          <cell r="J48">
            <v>8</v>
          </cell>
        </row>
        <row r="49">
          <cell r="B49">
            <v>75169</v>
          </cell>
          <cell r="C49">
            <v>0.43630000000000002</v>
          </cell>
          <cell r="D49">
            <v>0.42680000000000001</v>
          </cell>
          <cell r="E49">
            <v>9.4999999999999998E-3</v>
          </cell>
          <cell r="F49">
            <v>0</v>
          </cell>
          <cell r="G49">
            <v>0</v>
          </cell>
          <cell r="H49">
            <v>2.4</v>
          </cell>
          <cell r="I49">
            <v>4.8</v>
          </cell>
          <cell r="J49">
            <v>8</v>
          </cell>
        </row>
        <row r="50">
          <cell r="B50">
            <v>75169</v>
          </cell>
          <cell r="C50">
            <v>0.8115</v>
          </cell>
          <cell r="D50">
            <v>0.76659999999999995</v>
          </cell>
          <cell r="E50">
            <v>2.07E-2</v>
          </cell>
          <cell r="F50">
            <v>2.4199999999999999E-2</v>
          </cell>
          <cell r="G50">
            <v>0</v>
          </cell>
          <cell r="H50">
            <v>2.4</v>
          </cell>
          <cell r="I50">
            <v>4.8</v>
          </cell>
          <cell r="J50">
            <v>8</v>
          </cell>
        </row>
        <row r="51">
          <cell r="B51">
            <v>75164</v>
          </cell>
          <cell r="C51">
            <v>0.27800000000000002</v>
          </cell>
          <cell r="D51">
            <v>0.21729999999999999</v>
          </cell>
          <cell r="E51">
            <v>6.0600000000000001E-2</v>
          </cell>
          <cell r="F51">
            <v>0</v>
          </cell>
          <cell r="G51">
            <v>0</v>
          </cell>
          <cell r="H51">
            <v>2.4</v>
          </cell>
          <cell r="I51">
            <v>4.8</v>
          </cell>
          <cell r="J51">
            <v>8</v>
          </cell>
        </row>
        <row r="52">
          <cell r="B52">
            <v>75165</v>
          </cell>
          <cell r="C52">
            <v>0.37540000000000001</v>
          </cell>
          <cell r="D52">
            <v>0.33539999999999998</v>
          </cell>
          <cell r="E52">
            <v>0.04</v>
          </cell>
          <cell r="F52">
            <v>0</v>
          </cell>
          <cell r="G52">
            <v>0</v>
          </cell>
          <cell r="H52">
            <v>2.4</v>
          </cell>
          <cell r="I52">
            <v>4.8</v>
          </cell>
          <cell r="J52">
            <v>8</v>
          </cell>
        </row>
        <row r="53">
          <cell r="B53">
            <v>75146</v>
          </cell>
          <cell r="C53">
            <v>0.38879999999999998</v>
          </cell>
          <cell r="D53">
            <v>0.34760000000000002</v>
          </cell>
          <cell r="E53">
            <v>4.1200000000000001E-2</v>
          </cell>
          <cell r="F53">
            <v>0</v>
          </cell>
          <cell r="G53">
            <v>0</v>
          </cell>
          <cell r="H53">
            <v>2.4</v>
          </cell>
          <cell r="I53">
            <v>4.8</v>
          </cell>
          <cell r="J53">
            <v>8</v>
          </cell>
        </row>
        <row r="54">
          <cell r="B54">
            <v>75158</v>
          </cell>
          <cell r="C54">
            <v>1.0422</v>
          </cell>
          <cell r="D54">
            <v>0.90029999999999999</v>
          </cell>
          <cell r="E54">
            <v>0.14180000000000001</v>
          </cell>
          <cell r="F54">
            <v>0</v>
          </cell>
          <cell r="G54">
            <v>0</v>
          </cell>
          <cell r="H54">
            <v>2.4</v>
          </cell>
          <cell r="I54">
            <v>4.8</v>
          </cell>
          <cell r="J54">
            <v>8</v>
          </cell>
        </row>
        <row r="55">
          <cell r="B55">
            <v>75139</v>
          </cell>
          <cell r="C55">
            <v>0.30790000000000001</v>
          </cell>
          <cell r="D55">
            <v>0.2366</v>
          </cell>
          <cell r="E55">
            <v>8.0999999999999996E-3</v>
          </cell>
          <cell r="F55">
            <v>6.3200000000000006E-2</v>
          </cell>
          <cell r="G55">
            <v>0</v>
          </cell>
          <cell r="H55">
            <v>2.4</v>
          </cell>
          <cell r="I55">
            <v>4.8</v>
          </cell>
          <cell r="J55">
            <v>8</v>
          </cell>
        </row>
        <row r="56">
          <cell r="B56">
            <v>75125</v>
          </cell>
          <cell r="C56">
            <v>0.1409</v>
          </cell>
          <cell r="D56">
            <v>0.13489999999999999</v>
          </cell>
          <cell r="E56">
            <v>6.0000000000000001E-3</v>
          </cell>
          <cell r="F56">
            <v>0</v>
          </cell>
          <cell r="G56">
            <v>0</v>
          </cell>
          <cell r="H56">
            <v>2.4</v>
          </cell>
          <cell r="I56">
            <v>4.8</v>
          </cell>
          <cell r="J56">
            <v>8</v>
          </cell>
        </row>
        <row r="57">
          <cell r="B57">
            <v>75123</v>
          </cell>
          <cell r="C57">
            <v>0.52180000000000004</v>
          </cell>
          <cell r="D57">
            <v>0.30170000000000002</v>
          </cell>
          <cell r="E57">
            <v>5.7099999999999998E-2</v>
          </cell>
          <cell r="F57">
            <v>0.16309999999999999</v>
          </cell>
          <cell r="G57">
            <v>0</v>
          </cell>
          <cell r="H57">
            <v>2.4</v>
          </cell>
          <cell r="I57">
            <v>4.8</v>
          </cell>
          <cell r="J57">
            <v>8</v>
          </cell>
        </row>
        <row r="58">
          <cell r="B58">
            <v>75129</v>
          </cell>
          <cell r="C58">
            <v>0.97060000000000002</v>
          </cell>
          <cell r="D58">
            <v>0.67320000000000002</v>
          </cell>
          <cell r="E58">
            <v>7.1199999999999999E-2</v>
          </cell>
          <cell r="F58">
            <v>0.2263</v>
          </cell>
          <cell r="G58">
            <v>0</v>
          </cell>
          <cell r="I58">
            <v>4.8</v>
          </cell>
          <cell r="J58">
            <v>8</v>
          </cell>
        </row>
        <row r="59">
          <cell r="B59">
            <v>75158</v>
          </cell>
          <cell r="C59">
            <v>4.0015000000000001</v>
          </cell>
          <cell r="D59">
            <v>3.4632999999999998</v>
          </cell>
          <cell r="E59">
            <v>0.2878</v>
          </cell>
          <cell r="F59">
            <v>0.25040000000000001</v>
          </cell>
          <cell r="G59">
            <v>0</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2,1</v>
          </cell>
          <cell r="I62" t="str">
            <v>Padrão Trimestral = 4,2</v>
          </cell>
          <cell r="J62" t="str">
            <v>Padrão Anual = 7</v>
          </cell>
        </row>
        <row r="63">
          <cell r="B63">
            <v>29847</v>
          </cell>
          <cell r="C63">
            <v>0.29559999999999997</v>
          </cell>
          <cell r="D63">
            <v>0.28720000000000001</v>
          </cell>
          <cell r="E63">
            <v>8.3999999999999995E-3</v>
          </cell>
          <cell r="F63">
            <v>0</v>
          </cell>
          <cell r="G63">
            <v>0</v>
          </cell>
          <cell r="H63">
            <v>2.1</v>
          </cell>
          <cell r="I63">
            <v>4.2</v>
          </cell>
          <cell r="J63">
            <v>7</v>
          </cell>
        </row>
        <row r="64">
          <cell r="B64">
            <v>29759</v>
          </cell>
          <cell r="C64">
            <v>0.4264</v>
          </cell>
          <cell r="D64">
            <v>0.41810000000000003</v>
          </cell>
          <cell r="E64">
            <v>8.2000000000000007E-3</v>
          </cell>
          <cell r="F64">
            <v>0</v>
          </cell>
          <cell r="G64">
            <v>0</v>
          </cell>
          <cell r="H64">
            <v>2.1</v>
          </cell>
          <cell r="I64">
            <v>4.2</v>
          </cell>
          <cell r="J64">
            <v>7</v>
          </cell>
        </row>
        <row r="65">
          <cell r="B65">
            <v>29761</v>
          </cell>
          <cell r="C65">
            <v>1.0128999999999999</v>
          </cell>
          <cell r="D65">
            <v>0.99909999999999999</v>
          </cell>
          <cell r="E65">
            <v>1.3899999999999999E-2</v>
          </cell>
          <cell r="F65">
            <v>0</v>
          </cell>
          <cell r="G65">
            <v>0</v>
          </cell>
          <cell r="H65">
            <v>2.1</v>
          </cell>
          <cell r="I65">
            <v>4.2</v>
          </cell>
          <cell r="J65">
            <v>7</v>
          </cell>
        </row>
        <row r="66">
          <cell r="B66">
            <v>29789</v>
          </cell>
          <cell r="C66">
            <v>1.7341</v>
          </cell>
          <cell r="D66">
            <v>1.7036</v>
          </cell>
          <cell r="E66">
            <v>3.0499999999999999E-2</v>
          </cell>
          <cell r="F66">
            <v>0</v>
          </cell>
          <cell r="G66">
            <v>0</v>
          </cell>
          <cell r="H66">
            <v>2.1</v>
          </cell>
          <cell r="I66">
            <v>4.2</v>
          </cell>
          <cell r="J66">
            <v>7</v>
          </cell>
        </row>
        <row r="67">
          <cell r="B67">
            <v>29758</v>
          </cell>
          <cell r="C67">
            <v>0.1087</v>
          </cell>
          <cell r="D67">
            <v>0.10630000000000001</v>
          </cell>
          <cell r="E67">
            <v>2.5000000000000001E-3</v>
          </cell>
          <cell r="F67">
            <v>0</v>
          </cell>
          <cell r="G67">
            <v>0</v>
          </cell>
          <cell r="H67">
            <v>2.1</v>
          </cell>
          <cell r="I67">
            <v>4.2</v>
          </cell>
          <cell r="J67">
            <v>7</v>
          </cell>
        </row>
        <row r="68">
          <cell r="B68">
            <v>29758</v>
          </cell>
          <cell r="C68">
            <v>0.36780000000000002</v>
          </cell>
          <cell r="D68">
            <v>0.3664</v>
          </cell>
          <cell r="E68">
            <v>1.4E-3</v>
          </cell>
          <cell r="F68">
            <v>0</v>
          </cell>
          <cell r="G68">
            <v>0</v>
          </cell>
          <cell r="H68">
            <v>2.1</v>
          </cell>
          <cell r="I68">
            <v>4.2</v>
          </cell>
          <cell r="J68">
            <v>7</v>
          </cell>
        </row>
        <row r="69">
          <cell r="B69">
            <v>29758</v>
          </cell>
          <cell r="C69">
            <v>0.20730000000000001</v>
          </cell>
          <cell r="D69">
            <v>0.20230000000000001</v>
          </cell>
          <cell r="E69">
            <v>5.0000000000000001E-3</v>
          </cell>
          <cell r="F69">
            <v>0</v>
          </cell>
          <cell r="G69">
            <v>0</v>
          </cell>
          <cell r="H69">
            <v>2.1</v>
          </cell>
          <cell r="I69">
            <v>4.2</v>
          </cell>
          <cell r="J69">
            <v>7</v>
          </cell>
        </row>
        <row r="70">
          <cell r="B70">
            <v>29758</v>
          </cell>
          <cell r="C70">
            <v>0.68379999999999996</v>
          </cell>
          <cell r="D70">
            <v>0.67500000000000004</v>
          </cell>
          <cell r="E70">
            <v>8.8999999999999999E-3</v>
          </cell>
          <cell r="F70">
            <v>0</v>
          </cell>
          <cell r="G70">
            <v>0</v>
          </cell>
          <cell r="H70">
            <v>2.1</v>
          </cell>
          <cell r="I70">
            <v>4.2</v>
          </cell>
          <cell r="J70">
            <v>7</v>
          </cell>
        </row>
        <row r="71">
          <cell r="B71">
            <v>29758</v>
          </cell>
          <cell r="C71">
            <v>0.28149999999999997</v>
          </cell>
          <cell r="D71">
            <v>0.27379999999999999</v>
          </cell>
          <cell r="E71">
            <v>7.7000000000000002E-3</v>
          </cell>
          <cell r="F71">
            <v>0</v>
          </cell>
          <cell r="G71">
            <v>0</v>
          </cell>
          <cell r="H71">
            <v>2.1</v>
          </cell>
          <cell r="I71">
            <v>4.2</v>
          </cell>
          <cell r="J71">
            <v>7</v>
          </cell>
        </row>
        <row r="72">
          <cell r="B72">
            <v>29756</v>
          </cell>
          <cell r="C72">
            <v>0.20569999999999999</v>
          </cell>
          <cell r="D72">
            <v>0.19270000000000001</v>
          </cell>
          <cell r="E72">
            <v>1.29E-2</v>
          </cell>
          <cell r="F72">
            <v>0</v>
          </cell>
          <cell r="G72">
            <v>0</v>
          </cell>
          <cell r="H72">
            <v>2.1</v>
          </cell>
          <cell r="I72">
            <v>4.2</v>
          </cell>
          <cell r="J72">
            <v>7</v>
          </cell>
        </row>
        <row r="73">
          <cell r="B73">
            <v>29791</v>
          </cell>
          <cell r="C73">
            <v>0.1799</v>
          </cell>
          <cell r="D73">
            <v>0.17519999999999999</v>
          </cell>
          <cell r="E73">
            <v>4.5999999999999999E-3</v>
          </cell>
          <cell r="F73">
            <v>0</v>
          </cell>
          <cell r="G73">
            <v>0</v>
          </cell>
          <cell r="H73">
            <v>2.1</v>
          </cell>
          <cell r="I73">
            <v>4.2</v>
          </cell>
          <cell r="J73">
            <v>7</v>
          </cell>
        </row>
        <row r="74">
          <cell r="B74">
            <v>29768</v>
          </cell>
          <cell r="C74">
            <v>0.66710000000000003</v>
          </cell>
          <cell r="D74">
            <v>0.64170000000000005</v>
          </cell>
          <cell r="E74">
            <v>2.52E-2</v>
          </cell>
          <cell r="F74">
            <v>0</v>
          </cell>
          <cell r="G74">
            <v>0</v>
          </cell>
          <cell r="H74">
            <v>2.1</v>
          </cell>
          <cell r="I74">
            <v>4.2</v>
          </cell>
          <cell r="J74">
            <v>7</v>
          </cell>
        </row>
        <row r="75">
          <cell r="B75">
            <v>29791</v>
          </cell>
          <cell r="C75">
            <v>0.30430000000000001</v>
          </cell>
          <cell r="D75">
            <v>0.30270000000000002</v>
          </cell>
          <cell r="E75">
            <v>1.5E-3</v>
          </cell>
          <cell r="F75">
            <v>0</v>
          </cell>
          <cell r="G75">
            <v>0</v>
          </cell>
          <cell r="H75">
            <v>2.1</v>
          </cell>
          <cell r="I75">
            <v>4.2</v>
          </cell>
          <cell r="J75">
            <v>7</v>
          </cell>
        </row>
        <row r="76">
          <cell r="B76">
            <v>29786</v>
          </cell>
          <cell r="C76">
            <v>1.7465999999999999</v>
          </cell>
          <cell r="D76">
            <v>1.1998</v>
          </cell>
          <cell r="E76">
            <v>1.5E-3</v>
          </cell>
          <cell r="F76">
            <v>0.54530000000000001</v>
          </cell>
          <cell r="G76">
            <v>0</v>
          </cell>
          <cell r="H76">
            <v>2.1</v>
          </cell>
          <cell r="I76">
            <v>4.2</v>
          </cell>
          <cell r="J76">
            <v>7</v>
          </cell>
        </row>
        <row r="77">
          <cell r="B77">
            <v>29784</v>
          </cell>
          <cell r="C77">
            <v>0.4017</v>
          </cell>
          <cell r="D77">
            <v>0.3881</v>
          </cell>
          <cell r="E77">
            <v>1.3599999999999999E-2</v>
          </cell>
          <cell r="F77">
            <v>0</v>
          </cell>
          <cell r="G77">
            <v>0</v>
          </cell>
          <cell r="H77">
            <v>2.1</v>
          </cell>
          <cell r="I77">
            <v>4.2</v>
          </cell>
          <cell r="J77">
            <v>7</v>
          </cell>
        </row>
        <row r="78">
          <cell r="B78">
            <v>29787</v>
          </cell>
          <cell r="C78">
            <v>2.4525000000000001</v>
          </cell>
          <cell r="D78">
            <v>1.8906000000000001</v>
          </cell>
          <cell r="E78">
            <v>1.66E-2</v>
          </cell>
          <cell r="F78">
            <v>0.54530000000000001</v>
          </cell>
          <cell r="G78">
            <v>0</v>
          </cell>
          <cell r="I78">
            <v>4.2</v>
          </cell>
          <cell r="J78">
            <v>7</v>
          </cell>
        </row>
        <row r="79">
          <cell r="B79">
            <v>29776</v>
          </cell>
          <cell r="C79">
            <v>5.5385999999999997</v>
          </cell>
          <cell r="D79">
            <v>4.9116999999999997</v>
          </cell>
          <cell r="E79">
            <v>8.1199999999999994E-2</v>
          </cell>
          <cell r="F79">
            <v>0.54549999999999998</v>
          </cell>
          <cell r="G79">
            <v>0</v>
          </cell>
          <cell r="J79">
            <v>7</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3,6</v>
          </cell>
          <cell r="I82" t="str">
            <v>Padrão Trimestral = 7,2</v>
          </cell>
          <cell r="J82" t="str">
            <v>Padrão Anual = 12</v>
          </cell>
        </row>
        <row r="83">
          <cell r="B83">
            <v>135803</v>
          </cell>
          <cell r="C83">
            <v>0.47039999999999998</v>
          </cell>
          <cell r="D83">
            <v>0.38350000000000001</v>
          </cell>
          <cell r="E83">
            <v>8.6900000000000005E-2</v>
          </cell>
          <cell r="F83">
            <v>0</v>
          </cell>
          <cell r="G83">
            <v>0</v>
          </cell>
          <cell r="H83">
            <v>3.6</v>
          </cell>
          <cell r="I83">
            <v>7.2</v>
          </cell>
          <cell r="J83">
            <v>12</v>
          </cell>
        </row>
        <row r="84">
          <cell r="B84">
            <v>135616</v>
          </cell>
          <cell r="C84">
            <v>0.47160000000000002</v>
          </cell>
          <cell r="D84">
            <v>0.43269999999999997</v>
          </cell>
          <cell r="E84">
            <v>3.8899999999999997E-2</v>
          </cell>
          <cell r="F84">
            <v>0</v>
          </cell>
          <cell r="G84">
            <v>0</v>
          </cell>
          <cell r="H84">
            <v>3.6</v>
          </cell>
          <cell r="I84">
            <v>7.2</v>
          </cell>
          <cell r="J84">
            <v>12</v>
          </cell>
        </row>
        <row r="85">
          <cell r="B85">
            <v>135677</v>
          </cell>
          <cell r="C85">
            <v>0.65749999999999997</v>
          </cell>
          <cell r="D85">
            <v>0.58879999999999999</v>
          </cell>
          <cell r="E85">
            <v>6.8699999999999997E-2</v>
          </cell>
          <cell r="F85">
            <v>0</v>
          </cell>
          <cell r="G85">
            <v>0</v>
          </cell>
          <cell r="H85">
            <v>3.6</v>
          </cell>
          <cell r="I85">
            <v>7.2</v>
          </cell>
          <cell r="J85">
            <v>12</v>
          </cell>
        </row>
        <row r="86">
          <cell r="B86">
            <v>135699</v>
          </cell>
          <cell r="C86">
            <v>1.5994999999999999</v>
          </cell>
          <cell r="D86">
            <v>1.4049</v>
          </cell>
          <cell r="E86">
            <v>0.19450000000000001</v>
          </cell>
          <cell r="F86">
            <v>0</v>
          </cell>
          <cell r="G86">
            <v>0</v>
          </cell>
          <cell r="H86">
            <v>3.6</v>
          </cell>
          <cell r="I86">
            <v>7.2</v>
          </cell>
          <cell r="J86">
            <v>12</v>
          </cell>
        </row>
        <row r="87">
          <cell r="B87">
            <v>135623</v>
          </cell>
          <cell r="C87">
            <v>0.49780000000000002</v>
          </cell>
          <cell r="D87">
            <v>0.43580000000000002</v>
          </cell>
          <cell r="E87">
            <v>6.2E-2</v>
          </cell>
          <cell r="F87">
            <v>0</v>
          </cell>
          <cell r="G87">
            <v>0</v>
          </cell>
          <cell r="H87">
            <v>3.6</v>
          </cell>
          <cell r="I87">
            <v>7.2</v>
          </cell>
          <cell r="J87">
            <v>12</v>
          </cell>
        </row>
        <row r="88">
          <cell r="B88">
            <v>135623</v>
          </cell>
          <cell r="C88">
            <v>1.1808000000000001</v>
          </cell>
          <cell r="D88">
            <v>0.40810000000000002</v>
          </cell>
          <cell r="E88">
            <v>2.64E-2</v>
          </cell>
          <cell r="F88">
            <v>0.74619999999999997</v>
          </cell>
          <cell r="G88">
            <v>0</v>
          </cell>
          <cell r="H88">
            <v>3.6</v>
          </cell>
          <cell r="I88">
            <v>7.2</v>
          </cell>
          <cell r="J88">
            <v>12</v>
          </cell>
        </row>
        <row r="89">
          <cell r="B89">
            <v>135623</v>
          </cell>
          <cell r="C89">
            <v>0.33079999999999998</v>
          </cell>
          <cell r="D89">
            <v>0.30020000000000002</v>
          </cell>
          <cell r="E89">
            <v>3.0599999999999999E-2</v>
          </cell>
          <cell r="F89">
            <v>0</v>
          </cell>
          <cell r="G89">
            <v>0</v>
          </cell>
          <cell r="H89">
            <v>3.6</v>
          </cell>
          <cell r="I89">
            <v>7.2</v>
          </cell>
          <cell r="J89">
            <v>12</v>
          </cell>
        </row>
        <row r="90">
          <cell r="B90">
            <v>135623</v>
          </cell>
          <cell r="C90">
            <v>2.0093999999999999</v>
          </cell>
          <cell r="D90">
            <v>1.1440999999999999</v>
          </cell>
          <cell r="E90">
            <v>0.11899999999999999</v>
          </cell>
          <cell r="F90">
            <v>0.74619999999999997</v>
          </cell>
          <cell r="G90">
            <v>0</v>
          </cell>
          <cell r="H90">
            <v>3.6</v>
          </cell>
          <cell r="I90">
            <v>7.2</v>
          </cell>
          <cell r="J90">
            <v>12</v>
          </cell>
        </row>
        <row r="91">
          <cell r="B91">
            <v>135582</v>
          </cell>
          <cell r="C91">
            <v>0.755</v>
          </cell>
          <cell r="D91">
            <v>0.73340000000000005</v>
          </cell>
          <cell r="E91">
            <v>2.1600000000000001E-2</v>
          </cell>
          <cell r="F91">
            <v>0</v>
          </cell>
          <cell r="G91">
            <v>0</v>
          </cell>
          <cell r="H91">
            <v>3.6</v>
          </cell>
          <cell r="I91">
            <v>7.2</v>
          </cell>
          <cell r="J91">
            <v>12</v>
          </cell>
        </row>
        <row r="92">
          <cell r="B92">
            <v>135456</v>
          </cell>
          <cell r="C92">
            <v>0.33510000000000001</v>
          </cell>
          <cell r="D92">
            <v>0.31180000000000002</v>
          </cell>
          <cell r="E92">
            <v>2.3300000000000001E-2</v>
          </cell>
          <cell r="F92">
            <v>0</v>
          </cell>
          <cell r="G92">
            <v>0</v>
          </cell>
          <cell r="H92">
            <v>3.6</v>
          </cell>
          <cell r="I92">
            <v>7.2</v>
          </cell>
          <cell r="J92">
            <v>12</v>
          </cell>
        </row>
        <row r="93">
          <cell r="B93">
            <v>135347</v>
          </cell>
          <cell r="C93">
            <v>0.40910000000000002</v>
          </cell>
          <cell r="D93">
            <v>0.28710000000000002</v>
          </cell>
          <cell r="E93">
            <v>0.122</v>
          </cell>
          <cell r="F93">
            <v>0</v>
          </cell>
          <cell r="G93">
            <v>0</v>
          </cell>
          <cell r="H93">
            <v>3.6</v>
          </cell>
          <cell r="I93">
            <v>7.2</v>
          </cell>
          <cell r="J93">
            <v>12</v>
          </cell>
        </row>
        <row r="94">
          <cell r="B94">
            <v>135462</v>
          </cell>
          <cell r="C94">
            <v>1.4995000000000001</v>
          </cell>
          <cell r="D94">
            <v>1.3327</v>
          </cell>
          <cell r="E94">
            <v>0.1668</v>
          </cell>
          <cell r="F94">
            <v>0</v>
          </cell>
          <cell r="G94">
            <v>0</v>
          </cell>
          <cell r="H94">
            <v>3.6</v>
          </cell>
          <cell r="I94">
            <v>7.2</v>
          </cell>
          <cell r="J94">
            <v>12</v>
          </cell>
        </row>
        <row r="95">
          <cell r="B95">
            <v>135313</v>
          </cell>
          <cell r="C95">
            <v>0.46410000000000001</v>
          </cell>
          <cell r="D95">
            <v>0.44369999999999998</v>
          </cell>
          <cell r="E95">
            <v>2.0400000000000001E-2</v>
          </cell>
          <cell r="F95">
            <v>0</v>
          </cell>
          <cell r="G95">
            <v>0</v>
          </cell>
          <cell r="H95">
            <v>3.6</v>
          </cell>
          <cell r="I95">
            <v>7.2</v>
          </cell>
          <cell r="J95">
            <v>12</v>
          </cell>
        </row>
        <row r="96">
          <cell r="B96">
            <v>135832</v>
          </cell>
          <cell r="C96">
            <v>0.71160000000000001</v>
          </cell>
          <cell r="D96">
            <v>0.65849999999999997</v>
          </cell>
          <cell r="E96">
            <v>1.14E-2</v>
          </cell>
          <cell r="F96">
            <v>4.1700000000000001E-2</v>
          </cell>
          <cell r="G96">
            <v>0</v>
          </cell>
          <cell r="H96">
            <v>3.6</v>
          </cell>
          <cell r="I96">
            <v>7.2</v>
          </cell>
          <cell r="J96">
            <v>12</v>
          </cell>
        </row>
        <row r="97">
          <cell r="B97">
            <v>135832</v>
          </cell>
          <cell r="C97">
            <v>0.77380000000000004</v>
          </cell>
          <cell r="D97">
            <v>0.76080000000000003</v>
          </cell>
          <cell r="E97">
            <v>1.2999999999999999E-2</v>
          </cell>
          <cell r="F97">
            <v>0</v>
          </cell>
          <cell r="G97">
            <v>0</v>
          </cell>
          <cell r="H97">
            <v>3.6</v>
          </cell>
          <cell r="I97">
            <v>7.2</v>
          </cell>
          <cell r="J97">
            <v>12</v>
          </cell>
        </row>
        <row r="98">
          <cell r="B98">
            <v>135659</v>
          </cell>
          <cell r="C98">
            <v>1.9501999999999999</v>
          </cell>
          <cell r="D98">
            <v>1.8636999999999999</v>
          </cell>
          <cell r="E98">
            <v>4.48E-2</v>
          </cell>
          <cell r="F98">
            <v>4.1799999999999997E-2</v>
          </cell>
          <cell r="G98">
            <v>0</v>
          </cell>
          <cell r="I98">
            <v>7.2</v>
          </cell>
          <cell r="J98">
            <v>12</v>
          </cell>
        </row>
        <row r="99">
          <cell r="B99">
            <v>135611</v>
          </cell>
          <cell r="C99">
            <v>7.0587999999999997</v>
          </cell>
          <cell r="D99">
            <v>5.7455999999999996</v>
          </cell>
          <cell r="E99">
            <v>0.52510000000000001</v>
          </cell>
          <cell r="F99">
            <v>0.78800000000000003</v>
          </cell>
          <cell r="G99">
            <v>0</v>
          </cell>
          <cell r="J99">
            <v>12</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2,1</v>
          </cell>
          <cell r="I102" t="str">
            <v>Padrão Trimestral = 4,2</v>
          </cell>
          <cell r="J102" t="str">
            <v>Padrão Anual = 7</v>
          </cell>
        </row>
        <row r="103">
          <cell r="B103">
            <v>99855</v>
          </cell>
          <cell r="C103">
            <v>0.4501</v>
          </cell>
          <cell r="D103">
            <v>0.44579999999999997</v>
          </cell>
          <cell r="E103">
            <v>4.3E-3</v>
          </cell>
          <cell r="F103">
            <v>0</v>
          </cell>
          <cell r="G103">
            <v>0</v>
          </cell>
          <cell r="H103">
            <v>2.1</v>
          </cell>
          <cell r="I103">
            <v>4.2</v>
          </cell>
          <cell r="J103">
            <v>7</v>
          </cell>
        </row>
        <row r="104">
          <cell r="B104">
            <v>99789</v>
          </cell>
          <cell r="C104">
            <v>0.24060000000000001</v>
          </cell>
          <cell r="D104">
            <v>0.2303</v>
          </cell>
          <cell r="E104">
            <v>1.03E-2</v>
          </cell>
          <cell r="F104">
            <v>0</v>
          </cell>
          <cell r="G104">
            <v>0</v>
          </cell>
          <cell r="H104">
            <v>2.1</v>
          </cell>
          <cell r="I104">
            <v>4.2</v>
          </cell>
          <cell r="J104">
            <v>7</v>
          </cell>
        </row>
        <row r="105">
          <cell r="B105">
            <v>99790</v>
          </cell>
          <cell r="C105">
            <v>0.49709999999999999</v>
          </cell>
          <cell r="D105">
            <v>0.43049999999999999</v>
          </cell>
          <cell r="E105">
            <v>6.6699999999999995E-2</v>
          </cell>
          <cell r="F105">
            <v>0</v>
          </cell>
          <cell r="G105">
            <v>0</v>
          </cell>
          <cell r="H105">
            <v>2.1</v>
          </cell>
          <cell r="I105">
            <v>4.2</v>
          </cell>
          <cell r="J105">
            <v>7</v>
          </cell>
        </row>
        <row r="106">
          <cell r="B106">
            <v>99811</v>
          </cell>
          <cell r="C106">
            <v>1.1878</v>
          </cell>
          <cell r="D106">
            <v>1.1067</v>
          </cell>
          <cell r="E106">
            <v>8.1299999999999997E-2</v>
          </cell>
          <cell r="F106">
            <v>0</v>
          </cell>
          <cell r="G106">
            <v>0</v>
          </cell>
          <cell r="H106">
            <v>2.1</v>
          </cell>
          <cell r="I106">
            <v>4.2</v>
          </cell>
          <cell r="J106">
            <v>7</v>
          </cell>
        </row>
        <row r="107">
          <cell r="B107">
            <v>99775</v>
          </cell>
          <cell r="C107">
            <v>0.21410000000000001</v>
          </cell>
          <cell r="D107">
            <v>0.20910000000000001</v>
          </cell>
          <cell r="E107">
            <v>5.0000000000000001E-3</v>
          </cell>
          <cell r="F107">
            <v>0</v>
          </cell>
          <cell r="G107">
            <v>0</v>
          </cell>
          <cell r="H107">
            <v>2.1</v>
          </cell>
          <cell r="I107">
            <v>4.2</v>
          </cell>
          <cell r="J107">
            <v>7</v>
          </cell>
        </row>
        <row r="108">
          <cell r="B108">
            <v>99774</v>
          </cell>
          <cell r="C108">
            <v>0.25090000000000001</v>
          </cell>
          <cell r="D108">
            <v>0.23039999999999999</v>
          </cell>
          <cell r="E108">
            <v>1.3599999999999999E-2</v>
          </cell>
          <cell r="F108">
            <v>6.8999999999999999E-3</v>
          </cell>
          <cell r="G108">
            <v>0</v>
          </cell>
          <cell r="H108">
            <v>2.1</v>
          </cell>
          <cell r="I108">
            <v>4.2</v>
          </cell>
          <cell r="J108">
            <v>7</v>
          </cell>
        </row>
        <row r="109">
          <cell r="B109">
            <v>99774</v>
          </cell>
          <cell r="C109">
            <v>0.32290000000000002</v>
          </cell>
          <cell r="D109">
            <v>0.31490000000000001</v>
          </cell>
          <cell r="E109">
            <v>8.0000000000000002E-3</v>
          </cell>
          <cell r="F109">
            <v>0</v>
          </cell>
          <cell r="G109">
            <v>0</v>
          </cell>
          <cell r="H109">
            <v>2.1</v>
          </cell>
          <cell r="I109">
            <v>4.2</v>
          </cell>
          <cell r="J109">
            <v>7</v>
          </cell>
        </row>
        <row r="110">
          <cell r="B110">
            <v>99774</v>
          </cell>
          <cell r="C110">
            <v>0.78790000000000004</v>
          </cell>
          <cell r="D110">
            <v>0.75439999999999996</v>
          </cell>
          <cell r="E110">
            <v>2.6599999999999999E-2</v>
          </cell>
          <cell r="F110">
            <v>6.8999999999999999E-3</v>
          </cell>
          <cell r="G110">
            <v>0</v>
          </cell>
          <cell r="H110">
            <v>2.1</v>
          </cell>
          <cell r="I110">
            <v>4.2</v>
          </cell>
          <cell r="J110">
            <v>7</v>
          </cell>
        </row>
        <row r="111">
          <cell r="B111">
            <v>99772</v>
          </cell>
          <cell r="C111">
            <v>0.38550000000000001</v>
          </cell>
          <cell r="D111">
            <v>0.35149999999999998</v>
          </cell>
          <cell r="E111">
            <v>3.4000000000000002E-2</v>
          </cell>
          <cell r="F111">
            <v>0</v>
          </cell>
          <cell r="G111">
            <v>0</v>
          </cell>
          <cell r="H111">
            <v>2.1</v>
          </cell>
          <cell r="I111">
            <v>4.2</v>
          </cell>
          <cell r="J111">
            <v>7</v>
          </cell>
        </row>
        <row r="112">
          <cell r="B112">
            <v>99751</v>
          </cell>
          <cell r="C112">
            <v>0.2349</v>
          </cell>
          <cell r="D112">
            <v>0.21959999999999999</v>
          </cell>
          <cell r="E112">
            <v>1.5299999999999999E-2</v>
          </cell>
          <cell r="F112">
            <v>0</v>
          </cell>
          <cell r="G112">
            <v>0</v>
          </cell>
          <cell r="H112">
            <v>2.1</v>
          </cell>
          <cell r="I112">
            <v>4.2</v>
          </cell>
          <cell r="J112">
            <v>7</v>
          </cell>
        </row>
        <row r="113">
          <cell r="B113">
            <v>99683</v>
          </cell>
          <cell r="C113">
            <v>9.2499999999999999E-2</v>
          </cell>
          <cell r="D113">
            <v>8.9599999999999999E-2</v>
          </cell>
          <cell r="E113">
            <v>3.0000000000000001E-3</v>
          </cell>
          <cell r="F113">
            <v>0</v>
          </cell>
          <cell r="G113">
            <v>0</v>
          </cell>
          <cell r="H113">
            <v>2.1</v>
          </cell>
          <cell r="I113">
            <v>4.2</v>
          </cell>
          <cell r="J113">
            <v>7</v>
          </cell>
        </row>
        <row r="114">
          <cell r="B114">
            <v>99735</v>
          </cell>
          <cell r="C114">
            <v>0.71299999999999997</v>
          </cell>
          <cell r="D114">
            <v>0.66080000000000005</v>
          </cell>
          <cell r="E114">
            <v>5.2299999999999999E-2</v>
          </cell>
          <cell r="F114">
            <v>0</v>
          </cell>
          <cell r="G114">
            <v>0</v>
          </cell>
          <cell r="H114">
            <v>2.1</v>
          </cell>
          <cell r="I114">
            <v>4.2</v>
          </cell>
          <cell r="J114">
            <v>7</v>
          </cell>
        </row>
        <row r="115">
          <cell r="B115">
            <v>99588</v>
          </cell>
          <cell r="C115">
            <v>0.17349999999999999</v>
          </cell>
          <cell r="D115">
            <v>0.16200000000000001</v>
          </cell>
          <cell r="E115">
            <v>1.14E-2</v>
          </cell>
          <cell r="F115">
            <v>0</v>
          </cell>
          <cell r="G115">
            <v>0</v>
          </cell>
          <cell r="H115">
            <v>2.1</v>
          </cell>
          <cell r="I115">
            <v>4.2</v>
          </cell>
          <cell r="J115">
            <v>7</v>
          </cell>
        </row>
        <row r="116">
          <cell r="B116">
            <v>99687</v>
          </cell>
          <cell r="C116">
            <v>0.53759999999999997</v>
          </cell>
          <cell r="D116">
            <v>0.52400000000000002</v>
          </cell>
          <cell r="E116">
            <v>1.3599999999999999E-2</v>
          </cell>
          <cell r="F116">
            <v>0</v>
          </cell>
          <cell r="G116">
            <v>0</v>
          </cell>
          <cell r="H116">
            <v>2.1</v>
          </cell>
          <cell r="I116">
            <v>4.2</v>
          </cell>
          <cell r="J116">
            <v>7</v>
          </cell>
        </row>
        <row r="117">
          <cell r="B117">
            <v>99685</v>
          </cell>
          <cell r="C117">
            <v>0.80459999999999998</v>
          </cell>
          <cell r="D117">
            <v>0.76690000000000003</v>
          </cell>
          <cell r="E117">
            <v>3.7699999999999997E-2</v>
          </cell>
          <cell r="F117">
            <v>0</v>
          </cell>
          <cell r="G117">
            <v>0</v>
          </cell>
          <cell r="H117">
            <v>2.1</v>
          </cell>
          <cell r="I117">
            <v>4.2</v>
          </cell>
          <cell r="J117">
            <v>7</v>
          </cell>
        </row>
        <row r="118">
          <cell r="B118">
            <v>99653</v>
          </cell>
          <cell r="C118">
            <v>1.516</v>
          </cell>
          <cell r="D118">
            <v>1.4532</v>
          </cell>
          <cell r="E118">
            <v>6.2700000000000006E-2</v>
          </cell>
          <cell r="F118">
            <v>0</v>
          </cell>
          <cell r="G118">
            <v>0</v>
          </cell>
          <cell r="I118">
            <v>4.2</v>
          </cell>
          <cell r="J118">
            <v>7</v>
          </cell>
        </row>
        <row r="119">
          <cell r="B119">
            <v>99744</v>
          </cell>
          <cell r="C119">
            <v>4.2043999999999997</v>
          </cell>
          <cell r="D119">
            <v>3.9746999999999999</v>
          </cell>
          <cell r="E119">
            <v>0.22289999999999999</v>
          </cell>
          <cell r="F119">
            <v>6.8999999999999999E-3</v>
          </cell>
          <cell r="G119">
            <v>0</v>
          </cell>
          <cell r="J119">
            <v>7</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3,6</v>
          </cell>
          <cell r="I122" t="str">
            <v>Padrão Trimestral = 7,2</v>
          </cell>
          <cell r="J122" t="str">
            <v>Padrão Anual = 12</v>
          </cell>
        </row>
        <row r="123">
          <cell r="B123">
            <v>104086</v>
          </cell>
          <cell r="C123">
            <v>0.65780000000000005</v>
          </cell>
          <cell r="D123">
            <v>0.54159999999999997</v>
          </cell>
          <cell r="E123">
            <v>1.6999999999999999E-3</v>
          </cell>
          <cell r="F123">
            <v>0.1145</v>
          </cell>
          <cell r="G123">
            <v>0</v>
          </cell>
          <cell r="H123">
            <v>3.6</v>
          </cell>
          <cell r="I123">
            <v>7.2</v>
          </cell>
          <cell r="J123">
            <v>12</v>
          </cell>
        </row>
        <row r="124">
          <cell r="B124">
            <v>103935</v>
          </cell>
          <cell r="C124">
            <v>0.1865</v>
          </cell>
          <cell r="D124">
            <v>0.1865</v>
          </cell>
          <cell r="E124">
            <v>1E-4</v>
          </cell>
          <cell r="F124">
            <v>0</v>
          </cell>
          <cell r="G124">
            <v>0</v>
          </cell>
          <cell r="H124">
            <v>3.6</v>
          </cell>
          <cell r="I124">
            <v>7.2</v>
          </cell>
          <cell r="J124">
            <v>12</v>
          </cell>
        </row>
        <row r="125">
          <cell r="B125">
            <v>103934</v>
          </cell>
          <cell r="C125">
            <v>1.2726</v>
          </cell>
          <cell r="D125">
            <v>0.43</v>
          </cell>
          <cell r="E125">
            <v>7.0000000000000001E-3</v>
          </cell>
          <cell r="F125">
            <v>0</v>
          </cell>
          <cell r="G125">
            <v>0.83560000000000001</v>
          </cell>
          <cell r="H125">
            <v>3.6</v>
          </cell>
          <cell r="I125">
            <v>7.2</v>
          </cell>
          <cell r="J125">
            <v>12</v>
          </cell>
        </row>
        <row r="126">
          <cell r="B126">
            <v>103985</v>
          </cell>
          <cell r="C126">
            <v>2.1168</v>
          </cell>
          <cell r="D126">
            <v>1.1583000000000001</v>
          </cell>
          <cell r="E126">
            <v>8.8000000000000005E-3</v>
          </cell>
          <cell r="F126">
            <v>0.11459999999999999</v>
          </cell>
          <cell r="G126">
            <v>0.83520000000000005</v>
          </cell>
          <cell r="H126">
            <v>3.6</v>
          </cell>
          <cell r="I126">
            <v>7.2</v>
          </cell>
          <cell r="J126">
            <v>12</v>
          </cell>
        </row>
        <row r="127">
          <cell r="B127">
            <v>103926</v>
          </cell>
          <cell r="C127">
            <v>0.39929999999999999</v>
          </cell>
          <cell r="D127">
            <v>0.39639999999999997</v>
          </cell>
          <cell r="E127">
            <v>2.8E-3</v>
          </cell>
          <cell r="F127">
            <v>0</v>
          </cell>
          <cell r="G127">
            <v>0</v>
          </cell>
          <cell r="H127">
            <v>3.6</v>
          </cell>
          <cell r="I127">
            <v>7.2</v>
          </cell>
          <cell r="J127">
            <v>12</v>
          </cell>
        </row>
        <row r="128">
          <cell r="B128">
            <v>103926</v>
          </cell>
          <cell r="C128">
            <v>0.41</v>
          </cell>
          <cell r="D128">
            <v>0.35780000000000001</v>
          </cell>
          <cell r="E128">
            <v>5.2200000000000003E-2</v>
          </cell>
          <cell r="F128">
            <v>0</v>
          </cell>
          <cell r="G128">
            <v>0</v>
          </cell>
          <cell r="H128">
            <v>3.6</v>
          </cell>
          <cell r="I128">
            <v>7.2</v>
          </cell>
          <cell r="J128">
            <v>12</v>
          </cell>
        </row>
        <row r="129">
          <cell r="B129">
            <v>103926</v>
          </cell>
          <cell r="C129">
            <v>0.55959999999999999</v>
          </cell>
          <cell r="D129">
            <v>0.42730000000000001</v>
          </cell>
          <cell r="E129">
            <v>1.4E-3</v>
          </cell>
          <cell r="F129">
            <v>0.13089999999999999</v>
          </cell>
          <cell r="G129">
            <v>0</v>
          </cell>
          <cell r="H129">
            <v>3.6</v>
          </cell>
          <cell r="I129">
            <v>7.2</v>
          </cell>
          <cell r="J129">
            <v>12</v>
          </cell>
        </row>
        <row r="130">
          <cell r="B130">
            <v>103926</v>
          </cell>
          <cell r="C130">
            <v>1.3689</v>
          </cell>
          <cell r="D130">
            <v>1.1815</v>
          </cell>
          <cell r="E130">
            <v>5.6399999999999999E-2</v>
          </cell>
          <cell r="F130">
            <v>0.13089999999999999</v>
          </cell>
          <cell r="G130">
            <v>0</v>
          </cell>
          <cell r="H130">
            <v>3.6</v>
          </cell>
          <cell r="I130">
            <v>7.2</v>
          </cell>
          <cell r="J130">
            <v>12</v>
          </cell>
        </row>
        <row r="131">
          <cell r="B131">
            <v>103923</v>
          </cell>
          <cell r="C131">
            <v>1.3729</v>
          </cell>
          <cell r="D131">
            <v>1.3575999999999999</v>
          </cell>
          <cell r="E131">
            <v>1.5299999999999999E-2</v>
          </cell>
          <cell r="F131">
            <v>0</v>
          </cell>
          <cell r="G131">
            <v>0</v>
          </cell>
          <cell r="H131">
            <v>3.6</v>
          </cell>
          <cell r="I131">
            <v>7.2</v>
          </cell>
          <cell r="J131">
            <v>12</v>
          </cell>
        </row>
        <row r="132">
          <cell r="B132">
            <v>103985</v>
          </cell>
          <cell r="C132">
            <v>0.32419999999999999</v>
          </cell>
          <cell r="D132">
            <v>0.26669999999999999</v>
          </cell>
          <cell r="E132">
            <v>5.7000000000000002E-2</v>
          </cell>
          <cell r="F132">
            <v>2.9999999999999997E-4</v>
          </cell>
          <cell r="G132">
            <v>2.9999999999999997E-4</v>
          </cell>
          <cell r="H132">
            <v>3.6</v>
          </cell>
          <cell r="I132">
            <v>7.2</v>
          </cell>
          <cell r="J132">
            <v>12</v>
          </cell>
        </row>
        <row r="133">
          <cell r="B133">
            <v>103954</v>
          </cell>
          <cell r="C133">
            <v>0.67949999999999999</v>
          </cell>
          <cell r="D133">
            <v>0.61860000000000004</v>
          </cell>
          <cell r="E133">
            <v>6.0999999999999999E-2</v>
          </cell>
          <cell r="F133">
            <v>0</v>
          </cell>
          <cell r="G133">
            <v>0</v>
          </cell>
          <cell r="H133">
            <v>3.6</v>
          </cell>
          <cell r="I133">
            <v>7.2</v>
          </cell>
          <cell r="J133">
            <v>12</v>
          </cell>
        </row>
        <row r="134">
          <cell r="B134">
            <v>103954</v>
          </cell>
          <cell r="C134">
            <v>2.3763000000000001</v>
          </cell>
          <cell r="D134">
            <v>2.2425999999999999</v>
          </cell>
          <cell r="E134">
            <v>0.1333</v>
          </cell>
          <cell r="F134">
            <v>2.9999999999999997E-4</v>
          </cell>
          <cell r="G134">
            <v>2.9999999999999997E-4</v>
          </cell>
          <cell r="H134">
            <v>3.6</v>
          </cell>
          <cell r="I134">
            <v>7.2</v>
          </cell>
          <cell r="J134">
            <v>12</v>
          </cell>
        </row>
        <row r="135">
          <cell r="B135">
            <v>103838</v>
          </cell>
          <cell r="C135">
            <v>0.62339999999999995</v>
          </cell>
          <cell r="D135">
            <v>0.3886</v>
          </cell>
          <cell r="E135">
            <v>6.1000000000000004E-3</v>
          </cell>
          <cell r="F135">
            <v>0</v>
          </cell>
          <cell r="G135">
            <v>0.22869999999999999</v>
          </cell>
          <cell r="H135">
            <v>3.6</v>
          </cell>
          <cell r="I135">
            <v>7.2</v>
          </cell>
          <cell r="J135">
            <v>12</v>
          </cell>
        </row>
        <row r="136">
          <cell r="B136">
            <v>103729</v>
          </cell>
          <cell r="C136">
            <v>0.52429999999999999</v>
          </cell>
          <cell r="D136">
            <v>0.50280000000000002</v>
          </cell>
          <cell r="E136">
            <v>2.1499999999999998E-2</v>
          </cell>
          <cell r="F136">
            <v>0</v>
          </cell>
          <cell r="G136">
            <v>0</v>
          </cell>
          <cell r="H136">
            <v>3.6</v>
          </cell>
          <cell r="I136">
            <v>7.2</v>
          </cell>
          <cell r="J136">
            <v>12</v>
          </cell>
        </row>
        <row r="137">
          <cell r="B137">
            <v>103615</v>
          </cell>
          <cell r="C137">
            <v>1.0133000000000001</v>
          </cell>
          <cell r="D137">
            <v>0.9647</v>
          </cell>
          <cell r="E137">
            <v>4.82E-2</v>
          </cell>
          <cell r="F137">
            <v>2.9999999999999997E-4</v>
          </cell>
          <cell r="G137">
            <v>0</v>
          </cell>
          <cell r="H137">
            <v>3.6</v>
          </cell>
          <cell r="I137">
            <v>7.2</v>
          </cell>
          <cell r="J137">
            <v>12</v>
          </cell>
        </row>
        <row r="138">
          <cell r="B138">
            <v>103727</v>
          </cell>
          <cell r="C138">
            <v>2.1606000000000001</v>
          </cell>
          <cell r="D138">
            <v>1.8554999999999999</v>
          </cell>
          <cell r="E138">
            <v>7.5800000000000006E-2</v>
          </cell>
          <cell r="F138">
            <v>2.9999999999999997E-4</v>
          </cell>
          <cell r="G138">
            <v>0.22889999999999999</v>
          </cell>
          <cell r="I138">
            <v>7.2</v>
          </cell>
          <cell r="J138">
            <v>12</v>
          </cell>
        </row>
        <row r="139">
          <cell r="B139">
            <v>103898</v>
          </cell>
          <cell r="C139">
            <v>8.0225000000000009</v>
          </cell>
          <cell r="D139">
            <v>6.4372999999999996</v>
          </cell>
          <cell r="E139">
            <v>0.2742</v>
          </cell>
          <cell r="F139">
            <v>0.2462</v>
          </cell>
          <cell r="G139">
            <v>1.0648</v>
          </cell>
          <cell r="J139">
            <v>12</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2,4</v>
          </cell>
          <cell r="I142" t="str">
            <v>Padrão Trimestral = 4,8</v>
          </cell>
          <cell r="J142" t="str">
            <v>Padrão Anual = 8</v>
          </cell>
        </row>
        <row r="143">
          <cell r="B143">
            <v>253718</v>
          </cell>
          <cell r="C143">
            <v>0.56489999999999996</v>
          </cell>
          <cell r="D143">
            <v>0.48459999999999998</v>
          </cell>
          <cell r="E143">
            <v>3.6900000000000002E-2</v>
          </cell>
          <cell r="F143">
            <v>4.3400000000000001E-2</v>
          </cell>
          <cell r="G143">
            <v>0</v>
          </cell>
          <cell r="H143">
            <v>2.4</v>
          </cell>
          <cell r="I143">
            <v>4.8</v>
          </cell>
          <cell r="J143">
            <v>8</v>
          </cell>
        </row>
        <row r="144">
          <cell r="B144">
            <v>253606</v>
          </cell>
          <cell r="C144">
            <v>0.26860000000000001</v>
          </cell>
          <cell r="D144">
            <v>0.23980000000000001</v>
          </cell>
          <cell r="E144">
            <v>2.8799999999999999E-2</v>
          </cell>
          <cell r="F144">
            <v>0</v>
          </cell>
          <cell r="G144">
            <v>0</v>
          </cell>
          <cell r="H144">
            <v>2.4</v>
          </cell>
          <cell r="I144">
            <v>4.8</v>
          </cell>
          <cell r="J144">
            <v>8</v>
          </cell>
        </row>
        <row r="145">
          <cell r="B145">
            <v>253587</v>
          </cell>
          <cell r="C145">
            <v>1.1143000000000001</v>
          </cell>
          <cell r="D145">
            <v>0.13389999999999999</v>
          </cell>
          <cell r="E145">
            <v>1.34E-2</v>
          </cell>
          <cell r="F145">
            <v>0.26169999999999999</v>
          </cell>
          <cell r="G145">
            <v>0.70530000000000004</v>
          </cell>
          <cell r="H145">
            <v>2.4</v>
          </cell>
          <cell r="I145">
            <v>4.8</v>
          </cell>
          <cell r="J145">
            <v>8</v>
          </cell>
        </row>
        <row r="146">
          <cell r="B146">
            <v>253637</v>
          </cell>
          <cell r="C146">
            <v>1.9477</v>
          </cell>
          <cell r="D146">
            <v>0.85840000000000005</v>
          </cell>
          <cell r="E146">
            <v>7.9100000000000004E-2</v>
          </cell>
          <cell r="F146">
            <v>0.30509999999999998</v>
          </cell>
          <cell r="G146">
            <v>0.70520000000000005</v>
          </cell>
          <cell r="H146">
            <v>2.4</v>
          </cell>
          <cell r="I146">
            <v>4.8</v>
          </cell>
          <cell r="J146">
            <v>8</v>
          </cell>
        </row>
        <row r="147">
          <cell r="B147">
            <v>253558</v>
          </cell>
          <cell r="C147">
            <v>0.1109</v>
          </cell>
          <cell r="D147">
            <v>9.6600000000000005E-2</v>
          </cell>
          <cell r="E147">
            <v>1.43E-2</v>
          </cell>
          <cell r="F147">
            <v>0</v>
          </cell>
          <cell r="G147">
            <v>0</v>
          </cell>
          <cell r="H147">
            <v>2.4</v>
          </cell>
          <cell r="I147">
            <v>4.8</v>
          </cell>
          <cell r="J147">
            <v>8</v>
          </cell>
        </row>
        <row r="148">
          <cell r="B148">
            <v>253558</v>
          </cell>
          <cell r="C148">
            <v>0.14499999999999999</v>
          </cell>
          <cell r="D148">
            <v>0.1062</v>
          </cell>
          <cell r="E148">
            <v>3.8800000000000001E-2</v>
          </cell>
          <cell r="F148">
            <v>0</v>
          </cell>
          <cell r="G148">
            <v>0</v>
          </cell>
          <cell r="H148">
            <v>2.4</v>
          </cell>
          <cell r="I148">
            <v>4.8</v>
          </cell>
          <cell r="J148">
            <v>8</v>
          </cell>
        </row>
        <row r="149">
          <cell r="B149">
            <v>253580</v>
          </cell>
          <cell r="C149">
            <v>0.2555</v>
          </cell>
          <cell r="D149">
            <v>0.24030000000000001</v>
          </cell>
          <cell r="E149">
            <v>1.52E-2</v>
          </cell>
          <cell r="F149">
            <v>0</v>
          </cell>
          <cell r="G149">
            <v>0</v>
          </cell>
          <cell r="H149">
            <v>2.4</v>
          </cell>
          <cell r="I149">
            <v>4.8</v>
          </cell>
          <cell r="J149">
            <v>8</v>
          </cell>
        </row>
        <row r="150">
          <cell r="B150">
            <v>253565</v>
          </cell>
          <cell r="C150">
            <v>0.51139999999999997</v>
          </cell>
          <cell r="D150">
            <v>0.44309999999999999</v>
          </cell>
          <cell r="E150">
            <v>6.83E-2</v>
          </cell>
          <cell r="F150">
            <v>0</v>
          </cell>
          <cell r="G150">
            <v>0</v>
          </cell>
          <cell r="H150">
            <v>2.4</v>
          </cell>
          <cell r="I150">
            <v>4.8</v>
          </cell>
          <cell r="J150">
            <v>8</v>
          </cell>
        </row>
        <row r="151">
          <cell r="B151">
            <v>253579</v>
          </cell>
          <cell r="C151">
            <v>0.56240000000000001</v>
          </cell>
          <cell r="D151">
            <v>0.52359999999999995</v>
          </cell>
          <cell r="E151">
            <v>1.9800000000000002E-2</v>
          </cell>
          <cell r="F151">
            <v>1.9E-2</v>
          </cell>
          <cell r="G151">
            <v>0</v>
          </cell>
          <cell r="H151">
            <v>2.4</v>
          </cell>
          <cell r="I151">
            <v>4.8</v>
          </cell>
          <cell r="J151">
            <v>8</v>
          </cell>
        </row>
        <row r="152">
          <cell r="B152">
            <v>253299</v>
          </cell>
          <cell r="C152">
            <v>0.45019999999999999</v>
          </cell>
          <cell r="D152">
            <v>0.21110000000000001</v>
          </cell>
          <cell r="E152">
            <v>1.61E-2</v>
          </cell>
          <cell r="F152">
            <v>0.22289999999999999</v>
          </cell>
          <cell r="G152">
            <v>0</v>
          </cell>
          <cell r="H152">
            <v>2.4</v>
          </cell>
          <cell r="I152">
            <v>4.8</v>
          </cell>
          <cell r="J152">
            <v>8</v>
          </cell>
        </row>
        <row r="153">
          <cell r="B153">
            <v>253200</v>
          </cell>
          <cell r="C153">
            <v>1.1241000000000001</v>
          </cell>
          <cell r="D153">
            <v>0.2155</v>
          </cell>
          <cell r="E153">
            <v>2.9499999999999998E-2</v>
          </cell>
          <cell r="F153">
            <v>0.1739</v>
          </cell>
          <cell r="G153">
            <v>0.70520000000000005</v>
          </cell>
          <cell r="H153">
            <v>2.4</v>
          </cell>
          <cell r="I153">
            <v>4.8</v>
          </cell>
          <cell r="J153">
            <v>8</v>
          </cell>
        </row>
        <row r="154">
          <cell r="B154">
            <v>253359</v>
          </cell>
          <cell r="C154">
            <v>2.1364000000000001</v>
          </cell>
          <cell r="D154">
            <v>0.95050000000000001</v>
          </cell>
          <cell r="E154">
            <v>6.54E-2</v>
          </cell>
          <cell r="F154">
            <v>0.41570000000000001</v>
          </cell>
          <cell r="G154">
            <v>0.70479999999999998</v>
          </cell>
          <cell r="H154">
            <v>2.4</v>
          </cell>
          <cell r="I154">
            <v>4.8</v>
          </cell>
          <cell r="J154">
            <v>8</v>
          </cell>
        </row>
        <row r="155">
          <cell r="B155">
            <v>253174</v>
          </cell>
          <cell r="C155">
            <v>0.1681</v>
          </cell>
          <cell r="D155">
            <v>0.159</v>
          </cell>
          <cell r="E155">
            <v>9.1000000000000004E-3</v>
          </cell>
          <cell r="F155">
            <v>0</v>
          </cell>
          <cell r="G155">
            <v>0</v>
          </cell>
          <cell r="H155">
            <v>2.4</v>
          </cell>
          <cell r="I155">
            <v>4.8</v>
          </cell>
          <cell r="J155">
            <v>8</v>
          </cell>
        </row>
        <row r="156">
          <cell r="B156">
            <v>253207</v>
          </cell>
          <cell r="C156">
            <v>0.89159999999999995</v>
          </cell>
          <cell r="D156">
            <v>0.38879999999999998</v>
          </cell>
          <cell r="E156">
            <v>4.7999999999999996E-3</v>
          </cell>
          <cell r="F156">
            <v>0</v>
          </cell>
          <cell r="G156">
            <v>0.498</v>
          </cell>
          <cell r="H156">
            <v>2.4</v>
          </cell>
          <cell r="I156">
            <v>4.8</v>
          </cell>
          <cell r="J156">
            <v>8</v>
          </cell>
        </row>
        <row r="157">
          <cell r="B157">
            <v>253191</v>
          </cell>
          <cell r="C157">
            <v>0.43769999999999998</v>
          </cell>
          <cell r="D157">
            <v>0.4194</v>
          </cell>
          <cell r="E157">
            <v>1.83E-2</v>
          </cell>
          <cell r="F157">
            <v>0</v>
          </cell>
          <cell r="G157">
            <v>0</v>
          </cell>
          <cell r="H157">
            <v>2.4</v>
          </cell>
          <cell r="I157">
            <v>4.8</v>
          </cell>
          <cell r="J157">
            <v>8</v>
          </cell>
        </row>
        <row r="158">
          <cell r="B158">
            <v>253191</v>
          </cell>
          <cell r="C158">
            <v>1.4974000000000001</v>
          </cell>
          <cell r="D158">
            <v>0.96719999999999995</v>
          </cell>
          <cell r="E158">
            <v>3.2199999999999999E-2</v>
          </cell>
          <cell r="F158">
            <v>0</v>
          </cell>
          <cell r="G158">
            <v>0.498</v>
          </cell>
          <cell r="I158">
            <v>4.8</v>
          </cell>
          <cell r="J158">
            <v>8</v>
          </cell>
        </row>
        <row r="159">
          <cell r="B159">
            <v>253438</v>
          </cell>
          <cell r="C159">
            <v>6.0926</v>
          </cell>
          <cell r="D159">
            <v>3.2187999999999999</v>
          </cell>
          <cell r="E159">
            <v>0.245</v>
          </cell>
          <cell r="F159">
            <v>0.7208</v>
          </cell>
          <cell r="G159">
            <v>1.9077999999999999</v>
          </cell>
          <cell r="J159">
            <v>8</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175675</v>
          </cell>
          <cell r="C163">
            <v>7.22E-2</v>
          </cell>
          <cell r="D163">
            <v>1.78E-2</v>
          </cell>
          <cell r="E163">
            <v>1.2699999999999999E-2</v>
          </cell>
          <cell r="F163">
            <v>4.1799999999999997E-2</v>
          </cell>
          <cell r="G163">
            <v>0</v>
          </cell>
          <cell r="H163">
            <v>1.8</v>
          </cell>
          <cell r="I163">
            <v>1.8</v>
          </cell>
          <cell r="J163">
            <v>3</v>
          </cell>
        </row>
        <row r="164">
          <cell r="B164">
            <v>175675</v>
          </cell>
          <cell r="C164">
            <v>7.0000000000000001E-3</v>
          </cell>
          <cell r="D164">
            <v>5.8999999999999999E-3</v>
          </cell>
          <cell r="E164">
            <v>1.1000000000000001E-3</v>
          </cell>
          <cell r="F164">
            <v>0</v>
          </cell>
          <cell r="G164">
            <v>0</v>
          </cell>
          <cell r="H164">
            <v>1.8</v>
          </cell>
          <cell r="I164">
            <v>1.8</v>
          </cell>
          <cell r="J164">
            <v>3</v>
          </cell>
        </row>
        <row r="165">
          <cell r="B165">
            <v>175677</v>
          </cell>
          <cell r="C165">
            <v>3.2199999999999999E-2</v>
          </cell>
          <cell r="D165">
            <v>1.9099999999999999E-2</v>
          </cell>
          <cell r="E165">
            <v>6.8999999999999999E-3</v>
          </cell>
          <cell r="F165">
            <v>0</v>
          </cell>
          <cell r="G165">
            <v>6.1999999999999998E-3</v>
          </cell>
          <cell r="H165">
            <v>1.8</v>
          </cell>
          <cell r="I165">
            <v>1.8</v>
          </cell>
          <cell r="J165">
            <v>3</v>
          </cell>
        </row>
        <row r="166">
          <cell r="B166">
            <v>175676</v>
          </cell>
          <cell r="C166">
            <v>0.1114</v>
          </cell>
          <cell r="D166">
            <v>4.2799999999999998E-2</v>
          </cell>
          <cell r="E166">
            <v>2.07E-2</v>
          </cell>
          <cell r="F166">
            <v>4.1799999999999997E-2</v>
          </cell>
          <cell r="G166">
            <v>6.1999999999999998E-3</v>
          </cell>
          <cell r="H166">
            <v>1.8</v>
          </cell>
          <cell r="I166">
            <v>1.8</v>
          </cell>
          <cell r="J166">
            <v>3</v>
          </cell>
        </row>
        <row r="167">
          <cell r="B167">
            <v>175643</v>
          </cell>
          <cell r="C167">
            <v>2.0299999999999999E-2</v>
          </cell>
          <cell r="D167">
            <v>8.3999999999999995E-3</v>
          </cell>
          <cell r="E167">
            <v>3.8E-3</v>
          </cell>
          <cell r="F167">
            <v>2.3999999999999998E-3</v>
          </cell>
          <cell r="G167">
            <v>5.7000000000000002E-3</v>
          </cell>
          <cell r="H167">
            <v>1.8</v>
          </cell>
          <cell r="I167">
            <v>1.8</v>
          </cell>
          <cell r="J167">
            <v>3</v>
          </cell>
        </row>
        <row r="168">
          <cell r="B168">
            <v>175595</v>
          </cell>
          <cell r="C168">
            <v>9.1999999999999998E-3</v>
          </cell>
          <cell r="D168">
            <v>2.2000000000000001E-3</v>
          </cell>
          <cell r="E168">
            <v>0</v>
          </cell>
          <cell r="F168">
            <v>7.0000000000000001E-3</v>
          </cell>
          <cell r="G168">
            <v>0</v>
          </cell>
          <cell r="H168">
            <v>1.8</v>
          </cell>
          <cell r="I168">
            <v>1.8</v>
          </cell>
          <cell r="J168">
            <v>3</v>
          </cell>
        </row>
        <row r="169">
          <cell r="B169">
            <v>175643</v>
          </cell>
          <cell r="C169">
            <v>1.8499999999999999E-2</v>
          </cell>
          <cell r="D169">
            <v>7.7000000000000002E-3</v>
          </cell>
          <cell r="E169">
            <v>8.0000000000000004E-4</v>
          </cell>
          <cell r="F169">
            <v>9.9000000000000008E-3</v>
          </cell>
          <cell r="G169">
            <v>0</v>
          </cell>
          <cell r="H169">
            <v>1.8</v>
          </cell>
          <cell r="I169">
            <v>1.8</v>
          </cell>
          <cell r="J169">
            <v>3</v>
          </cell>
        </row>
        <row r="170">
          <cell r="B170">
            <v>175627</v>
          </cell>
          <cell r="C170">
            <v>4.8000000000000001E-2</v>
          </cell>
          <cell r="D170">
            <v>1.83E-2</v>
          </cell>
          <cell r="E170">
            <v>4.5999999999999999E-3</v>
          </cell>
          <cell r="F170">
            <v>1.9300000000000001E-2</v>
          </cell>
          <cell r="G170">
            <v>5.7000000000000002E-3</v>
          </cell>
          <cell r="H170">
            <v>1.8</v>
          </cell>
          <cell r="I170">
            <v>1.8</v>
          </cell>
          <cell r="J170">
            <v>3</v>
          </cell>
        </row>
        <row r="171">
          <cell r="B171">
            <v>175692</v>
          </cell>
          <cell r="C171">
            <v>5.1400000000000001E-2</v>
          </cell>
          <cell r="D171">
            <v>1.95E-2</v>
          </cell>
          <cell r="E171">
            <v>8.0999999999999996E-3</v>
          </cell>
          <cell r="F171">
            <v>8.9999999999999998E-4</v>
          </cell>
          <cell r="G171">
            <v>2.29E-2</v>
          </cell>
          <cell r="H171">
            <v>1.8</v>
          </cell>
          <cell r="I171">
            <v>1.8</v>
          </cell>
          <cell r="J171">
            <v>3</v>
          </cell>
        </row>
        <row r="172">
          <cell r="B172">
            <v>175689</v>
          </cell>
          <cell r="C172">
            <v>1.9300000000000001E-2</v>
          </cell>
          <cell r="D172">
            <v>1.4200000000000001E-2</v>
          </cell>
          <cell r="E172">
            <v>5.1000000000000004E-3</v>
          </cell>
          <cell r="F172">
            <v>0</v>
          </cell>
          <cell r="G172">
            <v>0</v>
          </cell>
          <cell r="H172">
            <v>1.8</v>
          </cell>
          <cell r="I172">
            <v>1.8</v>
          </cell>
          <cell r="J172">
            <v>3</v>
          </cell>
        </row>
        <row r="173">
          <cell r="B173">
            <v>175689</v>
          </cell>
          <cell r="C173">
            <v>2.7E-2</v>
          </cell>
          <cell r="D173">
            <v>1.61E-2</v>
          </cell>
          <cell r="E173">
            <v>4.5999999999999999E-3</v>
          </cell>
          <cell r="F173">
            <v>0</v>
          </cell>
          <cell r="G173">
            <v>6.1999999999999998E-3</v>
          </cell>
          <cell r="H173">
            <v>1.8</v>
          </cell>
          <cell r="I173">
            <v>1.8</v>
          </cell>
          <cell r="J173">
            <v>3</v>
          </cell>
        </row>
        <row r="174">
          <cell r="B174">
            <v>175690</v>
          </cell>
          <cell r="C174">
            <v>9.7699999999999995E-2</v>
          </cell>
          <cell r="D174">
            <v>4.9799999999999997E-2</v>
          </cell>
          <cell r="E174">
            <v>1.78E-2</v>
          </cell>
          <cell r="F174">
            <v>8.9999999999999998E-4</v>
          </cell>
          <cell r="G174">
            <v>2.9100000000000001E-2</v>
          </cell>
          <cell r="H174">
            <v>1.8</v>
          </cell>
          <cell r="I174">
            <v>1.8</v>
          </cell>
          <cell r="J174">
            <v>3</v>
          </cell>
        </row>
        <row r="175">
          <cell r="B175">
            <v>175641</v>
          </cell>
          <cell r="C175">
            <v>3.2199999999999999E-2</v>
          </cell>
          <cell r="D175">
            <v>1.6199999999999999E-2</v>
          </cell>
          <cell r="E175">
            <v>1.6E-2</v>
          </cell>
          <cell r="F175">
            <v>0</v>
          </cell>
          <cell r="G175">
            <v>0</v>
          </cell>
          <cell r="H175">
            <v>1.8</v>
          </cell>
          <cell r="I175">
            <v>1.8</v>
          </cell>
          <cell r="J175">
            <v>3</v>
          </cell>
        </row>
        <row r="176">
          <cell r="B176">
            <v>175536</v>
          </cell>
          <cell r="C176">
            <v>9.9400000000000002E-2</v>
          </cell>
          <cell r="D176">
            <v>1.29E-2</v>
          </cell>
          <cell r="E176">
            <v>3.8999999999999998E-3</v>
          </cell>
          <cell r="F176">
            <v>8.2699999999999996E-2</v>
          </cell>
          <cell r="G176">
            <v>0</v>
          </cell>
          <cell r="H176">
            <v>1.8</v>
          </cell>
          <cell r="I176">
            <v>1.8</v>
          </cell>
          <cell r="J176">
            <v>3</v>
          </cell>
        </row>
        <row r="177">
          <cell r="B177">
            <v>175532</v>
          </cell>
          <cell r="C177">
            <v>0.2727</v>
          </cell>
          <cell r="D177">
            <v>0.26400000000000001</v>
          </cell>
          <cell r="E177">
            <v>6.3E-3</v>
          </cell>
          <cell r="F177">
            <v>2.3E-3</v>
          </cell>
          <cell r="G177">
            <v>0</v>
          </cell>
          <cell r="H177">
            <v>1.8</v>
          </cell>
          <cell r="I177">
            <v>1.8</v>
          </cell>
          <cell r="J177">
            <v>3</v>
          </cell>
        </row>
        <row r="178">
          <cell r="B178">
            <v>175570</v>
          </cell>
          <cell r="C178">
            <v>0.4042</v>
          </cell>
          <cell r="D178">
            <v>0.29299999999999998</v>
          </cell>
          <cell r="E178">
            <v>2.6200000000000001E-2</v>
          </cell>
          <cell r="F178">
            <v>8.5000000000000006E-2</v>
          </cell>
          <cell r="G178">
            <v>0</v>
          </cell>
          <cell r="I178">
            <v>1.8</v>
          </cell>
          <cell r="J178">
            <v>3</v>
          </cell>
        </row>
        <row r="179">
          <cell r="B179">
            <v>175641</v>
          </cell>
          <cell r="C179">
            <v>0.66120000000000001</v>
          </cell>
          <cell r="D179">
            <v>0.40389999999999998</v>
          </cell>
          <cell r="E179">
            <v>6.93E-2</v>
          </cell>
          <cell r="F179">
            <v>0.14699999999999999</v>
          </cell>
          <cell r="G179">
            <v>4.1000000000000002E-2</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2,4</v>
          </cell>
          <cell r="I182" t="str">
            <v>Padrão Trimestral = 4,8</v>
          </cell>
          <cell r="J182" t="str">
            <v>Padrão Anual = 8</v>
          </cell>
        </row>
        <row r="183">
          <cell r="B183">
            <v>113863</v>
          </cell>
          <cell r="C183">
            <v>0.53110000000000002</v>
          </cell>
          <cell r="D183">
            <v>0.39140000000000003</v>
          </cell>
          <cell r="E183">
            <v>1.89E-2</v>
          </cell>
          <cell r="F183">
            <v>0.1208</v>
          </cell>
          <cell r="G183">
            <v>0</v>
          </cell>
          <cell r="H183">
            <v>2.4</v>
          </cell>
          <cell r="I183">
            <v>4.8</v>
          </cell>
          <cell r="J183">
            <v>8</v>
          </cell>
        </row>
        <row r="184">
          <cell r="B184">
            <v>113949</v>
          </cell>
          <cell r="C184">
            <v>0.10489999999999999</v>
          </cell>
          <cell r="D184">
            <v>7.46E-2</v>
          </cell>
          <cell r="E184">
            <v>3.0300000000000001E-2</v>
          </cell>
          <cell r="F184">
            <v>0</v>
          </cell>
          <cell r="G184">
            <v>0</v>
          </cell>
          <cell r="H184">
            <v>2.4</v>
          </cell>
          <cell r="I184">
            <v>4.8</v>
          </cell>
          <cell r="J184">
            <v>8</v>
          </cell>
        </row>
        <row r="185">
          <cell r="B185">
            <v>113965</v>
          </cell>
          <cell r="C185">
            <v>0.41689999999999999</v>
          </cell>
          <cell r="D185">
            <v>0.37869999999999998</v>
          </cell>
          <cell r="E185">
            <v>1.1900000000000001E-2</v>
          </cell>
          <cell r="F185">
            <v>2.63E-2</v>
          </cell>
          <cell r="G185">
            <v>0</v>
          </cell>
          <cell r="H185">
            <v>2.4</v>
          </cell>
          <cell r="I185">
            <v>4.8</v>
          </cell>
          <cell r="J185">
            <v>8</v>
          </cell>
        </row>
        <row r="186">
          <cell r="B186">
            <v>113926</v>
          </cell>
          <cell r="C186">
            <v>1.0528</v>
          </cell>
          <cell r="D186">
            <v>0.84460000000000002</v>
          </cell>
          <cell r="E186">
            <v>6.1100000000000002E-2</v>
          </cell>
          <cell r="F186">
            <v>0.14699999999999999</v>
          </cell>
          <cell r="G186">
            <v>0</v>
          </cell>
          <cell r="H186">
            <v>2.4</v>
          </cell>
          <cell r="I186">
            <v>4.8</v>
          </cell>
          <cell r="J186">
            <v>8</v>
          </cell>
        </row>
        <row r="187">
          <cell r="B187">
            <v>114065</v>
          </cell>
          <cell r="C187">
            <v>0.25259999999999999</v>
          </cell>
          <cell r="D187">
            <v>0.23100000000000001</v>
          </cell>
          <cell r="E187">
            <v>2.1600000000000001E-2</v>
          </cell>
          <cell r="F187">
            <v>0</v>
          </cell>
          <cell r="G187">
            <v>0</v>
          </cell>
          <cell r="H187">
            <v>2.4</v>
          </cell>
          <cell r="I187">
            <v>4.8</v>
          </cell>
          <cell r="J187">
            <v>8</v>
          </cell>
        </row>
        <row r="188">
          <cell r="B188">
            <v>114016</v>
          </cell>
          <cell r="C188">
            <v>0.17649999999999999</v>
          </cell>
          <cell r="D188">
            <v>0.17330000000000001</v>
          </cell>
          <cell r="E188">
            <v>3.2000000000000002E-3</v>
          </cell>
          <cell r="F188">
            <v>0</v>
          </cell>
          <cell r="G188">
            <v>0</v>
          </cell>
          <cell r="H188">
            <v>2.4</v>
          </cell>
          <cell r="I188">
            <v>4.8</v>
          </cell>
          <cell r="J188">
            <v>8</v>
          </cell>
        </row>
        <row r="189">
          <cell r="B189">
            <v>114016</v>
          </cell>
          <cell r="C189">
            <v>0.32119999999999999</v>
          </cell>
          <cell r="D189">
            <v>0.31419999999999998</v>
          </cell>
          <cell r="E189">
            <v>7.0000000000000001E-3</v>
          </cell>
          <cell r="F189">
            <v>0</v>
          </cell>
          <cell r="G189">
            <v>0</v>
          </cell>
          <cell r="H189">
            <v>2.4</v>
          </cell>
          <cell r="I189">
            <v>4.8</v>
          </cell>
          <cell r="J189">
            <v>8</v>
          </cell>
        </row>
        <row r="190">
          <cell r="B190">
            <v>114032</v>
          </cell>
          <cell r="C190">
            <v>0.75029999999999997</v>
          </cell>
          <cell r="D190">
            <v>0.71850000000000003</v>
          </cell>
          <cell r="E190">
            <v>3.1800000000000002E-2</v>
          </cell>
          <cell r="F190">
            <v>0</v>
          </cell>
          <cell r="G190">
            <v>0</v>
          </cell>
          <cell r="H190">
            <v>2.4</v>
          </cell>
          <cell r="I190">
            <v>4.8</v>
          </cell>
          <cell r="J190">
            <v>8</v>
          </cell>
        </row>
        <row r="191">
          <cell r="B191">
            <v>114627</v>
          </cell>
          <cell r="C191">
            <v>0.64870000000000005</v>
          </cell>
          <cell r="D191">
            <v>0.62939999999999996</v>
          </cell>
          <cell r="E191">
            <v>1.9300000000000001E-2</v>
          </cell>
          <cell r="F191">
            <v>0</v>
          </cell>
          <cell r="G191">
            <v>0</v>
          </cell>
          <cell r="H191">
            <v>2.4</v>
          </cell>
          <cell r="I191">
            <v>4.8</v>
          </cell>
          <cell r="J191">
            <v>8</v>
          </cell>
        </row>
        <row r="192">
          <cell r="B192">
            <v>115016</v>
          </cell>
          <cell r="C192">
            <v>0.2576</v>
          </cell>
          <cell r="D192">
            <v>0.1193</v>
          </cell>
          <cell r="E192">
            <v>1.9099999999999999E-2</v>
          </cell>
          <cell r="F192">
            <v>0.1192</v>
          </cell>
          <cell r="G192">
            <v>0</v>
          </cell>
          <cell r="H192">
            <v>2.4</v>
          </cell>
          <cell r="I192">
            <v>4.8</v>
          </cell>
          <cell r="J192">
            <v>8</v>
          </cell>
        </row>
        <row r="193">
          <cell r="B193">
            <v>115298</v>
          </cell>
          <cell r="C193">
            <v>0.44740000000000002</v>
          </cell>
          <cell r="D193">
            <v>0.40949999999999998</v>
          </cell>
          <cell r="E193">
            <v>3.7900000000000003E-2</v>
          </cell>
          <cell r="F193">
            <v>0</v>
          </cell>
          <cell r="G193">
            <v>0</v>
          </cell>
          <cell r="H193">
            <v>2.4</v>
          </cell>
          <cell r="I193">
            <v>4.8</v>
          </cell>
          <cell r="J193">
            <v>8</v>
          </cell>
        </row>
        <row r="194">
          <cell r="B194">
            <v>114980</v>
          </cell>
          <cell r="C194">
            <v>1.353</v>
          </cell>
          <cell r="D194">
            <v>1.1574</v>
          </cell>
          <cell r="E194">
            <v>7.6399999999999996E-2</v>
          </cell>
          <cell r="F194">
            <v>0.1192</v>
          </cell>
          <cell r="G194">
            <v>0</v>
          </cell>
          <cell r="H194">
            <v>2.4</v>
          </cell>
          <cell r="I194">
            <v>4.8</v>
          </cell>
          <cell r="J194">
            <v>8</v>
          </cell>
        </row>
        <row r="195">
          <cell r="B195">
            <v>115280</v>
          </cell>
          <cell r="C195">
            <v>0.1827</v>
          </cell>
          <cell r="D195">
            <v>0.1618</v>
          </cell>
          <cell r="E195">
            <v>2.0899999999999998E-2</v>
          </cell>
          <cell r="F195">
            <v>0</v>
          </cell>
          <cell r="G195">
            <v>0</v>
          </cell>
          <cell r="H195">
            <v>2.4</v>
          </cell>
          <cell r="I195">
            <v>4.8</v>
          </cell>
          <cell r="J195">
            <v>8</v>
          </cell>
        </row>
        <row r="196">
          <cell r="B196">
            <v>115320</v>
          </cell>
          <cell r="C196">
            <v>0.21510000000000001</v>
          </cell>
          <cell r="D196">
            <v>0.1986</v>
          </cell>
          <cell r="E196">
            <v>1.66E-2</v>
          </cell>
          <cell r="F196">
            <v>0</v>
          </cell>
          <cell r="G196">
            <v>0</v>
          </cell>
          <cell r="H196">
            <v>2.4</v>
          </cell>
          <cell r="I196">
            <v>4.8</v>
          </cell>
          <cell r="J196">
            <v>8</v>
          </cell>
        </row>
        <row r="197">
          <cell r="B197">
            <v>115939</v>
          </cell>
          <cell r="C197">
            <v>0.44800000000000001</v>
          </cell>
          <cell r="D197">
            <v>0.2576</v>
          </cell>
          <cell r="E197">
            <v>4.9399999999999999E-2</v>
          </cell>
          <cell r="F197">
            <v>0.14099999999999999</v>
          </cell>
          <cell r="G197">
            <v>0</v>
          </cell>
          <cell r="H197">
            <v>2.4</v>
          </cell>
          <cell r="I197">
            <v>4.8</v>
          </cell>
          <cell r="J197">
            <v>8</v>
          </cell>
        </row>
        <row r="198">
          <cell r="B198">
            <v>115513</v>
          </cell>
          <cell r="C198">
            <v>0.84670000000000001</v>
          </cell>
          <cell r="D198">
            <v>0.61829999999999996</v>
          </cell>
          <cell r="E198">
            <v>8.6999999999999994E-2</v>
          </cell>
          <cell r="F198">
            <v>0.14149999999999999</v>
          </cell>
          <cell r="G198">
            <v>0</v>
          </cell>
          <cell r="I198">
            <v>4.8</v>
          </cell>
          <cell r="J198">
            <v>8</v>
          </cell>
        </row>
        <row r="199">
          <cell r="B199">
            <v>114613</v>
          </cell>
          <cell r="C199">
            <v>4.0037000000000003</v>
          </cell>
          <cell r="D199">
            <v>3.3386999999999998</v>
          </cell>
          <cell r="E199">
            <v>0.25669999999999998</v>
          </cell>
          <cell r="F199">
            <v>0.40839999999999999</v>
          </cell>
          <cell r="G199">
            <v>0</v>
          </cell>
          <cell r="J199">
            <v>8</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2,1</v>
          </cell>
          <cell r="I202" t="str">
            <v>Padrão Trimestral = 4,2</v>
          </cell>
          <cell r="J202" t="str">
            <v>Padrão Anual = 7</v>
          </cell>
        </row>
        <row r="203">
          <cell r="B203">
            <v>119028</v>
          </cell>
          <cell r="C203">
            <v>0.68559999999999999</v>
          </cell>
          <cell r="D203">
            <v>0.67810000000000004</v>
          </cell>
          <cell r="E203">
            <v>7.4999999999999997E-3</v>
          </cell>
          <cell r="F203">
            <v>0</v>
          </cell>
          <cell r="G203">
            <v>0</v>
          </cell>
          <cell r="H203">
            <v>2.1</v>
          </cell>
          <cell r="I203">
            <v>4.2</v>
          </cell>
          <cell r="J203">
            <v>7</v>
          </cell>
        </row>
        <row r="204">
          <cell r="B204">
            <v>118938</v>
          </cell>
          <cell r="C204">
            <v>0.34960000000000002</v>
          </cell>
          <cell r="D204">
            <v>0.30769999999999997</v>
          </cell>
          <cell r="E204">
            <v>4.2000000000000003E-2</v>
          </cell>
          <cell r="F204">
            <v>0</v>
          </cell>
          <cell r="G204">
            <v>0</v>
          </cell>
          <cell r="H204">
            <v>2.1</v>
          </cell>
          <cell r="I204">
            <v>4.2</v>
          </cell>
          <cell r="J204">
            <v>7</v>
          </cell>
        </row>
        <row r="205">
          <cell r="B205">
            <v>118952</v>
          </cell>
          <cell r="C205">
            <v>0.4274</v>
          </cell>
          <cell r="D205">
            <v>0.40079999999999999</v>
          </cell>
          <cell r="E205">
            <v>2.3E-2</v>
          </cell>
          <cell r="F205">
            <v>3.7000000000000002E-3</v>
          </cell>
          <cell r="G205">
            <v>0</v>
          </cell>
          <cell r="H205">
            <v>2.1</v>
          </cell>
          <cell r="I205">
            <v>4.2</v>
          </cell>
          <cell r="J205">
            <v>7</v>
          </cell>
        </row>
        <row r="206">
          <cell r="B206">
            <v>118973</v>
          </cell>
          <cell r="C206">
            <v>1.4626999999999999</v>
          </cell>
          <cell r="D206">
            <v>1.3868</v>
          </cell>
          <cell r="E206">
            <v>7.2499999999999995E-2</v>
          </cell>
          <cell r="F206">
            <v>3.7000000000000002E-3</v>
          </cell>
          <cell r="G206">
            <v>0</v>
          </cell>
          <cell r="H206">
            <v>2.1</v>
          </cell>
          <cell r="I206">
            <v>4.2</v>
          </cell>
          <cell r="J206">
            <v>7</v>
          </cell>
        </row>
        <row r="207">
          <cell r="B207">
            <v>118854</v>
          </cell>
          <cell r="C207">
            <v>0.1459</v>
          </cell>
          <cell r="D207">
            <v>0.13739999999999999</v>
          </cell>
          <cell r="E207">
            <v>8.5000000000000006E-3</v>
          </cell>
          <cell r="F207">
            <v>0</v>
          </cell>
          <cell r="G207">
            <v>0</v>
          </cell>
          <cell r="H207">
            <v>2.1</v>
          </cell>
          <cell r="I207">
            <v>4.2</v>
          </cell>
          <cell r="J207">
            <v>7</v>
          </cell>
        </row>
        <row r="208">
          <cell r="B208">
            <v>118848</v>
          </cell>
          <cell r="C208">
            <v>0.26590000000000003</v>
          </cell>
          <cell r="D208">
            <v>0.24579999999999999</v>
          </cell>
          <cell r="E208">
            <v>2.01E-2</v>
          </cell>
          <cell r="F208">
            <v>0</v>
          </cell>
          <cell r="G208">
            <v>0</v>
          </cell>
          <cell r="H208">
            <v>2.1</v>
          </cell>
          <cell r="I208">
            <v>4.2</v>
          </cell>
          <cell r="J208">
            <v>7</v>
          </cell>
        </row>
        <row r="209">
          <cell r="B209">
            <v>118848</v>
          </cell>
          <cell r="C209">
            <v>0.30449999999999999</v>
          </cell>
          <cell r="D209">
            <v>0.14829999999999999</v>
          </cell>
          <cell r="E209">
            <v>3.4000000000000002E-2</v>
          </cell>
          <cell r="F209">
            <v>0.12230000000000001</v>
          </cell>
          <cell r="G209">
            <v>0</v>
          </cell>
          <cell r="H209">
            <v>2.1</v>
          </cell>
          <cell r="I209">
            <v>4.2</v>
          </cell>
          <cell r="J209">
            <v>7</v>
          </cell>
        </row>
        <row r="210">
          <cell r="B210">
            <v>118850</v>
          </cell>
          <cell r="C210">
            <v>0.71630000000000005</v>
          </cell>
          <cell r="D210">
            <v>0.53149999999999997</v>
          </cell>
          <cell r="E210">
            <v>6.2600000000000003E-2</v>
          </cell>
          <cell r="F210">
            <v>0.12230000000000001</v>
          </cell>
          <cell r="G210">
            <v>0</v>
          </cell>
          <cell r="H210">
            <v>2.1</v>
          </cell>
          <cell r="I210">
            <v>4.2</v>
          </cell>
          <cell r="J210">
            <v>7</v>
          </cell>
        </row>
        <row r="211">
          <cell r="B211">
            <v>118736</v>
          </cell>
          <cell r="C211">
            <v>0.47120000000000001</v>
          </cell>
          <cell r="D211">
            <v>0.40079999999999999</v>
          </cell>
          <cell r="E211">
            <v>7.0300000000000001E-2</v>
          </cell>
          <cell r="F211">
            <v>0</v>
          </cell>
          <cell r="G211">
            <v>0</v>
          </cell>
          <cell r="H211">
            <v>2.1</v>
          </cell>
          <cell r="I211">
            <v>4.2</v>
          </cell>
          <cell r="J211">
            <v>7</v>
          </cell>
        </row>
        <row r="212">
          <cell r="B212">
            <v>118572</v>
          </cell>
          <cell r="C212">
            <v>0.23880000000000001</v>
          </cell>
          <cell r="D212">
            <v>0.22109999999999999</v>
          </cell>
          <cell r="E212">
            <v>1.77E-2</v>
          </cell>
          <cell r="F212">
            <v>0</v>
          </cell>
          <cell r="G212">
            <v>0</v>
          </cell>
          <cell r="H212">
            <v>2.1</v>
          </cell>
          <cell r="I212">
            <v>4.2</v>
          </cell>
          <cell r="J212">
            <v>7</v>
          </cell>
        </row>
        <row r="213">
          <cell r="B213">
            <v>118604</v>
          </cell>
          <cell r="C213">
            <v>0.61240000000000006</v>
          </cell>
          <cell r="D213">
            <v>0.33900000000000002</v>
          </cell>
          <cell r="E213">
            <v>0.1103</v>
          </cell>
          <cell r="F213">
            <v>0</v>
          </cell>
          <cell r="G213">
            <v>0.16309999999999999</v>
          </cell>
          <cell r="H213">
            <v>2.1</v>
          </cell>
          <cell r="I213">
            <v>4.2</v>
          </cell>
          <cell r="J213">
            <v>7</v>
          </cell>
        </row>
        <row r="214">
          <cell r="B214">
            <v>118637</v>
          </cell>
          <cell r="C214">
            <v>1.3225</v>
          </cell>
          <cell r="D214">
            <v>0.96099999999999997</v>
          </cell>
          <cell r="E214">
            <v>0.1983</v>
          </cell>
          <cell r="F214">
            <v>0</v>
          </cell>
          <cell r="G214">
            <v>0.16309999999999999</v>
          </cell>
          <cell r="H214">
            <v>2.1</v>
          </cell>
          <cell r="I214">
            <v>4.2</v>
          </cell>
          <cell r="J214">
            <v>7</v>
          </cell>
        </row>
        <row r="215">
          <cell r="B215">
            <v>118477</v>
          </cell>
          <cell r="C215">
            <v>0.1925</v>
          </cell>
          <cell r="D215">
            <v>0.16639999999999999</v>
          </cell>
          <cell r="E215">
            <v>2.6100000000000002E-2</v>
          </cell>
          <cell r="F215">
            <v>0</v>
          </cell>
          <cell r="G215">
            <v>0</v>
          </cell>
          <cell r="H215">
            <v>2.1</v>
          </cell>
          <cell r="I215">
            <v>4.2</v>
          </cell>
          <cell r="J215">
            <v>7</v>
          </cell>
        </row>
        <row r="216">
          <cell r="B216">
            <v>118551</v>
          </cell>
          <cell r="C216">
            <v>0.35920000000000002</v>
          </cell>
          <cell r="D216">
            <v>0.2823</v>
          </cell>
          <cell r="E216">
            <v>4.7999999999999996E-3</v>
          </cell>
          <cell r="F216">
            <v>7.22E-2</v>
          </cell>
          <cell r="G216">
            <v>0</v>
          </cell>
          <cell r="H216">
            <v>2.1</v>
          </cell>
          <cell r="I216">
            <v>4.2</v>
          </cell>
          <cell r="J216">
            <v>7</v>
          </cell>
        </row>
        <row r="217">
          <cell r="B217">
            <v>118450</v>
          </cell>
          <cell r="C217">
            <v>0.56459999999999999</v>
          </cell>
          <cell r="D217">
            <v>0.53549999999999998</v>
          </cell>
          <cell r="E217">
            <v>2.9100000000000001E-2</v>
          </cell>
          <cell r="F217">
            <v>0</v>
          </cell>
          <cell r="G217">
            <v>0</v>
          </cell>
          <cell r="H217">
            <v>2.1</v>
          </cell>
          <cell r="I217">
            <v>4.2</v>
          </cell>
          <cell r="J217">
            <v>7</v>
          </cell>
        </row>
        <row r="218">
          <cell r="B218">
            <v>118493</v>
          </cell>
          <cell r="C218">
            <v>1.1162000000000001</v>
          </cell>
          <cell r="D218">
            <v>0.98409999999999997</v>
          </cell>
          <cell r="E218">
            <v>0.06</v>
          </cell>
          <cell r="F218">
            <v>7.22E-2</v>
          </cell>
          <cell r="G218">
            <v>0</v>
          </cell>
          <cell r="I218">
            <v>4.2</v>
          </cell>
          <cell r="J218">
            <v>7</v>
          </cell>
        </row>
        <row r="219">
          <cell r="B219">
            <v>118738</v>
          </cell>
          <cell r="C219">
            <v>4.6178999999999997</v>
          </cell>
          <cell r="D219">
            <v>3.8637999999999999</v>
          </cell>
          <cell r="E219">
            <v>0.39329999999999998</v>
          </cell>
          <cell r="F219">
            <v>0.19819999999999999</v>
          </cell>
          <cell r="G219">
            <v>0.16289999999999999</v>
          </cell>
          <cell r="J219">
            <v>7</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5,7</v>
          </cell>
          <cell r="I222" t="str">
            <v>Padrão Trimestral = 11,4</v>
          </cell>
          <cell r="J222" t="str">
            <v>Padrão Anual = 19</v>
          </cell>
        </row>
        <row r="223">
          <cell r="B223">
            <v>58687</v>
          </cell>
          <cell r="C223">
            <v>1.1325000000000001</v>
          </cell>
          <cell r="D223">
            <v>1.1144000000000001</v>
          </cell>
          <cell r="E223">
            <v>1.8100000000000002E-2</v>
          </cell>
          <cell r="F223">
            <v>0</v>
          </cell>
          <cell r="G223">
            <v>0</v>
          </cell>
          <cell r="H223">
            <v>5.7</v>
          </cell>
          <cell r="I223">
            <v>11.4</v>
          </cell>
          <cell r="J223">
            <v>19</v>
          </cell>
        </row>
        <row r="224">
          <cell r="B224">
            <v>58689</v>
          </cell>
          <cell r="C224">
            <v>1.32</v>
          </cell>
          <cell r="D224">
            <v>1.2468999999999999</v>
          </cell>
          <cell r="E224">
            <v>7.3099999999999998E-2</v>
          </cell>
          <cell r="F224">
            <v>0</v>
          </cell>
          <cell r="G224">
            <v>0</v>
          </cell>
          <cell r="H224">
            <v>5.7</v>
          </cell>
          <cell r="I224">
            <v>11.4</v>
          </cell>
          <cell r="J224">
            <v>19</v>
          </cell>
        </row>
        <row r="225">
          <cell r="B225">
            <v>58697</v>
          </cell>
          <cell r="C225">
            <v>1.4864999999999999</v>
          </cell>
          <cell r="D225">
            <v>1.4811000000000001</v>
          </cell>
          <cell r="E225">
            <v>5.3E-3</v>
          </cell>
          <cell r="F225">
            <v>0</v>
          </cell>
          <cell r="G225">
            <v>0</v>
          </cell>
          <cell r="H225">
            <v>5.7</v>
          </cell>
          <cell r="I225">
            <v>11.4</v>
          </cell>
          <cell r="J225">
            <v>19</v>
          </cell>
        </row>
        <row r="226">
          <cell r="B226">
            <v>58691</v>
          </cell>
          <cell r="C226">
            <v>3.9390000000000001</v>
          </cell>
          <cell r="D226">
            <v>3.8424</v>
          </cell>
          <cell r="E226">
            <v>9.6500000000000002E-2</v>
          </cell>
          <cell r="F226">
            <v>0</v>
          </cell>
          <cell r="G226">
            <v>0</v>
          </cell>
          <cell r="H226">
            <v>5.7</v>
          </cell>
          <cell r="I226">
            <v>11.4</v>
          </cell>
          <cell r="J226">
            <v>19</v>
          </cell>
        </row>
        <row r="227">
          <cell r="B227">
            <v>58709</v>
          </cell>
          <cell r="C227">
            <v>0.6653</v>
          </cell>
          <cell r="D227">
            <v>0.6341</v>
          </cell>
          <cell r="E227">
            <v>1.0500000000000001E-2</v>
          </cell>
          <cell r="F227">
            <v>2.07E-2</v>
          </cell>
          <cell r="G227">
            <v>0</v>
          </cell>
          <cell r="H227">
            <v>5.7</v>
          </cell>
          <cell r="I227">
            <v>11.4</v>
          </cell>
          <cell r="J227">
            <v>19</v>
          </cell>
        </row>
        <row r="228">
          <cell r="B228">
            <v>58710</v>
          </cell>
          <cell r="C228">
            <v>1.1242000000000001</v>
          </cell>
          <cell r="D228">
            <v>0.64710000000000001</v>
          </cell>
          <cell r="E228">
            <v>1.7999999999999999E-2</v>
          </cell>
          <cell r="F228">
            <v>0.45910000000000001</v>
          </cell>
          <cell r="G228">
            <v>0</v>
          </cell>
          <cell r="H228">
            <v>5.7</v>
          </cell>
          <cell r="I228">
            <v>11.4</v>
          </cell>
          <cell r="J228">
            <v>19</v>
          </cell>
        </row>
        <row r="229">
          <cell r="B229">
            <v>58710</v>
          </cell>
          <cell r="C229">
            <v>0.35549999999999998</v>
          </cell>
          <cell r="D229">
            <v>0.31519999999999998</v>
          </cell>
          <cell r="E229">
            <v>4.02E-2</v>
          </cell>
          <cell r="F229">
            <v>0</v>
          </cell>
          <cell r="G229">
            <v>0</v>
          </cell>
          <cell r="H229">
            <v>5.7</v>
          </cell>
          <cell r="I229">
            <v>11.4</v>
          </cell>
          <cell r="J229">
            <v>19</v>
          </cell>
        </row>
        <row r="230">
          <cell r="B230">
            <v>58710</v>
          </cell>
          <cell r="C230">
            <v>2.145</v>
          </cell>
          <cell r="D230">
            <v>1.5964</v>
          </cell>
          <cell r="E230">
            <v>6.8699999999999997E-2</v>
          </cell>
          <cell r="F230">
            <v>0.4798</v>
          </cell>
          <cell r="G230">
            <v>0</v>
          </cell>
          <cell r="H230">
            <v>5.7</v>
          </cell>
          <cell r="I230">
            <v>11.4</v>
          </cell>
          <cell r="J230">
            <v>19</v>
          </cell>
        </row>
        <row r="231">
          <cell r="B231">
            <v>58715</v>
          </cell>
          <cell r="C231">
            <v>0.63549999999999995</v>
          </cell>
          <cell r="D231">
            <v>0.61609999999999998</v>
          </cell>
          <cell r="E231">
            <v>1.9400000000000001E-2</v>
          </cell>
          <cell r="F231">
            <v>0</v>
          </cell>
          <cell r="G231">
            <v>0</v>
          </cell>
          <cell r="H231">
            <v>5.7</v>
          </cell>
          <cell r="I231">
            <v>11.4</v>
          </cell>
          <cell r="J231">
            <v>19</v>
          </cell>
        </row>
        <row r="232">
          <cell r="B232">
            <v>58678</v>
          </cell>
          <cell r="C232">
            <v>0.32300000000000001</v>
          </cell>
          <cell r="D232">
            <v>0.2999</v>
          </cell>
          <cell r="E232">
            <v>2.3099999999999999E-2</v>
          </cell>
          <cell r="F232">
            <v>0</v>
          </cell>
          <cell r="G232">
            <v>0</v>
          </cell>
          <cell r="H232">
            <v>5.7</v>
          </cell>
          <cell r="I232">
            <v>11.4</v>
          </cell>
          <cell r="J232">
            <v>19</v>
          </cell>
        </row>
        <row r="233">
          <cell r="B233">
            <v>58819</v>
          </cell>
          <cell r="C233">
            <v>0.61040000000000005</v>
          </cell>
          <cell r="D233">
            <v>0.58640000000000003</v>
          </cell>
          <cell r="E233">
            <v>2.4E-2</v>
          </cell>
          <cell r="F233">
            <v>0</v>
          </cell>
          <cell r="G233">
            <v>0</v>
          </cell>
          <cell r="H233">
            <v>5.7</v>
          </cell>
          <cell r="I233">
            <v>11.4</v>
          </cell>
          <cell r="J233">
            <v>19</v>
          </cell>
        </row>
        <row r="234">
          <cell r="B234">
            <v>58737</v>
          </cell>
          <cell r="C234">
            <v>1.5691999999999999</v>
          </cell>
          <cell r="D234">
            <v>1.5026999999999999</v>
          </cell>
          <cell r="E234">
            <v>6.6500000000000004E-2</v>
          </cell>
          <cell r="F234">
            <v>0</v>
          </cell>
          <cell r="G234">
            <v>0</v>
          </cell>
          <cell r="H234">
            <v>5.7</v>
          </cell>
          <cell r="I234">
            <v>11.4</v>
          </cell>
          <cell r="J234">
            <v>19</v>
          </cell>
        </row>
        <row r="235">
          <cell r="B235">
            <v>58812</v>
          </cell>
          <cell r="C235">
            <v>0.77700000000000002</v>
          </cell>
          <cell r="D235">
            <v>0.75770000000000004</v>
          </cell>
          <cell r="E235">
            <v>1.9300000000000001E-2</v>
          </cell>
          <cell r="F235">
            <v>0</v>
          </cell>
          <cell r="G235">
            <v>0</v>
          </cell>
          <cell r="H235">
            <v>5.7</v>
          </cell>
          <cell r="I235">
            <v>11.4</v>
          </cell>
          <cell r="J235">
            <v>19</v>
          </cell>
        </row>
        <row r="236">
          <cell r="B236">
            <v>59025</v>
          </cell>
          <cell r="C236">
            <v>0.49919999999999998</v>
          </cell>
          <cell r="D236">
            <v>0.47149999999999997</v>
          </cell>
          <cell r="E236">
            <v>2.7699999999999999E-2</v>
          </cell>
          <cell r="F236">
            <v>0</v>
          </cell>
          <cell r="G236">
            <v>0</v>
          </cell>
          <cell r="H236">
            <v>5.7</v>
          </cell>
          <cell r="I236">
            <v>11.4</v>
          </cell>
          <cell r="J236">
            <v>19</v>
          </cell>
        </row>
        <row r="237">
          <cell r="B237">
            <v>58997</v>
          </cell>
          <cell r="C237">
            <v>0.92149999999999999</v>
          </cell>
          <cell r="D237">
            <v>0.90700000000000003</v>
          </cell>
          <cell r="E237">
            <v>1.4500000000000001E-2</v>
          </cell>
          <cell r="F237">
            <v>0</v>
          </cell>
          <cell r="G237">
            <v>0</v>
          </cell>
          <cell r="H237">
            <v>5.7</v>
          </cell>
          <cell r="I237">
            <v>11.4</v>
          </cell>
          <cell r="J237">
            <v>19</v>
          </cell>
        </row>
        <row r="238">
          <cell r="B238">
            <v>58945</v>
          </cell>
          <cell r="C238">
            <v>2.1974</v>
          </cell>
          <cell r="D238">
            <v>2.1358999999999999</v>
          </cell>
          <cell r="E238">
            <v>6.1499999999999999E-2</v>
          </cell>
          <cell r="F238">
            <v>0</v>
          </cell>
          <cell r="G238">
            <v>0</v>
          </cell>
          <cell r="I238">
            <v>11.4</v>
          </cell>
          <cell r="J238">
            <v>19</v>
          </cell>
        </row>
        <row r="239">
          <cell r="B239">
            <v>58771</v>
          </cell>
          <cell r="C239">
            <v>9.8486999999999991</v>
          </cell>
          <cell r="D239">
            <v>9.0760000000000005</v>
          </cell>
          <cell r="E239">
            <v>0.29310000000000003</v>
          </cell>
          <cell r="F239">
            <v>0.4793</v>
          </cell>
          <cell r="G239">
            <v>0</v>
          </cell>
          <cell r="J239">
            <v>19</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5,4</v>
          </cell>
          <cell r="I242" t="str">
            <v>Padrão Trimestral = 10,8</v>
          </cell>
          <cell r="J242" t="str">
            <v>Padrão Anual = 18</v>
          </cell>
        </row>
        <row r="243">
          <cell r="B243">
            <v>14039</v>
          </cell>
          <cell r="C243">
            <v>1.2289000000000001</v>
          </cell>
          <cell r="D243">
            <v>1.2277</v>
          </cell>
          <cell r="E243">
            <v>1.1000000000000001E-3</v>
          </cell>
          <cell r="F243">
            <v>0</v>
          </cell>
          <cell r="G243">
            <v>0</v>
          </cell>
          <cell r="H243">
            <v>5.4</v>
          </cell>
          <cell r="I243">
            <v>10.8</v>
          </cell>
          <cell r="J243">
            <v>18</v>
          </cell>
        </row>
        <row r="244">
          <cell r="B244">
            <v>14033</v>
          </cell>
          <cell r="C244">
            <v>0.92200000000000004</v>
          </cell>
          <cell r="D244">
            <v>0.91579999999999995</v>
          </cell>
          <cell r="E244">
            <v>6.3E-3</v>
          </cell>
          <cell r="F244">
            <v>0</v>
          </cell>
          <cell r="G244">
            <v>0</v>
          </cell>
          <cell r="H244">
            <v>5.4</v>
          </cell>
          <cell r="I244">
            <v>10.8</v>
          </cell>
          <cell r="J244">
            <v>18</v>
          </cell>
        </row>
        <row r="245">
          <cell r="B245">
            <v>14033</v>
          </cell>
          <cell r="C245">
            <v>1.8307</v>
          </cell>
          <cell r="D245">
            <v>1.6913</v>
          </cell>
          <cell r="E245">
            <v>0.13200000000000001</v>
          </cell>
          <cell r="F245">
            <v>0</v>
          </cell>
          <cell r="G245">
            <v>7.3000000000000001E-3</v>
          </cell>
          <cell r="H245">
            <v>5.4</v>
          </cell>
          <cell r="I245">
            <v>10.8</v>
          </cell>
          <cell r="J245">
            <v>18</v>
          </cell>
        </row>
        <row r="246">
          <cell r="B246">
            <v>14035</v>
          </cell>
          <cell r="C246">
            <v>3.9815999999999998</v>
          </cell>
          <cell r="D246">
            <v>3.8348</v>
          </cell>
          <cell r="E246">
            <v>0.1394</v>
          </cell>
          <cell r="F246">
            <v>0</v>
          </cell>
          <cell r="G246">
            <v>7.3000000000000001E-3</v>
          </cell>
          <cell r="H246">
            <v>5.4</v>
          </cell>
          <cell r="I246">
            <v>10.8</v>
          </cell>
          <cell r="J246">
            <v>18</v>
          </cell>
        </row>
        <row r="247">
          <cell r="B247">
            <v>14033</v>
          </cell>
          <cell r="C247">
            <v>0.59399999999999997</v>
          </cell>
          <cell r="D247">
            <v>0.59230000000000005</v>
          </cell>
          <cell r="E247">
            <v>1.6000000000000001E-3</v>
          </cell>
          <cell r="F247">
            <v>0</v>
          </cell>
          <cell r="G247">
            <v>0</v>
          </cell>
          <cell r="H247">
            <v>5.4</v>
          </cell>
          <cell r="I247">
            <v>10.8</v>
          </cell>
          <cell r="J247">
            <v>18</v>
          </cell>
        </row>
        <row r="248">
          <cell r="B248">
            <v>14033</v>
          </cell>
          <cell r="C248">
            <v>0.2006</v>
          </cell>
          <cell r="D248">
            <v>0.19739999999999999</v>
          </cell>
          <cell r="E248">
            <v>3.2000000000000002E-3</v>
          </cell>
          <cell r="F248">
            <v>0</v>
          </cell>
          <cell r="G248">
            <v>0</v>
          </cell>
          <cell r="H248">
            <v>5.4</v>
          </cell>
          <cell r="I248">
            <v>10.8</v>
          </cell>
          <cell r="J248">
            <v>18</v>
          </cell>
        </row>
        <row r="249">
          <cell r="B249">
            <v>14033</v>
          </cell>
          <cell r="C249">
            <v>0.47210000000000002</v>
          </cell>
          <cell r="D249">
            <v>0.20250000000000001</v>
          </cell>
          <cell r="E249">
            <v>0.2697</v>
          </cell>
          <cell r="F249">
            <v>0</v>
          </cell>
          <cell r="G249">
            <v>0</v>
          </cell>
          <cell r="H249">
            <v>5.4</v>
          </cell>
          <cell r="I249">
            <v>10.8</v>
          </cell>
          <cell r="J249">
            <v>18</v>
          </cell>
        </row>
        <row r="250">
          <cell r="B250">
            <v>14033</v>
          </cell>
          <cell r="C250">
            <v>1.2666999999999999</v>
          </cell>
          <cell r="D250">
            <v>0.99219999999999997</v>
          </cell>
          <cell r="E250">
            <v>0.27450000000000002</v>
          </cell>
          <cell r="F250">
            <v>0</v>
          </cell>
          <cell r="G250">
            <v>0</v>
          </cell>
          <cell r="H250">
            <v>5.4</v>
          </cell>
          <cell r="I250">
            <v>10.8</v>
          </cell>
          <cell r="J250">
            <v>18</v>
          </cell>
        </row>
        <row r="251">
          <cell r="B251">
            <v>14033</v>
          </cell>
          <cell r="C251">
            <v>1.5402</v>
          </cell>
          <cell r="D251">
            <v>1.5387999999999999</v>
          </cell>
          <cell r="E251">
            <v>1.4E-3</v>
          </cell>
          <cell r="F251">
            <v>0</v>
          </cell>
          <cell r="G251">
            <v>0</v>
          </cell>
          <cell r="H251">
            <v>5.4</v>
          </cell>
          <cell r="I251">
            <v>10.8</v>
          </cell>
          <cell r="J251">
            <v>18</v>
          </cell>
        </row>
        <row r="252">
          <cell r="B252">
            <v>14028</v>
          </cell>
          <cell r="C252">
            <v>1.0561</v>
          </cell>
          <cell r="D252">
            <v>0.48259999999999997</v>
          </cell>
          <cell r="E252">
            <v>0.57350000000000001</v>
          </cell>
          <cell r="F252">
            <v>0</v>
          </cell>
          <cell r="G252">
            <v>0</v>
          </cell>
          <cell r="H252">
            <v>5.4</v>
          </cell>
          <cell r="I252">
            <v>10.8</v>
          </cell>
          <cell r="J252">
            <v>18</v>
          </cell>
        </row>
        <row r="253">
          <cell r="B253">
            <v>14015</v>
          </cell>
          <cell r="C253">
            <v>1.0443</v>
          </cell>
          <cell r="D253">
            <v>1.0443</v>
          </cell>
          <cell r="E253">
            <v>0</v>
          </cell>
          <cell r="F253">
            <v>0</v>
          </cell>
          <cell r="G253">
            <v>0</v>
          </cell>
          <cell r="H253">
            <v>5.4</v>
          </cell>
          <cell r="I253">
            <v>10.8</v>
          </cell>
          <cell r="J253">
            <v>18</v>
          </cell>
        </row>
        <row r="254">
          <cell r="B254">
            <v>14025</v>
          </cell>
          <cell r="C254">
            <v>3.641</v>
          </cell>
          <cell r="D254">
            <v>3.0659000000000001</v>
          </cell>
          <cell r="E254">
            <v>0.57499999999999996</v>
          </cell>
          <cell r="F254">
            <v>0</v>
          </cell>
          <cell r="G254">
            <v>0</v>
          </cell>
          <cell r="H254">
            <v>5.4</v>
          </cell>
          <cell r="I254">
            <v>10.8</v>
          </cell>
          <cell r="J254">
            <v>18</v>
          </cell>
        </row>
        <row r="255">
          <cell r="B255">
            <v>14015</v>
          </cell>
          <cell r="C255">
            <v>0.59889999999999999</v>
          </cell>
          <cell r="D255">
            <v>0.58169999999999999</v>
          </cell>
          <cell r="E255">
            <v>1.72E-2</v>
          </cell>
          <cell r="F255">
            <v>0</v>
          </cell>
          <cell r="G255">
            <v>0</v>
          </cell>
          <cell r="H255">
            <v>5.4</v>
          </cell>
          <cell r="I255">
            <v>10.8</v>
          </cell>
          <cell r="J255">
            <v>18</v>
          </cell>
        </row>
        <row r="256">
          <cell r="B256">
            <v>14015</v>
          </cell>
          <cell r="C256">
            <v>1.6045</v>
          </cell>
          <cell r="D256">
            <v>1.5854999999999999</v>
          </cell>
          <cell r="E256">
            <v>1.9E-2</v>
          </cell>
          <cell r="F256">
            <v>0</v>
          </cell>
          <cell r="G256">
            <v>0</v>
          </cell>
          <cell r="H256">
            <v>5.4</v>
          </cell>
          <cell r="I256">
            <v>10.8</v>
          </cell>
          <cell r="J256">
            <v>18</v>
          </cell>
        </row>
        <row r="257">
          <cell r="B257">
            <v>14015</v>
          </cell>
          <cell r="C257">
            <v>1.4883999999999999</v>
          </cell>
          <cell r="D257">
            <v>1.4883999999999999</v>
          </cell>
          <cell r="E257">
            <v>0</v>
          </cell>
          <cell r="F257">
            <v>0</v>
          </cell>
          <cell r="G257">
            <v>0</v>
          </cell>
          <cell r="H257">
            <v>5.4</v>
          </cell>
          <cell r="I257">
            <v>10.8</v>
          </cell>
          <cell r="J257">
            <v>18</v>
          </cell>
        </row>
        <row r="258">
          <cell r="B258">
            <v>14015</v>
          </cell>
          <cell r="C258">
            <v>3.6918000000000002</v>
          </cell>
          <cell r="D258">
            <v>3.6556000000000002</v>
          </cell>
          <cell r="E258">
            <v>3.6200000000000003E-2</v>
          </cell>
          <cell r="F258">
            <v>0</v>
          </cell>
          <cell r="G258">
            <v>0</v>
          </cell>
          <cell r="I258">
            <v>10.8</v>
          </cell>
          <cell r="J258">
            <v>18</v>
          </cell>
        </row>
        <row r="259">
          <cell r="B259">
            <v>14027</v>
          </cell>
          <cell r="C259">
            <v>12.5802</v>
          </cell>
          <cell r="D259">
            <v>11.547599999999999</v>
          </cell>
          <cell r="E259">
            <v>1.0251999999999999</v>
          </cell>
          <cell r="F259">
            <v>0</v>
          </cell>
          <cell r="G259">
            <v>7.3000000000000001E-3</v>
          </cell>
          <cell r="J259">
            <v>18</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3,3</v>
          </cell>
          <cell r="I262" t="str">
            <v>Padrão Trimestral = 6,6</v>
          </cell>
          <cell r="J262" t="str">
            <v>Padrão Anual = 11</v>
          </cell>
        </row>
        <row r="263">
          <cell r="B263">
            <v>84649</v>
          </cell>
          <cell r="C263">
            <v>0.43240000000000001</v>
          </cell>
          <cell r="D263">
            <v>0.42449999999999999</v>
          </cell>
          <cell r="E263">
            <v>7.7999999999999996E-3</v>
          </cell>
          <cell r="F263">
            <v>0</v>
          </cell>
          <cell r="G263">
            <v>0</v>
          </cell>
          <cell r="H263">
            <v>3.3</v>
          </cell>
          <cell r="I263">
            <v>6.6</v>
          </cell>
          <cell r="J263">
            <v>11</v>
          </cell>
        </row>
        <row r="264">
          <cell r="B264">
            <v>84753</v>
          </cell>
          <cell r="C264">
            <v>0.30740000000000001</v>
          </cell>
          <cell r="D264">
            <v>0.1232</v>
          </cell>
          <cell r="E264">
            <v>1.54E-2</v>
          </cell>
          <cell r="F264">
            <v>0.16880000000000001</v>
          </cell>
          <cell r="G264">
            <v>0</v>
          </cell>
          <cell r="H264">
            <v>3.3</v>
          </cell>
          <cell r="I264">
            <v>6.6</v>
          </cell>
          <cell r="J264">
            <v>11</v>
          </cell>
        </row>
        <row r="265">
          <cell r="B265">
            <v>84742</v>
          </cell>
          <cell r="C265">
            <v>0.54500000000000004</v>
          </cell>
          <cell r="D265">
            <v>0.52129999999999999</v>
          </cell>
          <cell r="E265">
            <v>2.3699999999999999E-2</v>
          </cell>
          <cell r="F265">
            <v>0</v>
          </cell>
          <cell r="G265">
            <v>0</v>
          </cell>
          <cell r="H265">
            <v>3.3</v>
          </cell>
          <cell r="I265">
            <v>6.6</v>
          </cell>
          <cell r="J265">
            <v>11</v>
          </cell>
        </row>
        <row r="266">
          <cell r="B266">
            <v>84715</v>
          </cell>
          <cell r="C266">
            <v>1.2847999999999999</v>
          </cell>
          <cell r="D266">
            <v>1.0689</v>
          </cell>
          <cell r="E266">
            <v>4.6899999999999997E-2</v>
          </cell>
          <cell r="F266">
            <v>0.16889999999999999</v>
          </cell>
          <cell r="G266">
            <v>0</v>
          </cell>
          <cell r="H266">
            <v>3.3</v>
          </cell>
          <cell r="I266">
            <v>6.6</v>
          </cell>
          <cell r="J266">
            <v>11</v>
          </cell>
        </row>
        <row r="267">
          <cell r="B267">
            <v>84734</v>
          </cell>
          <cell r="C267">
            <v>0.1817</v>
          </cell>
          <cell r="D267">
            <v>0.1646</v>
          </cell>
          <cell r="E267">
            <v>1.7100000000000001E-2</v>
          </cell>
          <cell r="F267">
            <v>0</v>
          </cell>
          <cell r="G267">
            <v>0</v>
          </cell>
          <cell r="H267">
            <v>3.3</v>
          </cell>
          <cell r="I267">
            <v>6.6</v>
          </cell>
          <cell r="J267">
            <v>11</v>
          </cell>
        </row>
        <row r="268">
          <cell r="B268">
            <v>84734</v>
          </cell>
          <cell r="C268">
            <v>1.2730999999999999</v>
          </cell>
          <cell r="D268">
            <v>8.3400000000000002E-2</v>
          </cell>
          <cell r="E268">
            <v>4.2799999999999998E-2</v>
          </cell>
          <cell r="F268">
            <v>1.1469</v>
          </cell>
          <cell r="G268">
            <v>0</v>
          </cell>
          <cell r="H268">
            <v>3.3</v>
          </cell>
          <cell r="I268">
            <v>6.6</v>
          </cell>
          <cell r="J268">
            <v>11</v>
          </cell>
        </row>
        <row r="269">
          <cell r="B269">
            <v>84553</v>
          </cell>
          <cell r="C269">
            <v>0.1807</v>
          </cell>
          <cell r="D269">
            <v>0.15890000000000001</v>
          </cell>
          <cell r="E269">
            <v>2.18E-2</v>
          </cell>
          <cell r="F269">
            <v>0</v>
          </cell>
          <cell r="G269">
            <v>0</v>
          </cell>
          <cell r="H269">
            <v>3.3</v>
          </cell>
          <cell r="I269">
            <v>6.6</v>
          </cell>
          <cell r="J269">
            <v>11</v>
          </cell>
        </row>
        <row r="270">
          <cell r="B270">
            <v>84674</v>
          </cell>
          <cell r="C270">
            <v>1.6363000000000001</v>
          </cell>
          <cell r="D270">
            <v>0.40679999999999999</v>
          </cell>
          <cell r="E270">
            <v>8.1699999999999995E-2</v>
          </cell>
          <cell r="F270">
            <v>1.1476999999999999</v>
          </cell>
          <cell r="G270">
            <v>0</v>
          </cell>
          <cell r="H270">
            <v>3.3</v>
          </cell>
          <cell r="I270">
            <v>6.6</v>
          </cell>
          <cell r="J270">
            <v>11</v>
          </cell>
        </row>
        <row r="271">
          <cell r="B271">
            <v>84546</v>
          </cell>
          <cell r="C271">
            <v>0.2833</v>
          </cell>
          <cell r="D271">
            <v>0.28000000000000003</v>
          </cell>
          <cell r="E271">
            <v>3.3E-3</v>
          </cell>
          <cell r="F271">
            <v>0</v>
          </cell>
          <cell r="G271">
            <v>0</v>
          </cell>
          <cell r="H271">
            <v>3.3</v>
          </cell>
          <cell r="I271">
            <v>6.6</v>
          </cell>
          <cell r="J271">
            <v>11</v>
          </cell>
        </row>
        <row r="272">
          <cell r="B272">
            <v>84511</v>
          </cell>
          <cell r="C272">
            <v>0.2324</v>
          </cell>
          <cell r="D272">
            <v>0.21110000000000001</v>
          </cell>
          <cell r="E272">
            <v>2.1299999999999999E-2</v>
          </cell>
          <cell r="F272">
            <v>0</v>
          </cell>
          <cell r="G272">
            <v>0</v>
          </cell>
          <cell r="H272">
            <v>3.3</v>
          </cell>
          <cell r="I272">
            <v>6.6</v>
          </cell>
          <cell r="J272">
            <v>11</v>
          </cell>
        </row>
        <row r="273">
          <cell r="B273">
            <v>84468</v>
          </cell>
          <cell r="C273">
            <v>0.14249999999999999</v>
          </cell>
          <cell r="D273">
            <v>0.1159</v>
          </cell>
          <cell r="E273">
            <v>2.6599999999999999E-2</v>
          </cell>
          <cell r="F273">
            <v>0</v>
          </cell>
          <cell r="G273">
            <v>0</v>
          </cell>
          <cell r="H273">
            <v>3.3</v>
          </cell>
          <cell r="I273">
            <v>6.6</v>
          </cell>
          <cell r="J273">
            <v>11</v>
          </cell>
        </row>
        <row r="274">
          <cell r="B274">
            <v>84508</v>
          </cell>
          <cell r="C274">
            <v>0.6583</v>
          </cell>
          <cell r="D274">
            <v>0.60709999999999997</v>
          </cell>
          <cell r="E274">
            <v>5.1200000000000002E-2</v>
          </cell>
          <cell r="F274">
            <v>0</v>
          </cell>
          <cell r="G274">
            <v>0</v>
          </cell>
          <cell r="H274">
            <v>3.3</v>
          </cell>
          <cell r="I274">
            <v>6.6</v>
          </cell>
          <cell r="J274">
            <v>11</v>
          </cell>
        </row>
        <row r="275">
          <cell r="B275">
            <v>84448</v>
          </cell>
          <cell r="C275">
            <v>0.1208</v>
          </cell>
          <cell r="D275">
            <v>0.1</v>
          </cell>
          <cell r="E275">
            <v>2.0799999999999999E-2</v>
          </cell>
          <cell r="F275">
            <v>0</v>
          </cell>
          <cell r="G275">
            <v>0</v>
          </cell>
          <cell r="H275">
            <v>3.3</v>
          </cell>
          <cell r="I275">
            <v>6.6</v>
          </cell>
          <cell r="J275">
            <v>11</v>
          </cell>
        </row>
        <row r="276">
          <cell r="B276">
            <v>84440</v>
          </cell>
          <cell r="C276">
            <v>0.3821</v>
          </cell>
          <cell r="D276">
            <v>0.19839999999999999</v>
          </cell>
          <cell r="E276">
            <v>1.4800000000000001E-2</v>
          </cell>
          <cell r="F276">
            <v>0</v>
          </cell>
          <cell r="G276">
            <v>0.16900000000000001</v>
          </cell>
          <cell r="H276">
            <v>3.3</v>
          </cell>
          <cell r="I276">
            <v>6.6</v>
          </cell>
          <cell r="J276">
            <v>11</v>
          </cell>
        </row>
        <row r="277">
          <cell r="B277">
            <v>84437</v>
          </cell>
          <cell r="C277">
            <v>0.51090000000000002</v>
          </cell>
          <cell r="D277">
            <v>0.46089999999999998</v>
          </cell>
          <cell r="E277">
            <v>8.8000000000000005E-3</v>
          </cell>
          <cell r="F277">
            <v>3.7600000000000001E-2</v>
          </cell>
          <cell r="G277">
            <v>3.7000000000000002E-3</v>
          </cell>
          <cell r="H277">
            <v>3.3</v>
          </cell>
          <cell r="I277">
            <v>6.6</v>
          </cell>
          <cell r="J277">
            <v>11</v>
          </cell>
        </row>
        <row r="278">
          <cell r="B278">
            <v>84442</v>
          </cell>
          <cell r="C278">
            <v>1.0138</v>
          </cell>
          <cell r="D278">
            <v>0.75929999999999997</v>
          </cell>
          <cell r="E278">
            <v>4.4400000000000002E-2</v>
          </cell>
          <cell r="F278">
            <v>3.7600000000000001E-2</v>
          </cell>
          <cell r="G278">
            <v>0.17269999999999999</v>
          </cell>
          <cell r="I278">
            <v>6.6</v>
          </cell>
          <cell r="J278">
            <v>11</v>
          </cell>
        </row>
        <row r="279">
          <cell r="B279">
            <v>84585</v>
          </cell>
          <cell r="C279">
            <v>4.5945</v>
          </cell>
          <cell r="D279">
            <v>2.8422999999999998</v>
          </cell>
          <cell r="E279">
            <v>0.22420000000000001</v>
          </cell>
          <cell r="F279">
            <v>1.3555999999999999</v>
          </cell>
          <cell r="G279">
            <v>0.1724</v>
          </cell>
          <cell r="J279">
            <v>11</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2,7</v>
          </cell>
          <cell r="I282" t="str">
            <v>Padrão Trimestral = 5,4</v>
          </cell>
          <cell r="J282" t="str">
            <v>Padrão Anual = 9</v>
          </cell>
        </row>
        <row r="283">
          <cell r="B283">
            <v>60581</v>
          </cell>
          <cell r="C283">
            <v>0.32300000000000001</v>
          </cell>
          <cell r="D283">
            <v>0.31190000000000001</v>
          </cell>
          <cell r="E283">
            <v>1.11E-2</v>
          </cell>
          <cell r="F283">
            <v>0</v>
          </cell>
          <cell r="G283">
            <v>0</v>
          </cell>
          <cell r="H283">
            <v>2.7</v>
          </cell>
          <cell r="I283">
            <v>5.4</v>
          </cell>
          <cell r="J283">
            <v>9</v>
          </cell>
        </row>
        <row r="284">
          <cell r="B284">
            <v>60579</v>
          </cell>
          <cell r="C284">
            <v>0.2112</v>
          </cell>
          <cell r="D284">
            <v>0.2049</v>
          </cell>
          <cell r="E284">
            <v>6.4000000000000003E-3</v>
          </cell>
          <cell r="F284">
            <v>0</v>
          </cell>
          <cell r="G284">
            <v>0</v>
          </cell>
          <cell r="H284">
            <v>2.7</v>
          </cell>
          <cell r="I284">
            <v>5.4</v>
          </cell>
          <cell r="J284">
            <v>9</v>
          </cell>
        </row>
        <row r="285">
          <cell r="B285">
            <v>60580</v>
          </cell>
          <cell r="C285">
            <v>0.60450000000000004</v>
          </cell>
          <cell r="D285">
            <v>0.59899999999999998</v>
          </cell>
          <cell r="E285">
            <v>5.4000000000000003E-3</v>
          </cell>
          <cell r="F285">
            <v>0</v>
          </cell>
          <cell r="G285">
            <v>0</v>
          </cell>
          <cell r="H285">
            <v>2.7</v>
          </cell>
          <cell r="I285">
            <v>5.4</v>
          </cell>
          <cell r="J285">
            <v>9</v>
          </cell>
        </row>
        <row r="286">
          <cell r="B286">
            <v>60580</v>
          </cell>
          <cell r="C286">
            <v>1.1387</v>
          </cell>
          <cell r="D286">
            <v>1.1157999999999999</v>
          </cell>
          <cell r="E286">
            <v>2.29E-2</v>
          </cell>
          <cell r="F286">
            <v>0</v>
          </cell>
          <cell r="G286">
            <v>0</v>
          </cell>
          <cell r="H286">
            <v>2.7</v>
          </cell>
          <cell r="I286">
            <v>5.4</v>
          </cell>
          <cell r="J286">
            <v>9</v>
          </cell>
        </row>
        <row r="287">
          <cell r="B287">
            <v>60558</v>
          </cell>
          <cell r="C287">
            <v>0.16489999999999999</v>
          </cell>
          <cell r="D287">
            <v>0.16189999999999999</v>
          </cell>
          <cell r="E287">
            <v>3.0000000000000001E-3</v>
          </cell>
          <cell r="F287">
            <v>0</v>
          </cell>
          <cell r="G287">
            <v>0</v>
          </cell>
          <cell r="H287">
            <v>2.7</v>
          </cell>
          <cell r="I287">
            <v>5.4</v>
          </cell>
          <cell r="J287">
            <v>9</v>
          </cell>
        </row>
        <row r="288">
          <cell r="B288">
            <v>60558</v>
          </cell>
          <cell r="C288">
            <v>0.30320000000000003</v>
          </cell>
          <cell r="D288">
            <v>0.25190000000000001</v>
          </cell>
          <cell r="E288">
            <v>2.8E-3</v>
          </cell>
          <cell r="F288">
            <v>4.8500000000000001E-2</v>
          </cell>
          <cell r="G288">
            <v>0</v>
          </cell>
          <cell r="H288">
            <v>2.7</v>
          </cell>
          <cell r="I288">
            <v>5.4</v>
          </cell>
          <cell r="J288">
            <v>9</v>
          </cell>
        </row>
        <row r="289">
          <cell r="B289">
            <v>60654</v>
          </cell>
          <cell r="C289">
            <v>0.58850000000000002</v>
          </cell>
          <cell r="D289">
            <v>0.29570000000000002</v>
          </cell>
          <cell r="E289">
            <v>2.47E-2</v>
          </cell>
          <cell r="F289">
            <v>0.2681</v>
          </cell>
          <cell r="G289">
            <v>0</v>
          </cell>
          <cell r="H289">
            <v>2.7</v>
          </cell>
          <cell r="I289">
            <v>5.4</v>
          </cell>
          <cell r="J289">
            <v>9</v>
          </cell>
        </row>
        <row r="290">
          <cell r="B290">
            <v>60590</v>
          </cell>
          <cell r="C290">
            <v>1.0569999999999999</v>
          </cell>
          <cell r="D290">
            <v>0.70960000000000001</v>
          </cell>
          <cell r="E290">
            <v>3.0499999999999999E-2</v>
          </cell>
          <cell r="F290">
            <v>0.31690000000000002</v>
          </cell>
          <cell r="G290">
            <v>0</v>
          </cell>
          <cell r="H290">
            <v>2.7</v>
          </cell>
          <cell r="I290">
            <v>5.4</v>
          </cell>
          <cell r="J290">
            <v>9</v>
          </cell>
        </row>
        <row r="291">
          <cell r="B291">
            <v>60627</v>
          </cell>
          <cell r="C291">
            <v>0.66039999999999999</v>
          </cell>
          <cell r="D291">
            <v>0.46629999999999999</v>
          </cell>
          <cell r="E291">
            <v>8.2000000000000007E-3</v>
          </cell>
          <cell r="F291">
            <v>0.18590000000000001</v>
          </cell>
          <cell r="G291">
            <v>0</v>
          </cell>
          <cell r="H291">
            <v>2.7</v>
          </cell>
          <cell r="I291">
            <v>5.4</v>
          </cell>
          <cell r="J291">
            <v>9</v>
          </cell>
        </row>
        <row r="292">
          <cell r="B292">
            <v>60598</v>
          </cell>
          <cell r="C292">
            <v>0.53320000000000001</v>
          </cell>
          <cell r="D292">
            <v>0.5212</v>
          </cell>
          <cell r="E292">
            <v>1.2E-2</v>
          </cell>
          <cell r="F292">
            <v>0</v>
          </cell>
          <cell r="G292">
            <v>0</v>
          </cell>
          <cell r="H292">
            <v>2.7</v>
          </cell>
          <cell r="I292">
            <v>5.4</v>
          </cell>
          <cell r="J292">
            <v>9</v>
          </cell>
        </row>
        <row r="293">
          <cell r="B293">
            <v>60526</v>
          </cell>
          <cell r="C293">
            <v>0.19339999999999999</v>
          </cell>
          <cell r="D293">
            <v>0.11799999999999999</v>
          </cell>
          <cell r="E293">
            <v>7.5399999999999995E-2</v>
          </cell>
          <cell r="F293">
            <v>0</v>
          </cell>
          <cell r="G293">
            <v>0</v>
          </cell>
          <cell r="H293">
            <v>2.7</v>
          </cell>
          <cell r="I293">
            <v>5.4</v>
          </cell>
          <cell r="J293">
            <v>9</v>
          </cell>
        </row>
        <row r="294">
          <cell r="B294">
            <v>60584</v>
          </cell>
          <cell r="C294">
            <v>1.3874</v>
          </cell>
          <cell r="D294">
            <v>1.1057999999999999</v>
          </cell>
          <cell r="E294">
            <v>9.5500000000000002E-2</v>
          </cell>
          <cell r="F294">
            <v>0.186</v>
          </cell>
          <cell r="G294">
            <v>0</v>
          </cell>
          <cell r="H294">
            <v>2.7</v>
          </cell>
          <cell r="I294">
            <v>5.4</v>
          </cell>
          <cell r="J294">
            <v>9</v>
          </cell>
        </row>
        <row r="295">
          <cell r="B295">
            <v>60524</v>
          </cell>
          <cell r="C295">
            <v>0.1905</v>
          </cell>
          <cell r="D295">
            <v>0.1784</v>
          </cell>
          <cell r="E295">
            <v>1.21E-2</v>
          </cell>
          <cell r="F295">
            <v>0</v>
          </cell>
          <cell r="G295">
            <v>0</v>
          </cell>
          <cell r="H295">
            <v>2.7</v>
          </cell>
          <cell r="I295">
            <v>5.4</v>
          </cell>
          <cell r="J295">
            <v>9</v>
          </cell>
        </row>
        <row r="296">
          <cell r="B296">
            <v>60517</v>
          </cell>
          <cell r="C296">
            <v>1.0662</v>
          </cell>
          <cell r="D296">
            <v>0.57020000000000004</v>
          </cell>
          <cell r="E296">
            <v>0.25190000000000001</v>
          </cell>
          <cell r="F296">
            <v>0.24410000000000001</v>
          </cell>
          <cell r="G296">
            <v>0</v>
          </cell>
          <cell r="H296">
            <v>2.7</v>
          </cell>
          <cell r="I296">
            <v>5.4</v>
          </cell>
          <cell r="J296">
            <v>9</v>
          </cell>
        </row>
        <row r="297">
          <cell r="B297">
            <v>60501</v>
          </cell>
          <cell r="C297">
            <v>1.2283999999999999</v>
          </cell>
          <cell r="D297">
            <v>0.28289999999999998</v>
          </cell>
          <cell r="E297">
            <v>1.5E-3</v>
          </cell>
          <cell r="F297">
            <v>3.3999999999999998E-3</v>
          </cell>
          <cell r="G297">
            <v>0.94059999999999999</v>
          </cell>
          <cell r="H297">
            <v>2.7</v>
          </cell>
          <cell r="I297">
            <v>5.4</v>
          </cell>
          <cell r="J297">
            <v>9</v>
          </cell>
        </row>
        <row r="298">
          <cell r="B298">
            <v>60514</v>
          </cell>
          <cell r="C298">
            <v>2.4849000000000001</v>
          </cell>
          <cell r="D298">
            <v>1.0315000000000001</v>
          </cell>
          <cell r="E298">
            <v>0.26550000000000001</v>
          </cell>
          <cell r="F298">
            <v>0.2475</v>
          </cell>
          <cell r="G298">
            <v>0.94040000000000001</v>
          </cell>
          <cell r="I298">
            <v>5.4</v>
          </cell>
          <cell r="J298">
            <v>9</v>
          </cell>
        </row>
        <row r="299">
          <cell r="B299">
            <v>60567</v>
          </cell>
          <cell r="C299">
            <v>6.0669000000000004</v>
          </cell>
          <cell r="D299">
            <v>3.9626000000000001</v>
          </cell>
          <cell r="E299">
            <v>0.4143</v>
          </cell>
          <cell r="F299">
            <v>0.75039999999999996</v>
          </cell>
          <cell r="G299">
            <v>0.93959999999999999</v>
          </cell>
          <cell r="J299">
            <v>9</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2,7</v>
          </cell>
          <cell r="I302" t="str">
            <v>Padrão Trimestral = 5,4</v>
          </cell>
          <cell r="J302" t="str">
            <v>Padrão Anual = 9</v>
          </cell>
        </row>
        <row r="303">
          <cell r="B303">
            <v>57933</v>
          </cell>
          <cell r="C303">
            <v>0.38030000000000003</v>
          </cell>
          <cell r="D303">
            <v>0.37659999999999999</v>
          </cell>
          <cell r="E303">
            <v>3.5999999999999999E-3</v>
          </cell>
          <cell r="F303">
            <v>0</v>
          </cell>
          <cell r="G303">
            <v>0</v>
          </cell>
          <cell r="H303">
            <v>2.7</v>
          </cell>
          <cell r="I303">
            <v>5.4</v>
          </cell>
          <cell r="J303">
            <v>9</v>
          </cell>
        </row>
        <row r="304">
          <cell r="B304">
            <v>57917</v>
          </cell>
          <cell r="C304">
            <v>0.75700000000000001</v>
          </cell>
          <cell r="D304">
            <v>0.75439999999999996</v>
          </cell>
          <cell r="E304">
            <v>2.5999999999999999E-3</v>
          </cell>
          <cell r="F304">
            <v>0</v>
          </cell>
          <cell r="G304">
            <v>0</v>
          </cell>
          <cell r="H304">
            <v>2.7</v>
          </cell>
          <cell r="I304">
            <v>5.4</v>
          </cell>
          <cell r="J304">
            <v>9</v>
          </cell>
        </row>
        <row r="305">
          <cell r="B305">
            <v>57918</v>
          </cell>
          <cell r="C305">
            <v>0.37109999999999999</v>
          </cell>
          <cell r="D305">
            <v>0.28970000000000001</v>
          </cell>
          <cell r="E305">
            <v>2.87E-2</v>
          </cell>
          <cell r="F305">
            <v>5.2699999999999997E-2</v>
          </cell>
          <cell r="G305">
            <v>0</v>
          </cell>
          <cell r="H305">
            <v>2.7</v>
          </cell>
          <cell r="I305">
            <v>5.4</v>
          </cell>
          <cell r="J305">
            <v>9</v>
          </cell>
        </row>
        <row r="306">
          <cell r="B306">
            <v>57923</v>
          </cell>
          <cell r="C306">
            <v>1.5084</v>
          </cell>
          <cell r="D306">
            <v>1.4207000000000001</v>
          </cell>
          <cell r="E306">
            <v>3.49E-2</v>
          </cell>
          <cell r="F306">
            <v>5.2699999999999997E-2</v>
          </cell>
          <cell r="G306">
            <v>0</v>
          </cell>
          <cell r="H306">
            <v>2.7</v>
          </cell>
          <cell r="I306">
            <v>5.4</v>
          </cell>
          <cell r="J306">
            <v>9</v>
          </cell>
        </row>
        <row r="307">
          <cell r="B307">
            <v>57894</v>
          </cell>
          <cell r="C307">
            <v>0.12039999999999999</v>
          </cell>
          <cell r="D307">
            <v>0.11509999999999999</v>
          </cell>
          <cell r="E307">
            <v>5.3E-3</v>
          </cell>
          <cell r="F307">
            <v>0</v>
          </cell>
          <cell r="G307">
            <v>0</v>
          </cell>
          <cell r="H307">
            <v>2.7</v>
          </cell>
          <cell r="I307">
            <v>5.4</v>
          </cell>
          <cell r="J307">
            <v>9</v>
          </cell>
        </row>
        <row r="308">
          <cell r="B308">
            <v>57894</v>
          </cell>
          <cell r="C308">
            <v>0.13880000000000001</v>
          </cell>
          <cell r="D308">
            <v>0.1356</v>
          </cell>
          <cell r="E308">
            <v>3.2000000000000002E-3</v>
          </cell>
          <cell r="F308">
            <v>0</v>
          </cell>
          <cell r="G308">
            <v>0</v>
          </cell>
          <cell r="H308">
            <v>2.7</v>
          </cell>
          <cell r="I308">
            <v>5.4</v>
          </cell>
          <cell r="J308">
            <v>9</v>
          </cell>
        </row>
        <row r="309">
          <cell r="B309">
            <v>57894</v>
          </cell>
          <cell r="C309">
            <v>0.37480000000000002</v>
          </cell>
          <cell r="D309">
            <v>0.17519999999999999</v>
          </cell>
          <cell r="E309">
            <v>1.9300000000000001E-2</v>
          </cell>
          <cell r="F309">
            <v>0.18029999999999999</v>
          </cell>
          <cell r="G309">
            <v>0</v>
          </cell>
          <cell r="H309">
            <v>2.7</v>
          </cell>
          <cell r="I309">
            <v>5.4</v>
          </cell>
          <cell r="J309">
            <v>9</v>
          </cell>
        </row>
        <row r="310">
          <cell r="B310">
            <v>57894</v>
          </cell>
          <cell r="C310">
            <v>0.63400000000000001</v>
          </cell>
          <cell r="D310">
            <v>0.4259</v>
          </cell>
          <cell r="E310">
            <v>2.7799999999999998E-2</v>
          </cell>
          <cell r="F310">
            <v>0.18029999999999999</v>
          </cell>
          <cell r="G310">
            <v>0</v>
          </cell>
          <cell r="H310">
            <v>2.7</v>
          </cell>
          <cell r="I310">
            <v>5.4</v>
          </cell>
          <cell r="J310">
            <v>9</v>
          </cell>
        </row>
        <row r="311">
          <cell r="B311">
            <v>57896</v>
          </cell>
          <cell r="C311">
            <v>0.32269999999999999</v>
          </cell>
          <cell r="D311">
            <v>0.25069999999999998</v>
          </cell>
          <cell r="E311">
            <v>3.6999999999999998E-2</v>
          </cell>
          <cell r="F311">
            <v>3.5099999999999999E-2</v>
          </cell>
          <cell r="G311">
            <v>0</v>
          </cell>
          <cell r="H311">
            <v>2.7</v>
          </cell>
          <cell r="I311">
            <v>5.4</v>
          </cell>
          <cell r="J311">
            <v>9</v>
          </cell>
        </row>
        <row r="312">
          <cell r="B312">
            <v>57877</v>
          </cell>
          <cell r="C312">
            <v>0.18720000000000001</v>
          </cell>
          <cell r="D312">
            <v>0.186</v>
          </cell>
          <cell r="E312">
            <v>1.1999999999999999E-3</v>
          </cell>
          <cell r="F312">
            <v>0</v>
          </cell>
          <cell r="G312">
            <v>0</v>
          </cell>
          <cell r="H312">
            <v>2.7</v>
          </cell>
          <cell r="I312">
            <v>5.4</v>
          </cell>
          <cell r="J312">
            <v>9</v>
          </cell>
        </row>
        <row r="313">
          <cell r="B313">
            <v>57741</v>
          </cell>
          <cell r="C313">
            <v>0.18909999999999999</v>
          </cell>
          <cell r="D313">
            <v>8.1100000000000005E-2</v>
          </cell>
          <cell r="E313">
            <v>2.8E-3</v>
          </cell>
          <cell r="F313">
            <v>0.1051</v>
          </cell>
          <cell r="G313">
            <v>0</v>
          </cell>
          <cell r="H313">
            <v>2.7</v>
          </cell>
          <cell r="I313">
            <v>5.4</v>
          </cell>
          <cell r="J313">
            <v>9</v>
          </cell>
        </row>
        <row r="314">
          <cell r="B314">
            <v>57838</v>
          </cell>
          <cell r="C314">
            <v>0.69910000000000005</v>
          </cell>
          <cell r="D314">
            <v>0.51800000000000002</v>
          </cell>
          <cell r="E314">
            <v>4.1000000000000002E-2</v>
          </cell>
          <cell r="F314">
            <v>0.1401</v>
          </cell>
          <cell r="G314">
            <v>0</v>
          </cell>
          <cell r="H314">
            <v>2.7</v>
          </cell>
          <cell r="I314">
            <v>5.4</v>
          </cell>
          <cell r="J314">
            <v>9</v>
          </cell>
        </row>
        <row r="315">
          <cell r="B315">
            <v>57741</v>
          </cell>
          <cell r="C315">
            <v>0.1958</v>
          </cell>
          <cell r="D315">
            <v>0.1744</v>
          </cell>
          <cell r="E315">
            <v>2.1399999999999999E-2</v>
          </cell>
          <cell r="F315">
            <v>0</v>
          </cell>
          <cell r="G315">
            <v>0</v>
          </cell>
          <cell r="H315">
            <v>2.7</v>
          </cell>
          <cell r="I315">
            <v>5.4</v>
          </cell>
          <cell r="J315">
            <v>9</v>
          </cell>
        </row>
        <row r="316">
          <cell r="B316">
            <v>57721</v>
          </cell>
          <cell r="C316">
            <v>1.3111999999999999</v>
          </cell>
          <cell r="D316">
            <v>0.74890000000000001</v>
          </cell>
          <cell r="E316">
            <v>2.3199999999999998E-2</v>
          </cell>
          <cell r="F316">
            <v>0</v>
          </cell>
          <cell r="G316">
            <v>0.53900000000000003</v>
          </cell>
          <cell r="H316">
            <v>2.7</v>
          </cell>
          <cell r="I316">
            <v>5.4</v>
          </cell>
          <cell r="J316">
            <v>9</v>
          </cell>
        </row>
        <row r="317">
          <cell r="B317">
            <v>57737</v>
          </cell>
          <cell r="C317">
            <v>0.66959999999999997</v>
          </cell>
          <cell r="D317">
            <v>0.54779999999999995</v>
          </cell>
          <cell r="E317">
            <v>2.3999999999999998E-3</v>
          </cell>
          <cell r="F317">
            <v>0.1195</v>
          </cell>
          <cell r="G317">
            <v>0</v>
          </cell>
          <cell r="H317">
            <v>2.7</v>
          </cell>
          <cell r="I317">
            <v>5.4</v>
          </cell>
          <cell r="J317">
            <v>9</v>
          </cell>
        </row>
        <row r="318">
          <cell r="B318">
            <v>57733</v>
          </cell>
          <cell r="C318">
            <v>2.1764000000000001</v>
          </cell>
          <cell r="D318">
            <v>1.4710000000000001</v>
          </cell>
          <cell r="E318">
            <v>4.7E-2</v>
          </cell>
          <cell r="F318">
            <v>0.1195</v>
          </cell>
          <cell r="G318">
            <v>0.53890000000000005</v>
          </cell>
          <cell r="I318">
            <v>5.4</v>
          </cell>
          <cell r="J318">
            <v>9</v>
          </cell>
        </row>
        <row r="319">
          <cell r="B319">
            <v>57847</v>
          </cell>
          <cell r="C319">
            <v>5.016</v>
          </cell>
          <cell r="D319">
            <v>3.8348</v>
          </cell>
          <cell r="E319">
            <v>0.1507</v>
          </cell>
          <cell r="F319">
            <v>0.49249999999999999</v>
          </cell>
          <cell r="G319">
            <v>0.53779999999999994</v>
          </cell>
          <cell r="J319">
            <v>9</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3</v>
          </cell>
          <cell r="I322" t="str">
            <v>Padrão Trimestral = 6</v>
          </cell>
          <cell r="J322" t="str">
            <v>Padrão Anual = 10</v>
          </cell>
        </row>
        <row r="323">
          <cell r="B323">
            <v>143389</v>
          </cell>
          <cell r="C323">
            <v>0.88470000000000004</v>
          </cell>
          <cell r="D323">
            <v>0.84719999999999995</v>
          </cell>
          <cell r="E323">
            <v>3.7499999999999999E-2</v>
          </cell>
          <cell r="F323">
            <v>0</v>
          </cell>
          <cell r="G323">
            <v>0</v>
          </cell>
          <cell r="H323">
            <v>3</v>
          </cell>
          <cell r="I323">
            <v>6</v>
          </cell>
          <cell r="J323">
            <v>10</v>
          </cell>
        </row>
        <row r="324">
          <cell r="B324">
            <v>143204</v>
          </cell>
          <cell r="C324">
            <v>0.3695</v>
          </cell>
          <cell r="D324">
            <v>0.34279999999999999</v>
          </cell>
          <cell r="E324">
            <v>2.6700000000000002E-2</v>
          </cell>
          <cell r="F324">
            <v>0</v>
          </cell>
          <cell r="G324">
            <v>0</v>
          </cell>
          <cell r="H324">
            <v>3</v>
          </cell>
          <cell r="I324">
            <v>6</v>
          </cell>
          <cell r="J324">
            <v>10</v>
          </cell>
        </row>
        <row r="325">
          <cell r="B325">
            <v>143195</v>
          </cell>
          <cell r="C325">
            <v>0.32290000000000002</v>
          </cell>
          <cell r="D325">
            <v>0.30259999999999998</v>
          </cell>
          <cell r="E325">
            <v>2.0299999999999999E-2</v>
          </cell>
          <cell r="F325">
            <v>0</v>
          </cell>
          <cell r="G325">
            <v>0</v>
          </cell>
          <cell r="H325">
            <v>3</v>
          </cell>
          <cell r="I325">
            <v>6</v>
          </cell>
          <cell r="J325">
            <v>10</v>
          </cell>
        </row>
        <row r="326">
          <cell r="B326">
            <v>143263</v>
          </cell>
          <cell r="C326">
            <v>1.5775999999999999</v>
          </cell>
          <cell r="D326">
            <v>1.4931000000000001</v>
          </cell>
          <cell r="E326">
            <v>8.4500000000000006E-2</v>
          </cell>
          <cell r="F326">
            <v>0</v>
          </cell>
          <cell r="G326">
            <v>0</v>
          </cell>
          <cell r="H326">
            <v>3</v>
          </cell>
          <cell r="I326">
            <v>6</v>
          </cell>
          <cell r="J326">
            <v>10</v>
          </cell>
        </row>
        <row r="327">
          <cell r="B327">
            <v>143186</v>
          </cell>
          <cell r="C327">
            <v>0.24340000000000001</v>
          </cell>
          <cell r="D327">
            <v>0.22309999999999999</v>
          </cell>
          <cell r="E327">
            <v>2.0299999999999999E-2</v>
          </cell>
          <cell r="F327">
            <v>0</v>
          </cell>
          <cell r="G327">
            <v>0</v>
          </cell>
          <cell r="H327">
            <v>3</v>
          </cell>
          <cell r="I327">
            <v>6</v>
          </cell>
          <cell r="J327">
            <v>10</v>
          </cell>
        </row>
        <row r="328">
          <cell r="B328">
            <v>143186</v>
          </cell>
          <cell r="C328">
            <v>0.52370000000000005</v>
          </cell>
          <cell r="D328">
            <v>0.51680000000000004</v>
          </cell>
          <cell r="E328">
            <v>6.8999999999999999E-3</v>
          </cell>
          <cell r="F328">
            <v>0</v>
          </cell>
          <cell r="G328">
            <v>0</v>
          </cell>
          <cell r="H328">
            <v>3</v>
          </cell>
          <cell r="I328">
            <v>6</v>
          </cell>
          <cell r="J328">
            <v>10</v>
          </cell>
        </row>
        <row r="329">
          <cell r="B329">
            <v>143186</v>
          </cell>
          <cell r="C329">
            <v>0.51759999999999995</v>
          </cell>
          <cell r="D329">
            <v>0.38600000000000001</v>
          </cell>
          <cell r="E329">
            <v>2.0400000000000001E-2</v>
          </cell>
          <cell r="F329">
            <v>0.11119999999999999</v>
          </cell>
          <cell r="G329">
            <v>0</v>
          </cell>
          <cell r="H329">
            <v>3</v>
          </cell>
          <cell r="I329">
            <v>6</v>
          </cell>
          <cell r="J329">
            <v>10</v>
          </cell>
        </row>
        <row r="330">
          <cell r="B330">
            <v>143186</v>
          </cell>
          <cell r="C330">
            <v>1.2847</v>
          </cell>
          <cell r="D330">
            <v>1.1258999999999999</v>
          </cell>
          <cell r="E330">
            <v>4.7600000000000003E-2</v>
          </cell>
          <cell r="F330">
            <v>0.11119999999999999</v>
          </cell>
          <cell r="G330">
            <v>0</v>
          </cell>
          <cell r="H330">
            <v>3</v>
          </cell>
          <cell r="I330">
            <v>6</v>
          </cell>
          <cell r="J330">
            <v>10</v>
          </cell>
        </row>
        <row r="331">
          <cell r="B331">
            <v>143180</v>
          </cell>
          <cell r="C331">
            <v>0.79810000000000003</v>
          </cell>
          <cell r="D331">
            <v>0.44940000000000002</v>
          </cell>
          <cell r="E331">
            <v>5.2999999999999999E-2</v>
          </cell>
          <cell r="F331">
            <v>0.29559999999999997</v>
          </cell>
          <cell r="G331">
            <v>0</v>
          </cell>
          <cell r="H331">
            <v>3</v>
          </cell>
          <cell r="I331">
            <v>6</v>
          </cell>
          <cell r="J331">
            <v>10</v>
          </cell>
        </row>
        <row r="332">
          <cell r="B332">
            <v>143326</v>
          </cell>
          <cell r="C332">
            <v>0.18360000000000001</v>
          </cell>
          <cell r="D332">
            <v>0.17469999999999999</v>
          </cell>
          <cell r="E332">
            <v>8.8000000000000005E-3</v>
          </cell>
          <cell r="F332">
            <v>0</v>
          </cell>
          <cell r="G332">
            <v>0</v>
          </cell>
          <cell r="H332">
            <v>3</v>
          </cell>
          <cell r="I332">
            <v>6</v>
          </cell>
          <cell r="J332">
            <v>10</v>
          </cell>
        </row>
        <row r="333">
          <cell r="B333">
            <v>143286</v>
          </cell>
          <cell r="C333">
            <v>0.2082</v>
          </cell>
          <cell r="D333">
            <v>0.2041</v>
          </cell>
          <cell r="E333">
            <v>4.1000000000000003E-3</v>
          </cell>
          <cell r="F333">
            <v>0</v>
          </cell>
          <cell r="G333">
            <v>0</v>
          </cell>
          <cell r="H333">
            <v>3</v>
          </cell>
          <cell r="I333">
            <v>6</v>
          </cell>
          <cell r="J333">
            <v>10</v>
          </cell>
        </row>
        <row r="334">
          <cell r="B334">
            <v>143264</v>
          </cell>
          <cell r="C334">
            <v>1.1895</v>
          </cell>
          <cell r="D334">
            <v>0.82799999999999996</v>
          </cell>
          <cell r="E334">
            <v>6.59E-2</v>
          </cell>
          <cell r="F334">
            <v>0.2954</v>
          </cell>
          <cell r="G334">
            <v>0</v>
          </cell>
          <cell r="H334">
            <v>3</v>
          </cell>
          <cell r="I334">
            <v>6</v>
          </cell>
          <cell r="J334">
            <v>10</v>
          </cell>
        </row>
        <row r="335">
          <cell r="B335">
            <v>143286</v>
          </cell>
          <cell r="C335">
            <v>0.29260000000000003</v>
          </cell>
          <cell r="D335">
            <v>0.26029999999999998</v>
          </cell>
          <cell r="E335">
            <v>3.2300000000000002E-2</v>
          </cell>
          <cell r="F335">
            <v>0</v>
          </cell>
          <cell r="G335">
            <v>0</v>
          </cell>
          <cell r="H335">
            <v>3</v>
          </cell>
          <cell r="I335">
            <v>6</v>
          </cell>
          <cell r="J335">
            <v>10</v>
          </cell>
        </row>
        <row r="336">
          <cell r="B336">
            <v>143286</v>
          </cell>
          <cell r="C336">
            <v>0.46110000000000001</v>
          </cell>
          <cell r="D336">
            <v>0.32150000000000001</v>
          </cell>
          <cell r="E336">
            <v>2.8500000000000001E-2</v>
          </cell>
          <cell r="F336">
            <v>0.11119999999999999</v>
          </cell>
          <cell r="G336">
            <v>0</v>
          </cell>
          <cell r="H336">
            <v>3</v>
          </cell>
          <cell r="I336">
            <v>6</v>
          </cell>
          <cell r="J336">
            <v>10</v>
          </cell>
        </row>
        <row r="337">
          <cell r="B337">
            <v>143286</v>
          </cell>
          <cell r="C337">
            <v>1.6464000000000001</v>
          </cell>
          <cell r="D337">
            <v>0.64149999999999996</v>
          </cell>
          <cell r="E337">
            <v>4.7999999999999996E-3</v>
          </cell>
          <cell r="F337">
            <v>0</v>
          </cell>
          <cell r="G337">
            <v>1</v>
          </cell>
          <cell r="H337">
            <v>3</v>
          </cell>
          <cell r="I337">
            <v>6</v>
          </cell>
          <cell r="J337">
            <v>10</v>
          </cell>
        </row>
        <row r="338">
          <cell r="B338">
            <v>143286</v>
          </cell>
          <cell r="C338">
            <v>2.4001000000000001</v>
          </cell>
          <cell r="D338">
            <v>1.2233000000000001</v>
          </cell>
          <cell r="E338">
            <v>6.5600000000000006E-2</v>
          </cell>
          <cell r="F338">
            <v>0.11119999999999999</v>
          </cell>
          <cell r="G338">
            <v>1</v>
          </cell>
          <cell r="I338">
            <v>6</v>
          </cell>
          <cell r="J338">
            <v>10</v>
          </cell>
        </row>
        <row r="339">
          <cell r="B339">
            <v>143250</v>
          </cell>
          <cell r="C339">
            <v>6.4522000000000004</v>
          </cell>
          <cell r="D339">
            <v>4.6703000000000001</v>
          </cell>
          <cell r="E339">
            <v>0.2636</v>
          </cell>
          <cell r="F339">
            <v>0.51780000000000004</v>
          </cell>
          <cell r="G339">
            <v>1.0003</v>
          </cell>
          <cell r="J339">
            <v>10</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6,6</v>
          </cell>
          <cell r="I342" t="str">
            <v>Padrão Trimestral = 13,2</v>
          </cell>
          <cell r="J342" t="str">
            <v>Padrão Anual = 22</v>
          </cell>
        </row>
        <row r="343">
          <cell r="B343">
            <v>9844</v>
          </cell>
          <cell r="C343">
            <v>0.56820000000000004</v>
          </cell>
          <cell r="D343">
            <v>0.54769999999999996</v>
          </cell>
          <cell r="E343">
            <v>2.0400000000000001E-2</v>
          </cell>
          <cell r="F343">
            <v>0</v>
          </cell>
          <cell r="G343">
            <v>0</v>
          </cell>
          <cell r="H343">
            <v>6.6</v>
          </cell>
          <cell r="I343">
            <v>13.2</v>
          </cell>
          <cell r="J343">
            <v>22</v>
          </cell>
        </row>
        <row r="344">
          <cell r="B344">
            <v>9844</v>
          </cell>
          <cell r="C344">
            <v>2.2726999999999999</v>
          </cell>
          <cell r="D344">
            <v>2.2671000000000001</v>
          </cell>
          <cell r="E344">
            <v>5.5999999999999999E-3</v>
          </cell>
          <cell r="F344">
            <v>0</v>
          </cell>
          <cell r="G344">
            <v>0</v>
          </cell>
          <cell r="H344">
            <v>6.6</v>
          </cell>
          <cell r="I344">
            <v>13.2</v>
          </cell>
          <cell r="J344">
            <v>22</v>
          </cell>
        </row>
        <row r="345">
          <cell r="B345">
            <v>9845</v>
          </cell>
          <cell r="C345">
            <v>1.5381</v>
          </cell>
          <cell r="D345">
            <v>1.1701999999999999</v>
          </cell>
          <cell r="E345">
            <v>0.3679</v>
          </cell>
          <cell r="F345">
            <v>0</v>
          </cell>
          <cell r="G345">
            <v>0</v>
          </cell>
          <cell r="H345">
            <v>6.6</v>
          </cell>
          <cell r="I345">
            <v>13.2</v>
          </cell>
          <cell r="J345">
            <v>22</v>
          </cell>
        </row>
        <row r="346">
          <cell r="B346">
            <v>9844</v>
          </cell>
          <cell r="C346">
            <v>4.3792</v>
          </cell>
          <cell r="D346">
            <v>3.9851000000000001</v>
          </cell>
          <cell r="E346">
            <v>0.39389999999999997</v>
          </cell>
          <cell r="F346">
            <v>0</v>
          </cell>
          <cell r="G346">
            <v>0</v>
          </cell>
          <cell r="H346">
            <v>6.6</v>
          </cell>
          <cell r="I346">
            <v>13.2</v>
          </cell>
          <cell r="J346">
            <v>22</v>
          </cell>
        </row>
        <row r="347">
          <cell r="B347">
            <v>9845</v>
          </cell>
          <cell r="C347">
            <v>1.3768</v>
          </cell>
          <cell r="D347">
            <v>0.57089999999999996</v>
          </cell>
          <cell r="E347">
            <v>6.1000000000000004E-3</v>
          </cell>
          <cell r="F347">
            <v>0.79979999999999996</v>
          </cell>
          <cell r="G347">
            <v>0</v>
          </cell>
          <cell r="H347">
            <v>6.6</v>
          </cell>
          <cell r="I347">
            <v>13.2</v>
          </cell>
          <cell r="J347">
            <v>22</v>
          </cell>
        </row>
        <row r="348">
          <cell r="B348">
            <v>9845</v>
          </cell>
          <cell r="C348">
            <v>1.0285</v>
          </cell>
          <cell r="D348">
            <v>1.0239</v>
          </cell>
          <cell r="E348">
            <v>4.7000000000000002E-3</v>
          </cell>
          <cell r="F348">
            <v>0</v>
          </cell>
          <cell r="G348">
            <v>0</v>
          </cell>
          <cell r="H348">
            <v>6.6</v>
          </cell>
          <cell r="I348">
            <v>13.2</v>
          </cell>
          <cell r="J348">
            <v>22</v>
          </cell>
        </row>
        <row r="349">
          <cell r="B349">
            <v>9845</v>
          </cell>
          <cell r="C349">
            <v>1.5604</v>
          </cell>
          <cell r="D349">
            <v>1.5565</v>
          </cell>
          <cell r="E349">
            <v>3.8999999999999998E-3</v>
          </cell>
          <cell r="F349">
            <v>0</v>
          </cell>
          <cell r="G349">
            <v>0</v>
          </cell>
          <cell r="H349">
            <v>6.6</v>
          </cell>
          <cell r="I349">
            <v>13.2</v>
          </cell>
          <cell r="J349">
            <v>22</v>
          </cell>
        </row>
        <row r="350">
          <cell r="B350">
            <v>9845</v>
          </cell>
          <cell r="C350">
            <v>3.9657</v>
          </cell>
          <cell r="D350">
            <v>3.1513</v>
          </cell>
          <cell r="E350">
            <v>1.47E-2</v>
          </cell>
          <cell r="F350">
            <v>0.79979999999999996</v>
          </cell>
          <cell r="G350">
            <v>0</v>
          </cell>
          <cell r="H350">
            <v>6.6</v>
          </cell>
          <cell r="I350">
            <v>13.2</v>
          </cell>
          <cell r="J350">
            <v>22</v>
          </cell>
        </row>
        <row r="351">
          <cell r="B351">
            <v>9845</v>
          </cell>
          <cell r="C351">
            <v>1.6363000000000001</v>
          </cell>
          <cell r="D351">
            <v>1.6363000000000001</v>
          </cell>
          <cell r="E351">
            <v>0</v>
          </cell>
          <cell r="F351">
            <v>0</v>
          </cell>
          <cell r="G351">
            <v>0</v>
          </cell>
          <cell r="H351">
            <v>6.6</v>
          </cell>
          <cell r="I351">
            <v>13.2</v>
          </cell>
          <cell r="J351">
            <v>22</v>
          </cell>
        </row>
        <row r="352">
          <cell r="B352">
            <v>9846</v>
          </cell>
          <cell r="C352">
            <v>1.4224000000000001</v>
          </cell>
          <cell r="D352">
            <v>1.0545</v>
          </cell>
          <cell r="E352">
            <v>0.3679</v>
          </cell>
          <cell r="F352">
            <v>0</v>
          </cell>
          <cell r="G352">
            <v>0</v>
          </cell>
          <cell r="H352">
            <v>6.6</v>
          </cell>
          <cell r="I352">
            <v>13.2</v>
          </cell>
          <cell r="J352">
            <v>22</v>
          </cell>
        </row>
        <row r="353">
          <cell r="B353">
            <v>9847</v>
          </cell>
          <cell r="C353">
            <v>2.5312000000000001</v>
          </cell>
          <cell r="D353">
            <v>2.5308000000000002</v>
          </cell>
          <cell r="E353">
            <v>4.0000000000000002E-4</v>
          </cell>
          <cell r="F353">
            <v>0</v>
          </cell>
          <cell r="G353">
            <v>0</v>
          </cell>
          <cell r="H353">
            <v>6.6</v>
          </cell>
          <cell r="I353">
            <v>13.2</v>
          </cell>
          <cell r="J353">
            <v>22</v>
          </cell>
        </row>
        <row r="354">
          <cell r="B354">
            <v>9846</v>
          </cell>
          <cell r="C354">
            <v>5.59</v>
          </cell>
          <cell r="D354">
            <v>5.2217000000000002</v>
          </cell>
          <cell r="E354">
            <v>0.36830000000000002</v>
          </cell>
          <cell r="F354">
            <v>0</v>
          </cell>
          <cell r="G354">
            <v>0</v>
          </cell>
          <cell r="H354">
            <v>6.6</v>
          </cell>
          <cell r="I354">
            <v>13.2</v>
          </cell>
          <cell r="J354">
            <v>22</v>
          </cell>
        </row>
        <row r="355">
          <cell r="B355">
            <v>9848</v>
          </cell>
          <cell r="C355">
            <v>2.1156000000000001</v>
          </cell>
          <cell r="D355">
            <v>2.0924</v>
          </cell>
          <cell r="E355">
            <v>2.3199999999999998E-2</v>
          </cell>
          <cell r="F355">
            <v>0</v>
          </cell>
          <cell r="G355">
            <v>0</v>
          </cell>
          <cell r="H355">
            <v>6.6</v>
          </cell>
          <cell r="I355">
            <v>13.2</v>
          </cell>
          <cell r="J355">
            <v>22</v>
          </cell>
        </row>
        <row r="356">
          <cell r="B356">
            <v>9848</v>
          </cell>
          <cell r="C356">
            <v>3.0992000000000002</v>
          </cell>
          <cell r="D356">
            <v>3.0992000000000002</v>
          </cell>
          <cell r="E356">
            <v>0</v>
          </cell>
          <cell r="F356">
            <v>0</v>
          </cell>
          <cell r="G356">
            <v>0</v>
          </cell>
          <cell r="H356">
            <v>6.6</v>
          </cell>
          <cell r="I356">
            <v>13.2</v>
          </cell>
          <cell r="J356">
            <v>22</v>
          </cell>
        </row>
        <row r="357">
          <cell r="B357">
            <v>9848</v>
          </cell>
          <cell r="C357">
            <v>2.4161999999999999</v>
          </cell>
          <cell r="D357">
            <v>2.4161999999999999</v>
          </cell>
          <cell r="E357">
            <v>0</v>
          </cell>
          <cell r="F357">
            <v>0</v>
          </cell>
          <cell r="G357">
            <v>0</v>
          </cell>
          <cell r="H357">
            <v>6.6</v>
          </cell>
          <cell r="I357">
            <v>13.2</v>
          </cell>
          <cell r="J357">
            <v>22</v>
          </cell>
        </row>
        <row r="358">
          <cell r="B358">
            <v>9848</v>
          </cell>
          <cell r="C358">
            <v>7.6310000000000002</v>
          </cell>
          <cell r="D358">
            <v>7.6078000000000001</v>
          </cell>
          <cell r="E358">
            <v>2.3199999999999998E-2</v>
          </cell>
          <cell r="F358">
            <v>0</v>
          </cell>
          <cell r="G358">
            <v>0</v>
          </cell>
          <cell r="I358">
            <v>13.2</v>
          </cell>
          <cell r="J358">
            <v>22</v>
          </cell>
        </row>
        <row r="359">
          <cell r="B359">
            <v>9846</v>
          </cell>
          <cell r="C359">
            <v>21.566099999999999</v>
          </cell>
          <cell r="D359">
            <v>19.9663</v>
          </cell>
          <cell r="E359">
            <v>0.80010000000000003</v>
          </cell>
          <cell r="F359">
            <v>0.79969999999999997</v>
          </cell>
          <cell r="G359">
            <v>0</v>
          </cell>
          <cell r="J359">
            <v>22</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6,6</v>
          </cell>
          <cell r="I362" t="str">
            <v>Padrão Trimestral = 13,2</v>
          </cell>
          <cell r="J362" t="str">
            <v>Padrão Anual = 22</v>
          </cell>
        </row>
        <row r="363">
          <cell r="B363">
            <v>23771</v>
          </cell>
          <cell r="C363">
            <v>0.6472</v>
          </cell>
          <cell r="D363">
            <v>0.64459999999999995</v>
          </cell>
          <cell r="E363">
            <v>2.7000000000000001E-3</v>
          </cell>
          <cell r="F363">
            <v>0</v>
          </cell>
          <cell r="G363">
            <v>0</v>
          </cell>
          <cell r="H363">
            <v>6.6</v>
          </cell>
          <cell r="I363">
            <v>13.2</v>
          </cell>
          <cell r="J363">
            <v>22</v>
          </cell>
        </row>
        <row r="364">
          <cell r="B364">
            <v>23730</v>
          </cell>
          <cell r="C364">
            <v>1.0317000000000001</v>
          </cell>
          <cell r="D364">
            <v>1.0317000000000001</v>
          </cell>
          <cell r="E364">
            <v>0</v>
          </cell>
          <cell r="F364">
            <v>0</v>
          </cell>
          <cell r="G364">
            <v>0</v>
          </cell>
          <cell r="H364">
            <v>6.6</v>
          </cell>
          <cell r="I364">
            <v>13.2</v>
          </cell>
          <cell r="J364">
            <v>22</v>
          </cell>
        </row>
        <row r="365">
          <cell r="B365">
            <v>23730</v>
          </cell>
          <cell r="C365">
            <v>1.7802</v>
          </cell>
          <cell r="D365">
            <v>1.7777000000000001</v>
          </cell>
          <cell r="E365">
            <v>2.3999999999999998E-3</v>
          </cell>
          <cell r="F365">
            <v>0</v>
          </cell>
          <cell r="G365">
            <v>0</v>
          </cell>
          <cell r="H365">
            <v>6.6</v>
          </cell>
          <cell r="I365">
            <v>13.2</v>
          </cell>
          <cell r="J365">
            <v>22</v>
          </cell>
        </row>
        <row r="366">
          <cell r="B366">
            <v>23744</v>
          </cell>
          <cell r="C366">
            <v>3.4582000000000002</v>
          </cell>
          <cell r="D366">
            <v>3.4531000000000001</v>
          </cell>
          <cell r="E366">
            <v>5.1000000000000004E-3</v>
          </cell>
          <cell r="F366">
            <v>0</v>
          </cell>
          <cell r="G366">
            <v>0</v>
          </cell>
          <cell r="H366">
            <v>6.6</v>
          </cell>
          <cell r="I366">
            <v>13.2</v>
          </cell>
          <cell r="J366">
            <v>22</v>
          </cell>
        </row>
        <row r="367">
          <cell r="B367">
            <v>23730</v>
          </cell>
          <cell r="C367">
            <v>1.3507</v>
          </cell>
          <cell r="D367">
            <v>0.68569999999999998</v>
          </cell>
          <cell r="E367">
            <v>9.1000000000000004E-3</v>
          </cell>
          <cell r="F367">
            <v>0.65590000000000004</v>
          </cell>
          <cell r="G367">
            <v>0</v>
          </cell>
          <cell r="H367">
            <v>6.6</v>
          </cell>
          <cell r="I367">
            <v>13.2</v>
          </cell>
          <cell r="J367">
            <v>22</v>
          </cell>
        </row>
        <row r="368">
          <cell r="B368">
            <v>23730</v>
          </cell>
          <cell r="C368">
            <v>0.85919999999999996</v>
          </cell>
          <cell r="D368">
            <v>0.8357</v>
          </cell>
          <cell r="E368">
            <v>2.35E-2</v>
          </cell>
          <cell r="F368">
            <v>0</v>
          </cell>
          <cell r="G368">
            <v>0</v>
          </cell>
          <cell r="H368">
            <v>6.6</v>
          </cell>
          <cell r="I368">
            <v>13.2</v>
          </cell>
          <cell r="J368">
            <v>22</v>
          </cell>
        </row>
        <row r="369">
          <cell r="B369">
            <v>23730</v>
          </cell>
          <cell r="C369">
            <v>0.68269999999999997</v>
          </cell>
          <cell r="D369">
            <v>0.67830000000000001</v>
          </cell>
          <cell r="E369">
            <v>4.4000000000000003E-3</v>
          </cell>
          <cell r="F369">
            <v>0</v>
          </cell>
          <cell r="G369">
            <v>0</v>
          </cell>
          <cell r="H369">
            <v>6.6</v>
          </cell>
          <cell r="I369">
            <v>13.2</v>
          </cell>
          <cell r="J369">
            <v>22</v>
          </cell>
        </row>
        <row r="370">
          <cell r="B370">
            <v>23730</v>
          </cell>
          <cell r="C370">
            <v>2.8925999999999998</v>
          </cell>
          <cell r="D370">
            <v>2.1997</v>
          </cell>
          <cell r="E370">
            <v>3.6999999999999998E-2</v>
          </cell>
          <cell r="F370">
            <v>0.65590000000000004</v>
          </cell>
          <cell r="G370">
            <v>0</v>
          </cell>
          <cell r="H370">
            <v>6.6</v>
          </cell>
          <cell r="I370">
            <v>13.2</v>
          </cell>
          <cell r="J370">
            <v>22</v>
          </cell>
        </row>
        <row r="371">
          <cell r="B371">
            <v>23744</v>
          </cell>
          <cell r="C371">
            <v>1.4404999999999999</v>
          </cell>
          <cell r="D371">
            <v>1.4398</v>
          </cell>
          <cell r="E371">
            <v>8.0000000000000004E-4</v>
          </cell>
          <cell r="F371">
            <v>0</v>
          </cell>
          <cell r="G371">
            <v>0</v>
          </cell>
          <cell r="H371">
            <v>6.6</v>
          </cell>
          <cell r="I371">
            <v>13.2</v>
          </cell>
          <cell r="J371">
            <v>22</v>
          </cell>
        </row>
        <row r="372">
          <cell r="B372">
            <v>23767</v>
          </cell>
          <cell r="C372">
            <v>0.59319999999999995</v>
          </cell>
          <cell r="D372">
            <v>0.58950000000000002</v>
          </cell>
          <cell r="E372">
            <v>3.7000000000000002E-3</v>
          </cell>
          <cell r="F372">
            <v>0</v>
          </cell>
          <cell r="G372">
            <v>0</v>
          </cell>
          <cell r="H372">
            <v>6.6</v>
          </cell>
          <cell r="I372">
            <v>13.2</v>
          </cell>
          <cell r="J372">
            <v>22</v>
          </cell>
        </row>
        <row r="373">
          <cell r="B373">
            <v>23754</v>
          </cell>
          <cell r="C373">
            <v>1.5636000000000001</v>
          </cell>
          <cell r="D373">
            <v>1.5636000000000001</v>
          </cell>
          <cell r="E373">
            <v>0</v>
          </cell>
          <cell r="F373">
            <v>0</v>
          </cell>
          <cell r="G373">
            <v>0</v>
          </cell>
          <cell r="H373">
            <v>6.6</v>
          </cell>
          <cell r="I373">
            <v>13.2</v>
          </cell>
          <cell r="J373">
            <v>22</v>
          </cell>
        </row>
        <row r="374">
          <cell r="B374">
            <v>23755</v>
          </cell>
          <cell r="C374">
            <v>3.5969000000000002</v>
          </cell>
          <cell r="D374">
            <v>3.5924999999999998</v>
          </cell>
          <cell r="E374">
            <v>4.4999999999999997E-3</v>
          </cell>
          <cell r="F374">
            <v>0</v>
          </cell>
          <cell r="G374">
            <v>0</v>
          </cell>
          <cell r="H374">
            <v>6.6</v>
          </cell>
          <cell r="I374">
            <v>13.2</v>
          </cell>
          <cell r="J374">
            <v>22</v>
          </cell>
        </row>
        <row r="375">
          <cell r="B375">
            <v>23752</v>
          </cell>
          <cell r="C375">
            <v>1.1377999999999999</v>
          </cell>
          <cell r="D375">
            <v>1.133</v>
          </cell>
          <cell r="E375">
            <v>4.8999999999999998E-3</v>
          </cell>
          <cell r="F375">
            <v>0</v>
          </cell>
          <cell r="G375">
            <v>0</v>
          </cell>
          <cell r="H375">
            <v>6.6</v>
          </cell>
          <cell r="I375">
            <v>13.2</v>
          </cell>
          <cell r="J375">
            <v>22</v>
          </cell>
        </row>
        <row r="376">
          <cell r="B376">
            <v>23752</v>
          </cell>
          <cell r="C376">
            <v>1.6153</v>
          </cell>
          <cell r="D376">
            <v>1.6105</v>
          </cell>
          <cell r="E376">
            <v>4.7999999999999996E-3</v>
          </cell>
          <cell r="F376">
            <v>0</v>
          </cell>
          <cell r="G376">
            <v>0</v>
          </cell>
          <cell r="H376">
            <v>6.6</v>
          </cell>
          <cell r="I376">
            <v>13.2</v>
          </cell>
          <cell r="J376">
            <v>22</v>
          </cell>
        </row>
        <row r="377">
          <cell r="B377">
            <v>23752</v>
          </cell>
          <cell r="C377">
            <v>1.4705999999999999</v>
          </cell>
          <cell r="D377">
            <v>1.4419</v>
          </cell>
          <cell r="E377">
            <v>2.87E-2</v>
          </cell>
          <cell r="F377">
            <v>0</v>
          </cell>
          <cell r="G377">
            <v>0</v>
          </cell>
          <cell r="H377">
            <v>6.6</v>
          </cell>
          <cell r="I377">
            <v>13.2</v>
          </cell>
          <cell r="J377">
            <v>22</v>
          </cell>
        </row>
        <row r="378">
          <cell r="B378">
            <v>23752</v>
          </cell>
          <cell r="C378">
            <v>4.2237</v>
          </cell>
          <cell r="D378">
            <v>4.1853999999999996</v>
          </cell>
          <cell r="E378">
            <v>3.8399999999999997E-2</v>
          </cell>
          <cell r="F378">
            <v>0</v>
          </cell>
          <cell r="G378">
            <v>0</v>
          </cell>
          <cell r="I378">
            <v>13.2</v>
          </cell>
          <cell r="J378">
            <v>22</v>
          </cell>
        </row>
        <row r="379">
          <cell r="B379">
            <v>23745</v>
          </cell>
          <cell r="C379">
            <v>14.1721</v>
          </cell>
          <cell r="D379">
            <v>13.431900000000001</v>
          </cell>
          <cell r="E379">
            <v>8.5000000000000006E-2</v>
          </cell>
          <cell r="F379">
            <v>0.65549999999999997</v>
          </cell>
          <cell r="G379">
            <v>0</v>
          </cell>
          <cell r="J379">
            <v>22</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4,5</v>
          </cell>
          <cell r="I382" t="str">
            <v>Padrão Trimestral = 9</v>
          </cell>
          <cell r="J382" t="str">
            <v>Padrão Anual = 15</v>
          </cell>
        </row>
        <row r="383">
          <cell r="B383">
            <v>47768</v>
          </cell>
          <cell r="C383">
            <v>0.36520000000000002</v>
          </cell>
          <cell r="D383">
            <v>0.30359999999999998</v>
          </cell>
          <cell r="E383">
            <v>1.54E-2</v>
          </cell>
          <cell r="F383">
            <v>4.6199999999999998E-2</v>
          </cell>
          <cell r="G383">
            <v>0</v>
          </cell>
          <cell r="H383">
            <v>4.5</v>
          </cell>
          <cell r="I383">
            <v>9</v>
          </cell>
          <cell r="J383">
            <v>15</v>
          </cell>
        </row>
        <row r="384">
          <cell r="B384">
            <v>47646</v>
          </cell>
          <cell r="C384">
            <v>0.35299999999999998</v>
          </cell>
          <cell r="D384">
            <v>0.3342</v>
          </cell>
          <cell r="E384">
            <v>1.8800000000000001E-2</v>
          </cell>
          <cell r="F384">
            <v>0</v>
          </cell>
          <cell r="G384">
            <v>0</v>
          </cell>
          <cell r="H384">
            <v>4.5</v>
          </cell>
          <cell r="I384">
            <v>9</v>
          </cell>
          <cell r="J384">
            <v>15</v>
          </cell>
        </row>
        <row r="385">
          <cell r="B385">
            <v>47454</v>
          </cell>
          <cell r="C385">
            <v>0.89470000000000005</v>
          </cell>
          <cell r="D385">
            <v>0.72330000000000005</v>
          </cell>
          <cell r="E385">
            <v>1.95E-2</v>
          </cell>
          <cell r="F385">
            <v>0.15190000000000001</v>
          </cell>
          <cell r="G385">
            <v>0</v>
          </cell>
          <cell r="H385">
            <v>4.5</v>
          </cell>
          <cell r="I385">
            <v>9</v>
          </cell>
          <cell r="J385">
            <v>15</v>
          </cell>
        </row>
        <row r="386">
          <cell r="B386">
            <v>47623</v>
          </cell>
          <cell r="C386">
            <v>1.611</v>
          </cell>
          <cell r="D386">
            <v>1.3595999999999999</v>
          </cell>
          <cell r="E386">
            <v>5.3699999999999998E-2</v>
          </cell>
          <cell r="F386">
            <v>0.19769999999999999</v>
          </cell>
          <cell r="G386">
            <v>0</v>
          </cell>
          <cell r="H386">
            <v>4.5</v>
          </cell>
          <cell r="I386">
            <v>9</v>
          </cell>
          <cell r="J386">
            <v>15</v>
          </cell>
        </row>
        <row r="387">
          <cell r="B387">
            <v>47453</v>
          </cell>
          <cell r="C387">
            <v>0.4199</v>
          </cell>
          <cell r="D387">
            <v>0.37240000000000001</v>
          </cell>
          <cell r="E387">
            <v>4.7500000000000001E-2</v>
          </cell>
          <cell r="F387">
            <v>0</v>
          </cell>
          <cell r="G387">
            <v>0</v>
          </cell>
          <cell r="H387">
            <v>4.5</v>
          </cell>
          <cell r="I387">
            <v>9</v>
          </cell>
          <cell r="J387">
            <v>15</v>
          </cell>
        </row>
        <row r="388">
          <cell r="B388">
            <v>47453</v>
          </cell>
          <cell r="C388">
            <v>0.64500000000000002</v>
          </cell>
          <cell r="D388">
            <v>0.50129999999999997</v>
          </cell>
          <cell r="E388">
            <v>0.14369999999999999</v>
          </cell>
          <cell r="F388">
            <v>0</v>
          </cell>
          <cell r="G388">
            <v>0</v>
          </cell>
          <cell r="H388">
            <v>4.5</v>
          </cell>
          <cell r="I388">
            <v>9</v>
          </cell>
          <cell r="J388">
            <v>15</v>
          </cell>
        </row>
        <row r="389">
          <cell r="B389">
            <v>47453</v>
          </cell>
          <cell r="C389">
            <v>0.87619999999999998</v>
          </cell>
          <cell r="D389">
            <v>0.87239999999999995</v>
          </cell>
          <cell r="E389">
            <v>3.8999999999999998E-3</v>
          </cell>
          <cell r="F389">
            <v>0</v>
          </cell>
          <cell r="G389">
            <v>0</v>
          </cell>
          <cell r="H389">
            <v>4.5</v>
          </cell>
          <cell r="I389">
            <v>9</v>
          </cell>
          <cell r="J389">
            <v>15</v>
          </cell>
        </row>
        <row r="390">
          <cell r="B390">
            <v>47453</v>
          </cell>
          <cell r="C390">
            <v>1.9411</v>
          </cell>
          <cell r="D390">
            <v>1.7461</v>
          </cell>
          <cell r="E390">
            <v>0.1951</v>
          </cell>
          <cell r="F390">
            <v>0</v>
          </cell>
          <cell r="G390">
            <v>0</v>
          </cell>
          <cell r="H390">
            <v>4.5</v>
          </cell>
          <cell r="I390">
            <v>9</v>
          </cell>
          <cell r="J390">
            <v>15</v>
          </cell>
        </row>
        <row r="391">
          <cell r="B391">
            <v>47498</v>
          </cell>
          <cell r="C391">
            <v>1.1379999999999999</v>
          </cell>
          <cell r="D391">
            <v>1.1322000000000001</v>
          </cell>
          <cell r="E391">
            <v>5.7999999999999996E-3</v>
          </cell>
          <cell r="F391">
            <v>0</v>
          </cell>
          <cell r="G391">
            <v>0</v>
          </cell>
          <cell r="H391">
            <v>4.5</v>
          </cell>
          <cell r="I391">
            <v>9</v>
          </cell>
          <cell r="J391">
            <v>15</v>
          </cell>
        </row>
        <row r="392">
          <cell r="B392">
            <v>47492</v>
          </cell>
          <cell r="C392">
            <v>1.3</v>
          </cell>
          <cell r="D392">
            <v>0.1988</v>
          </cell>
          <cell r="E392">
            <v>3.6999999999999998E-2</v>
          </cell>
          <cell r="F392">
            <v>6.4199999999999993E-2</v>
          </cell>
          <cell r="G392">
            <v>1</v>
          </cell>
          <cell r="H392">
            <v>4.5</v>
          </cell>
          <cell r="I392">
            <v>9</v>
          </cell>
          <cell r="J392">
            <v>15</v>
          </cell>
        </row>
        <row r="393">
          <cell r="B393">
            <v>47492</v>
          </cell>
          <cell r="C393">
            <v>0.94389999999999996</v>
          </cell>
          <cell r="D393">
            <v>0.90100000000000002</v>
          </cell>
          <cell r="E393">
            <v>4.2900000000000001E-2</v>
          </cell>
          <cell r="F393">
            <v>0</v>
          </cell>
          <cell r="G393">
            <v>0</v>
          </cell>
          <cell r="H393">
            <v>4.5</v>
          </cell>
          <cell r="I393">
            <v>9</v>
          </cell>
          <cell r="J393">
            <v>15</v>
          </cell>
        </row>
        <row r="394">
          <cell r="B394">
            <v>47494</v>
          </cell>
          <cell r="C394">
            <v>3.3818999999999999</v>
          </cell>
          <cell r="D394">
            <v>2.2320000000000002</v>
          </cell>
          <cell r="E394">
            <v>8.5699999999999998E-2</v>
          </cell>
          <cell r="F394">
            <v>6.4199999999999993E-2</v>
          </cell>
          <cell r="G394">
            <v>1</v>
          </cell>
          <cell r="H394">
            <v>4.5</v>
          </cell>
          <cell r="I394">
            <v>9</v>
          </cell>
          <cell r="J394">
            <v>15</v>
          </cell>
        </row>
        <row r="395">
          <cell r="B395">
            <v>47500</v>
          </cell>
          <cell r="C395">
            <v>1.48</v>
          </cell>
          <cell r="D395">
            <v>0.44729999999999998</v>
          </cell>
          <cell r="E395">
            <v>3.27E-2</v>
          </cell>
          <cell r="F395">
            <v>0</v>
          </cell>
          <cell r="G395">
            <v>1</v>
          </cell>
          <cell r="H395">
            <v>4.5</v>
          </cell>
          <cell r="I395">
            <v>9</v>
          </cell>
          <cell r="J395">
            <v>15</v>
          </cell>
        </row>
        <row r="396">
          <cell r="B396">
            <v>47566</v>
          </cell>
          <cell r="C396">
            <v>0.96030000000000004</v>
          </cell>
          <cell r="D396">
            <v>0.91290000000000004</v>
          </cell>
          <cell r="E396">
            <v>3.0499999999999999E-2</v>
          </cell>
          <cell r="F396">
            <v>1.7000000000000001E-2</v>
          </cell>
          <cell r="G396">
            <v>0</v>
          </cell>
          <cell r="H396">
            <v>4.5</v>
          </cell>
          <cell r="I396">
            <v>9</v>
          </cell>
          <cell r="J396">
            <v>15</v>
          </cell>
        </row>
        <row r="397">
          <cell r="B397">
            <v>47567</v>
          </cell>
          <cell r="C397">
            <v>0.94</v>
          </cell>
          <cell r="D397">
            <v>0.8508</v>
          </cell>
          <cell r="E397">
            <v>8.0999999999999996E-3</v>
          </cell>
          <cell r="F397">
            <v>8.1100000000000005E-2</v>
          </cell>
          <cell r="G397">
            <v>0</v>
          </cell>
          <cell r="H397">
            <v>4.5</v>
          </cell>
          <cell r="I397">
            <v>9</v>
          </cell>
          <cell r="J397">
            <v>15</v>
          </cell>
        </row>
        <row r="398">
          <cell r="B398">
            <v>47544</v>
          </cell>
          <cell r="C398">
            <v>3.3797999999999999</v>
          </cell>
          <cell r="D398">
            <v>2.2113999999999998</v>
          </cell>
          <cell r="E398">
            <v>7.1300000000000002E-2</v>
          </cell>
          <cell r="F398">
            <v>9.8100000000000007E-2</v>
          </cell>
          <cell r="G398">
            <v>0.99909999999999999</v>
          </cell>
          <cell r="I398">
            <v>9</v>
          </cell>
          <cell r="J398">
            <v>15</v>
          </cell>
        </row>
        <row r="399">
          <cell r="B399">
            <v>47529</v>
          </cell>
          <cell r="C399">
            <v>10.3125</v>
          </cell>
          <cell r="D399">
            <v>7.5480999999999998</v>
          </cell>
          <cell r="E399">
            <v>0.40550000000000003</v>
          </cell>
          <cell r="F399">
            <v>0.3604</v>
          </cell>
          <cell r="G399">
            <v>1.9985999999999999</v>
          </cell>
          <cell r="J399">
            <v>15</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242274</v>
          </cell>
          <cell r="C403">
            <v>0.51049999999999995</v>
          </cell>
          <cell r="D403">
            <v>0.44490000000000002</v>
          </cell>
          <cell r="E403">
            <v>6.5600000000000006E-2</v>
          </cell>
          <cell r="F403">
            <v>0</v>
          </cell>
          <cell r="G403">
            <v>0</v>
          </cell>
          <cell r="H403">
            <v>3</v>
          </cell>
          <cell r="I403">
            <v>6</v>
          </cell>
          <cell r="J403">
            <v>10</v>
          </cell>
        </row>
        <row r="404">
          <cell r="B404">
            <v>242262</v>
          </cell>
          <cell r="C404">
            <v>0.4199</v>
          </cell>
          <cell r="D404">
            <v>0.38700000000000001</v>
          </cell>
          <cell r="E404">
            <v>3.2899999999999999E-2</v>
          </cell>
          <cell r="F404">
            <v>0</v>
          </cell>
          <cell r="G404">
            <v>0</v>
          </cell>
          <cell r="H404">
            <v>3</v>
          </cell>
          <cell r="I404">
            <v>6</v>
          </cell>
          <cell r="J404">
            <v>10</v>
          </cell>
        </row>
        <row r="405">
          <cell r="B405">
            <v>242250</v>
          </cell>
          <cell r="C405">
            <v>0.71630000000000005</v>
          </cell>
          <cell r="D405">
            <v>0.7</v>
          </cell>
          <cell r="E405">
            <v>1.6199999999999999E-2</v>
          </cell>
          <cell r="F405">
            <v>0</v>
          </cell>
          <cell r="G405">
            <v>0</v>
          </cell>
          <cell r="H405">
            <v>3</v>
          </cell>
          <cell r="I405">
            <v>6</v>
          </cell>
          <cell r="J405">
            <v>10</v>
          </cell>
        </row>
        <row r="406">
          <cell r="B406">
            <v>242262</v>
          </cell>
          <cell r="C406">
            <v>1.6467000000000001</v>
          </cell>
          <cell r="D406">
            <v>1.5319</v>
          </cell>
          <cell r="E406">
            <v>0.1147</v>
          </cell>
          <cell r="F406">
            <v>0</v>
          </cell>
          <cell r="G406">
            <v>0</v>
          </cell>
          <cell r="H406">
            <v>3</v>
          </cell>
          <cell r="I406">
            <v>6</v>
          </cell>
          <cell r="J406">
            <v>10</v>
          </cell>
        </row>
        <row r="407">
          <cell r="B407">
            <v>242231</v>
          </cell>
          <cell r="C407">
            <v>0.51090000000000002</v>
          </cell>
          <cell r="D407">
            <v>0.43580000000000002</v>
          </cell>
          <cell r="E407">
            <v>1.3599999999999999E-2</v>
          </cell>
          <cell r="F407">
            <v>6.1499999999999999E-2</v>
          </cell>
          <cell r="G407">
            <v>0</v>
          </cell>
          <cell r="H407">
            <v>3</v>
          </cell>
          <cell r="I407">
            <v>6</v>
          </cell>
          <cell r="J407">
            <v>10</v>
          </cell>
        </row>
        <row r="408">
          <cell r="B408">
            <v>242224</v>
          </cell>
          <cell r="C408">
            <v>0.65629999999999999</v>
          </cell>
          <cell r="D408">
            <v>0.63290000000000002</v>
          </cell>
          <cell r="E408">
            <v>2.3400000000000001E-2</v>
          </cell>
          <cell r="F408">
            <v>0</v>
          </cell>
          <cell r="G408">
            <v>0</v>
          </cell>
          <cell r="H408">
            <v>3</v>
          </cell>
          <cell r="I408">
            <v>6</v>
          </cell>
          <cell r="J408">
            <v>10</v>
          </cell>
        </row>
        <row r="409">
          <cell r="B409">
            <v>242224</v>
          </cell>
          <cell r="C409">
            <v>0.64380000000000004</v>
          </cell>
          <cell r="D409">
            <v>0.54579999999999995</v>
          </cell>
          <cell r="E409">
            <v>7.0499999999999993E-2</v>
          </cell>
          <cell r="F409">
            <v>2.75E-2</v>
          </cell>
          <cell r="G409">
            <v>0</v>
          </cell>
          <cell r="H409">
            <v>3</v>
          </cell>
          <cell r="I409">
            <v>6</v>
          </cell>
          <cell r="J409">
            <v>10</v>
          </cell>
        </row>
        <row r="410">
          <cell r="B410">
            <v>242226</v>
          </cell>
          <cell r="C410">
            <v>1.8109999999999999</v>
          </cell>
          <cell r="D410">
            <v>1.6145</v>
          </cell>
          <cell r="E410">
            <v>0.1075</v>
          </cell>
          <cell r="F410">
            <v>8.8999999999999996E-2</v>
          </cell>
          <cell r="G410">
            <v>0</v>
          </cell>
          <cell r="H410">
            <v>3</v>
          </cell>
          <cell r="I410">
            <v>6</v>
          </cell>
          <cell r="J410">
            <v>10</v>
          </cell>
        </row>
        <row r="411">
          <cell r="B411">
            <v>242168</v>
          </cell>
          <cell r="C411">
            <v>0.84860000000000002</v>
          </cell>
          <cell r="D411">
            <v>0.73529999999999995</v>
          </cell>
          <cell r="E411">
            <v>2.4400000000000002E-2</v>
          </cell>
          <cell r="F411">
            <v>8.8800000000000004E-2</v>
          </cell>
          <cell r="G411">
            <v>0</v>
          </cell>
          <cell r="H411">
            <v>3</v>
          </cell>
          <cell r="I411">
            <v>6</v>
          </cell>
          <cell r="J411">
            <v>10</v>
          </cell>
        </row>
        <row r="412">
          <cell r="B412">
            <v>242124</v>
          </cell>
          <cell r="C412">
            <v>0.72799999999999998</v>
          </cell>
          <cell r="D412">
            <v>0.64059999999999995</v>
          </cell>
          <cell r="E412">
            <v>8.7499999999999994E-2</v>
          </cell>
          <cell r="F412">
            <v>0</v>
          </cell>
          <cell r="G412">
            <v>0</v>
          </cell>
          <cell r="H412">
            <v>3</v>
          </cell>
          <cell r="I412">
            <v>6</v>
          </cell>
          <cell r="J412">
            <v>10</v>
          </cell>
        </row>
        <row r="413">
          <cell r="B413">
            <v>242028</v>
          </cell>
          <cell r="C413">
            <v>0.38500000000000001</v>
          </cell>
          <cell r="D413">
            <v>0.3478</v>
          </cell>
          <cell r="E413">
            <v>3.7199999999999997E-2</v>
          </cell>
          <cell r="F413">
            <v>0</v>
          </cell>
          <cell r="G413">
            <v>0</v>
          </cell>
          <cell r="H413">
            <v>3</v>
          </cell>
          <cell r="I413">
            <v>6</v>
          </cell>
          <cell r="J413">
            <v>10</v>
          </cell>
        </row>
        <row r="414">
          <cell r="B414">
            <v>242107</v>
          </cell>
          <cell r="C414">
            <v>1.9617</v>
          </cell>
          <cell r="D414">
            <v>1.7238</v>
          </cell>
          <cell r="E414">
            <v>0.14910000000000001</v>
          </cell>
          <cell r="F414">
            <v>8.8800000000000004E-2</v>
          </cell>
          <cell r="G414">
            <v>0</v>
          </cell>
          <cell r="H414">
            <v>3</v>
          </cell>
          <cell r="I414">
            <v>6</v>
          </cell>
          <cell r="J414">
            <v>10</v>
          </cell>
        </row>
        <row r="415">
          <cell r="B415">
            <v>242028</v>
          </cell>
          <cell r="C415">
            <v>0.22869999999999999</v>
          </cell>
          <cell r="D415">
            <v>0.18859999999999999</v>
          </cell>
          <cell r="E415">
            <v>4.0099999999999997E-2</v>
          </cell>
          <cell r="F415">
            <v>0</v>
          </cell>
          <cell r="G415">
            <v>0</v>
          </cell>
          <cell r="H415">
            <v>3</v>
          </cell>
          <cell r="I415">
            <v>6</v>
          </cell>
          <cell r="J415">
            <v>10</v>
          </cell>
        </row>
        <row r="416">
          <cell r="B416">
            <v>244205</v>
          </cell>
          <cell r="C416">
            <v>0.77949999999999997</v>
          </cell>
          <cell r="D416">
            <v>0.59560000000000002</v>
          </cell>
          <cell r="E416">
            <v>8.5000000000000006E-2</v>
          </cell>
          <cell r="F416">
            <v>9.8799999999999999E-2</v>
          </cell>
          <cell r="G416">
            <v>0</v>
          </cell>
          <cell r="H416">
            <v>3</v>
          </cell>
          <cell r="I416">
            <v>6</v>
          </cell>
          <cell r="J416">
            <v>10</v>
          </cell>
        </row>
        <row r="417">
          <cell r="B417">
            <v>244138</v>
          </cell>
          <cell r="C417">
            <v>1.5906</v>
          </cell>
          <cell r="D417">
            <v>1.0313000000000001</v>
          </cell>
          <cell r="E417">
            <v>9.0300000000000005E-2</v>
          </cell>
          <cell r="F417">
            <v>0.13719999999999999</v>
          </cell>
          <cell r="G417">
            <v>0.33179999999999998</v>
          </cell>
          <cell r="H417">
            <v>3</v>
          </cell>
          <cell r="I417">
            <v>6</v>
          </cell>
          <cell r="J417">
            <v>10</v>
          </cell>
        </row>
        <row r="418">
          <cell r="B418">
            <v>243457</v>
          </cell>
          <cell r="C418">
            <v>2.6042999999999998</v>
          </cell>
          <cell r="D418">
            <v>1.8190999999999999</v>
          </cell>
          <cell r="E418">
            <v>0.2157</v>
          </cell>
          <cell r="F418">
            <v>0.23669999999999999</v>
          </cell>
          <cell r="G418">
            <v>0.3327</v>
          </cell>
          <cell r="I418">
            <v>6</v>
          </cell>
          <cell r="J418">
            <v>10</v>
          </cell>
        </row>
        <row r="419">
          <cell r="B419">
            <v>242513</v>
          </cell>
          <cell r="C419">
            <v>8.0266999999999999</v>
          </cell>
          <cell r="D419">
            <v>6.69</v>
          </cell>
          <cell r="E419">
            <v>0.58730000000000004</v>
          </cell>
          <cell r="F419">
            <v>0.41520000000000001</v>
          </cell>
          <cell r="G419">
            <v>0.33400000000000002</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3,6</v>
          </cell>
          <cell r="J422" t="str">
            <v>Padrão Anual = 6</v>
          </cell>
        </row>
        <row r="423">
          <cell r="B423">
            <v>121396</v>
          </cell>
          <cell r="C423">
            <v>0.34089999999999998</v>
          </cell>
          <cell r="D423">
            <v>0.30980000000000002</v>
          </cell>
          <cell r="E423">
            <v>1.9E-3</v>
          </cell>
          <cell r="F423">
            <v>2.92E-2</v>
          </cell>
          <cell r="G423">
            <v>0</v>
          </cell>
          <cell r="H423">
            <v>2</v>
          </cell>
          <cell r="I423">
            <v>3.6</v>
          </cell>
          <cell r="J423">
            <v>6</v>
          </cell>
        </row>
        <row r="424">
          <cell r="B424">
            <v>121366</v>
          </cell>
          <cell r="C424">
            <v>0.35260000000000002</v>
          </cell>
          <cell r="D424">
            <v>0.33119999999999999</v>
          </cell>
          <cell r="E424">
            <v>2.8999999999999998E-3</v>
          </cell>
          <cell r="F424">
            <v>1.84E-2</v>
          </cell>
          <cell r="G424">
            <v>0</v>
          </cell>
          <cell r="H424">
            <v>2</v>
          </cell>
          <cell r="I424">
            <v>3.6</v>
          </cell>
          <cell r="J424">
            <v>6</v>
          </cell>
        </row>
        <row r="425">
          <cell r="B425">
            <v>121378</v>
          </cell>
          <cell r="C425">
            <v>0.23530000000000001</v>
          </cell>
          <cell r="D425">
            <v>0.22489999999999999</v>
          </cell>
          <cell r="E425">
            <v>1.04E-2</v>
          </cell>
          <cell r="F425">
            <v>0</v>
          </cell>
          <cell r="G425">
            <v>0</v>
          </cell>
          <cell r="H425">
            <v>2</v>
          </cell>
          <cell r="I425">
            <v>3.6</v>
          </cell>
          <cell r="J425">
            <v>6</v>
          </cell>
        </row>
        <row r="426">
          <cell r="B426">
            <v>121380</v>
          </cell>
          <cell r="C426">
            <v>0.92879999999999996</v>
          </cell>
          <cell r="D426">
            <v>0.8659</v>
          </cell>
          <cell r="E426">
            <v>1.52E-2</v>
          </cell>
          <cell r="F426">
            <v>4.7600000000000003E-2</v>
          </cell>
          <cell r="G426">
            <v>0</v>
          </cell>
          <cell r="H426">
            <v>2</v>
          </cell>
          <cell r="I426">
            <v>3.6</v>
          </cell>
          <cell r="J426">
            <v>6</v>
          </cell>
        </row>
        <row r="427">
          <cell r="B427">
            <v>121411</v>
          </cell>
          <cell r="C427">
            <v>0.1134</v>
          </cell>
          <cell r="D427">
            <v>0.10929999999999999</v>
          </cell>
          <cell r="E427">
            <v>4.1000000000000003E-3</v>
          </cell>
          <cell r="F427">
            <v>0</v>
          </cell>
          <cell r="G427">
            <v>0</v>
          </cell>
          <cell r="H427">
            <v>2</v>
          </cell>
          <cell r="I427">
            <v>3.6</v>
          </cell>
          <cell r="J427">
            <v>6</v>
          </cell>
        </row>
        <row r="428">
          <cell r="B428">
            <v>121405</v>
          </cell>
          <cell r="C428">
            <v>0.19470000000000001</v>
          </cell>
          <cell r="D428">
            <v>0.17580000000000001</v>
          </cell>
          <cell r="E428">
            <v>1.89E-2</v>
          </cell>
          <cell r="F428">
            <v>0</v>
          </cell>
          <cell r="G428">
            <v>0</v>
          </cell>
          <cell r="H428">
            <v>2</v>
          </cell>
          <cell r="I428">
            <v>3.6</v>
          </cell>
          <cell r="J428">
            <v>6</v>
          </cell>
        </row>
        <row r="429">
          <cell r="B429">
            <v>121405</v>
          </cell>
          <cell r="C429">
            <v>0.2102</v>
          </cell>
          <cell r="D429">
            <v>0.155</v>
          </cell>
          <cell r="E429">
            <v>6.4000000000000003E-3</v>
          </cell>
          <cell r="F429">
            <v>4.87E-2</v>
          </cell>
          <cell r="G429">
            <v>0</v>
          </cell>
          <cell r="H429">
            <v>2</v>
          </cell>
          <cell r="I429">
            <v>3.6</v>
          </cell>
          <cell r="J429">
            <v>6</v>
          </cell>
        </row>
        <row r="430">
          <cell r="B430">
            <v>121407</v>
          </cell>
          <cell r="C430">
            <v>0.51829999999999998</v>
          </cell>
          <cell r="D430">
            <v>0.44009999999999999</v>
          </cell>
          <cell r="E430">
            <v>2.9399999999999999E-2</v>
          </cell>
          <cell r="F430">
            <v>4.87E-2</v>
          </cell>
          <cell r="G430">
            <v>0</v>
          </cell>
          <cell r="H430">
            <v>2</v>
          </cell>
          <cell r="I430">
            <v>3.6</v>
          </cell>
          <cell r="J430">
            <v>6</v>
          </cell>
        </row>
        <row r="431">
          <cell r="B431">
            <v>121242</v>
          </cell>
          <cell r="C431">
            <v>0.26269999999999999</v>
          </cell>
          <cell r="D431">
            <v>0.23580000000000001</v>
          </cell>
          <cell r="E431">
            <v>5.5999999999999999E-3</v>
          </cell>
          <cell r="F431">
            <v>2.1299999999999999E-2</v>
          </cell>
          <cell r="G431">
            <v>0</v>
          </cell>
          <cell r="H431">
            <v>2</v>
          </cell>
          <cell r="I431">
            <v>3.6</v>
          </cell>
          <cell r="J431">
            <v>6</v>
          </cell>
        </row>
        <row r="432">
          <cell r="B432">
            <v>121163</v>
          </cell>
          <cell r="C432">
            <v>0.38579999999999998</v>
          </cell>
          <cell r="D432">
            <v>0.3745</v>
          </cell>
          <cell r="E432">
            <v>1.14E-2</v>
          </cell>
          <cell r="F432">
            <v>0</v>
          </cell>
          <cell r="G432">
            <v>0</v>
          </cell>
          <cell r="H432">
            <v>2</v>
          </cell>
          <cell r="I432">
            <v>3.6</v>
          </cell>
          <cell r="J432">
            <v>6</v>
          </cell>
        </row>
        <row r="433">
          <cell r="B433">
            <v>121159</v>
          </cell>
          <cell r="C433">
            <v>0.27660000000000001</v>
          </cell>
          <cell r="D433">
            <v>0.2636</v>
          </cell>
          <cell r="E433">
            <v>1.2999999999999999E-2</v>
          </cell>
          <cell r="F433">
            <v>0</v>
          </cell>
          <cell r="G433">
            <v>0</v>
          </cell>
          <cell r="H433">
            <v>2</v>
          </cell>
          <cell r="I433">
            <v>3.6</v>
          </cell>
          <cell r="J433">
            <v>6</v>
          </cell>
        </row>
        <row r="434">
          <cell r="B434">
            <v>121188</v>
          </cell>
          <cell r="C434">
            <v>0.92510000000000003</v>
          </cell>
          <cell r="D434">
            <v>0.87390000000000001</v>
          </cell>
          <cell r="E434">
            <v>0.03</v>
          </cell>
          <cell r="F434">
            <v>2.1299999999999999E-2</v>
          </cell>
          <cell r="G434">
            <v>0</v>
          </cell>
          <cell r="H434">
            <v>2</v>
          </cell>
          <cell r="I434">
            <v>3.6</v>
          </cell>
          <cell r="J434">
            <v>6</v>
          </cell>
        </row>
        <row r="435">
          <cell r="B435">
            <v>121142</v>
          </cell>
          <cell r="C435">
            <v>9.4500000000000001E-2</v>
          </cell>
          <cell r="D435">
            <v>8.3900000000000002E-2</v>
          </cell>
          <cell r="E435">
            <v>1.06E-2</v>
          </cell>
          <cell r="F435">
            <v>0</v>
          </cell>
          <cell r="G435">
            <v>0</v>
          </cell>
          <cell r="H435">
            <v>2</v>
          </cell>
          <cell r="I435">
            <v>3.6</v>
          </cell>
          <cell r="J435">
            <v>6</v>
          </cell>
        </row>
        <row r="436">
          <cell r="B436">
            <v>121072</v>
          </cell>
          <cell r="C436">
            <v>0.31730000000000003</v>
          </cell>
          <cell r="D436">
            <v>0.30209999999999998</v>
          </cell>
          <cell r="E436">
            <v>1.52E-2</v>
          </cell>
          <cell r="F436">
            <v>0</v>
          </cell>
          <cell r="G436">
            <v>0</v>
          </cell>
          <cell r="H436">
            <v>2</v>
          </cell>
          <cell r="I436">
            <v>3.6</v>
          </cell>
          <cell r="J436">
            <v>6</v>
          </cell>
        </row>
        <row r="437">
          <cell r="B437">
            <v>121053</v>
          </cell>
          <cell r="C437">
            <v>0.38819999999999999</v>
          </cell>
          <cell r="D437">
            <v>0.29980000000000001</v>
          </cell>
          <cell r="E437">
            <v>8.8300000000000003E-2</v>
          </cell>
          <cell r="F437">
            <v>0</v>
          </cell>
          <cell r="G437">
            <v>0</v>
          </cell>
          <cell r="H437">
            <v>2</v>
          </cell>
          <cell r="I437">
            <v>3.6</v>
          </cell>
          <cell r="J437">
            <v>6</v>
          </cell>
        </row>
        <row r="438">
          <cell r="B438">
            <v>121089</v>
          </cell>
          <cell r="C438">
            <v>0.79990000000000006</v>
          </cell>
          <cell r="D438">
            <v>0.68569999999999998</v>
          </cell>
          <cell r="E438">
            <v>0.11409999999999999</v>
          </cell>
          <cell r="F438">
            <v>0</v>
          </cell>
          <cell r="G438">
            <v>0</v>
          </cell>
          <cell r="I438">
            <v>3.6</v>
          </cell>
          <cell r="J438">
            <v>6</v>
          </cell>
        </row>
        <row r="439">
          <cell r="B439">
            <v>121266</v>
          </cell>
          <cell r="C439">
            <v>3.1718000000000002</v>
          </cell>
          <cell r="D439">
            <v>2.8653</v>
          </cell>
          <cell r="E439">
            <v>0.1885</v>
          </cell>
          <cell r="F439">
            <v>0.1177</v>
          </cell>
          <cell r="G439">
            <v>0</v>
          </cell>
          <cell r="J439">
            <v>6</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3,6</v>
          </cell>
          <cell r="I442" t="str">
            <v>Padrão Trimestral = 7,2</v>
          </cell>
          <cell r="J442" t="str">
            <v>Padrão Anual = 12</v>
          </cell>
        </row>
        <row r="443">
          <cell r="B443">
            <v>72597</v>
          </cell>
          <cell r="C443">
            <v>0.65480000000000005</v>
          </cell>
          <cell r="D443">
            <v>0.49969999999999998</v>
          </cell>
          <cell r="E443">
            <v>5.57E-2</v>
          </cell>
          <cell r="F443">
            <v>9.9400000000000002E-2</v>
          </cell>
          <cell r="G443">
            <v>0</v>
          </cell>
          <cell r="H443">
            <v>3.6</v>
          </cell>
          <cell r="I443">
            <v>7.2</v>
          </cell>
          <cell r="J443">
            <v>12</v>
          </cell>
        </row>
        <row r="444">
          <cell r="B444">
            <v>72597</v>
          </cell>
          <cell r="C444">
            <v>0.43030000000000002</v>
          </cell>
          <cell r="D444">
            <v>0.40479999999999999</v>
          </cell>
          <cell r="E444">
            <v>2.5600000000000001E-2</v>
          </cell>
          <cell r="F444">
            <v>0</v>
          </cell>
          <cell r="G444">
            <v>0</v>
          </cell>
          <cell r="H444">
            <v>3.6</v>
          </cell>
          <cell r="I444">
            <v>7.2</v>
          </cell>
          <cell r="J444">
            <v>12</v>
          </cell>
        </row>
        <row r="445">
          <cell r="B445">
            <v>72582</v>
          </cell>
          <cell r="C445">
            <v>0.28010000000000002</v>
          </cell>
          <cell r="D445">
            <v>0.27389999999999998</v>
          </cell>
          <cell r="E445">
            <v>6.1999999999999998E-3</v>
          </cell>
          <cell r="F445">
            <v>0</v>
          </cell>
          <cell r="G445">
            <v>0</v>
          </cell>
          <cell r="H445">
            <v>3.6</v>
          </cell>
          <cell r="I445">
            <v>7.2</v>
          </cell>
          <cell r="J445">
            <v>12</v>
          </cell>
        </row>
        <row r="446">
          <cell r="B446">
            <v>72592</v>
          </cell>
          <cell r="C446">
            <v>1.3652</v>
          </cell>
          <cell r="D446">
            <v>1.1783999999999999</v>
          </cell>
          <cell r="E446">
            <v>8.7499999999999994E-2</v>
          </cell>
          <cell r="F446">
            <v>9.9400000000000002E-2</v>
          </cell>
          <cell r="G446">
            <v>0</v>
          </cell>
          <cell r="H446">
            <v>3.6</v>
          </cell>
          <cell r="I446">
            <v>7.2</v>
          </cell>
          <cell r="J446">
            <v>12</v>
          </cell>
        </row>
        <row r="447">
          <cell r="B447">
            <v>72539</v>
          </cell>
          <cell r="C447">
            <v>5.9299999999999999E-2</v>
          </cell>
          <cell r="D447">
            <v>5.1400000000000001E-2</v>
          </cell>
          <cell r="E447">
            <v>7.9000000000000008E-3</v>
          </cell>
          <cell r="F447">
            <v>0</v>
          </cell>
          <cell r="G447">
            <v>0</v>
          </cell>
          <cell r="H447">
            <v>3.6</v>
          </cell>
          <cell r="I447">
            <v>7.2</v>
          </cell>
          <cell r="J447">
            <v>12</v>
          </cell>
        </row>
        <row r="448">
          <cell r="B448">
            <v>72539</v>
          </cell>
          <cell r="C448">
            <v>0.26090000000000002</v>
          </cell>
          <cell r="D448">
            <v>0.25240000000000001</v>
          </cell>
          <cell r="E448">
            <v>8.5000000000000006E-3</v>
          </cell>
          <cell r="F448">
            <v>0</v>
          </cell>
          <cell r="G448">
            <v>0</v>
          </cell>
          <cell r="H448">
            <v>3.6</v>
          </cell>
          <cell r="I448">
            <v>7.2</v>
          </cell>
          <cell r="J448">
            <v>12</v>
          </cell>
        </row>
        <row r="449">
          <cell r="B449">
            <v>72539</v>
          </cell>
          <cell r="C449">
            <v>0.28899999999999998</v>
          </cell>
          <cell r="D449">
            <v>0.26840000000000003</v>
          </cell>
          <cell r="E449">
            <v>2.06E-2</v>
          </cell>
          <cell r="F449">
            <v>0</v>
          </cell>
          <cell r="G449">
            <v>0</v>
          </cell>
          <cell r="H449">
            <v>3.6</v>
          </cell>
          <cell r="I449">
            <v>7.2</v>
          </cell>
          <cell r="J449">
            <v>12</v>
          </cell>
        </row>
        <row r="450">
          <cell r="B450">
            <v>72539</v>
          </cell>
          <cell r="C450">
            <v>0.60919999999999996</v>
          </cell>
          <cell r="D450">
            <v>0.57220000000000004</v>
          </cell>
          <cell r="E450">
            <v>3.6999999999999998E-2</v>
          </cell>
          <cell r="F450">
            <v>0</v>
          </cell>
          <cell r="G450">
            <v>0</v>
          </cell>
          <cell r="H450">
            <v>3.6</v>
          </cell>
          <cell r="I450">
            <v>7.2</v>
          </cell>
          <cell r="J450">
            <v>12</v>
          </cell>
        </row>
        <row r="451">
          <cell r="B451">
            <v>72539</v>
          </cell>
          <cell r="C451">
            <v>0.84330000000000005</v>
          </cell>
          <cell r="D451">
            <v>0.73829999999999996</v>
          </cell>
          <cell r="E451">
            <v>6.5299999999999997E-2</v>
          </cell>
          <cell r="F451">
            <v>3.9699999999999999E-2</v>
          </cell>
          <cell r="G451">
            <v>0</v>
          </cell>
          <cell r="H451">
            <v>3.6</v>
          </cell>
          <cell r="I451">
            <v>7.2</v>
          </cell>
          <cell r="J451">
            <v>12</v>
          </cell>
        </row>
        <row r="452">
          <cell r="B452">
            <v>72532</v>
          </cell>
          <cell r="C452">
            <v>0.1239</v>
          </cell>
          <cell r="D452">
            <v>0.1037</v>
          </cell>
          <cell r="E452">
            <v>2.01E-2</v>
          </cell>
          <cell r="F452">
            <v>0</v>
          </cell>
          <cell r="G452">
            <v>0</v>
          </cell>
          <cell r="H452">
            <v>3.6</v>
          </cell>
          <cell r="I452">
            <v>7.2</v>
          </cell>
          <cell r="J452">
            <v>12</v>
          </cell>
        </row>
        <row r="453">
          <cell r="B453">
            <v>72530</v>
          </cell>
          <cell r="C453">
            <v>5.6599999999999998E-2</v>
          </cell>
          <cell r="D453">
            <v>5.0799999999999998E-2</v>
          </cell>
          <cell r="E453">
            <v>5.7000000000000002E-3</v>
          </cell>
          <cell r="F453">
            <v>0</v>
          </cell>
          <cell r="G453">
            <v>0</v>
          </cell>
          <cell r="H453">
            <v>3.6</v>
          </cell>
          <cell r="I453">
            <v>7.2</v>
          </cell>
          <cell r="J453">
            <v>12</v>
          </cell>
        </row>
        <row r="454">
          <cell r="B454">
            <v>72534</v>
          </cell>
          <cell r="C454">
            <v>1.0239</v>
          </cell>
          <cell r="D454">
            <v>0.89280000000000004</v>
          </cell>
          <cell r="E454">
            <v>9.11E-2</v>
          </cell>
          <cell r="F454">
            <v>3.9699999999999999E-2</v>
          </cell>
          <cell r="G454">
            <v>0</v>
          </cell>
          <cell r="H454">
            <v>3.6</v>
          </cell>
          <cell r="I454">
            <v>7.2</v>
          </cell>
          <cell r="J454">
            <v>12</v>
          </cell>
        </row>
        <row r="455">
          <cell r="B455">
            <v>72534</v>
          </cell>
          <cell r="C455">
            <v>0.31190000000000001</v>
          </cell>
          <cell r="D455">
            <v>0.2707</v>
          </cell>
          <cell r="E455">
            <v>4.1200000000000001E-2</v>
          </cell>
          <cell r="F455">
            <v>0</v>
          </cell>
          <cell r="G455">
            <v>0</v>
          </cell>
          <cell r="H455">
            <v>3.6</v>
          </cell>
          <cell r="I455">
            <v>7.2</v>
          </cell>
          <cell r="J455">
            <v>12</v>
          </cell>
        </row>
        <row r="456">
          <cell r="B456">
            <v>72531</v>
          </cell>
          <cell r="C456">
            <v>0.4521</v>
          </cell>
          <cell r="D456">
            <v>0.44940000000000002</v>
          </cell>
          <cell r="E456">
            <v>2.7000000000000001E-3</v>
          </cell>
          <cell r="F456">
            <v>0</v>
          </cell>
          <cell r="G456">
            <v>0</v>
          </cell>
          <cell r="H456">
            <v>3.6</v>
          </cell>
          <cell r="I456">
            <v>7.2</v>
          </cell>
          <cell r="J456">
            <v>12</v>
          </cell>
        </row>
        <row r="457">
          <cell r="B457">
            <v>72523</v>
          </cell>
          <cell r="C457">
            <v>0.75660000000000005</v>
          </cell>
          <cell r="D457">
            <v>0.72389999999999999</v>
          </cell>
          <cell r="E457">
            <v>3.27E-2</v>
          </cell>
          <cell r="F457">
            <v>0</v>
          </cell>
          <cell r="G457">
            <v>0</v>
          </cell>
          <cell r="H457">
            <v>3.6</v>
          </cell>
          <cell r="I457">
            <v>7.2</v>
          </cell>
          <cell r="J457">
            <v>12</v>
          </cell>
        </row>
        <row r="458">
          <cell r="B458">
            <v>72529</v>
          </cell>
          <cell r="C458">
            <v>1.5206</v>
          </cell>
          <cell r="D458">
            <v>1.444</v>
          </cell>
          <cell r="E458">
            <v>7.6600000000000001E-2</v>
          </cell>
          <cell r="F458">
            <v>0</v>
          </cell>
          <cell r="G458">
            <v>0</v>
          </cell>
          <cell r="I458">
            <v>7.2</v>
          </cell>
          <cell r="J458">
            <v>12</v>
          </cell>
        </row>
        <row r="459">
          <cell r="B459">
            <v>72549</v>
          </cell>
          <cell r="C459">
            <v>4.5190000000000001</v>
          </cell>
          <cell r="D459">
            <v>4.0875000000000004</v>
          </cell>
          <cell r="E459">
            <v>0.29220000000000002</v>
          </cell>
          <cell r="F459">
            <v>0.13919999999999999</v>
          </cell>
          <cell r="G459">
            <v>0</v>
          </cell>
          <cell r="J459">
            <v>12</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84505</v>
          </cell>
          <cell r="C463">
            <v>0.63680000000000003</v>
          </cell>
          <cell r="D463">
            <v>0.62929999999999997</v>
          </cell>
          <cell r="E463">
            <v>7.4000000000000003E-3</v>
          </cell>
          <cell r="F463">
            <v>0</v>
          </cell>
          <cell r="G463">
            <v>0</v>
          </cell>
          <cell r="H463">
            <v>2.7</v>
          </cell>
          <cell r="I463">
            <v>5.4</v>
          </cell>
          <cell r="J463">
            <v>9</v>
          </cell>
        </row>
        <row r="464">
          <cell r="B464">
            <v>84470</v>
          </cell>
          <cell r="C464">
            <v>0.32029999999999997</v>
          </cell>
          <cell r="D464">
            <v>0.2707</v>
          </cell>
          <cell r="E464">
            <v>4.9599999999999998E-2</v>
          </cell>
          <cell r="F464">
            <v>0</v>
          </cell>
          <cell r="G464">
            <v>0</v>
          </cell>
          <cell r="H464">
            <v>2.7</v>
          </cell>
          <cell r="I464">
            <v>5.4</v>
          </cell>
          <cell r="J464">
            <v>9</v>
          </cell>
        </row>
        <row r="465">
          <cell r="B465">
            <v>84480</v>
          </cell>
          <cell r="C465">
            <v>0.22750000000000001</v>
          </cell>
          <cell r="D465">
            <v>0.21679999999999999</v>
          </cell>
          <cell r="E465">
            <v>1.0699999999999999E-2</v>
          </cell>
          <cell r="F465">
            <v>0</v>
          </cell>
          <cell r="G465">
            <v>0</v>
          </cell>
          <cell r="H465">
            <v>2.7</v>
          </cell>
          <cell r="I465">
            <v>5.4</v>
          </cell>
          <cell r="J465">
            <v>9</v>
          </cell>
        </row>
        <row r="466">
          <cell r="B466">
            <v>84485</v>
          </cell>
          <cell r="C466">
            <v>1.1847000000000001</v>
          </cell>
          <cell r="D466">
            <v>1.1169</v>
          </cell>
          <cell r="E466">
            <v>6.7699999999999996E-2</v>
          </cell>
          <cell r="F466">
            <v>0</v>
          </cell>
          <cell r="G466">
            <v>0</v>
          </cell>
          <cell r="H466">
            <v>2.7</v>
          </cell>
          <cell r="I466">
            <v>5.4</v>
          </cell>
          <cell r="J466">
            <v>9</v>
          </cell>
        </row>
        <row r="467">
          <cell r="B467">
            <v>84470</v>
          </cell>
          <cell r="C467">
            <v>0.29310000000000003</v>
          </cell>
          <cell r="D467">
            <v>0.25440000000000002</v>
          </cell>
          <cell r="E467">
            <v>3.8699999999999998E-2</v>
          </cell>
          <cell r="F467">
            <v>0</v>
          </cell>
          <cell r="G467">
            <v>0</v>
          </cell>
          <cell r="H467">
            <v>2.7</v>
          </cell>
          <cell r="I467">
            <v>5.4</v>
          </cell>
          <cell r="J467">
            <v>9</v>
          </cell>
        </row>
        <row r="468">
          <cell r="B468">
            <v>84470</v>
          </cell>
          <cell r="C468">
            <v>8.1000000000000003E-2</v>
          </cell>
          <cell r="D468">
            <v>7.4300000000000005E-2</v>
          </cell>
          <cell r="E468">
            <v>6.7000000000000002E-3</v>
          </cell>
          <cell r="F468">
            <v>0</v>
          </cell>
          <cell r="G468">
            <v>0</v>
          </cell>
          <cell r="H468">
            <v>2.7</v>
          </cell>
          <cell r="I468">
            <v>5.4</v>
          </cell>
          <cell r="J468">
            <v>9</v>
          </cell>
        </row>
        <row r="469">
          <cell r="B469">
            <v>84470</v>
          </cell>
          <cell r="C469">
            <v>0.27229999999999999</v>
          </cell>
          <cell r="D469">
            <v>0.25509999999999999</v>
          </cell>
          <cell r="E469">
            <v>1.6299999999999999E-2</v>
          </cell>
          <cell r="F469">
            <v>8.9999999999999998E-4</v>
          </cell>
          <cell r="G469">
            <v>0</v>
          </cell>
          <cell r="H469">
            <v>2.7</v>
          </cell>
          <cell r="I469">
            <v>5.4</v>
          </cell>
          <cell r="J469">
            <v>9</v>
          </cell>
        </row>
        <row r="470">
          <cell r="B470">
            <v>84470</v>
          </cell>
          <cell r="C470">
            <v>0.64639999999999997</v>
          </cell>
          <cell r="D470">
            <v>0.58379999999999999</v>
          </cell>
          <cell r="E470">
            <v>6.1699999999999998E-2</v>
          </cell>
          <cell r="F470">
            <v>8.9999999999999998E-4</v>
          </cell>
          <cell r="G470">
            <v>0</v>
          </cell>
          <cell r="H470">
            <v>2.7</v>
          </cell>
          <cell r="I470">
            <v>5.4</v>
          </cell>
          <cell r="J470">
            <v>9</v>
          </cell>
        </row>
        <row r="471">
          <cell r="B471">
            <v>84454</v>
          </cell>
          <cell r="C471">
            <v>0.32350000000000001</v>
          </cell>
          <cell r="D471">
            <v>0.29909999999999998</v>
          </cell>
          <cell r="E471">
            <v>2.4400000000000002E-2</v>
          </cell>
          <cell r="F471">
            <v>0</v>
          </cell>
          <cell r="G471">
            <v>0</v>
          </cell>
          <cell r="H471">
            <v>2.7</v>
          </cell>
          <cell r="I471">
            <v>5.4</v>
          </cell>
          <cell r="J471">
            <v>9</v>
          </cell>
        </row>
        <row r="472">
          <cell r="B472">
            <v>84411</v>
          </cell>
          <cell r="C472">
            <v>0.34610000000000002</v>
          </cell>
          <cell r="D472">
            <v>0.3397</v>
          </cell>
          <cell r="E472">
            <v>6.4999999999999997E-3</v>
          </cell>
          <cell r="F472">
            <v>0</v>
          </cell>
          <cell r="G472">
            <v>0</v>
          </cell>
          <cell r="H472">
            <v>2.7</v>
          </cell>
          <cell r="I472">
            <v>5.4</v>
          </cell>
          <cell r="J472">
            <v>9</v>
          </cell>
        </row>
        <row r="473">
          <cell r="B473">
            <v>84472</v>
          </cell>
          <cell r="C473">
            <v>0.4047</v>
          </cell>
          <cell r="D473">
            <v>0.3553</v>
          </cell>
          <cell r="E473">
            <v>4.3200000000000002E-2</v>
          </cell>
          <cell r="F473">
            <v>6.1999999999999998E-3</v>
          </cell>
          <cell r="G473">
            <v>0</v>
          </cell>
          <cell r="H473">
            <v>2.7</v>
          </cell>
          <cell r="I473">
            <v>5.4</v>
          </cell>
          <cell r="J473">
            <v>9</v>
          </cell>
        </row>
        <row r="474">
          <cell r="B474">
            <v>84446</v>
          </cell>
          <cell r="C474">
            <v>1.0743</v>
          </cell>
          <cell r="D474">
            <v>0.99409999999999998</v>
          </cell>
          <cell r="E474">
            <v>7.4099999999999999E-2</v>
          </cell>
          <cell r="F474">
            <v>6.1999999999999998E-3</v>
          </cell>
          <cell r="G474">
            <v>0</v>
          </cell>
          <cell r="H474">
            <v>2.7</v>
          </cell>
          <cell r="I474">
            <v>5.4</v>
          </cell>
          <cell r="J474">
            <v>9</v>
          </cell>
        </row>
        <row r="475">
          <cell r="B475">
            <v>84467</v>
          </cell>
          <cell r="C475">
            <v>6.1199999999999997E-2</v>
          </cell>
          <cell r="D475">
            <v>5.6500000000000002E-2</v>
          </cell>
          <cell r="E475">
            <v>4.7000000000000002E-3</v>
          </cell>
          <cell r="F475">
            <v>0</v>
          </cell>
          <cell r="G475">
            <v>0</v>
          </cell>
          <cell r="H475">
            <v>2.7</v>
          </cell>
          <cell r="I475">
            <v>5.4</v>
          </cell>
          <cell r="J475">
            <v>9</v>
          </cell>
        </row>
        <row r="476">
          <cell r="B476">
            <v>84408</v>
          </cell>
          <cell r="C476">
            <v>1.1337999999999999</v>
          </cell>
          <cell r="D476">
            <v>0.73260000000000003</v>
          </cell>
          <cell r="E476">
            <v>1.72E-2</v>
          </cell>
          <cell r="F476">
            <v>0.38400000000000001</v>
          </cell>
          <cell r="G476">
            <v>0</v>
          </cell>
          <cell r="H476">
            <v>2.7</v>
          </cell>
          <cell r="I476">
            <v>5.4</v>
          </cell>
          <cell r="J476">
            <v>9</v>
          </cell>
        </row>
        <row r="477">
          <cell r="B477">
            <v>84398</v>
          </cell>
          <cell r="C477">
            <v>0.53059999999999996</v>
          </cell>
          <cell r="D477">
            <v>0.52380000000000004</v>
          </cell>
          <cell r="E477">
            <v>6.7999999999999996E-3</v>
          </cell>
          <cell r="F477">
            <v>0</v>
          </cell>
          <cell r="G477">
            <v>0</v>
          </cell>
          <cell r="H477">
            <v>2.7</v>
          </cell>
          <cell r="I477">
            <v>5.4</v>
          </cell>
          <cell r="J477">
            <v>9</v>
          </cell>
        </row>
        <row r="478">
          <cell r="B478">
            <v>84424</v>
          </cell>
          <cell r="C478">
            <v>1.7253000000000001</v>
          </cell>
          <cell r="D478">
            <v>1.3126</v>
          </cell>
          <cell r="E478">
            <v>2.87E-2</v>
          </cell>
          <cell r="F478">
            <v>0.38390000000000002</v>
          </cell>
          <cell r="G478">
            <v>0</v>
          </cell>
          <cell r="I478">
            <v>5.4</v>
          </cell>
          <cell r="J478">
            <v>9</v>
          </cell>
        </row>
        <row r="479">
          <cell r="B479">
            <v>84456</v>
          </cell>
          <cell r="C479">
            <v>4.6303999999999998</v>
          </cell>
          <cell r="D479">
            <v>4.0072999999999999</v>
          </cell>
          <cell r="E479">
            <v>0.23219999999999999</v>
          </cell>
          <cell r="F479">
            <v>0.39090000000000003</v>
          </cell>
          <cell r="G479">
            <v>0</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2,1</v>
          </cell>
          <cell r="I482" t="str">
            <v>Padrão Trimestral = 4,2</v>
          </cell>
          <cell r="J482" t="str">
            <v>Padrão Anual = 7</v>
          </cell>
        </row>
        <row r="483">
          <cell r="B483">
            <v>29549</v>
          </cell>
          <cell r="C483">
            <v>0.20760000000000001</v>
          </cell>
          <cell r="D483">
            <v>0.14510000000000001</v>
          </cell>
          <cell r="E483">
            <v>6.25E-2</v>
          </cell>
          <cell r="F483">
            <v>0</v>
          </cell>
          <cell r="G483">
            <v>0</v>
          </cell>
          <cell r="H483">
            <v>2.1</v>
          </cell>
          <cell r="I483">
            <v>4.2</v>
          </cell>
          <cell r="J483">
            <v>7</v>
          </cell>
        </row>
        <row r="484">
          <cell r="B484">
            <v>29549</v>
          </cell>
          <cell r="C484">
            <v>0.30990000000000001</v>
          </cell>
          <cell r="D484">
            <v>0.29680000000000001</v>
          </cell>
          <cell r="E484">
            <v>1.3100000000000001E-2</v>
          </cell>
          <cell r="F484">
            <v>0</v>
          </cell>
          <cell r="G484">
            <v>0</v>
          </cell>
          <cell r="H484">
            <v>2.1</v>
          </cell>
          <cell r="I484">
            <v>4.2</v>
          </cell>
          <cell r="J484">
            <v>7</v>
          </cell>
        </row>
        <row r="485">
          <cell r="B485">
            <v>29549</v>
          </cell>
          <cell r="C485">
            <v>0.63049999999999995</v>
          </cell>
          <cell r="D485">
            <v>0.45379999999999998</v>
          </cell>
          <cell r="E485">
            <v>2E-3</v>
          </cell>
          <cell r="F485">
            <v>0.1658</v>
          </cell>
          <cell r="G485">
            <v>8.8999999999999999E-3</v>
          </cell>
          <cell r="H485">
            <v>2.1</v>
          </cell>
          <cell r="I485">
            <v>4.2</v>
          </cell>
          <cell r="J485">
            <v>7</v>
          </cell>
        </row>
        <row r="486">
          <cell r="B486">
            <v>29549</v>
          </cell>
          <cell r="C486">
            <v>1.1479999999999999</v>
          </cell>
          <cell r="D486">
            <v>0.89570000000000005</v>
          </cell>
          <cell r="E486">
            <v>7.7600000000000002E-2</v>
          </cell>
          <cell r="F486">
            <v>0.1658</v>
          </cell>
          <cell r="G486">
            <v>8.8999999999999999E-3</v>
          </cell>
          <cell r="H486">
            <v>2.1</v>
          </cell>
          <cell r="I486">
            <v>4.2</v>
          </cell>
          <cell r="J486">
            <v>7</v>
          </cell>
        </row>
        <row r="487">
          <cell r="B487">
            <v>29549</v>
          </cell>
          <cell r="C487">
            <v>6.0900000000000003E-2</v>
          </cell>
          <cell r="D487">
            <v>5.4399999999999997E-2</v>
          </cell>
          <cell r="E487">
            <v>6.4999999999999997E-3</v>
          </cell>
          <cell r="F487">
            <v>0</v>
          </cell>
          <cell r="G487">
            <v>0</v>
          </cell>
          <cell r="H487">
            <v>2.1</v>
          </cell>
          <cell r="I487">
            <v>4.2</v>
          </cell>
          <cell r="J487">
            <v>7</v>
          </cell>
        </row>
        <row r="488">
          <cell r="B488">
            <v>29549</v>
          </cell>
          <cell r="C488">
            <v>7.1300000000000002E-2</v>
          </cell>
          <cell r="D488">
            <v>5.3800000000000001E-2</v>
          </cell>
          <cell r="E488">
            <v>1.7500000000000002E-2</v>
          </cell>
          <cell r="F488">
            <v>0</v>
          </cell>
          <cell r="G488">
            <v>0</v>
          </cell>
          <cell r="H488">
            <v>2.1</v>
          </cell>
          <cell r="I488">
            <v>4.2</v>
          </cell>
          <cell r="J488">
            <v>7</v>
          </cell>
        </row>
        <row r="489">
          <cell r="B489">
            <v>29549</v>
          </cell>
          <cell r="C489">
            <v>0.21460000000000001</v>
          </cell>
          <cell r="D489">
            <v>0.12609999999999999</v>
          </cell>
          <cell r="E489">
            <v>8.8400000000000006E-2</v>
          </cell>
          <cell r="F489">
            <v>0</v>
          </cell>
          <cell r="G489">
            <v>0</v>
          </cell>
          <cell r="H489">
            <v>2.1</v>
          </cell>
          <cell r="I489">
            <v>4.2</v>
          </cell>
          <cell r="J489">
            <v>7</v>
          </cell>
        </row>
        <row r="490">
          <cell r="B490">
            <v>29549</v>
          </cell>
          <cell r="C490">
            <v>0.3468</v>
          </cell>
          <cell r="D490">
            <v>0.23430000000000001</v>
          </cell>
          <cell r="E490">
            <v>0.1124</v>
          </cell>
          <cell r="F490">
            <v>0</v>
          </cell>
          <cell r="G490">
            <v>0</v>
          </cell>
          <cell r="H490">
            <v>2.1</v>
          </cell>
          <cell r="I490">
            <v>4.2</v>
          </cell>
          <cell r="J490">
            <v>7</v>
          </cell>
        </row>
        <row r="491">
          <cell r="B491">
            <v>29549</v>
          </cell>
          <cell r="C491">
            <v>0.39689999999999998</v>
          </cell>
          <cell r="D491">
            <v>0.3952</v>
          </cell>
          <cell r="E491">
            <v>1.6999999999999999E-3</v>
          </cell>
          <cell r="F491">
            <v>0</v>
          </cell>
          <cell r="G491">
            <v>0</v>
          </cell>
          <cell r="H491">
            <v>2.1</v>
          </cell>
          <cell r="I491">
            <v>4.2</v>
          </cell>
          <cell r="J491">
            <v>7</v>
          </cell>
        </row>
        <row r="492">
          <cell r="B492">
            <v>29549</v>
          </cell>
          <cell r="C492">
            <v>2.1762999999999999</v>
          </cell>
          <cell r="D492">
            <v>0.80210000000000004</v>
          </cell>
          <cell r="E492">
            <v>2.4500000000000001E-2</v>
          </cell>
          <cell r="F492">
            <v>0.36220000000000002</v>
          </cell>
          <cell r="G492">
            <v>0.98750000000000004</v>
          </cell>
          <cell r="H492">
            <v>2.1</v>
          </cell>
          <cell r="I492">
            <v>4.2</v>
          </cell>
          <cell r="J492">
            <v>7</v>
          </cell>
        </row>
        <row r="493">
          <cell r="B493">
            <v>29549</v>
          </cell>
          <cell r="C493">
            <v>0.12509999999999999</v>
          </cell>
          <cell r="D493">
            <v>0.108</v>
          </cell>
          <cell r="E493">
            <v>1.7100000000000001E-2</v>
          </cell>
          <cell r="F493">
            <v>0</v>
          </cell>
          <cell r="G493">
            <v>0</v>
          </cell>
          <cell r="H493">
            <v>2.1</v>
          </cell>
          <cell r="I493">
            <v>4.2</v>
          </cell>
          <cell r="J493">
            <v>7</v>
          </cell>
        </row>
        <row r="494">
          <cell r="B494">
            <v>29549</v>
          </cell>
          <cell r="C494">
            <v>2.6983000000000001</v>
          </cell>
          <cell r="D494">
            <v>1.3052999999999999</v>
          </cell>
          <cell r="E494">
            <v>4.3299999999999998E-2</v>
          </cell>
          <cell r="F494">
            <v>0.36220000000000002</v>
          </cell>
          <cell r="G494">
            <v>0.98750000000000004</v>
          </cell>
          <cell r="H494">
            <v>2.1</v>
          </cell>
          <cell r="I494">
            <v>4.2</v>
          </cell>
          <cell r="J494">
            <v>7</v>
          </cell>
        </row>
        <row r="495">
          <cell r="B495">
            <v>29549</v>
          </cell>
          <cell r="C495">
            <v>1.1145</v>
          </cell>
          <cell r="D495">
            <v>0.1132</v>
          </cell>
          <cell r="E495">
            <v>1.37E-2</v>
          </cell>
          <cell r="F495">
            <v>0</v>
          </cell>
          <cell r="G495">
            <v>0.98750000000000004</v>
          </cell>
          <cell r="H495">
            <v>2.1</v>
          </cell>
          <cell r="I495">
            <v>4.2</v>
          </cell>
          <cell r="J495">
            <v>7</v>
          </cell>
        </row>
        <row r="496">
          <cell r="B496">
            <v>29549</v>
          </cell>
          <cell r="C496">
            <v>0.16400000000000001</v>
          </cell>
          <cell r="D496">
            <v>0.15679999999999999</v>
          </cell>
          <cell r="E496">
            <v>7.1000000000000004E-3</v>
          </cell>
          <cell r="F496">
            <v>0</v>
          </cell>
          <cell r="G496">
            <v>0</v>
          </cell>
          <cell r="H496">
            <v>2.1</v>
          </cell>
          <cell r="I496">
            <v>4.2</v>
          </cell>
          <cell r="J496">
            <v>7</v>
          </cell>
        </row>
        <row r="497">
          <cell r="B497">
            <v>29549</v>
          </cell>
          <cell r="C497">
            <v>0.94040000000000001</v>
          </cell>
          <cell r="D497">
            <v>0.55869999999999997</v>
          </cell>
          <cell r="E497">
            <v>1.95E-2</v>
          </cell>
          <cell r="F497">
            <v>0.36220000000000002</v>
          </cell>
          <cell r="G497">
            <v>0</v>
          </cell>
          <cell r="H497">
            <v>2.1</v>
          </cell>
          <cell r="I497">
            <v>4.2</v>
          </cell>
          <cell r="J497">
            <v>7</v>
          </cell>
        </row>
        <row r="498">
          <cell r="B498">
            <v>29549</v>
          </cell>
          <cell r="C498">
            <v>2.2189000000000001</v>
          </cell>
          <cell r="D498">
            <v>0.82869999999999999</v>
          </cell>
          <cell r="E498">
            <v>4.0300000000000002E-2</v>
          </cell>
          <cell r="F498">
            <v>0.36220000000000002</v>
          </cell>
          <cell r="G498">
            <v>0.98750000000000004</v>
          </cell>
          <cell r="I498">
            <v>4.2</v>
          </cell>
          <cell r="J498">
            <v>7</v>
          </cell>
        </row>
        <row r="499">
          <cell r="B499">
            <v>29549</v>
          </cell>
          <cell r="C499">
            <v>6.4119999999999999</v>
          </cell>
          <cell r="D499">
            <v>3.2639999999999998</v>
          </cell>
          <cell r="E499">
            <v>0.27360000000000001</v>
          </cell>
          <cell r="F499">
            <v>0.89019999999999999</v>
          </cell>
          <cell r="G499">
            <v>1.9839</v>
          </cell>
          <cell r="J499">
            <v>7</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4,2</v>
          </cell>
          <cell r="I502" t="str">
            <v>Padrão Trimestral = 8,4</v>
          </cell>
          <cell r="J502" t="str">
            <v>Padrão Anual = 14</v>
          </cell>
        </row>
        <row r="503">
          <cell r="B503">
            <v>160921</v>
          </cell>
          <cell r="C503">
            <v>0.92269999999999996</v>
          </cell>
          <cell r="D503">
            <v>0.85150000000000003</v>
          </cell>
          <cell r="E503">
            <v>7.1300000000000002E-2</v>
          </cell>
          <cell r="F503">
            <v>0</v>
          </cell>
          <cell r="G503">
            <v>0</v>
          </cell>
          <cell r="H503">
            <v>4.2</v>
          </cell>
          <cell r="I503">
            <v>8.4</v>
          </cell>
          <cell r="J503">
            <v>14</v>
          </cell>
        </row>
        <row r="504">
          <cell r="B504">
            <v>160725</v>
          </cell>
          <cell r="C504">
            <v>0.96989999999999998</v>
          </cell>
          <cell r="D504">
            <v>0.49109999999999998</v>
          </cell>
          <cell r="E504">
            <v>4.2200000000000001E-2</v>
          </cell>
          <cell r="F504">
            <v>0.43659999999999999</v>
          </cell>
          <cell r="G504">
            <v>0</v>
          </cell>
          <cell r="H504">
            <v>4.2</v>
          </cell>
          <cell r="I504">
            <v>8.4</v>
          </cell>
          <cell r="J504">
            <v>14</v>
          </cell>
        </row>
        <row r="505">
          <cell r="B505">
            <v>160701</v>
          </cell>
          <cell r="C505">
            <v>1.1335999999999999</v>
          </cell>
          <cell r="D505">
            <v>0.64739999999999998</v>
          </cell>
          <cell r="E505">
            <v>5.67E-2</v>
          </cell>
          <cell r="F505">
            <v>0.18240000000000001</v>
          </cell>
          <cell r="G505">
            <v>0.247</v>
          </cell>
          <cell r="H505">
            <v>4.2</v>
          </cell>
          <cell r="I505">
            <v>8.4</v>
          </cell>
          <cell r="J505">
            <v>14</v>
          </cell>
        </row>
        <row r="506">
          <cell r="B506">
            <v>160782</v>
          </cell>
          <cell r="C506">
            <v>3.0261</v>
          </cell>
          <cell r="D506">
            <v>1.9902</v>
          </cell>
          <cell r="E506">
            <v>0.17019999999999999</v>
          </cell>
          <cell r="F506">
            <v>0.61880000000000002</v>
          </cell>
          <cell r="G506">
            <v>0.24690000000000001</v>
          </cell>
          <cell r="H506">
            <v>4.2</v>
          </cell>
          <cell r="I506">
            <v>8.4</v>
          </cell>
          <cell r="J506">
            <v>14</v>
          </cell>
        </row>
        <row r="507">
          <cell r="B507">
            <v>160692</v>
          </cell>
          <cell r="C507">
            <v>0.15379999999999999</v>
          </cell>
          <cell r="D507">
            <v>8.5900000000000004E-2</v>
          </cell>
          <cell r="E507">
            <v>6.7900000000000002E-2</v>
          </cell>
          <cell r="F507">
            <v>0</v>
          </cell>
          <cell r="G507">
            <v>0</v>
          </cell>
          <cell r="H507">
            <v>4.2</v>
          </cell>
          <cell r="I507">
            <v>8.4</v>
          </cell>
          <cell r="J507">
            <v>14</v>
          </cell>
        </row>
        <row r="508">
          <cell r="B508">
            <v>160692</v>
          </cell>
          <cell r="C508">
            <v>0.1789</v>
          </cell>
          <cell r="D508">
            <v>0.1585</v>
          </cell>
          <cell r="E508">
            <v>2.0500000000000001E-2</v>
          </cell>
          <cell r="F508">
            <v>0</v>
          </cell>
          <cell r="G508">
            <v>0</v>
          </cell>
          <cell r="H508">
            <v>4.2</v>
          </cell>
          <cell r="I508">
            <v>8.4</v>
          </cell>
          <cell r="J508">
            <v>14</v>
          </cell>
        </row>
        <row r="509">
          <cell r="B509">
            <v>160692</v>
          </cell>
          <cell r="C509">
            <v>0.3755</v>
          </cell>
          <cell r="D509">
            <v>0.32119999999999999</v>
          </cell>
          <cell r="E509">
            <v>5.4300000000000001E-2</v>
          </cell>
          <cell r="F509">
            <v>0</v>
          </cell>
          <cell r="G509">
            <v>0</v>
          </cell>
          <cell r="H509">
            <v>4.2</v>
          </cell>
          <cell r="I509">
            <v>8.4</v>
          </cell>
          <cell r="J509">
            <v>14</v>
          </cell>
        </row>
        <row r="510">
          <cell r="B510">
            <v>160692</v>
          </cell>
          <cell r="C510">
            <v>0.70820000000000005</v>
          </cell>
          <cell r="D510">
            <v>0.56559999999999999</v>
          </cell>
          <cell r="E510">
            <v>0.14269999999999999</v>
          </cell>
          <cell r="F510">
            <v>0</v>
          </cell>
          <cell r="G510">
            <v>0</v>
          </cell>
          <cell r="H510">
            <v>4.2</v>
          </cell>
          <cell r="I510">
            <v>8.4</v>
          </cell>
          <cell r="J510">
            <v>14</v>
          </cell>
        </row>
        <row r="511">
          <cell r="B511">
            <v>160729</v>
          </cell>
          <cell r="C511">
            <v>1.0452999999999999</v>
          </cell>
          <cell r="D511">
            <v>0.9073</v>
          </cell>
          <cell r="E511">
            <v>8.1699999999999995E-2</v>
          </cell>
          <cell r="F511">
            <v>5.6399999999999999E-2</v>
          </cell>
          <cell r="G511">
            <v>0</v>
          </cell>
          <cell r="H511">
            <v>4.2</v>
          </cell>
          <cell r="I511">
            <v>8.4</v>
          </cell>
          <cell r="J511">
            <v>14</v>
          </cell>
        </row>
        <row r="512">
          <cell r="B512">
            <v>160303</v>
          </cell>
          <cell r="C512">
            <v>0.66420000000000001</v>
          </cell>
          <cell r="D512">
            <v>0.2233</v>
          </cell>
          <cell r="E512">
            <v>0.18229999999999999</v>
          </cell>
          <cell r="F512">
            <v>0.25869999999999999</v>
          </cell>
          <cell r="G512">
            <v>0</v>
          </cell>
          <cell r="H512">
            <v>4.2</v>
          </cell>
          <cell r="I512">
            <v>8.4</v>
          </cell>
          <cell r="J512">
            <v>14</v>
          </cell>
        </row>
        <row r="513">
          <cell r="B513">
            <v>160282</v>
          </cell>
          <cell r="C513">
            <v>0.6099</v>
          </cell>
          <cell r="D513">
            <v>0.22450000000000001</v>
          </cell>
          <cell r="E513">
            <v>0.12559999999999999</v>
          </cell>
          <cell r="F513">
            <v>1.2699999999999999E-2</v>
          </cell>
          <cell r="G513">
            <v>0.24709999999999999</v>
          </cell>
          <cell r="H513">
            <v>4.2</v>
          </cell>
          <cell r="I513">
            <v>8.4</v>
          </cell>
          <cell r="J513">
            <v>14</v>
          </cell>
        </row>
        <row r="514">
          <cell r="B514">
            <v>160438</v>
          </cell>
          <cell r="C514">
            <v>2.3201000000000001</v>
          </cell>
          <cell r="D514">
            <v>1.3563000000000001</v>
          </cell>
          <cell r="E514">
            <v>0.38950000000000001</v>
          </cell>
          <cell r="F514">
            <v>0.32769999999999999</v>
          </cell>
          <cell r="G514">
            <v>0.24690000000000001</v>
          </cell>
          <cell r="H514">
            <v>4.2</v>
          </cell>
          <cell r="I514">
            <v>8.4</v>
          </cell>
          <cell r="J514">
            <v>14</v>
          </cell>
        </row>
        <row r="515">
          <cell r="B515">
            <v>160271</v>
          </cell>
          <cell r="C515">
            <v>0.43759999999999999</v>
          </cell>
          <cell r="D515">
            <v>0.34110000000000001</v>
          </cell>
          <cell r="E515">
            <v>9.6500000000000002E-2</v>
          </cell>
          <cell r="F515">
            <v>0</v>
          </cell>
          <cell r="G515">
            <v>0</v>
          </cell>
          <cell r="H515">
            <v>4.2</v>
          </cell>
          <cell r="I515">
            <v>8.4</v>
          </cell>
          <cell r="J515">
            <v>14</v>
          </cell>
        </row>
        <row r="516">
          <cell r="B516">
            <v>160272</v>
          </cell>
          <cell r="C516">
            <v>1.4401999999999999</v>
          </cell>
          <cell r="D516">
            <v>0.57540000000000002</v>
          </cell>
          <cell r="E516">
            <v>0.18149999999999999</v>
          </cell>
          <cell r="F516">
            <v>0.43630000000000002</v>
          </cell>
          <cell r="G516">
            <v>0.24709999999999999</v>
          </cell>
          <cell r="H516">
            <v>4.2</v>
          </cell>
          <cell r="I516">
            <v>8.4</v>
          </cell>
          <cell r="J516">
            <v>14</v>
          </cell>
        </row>
        <row r="517">
          <cell r="B517">
            <v>160303</v>
          </cell>
          <cell r="C517">
            <v>0.97819999999999996</v>
          </cell>
          <cell r="D517">
            <v>0.75170000000000003</v>
          </cell>
          <cell r="E517">
            <v>8.3199999999999996E-2</v>
          </cell>
          <cell r="F517">
            <v>0.14330000000000001</v>
          </cell>
          <cell r="G517">
            <v>0</v>
          </cell>
          <cell r="H517">
            <v>4.2</v>
          </cell>
          <cell r="I517">
            <v>8.4</v>
          </cell>
          <cell r="J517">
            <v>14</v>
          </cell>
        </row>
        <row r="518">
          <cell r="B518">
            <v>160282</v>
          </cell>
          <cell r="C518">
            <v>2.8559999999999999</v>
          </cell>
          <cell r="D518">
            <v>1.6681999999999999</v>
          </cell>
          <cell r="E518">
            <v>0.36120000000000002</v>
          </cell>
          <cell r="F518">
            <v>0.5796</v>
          </cell>
          <cell r="G518">
            <v>0.24709999999999999</v>
          </cell>
          <cell r="I518">
            <v>8.4</v>
          </cell>
          <cell r="J518">
            <v>14</v>
          </cell>
        </row>
        <row r="519">
          <cell r="B519">
            <v>160549</v>
          </cell>
          <cell r="C519">
            <v>8.9091000000000005</v>
          </cell>
          <cell r="D519">
            <v>5.5800999999999998</v>
          </cell>
          <cell r="E519">
            <v>1.0630999999999999</v>
          </cell>
          <cell r="F519">
            <v>1.5257000000000001</v>
          </cell>
          <cell r="G519">
            <v>0.74060000000000004</v>
          </cell>
          <cell r="J519">
            <v>14</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4,8</v>
          </cell>
          <cell r="I522" t="str">
            <v>Padrão Trimestral = 9,6</v>
          </cell>
          <cell r="J522" t="str">
            <v>Padrão Anual = 16</v>
          </cell>
        </row>
        <row r="523">
          <cell r="B523">
            <v>73808</v>
          </cell>
          <cell r="C523">
            <v>1.8153999999999999</v>
          </cell>
          <cell r="D523">
            <v>1.8077000000000001</v>
          </cell>
          <cell r="E523">
            <v>7.7000000000000002E-3</v>
          </cell>
          <cell r="F523">
            <v>0</v>
          </cell>
          <cell r="G523">
            <v>0</v>
          </cell>
          <cell r="H523">
            <v>4.8</v>
          </cell>
          <cell r="I523">
            <v>9.6</v>
          </cell>
          <cell r="J523">
            <v>16</v>
          </cell>
        </row>
        <row r="524">
          <cell r="B524">
            <v>73808</v>
          </cell>
          <cell r="C524">
            <v>0.75490000000000002</v>
          </cell>
          <cell r="D524">
            <v>0.66559999999999997</v>
          </cell>
          <cell r="E524">
            <v>8.9200000000000002E-2</v>
          </cell>
          <cell r="F524">
            <v>0</v>
          </cell>
          <cell r="G524">
            <v>0</v>
          </cell>
          <cell r="H524">
            <v>4.8</v>
          </cell>
          <cell r="I524">
            <v>9.6</v>
          </cell>
          <cell r="J524">
            <v>16</v>
          </cell>
        </row>
        <row r="525">
          <cell r="B525">
            <v>73799</v>
          </cell>
          <cell r="C525">
            <v>1.1534</v>
          </cell>
          <cell r="D525">
            <v>1.1204000000000001</v>
          </cell>
          <cell r="E525">
            <v>3.2899999999999999E-2</v>
          </cell>
          <cell r="F525">
            <v>1E-4</v>
          </cell>
          <cell r="G525">
            <v>0</v>
          </cell>
          <cell r="H525">
            <v>4.8</v>
          </cell>
          <cell r="I525">
            <v>9.6</v>
          </cell>
          <cell r="J525">
            <v>16</v>
          </cell>
        </row>
        <row r="526">
          <cell r="B526">
            <v>73805</v>
          </cell>
          <cell r="C526">
            <v>3.7237</v>
          </cell>
          <cell r="D526">
            <v>3.5937000000000001</v>
          </cell>
          <cell r="E526">
            <v>0.1298</v>
          </cell>
          <cell r="F526">
            <v>1E-4</v>
          </cell>
          <cell r="G526">
            <v>0</v>
          </cell>
          <cell r="H526">
            <v>4.8</v>
          </cell>
          <cell r="I526">
            <v>9.6</v>
          </cell>
          <cell r="J526">
            <v>16</v>
          </cell>
        </row>
        <row r="527">
          <cell r="B527">
            <v>73798</v>
          </cell>
          <cell r="C527">
            <v>0.2266</v>
          </cell>
          <cell r="D527">
            <v>0.17560000000000001</v>
          </cell>
          <cell r="E527">
            <v>2.1999999999999999E-2</v>
          </cell>
          <cell r="F527">
            <v>2.9000000000000001E-2</v>
          </cell>
          <cell r="G527">
            <v>0</v>
          </cell>
          <cell r="H527">
            <v>4.8</v>
          </cell>
          <cell r="I527">
            <v>9.6</v>
          </cell>
          <cell r="J527">
            <v>16</v>
          </cell>
        </row>
        <row r="528">
          <cell r="B528">
            <v>73798</v>
          </cell>
          <cell r="C528">
            <v>0.67469999999999997</v>
          </cell>
          <cell r="D528">
            <v>0.66100000000000003</v>
          </cell>
          <cell r="E528">
            <v>1.37E-2</v>
          </cell>
          <cell r="F528">
            <v>0</v>
          </cell>
          <cell r="G528">
            <v>0</v>
          </cell>
          <cell r="H528">
            <v>4.8</v>
          </cell>
          <cell r="I528">
            <v>9.6</v>
          </cell>
          <cell r="J528">
            <v>16</v>
          </cell>
        </row>
        <row r="529">
          <cell r="B529">
            <v>73798</v>
          </cell>
          <cell r="C529">
            <v>0.50119999999999998</v>
          </cell>
          <cell r="D529">
            <v>0.50029999999999997</v>
          </cell>
          <cell r="E529">
            <v>8.9999999999999998E-4</v>
          </cell>
          <cell r="F529">
            <v>0</v>
          </cell>
          <cell r="G529">
            <v>0</v>
          </cell>
          <cell r="H529">
            <v>4.8</v>
          </cell>
          <cell r="I529">
            <v>9.6</v>
          </cell>
          <cell r="J529">
            <v>16</v>
          </cell>
        </row>
        <row r="530">
          <cell r="B530">
            <v>73798</v>
          </cell>
          <cell r="C530">
            <v>1.4025000000000001</v>
          </cell>
          <cell r="D530">
            <v>1.3369</v>
          </cell>
          <cell r="E530">
            <v>3.6600000000000001E-2</v>
          </cell>
          <cell r="F530">
            <v>2.9000000000000001E-2</v>
          </cell>
          <cell r="G530">
            <v>0</v>
          </cell>
          <cell r="H530">
            <v>4.8</v>
          </cell>
          <cell r="I530">
            <v>9.6</v>
          </cell>
          <cell r="J530">
            <v>16</v>
          </cell>
        </row>
        <row r="531">
          <cell r="B531">
            <v>73853</v>
          </cell>
          <cell r="C531">
            <v>0.44719999999999999</v>
          </cell>
          <cell r="D531">
            <v>0.43390000000000001</v>
          </cell>
          <cell r="E531">
            <v>1.3299999999999999E-2</v>
          </cell>
          <cell r="F531">
            <v>0</v>
          </cell>
          <cell r="G531">
            <v>0</v>
          </cell>
          <cell r="H531">
            <v>4.8</v>
          </cell>
          <cell r="I531">
            <v>9.6</v>
          </cell>
          <cell r="J531">
            <v>16</v>
          </cell>
        </row>
        <row r="532">
          <cell r="B532">
            <v>73764</v>
          </cell>
          <cell r="C532">
            <v>0.3034</v>
          </cell>
          <cell r="D532">
            <v>0.27089999999999997</v>
          </cell>
          <cell r="E532">
            <v>3.2599999999999997E-2</v>
          </cell>
          <cell r="F532">
            <v>0</v>
          </cell>
          <cell r="G532">
            <v>0</v>
          </cell>
          <cell r="H532">
            <v>4.8</v>
          </cell>
          <cell r="I532">
            <v>9.6</v>
          </cell>
          <cell r="J532">
            <v>16</v>
          </cell>
        </row>
        <row r="533">
          <cell r="B533">
            <v>73676</v>
          </cell>
          <cell r="C533">
            <v>1.2048000000000001</v>
          </cell>
          <cell r="D533">
            <v>1.1942999999999999</v>
          </cell>
          <cell r="E533">
            <v>1.0200000000000001E-2</v>
          </cell>
          <cell r="F533">
            <v>4.0000000000000002E-4</v>
          </cell>
          <cell r="G533">
            <v>0</v>
          </cell>
          <cell r="H533">
            <v>4.8</v>
          </cell>
          <cell r="I533">
            <v>9.6</v>
          </cell>
          <cell r="J533">
            <v>16</v>
          </cell>
        </row>
        <row r="534">
          <cell r="B534">
            <v>73764</v>
          </cell>
          <cell r="C534">
            <v>1.9544999999999999</v>
          </cell>
          <cell r="D534">
            <v>1.8982000000000001</v>
          </cell>
          <cell r="E534">
            <v>5.6099999999999997E-2</v>
          </cell>
          <cell r="F534">
            <v>4.0000000000000002E-4</v>
          </cell>
          <cell r="G534">
            <v>0</v>
          </cell>
          <cell r="H534">
            <v>4.8</v>
          </cell>
          <cell r="I534">
            <v>9.6</v>
          </cell>
          <cell r="J534">
            <v>16</v>
          </cell>
        </row>
        <row r="535">
          <cell r="B535">
            <v>73676</v>
          </cell>
          <cell r="C535">
            <v>0.54369999999999996</v>
          </cell>
          <cell r="D535">
            <v>0.46739999999999998</v>
          </cell>
          <cell r="E535">
            <v>7.6200000000000004E-2</v>
          </cell>
          <cell r="F535">
            <v>0</v>
          </cell>
          <cell r="G535">
            <v>0</v>
          </cell>
          <cell r="H535">
            <v>4.8</v>
          </cell>
          <cell r="I535">
            <v>9.6</v>
          </cell>
          <cell r="J535">
            <v>16</v>
          </cell>
        </row>
        <row r="536">
          <cell r="B536">
            <v>73676</v>
          </cell>
          <cell r="C536">
            <v>0.46660000000000001</v>
          </cell>
          <cell r="D536">
            <v>0.43559999999999999</v>
          </cell>
          <cell r="E536">
            <v>3.1E-2</v>
          </cell>
          <cell r="F536">
            <v>0</v>
          </cell>
          <cell r="G536">
            <v>0</v>
          </cell>
          <cell r="H536">
            <v>4.8</v>
          </cell>
          <cell r="I536">
            <v>9.6</v>
          </cell>
          <cell r="J536">
            <v>16</v>
          </cell>
        </row>
        <row r="537">
          <cell r="B537">
            <v>73710</v>
          </cell>
          <cell r="C537">
            <v>1.2579</v>
          </cell>
          <cell r="D537">
            <v>1.2144999999999999</v>
          </cell>
          <cell r="E537">
            <v>4.3499999999999997E-2</v>
          </cell>
          <cell r="F537">
            <v>0</v>
          </cell>
          <cell r="G537">
            <v>0</v>
          </cell>
          <cell r="H537">
            <v>4.8</v>
          </cell>
          <cell r="I537">
            <v>9.6</v>
          </cell>
          <cell r="J537">
            <v>16</v>
          </cell>
        </row>
        <row r="538">
          <cell r="B538">
            <v>73687</v>
          </cell>
          <cell r="C538">
            <v>2.2684000000000002</v>
          </cell>
          <cell r="D538">
            <v>2.1177000000000001</v>
          </cell>
          <cell r="E538">
            <v>0.1507</v>
          </cell>
          <cell r="F538">
            <v>0</v>
          </cell>
          <cell r="G538">
            <v>0</v>
          </cell>
          <cell r="I538">
            <v>9.6</v>
          </cell>
          <cell r="J538">
            <v>16</v>
          </cell>
        </row>
        <row r="539">
          <cell r="B539">
            <v>73764</v>
          </cell>
          <cell r="C539">
            <v>9.3495000000000008</v>
          </cell>
          <cell r="D539">
            <v>8.9469999999999992</v>
          </cell>
          <cell r="E539">
            <v>0.37309999999999999</v>
          </cell>
          <cell r="F539">
            <v>2.9499999999999998E-2</v>
          </cell>
          <cell r="G539">
            <v>0</v>
          </cell>
          <cell r="J539">
            <v>16</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9</v>
          </cell>
          <cell r="I542" t="str">
            <v>Padrão Trimestral = 18</v>
          </cell>
          <cell r="J542" t="str">
            <v>Padrão Anual = 30</v>
          </cell>
        </row>
        <row r="543">
          <cell r="B543">
            <v>12896</v>
          </cell>
          <cell r="C543">
            <v>1.2257</v>
          </cell>
          <cell r="D543">
            <v>1.0565</v>
          </cell>
          <cell r="E543">
            <v>0.16930000000000001</v>
          </cell>
          <cell r="F543">
            <v>0</v>
          </cell>
          <cell r="G543">
            <v>0</v>
          </cell>
          <cell r="H543">
            <v>9</v>
          </cell>
          <cell r="I543">
            <v>18</v>
          </cell>
          <cell r="J543">
            <v>30</v>
          </cell>
        </row>
        <row r="544">
          <cell r="B544">
            <v>12896</v>
          </cell>
          <cell r="C544">
            <v>2.5539999999999998</v>
          </cell>
          <cell r="D544">
            <v>1.6203000000000001</v>
          </cell>
          <cell r="E544">
            <v>8.0000000000000004E-4</v>
          </cell>
          <cell r="F544">
            <v>0.93289999999999995</v>
          </cell>
          <cell r="G544">
            <v>0</v>
          </cell>
          <cell r="H544">
            <v>9</v>
          </cell>
          <cell r="I544">
            <v>18</v>
          </cell>
          <cell r="J544">
            <v>30</v>
          </cell>
        </row>
        <row r="545">
          <cell r="B545">
            <v>12900</v>
          </cell>
          <cell r="C545">
            <v>1.8406</v>
          </cell>
          <cell r="D545">
            <v>0.89470000000000005</v>
          </cell>
          <cell r="E545">
            <v>1.29E-2</v>
          </cell>
          <cell r="F545">
            <v>0.93289999999999995</v>
          </cell>
          <cell r="G545">
            <v>0</v>
          </cell>
          <cell r="H545">
            <v>9</v>
          </cell>
          <cell r="I545">
            <v>18</v>
          </cell>
          <cell r="J545">
            <v>30</v>
          </cell>
        </row>
        <row r="546">
          <cell r="B546">
            <v>12897</v>
          </cell>
          <cell r="C546">
            <v>5.6204000000000001</v>
          </cell>
          <cell r="D546">
            <v>3.5714999999999999</v>
          </cell>
          <cell r="E546">
            <v>0.183</v>
          </cell>
          <cell r="F546">
            <v>1.8658999999999999</v>
          </cell>
          <cell r="G546">
            <v>0</v>
          </cell>
          <cell r="H546">
            <v>9</v>
          </cell>
          <cell r="I546">
            <v>18</v>
          </cell>
          <cell r="J546">
            <v>30</v>
          </cell>
        </row>
        <row r="547">
          <cell r="B547">
            <v>12900</v>
          </cell>
          <cell r="C547">
            <v>1.2149000000000001</v>
          </cell>
          <cell r="D547">
            <v>0.53710000000000002</v>
          </cell>
          <cell r="E547">
            <v>0.67779999999999996</v>
          </cell>
          <cell r="F547">
            <v>0</v>
          </cell>
          <cell r="G547">
            <v>0</v>
          </cell>
          <cell r="H547">
            <v>9</v>
          </cell>
          <cell r="I547">
            <v>18</v>
          </cell>
          <cell r="J547">
            <v>30</v>
          </cell>
        </row>
        <row r="548">
          <cell r="B548">
            <v>12900</v>
          </cell>
          <cell r="C548">
            <v>0.97230000000000005</v>
          </cell>
          <cell r="D548">
            <v>0.96730000000000005</v>
          </cell>
          <cell r="E548">
            <v>5.0000000000000001E-3</v>
          </cell>
          <cell r="F548">
            <v>0</v>
          </cell>
          <cell r="G548">
            <v>0</v>
          </cell>
          <cell r="H548">
            <v>9</v>
          </cell>
          <cell r="I548">
            <v>18</v>
          </cell>
          <cell r="J548">
            <v>30</v>
          </cell>
        </row>
        <row r="549">
          <cell r="B549">
            <v>12900</v>
          </cell>
          <cell r="C549">
            <v>0.51019999999999999</v>
          </cell>
          <cell r="D549">
            <v>0.51019999999999999</v>
          </cell>
          <cell r="E549">
            <v>0</v>
          </cell>
          <cell r="F549">
            <v>0</v>
          </cell>
          <cell r="G549">
            <v>0</v>
          </cell>
          <cell r="H549">
            <v>9</v>
          </cell>
          <cell r="I549">
            <v>18</v>
          </cell>
          <cell r="J549">
            <v>30</v>
          </cell>
        </row>
        <row r="550">
          <cell r="B550">
            <v>12900</v>
          </cell>
          <cell r="C550">
            <v>2.6974</v>
          </cell>
          <cell r="D550">
            <v>2.0146000000000002</v>
          </cell>
          <cell r="E550">
            <v>0.68279999999999996</v>
          </cell>
          <cell r="F550">
            <v>0</v>
          </cell>
          <cell r="G550">
            <v>0</v>
          </cell>
          <cell r="H550">
            <v>9</v>
          </cell>
          <cell r="I550">
            <v>18</v>
          </cell>
          <cell r="J550">
            <v>30</v>
          </cell>
        </row>
        <row r="551">
          <cell r="B551">
            <v>12902</v>
          </cell>
          <cell r="C551">
            <v>1.5872999999999999</v>
          </cell>
          <cell r="D551">
            <v>0.95399999999999996</v>
          </cell>
          <cell r="E551">
            <v>8.3000000000000001E-3</v>
          </cell>
          <cell r="F551">
            <v>0.625</v>
          </cell>
          <cell r="G551">
            <v>0</v>
          </cell>
          <cell r="H551">
            <v>9</v>
          </cell>
          <cell r="I551">
            <v>18</v>
          </cell>
          <cell r="J551">
            <v>30</v>
          </cell>
        </row>
        <row r="552">
          <cell r="B552">
            <v>12903</v>
          </cell>
          <cell r="C552">
            <v>2.0918000000000001</v>
          </cell>
          <cell r="D552">
            <v>1.1588000000000001</v>
          </cell>
          <cell r="E552">
            <v>0</v>
          </cell>
          <cell r="F552">
            <v>0.93300000000000005</v>
          </cell>
          <cell r="G552">
            <v>0</v>
          </cell>
          <cell r="H552">
            <v>9</v>
          </cell>
          <cell r="I552">
            <v>18</v>
          </cell>
          <cell r="J552">
            <v>30</v>
          </cell>
        </row>
        <row r="553">
          <cell r="B553">
            <v>12907</v>
          </cell>
          <cell r="C553">
            <v>2.4213</v>
          </cell>
          <cell r="D553">
            <v>0.86809999999999998</v>
          </cell>
          <cell r="E553">
            <v>0</v>
          </cell>
          <cell r="F553">
            <v>1.5532999999999999</v>
          </cell>
          <cell r="G553">
            <v>0</v>
          </cell>
          <cell r="H553">
            <v>9</v>
          </cell>
          <cell r="I553">
            <v>18</v>
          </cell>
          <cell r="J553">
            <v>30</v>
          </cell>
        </row>
        <row r="554">
          <cell r="B554">
            <v>12904</v>
          </cell>
          <cell r="C554">
            <v>6.1006</v>
          </cell>
          <cell r="D554">
            <v>2.9809000000000001</v>
          </cell>
          <cell r="E554">
            <v>8.3000000000000001E-3</v>
          </cell>
          <cell r="F554">
            <v>3.1114999999999999</v>
          </cell>
          <cell r="G554">
            <v>0</v>
          </cell>
          <cell r="H554">
            <v>9</v>
          </cell>
          <cell r="I554">
            <v>18</v>
          </cell>
          <cell r="J554">
            <v>30</v>
          </cell>
        </row>
        <row r="555">
          <cell r="B555">
            <v>12907</v>
          </cell>
          <cell r="C555">
            <v>0.94040000000000001</v>
          </cell>
          <cell r="D555">
            <v>0.93459999999999999</v>
          </cell>
          <cell r="E555">
            <v>5.7999999999999996E-3</v>
          </cell>
          <cell r="F555">
            <v>0</v>
          </cell>
          <cell r="G555">
            <v>0</v>
          </cell>
          <cell r="H555">
            <v>9</v>
          </cell>
          <cell r="I555">
            <v>18</v>
          </cell>
          <cell r="J555">
            <v>30</v>
          </cell>
        </row>
        <row r="556">
          <cell r="B556">
            <v>12907</v>
          </cell>
          <cell r="C556">
            <v>1.5253000000000001</v>
          </cell>
          <cell r="D556">
            <v>1.5253000000000001</v>
          </cell>
          <cell r="E556">
            <v>0</v>
          </cell>
          <cell r="F556">
            <v>0</v>
          </cell>
          <cell r="G556">
            <v>0</v>
          </cell>
          <cell r="H556">
            <v>9</v>
          </cell>
          <cell r="I556">
            <v>18</v>
          </cell>
          <cell r="J556">
            <v>30</v>
          </cell>
        </row>
        <row r="557">
          <cell r="B557">
            <v>12907</v>
          </cell>
          <cell r="C557">
            <v>1.1533</v>
          </cell>
          <cell r="D557">
            <v>1.1402000000000001</v>
          </cell>
          <cell r="E557">
            <v>1.32E-2</v>
          </cell>
          <cell r="F557">
            <v>0</v>
          </cell>
          <cell r="G557">
            <v>0</v>
          </cell>
          <cell r="H557">
            <v>9</v>
          </cell>
          <cell r="I557">
            <v>18</v>
          </cell>
          <cell r="J557">
            <v>30</v>
          </cell>
        </row>
        <row r="558">
          <cell r="B558">
            <v>12907</v>
          </cell>
          <cell r="C558">
            <v>3.6190000000000002</v>
          </cell>
          <cell r="D558">
            <v>3.6000999999999999</v>
          </cell>
          <cell r="E558">
            <v>1.9E-2</v>
          </cell>
          <cell r="F558">
            <v>0</v>
          </cell>
          <cell r="G558">
            <v>0</v>
          </cell>
          <cell r="I558">
            <v>18</v>
          </cell>
          <cell r="J558">
            <v>30</v>
          </cell>
        </row>
        <row r="559">
          <cell r="B559">
            <v>12902</v>
          </cell>
          <cell r="C559">
            <v>18.037099999999999</v>
          </cell>
          <cell r="D559">
            <v>12.167199999999999</v>
          </cell>
          <cell r="E559">
            <v>0.89290000000000003</v>
          </cell>
          <cell r="F559">
            <v>4.9771999999999998</v>
          </cell>
          <cell r="G559">
            <v>0</v>
          </cell>
          <cell r="J559">
            <v>30</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3,6</v>
          </cell>
          <cell r="J562" t="str">
            <v>Padrão Anual = 6</v>
          </cell>
        </row>
        <row r="563">
          <cell r="B563">
            <v>182781</v>
          </cell>
          <cell r="C563">
            <v>0.26640000000000003</v>
          </cell>
          <cell r="D563">
            <v>0.21210000000000001</v>
          </cell>
          <cell r="E563">
            <v>9.7999999999999997E-3</v>
          </cell>
          <cell r="F563">
            <v>4.4499999999999998E-2</v>
          </cell>
          <cell r="G563">
            <v>0</v>
          </cell>
          <cell r="H563">
            <v>2</v>
          </cell>
          <cell r="I563">
            <v>3.6</v>
          </cell>
          <cell r="J563">
            <v>6</v>
          </cell>
        </row>
        <row r="564">
          <cell r="B564">
            <v>182732</v>
          </cell>
          <cell r="C564">
            <v>0.26090000000000002</v>
          </cell>
          <cell r="D564">
            <v>0.245</v>
          </cell>
          <cell r="E564">
            <v>1.5900000000000001E-2</v>
          </cell>
          <cell r="F564">
            <v>0</v>
          </cell>
          <cell r="G564">
            <v>0</v>
          </cell>
          <cell r="H564">
            <v>2</v>
          </cell>
          <cell r="I564">
            <v>3.6</v>
          </cell>
          <cell r="J564">
            <v>6</v>
          </cell>
        </row>
        <row r="565">
          <cell r="B565">
            <v>182748</v>
          </cell>
          <cell r="C565">
            <v>0.74950000000000006</v>
          </cell>
          <cell r="D565">
            <v>0.49299999999999999</v>
          </cell>
          <cell r="E565">
            <v>3.5999999999999999E-3</v>
          </cell>
          <cell r="F565">
            <v>4.3E-3</v>
          </cell>
          <cell r="G565">
            <v>0.2485</v>
          </cell>
          <cell r="H565">
            <v>2</v>
          </cell>
          <cell r="I565">
            <v>3.6</v>
          </cell>
          <cell r="J565">
            <v>6</v>
          </cell>
        </row>
        <row r="566">
          <cell r="B566">
            <v>182754</v>
          </cell>
          <cell r="C566">
            <v>1.2767999999999999</v>
          </cell>
          <cell r="D566">
            <v>0.95009999999999994</v>
          </cell>
          <cell r="E566">
            <v>2.93E-2</v>
          </cell>
          <cell r="F566">
            <v>4.8800000000000003E-2</v>
          </cell>
          <cell r="G566">
            <v>0.2485</v>
          </cell>
          <cell r="H566">
            <v>2</v>
          </cell>
          <cell r="I566">
            <v>3.6</v>
          </cell>
          <cell r="J566">
            <v>6</v>
          </cell>
        </row>
        <row r="567">
          <cell r="B567">
            <v>182713</v>
          </cell>
          <cell r="C567">
            <v>0.28029999999999999</v>
          </cell>
          <cell r="D567">
            <v>0.23180000000000001</v>
          </cell>
          <cell r="E567">
            <v>6.7999999999999996E-3</v>
          </cell>
          <cell r="F567">
            <v>4.1599999999999998E-2</v>
          </cell>
          <cell r="G567">
            <v>0</v>
          </cell>
          <cell r="H567">
            <v>2</v>
          </cell>
          <cell r="I567">
            <v>3.6</v>
          </cell>
          <cell r="J567">
            <v>6</v>
          </cell>
        </row>
        <row r="568">
          <cell r="B568">
            <v>182723</v>
          </cell>
          <cell r="C568">
            <v>0.22370000000000001</v>
          </cell>
          <cell r="D568">
            <v>0.2054</v>
          </cell>
          <cell r="E568">
            <v>1.83E-2</v>
          </cell>
          <cell r="F568">
            <v>0</v>
          </cell>
          <cell r="G568">
            <v>0</v>
          </cell>
          <cell r="H568">
            <v>2</v>
          </cell>
          <cell r="I568">
            <v>3.6</v>
          </cell>
          <cell r="J568">
            <v>6</v>
          </cell>
        </row>
        <row r="569">
          <cell r="B569">
            <v>182723</v>
          </cell>
          <cell r="C569">
            <v>0.1996</v>
          </cell>
          <cell r="D569">
            <v>0.18179999999999999</v>
          </cell>
          <cell r="E569">
            <v>1.78E-2</v>
          </cell>
          <cell r="F569">
            <v>0</v>
          </cell>
          <cell r="G569">
            <v>0</v>
          </cell>
          <cell r="H569">
            <v>2</v>
          </cell>
          <cell r="I569">
            <v>3.6</v>
          </cell>
          <cell r="J569">
            <v>6</v>
          </cell>
        </row>
        <row r="570">
          <cell r="B570">
            <v>182720</v>
          </cell>
          <cell r="C570">
            <v>0.7036</v>
          </cell>
          <cell r="D570">
            <v>0.61899999999999999</v>
          </cell>
          <cell r="E570">
            <v>4.2900000000000001E-2</v>
          </cell>
          <cell r="F570">
            <v>4.1599999999999998E-2</v>
          </cell>
          <cell r="G570">
            <v>0</v>
          </cell>
          <cell r="H570">
            <v>2</v>
          </cell>
          <cell r="I570">
            <v>3.6</v>
          </cell>
          <cell r="J570">
            <v>6</v>
          </cell>
        </row>
        <row r="571">
          <cell r="B571">
            <v>182669</v>
          </cell>
          <cell r="C571">
            <v>0.27500000000000002</v>
          </cell>
          <cell r="D571">
            <v>0.10340000000000001</v>
          </cell>
          <cell r="E571">
            <v>1.43E-2</v>
          </cell>
          <cell r="F571">
            <v>0</v>
          </cell>
          <cell r="G571">
            <v>0.1573</v>
          </cell>
          <cell r="H571">
            <v>2</v>
          </cell>
          <cell r="I571">
            <v>3.6</v>
          </cell>
          <cell r="J571">
            <v>6</v>
          </cell>
        </row>
        <row r="572">
          <cell r="B572">
            <v>182632</v>
          </cell>
          <cell r="C572">
            <v>0.31009999999999999</v>
          </cell>
          <cell r="D572">
            <v>0.24310000000000001</v>
          </cell>
          <cell r="E572">
            <v>1.6899999999999998E-2</v>
          </cell>
          <cell r="F572">
            <v>5.0099999999999999E-2</v>
          </cell>
          <cell r="G572">
            <v>0</v>
          </cell>
          <cell r="H572">
            <v>2</v>
          </cell>
          <cell r="I572">
            <v>3.6</v>
          </cell>
          <cell r="J572">
            <v>6</v>
          </cell>
        </row>
        <row r="573">
          <cell r="B573">
            <v>182554</v>
          </cell>
          <cell r="C573">
            <v>0.41399999999999998</v>
          </cell>
          <cell r="D573">
            <v>0.14810000000000001</v>
          </cell>
          <cell r="E573">
            <v>1.72E-2</v>
          </cell>
          <cell r="F573">
            <v>0</v>
          </cell>
          <cell r="G573">
            <v>0.2487</v>
          </cell>
          <cell r="H573">
            <v>2</v>
          </cell>
          <cell r="I573">
            <v>3.6</v>
          </cell>
          <cell r="J573">
            <v>6</v>
          </cell>
        </row>
        <row r="574">
          <cell r="B574">
            <v>182618</v>
          </cell>
          <cell r="C574">
            <v>0.99909999999999999</v>
          </cell>
          <cell r="D574">
            <v>0.49459999999999998</v>
          </cell>
          <cell r="E574">
            <v>4.8399999999999999E-2</v>
          </cell>
          <cell r="F574">
            <v>5.0099999999999999E-2</v>
          </cell>
          <cell r="G574">
            <v>0.40600000000000003</v>
          </cell>
          <cell r="H574">
            <v>2</v>
          </cell>
          <cell r="I574">
            <v>3.6</v>
          </cell>
          <cell r="J574">
            <v>6</v>
          </cell>
        </row>
        <row r="575">
          <cell r="B575">
            <v>182554</v>
          </cell>
          <cell r="C575">
            <v>0.20449999999999999</v>
          </cell>
          <cell r="D575">
            <v>0.18859999999999999</v>
          </cell>
          <cell r="E575">
            <v>1.5900000000000001E-2</v>
          </cell>
          <cell r="F575">
            <v>0</v>
          </cell>
          <cell r="G575">
            <v>0</v>
          </cell>
          <cell r="H575">
            <v>2</v>
          </cell>
          <cell r="I575">
            <v>3.6</v>
          </cell>
          <cell r="J575">
            <v>6</v>
          </cell>
        </row>
        <row r="576">
          <cell r="B576">
            <v>182554</v>
          </cell>
          <cell r="C576">
            <v>0.92349999999999999</v>
          </cell>
          <cell r="D576">
            <v>0.38400000000000001</v>
          </cell>
          <cell r="E576">
            <v>2.58E-2</v>
          </cell>
          <cell r="F576">
            <v>0.40239999999999998</v>
          </cell>
          <cell r="G576">
            <v>0.11119999999999999</v>
          </cell>
          <cell r="H576">
            <v>2</v>
          </cell>
          <cell r="I576">
            <v>3.6</v>
          </cell>
          <cell r="J576">
            <v>6</v>
          </cell>
        </row>
        <row r="577">
          <cell r="B577">
            <v>182554</v>
          </cell>
          <cell r="C577">
            <v>0.58169999999999999</v>
          </cell>
          <cell r="D577">
            <v>0.44640000000000002</v>
          </cell>
          <cell r="E577">
            <v>6.3E-3</v>
          </cell>
          <cell r="F577">
            <v>0.12909999999999999</v>
          </cell>
          <cell r="G577">
            <v>0</v>
          </cell>
          <cell r="H577">
            <v>2</v>
          </cell>
          <cell r="I577">
            <v>3.6</v>
          </cell>
          <cell r="J577">
            <v>6</v>
          </cell>
        </row>
        <row r="578">
          <cell r="B578">
            <v>182554</v>
          </cell>
          <cell r="C578">
            <v>1.7097</v>
          </cell>
          <cell r="D578">
            <v>1.0189999999999999</v>
          </cell>
          <cell r="E578">
            <v>4.8000000000000001E-2</v>
          </cell>
          <cell r="F578">
            <v>0.53149999999999997</v>
          </cell>
          <cell r="G578">
            <v>0.11119999999999999</v>
          </cell>
          <cell r="I578">
            <v>3.6</v>
          </cell>
          <cell r="J578">
            <v>6</v>
          </cell>
        </row>
        <row r="579">
          <cell r="B579">
            <v>182661</v>
          </cell>
          <cell r="C579">
            <v>4.6887999999999996</v>
          </cell>
          <cell r="D579">
            <v>3.0825999999999998</v>
          </cell>
          <cell r="E579">
            <v>0.1686</v>
          </cell>
          <cell r="F579">
            <v>0.67169999999999996</v>
          </cell>
          <cell r="G579">
            <v>0.76559999999999995</v>
          </cell>
          <cell r="J579">
            <v>6</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3,6</v>
          </cell>
          <cell r="J582" t="str">
            <v>Padrão Anual = 6</v>
          </cell>
        </row>
        <row r="583">
          <cell r="B583">
            <v>120058</v>
          </cell>
          <cell r="C583">
            <v>0.4345</v>
          </cell>
          <cell r="D583">
            <v>0.42220000000000002</v>
          </cell>
          <cell r="E583">
            <v>1.23E-2</v>
          </cell>
          <cell r="F583">
            <v>0</v>
          </cell>
          <cell r="G583">
            <v>0</v>
          </cell>
          <cell r="H583">
            <v>2</v>
          </cell>
          <cell r="I583">
            <v>3.6</v>
          </cell>
          <cell r="J583">
            <v>6</v>
          </cell>
        </row>
        <row r="584">
          <cell r="B584">
            <v>119976</v>
          </cell>
          <cell r="C584">
            <v>0.64700000000000002</v>
          </cell>
          <cell r="D584">
            <v>0.58699999999999997</v>
          </cell>
          <cell r="E584">
            <v>0.06</v>
          </cell>
          <cell r="F584">
            <v>0</v>
          </cell>
          <cell r="G584">
            <v>0</v>
          </cell>
          <cell r="H584">
            <v>2</v>
          </cell>
          <cell r="I584">
            <v>3.6</v>
          </cell>
          <cell r="J584">
            <v>6</v>
          </cell>
        </row>
        <row r="585">
          <cell r="B585">
            <v>119979</v>
          </cell>
          <cell r="C585">
            <v>0.34060000000000001</v>
          </cell>
          <cell r="D585">
            <v>0.33160000000000001</v>
          </cell>
          <cell r="E585">
            <v>8.9999999999999993E-3</v>
          </cell>
          <cell r="F585">
            <v>0</v>
          </cell>
          <cell r="G585">
            <v>0</v>
          </cell>
          <cell r="H585">
            <v>2</v>
          </cell>
          <cell r="I585">
            <v>3.6</v>
          </cell>
          <cell r="J585">
            <v>6</v>
          </cell>
        </row>
        <row r="586">
          <cell r="B586">
            <v>120004</v>
          </cell>
          <cell r="C586">
            <v>1.4220999999999999</v>
          </cell>
          <cell r="D586">
            <v>1.3408</v>
          </cell>
          <cell r="E586">
            <v>8.1299999999999997E-2</v>
          </cell>
          <cell r="F586">
            <v>0</v>
          </cell>
          <cell r="G586">
            <v>0</v>
          </cell>
          <cell r="H586">
            <v>2</v>
          </cell>
          <cell r="I586">
            <v>3.6</v>
          </cell>
          <cell r="J586">
            <v>6</v>
          </cell>
        </row>
        <row r="587">
          <cell r="B587">
            <v>119963</v>
          </cell>
          <cell r="C587">
            <v>0.15210000000000001</v>
          </cell>
          <cell r="D587">
            <v>9.6199999999999994E-2</v>
          </cell>
          <cell r="E587">
            <v>5.0000000000000001E-3</v>
          </cell>
          <cell r="F587">
            <v>5.0900000000000001E-2</v>
          </cell>
          <cell r="G587">
            <v>0</v>
          </cell>
          <cell r="H587">
            <v>2</v>
          </cell>
          <cell r="I587">
            <v>3.6</v>
          </cell>
          <cell r="J587">
            <v>6</v>
          </cell>
        </row>
        <row r="588">
          <cell r="B588">
            <v>119958</v>
          </cell>
          <cell r="C588">
            <v>6.3299999999999995E-2</v>
          </cell>
          <cell r="D588">
            <v>5.74E-2</v>
          </cell>
          <cell r="E588">
            <v>4.7000000000000002E-3</v>
          </cell>
          <cell r="F588">
            <v>1.1999999999999999E-3</v>
          </cell>
          <cell r="G588">
            <v>0</v>
          </cell>
          <cell r="H588">
            <v>2</v>
          </cell>
          <cell r="I588">
            <v>3.6</v>
          </cell>
          <cell r="J588">
            <v>6</v>
          </cell>
        </row>
        <row r="589">
          <cell r="B589">
            <v>119957</v>
          </cell>
          <cell r="C589">
            <v>0.17829999999999999</v>
          </cell>
          <cell r="D589">
            <v>0.15640000000000001</v>
          </cell>
          <cell r="E589">
            <v>2.1899999999999999E-2</v>
          </cell>
          <cell r="F589">
            <v>0</v>
          </cell>
          <cell r="G589">
            <v>0</v>
          </cell>
          <cell r="H589">
            <v>2</v>
          </cell>
          <cell r="I589">
            <v>3.6</v>
          </cell>
          <cell r="J589">
            <v>6</v>
          </cell>
        </row>
        <row r="590">
          <cell r="B590">
            <v>119959</v>
          </cell>
          <cell r="C590">
            <v>0.39369999999999999</v>
          </cell>
          <cell r="D590">
            <v>0.31</v>
          </cell>
          <cell r="E590">
            <v>3.1600000000000003E-2</v>
          </cell>
          <cell r="F590">
            <v>5.21E-2</v>
          </cell>
          <cell r="G590">
            <v>0</v>
          </cell>
          <cell r="H590">
            <v>2</v>
          </cell>
          <cell r="I590">
            <v>3.6</v>
          </cell>
          <cell r="J590">
            <v>6</v>
          </cell>
        </row>
        <row r="591">
          <cell r="B591">
            <v>119866</v>
          </cell>
          <cell r="C591">
            <v>0.48170000000000002</v>
          </cell>
          <cell r="D591">
            <v>0.46479999999999999</v>
          </cell>
          <cell r="E591">
            <v>1.6899999999999998E-2</v>
          </cell>
          <cell r="F591">
            <v>0</v>
          </cell>
          <cell r="G591">
            <v>0</v>
          </cell>
          <cell r="H591">
            <v>2</v>
          </cell>
          <cell r="I591">
            <v>3.6</v>
          </cell>
          <cell r="J591">
            <v>6</v>
          </cell>
        </row>
        <row r="592">
          <cell r="B592">
            <v>119680</v>
          </cell>
          <cell r="C592">
            <v>0.43930000000000002</v>
          </cell>
          <cell r="D592">
            <v>0.42380000000000001</v>
          </cell>
          <cell r="E592">
            <v>1.55E-2</v>
          </cell>
          <cell r="F592">
            <v>0</v>
          </cell>
          <cell r="G592">
            <v>0</v>
          </cell>
          <cell r="H592">
            <v>2</v>
          </cell>
          <cell r="I592">
            <v>3.6</v>
          </cell>
          <cell r="J592">
            <v>6</v>
          </cell>
        </row>
        <row r="593">
          <cell r="B593">
            <v>119669</v>
          </cell>
          <cell r="C593">
            <v>0.3609</v>
          </cell>
          <cell r="D593">
            <v>0.35239999999999999</v>
          </cell>
          <cell r="E593">
            <v>7.1999999999999998E-3</v>
          </cell>
          <cell r="F593">
            <v>0</v>
          </cell>
          <cell r="G593">
            <v>1.1999999999999999E-3</v>
          </cell>
          <cell r="H593">
            <v>2</v>
          </cell>
          <cell r="I593">
            <v>3.6</v>
          </cell>
          <cell r="J593">
            <v>6</v>
          </cell>
        </row>
        <row r="594">
          <cell r="B594">
            <v>119738</v>
          </cell>
          <cell r="C594">
            <v>1.282</v>
          </cell>
          <cell r="D594">
            <v>1.2411000000000001</v>
          </cell>
          <cell r="E594">
            <v>3.9600000000000003E-2</v>
          </cell>
          <cell r="F594">
            <v>0</v>
          </cell>
          <cell r="G594">
            <v>1.1999999999999999E-3</v>
          </cell>
          <cell r="H594">
            <v>2</v>
          </cell>
          <cell r="I594">
            <v>3.6</v>
          </cell>
          <cell r="J594">
            <v>6</v>
          </cell>
        </row>
        <row r="595">
          <cell r="B595">
            <v>119662</v>
          </cell>
          <cell r="C595">
            <v>0.2099</v>
          </cell>
          <cell r="D595">
            <v>0.1978</v>
          </cell>
          <cell r="E595">
            <v>1.2200000000000001E-2</v>
          </cell>
          <cell r="F595">
            <v>0</v>
          </cell>
          <cell r="G595">
            <v>0</v>
          </cell>
          <cell r="H595">
            <v>2</v>
          </cell>
          <cell r="I595">
            <v>3.6</v>
          </cell>
          <cell r="J595">
            <v>6</v>
          </cell>
        </row>
        <row r="596">
          <cell r="B596">
            <v>119723</v>
          </cell>
          <cell r="C596">
            <v>0.2984</v>
          </cell>
          <cell r="D596">
            <v>0.28489999999999999</v>
          </cell>
          <cell r="E596">
            <v>1.35E-2</v>
          </cell>
          <cell r="F596">
            <v>0</v>
          </cell>
          <cell r="G596">
            <v>0</v>
          </cell>
          <cell r="H596">
            <v>2</v>
          </cell>
          <cell r="I596">
            <v>3.6</v>
          </cell>
          <cell r="J596">
            <v>6</v>
          </cell>
        </row>
        <row r="597">
          <cell r="B597">
            <v>119712</v>
          </cell>
          <cell r="C597">
            <v>0.51559999999999995</v>
          </cell>
          <cell r="D597">
            <v>0.5</v>
          </cell>
          <cell r="E597">
            <v>1.5599999999999999E-2</v>
          </cell>
          <cell r="F597">
            <v>0</v>
          </cell>
          <cell r="G597">
            <v>0</v>
          </cell>
          <cell r="H597">
            <v>2</v>
          </cell>
          <cell r="I597">
            <v>3.6</v>
          </cell>
          <cell r="J597">
            <v>6</v>
          </cell>
        </row>
        <row r="598">
          <cell r="B598">
            <v>119699</v>
          </cell>
          <cell r="C598">
            <v>1.024</v>
          </cell>
          <cell r="D598">
            <v>0.98280000000000001</v>
          </cell>
          <cell r="E598">
            <v>4.1300000000000003E-2</v>
          </cell>
          <cell r="F598">
            <v>0</v>
          </cell>
          <cell r="G598">
            <v>0</v>
          </cell>
          <cell r="I598">
            <v>3.6</v>
          </cell>
          <cell r="J598">
            <v>6</v>
          </cell>
        </row>
        <row r="599">
          <cell r="B599">
            <v>119850</v>
          </cell>
          <cell r="C599">
            <v>4.1214000000000004</v>
          </cell>
          <cell r="D599">
            <v>3.8742000000000001</v>
          </cell>
          <cell r="E599">
            <v>0.1938</v>
          </cell>
          <cell r="F599">
            <v>5.21E-2</v>
          </cell>
          <cell r="G599">
            <v>1.1999999999999999E-3</v>
          </cell>
          <cell r="J599">
            <v>6</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v>
          </cell>
          <cell r="I602" t="str">
            <v>Padrão Trimestral = 3</v>
          </cell>
          <cell r="J602" t="str">
            <v>Padrão Anual = 5</v>
          </cell>
        </row>
        <row r="603">
          <cell r="B603">
            <v>80506</v>
          </cell>
          <cell r="C603">
            <v>0.317</v>
          </cell>
          <cell r="D603">
            <v>0.30969999999999998</v>
          </cell>
          <cell r="E603">
            <v>7.3000000000000001E-3</v>
          </cell>
          <cell r="F603">
            <v>0</v>
          </cell>
          <cell r="G603">
            <v>0</v>
          </cell>
          <cell r="H603">
            <v>2</v>
          </cell>
          <cell r="I603">
            <v>3</v>
          </cell>
          <cell r="J603">
            <v>5</v>
          </cell>
        </row>
        <row r="604">
          <cell r="B604">
            <v>80487</v>
          </cell>
          <cell r="C604">
            <v>0.4778</v>
          </cell>
          <cell r="D604">
            <v>0.36980000000000002</v>
          </cell>
          <cell r="E604">
            <v>1.01E-2</v>
          </cell>
          <cell r="F604">
            <v>9.7900000000000001E-2</v>
          </cell>
          <cell r="G604">
            <v>0</v>
          </cell>
          <cell r="H604">
            <v>2</v>
          </cell>
          <cell r="I604">
            <v>3</v>
          </cell>
          <cell r="J604">
            <v>5</v>
          </cell>
        </row>
        <row r="605">
          <cell r="B605">
            <v>80489</v>
          </cell>
          <cell r="C605">
            <v>0.24010000000000001</v>
          </cell>
          <cell r="D605">
            <v>0.2266</v>
          </cell>
          <cell r="E605">
            <v>1.3599999999999999E-2</v>
          </cell>
          <cell r="F605">
            <v>0</v>
          </cell>
          <cell r="G605">
            <v>0</v>
          </cell>
          <cell r="H605">
            <v>2</v>
          </cell>
          <cell r="I605">
            <v>3</v>
          </cell>
          <cell r="J605">
            <v>5</v>
          </cell>
        </row>
        <row r="606">
          <cell r="B606">
            <v>80494</v>
          </cell>
          <cell r="C606">
            <v>1.0348999999999999</v>
          </cell>
          <cell r="D606">
            <v>0.90610000000000002</v>
          </cell>
          <cell r="E606">
            <v>3.1E-2</v>
          </cell>
          <cell r="F606">
            <v>9.7900000000000001E-2</v>
          </cell>
          <cell r="G606">
            <v>0</v>
          </cell>
          <cell r="H606">
            <v>2</v>
          </cell>
          <cell r="I606">
            <v>3</v>
          </cell>
          <cell r="J606">
            <v>5</v>
          </cell>
        </row>
        <row r="607">
          <cell r="B607">
            <v>80441</v>
          </cell>
          <cell r="C607">
            <v>0.1222</v>
          </cell>
          <cell r="D607">
            <v>8.8999999999999996E-2</v>
          </cell>
          <cell r="E607">
            <v>3.3300000000000003E-2</v>
          </cell>
          <cell r="F607">
            <v>0</v>
          </cell>
          <cell r="G607">
            <v>0</v>
          </cell>
          <cell r="H607">
            <v>2</v>
          </cell>
          <cell r="I607">
            <v>3</v>
          </cell>
          <cell r="J607">
            <v>5</v>
          </cell>
        </row>
        <row r="608">
          <cell r="B608">
            <v>80441</v>
          </cell>
          <cell r="C608">
            <v>0.21579999999999999</v>
          </cell>
          <cell r="D608">
            <v>6.9699999999999998E-2</v>
          </cell>
          <cell r="E608">
            <v>6.5000000000000002E-2</v>
          </cell>
          <cell r="F608">
            <v>8.1100000000000005E-2</v>
          </cell>
          <cell r="G608">
            <v>0</v>
          </cell>
          <cell r="H608">
            <v>2</v>
          </cell>
          <cell r="I608">
            <v>3</v>
          </cell>
          <cell r="J608">
            <v>5</v>
          </cell>
        </row>
        <row r="609">
          <cell r="B609">
            <v>80441</v>
          </cell>
          <cell r="C609">
            <v>0.15620000000000001</v>
          </cell>
          <cell r="D609">
            <v>0.14480000000000001</v>
          </cell>
          <cell r="E609">
            <v>1.14E-2</v>
          </cell>
          <cell r="F609">
            <v>0</v>
          </cell>
          <cell r="G609">
            <v>0</v>
          </cell>
          <cell r="H609">
            <v>2</v>
          </cell>
          <cell r="I609">
            <v>3</v>
          </cell>
          <cell r="J609">
            <v>5</v>
          </cell>
        </row>
        <row r="610">
          <cell r="B610">
            <v>80441</v>
          </cell>
          <cell r="C610">
            <v>0.49419999999999997</v>
          </cell>
          <cell r="D610">
            <v>0.30349999999999999</v>
          </cell>
          <cell r="E610">
            <v>0.10970000000000001</v>
          </cell>
          <cell r="F610">
            <v>8.1100000000000005E-2</v>
          </cell>
          <cell r="G610">
            <v>0</v>
          </cell>
          <cell r="H610">
            <v>2</v>
          </cell>
          <cell r="I610">
            <v>3</v>
          </cell>
          <cell r="J610">
            <v>5</v>
          </cell>
        </row>
        <row r="611">
          <cell r="B611">
            <v>80440</v>
          </cell>
          <cell r="C611">
            <v>0.26040000000000002</v>
          </cell>
          <cell r="D611">
            <v>0.12770000000000001</v>
          </cell>
          <cell r="E611">
            <v>1.2800000000000001E-2</v>
          </cell>
          <cell r="F611">
            <v>0.11990000000000001</v>
          </cell>
          <cell r="G611">
            <v>0</v>
          </cell>
          <cell r="H611">
            <v>2</v>
          </cell>
          <cell r="I611">
            <v>3</v>
          </cell>
          <cell r="J611">
            <v>5</v>
          </cell>
        </row>
        <row r="612">
          <cell r="B612">
            <v>80399</v>
          </cell>
          <cell r="C612">
            <v>0.10630000000000001</v>
          </cell>
          <cell r="D612">
            <v>8.9899999999999994E-2</v>
          </cell>
          <cell r="E612">
            <v>1.6400000000000001E-2</v>
          </cell>
          <cell r="F612">
            <v>0</v>
          </cell>
          <cell r="G612">
            <v>0</v>
          </cell>
          <cell r="H612">
            <v>2</v>
          </cell>
          <cell r="I612">
            <v>3</v>
          </cell>
          <cell r="J612">
            <v>5</v>
          </cell>
        </row>
        <row r="613">
          <cell r="B613">
            <v>80381</v>
          </cell>
          <cell r="C613">
            <v>0.31580000000000003</v>
          </cell>
          <cell r="D613">
            <v>0.30459999999999998</v>
          </cell>
          <cell r="E613">
            <v>6.8999999999999999E-3</v>
          </cell>
          <cell r="F613">
            <v>4.3E-3</v>
          </cell>
          <cell r="G613">
            <v>0</v>
          </cell>
          <cell r="H613">
            <v>2</v>
          </cell>
          <cell r="I613">
            <v>3</v>
          </cell>
          <cell r="J613">
            <v>5</v>
          </cell>
        </row>
        <row r="614">
          <cell r="B614">
            <v>80407</v>
          </cell>
          <cell r="C614">
            <v>0.6825</v>
          </cell>
          <cell r="D614">
            <v>0.52210000000000001</v>
          </cell>
          <cell r="E614">
            <v>3.61E-2</v>
          </cell>
          <cell r="F614">
            <v>0.1242</v>
          </cell>
          <cell r="G614">
            <v>0</v>
          </cell>
          <cell r="H614">
            <v>2</v>
          </cell>
          <cell r="I614">
            <v>3</v>
          </cell>
          <cell r="J614">
            <v>5</v>
          </cell>
        </row>
        <row r="615">
          <cell r="B615">
            <v>80335</v>
          </cell>
          <cell r="C615">
            <v>0.1915</v>
          </cell>
          <cell r="D615">
            <v>0.1643</v>
          </cell>
          <cell r="E615">
            <v>2.7099999999999999E-2</v>
          </cell>
          <cell r="F615">
            <v>0</v>
          </cell>
          <cell r="G615">
            <v>0</v>
          </cell>
          <cell r="H615">
            <v>2</v>
          </cell>
          <cell r="I615">
            <v>3</v>
          </cell>
          <cell r="J615">
            <v>5</v>
          </cell>
        </row>
        <row r="616">
          <cell r="B616">
            <v>80325</v>
          </cell>
          <cell r="C616">
            <v>0.1008</v>
          </cell>
          <cell r="D616">
            <v>9.4899999999999998E-2</v>
          </cell>
          <cell r="E616">
            <v>5.8999999999999999E-3</v>
          </cell>
          <cell r="F616">
            <v>0</v>
          </cell>
          <cell r="G616">
            <v>0</v>
          </cell>
          <cell r="H616">
            <v>2</v>
          </cell>
          <cell r="I616">
            <v>3</v>
          </cell>
          <cell r="J616">
            <v>5</v>
          </cell>
        </row>
        <row r="617">
          <cell r="B617">
            <v>80312</v>
          </cell>
          <cell r="C617">
            <v>0.25069999999999998</v>
          </cell>
          <cell r="D617">
            <v>0.2424</v>
          </cell>
          <cell r="E617">
            <v>8.3000000000000001E-3</v>
          </cell>
          <cell r="F617">
            <v>0</v>
          </cell>
          <cell r="G617">
            <v>0</v>
          </cell>
          <cell r="H617">
            <v>2</v>
          </cell>
          <cell r="I617">
            <v>3</v>
          </cell>
          <cell r="J617">
            <v>5</v>
          </cell>
        </row>
        <row r="618">
          <cell r="B618">
            <v>80324</v>
          </cell>
          <cell r="C618">
            <v>0.54300000000000004</v>
          </cell>
          <cell r="D618">
            <v>0.50160000000000005</v>
          </cell>
          <cell r="E618">
            <v>4.1300000000000003E-2</v>
          </cell>
          <cell r="F618">
            <v>0</v>
          </cell>
          <cell r="G618">
            <v>0</v>
          </cell>
          <cell r="I618">
            <v>3</v>
          </cell>
          <cell r="J618">
            <v>5</v>
          </cell>
        </row>
        <row r="619">
          <cell r="B619">
            <v>80416</v>
          </cell>
          <cell r="C619">
            <v>2.7549999999999999</v>
          </cell>
          <cell r="D619">
            <v>2.2336999999999998</v>
          </cell>
          <cell r="E619">
            <v>0.21809999999999999</v>
          </cell>
          <cell r="F619">
            <v>0.30330000000000001</v>
          </cell>
          <cell r="G619">
            <v>0</v>
          </cell>
          <cell r="J619">
            <v>5</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6,6</v>
          </cell>
          <cell r="I622" t="str">
            <v>Padrão Trimestral = 13,2</v>
          </cell>
          <cell r="J622" t="str">
            <v>Padrão Anual = 22</v>
          </cell>
        </row>
        <row r="623">
          <cell r="B623">
            <v>71507</v>
          </cell>
          <cell r="C623">
            <v>1.1639999999999999</v>
          </cell>
          <cell r="D623">
            <v>0.86639999999999995</v>
          </cell>
          <cell r="E623">
            <v>0.1042</v>
          </cell>
          <cell r="F623">
            <v>0.19350000000000001</v>
          </cell>
          <cell r="G623">
            <v>0</v>
          </cell>
          <cell r="H623">
            <v>6.6</v>
          </cell>
          <cell r="I623">
            <v>13.2</v>
          </cell>
          <cell r="J623">
            <v>22</v>
          </cell>
        </row>
        <row r="624">
          <cell r="B624">
            <v>71434</v>
          </cell>
          <cell r="C624">
            <v>1.2597</v>
          </cell>
          <cell r="D624">
            <v>1.2476</v>
          </cell>
          <cell r="E624">
            <v>1.21E-2</v>
          </cell>
          <cell r="F624">
            <v>0</v>
          </cell>
          <cell r="G624">
            <v>0</v>
          </cell>
          <cell r="H624">
            <v>6.6</v>
          </cell>
          <cell r="I624">
            <v>13.2</v>
          </cell>
          <cell r="J624">
            <v>22</v>
          </cell>
        </row>
        <row r="625">
          <cell r="B625">
            <v>71442</v>
          </cell>
          <cell r="C625">
            <v>1.1951000000000001</v>
          </cell>
          <cell r="D625">
            <v>1.1671</v>
          </cell>
          <cell r="E625">
            <v>2.8000000000000001E-2</v>
          </cell>
          <cell r="F625">
            <v>0</v>
          </cell>
          <cell r="G625">
            <v>0</v>
          </cell>
          <cell r="H625">
            <v>6.6</v>
          </cell>
          <cell r="I625">
            <v>13.2</v>
          </cell>
          <cell r="J625">
            <v>22</v>
          </cell>
        </row>
        <row r="626">
          <cell r="B626">
            <v>71461</v>
          </cell>
          <cell r="C626">
            <v>3.6187999999999998</v>
          </cell>
          <cell r="D626">
            <v>3.2808999999999999</v>
          </cell>
          <cell r="E626">
            <v>0.1444</v>
          </cell>
          <cell r="F626">
            <v>0.19359999999999999</v>
          </cell>
          <cell r="G626">
            <v>0</v>
          </cell>
          <cell r="H626">
            <v>6.6</v>
          </cell>
          <cell r="I626">
            <v>13.2</v>
          </cell>
          <cell r="J626">
            <v>22</v>
          </cell>
        </row>
        <row r="627">
          <cell r="B627">
            <v>71529</v>
          </cell>
          <cell r="C627">
            <v>1.5215000000000001</v>
          </cell>
          <cell r="D627">
            <v>1.2261</v>
          </cell>
          <cell r="E627">
            <v>0.26200000000000001</v>
          </cell>
          <cell r="F627">
            <v>3.3300000000000003E-2</v>
          </cell>
          <cell r="G627">
            <v>0</v>
          </cell>
          <cell r="H627">
            <v>6.6</v>
          </cell>
          <cell r="I627">
            <v>13.2</v>
          </cell>
          <cell r="J627">
            <v>22</v>
          </cell>
        </row>
        <row r="628">
          <cell r="B628">
            <v>71523</v>
          </cell>
          <cell r="C628">
            <v>0.83609999999999995</v>
          </cell>
          <cell r="D628">
            <v>0.74150000000000005</v>
          </cell>
          <cell r="E628">
            <v>9.4600000000000004E-2</v>
          </cell>
          <cell r="F628">
            <v>0</v>
          </cell>
          <cell r="G628">
            <v>0</v>
          </cell>
          <cell r="H628">
            <v>6.6</v>
          </cell>
          <cell r="I628">
            <v>13.2</v>
          </cell>
          <cell r="J628">
            <v>22</v>
          </cell>
        </row>
        <row r="629">
          <cell r="B629">
            <v>71523</v>
          </cell>
          <cell r="C629">
            <v>1.8111999999999999</v>
          </cell>
          <cell r="D629">
            <v>1.7658</v>
          </cell>
          <cell r="E629">
            <v>4.3200000000000002E-2</v>
          </cell>
          <cell r="F629">
            <v>2.2000000000000001E-3</v>
          </cell>
          <cell r="G629">
            <v>0</v>
          </cell>
          <cell r="H629">
            <v>6.6</v>
          </cell>
          <cell r="I629">
            <v>13.2</v>
          </cell>
          <cell r="J629">
            <v>22</v>
          </cell>
        </row>
        <row r="630">
          <cell r="B630">
            <v>71525</v>
          </cell>
          <cell r="C630">
            <v>4.1688000000000001</v>
          </cell>
          <cell r="D630">
            <v>3.7334000000000001</v>
          </cell>
          <cell r="E630">
            <v>0.39979999999999999</v>
          </cell>
          <cell r="F630">
            <v>3.5499999999999997E-2</v>
          </cell>
          <cell r="G630">
            <v>0</v>
          </cell>
          <cell r="H630">
            <v>6.6</v>
          </cell>
          <cell r="I630">
            <v>13.2</v>
          </cell>
          <cell r="J630">
            <v>22</v>
          </cell>
        </row>
        <row r="631">
          <cell r="B631">
            <v>71604</v>
          </cell>
          <cell r="C631">
            <v>2.2864</v>
          </cell>
          <cell r="D631">
            <v>2.2605</v>
          </cell>
          <cell r="E631">
            <v>2.5899999999999999E-2</v>
          </cell>
          <cell r="F631">
            <v>0</v>
          </cell>
          <cell r="G631">
            <v>0</v>
          </cell>
          <cell r="H631">
            <v>6.6</v>
          </cell>
          <cell r="I631">
            <v>13.2</v>
          </cell>
          <cell r="J631">
            <v>22</v>
          </cell>
        </row>
        <row r="632">
          <cell r="B632">
            <v>71794</v>
          </cell>
          <cell r="C632">
            <v>1.5641</v>
          </cell>
          <cell r="D632">
            <v>0.63880000000000003</v>
          </cell>
          <cell r="E632">
            <v>0.16220000000000001</v>
          </cell>
          <cell r="F632">
            <v>0.2482</v>
          </cell>
          <cell r="G632">
            <v>0.51490000000000002</v>
          </cell>
          <cell r="H632">
            <v>6.6</v>
          </cell>
          <cell r="I632">
            <v>13.2</v>
          </cell>
          <cell r="J632">
            <v>22</v>
          </cell>
        </row>
        <row r="633">
          <cell r="B633">
            <v>71820</v>
          </cell>
          <cell r="C633">
            <v>1.4617</v>
          </cell>
          <cell r="D633">
            <v>1.3980999999999999</v>
          </cell>
          <cell r="E633">
            <v>6.3600000000000004E-2</v>
          </cell>
          <cell r="F633">
            <v>0</v>
          </cell>
          <cell r="G633">
            <v>0</v>
          </cell>
          <cell r="H633">
            <v>6.6</v>
          </cell>
          <cell r="I633">
            <v>13.2</v>
          </cell>
          <cell r="J633">
            <v>22</v>
          </cell>
        </row>
        <row r="634">
          <cell r="B634">
            <v>71739</v>
          </cell>
          <cell r="C634">
            <v>5.3106999999999998</v>
          </cell>
          <cell r="D634">
            <v>4.2952000000000004</v>
          </cell>
          <cell r="E634">
            <v>0.25180000000000002</v>
          </cell>
          <cell r="F634">
            <v>0.24840000000000001</v>
          </cell>
          <cell r="G634">
            <v>0.51529999999999998</v>
          </cell>
          <cell r="H634">
            <v>6.6</v>
          </cell>
          <cell r="I634">
            <v>13.2</v>
          </cell>
          <cell r="J634">
            <v>22</v>
          </cell>
        </row>
        <row r="635">
          <cell r="B635">
            <v>71844</v>
          </cell>
          <cell r="C635">
            <v>1.4710000000000001</v>
          </cell>
          <cell r="D635">
            <v>0.80610000000000004</v>
          </cell>
          <cell r="E635">
            <v>0.14990000000000001</v>
          </cell>
          <cell r="F635">
            <v>0</v>
          </cell>
          <cell r="G635">
            <v>0.51500000000000001</v>
          </cell>
          <cell r="H635">
            <v>6.6</v>
          </cell>
          <cell r="I635">
            <v>13.2</v>
          </cell>
          <cell r="J635">
            <v>22</v>
          </cell>
        </row>
        <row r="636">
          <cell r="B636">
            <v>71998</v>
          </cell>
          <cell r="C636">
            <v>1.2508999999999999</v>
          </cell>
          <cell r="D636">
            <v>1.1145</v>
          </cell>
          <cell r="E636">
            <v>1.83E-2</v>
          </cell>
          <cell r="F636">
            <v>0.11799999999999999</v>
          </cell>
          <cell r="G636">
            <v>0</v>
          </cell>
          <cell r="H636">
            <v>6.6</v>
          </cell>
          <cell r="I636">
            <v>13.2</v>
          </cell>
          <cell r="J636">
            <v>22</v>
          </cell>
        </row>
        <row r="637">
          <cell r="B637">
            <v>72001</v>
          </cell>
          <cell r="C637">
            <v>1.7174</v>
          </cell>
          <cell r="D637">
            <v>1.343</v>
          </cell>
          <cell r="E637">
            <v>8.5000000000000006E-3</v>
          </cell>
          <cell r="F637">
            <v>0.36599999999999999</v>
          </cell>
          <cell r="G637">
            <v>0</v>
          </cell>
          <cell r="H637">
            <v>6.6</v>
          </cell>
          <cell r="I637">
            <v>13.2</v>
          </cell>
          <cell r="J637">
            <v>22</v>
          </cell>
        </row>
        <row r="638">
          <cell r="B638">
            <v>71948</v>
          </cell>
          <cell r="C638">
            <v>4.4393000000000002</v>
          </cell>
          <cell r="D638">
            <v>3.2642000000000002</v>
          </cell>
          <cell r="E638">
            <v>0.17649999999999999</v>
          </cell>
          <cell r="F638">
            <v>0.4844</v>
          </cell>
          <cell r="G638">
            <v>0.51429999999999998</v>
          </cell>
          <cell r="I638">
            <v>13.2</v>
          </cell>
          <cell r="J638">
            <v>22</v>
          </cell>
        </row>
        <row r="639">
          <cell r="B639">
            <v>71668</v>
          </cell>
          <cell r="C639">
            <v>17.541499999999999</v>
          </cell>
          <cell r="D639">
            <v>14.5738</v>
          </cell>
          <cell r="E639">
            <v>0.97219999999999995</v>
          </cell>
          <cell r="F639">
            <v>0.96340000000000003</v>
          </cell>
          <cell r="G639">
            <v>1.0321</v>
          </cell>
          <cell r="J639">
            <v>22</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2,7</v>
          </cell>
          <cell r="I642" t="str">
            <v>Padrão Trimestral = 5,4</v>
          </cell>
          <cell r="J642" t="str">
            <v>Padrão Anual = 9</v>
          </cell>
        </row>
        <row r="643">
          <cell r="B643">
            <v>215769</v>
          </cell>
          <cell r="C643">
            <v>0.72550000000000003</v>
          </cell>
          <cell r="D643">
            <v>0.58489999999999998</v>
          </cell>
          <cell r="E643">
            <v>9.7999999999999997E-3</v>
          </cell>
          <cell r="F643">
            <v>0.1308</v>
          </cell>
          <cell r="G643">
            <v>0</v>
          </cell>
          <cell r="H643">
            <v>2.7</v>
          </cell>
          <cell r="I643">
            <v>5.4</v>
          </cell>
          <cell r="J643">
            <v>9</v>
          </cell>
        </row>
        <row r="644">
          <cell r="B644">
            <v>215812</v>
          </cell>
          <cell r="C644">
            <v>0.41689999999999999</v>
          </cell>
          <cell r="D644">
            <v>0.4128</v>
          </cell>
          <cell r="E644">
            <v>4.1000000000000003E-3</v>
          </cell>
          <cell r="F644">
            <v>0</v>
          </cell>
          <cell r="G644">
            <v>0</v>
          </cell>
          <cell r="H644">
            <v>2.7</v>
          </cell>
          <cell r="I644">
            <v>5.4</v>
          </cell>
          <cell r="J644">
            <v>9</v>
          </cell>
        </row>
        <row r="645">
          <cell r="B645">
            <v>215795</v>
          </cell>
          <cell r="C645">
            <v>1.2290000000000001</v>
          </cell>
          <cell r="D645">
            <v>0.55479999999999996</v>
          </cell>
          <cell r="E645">
            <v>4.5999999999999999E-3</v>
          </cell>
          <cell r="F645">
            <v>6.6900000000000001E-2</v>
          </cell>
          <cell r="G645">
            <v>0.60270000000000001</v>
          </cell>
          <cell r="H645">
            <v>2.7</v>
          </cell>
          <cell r="I645">
            <v>5.4</v>
          </cell>
          <cell r="J645">
            <v>9</v>
          </cell>
        </row>
        <row r="646">
          <cell r="B646">
            <v>215792</v>
          </cell>
          <cell r="C646">
            <v>2.3714</v>
          </cell>
          <cell r="D646">
            <v>1.5525</v>
          </cell>
          <cell r="E646">
            <v>1.8499999999999999E-2</v>
          </cell>
          <cell r="F646">
            <v>0.19769999999999999</v>
          </cell>
          <cell r="G646">
            <v>0.60270000000000001</v>
          </cell>
          <cell r="H646">
            <v>2.7</v>
          </cell>
          <cell r="I646">
            <v>5.4</v>
          </cell>
          <cell r="J646">
            <v>9</v>
          </cell>
        </row>
        <row r="647">
          <cell r="B647">
            <v>215736</v>
          </cell>
          <cell r="C647">
            <v>0.2278</v>
          </cell>
          <cell r="D647">
            <v>0.20949999999999999</v>
          </cell>
          <cell r="E647">
            <v>1.83E-2</v>
          </cell>
          <cell r="F647">
            <v>1E-4</v>
          </cell>
          <cell r="G647">
            <v>0</v>
          </cell>
          <cell r="H647">
            <v>2.7</v>
          </cell>
          <cell r="I647">
            <v>5.4</v>
          </cell>
          <cell r="J647">
            <v>9</v>
          </cell>
        </row>
        <row r="648">
          <cell r="B648">
            <v>215736</v>
          </cell>
          <cell r="C648">
            <v>0.1711</v>
          </cell>
          <cell r="D648">
            <v>0.16339999999999999</v>
          </cell>
          <cell r="E648">
            <v>7.7000000000000002E-3</v>
          </cell>
          <cell r="F648">
            <v>0</v>
          </cell>
          <cell r="G648">
            <v>0</v>
          </cell>
          <cell r="H648">
            <v>2.7</v>
          </cell>
          <cell r="I648">
            <v>5.4</v>
          </cell>
          <cell r="J648">
            <v>9</v>
          </cell>
        </row>
        <row r="649">
          <cell r="B649">
            <v>215736</v>
          </cell>
          <cell r="C649">
            <v>0.58209999999999995</v>
          </cell>
          <cell r="D649">
            <v>0.3881</v>
          </cell>
          <cell r="E649">
            <v>5.4000000000000003E-3</v>
          </cell>
          <cell r="F649">
            <v>0.18859999999999999</v>
          </cell>
          <cell r="G649">
            <v>0</v>
          </cell>
          <cell r="H649">
            <v>2.7</v>
          </cell>
          <cell r="I649">
            <v>5.4</v>
          </cell>
          <cell r="J649">
            <v>9</v>
          </cell>
        </row>
        <row r="650">
          <cell r="B650">
            <v>215736</v>
          </cell>
          <cell r="C650">
            <v>0.98099999999999998</v>
          </cell>
          <cell r="D650">
            <v>0.76100000000000001</v>
          </cell>
          <cell r="E650">
            <v>3.1399999999999997E-2</v>
          </cell>
          <cell r="F650">
            <v>0.18870000000000001</v>
          </cell>
          <cell r="G650">
            <v>0</v>
          </cell>
          <cell r="H650">
            <v>2.7</v>
          </cell>
          <cell r="I650">
            <v>5.4</v>
          </cell>
          <cell r="J650">
            <v>9</v>
          </cell>
        </row>
        <row r="651">
          <cell r="B651">
            <v>215779</v>
          </cell>
          <cell r="C651">
            <v>0.62360000000000004</v>
          </cell>
          <cell r="D651">
            <v>0.42599999999999999</v>
          </cell>
          <cell r="E651">
            <v>9.1000000000000004E-3</v>
          </cell>
          <cell r="F651">
            <v>0.1885</v>
          </cell>
          <cell r="G651">
            <v>0</v>
          </cell>
          <cell r="H651">
            <v>2.7</v>
          </cell>
          <cell r="I651">
            <v>5.4</v>
          </cell>
          <cell r="J651">
            <v>9</v>
          </cell>
        </row>
        <row r="652">
          <cell r="B652">
            <v>215551</v>
          </cell>
          <cell r="C652">
            <v>0.34129999999999999</v>
          </cell>
          <cell r="D652">
            <v>0.23219999999999999</v>
          </cell>
          <cell r="E652">
            <v>4.2500000000000003E-2</v>
          </cell>
          <cell r="F652">
            <v>6.6600000000000006E-2</v>
          </cell>
          <cell r="G652">
            <v>0</v>
          </cell>
          <cell r="H652">
            <v>2.7</v>
          </cell>
          <cell r="I652">
            <v>5.4</v>
          </cell>
          <cell r="J652">
            <v>9</v>
          </cell>
        </row>
        <row r="653">
          <cell r="B653">
            <v>215497</v>
          </cell>
          <cell r="C653">
            <v>0.69030000000000002</v>
          </cell>
          <cell r="D653">
            <v>0.38069999999999998</v>
          </cell>
          <cell r="E653">
            <v>4.41E-2</v>
          </cell>
          <cell r="F653">
            <v>5.9200000000000003E-2</v>
          </cell>
          <cell r="G653">
            <v>0.2064</v>
          </cell>
          <cell r="H653">
            <v>2.7</v>
          </cell>
          <cell r="I653">
            <v>5.4</v>
          </cell>
          <cell r="J653">
            <v>9</v>
          </cell>
        </row>
        <row r="654">
          <cell r="B654">
            <v>215609</v>
          </cell>
          <cell r="C654">
            <v>1.6552</v>
          </cell>
          <cell r="D654">
            <v>1.0389999999999999</v>
          </cell>
          <cell r="E654">
            <v>9.5699999999999993E-2</v>
          </cell>
          <cell r="F654">
            <v>0.31440000000000001</v>
          </cell>
          <cell r="G654">
            <v>0.20630000000000001</v>
          </cell>
          <cell r="H654">
            <v>2.7</v>
          </cell>
          <cell r="I654">
            <v>5.4</v>
          </cell>
          <cell r="J654">
            <v>9</v>
          </cell>
        </row>
        <row r="655">
          <cell r="B655">
            <v>215536</v>
          </cell>
          <cell r="C655">
            <v>0.50049999999999994</v>
          </cell>
          <cell r="D655">
            <v>0.19550000000000001</v>
          </cell>
          <cell r="E655">
            <v>1.04E-2</v>
          </cell>
          <cell r="F655">
            <v>0</v>
          </cell>
          <cell r="G655">
            <v>0.29459999999999997</v>
          </cell>
          <cell r="H655">
            <v>2.7</v>
          </cell>
          <cell r="I655">
            <v>5.4</v>
          </cell>
          <cell r="J655">
            <v>9</v>
          </cell>
        </row>
        <row r="656">
          <cell r="B656">
            <v>215561</v>
          </cell>
          <cell r="C656">
            <v>0.63849999999999996</v>
          </cell>
          <cell r="D656">
            <v>0.40279999999999999</v>
          </cell>
          <cell r="E656">
            <v>2.8299999999999999E-2</v>
          </cell>
          <cell r="F656">
            <v>8.0000000000000004E-4</v>
          </cell>
          <cell r="G656">
            <v>0.20660000000000001</v>
          </cell>
          <cell r="H656">
            <v>2.7</v>
          </cell>
          <cell r="I656">
            <v>5.4</v>
          </cell>
          <cell r="J656">
            <v>9</v>
          </cell>
        </row>
        <row r="657">
          <cell r="B657">
            <v>215561</v>
          </cell>
          <cell r="C657">
            <v>0.54069999999999996</v>
          </cell>
          <cell r="D657">
            <v>0.51659999999999995</v>
          </cell>
          <cell r="E657">
            <v>2.4E-2</v>
          </cell>
          <cell r="F657">
            <v>0</v>
          </cell>
          <cell r="G657">
            <v>0</v>
          </cell>
          <cell r="H657">
            <v>2.7</v>
          </cell>
          <cell r="I657">
            <v>5.4</v>
          </cell>
          <cell r="J657">
            <v>9</v>
          </cell>
        </row>
        <row r="658">
          <cell r="B658">
            <v>215553</v>
          </cell>
          <cell r="C658">
            <v>1.6797</v>
          </cell>
          <cell r="D658">
            <v>1.1149</v>
          </cell>
          <cell r="E658">
            <v>6.2700000000000006E-2</v>
          </cell>
          <cell r="F658">
            <v>8.0000000000000004E-4</v>
          </cell>
          <cell r="G658">
            <v>0.50119999999999998</v>
          </cell>
          <cell r="I658">
            <v>5.4</v>
          </cell>
          <cell r="J658">
            <v>9</v>
          </cell>
        </row>
        <row r="659">
          <cell r="B659">
            <v>215672</v>
          </cell>
          <cell r="C659">
            <v>6.6875</v>
          </cell>
          <cell r="D659">
            <v>4.4675000000000002</v>
          </cell>
          <cell r="E659">
            <v>0.2082</v>
          </cell>
          <cell r="F659">
            <v>0.70169999999999999</v>
          </cell>
          <cell r="G659">
            <v>1.3102</v>
          </cell>
          <cell r="J659">
            <v>9</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7,2</v>
          </cell>
          <cell r="I662" t="str">
            <v>Padrão Trimestral = 14,4</v>
          </cell>
          <cell r="J662" t="str">
            <v>Padrão Anual = 24</v>
          </cell>
        </row>
        <row r="663">
          <cell r="B663">
            <v>20920</v>
          </cell>
          <cell r="C663">
            <v>1.1989000000000001</v>
          </cell>
          <cell r="D663">
            <v>1.1274999999999999</v>
          </cell>
          <cell r="E663">
            <v>4.3700000000000003E-2</v>
          </cell>
          <cell r="F663">
            <v>2.76E-2</v>
          </cell>
          <cell r="G663">
            <v>0</v>
          </cell>
          <cell r="H663">
            <v>7.2</v>
          </cell>
          <cell r="I663">
            <v>14.4</v>
          </cell>
          <cell r="J663">
            <v>24</v>
          </cell>
        </row>
        <row r="664">
          <cell r="B664">
            <v>20920</v>
          </cell>
          <cell r="C664">
            <v>0.36309999999999998</v>
          </cell>
          <cell r="D664">
            <v>0.30449999999999999</v>
          </cell>
          <cell r="E664">
            <v>5.8999999999999999E-3</v>
          </cell>
          <cell r="F664">
            <v>5.2699999999999997E-2</v>
          </cell>
          <cell r="G664">
            <v>0</v>
          </cell>
          <cell r="H664">
            <v>7.2</v>
          </cell>
          <cell r="I664">
            <v>14.4</v>
          </cell>
          <cell r="J664">
            <v>24</v>
          </cell>
        </row>
        <row r="665">
          <cell r="B665">
            <v>20920</v>
          </cell>
          <cell r="C665">
            <v>2.4264999999999999</v>
          </cell>
          <cell r="D665">
            <v>1.8206</v>
          </cell>
          <cell r="E665">
            <v>0</v>
          </cell>
          <cell r="F665">
            <v>0</v>
          </cell>
          <cell r="G665">
            <v>0.60589999999999999</v>
          </cell>
          <cell r="H665">
            <v>7.2</v>
          </cell>
          <cell r="I665">
            <v>14.4</v>
          </cell>
          <cell r="J665">
            <v>24</v>
          </cell>
        </row>
        <row r="666">
          <cell r="B666">
            <v>20920</v>
          </cell>
          <cell r="C666">
            <v>3.9885000000000002</v>
          </cell>
          <cell r="D666">
            <v>3.2526000000000002</v>
          </cell>
          <cell r="E666">
            <v>4.9599999999999998E-2</v>
          </cell>
          <cell r="F666">
            <v>8.0299999999999996E-2</v>
          </cell>
          <cell r="G666">
            <v>0.60589999999999999</v>
          </cell>
          <cell r="H666">
            <v>7.2</v>
          </cell>
          <cell r="I666">
            <v>14.4</v>
          </cell>
          <cell r="J666">
            <v>24</v>
          </cell>
        </row>
        <row r="667">
          <cell r="B667">
            <v>20920</v>
          </cell>
          <cell r="C667">
            <v>8.5800000000000001E-2</v>
          </cell>
          <cell r="D667">
            <v>8.5199999999999998E-2</v>
          </cell>
          <cell r="E667">
            <v>5.9999999999999995E-4</v>
          </cell>
          <cell r="F667">
            <v>0</v>
          </cell>
          <cell r="G667">
            <v>0</v>
          </cell>
          <cell r="H667">
            <v>7.2</v>
          </cell>
          <cell r="I667">
            <v>14.4</v>
          </cell>
          <cell r="J667">
            <v>24</v>
          </cell>
        </row>
        <row r="668">
          <cell r="B668">
            <v>20920</v>
          </cell>
          <cell r="C668">
            <v>0.69789999999999996</v>
          </cell>
          <cell r="D668">
            <v>0.65339999999999998</v>
          </cell>
          <cell r="E668">
            <v>4.4499999999999998E-2</v>
          </cell>
          <cell r="F668">
            <v>0</v>
          </cell>
          <cell r="G668">
            <v>0</v>
          </cell>
          <cell r="H668">
            <v>7.2</v>
          </cell>
          <cell r="I668">
            <v>14.4</v>
          </cell>
          <cell r="J668">
            <v>24</v>
          </cell>
        </row>
        <row r="669">
          <cell r="B669">
            <v>20920</v>
          </cell>
          <cell r="C669">
            <v>1.5501</v>
          </cell>
          <cell r="D669">
            <v>1.5369999999999999</v>
          </cell>
          <cell r="E669">
            <v>1.2999999999999999E-2</v>
          </cell>
          <cell r="F669">
            <v>0</v>
          </cell>
          <cell r="G669">
            <v>0</v>
          </cell>
          <cell r="H669">
            <v>7.2</v>
          </cell>
          <cell r="I669">
            <v>14.4</v>
          </cell>
          <cell r="J669">
            <v>24</v>
          </cell>
        </row>
        <row r="670">
          <cell r="B670">
            <v>20920</v>
          </cell>
          <cell r="C670">
            <v>2.3338000000000001</v>
          </cell>
          <cell r="D670">
            <v>2.2755999999999998</v>
          </cell>
          <cell r="E670">
            <v>5.8099999999999999E-2</v>
          </cell>
          <cell r="F670">
            <v>0</v>
          </cell>
          <cell r="G670">
            <v>0</v>
          </cell>
          <cell r="H670">
            <v>7.2</v>
          </cell>
          <cell r="I670">
            <v>14.4</v>
          </cell>
          <cell r="J670">
            <v>24</v>
          </cell>
        </row>
        <row r="671">
          <cell r="B671">
            <v>20920</v>
          </cell>
          <cell r="C671">
            <v>0.43809999999999999</v>
          </cell>
          <cell r="D671">
            <v>0.43099999999999999</v>
          </cell>
          <cell r="E671">
            <v>6.6E-3</v>
          </cell>
          <cell r="F671">
            <v>5.0000000000000001E-4</v>
          </cell>
          <cell r="G671">
            <v>0</v>
          </cell>
          <cell r="H671">
            <v>7.2</v>
          </cell>
          <cell r="I671">
            <v>14.4</v>
          </cell>
          <cell r="J671">
            <v>24</v>
          </cell>
        </row>
        <row r="672">
          <cell r="B672">
            <v>20907</v>
          </cell>
          <cell r="C672">
            <v>1.0517000000000001</v>
          </cell>
          <cell r="D672">
            <v>1.0424</v>
          </cell>
          <cell r="E672">
            <v>9.2999999999999992E-3</v>
          </cell>
          <cell r="F672">
            <v>0</v>
          </cell>
          <cell r="G672">
            <v>0</v>
          </cell>
          <cell r="H672">
            <v>7.2</v>
          </cell>
          <cell r="I672">
            <v>14.4</v>
          </cell>
          <cell r="J672">
            <v>24</v>
          </cell>
        </row>
        <row r="673">
          <cell r="B673">
            <v>20906</v>
          </cell>
          <cell r="C673">
            <v>1.6459999999999999</v>
          </cell>
          <cell r="D673">
            <v>1.6417999999999999</v>
          </cell>
          <cell r="E673">
            <v>4.1999999999999997E-3</v>
          </cell>
          <cell r="F673">
            <v>0</v>
          </cell>
          <cell r="G673">
            <v>0</v>
          </cell>
          <cell r="H673">
            <v>7.2</v>
          </cell>
          <cell r="I673">
            <v>14.4</v>
          </cell>
          <cell r="J673">
            <v>24</v>
          </cell>
        </row>
        <row r="674">
          <cell r="B674">
            <v>20911</v>
          </cell>
          <cell r="C674">
            <v>3.1354000000000002</v>
          </cell>
          <cell r="D674">
            <v>3.1147999999999998</v>
          </cell>
          <cell r="E674">
            <v>2.01E-2</v>
          </cell>
          <cell r="F674">
            <v>5.0000000000000001E-4</v>
          </cell>
          <cell r="G674">
            <v>0</v>
          </cell>
          <cell r="H674">
            <v>7.2</v>
          </cell>
          <cell r="I674">
            <v>14.4</v>
          </cell>
          <cell r="J674">
            <v>24</v>
          </cell>
        </row>
        <row r="675">
          <cell r="B675">
            <v>20908</v>
          </cell>
          <cell r="C675">
            <v>1.5811999999999999</v>
          </cell>
          <cell r="D675">
            <v>1.5189999999999999</v>
          </cell>
          <cell r="E675">
            <v>1.7999999999999999E-2</v>
          </cell>
          <cell r="F675">
            <v>4.41E-2</v>
          </cell>
          <cell r="G675">
            <v>0</v>
          </cell>
          <cell r="H675">
            <v>7.2</v>
          </cell>
          <cell r="I675">
            <v>14.4</v>
          </cell>
          <cell r="J675">
            <v>24</v>
          </cell>
        </row>
        <row r="676">
          <cell r="B676">
            <v>20908</v>
          </cell>
          <cell r="C676">
            <v>1.8297000000000001</v>
          </cell>
          <cell r="D676">
            <v>1.7122999999999999</v>
          </cell>
          <cell r="E676">
            <v>3.6799999999999999E-2</v>
          </cell>
          <cell r="F676">
            <v>0</v>
          </cell>
          <cell r="G676">
            <v>8.0500000000000002E-2</v>
          </cell>
          <cell r="H676">
            <v>7.2</v>
          </cell>
          <cell r="I676">
            <v>14.4</v>
          </cell>
          <cell r="J676">
            <v>24</v>
          </cell>
        </row>
        <row r="677">
          <cell r="B677">
            <v>20890</v>
          </cell>
          <cell r="C677">
            <v>2.6875</v>
          </cell>
          <cell r="D677">
            <v>2.5876000000000001</v>
          </cell>
          <cell r="E677">
            <v>9.9900000000000003E-2</v>
          </cell>
          <cell r="F677">
            <v>0</v>
          </cell>
          <cell r="G677">
            <v>0</v>
          </cell>
          <cell r="H677">
            <v>7.2</v>
          </cell>
          <cell r="I677">
            <v>14.4</v>
          </cell>
          <cell r="J677">
            <v>24</v>
          </cell>
        </row>
        <row r="678">
          <cell r="B678">
            <v>20902</v>
          </cell>
          <cell r="C678">
            <v>6.0978000000000003</v>
          </cell>
          <cell r="D678">
            <v>5.8182999999999998</v>
          </cell>
          <cell r="E678">
            <v>0.1547</v>
          </cell>
          <cell r="F678">
            <v>4.41E-2</v>
          </cell>
          <cell r="G678">
            <v>8.0500000000000002E-2</v>
          </cell>
          <cell r="I678">
            <v>14.4</v>
          </cell>
          <cell r="J678">
            <v>24</v>
          </cell>
        </row>
        <row r="679">
          <cell r="B679">
            <v>20913</v>
          </cell>
          <cell r="C679">
            <v>15.5541</v>
          </cell>
          <cell r="D679">
            <v>14.4598</v>
          </cell>
          <cell r="E679">
            <v>0.28239999999999998</v>
          </cell>
          <cell r="F679">
            <v>0.1249</v>
          </cell>
          <cell r="G679">
            <v>0.68659999999999999</v>
          </cell>
          <cell r="J679">
            <v>24</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4,8</v>
          </cell>
          <cell r="I682" t="str">
            <v>Padrão Trimestral = 9,6</v>
          </cell>
          <cell r="J682" t="str">
            <v>Padrão Anual = 16</v>
          </cell>
        </row>
        <row r="683">
          <cell r="B683">
            <v>126149</v>
          </cell>
          <cell r="C683">
            <v>0.91210000000000002</v>
          </cell>
          <cell r="D683">
            <v>0.81940000000000002</v>
          </cell>
          <cell r="E683">
            <v>4.3400000000000001E-2</v>
          </cell>
          <cell r="F683">
            <v>4.9399999999999999E-2</v>
          </cell>
          <cell r="G683">
            <v>0</v>
          </cell>
          <cell r="H683">
            <v>4.8</v>
          </cell>
          <cell r="I683">
            <v>9.6</v>
          </cell>
          <cell r="J683">
            <v>16</v>
          </cell>
        </row>
        <row r="684">
          <cell r="B684">
            <v>126052</v>
          </cell>
          <cell r="C684">
            <v>0.90569999999999995</v>
          </cell>
          <cell r="D684">
            <v>0.61990000000000001</v>
          </cell>
          <cell r="E684">
            <v>8.9099999999999999E-2</v>
          </cell>
          <cell r="F684">
            <v>0.16439999999999999</v>
          </cell>
          <cell r="G684">
            <v>3.2199999999999999E-2</v>
          </cell>
          <cell r="H684">
            <v>4.8</v>
          </cell>
          <cell r="I684">
            <v>9.6</v>
          </cell>
          <cell r="J684">
            <v>16</v>
          </cell>
        </row>
        <row r="685">
          <cell r="B685">
            <v>125983</v>
          </cell>
          <cell r="C685">
            <v>1.653</v>
          </cell>
          <cell r="D685">
            <v>0.62239999999999995</v>
          </cell>
          <cell r="E685">
            <v>3.8800000000000001E-2</v>
          </cell>
          <cell r="F685">
            <v>0.25790000000000002</v>
          </cell>
          <cell r="G685">
            <v>0.73399999999999999</v>
          </cell>
          <cell r="H685">
            <v>4.8</v>
          </cell>
          <cell r="I685">
            <v>9.6</v>
          </cell>
          <cell r="J685">
            <v>16</v>
          </cell>
        </row>
        <row r="686">
          <cell r="B686">
            <v>126061</v>
          </cell>
          <cell r="C686">
            <v>3.4702999999999999</v>
          </cell>
          <cell r="D686">
            <v>2.0617999999999999</v>
          </cell>
          <cell r="E686">
            <v>0.17130000000000001</v>
          </cell>
          <cell r="F686">
            <v>0.47160000000000002</v>
          </cell>
          <cell r="G686">
            <v>0.76570000000000005</v>
          </cell>
          <cell r="H686">
            <v>4.8</v>
          </cell>
          <cell r="I686">
            <v>9.6</v>
          </cell>
          <cell r="J686">
            <v>16</v>
          </cell>
        </row>
        <row r="687">
          <cell r="B687">
            <v>125921</v>
          </cell>
          <cell r="C687">
            <v>0.36609999999999998</v>
          </cell>
          <cell r="D687">
            <v>0.35499999999999998</v>
          </cell>
          <cell r="E687">
            <v>1.11E-2</v>
          </cell>
          <cell r="F687">
            <v>0</v>
          </cell>
          <cell r="G687">
            <v>0</v>
          </cell>
          <cell r="H687">
            <v>4.8</v>
          </cell>
          <cell r="I687">
            <v>9.6</v>
          </cell>
          <cell r="J687">
            <v>16</v>
          </cell>
        </row>
        <row r="688">
          <cell r="B688">
            <v>125920</v>
          </cell>
          <cell r="C688">
            <v>0.73609999999999998</v>
          </cell>
          <cell r="D688">
            <v>0.63800000000000001</v>
          </cell>
          <cell r="E688">
            <v>6.6000000000000003E-2</v>
          </cell>
          <cell r="F688">
            <v>0</v>
          </cell>
          <cell r="G688">
            <v>3.2099999999999997E-2</v>
          </cell>
          <cell r="H688">
            <v>4.8</v>
          </cell>
          <cell r="I688">
            <v>9.6</v>
          </cell>
          <cell r="J688">
            <v>16</v>
          </cell>
        </row>
        <row r="689">
          <cell r="B689">
            <v>125920</v>
          </cell>
          <cell r="C689">
            <v>0.3674</v>
          </cell>
          <cell r="D689">
            <v>0.32200000000000001</v>
          </cell>
          <cell r="E689">
            <v>4.1300000000000003E-2</v>
          </cell>
          <cell r="F689">
            <v>4.1000000000000003E-3</v>
          </cell>
          <cell r="G689">
            <v>0</v>
          </cell>
          <cell r="H689">
            <v>4.8</v>
          </cell>
          <cell r="I689">
            <v>9.6</v>
          </cell>
          <cell r="J689">
            <v>16</v>
          </cell>
        </row>
        <row r="690">
          <cell r="B690">
            <v>125920</v>
          </cell>
          <cell r="C690">
            <v>1.4696</v>
          </cell>
          <cell r="D690">
            <v>1.3149999999999999</v>
          </cell>
          <cell r="E690">
            <v>0.11840000000000001</v>
          </cell>
          <cell r="F690">
            <v>4.1000000000000003E-3</v>
          </cell>
          <cell r="G690">
            <v>3.2099999999999997E-2</v>
          </cell>
          <cell r="H690">
            <v>4.8</v>
          </cell>
          <cell r="I690">
            <v>9.6</v>
          </cell>
          <cell r="J690">
            <v>16</v>
          </cell>
        </row>
        <row r="691">
          <cell r="B691">
            <v>125897</v>
          </cell>
          <cell r="C691">
            <v>0.84940000000000004</v>
          </cell>
          <cell r="D691">
            <v>0.73509999999999998</v>
          </cell>
          <cell r="E691">
            <v>7.9799999999999996E-2</v>
          </cell>
          <cell r="F691">
            <v>2.3999999999999998E-3</v>
          </cell>
          <cell r="G691">
            <v>3.2099999999999997E-2</v>
          </cell>
          <cell r="H691">
            <v>4.8</v>
          </cell>
          <cell r="I691">
            <v>9.6</v>
          </cell>
          <cell r="J691">
            <v>16</v>
          </cell>
        </row>
        <row r="692">
          <cell r="B692">
            <v>125793</v>
          </cell>
          <cell r="C692">
            <v>1.2266999999999999</v>
          </cell>
          <cell r="D692">
            <v>0.67459999999999998</v>
          </cell>
          <cell r="E692">
            <v>9.2700000000000005E-2</v>
          </cell>
          <cell r="F692">
            <v>6.9900000000000004E-2</v>
          </cell>
          <cell r="G692">
            <v>0.38950000000000001</v>
          </cell>
          <cell r="H692">
            <v>4.8</v>
          </cell>
          <cell r="I692">
            <v>9.6</v>
          </cell>
          <cell r="J692">
            <v>16</v>
          </cell>
        </row>
        <row r="693">
          <cell r="B693">
            <v>125798</v>
          </cell>
          <cell r="C693">
            <v>0.67059999999999997</v>
          </cell>
          <cell r="D693">
            <v>0.58230000000000004</v>
          </cell>
          <cell r="E693">
            <v>6.7999999999999996E-3</v>
          </cell>
          <cell r="F693">
            <v>8.1600000000000006E-2</v>
          </cell>
          <cell r="G693">
            <v>0</v>
          </cell>
          <cell r="H693">
            <v>4.8</v>
          </cell>
          <cell r="I693">
            <v>9.6</v>
          </cell>
          <cell r="J693">
            <v>16</v>
          </cell>
        </row>
        <row r="694">
          <cell r="B694">
            <v>125829</v>
          </cell>
          <cell r="C694">
            <v>2.7465999999999999</v>
          </cell>
          <cell r="D694">
            <v>1.9921</v>
          </cell>
          <cell r="E694">
            <v>0.17929999999999999</v>
          </cell>
          <cell r="F694">
            <v>0.15390000000000001</v>
          </cell>
          <cell r="G694">
            <v>0.42149999999999999</v>
          </cell>
          <cell r="H694">
            <v>4.8</v>
          </cell>
          <cell r="I694">
            <v>9.6</v>
          </cell>
          <cell r="J694">
            <v>16</v>
          </cell>
        </row>
        <row r="695">
          <cell r="B695">
            <v>125798</v>
          </cell>
          <cell r="C695">
            <v>0.65229999999999999</v>
          </cell>
          <cell r="D695">
            <v>0.46639999999999998</v>
          </cell>
          <cell r="E695">
            <v>5.4699999999999999E-2</v>
          </cell>
          <cell r="F695">
            <v>0</v>
          </cell>
          <cell r="G695">
            <v>0.13120000000000001</v>
          </cell>
          <cell r="H695">
            <v>4.8</v>
          </cell>
          <cell r="I695">
            <v>9.6</v>
          </cell>
          <cell r="J695">
            <v>16</v>
          </cell>
        </row>
        <row r="696">
          <cell r="B696">
            <v>125798</v>
          </cell>
          <cell r="C696">
            <v>0.96540000000000004</v>
          </cell>
          <cell r="D696">
            <v>0.75229999999999997</v>
          </cell>
          <cell r="E696">
            <v>1.9699999999999999E-2</v>
          </cell>
          <cell r="F696">
            <v>0.19339999999999999</v>
          </cell>
          <cell r="G696">
            <v>0</v>
          </cell>
          <cell r="H696">
            <v>4.8</v>
          </cell>
          <cell r="I696">
            <v>9.6</v>
          </cell>
          <cell r="J696">
            <v>16</v>
          </cell>
        </row>
        <row r="697">
          <cell r="B697">
            <v>125798</v>
          </cell>
          <cell r="C697">
            <v>0.95199999999999996</v>
          </cell>
          <cell r="D697">
            <v>0.82289999999999996</v>
          </cell>
          <cell r="E697">
            <v>0.1087</v>
          </cell>
          <cell r="F697">
            <v>2.0400000000000001E-2</v>
          </cell>
          <cell r="G697">
            <v>0</v>
          </cell>
          <cell r="H697">
            <v>4.8</v>
          </cell>
          <cell r="I697">
            <v>9.6</v>
          </cell>
          <cell r="J697">
            <v>16</v>
          </cell>
        </row>
        <row r="698">
          <cell r="B698">
            <v>125798</v>
          </cell>
          <cell r="C698">
            <v>2.5697000000000001</v>
          </cell>
          <cell r="D698">
            <v>2.0415999999999999</v>
          </cell>
          <cell r="E698">
            <v>0.18310000000000001</v>
          </cell>
          <cell r="F698">
            <v>0.21379999999999999</v>
          </cell>
          <cell r="G698">
            <v>0.13120000000000001</v>
          </cell>
          <cell r="I698">
            <v>9.6</v>
          </cell>
          <cell r="J698">
            <v>16</v>
          </cell>
        </row>
        <row r="699">
          <cell r="B699">
            <v>125902</v>
          </cell>
          <cell r="C699">
            <v>10.257199999999999</v>
          </cell>
          <cell r="D699">
            <v>7.4104999999999999</v>
          </cell>
          <cell r="E699">
            <v>0.65210000000000001</v>
          </cell>
          <cell r="F699">
            <v>0.84370000000000001</v>
          </cell>
          <cell r="G699">
            <v>1.3512</v>
          </cell>
          <cell r="J699">
            <v>16</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v>
          </cell>
          <cell r="I702" t="str">
            <v>Padrão Trimestral = 3,6</v>
          </cell>
          <cell r="J702" t="str">
            <v>Padrão Anual = 6</v>
          </cell>
        </row>
        <row r="703">
          <cell r="B703">
            <v>145178</v>
          </cell>
          <cell r="C703">
            <v>0.50270000000000004</v>
          </cell>
          <cell r="D703">
            <v>0.49130000000000001</v>
          </cell>
          <cell r="E703">
            <v>1.14E-2</v>
          </cell>
          <cell r="F703">
            <v>0</v>
          </cell>
          <cell r="G703">
            <v>0</v>
          </cell>
          <cell r="H703">
            <v>2</v>
          </cell>
          <cell r="I703">
            <v>3.6</v>
          </cell>
          <cell r="J703">
            <v>6</v>
          </cell>
        </row>
        <row r="704">
          <cell r="B704">
            <v>145009</v>
          </cell>
          <cell r="C704">
            <v>0.26119999999999999</v>
          </cell>
          <cell r="D704">
            <v>0.1976</v>
          </cell>
          <cell r="E704">
            <v>2.8000000000000001E-2</v>
          </cell>
          <cell r="F704">
            <v>3.5499999999999997E-2</v>
          </cell>
          <cell r="G704">
            <v>0</v>
          </cell>
          <cell r="H704">
            <v>2</v>
          </cell>
          <cell r="I704">
            <v>3.6</v>
          </cell>
          <cell r="J704">
            <v>6</v>
          </cell>
        </row>
        <row r="705">
          <cell r="B705">
            <v>145119</v>
          </cell>
          <cell r="C705">
            <v>0.20300000000000001</v>
          </cell>
          <cell r="D705">
            <v>0.17560000000000001</v>
          </cell>
          <cell r="E705">
            <v>2.75E-2</v>
          </cell>
          <cell r="F705">
            <v>0</v>
          </cell>
          <cell r="G705">
            <v>0</v>
          </cell>
          <cell r="H705">
            <v>2</v>
          </cell>
          <cell r="I705">
            <v>3.6</v>
          </cell>
          <cell r="J705">
            <v>6</v>
          </cell>
        </row>
        <row r="706">
          <cell r="B706">
            <v>145102</v>
          </cell>
          <cell r="C706">
            <v>0.96699999999999997</v>
          </cell>
          <cell r="D706">
            <v>0.86470000000000002</v>
          </cell>
          <cell r="E706">
            <v>6.6900000000000001E-2</v>
          </cell>
          <cell r="F706">
            <v>3.5499999999999997E-2</v>
          </cell>
          <cell r="G706">
            <v>0</v>
          </cell>
          <cell r="H706">
            <v>2</v>
          </cell>
          <cell r="I706">
            <v>3.6</v>
          </cell>
          <cell r="J706">
            <v>6</v>
          </cell>
        </row>
        <row r="707">
          <cell r="B707">
            <v>145079</v>
          </cell>
          <cell r="C707">
            <v>0.1489</v>
          </cell>
          <cell r="D707">
            <v>0.1263</v>
          </cell>
          <cell r="E707">
            <v>1.9199999999999998E-2</v>
          </cell>
          <cell r="F707">
            <v>3.3999999999999998E-3</v>
          </cell>
          <cell r="G707">
            <v>0</v>
          </cell>
          <cell r="H707">
            <v>2</v>
          </cell>
          <cell r="I707">
            <v>3.6</v>
          </cell>
          <cell r="J707">
            <v>6</v>
          </cell>
        </row>
        <row r="708">
          <cell r="B708">
            <v>145079</v>
          </cell>
          <cell r="C708">
            <v>0.25359999999999999</v>
          </cell>
          <cell r="D708">
            <v>0.14510000000000001</v>
          </cell>
          <cell r="E708">
            <v>2.0500000000000001E-2</v>
          </cell>
          <cell r="F708">
            <v>8.7999999999999995E-2</v>
          </cell>
          <cell r="G708">
            <v>0</v>
          </cell>
          <cell r="H708">
            <v>2</v>
          </cell>
          <cell r="I708">
            <v>3.6</v>
          </cell>
          <cell r="J708">
            <v>6</v>
          </cell>
        </row>
        <row r="709">
          <cell r="B709">
            <v>145079</v>
          </cell>
          <cell r="C709">
            <v>0.15620000000000001</v>
          </cell>
          <cell r="D709">
            <v>0.14660000000000001</v>
          </cell>
          <cell r="E709">
            <v>9.5999999999999992E-3</v>
          </cell>
          <cell r="F709">
            <v>0</v>
          </cell>
          <cell r="G709">
            <v>0</v>
          </cell>
          <cell r="H709">
            <v>2</v>
          </cell>
          <cell r="I709">
            <v>3.6</v>
          </cell>
          <cell r="J709">
            <v>6</v>
          </cell>
        </row>
        <row r="710">
          <cell r="B710">
            <v>145079</v>
          </cell>
          <cell r="C710">
            <v>0.55869999999999997</v>
          </cell>
          <cell r="D710">
            <v>0.41799999999999998</v>
          </cell>
          <cell r="E710">
            <v>4.9299999999999997E-2</v>
          </cell>
          <cell r="F710">
            <v>9.1399999999999995E-2</v>
          </cell>
          <cell r="G710">
            <v>0</v>
          </cell>
          <cell r="H710">
            <v>2</v>
          </cell>
          <cell r="I710">
            <v>3.6</v>
          </cell>
          <cell r="J710">
            <v>6</v>
          </cell>
        </row>
        <row r="711">
          <cell r="B711">
            <v>145038</v>
          </cell>
          <cell r="C711">
            <v>0.47549999999999998</v>
          </cell>
          <cell r="D711">
            <v>0.2152</v>
          </cell>
          <cell r="E711">
            <v>1.23E-2</v>
          </cell>
          <cell r="F711">
            <v>0.248</v>
          </cell>
          <cell r="G711">
            <v>0</v>
          </cell>
          <cell r="H711">
            <v>2</v>
          </cell>
          <cell r="I711">
            <v>3.6</v>
          </cell>
          <cell r="J711">
            <v>6</v>
          </cell>
        </row>
        <row r="712">
          <cell r="B712">
            <v>145025</v>
          </cell>
          <cell r="C712">
            <v>0.1065</v>
          </cell>
          <cell r="D712">
            <v>9.35E-2</v>
          </cell>
          <cell r="E712">
            <v>1.2999999999999999E-2</v>
          </cell>
          <cell r="F712">
            <v>0</v>
          </cell>
          <cell r="G712">
            <v>0</v>
          </cell>
          <cell r="H712">
            <v>2</v>
          </cell>
          <cell r="I712">
            <v>3.6</v>
          </cell>
          <cell r="J712">
            <v>6</v>
          </cell>
        </row>
        <row r="713">
          <cell r="B713">
            <v>145013</v>
          </cell>
          <cell r="C713">
            <v>0.3916</v>
          </cell>
          <cell r="D713">
            <v>0.2399</v>
          </cell>
          <cell r="E713">
            <v>6.3E-3</v>
          </cell>
          <cell r="F713">
            <v>0.1454</v>
          </cell>
          <cell r="G713">
            <v>0</v>
          </cell>
          <cell r="H713">
            <v>2</v>
          </cell>
          <cell r="I713">
            <v>3.6</v>
          </cell>
          <cell r="J713">
            <v>6</v>
          </cell>
        </row>
        <row r="714">
          <cell r="B714">
            <v>145025</v>
          </cell>
          <cell r="C714">
            <v>0.97360000000000002</v>
          </cell>
          <cell r="D714">
            <v>0.54859999999999998</v>
          </cell>
          <cell r="E714">
            <v>3.1600000000000003E-2</v>
          </cell>
          <cell r="F714">
            <v>0.39340000000000003</v>
          </cell>
          <cell r="G714">
            <v>0</v>
          </cell>
          <cell r="H714">
            <v>2</v>
          </cell>
          <cell r="I714">
            <v>3.6</v>
          </cell>
          <cell r="J714">
            <v>6</v>
          </cell>
        </row>
        <row r="715">
          <cell r="B715">
            <v>145011</v>
          </cell>
          <cell r="C715">
            <v>0.2752</v>
          </cell>
          <cell r="D715">
            <v>0.26529999999999998</v>
          </cell>
          <cell r="E715">
            <v>9.9000000000000008E-3</v>
          </cell>
          <cell r="F715">
            <v>0</v>
          </cell>
          <cell r="G715">
            <v>0</v>
          </cell>
          <cell r="H715">
            <v>2</v>
          </cell>
          <cell r="I715">
            <v>3.6</v>
          </cell>
          <cell r="J715">
            <v>6</v>
          </cell>
        </row>
        <row r="716">
          <cell r="B716">
            <v>145008</v>
          </cell>
          <cell r="C716">
            <v>0.23089999999999999</v>
          </cell>
          <cell r="D716">
            <v>0.18490000000000001</v>
          </cell>
          <cell r="E716">
            <v>2.1100000000000001E-2</v>
          </cell>
          <cell r="F716">
            <v>0</v>
          </cell>
          <cell r="G716">
            <v>2.4799999999999999E-2</v>
          </cell>
          <cell r="H716">
            <v>2</v>
          </cell>
          <cell r="I716">
            <v>3.6</v>
          </cell>
          <cell r="J716">
            <v>6</v>
          </cell>
        </row>
        <row r="717">
          <cell r="B717">
            <v>145000</v>
          </cell>
          <cell r="C717">
            <v>0.31559999999999999</v>
          </cell>
          <cell r="D717">
            <v>0.28970000000000001</v>
          </cell>
          <cell r="E717">
            <v>2.5999999999999999E-2</v>
          </cell>
          <cell r="F717">
            <v>0</v>
          </cell>
          <cell r="G717">
            <v>0</v>
          </cell>
          <cell r="H717">
            <v>2</v>
          </cell>
          <cell r="I717">
            <v>3.6</v>
          </cell>
          <cell r="J717">
            <v>6</v>
          </cell>
        </row>
        <row r="718">
          <cell r="B718">
            <v>145006</v>
          </cell>
          <cell r="C718">
            <v>0.82169999999999999</v>
          </cell>
          <cell r="D718">
            <v>0.7399</v>
          </cell>
          <cell r="E718">
            <v>5.7000000000000002E-2</v>
          </cell>
          <cell r="F718">
            <v>0</v>
          </cell>
          <cell r="G718">
            <v>2.4799999999999999E-2</v>
          </cell>
          <cell r="I718">
            <v>3.6</v>
          </cell>
          <cell r="J718">
            <v>6</v>
          </cell>
        </row>
        <row r="719">
          <cell r="B719">
            <v>145053</v>
          </cell>
          <cell r="C719">
            <v>3.3210000000000002</v>
          </cell>
          <cell r="D719">
            <v>2.5712000000000002</v>
          </cell>
          <cell r="E719">
            <v>0.20480000000000001</v>
          </cell>
          <cell r="F719">
            <v>0.5202</v>
          </cell>
          <cell r="G719">
            <v>2.4799999999999999E-2</v>
          </cell>
          <cell r="J719">
            <v>6</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2,4</v>
          </cell>
          <cell r="I722" t="str">
            <v>Padrão Trimestral = 4,8</v>
          </cell>
          <cell r="J722" t="str">
            <v>Padrão Anual = 8</v>
          </cell>
        </row>
        <row r="723">
          <cell r="B723">
            <v>111017</v>
          </cell>
          <cell r="C723">
            <v>0.8226</v>
          </cell>
          <cell r="D723">
            <v>0.73070000000000002</v>
          </cell>
          <cell r="E723">
            <v>4.7600000000000003E-2</v>
          </cell>
          <cell r="F723">
            <v>4.4299999999999999E-2</v>
          </cell>
          <cell r="G723">
            <v>0</v>
          </cell>
          <cell r="H723">
            <v>2.4</v>
          </cell>
          <cell r="I723">
            <v>4.8</v>
          </cell>
          <cell r="J723">
            <v>8</v>
          </cell>
        </row>
        <row r="724">
          <cell r="B724">
            <v>111017</v>
          </cell>
          <cell r="C724">
            <v>0.43969999999999998</v>
          </cell>
          <cell r="D724">
            <v>0.42470000000000002</v>
          </cell>
          <cell r="E724">
            <v>1.49E-2</v>
          </cell>
          <cell r="F724">
            <v>0</v>
          </cell>
          <cell r="G724">
            <v>0</v>
          </cell>
          <cell r="H724">
            <v>2.4</v>
          </cell>
          <cell r="I724">
            <v>4.8</v>
          </cell>
          <cell r="J724">
            <v>8</v>
          </cell>
        </row>
        <row r="725">
          <cell r="B725">
            <v>111017</v>
          </cell>
          <cell r="C725">
            <v>0.55130000000000001</v>
          </cell>
          <cell r="D725">
            <v>0.53759999999999997</v>
          </cell>
          <cell r="E725">
            <v>1.37E-2</v>
          </cell>
          <cell r="F725">
            <v>0</v>
          </cell>
          <cell r="G725">
            <v>0</v>
          </cell>
          <cell r="H725">
            <v>2.4</v>
          </cell>
          <cell r="I725">
            <v>4.8</v>
          </cell>
          <cell r="J725">
            <v>8</v>
          </cell>
        </row>
        <row r="726">
          <cell r="B726">
            <v>111017</v>
          </cell>
          <cell r="C726">
            <v>1.8136000000000001</v>
          </cell>
          <cell r="D726">
            <v>1.6930000000000001</v>
          </cell>
          <cell r="E726">
            <v>7.6200000000000004E-2</v>
          </cell>
          <cell r="F726">
            <v>4.4299999999999999E-2</v>
          </cell>
          <cell r="G726">
            <v>0</v>
          </cell>
          <cell r="H726">
            <v>2.4</v>
          </cell>
          <cell r="I726">
            <v>4.8</v>
          </cell>
          <cell r="J726">
            <v>8</v>
          </cell>
        </row>
        <row r="727">
          <cell r="B727">
            <v>111017</v>
          </cell>
          <cell r="C727">
            <v>0.10929999999999999</v>
          </cell>
          <cell r="D727">
            <v>0.1019</v>
          </cell>
          <cell r="E727">
            <v>7.4000000000000003E-3</v>
          </cell>
          <cell r="F727">
            <v>0</v>
          </cell>
          <cell r="G727">
            <v>0</v>
          </cell>
          <cell r="H727">
            <v>2.4</v>
          </cell>
          <cell r="I727">
            <v>4.8</v>
          </cell>
          <cell r="J727">
            <v>8</v>
          </cell>
        </row>
        <row r="728">
          <cell r="B728">
            <v>111017</v>
          </cell>
          <cell r="C728">
            <v>0.5292</v>
          </cell>
          <cell r="D728">
            <v>0.46479999999999999</v>
          </cell>
          <cell r="E728">
            <v>6.1899999999999997E-2</v>
          </cell>
          <cell r="F728">
            <v>2.5000000000000001E-3</v>
          </cell>
          <cell r="G728">
            <v>0</v>
          </cell>
          <cell r="H728">
            <v>2.4</v>
          </cell>
          <cell r="I728">
            <v>4.8</v>
          </cell>
          <cell r="J728">
            <v>8</v>
          </cell>
        </row>
        <row r="729">
          <cell r="B729">
            <v>111017</v>
          </cell>
          <cell r="C729">
            <v>0.58620000000000005</v>
          </cell>
          <cell r="D729">
            <v>0.58230000000000004</v>
          </cell>
          <cell r="E729">
            <v>3.8999999999999998E-3</v>
          </cell>
          <cell r="F729">
            <v>0</v>
          </cell>
          <cell r="G729">
            <v>0</v>
          </cell>
          <cell r="H729">
            <v>2.4</v>
          </cell>
          <cell r="I729">
            <v>4.8</v>
          </cell>
          <cell r="J729">
            <v>8</v>
          </cell>
        </row>
        <row r="730">
          <cell r="B730">
            <v>111017</v>
          </cell>
          <cell r="C730">
            <v>1.2246999999999999</v>
          </cell>
          <cell r="D730">
            <v>1.149</v>
          </cell>
          <cell r="E730">
            <v>7.3200000000000001E-2</v>
          </cell>
          <cell r="F730">
            <v>2.5000000000000001E-3</v>
          </cell>
          <cell r="G730">
            <v>0</v>
          </cell>
          <cell r="H730">
            <v>2.4</v>
          </cell>
          <cell r="I730">
            <v>4.8</v>
          </cell>
          <cell r="J730">
            <v>8</v>
          </cell>
        </row>
        <row r="731">
          <cell r="B731">
            <v>111017</v>
          </cell>
          <cell r="C731">
            <v>0.34860000000000002</v>
          </cell>
          <cell r="D731">
            <v>0.3422</v>
          </cell>
          <cell r="E731">
            <v>6.4000000000000003E-3</v>
          </cell>
          <cell r="F731">
            <v>0</v>
          </cell>
          <cell r="G731">
            <v>0</v>
          </cell>
          <cell r="H731">
            <v>2.4</v>
          </cell>
          <cell r="I731">
            <v>4.8</v>
          </cell>
          <cell r="J731">
            <v>8</v>
          </cell>
        </row>
        <row r="732">
          <cell r="B732">
            <v>111017</v>
          </cell>
          <cell r="C732">
            <v>0.51390000000000002</v>
          </cell>
          <cell r="D732">
            <v>0.47060000000000002</v>
          </cell>
          <cell r="E732">
            <v>4.3299999999999998E-2</v>
          </cell>
          <cell r="F732">
            <v>0</v>
          </cell>
          <cell r="G732">
            <v>0</v>
          </cell>
          <cell r="H732">
            <v>2.4</v>
          </cell>
          <cell r="I732">
            <v>4.8</v>
          </cell>
          <cell r="J732">
            <v>8</v>
          </cell>
        </row>
        <row r="733">
          <cell r="B733">
            <v>111017</v>
          </cell>
          <cell r="C733">
            <v>0.44230000000000003</v>
          </cell>
          <cell r="D733">
            <v>0.22620000000000001</v>
          </cell>
          <cell r="E733">
            <v>3.73E-2</v>
          </cell>
          <cell r="F733">
            <v>0</v>
          </cell>
          <cell r="G733">
            <v>0.17879999999999999</v>
          </cell>
          <cell r="H733">
            <v>2.4</v>
          </cell>
          <cell r="I733">
            <v>4.8</v>
          </cell>
          <cell r="J733">
            <v>8</v>
          </cell>
        </row>
        <row r="734">
          <cell r="B734">
            <v>111017</v>
          </cell>
          <cell r="C734">
            <v>1.3048</v>
          </cell>
          <cell r="D734">
            <v>1.0389999999999999</v>
          </cell>
          <cell r="E734">
            <v>8.6999999999999994E-2</v>
          </cell>
          <cell r="F734">
            <v>0</v>
          </cell>
          <cell r="G734">
            <v>0.17879999999999999</v>
          </cell>
          <cell r="H734">
            <v>2.4</v>
          </cell>
          <cell r="I734">
            <v>4.8</v>
          </cell>
          <cell r="J734">
            <v>8</v>
          </cell>
        </row>
        <row r="735">
          <cell r="B735">
            <v>111017</v>
          </cell>
          <cell r="C735">
            <v>0.89829999999999999</v>
          </cell>
          <cell r="D735">
            <v>0.87270000000000003</v>
          </cell>
          <cell r="E735">
            <v>2.5499999999999998E-2</v>
          </cell>
          <cell r="F735">
            <v>0</v>
          </cell>
          <cell r="G735">
            <v>0</v>
          </cell>
          <cell r="H735">
            <v>2.4</v>
          </cell>
          <cell r="I735">
            <v>4.8</v>
          </cell>
          <cell r="J735">
            <v>8</v>
          </cell>
        </row>
        <row r="736">
          <cell r="B736">
            <v>111017</v>
          </cell>
          <cell r="C736">
            <v>1.0628</v>
          </cell>
          <cell r="D736">
            <v>0.92479999999999996</v>
          </cell>
          <cell r="E736">
            <v>9.3700000000000006E-2</v>
          </cell>
          <cell r="F736">
            <v>0</v>
          </cell>
          <cell r="G736">
            <v>4.4299999999999999E-2</v>
          </cell>
          <cell r="H736">
            <v>2.4</v>
          </cell>
          <cell r="I736">
            <v>4.8</v>
          </cell>
          <cell r="J736">
            <v>8</v>
          </cell>
        </row>
        <row r="737">
          <cell r="B737">
            <v>111017</v>
          </cell>
          <cell r="C737">
            <v>0.52569999999999995</v>
          </cell>
          <cell r="D737">
            <v>0.48559999999999998</v>
          </cell>
          <cell r="E737">
            <v>4.0099999999999997E-2</v>
          </cell>
          <cell r="F737">
            <v>0</v>
          </cell>
          <cell r="G737">
            <v>0</v>
          </cell>
          <cell r="H737">
            <v>2.4</v>
          </cell>
          <cell r="I737">
            <v>4.8</v>
          </cell>
          <cell r="J737">
            <v>8</v>
          </cell>
        </row>
        <row r="738">
          <cell r="B738">
            <v>111017</v>
          </cell>
          <cell r="C738">
            <v>2.4868000000000001</v>
          </cell>
          <cell r="D738">
            <v>2.2831000000000001</v>
          </cell>
          <cell r="E738">
            <v>0.1593</v>
          </cell>
          <cell r="F738">
            <v>0</v>
          </cell>
          <cell r="G738">
            <v>4.4299999999999999E-2</v>
          </cell>
          <cell r="I738">
            <v>4.8</v>
          </cell>
          <cell r="J738">
            <v>8</v>
          </cell>
        </row>
        <row r="739">
          <cell r="B739">
            <v>111017</v>
          </cell>
          <cell r="C739">
            <v>6.8299000000000003</v>
          </cell>
          <cell r="D739">
            <v>6.1641000000000004</v>
          </cell>
          <cell r="E739">
            <v>0.3957</v>
          </cell>
          <cell r="F739">
            <v>4.6800000000000001E-2</v>
          </cell>
          <cell r="G739">
            <v>0.22309999999999999</v>
          </cell>
          <cell r="J739">
            <v>8</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3,6</v>
          </cell>
          <cell r="I742" t="str">
            <v>Padrão Trimestral = 7,2</v>
          </cell>
          <cell r="J742" t="str">
            <v>Padrão Anual = 12</v>
          </cell>
        </row>
        <row r="743">
          <cell r="B743">
            <v>28775</v>
          </cell>
          <cell r="C743">
            <v>0.76070000000000004</v>
          </cell>
          <cell r="D743">
            <v>0.75790000000000002</v>
          </cell>
          <cell r="E743">
            <v>2.8E-3</v>
          </cell>
          <cell r="F743">
            <v>0</v>
          </cell>
          <cell r="G743">
            <v>0</v>
          </cell>
          <cell r="H743">
            <v>3.6</v>
          </cell>
          <cell r="I743">
            <v>7.2</v>
          </cell>
          <cell r="J743">
            <v>12</v>
          </cell>
        </row>
        <row r="744">
          <cell r="B744">
            <v>28775</v>
          </cell>
          <cell r="C744">
            <v>0.443</v>
          </cell>
          <cell r="D744">
            <v>0.443</v>
          </cell>
          <cell r="E744">
            <v>0</v>
          </cell>
          <cell r="F744">
            <v>0</v>
          </cell>
          <cell r="G744">
            <v>0</v>
          </cell>
          <cell r="H744">
            <v>3.6</v>
          </cell>
          <cell r="I744">
            <v>7.2</v>
          </cell>
          <cell r="J744">
            <v>12</v>
          </cell>
        </row>
        <row r="745">
          <cell r="B745">
            <v>28775</v>
          </cell>
          <cell r="C745">
            <v>0.50390000000000001</v>
          </cell>
          <cell r="D745">
            <v>0.50390000000000001</v>
          </cell>
          <cell r="E745">
            <v>0</v>
          </cell>
          <cell r="F745">
            <v>0</v>
          </cell>
          <cell r="G745">
            <v>0</v>
          </cell>
          <cell r="H745">
            <v>3.6</v>
          </cell>
          <cell r="I745">
            <v>7.2</v>
          </cell>
          <cell r="J745">
            <v>12</v>
          </cell>
        </row>
        <row r="746">
          <cell r="B746">
            <v>28775</v>
          </cell>
          <cell r="C746">
            <v>1.7076</v>
          </cell>
          <cell r="D746">
            <v>1.7048000000000001</v>
          </cell>
          <cell r="E746">
            <v>2.8E-3</v>
          </cell>
          <cell r="F746">
            <v>0</v>
          </cell>
          <cell r="G746">
            <v>0</v>
          </cell>
          <cell r="H746">
            <v>3.6</v>
          </cell>
          <cell r="I746">
            <v>7.2</v>
          </cell>
          <cell r="J746">
            <v>12</v>
          </cell>
        </row>
        <row r="747">
          <cell r="B747">
            <v>28775</v>
          </cell>
          <cell r="C747">
            <v>9.5200000000000007E-2</v>
          </cell>
          <cell r="D747">
            <v>9.0700000000000003E-2</v>
          </cell>
          <cell r="E747">
            <v>4.4999999999999997E-3</v>
          </cell>
          <cell r="F747">
            <v>0</v>
          </cell>
          <cell r="G747">
            <v>0</v>
          </cell>
          <cell r="H747">
            <v>3.6</v>
          </cell>
          <cell r="I747">
            <v>7.2</v>
          </cell>
          <cell r="J747">
            <v>12</v>
          </cell>
        </row>
        <row r="748">
          <cell r="B748">
            <v>28775</v>
          </cell>
          <cell r="C748">
            <v>0.3392</v>
          </cell>
          <cell r="D748">
            <v>0.33660000000000001</v>
          </cell>
          <cell r="E748">
            <v>2.5999999999999999E-3</v>
          </cell>
          <cell r="F748">
            <v>0</v>
          </cell>
          <cell r="G748">
            <v>0</v>
          </cell>
          <cell r="H748">
            <v>3.6</v>
          </cell>
          <cell r="I748">
            <v>7.2</v>
          </cell>
          <cell r="J748">
            <v>12</v>
          </cell>
        </row>
        <row r="749">
          <cell r="B749">
            <v>28775</v>
          </cell>
          <cell r="C749">
            <v>0.34599999999999997</v>
          </cell>
          <cell r="D749">
            <v>0.34150000000000003</v>
          </cell>
          <cell r="E749">
            <v>4.5999999999999999E-3</v>
          </cell>
          <cell r="F749">
            <v>0</v>
          </cell>
          <cell r="G749">
            <v>0</v>
          </cell>
          <cell r="H749">
            <v>3.6</v>
          </cell>
          <cell r="I749">
            <v>7.2</v>
          </cell>
          <cell r="J749">
            <v>12</v>
          </cell>
        </row>
        <row r="750">
          <cell r="B750">
            <v>28775</v>
          </cell>
          <cell r="C750">
            <v>0.78039999999999998</v>
          </cell>
          <cell r="D750">
            <v>0.76880000000000004</v>
          </cell>
          <cell r="E750">
            <v>1.17E-2</v>
          </cell>
          <cell r="F750">
            <v>0</v>
          </cell>
          <cell r="G750">
            <v>0</v>
          </cell>
          <cell r="H750">
            <v>3.6</v>
          </cell>
          <cell r="I750">
            <v>7.2</v>
          </cell>
          <cell r="J750">
            <v>12</v>
          </cell>
        </row>
        <row r="751">
          <cell r="B751">
            <v>28775</v>
          </cell>
          <cell r="C751">
            <v>8.5500000000000007E-2</v>
          </cell>
          <cell r="D751">
            <v>7.6300000000000007E-2</v>
          </cell>
          <cell r="E751">
            <v>9.1000000000000004E-3</v>
          </cell>
          <cell r="F751">
            <v>0</v>
          </cell>
          <cell r="G751">
            <v>0</v>
          </cell>
          <cell r="H751">
            <v>3.6</v>
          </cell>
          <cell r="I751">
            <v>7.2</v>
          </cell>
          <cell r="J751">
            <v>12</v>
          </cell>
        </row>
        <row r="752">
          <cell r="B752">
            <v>28775</v>
          </cell>
          <cell r="C752">
            <v>0.35949999999999999</v>
          </cell>
          <cell r="D752">
            <v>0.35730000000000001</v>
          </cell>
          <cell r="E752">
            <v>2.2000000000000001E-3</v>
          </cell>
          <cell r="F752">
            <v>0</v>
          </cell>
          <cell r="G752">
            <v>0</v>
          </cell>
          <cell r="H752">
            <v>3.6</v>
          </cell>
          <cell r="I752">
            <v>7.2</v>
          </cell>
          <cell r="J752">
            <v>12</v>
          </cell>
        </row>
        <row r="753">
          <cell r="B753">
            <v>28775</v>
          </cell>
          <cell r="C753">
            <v>0.73250000000000004</v>
          </cell>
          <cell r="D753">
            <v>0.72789999999999999</v>
          </cell>
          <cell r="E753">
            <v>4.5999999999999999E-3</v>
          </cell>
          <cell r="F753">
            <v>0</v>
          </cell>
          <cell r="G753">
            <v>0</v>
          </cell>
          <cell r="H753">
            <v>3.6</v>
          </cell>
          <cell r="I753">
            <v>7.2</v>
          </cell>
          <cell r="J753">
            <v>12</v>
          </cell>
        </row>
        <row r="754">
          <cell r="B754">
            <v>28775</v>
          </cell>
          <cell r="C754">
            <v>1.1775</v>
          </cell>
          <cell r="D754">
            <v>1.1615</v>
          </cell>
          <cell r="E754">
            <v>1.5900000000000001E-2</v>
          </cell>
          <cell r="F754">
            <v>0</v>
          </cell>
          <cell r="G754">
            <v>0</v>
          </cell>
          <cell r="H754">
            <v>3.6</v>
          </cell>
          <cell r="I754">
            <v>7.2</v>
          </cell>
          <cell r="J754">
            <v>12</v>
          </cell>
        </row>
        <row r="755">
          <cell r="B755">
            <v>28775</v>
          </cell>
          <cell r="C755">
            <v>6.2399999999999997E-2</v>
          </cell>
          <cell r="D755">
            <v>6.0400000000000002E-2</v>
          </cell>
          <cell r="E755">
            <v>2.0999999999999999E-3</v>
          </cell>
          <cell r="F755">
            <v>0</v>
          </cell>
          <cell r="G755">
            <v>0</v>
          </cell>
          <cell r="H755">
            <v>3.6</v>
          </cell>
          <cell r="I755">
            <v>7.2</v>
          </cell>
          <cell r="J755">
            <v>12</v>
          </cell>
        </row>
        <row r="756">
          <cell r="B756">
            <v>28775</v>
          </cell>
          <cell r="C756">
            <v>1.2979000000000001</v>
          </cell>
          <cell r="D756">
            <v>1.2979000000000001</v>
          </cell>
          <cell r="E756">
            <v>0</v>
          </cell>
          <cell r="F756">
            <v>0</v>
          </cell>
          <cell r="G756">
            <v>0</v>
          </cell>
          <cell r="H756">
            <v>3.6</v>
          </cell>
          <cell r="I756">
            <v>7.2</v>
          </cell>
          <cell r="J756">
            <v>12</v>
          </cell>
        </row>
        <row r="757">
          <cell r="B757">
            <v>28775</v>
          </cell>
          <cell r="C757">
            <v>0.87560000000000004</v>
          </cell>
          <cell r="D757">
            <v>0.86819999999999997</v>
          </cell>
          <cell r="E757">
            <v>7.4000000000000003E-3</v>
          </cell>
          <cell r="F757">
            <v>0</v>
          </cell>
          <cell r="G757">
            <v>0</v>
          </cell>
          <cell r="H757">
            <v>3.6</v>
          </cell>
          <cell r="I757">
            <v>7.2</v>
          </cell>
          <cell r="J757">
            <v>12</v>
          </cell>
        </row>
        <row r="758">
          <cell r="B758">
            <v>28775</v>
          </cell>
          <cell r="C758">
            <v>2.2359</v>
          </cell>
          <cell r="D758">
            <v>2.2265000000000001</v>
          </cell>
          <cell r="E758">
            <v>9.4999999999999998E-3</v>
          </cell>
          <cell r="F758">
            <v>0</v>
          </cell>
          <cell r="G758">
            <v>0</v>
          </cell>
          <cell r="I758">
            <v>7.2</v>
          </cell>
          <cell r="J758">
            <v>12</v>
          </cell>
        </row>
        <row r="759">
          <cell r="B759">
            <v>28775</v>
          </cell>
          <cell r="C759">
            <v>5.9013999999999998</v>
          </cell>
          <cell r="D759">
            <v>5.8616000000000001</v>
          </cell>
          <cell r="E759">
            <v>3.9899999999999998E-2</v>
          </cell>
          <cell r="F759">
            <v>0</v>
          </cell>
          <cell r="G759">
            <v>0</v>
          </cell>
          <cell r="J759">
            <v>12</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2,4</v>
          </cell>
          <cell r="I762" t="str">
            <v>Padrão Trimestral = 4,8</v>
          </cell>
          <cell r="J762" t="str">
            <v>Padrão Anual = 8</v>
          </cell>
        </row>
        <row r="763">
          <cell r="B763">
            <v>42626</v>
          </cell>
          <cell r="C763">
            <v>0.627</v>
          </cell>
          <cell r="D763">
            <v>0.56940000000000002</v>
          </cell>
          <cell r="E763">
            <v>5.7599999999999998E-2</v>
          </cell>
          <cell r="F763">
            <v>0</v>
          </cell>
          <cell r="G763">
            <v>0</v>
          </cell>
          <cell r="H763">
            <v>2.4</v>
          </cell>
          <cell r="I763">
            <v>4.8</v>
          </cell>
          <cell r="J763">
            <v>8</v>
          </cell>
        </row>
        <row r="764">
          <cell r="B764">
            <v>42621</v>
          </cell>
          <cell r="C764">
            <v>0.28310000000000002</v>
          </cell>
          <cell r="D764">
            <v>0.28310000000000002</v>
          </cell>
          <cell r="E764">
            <v>0</v>
          </cell>
          <cell r="F764">
            <v>0</v>
          </cell>
          <cell r="G764">
            <v>0</v>
          </cell>
          <cell r="H764">
            <v>2.4</v>
          </cell>
          <cell r="I764">
            <v>4.8</v>
          </cell>
          <cell r="J764">
            <v>8</v>
          </cell>
        </row>
        <row r="765">
          <cell r="B765">
            <v>42621</v>
          </cell>
          <cell r="C765">
            <v>0.52280000000000004</v>
          </cell>
          <cell r="D765">
            <v>0.41089999999999999</v>
          </cell>
          <cell r="E765">
            <v>0.1119</v>
          </cell>
          <cell r="F765">
            <v>0</v>
          </cell>
          <cell r="G765">
            <v>0</v>
          </cell>
          <cell r="H765">
            <v>2.4</v>
          </cell>
          <cell r="I765">
            <v>4.8</v>
          </cell>
          <cell r="J765">
            <v>8</v>
          </cell>
        </row>
        <row r="766">
          <cell r="B766">
            <v>42623</v>
          </cell>
          <cell r="C766">
            <v>1.4329000000000001</v>
          </cell>
          <cell r="D766">
            <v>1.2634000000000001</v>
          </cell>
          <cell r="E766">
            <v>0.16950000000000001</v>
          </cell>
          <cell r="F766">
            <v>0</v>
          </cell>
          <cell r="G766">
            <v>0</v>
          </cell>
          <cell r="H766">
            <v>2.4</v>
          </cell>
          <cell r="I766">
            <v>4.8</v>
          </cell>
          <cell r="J766">
            <v>8</v>
          </cell>
        </row>
        <row r="767">
          <cell r="B767">
            <v>42610</v>
          </cell>
          <cell r="C767">
            <v>0.2021</v>
          </cell>
          <cell r="D767">
            <v>0.19289999999999999</v>
          </cell>
          <cell r="E767">
            <v>9.1999999999999998E-3</v>
          </cell>
          <cell r="F767">
            <v>0</v>
          </cell>
          <cell r="G767">
            <v>0</v>
          </cell>
          <cell r="H767">
            <v>2.4</v>
          </cell>
          <cell r="I767">
            <v>4.8</v>
          </cell>
          <cell r="J767">
            <v>8</v>
          </cell>
        </row>
        <row r="768">
          <cell r="B768">
            <v>42610</v>
          </cell>
          <cell r="C768">
            <v>0.2944</v>
          </cell>
          <cell r="D768">
            <v>0.23330000000000001</v>
          </cell>
          <cell r="E768">
            <v>6.0699999999999997E-2</v>
          </cell>
          <cell r="F768">
            <v>4.0000000000000002E-4</v>
          </cell>
          <cell r="G768">
            <v>0</v>
          </cell>
          <cell r="H768">
            <v>2.4</v>
          </cell>
          <cell r="I768">
            <v>4.8</v>
          </cell>
          <cell r="J768">
            <v>8</v>
          </cell>
        </row>
        <row r="769">
          <cell r="B769">
            <v>42610</v>
          </cell>
          <cell r="C769">
            <v>0.56899999999999995</v>
          </cell>
          <cell r="D769">
            <v>0.50670000000000004</v>
          </cell>
          <cell r="E769">
            <v>6.2399999999999997E-2</v>
          </cell>
          <cell r="F769">
            <v>0</v>
          </cell>
          <cell r="G769">
            <v>0</v>
          </cell>
          <cell r="H769">
            <v>2.4</v>
          </cell>
          <cell r="I769">
            <v>4.8</v>
          </cell>
          <cell r="J769">
            <v>8</v>
          </cell>
        </row>
        <row r="770">
          <cell r="B770">
            <v>42610</v>
          </cell>
          <cell r="C770">
            <v>1.0654999999999999</v>
          </cell>
          <cell r="D770">
            <v>0.93289999999999995</v>
          </cell>
          <cell r="E770">
            <v>0.1323</v>
          </cell>
          <cell r="F770">
            <v>4.0000000000000002E-4</v>
          </cell>
          <cell r="G770">
            <v>0</v>
          </cell>
          <cell r="H770">
            <v>2.4</v>
          </cell>
          <cell r="I770">
            <v>4.8</v>
          </cell>
          <cell r="J770">
            <v>8</v>
          </cell>
        </row>
        <row r="771">
          <cell r="B771">
            <v>42610</v>
          </cell>
          <cell r="C771">
            <v>0.1744</v>
          </cell>
          <cell r="D771">
            <v>0.17230000000000001</v>
          </cell>
          <cell r="E771">
            <v>2E-3</v>
          </cell>
          <cell r="F771">
            <v>0</v>
          </cell>
          <cell r="G771">
            <v>0</v>
          </cell>
          <cell r="H771">
            <v>2.4</v>
          </cell>
          <cell r="I771">
            <v>4.8</v>
          </cell>
          <cell r="J771">
            <v>8</v>
          </cell>
        </row>
        <row r="772">
          <cell r="B772">
            <v>42582</v>
          </cell>
          <cell r="C772">
            <v>0.1096</v>
          </cell>
          <cell r="D772">
            <v>0.104</v>
          </cell>
          <cell r="E772">
            <v>5.5999999999999999E-3</v>
          </cell>
          <cell r="F772">
            <v>0</v>
          </cell>
          <cell r="G772">
            <v>0</v>
          </cell>
          <cell r="H772">
            <v>2.4</v>
          </cell>
          <cell r="I772">
            <v>4.8</v>
          </cell>
          <cell r="J772">
            <v>8</v>
          </cell>
        </row>
        <row r="773">
          <cell r="B773">
            <v>42581</v>
          </cell>
          <cell r="C773">
            <v>0.56159999999999999</v>
          </cell>
          <cell r="D773">
            <v>0.55720000000000003</v>
          </cell>
          <cell r="E773">
            <v>4.0000000000000001E-3</v>
          </cell>
          <cell r="F773">
            <v>0</v>
          </cell>
          <cell r="G773">
            <v>4.0000000000000002E-4</v>
          </cell>
          <cell r="H773">
            <v>2.4</v>
          </cell>
          <cell r="I773">
            <v>4.8</v>
          </cell>
          <cell r="J773">
            <v>8</v>
          </cell>
        </row>
        <row r="774">
          <cell r="B774">
            <v>42591</v>
          </cell>
          <cell r="C774">
            <v>0.84550000000000003</v>
          </cell>
          <cell r="D774">
            <v>0.83340000000000003</v>
          </cell>
          <cell r="E774">
            <v>1.1599999999999999E-2</v>
          </cell>
          <cell r="F774">
            <v>0</v>
          </cell>
          <cell r="G774">
            <v>4.0000000000000002E-4</v>
          </cell>
          <cell r="H774">
            <v>2.4</v>
          </cell>
          <cell r="I774">
            <v>4.8</v>
          </cell>
          <cell r="J774">
            <v>8</v>
          </cell>
        </row>
        <row r="775">
          <cell r="B775">
            <v>42581</v>
          </cell>
          <cell r="C775">
            <v>0.45150000000000001</v>
          </cell>
          <cell r="D775">
            <v>0.43469999999999998</v>
          </cell>
          <cell r="E775">
            <v>1.6799999999999999E-2</v>
          </cell>
          <cell r="F775">
            <v>0</v>
          </cell>
          <cell r="G775">
            <v>0</v>
          </cell>
          <cell r="H775">
            <v>2.4</v>
          </cell>
          <cell r="I775">
            <v>4.8</v>
          </cell>
          <cell r="J775">
            <v>8</v>
          </cell>
        </row>
        <row r="776">
          <cell r="B776">
            <v>42577</v>
          </cell>
          <cell r="C776">
            <v>0.77759999999999996</v>
          </cell>
          <cell r="D776">
            <v>0.71650000000000003</v>
          </cell>
          <cell r="E776">
            <v>6.1100000000000002E-2</v>
          </cell>
          <cell r="F776">
            <v>0</v>
          </cell>
          <cell r="G776">
            <v>0</v>
          </cell>
          <cell r="H776">
            <v>2.4</v>
          </cell>
          <cell r="I776">
            <v>4.8</v>
          </cell>
          <cell r="J776">
            <v>8</v>
          </cell>
        </row>
        <row r="777">
          <cell r="B777">
            <v>42576</v>
          </cell>
          <cell r="C777">
            <v>0.67969999999999997</v>
          </cell>
          <cell r="D777">
            <v>0.67600000000000005</v>
          </cell>
          <cell r="E777">
            <v>3.7000000000000002E-3</v>
          </cell>
          <cell r="F777">
            <v>0</v>
          </cell>
          <cell r="G777">
            <v>0</v>
          </cell>
          <cell r="H777">
            <v>2.4</v>
          </cell>
          <cell r="I777">
            <v>4.8</v>
          </cell>
          <cell r="J777">
            <v>8</v>
          </cell>
        </row>
        <row r="778">
          <cell r="B778">
            <v>42578</v>
          </cell>
          <cell r="C778">
            <v>1.9088000000000001</v>
          </cell>
          <cell r="D778">
            <v>1.8271999999999999</v>
          </cell>
          <cell r="E778">
            <v>8.1600000000000006E-2</v>
          </cell>
          <cell r="F778">
            <v>0</v>
          </cell>
          <cell r="G778">
            <v>0</v>
          </cell>
          <cell r="I778">
            <v>4.8</v>
          </cell>
          <cell r="J778">
            <v>8</v>
          </cell>
        </row>
        <row r="779">
          <cell r="B779">
            <v>42600</v>
          </cell>
          <cell r="C779">
            <v>5.2526000000000002</v>
          </cell>
          <cell r="D779">
            <v>4.8567</v>
          </cell>
          <cell r="E779">
            <v>0.39510000000000001</v>
          </cell>
          <cell r="F779">
            <v>4.0000000000000002E-4</v>
          </cell>
          <cell r="G779">
            <v>4.0000000000000002E-4</v>
          </cell>
          <cell r="J779">
            <v>8</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98124</v>
          </cell>
          <cell r="C783">
            <v>1.0673999999999999</v>
          </cell>
          <cell r="D783">
            <v>0.82809999999999995</v>
          </cell>
          <cell r="E783">
            <v>1.09E-2</v>
          </cell>
          <cell r="F783">
            <v>0.22850000000000001</v>
          </cell>
          <cell r="G783">
            <v>0</v>
          </cell>
          <cell r="H783">
            <v>4.5</v>
          </cell>
          <cell r="I783">
            <v>9</v>
          </cell>
          <cell r="J783">
            <v>15</v>
          </cell>
        </row>
        <row r="784">
          <cell r="B784">
            <v>98104</v>
          </cell>
          <cell r="C784">
            <v>0.42630000000000001</v>
          </cell>
          <cell r="D784">
            <v>0.37280000000000002</v>
          </cell>
          <cell r="E784">
            <v>2.3E-3</v>
          </cell>
          <cell r="F784">
            <v>5.1200000000000002E-2</v>
          </cell>
          <cell r="G784">
            <v>0</v>
          </cell>
          <cell r="H784">
            <v>4.5</v>
          </cell>
          <cell r="I784">
            <v>9</v>
          </cell>
          <cell r="J784">
            <v>15</v>
          </cell>
        </row>
        <row r="785">
          <cell r="B785">
            <v>98106</v>
          </cell>
          <cell r="C785">
            <v>0.67090000000000005</v>
          </cell>
          <cell r="D785">
            <v>0.62739999999999996</v>
          </cell>
          <cell r="E785">
            <v>4.2200000000000001E-2</v>
          </cell>
          <cell r="F785">
            <v>0</v>
          </cell>
          <cell r="G785">
            <v>1.1999999999999999E-3</v>
          </cell>
          <cell r="H785">
            <v>4.5</v>
          </cell>
          <cell r="I785">
            <v>9</v>
          </cell>
          <cell r="J785">
            <v>15</v>
          </cell>
        </row>
        <row r="786">
          <cell r="B786">
            <v>98111</v>
          </cell>
          <cell r="C786">
            <v>2.1646999999999998</v>
          </cell>
          <cell r="D786">
            <v>1.8284</v>
          </cell>
          <cell r="E786">
            <v>5.5399999999999998E-2</v>
          </cell>
          <cell r="F786">
            <v>0.2797</v>
          </cell>
          <cell r="G786">
            <v>1.1999999999999999E-3</v>
          </cell>
          <cell r="H786">
            <v>4.5</v>
          </cell>
          <cell r="I786">
            <v>9</v>
          </cell>
          <cell r="J786">
            <v>15</v>
          </cell>
        </row>
        <row r="787">
          <cell r="B787">
            <v>98101</v>
          </cell>
          <cell r="C787">
            <v>0.113</v>
          </cell>
          <cell r="D787">
            <v>0.10829999999999999</v>
          </cell>
          <cell r="E787">
            <v>4.7000000000000002E-3</v>
          </cell>
          <cell r="F787">
            <v>0</v>
          </cell>
          <cell r="G787">
            <v>0</v>
          </cell>
          <cell r="H787">
            <v>4.5</v>
          </cell>
          <cell r="I787">
            <v>9</v>
          </cell>
          <cell r="J787">
            <v>15</v>
          </cell>
        </row>
        <row r="788">
          <cell r="B788">
            <v>98097</v>
          </cell>
          <cell r="C788">
            <v>0.39610000000000001</v>
          </cell>
          <cell r="D788">
            <v>0.39240000000000003</v>
          </cell>
          <cell r="E788">
            <v>3.7000000000000002E-3</v>
          </cell>
          <cell r="F788">
            <v>0</v>
          </cell>
          <cell r="G788">
            <v>0</v>
          </cell>
          <cell r="H788">
            <v>4.5</v>
          </cell>
          <cell r="I788">
            <v>9</v>
          </cell>
          <cell r="J788">
            <v>15</v>
          </cell>
        </row>
        <row r="789">
          <cell r="B789">
            <v>98097</v>
          </cell>
          <cell r="C789">
            <v>0.44719999999999999</v>
          </cell>
          <cell r="D789">
            <v>0.35399999999999998</v>
          </cell>
          <cell r="E789">
            <v>9.1999999999999998E-3</v>
          </cell>
          <cell r="F789">
            <v>8.4000000000000005E-2</v>
          </cell>
          <cell r="G789">
            <v>0</v>
          </cell>
          <cell r="H789">
            <v>4.5</v>
          </cell>
          <cell r="I789">
            <v>9</v>
          </cell>
          <cell r="J789">
            <v>15</v>
          </cell>
        </row>
        <row r="790">
          <cell r="B790">
            <v>98098</v>
          </cell>
          <cell r="C790">
            <v>0.95630000000000004</v>
          </cell>
          <cell r="D790">
            <v>0.85470000000000002</v>
          </cell>
          <cell r="E790">
            <v>1.7600000000000001E-2</v>
          </cell>
          <cell r="F790">
            <v>8.4000000000000005E-2</v>
          </cell>
          <cell r="G790">
            <v>0</v>
          </cell>
          <cell r="H790">
            <v>4.5</v>
          </cell>
          <cell r="I790">
            <v>9</v>
          </cell>
          <cell r="J790">
            <v>15</v>
          </cell>
        </row>
        <row r="791">
          <cell r="B791">
            <v>98070</v>
          </cell>
          <cell r="C791">
            <v>0.79139999999999999</v>
          </cell>
          <cell r="D791">
            <v>0.69040000000000001</v>
          </cell>
          <cell r="E791">
            <v>3.2500000000000001E-2</v>
          </cell>
          <cell r="F791">
            <v>6.8500000000000005E-2</v>
          </cell>
          <cell r="G791">
            <v>0</v>
          </cell>
          <cell r="H791">
            <v>4.5</v>
          </cell>
          <cell r="I791">
            <v>9</v>
          </cell>
          <cell r="J791">
            <v>15</v>
          </cell>
        </row>
        <row r="792">
          <cell r="B792">
            <v>98027</v>
          </cell>
          <cell r="C792">
            <v>0.49390000000000001</v>
          </cell>
          <cell r="D792">
            <v>0.47049999999999997</v>
          </cell>
          <cell r="E792">
            <v>2.3400000000000001E-2</v>
          </cell>
          <cell r="F792">
            <v>0</v>
          </cell>
          <cell r="G792">
            <v>0</v>
          </cell>
          <cell r="H792">
            <v>4.5</v>
          </cell>
          <cell r="I792">
            <v>9</v>
          </cell>
          <cell r="J792">
            <v>15</v>
          </cell>
        </row>
        <row r="793">
          <cell r="B793">
            <v>98078</v>
          </cell>
          <cell r="C793">
            <v>0.46889999999999998</v>
          </cell>
          <cell r="D793">
            <v>0.43759999999999999</v>
          </cell>
          <cell r="E793">
            <v>3.1199999999999999E-2</v>
          </cell>
          <cell r="F793">
            <v>0</v>
          </cell>
          <cell r="G793">
            <v>0</v>
          </cell>
          <cell r="H793">
            <v>4.5</v>
          </cell>
          <cell r="I793">
            <v>9</v>
          </cell>
          <cell r="J793">
            <v>15</v>
          </cell>
        </row>
        <row r="794">
          <cell r="B794">
            <v>98058</v>
          </cell>
          <cell r="C794">
            <v>1.7542</v>
          </cell>
          <cell r="D794">
            <v>1.5985</v>
          </cell>
          <cell r="E794">
            <v>8.7099999999999997E-2</v>
          </cell>
          <cell r="F794">
            <v>6.8500000000000005E-2</v>
          </cell>
          <cell r="G794">
            <v>0</v>
          </cell>
          <cell r="H794">
            <v>4.5</v>
          </cell>
          <cell r="I794">
            <v>9</v>
          </cell>
          <cell r="J794">
            <v>15</v>
          </cell>
        </row>
        <row r="795">
          <cell r="B795">
            <v>98039</v>
          </cell>
          <cell r="C795">
            <v>1.0731999999999999</v>
          </cell>
          <cell r="D795">
            <v>1.0165999999999999</v>
          </cell>
          <cell r="E795">
            <v>5.6500000000000002E-2</v>
          </cell>
          <cell r="F795">
            <v>0</v>
          </cell>
          <cell r="G795">
            <v>0</v>
          </cell>
          <cell r="H795">
            <v>4.5</v>
          </cell>
          <cell r="I795">
            <v>9</v>
          </cell>
          <cell r="J795">
            <v>15</v>
          </cell>
        </row>
        <row r="796">
          <cell r="B796">
            <v>97997</v>
          </cell>
          <cell r="C796">
            <v>1.6875</v>
          </cell>
          <cell r="D796">
            <v>0.65569999999999995</v>
          </cell>
          <cell r="E796">
            <v>3.3000000000000002E-2</v>
          </cell>
          <cell r="F796">
            <v>0</v>
          </cell>
          <cell r="G796">
            <v>0.99880000000000002</v>
          </cell>
          <cell r="H796">
            <v>4.5</v>
          </cell>
          <cell r="I796">
            <v>9</v>
          </cell>
          <cell r="J796">
            <v>15</v>
          </cell>
        </row>
        <row r="797">
          <cell r="B797">
            <v>98029</v>
          </cell>
          <cell r="C797">
            <v>0.60129999999999995</v>
          </cell>
          <cell r="D797">
            <v>0.55959999999999999</v>
          </cell>
          <cell r="E797">
            <v>1.9800000000000002E-2</v>
          </cell>
          <cell r="F797">
            <v>2.1899999999999999E-2</v>
          </cell>
          <cell r="G797">
            <v>0</v>
          </cell>
          <cell r="H797">
            <v>4.5</v>
          </cell>
          <cell r="I797">
            <v>9</v>
          </cell>
          <cell r="J797">
            <v>15</v>
          </cell>
        </row>
        <row r="798">
          <cell r="B798">
            <v>98022</v>
          </cell>
          <cell r="C798">
            <v>3.3618000000000001</v>
          </cell>
          <cell r="D798">
            <v>2.2319</v>
          </cell>
          <cell r="E798">
            <v>0.10929999999999999</v>
          </cell>
          <cell r="F798">
            <v>2.1899999999999999E-2</v>
          </cell>
          <cell r="G798">
            <v>0.99850000000000005</v>
          </cell>
          <cell r="I798">
            <v>9</v>
          </cell>
          <cell r="J798">
            <v>15</v>
          </cell>
        </row>
        <row r="799">
          <cell r="B799">
            <v>98072</v>
          </cell>
          <cell r="C799">
            <v>8.2362000000000002</v>
          </cell>
          <cell r="D799">
            <v>6.5130999999999997</v>
          </cell>
          <cell r="E799">
            <v>0.26939999999999997</v>
          </cell>
          <cell r="F799">
            <v>0.45419999999999999</v>
          </cell>
          <cell r="G799">
            <v>0.99919999999999998</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96602</v>
          </cell>
          <cell r="C803">
            <v>0.36630000000000001</v>
          </cell>
          <cell r="D803">
            <v>0.33660000000000001</v>
          </cell>
          <cell r="E803">
            <v>2.41E-2</v>
          </cell>
          <cell r="F803">
            <v>5.4999999999999997E-3</v>
          </cell>
          <cell r="G803">
            <v>0</v>
          </cell>
          <cell r="H803">
            <v>2.1</v>
          </cell>
          <cell r="I803">
            <v>4.2</v>
          </cell>
          <cell r="J803">
            <v>7</v>
          </cell>
        </row>
        <row r="804">
          <cell r="B804">
            <v>96602</v>
          </cell>
          <cell r="C804">
            <v>0.3105</v>
          </cell>
          <cell r="D804">
            <v>0.26479999999999998</v>
          </cell>
          <cell r="E804">
            <v>4.5600000000000002E-2</v>
          </cell>
          <cell r="F804">
            <v>0</v>
          </cell>
          <cell r="G804">
            <v>0</v>
          </cell>
          <cell r="H804">
            <v>2.1</v>
          </cell>
          <cell r="I804">
            <v>4.2</v>
          </cell>
          <cell r="J804">
            <v>7</v>
          </cell>
        </row>
        <row r="805">
          <cell r="B805">
            <v>96613</v>
          </cell>
          <cell r="C805">
            <v>0.96870000000000001</v>
          </cell>
          <cell r="D805">
            <v>0.34429999999999999</v>
          </cell>
          <cell r="E805">
            <v>1.7399999999999999E-2</v>
          </cell>
          <cell r="F805">
            <v>0.29399999999999998</v>
          </cell>
          <cell r="G805">
            <v>0.313</v>
          </cell>
          <cell r="H805">
            <v>2.1</v>
          </cell>
          <cell r="I805">
            <v>4.2</v>
          </cell>
          <cell r="J805">
            <v>7</v>
          </cell>
        </row>
        <row r="806">
          <cell r="B806">
            <v>96606</v>
          </cell>
          <cell r="C806">
            <v>1.6455</v>
          </cell>
          <cell r="D806">
            <v>0.94569999999999999</v>
          </cell>
          <cell r="E806">
            <v>8.7099999999999997E-2</v>
          </cell>
          <cell r="F806">
            <v>0.29949999999999999</v>
          </cell>
          <cell r="G806">
            <v>0.313</v>
          </cell>
          <cell r="H806">
            <v>2.1</v>
          </cell>
          <cell r="I806">
            <v>4.2</v>
          </cell>
          <cell r="J806">
            <v>7</v>
          </cell>
        </row>
        <row r="807">
          <cell r="B807">
            <v>96522</v>
          </cell>
          <cell r="C807">
            <v>0.08</v>
          </cell>
          <cell r="D807">
            <v>5.6099999999999997E-2</v>
          </cell>
          <cell r="E807">
            <v>2.3900000000000001E-2</v>
          </cell>
          <cell r="F807">
            <v>0</v>
          </cell>
          <cell r="G807">
            <v>0</v>
          </cell>
          <cell r="H807">
            <v>2.1</v>
          </cell>
          <cell r="I807">
            <v>4.2</v>
          </cell>
          <cell r="J807">
            <v>7</v>
          </cell>
        </row>
        <row r="808">
          <cell r="B808">
            <v>96522</v>
          </cell>
          <cell r="C808">
            <v>0.1205</v>
          </cell>
          <cell r="D808">
            <v>0.1079</v>
          </cell>
          <cell r="E808">
            <v>1.26E-2</v>
          </cell>
          <cell r="F808">
            <v>0</v>
          </cell>
          <cell r="G808">
            <v>0</v>
          </cell>
          <cell r="H808">
            <v>2.1</v>
          </cell>
          <cell r="I808">
            <v>4.2</v>
          </cell>
          <cell r="J808">
            <v>7</v>
          </cell>
        </row>
        <row r="809">
          <cell r="B809">
            <v>96522</v>
          </cell>
          <cell r="C809">
            <v>0.18579999999999999</v>
          </cell>
          <cell r="D809">
            <v>0.16400000000000001</v>
          </cell>
          <cell r="E809">
            <v>2.18E-2</v>
          </cell>
          <cell r="F809">
            <v>0</v>
          </cell>
          <cell r="G809">
            <v>0</v>
          </cell>
          <cell r="H809">
            <v>2.1</v>
          </cell>
          <cell r="I809">
            <v>4.2</v>
          </cell>
          <cell r="J809">
            <v>7</v>
          </cell>
        </row>
        <row r="810">
          <cell r="B810">
            <v>96522</v>
          </cell>
          <cell r="C810">
            <v>0.38629999999999998</v>
          </cell>
          <cell r="D810">
            <v>0.32800000000000001</v>
          </cell>
          <cell r="E810">
            <v>5.8299999999999998E-2</v>
          </cell>
          <cell r="F810">
            <v>0</v>
          </cell>
          <cell r="G810">
            <v>0</v>
          </cell>
          <cell r="H810">
            <v>2.1</v>
          </cell>
          <cell r="I810">
            <v>4.2</v>
          </cell>
          <cell r="J810">
            <v>7</v>
          </cell>
        </row>
        <row r="811">
          <cell r="B811">
            <v>96514</v>
          </cell>
          <cell r="C811">
            <v>0.76539999999999997</v>
          </cell>
          <cell r="D811">
            <v>0.16639999999999999</v>
          </cell>
          <cell r="E811">
            <v>1.8200000000000001E-2</v>
          </cell>
          <cell r="F811">
            <v>0.58069999999999999</v>
          </cell>
          <cell r="G811">
            <v>0</v>
          </cell>
          <cell r="H811">
            <v>2.1</v>
          </cell>
          <cell r="I811">
            <v>4.2</v>
          </cell>
          <cell r="J811">
            <v>7</v>
          </cell>
        </row>
        <row r="812">
          <cell r="B812">
            <v>96530</v>
          </cell>
          <cell r="C812">
            <v>0.2014</v>
          </cell>
          <cell r="D812">
            <v>0.1482</v>
          </cell>
          <cell r="E812">
            <v>3.8300000000000001E-2</v>
          </cell>
          <cell r="F812">
            <v>1.49E-2</v>
          </cell>
          <cell r="G812">
            <v>0</v>
          </cell>
          <cell r="H812">
            <v>2.1</v>
          </cell>
          <cell r="I812">
            <v>4.2</v>
          </cell>
          <cell r="J812">
            <v>7</v>
          </cell>
        </row>
        <row r="813">
          <cell r="B813">
            <v>96437</v>
          </cell>
          <cell r="C813">
            <v>0.63300000000000001</v>
          </cell>
          <cell r="D813">
            <v>0.17699999999999999</v>
          </cell>
          <cell r="E813">
            <v>2.3099999999999999E-2</v>
          </cell>
          <cell r="F813">
            <v>0.11940000000000001</v>
          </cell>
          <cell r="G813">
            <v>0.31340000000000001</v>
          </cell>
          <cell r="H813">
            <v>2.1</v>
          </cell>
          <cell r="I813">
            <v>4.2</v>
          </cell>
          <cell r="J813">
            <v>7</v>
          </cell>
        </row>
        <row r="814">
          <cell r="B814">
            <v>96494</v>
          </cell>
          <cell r="C814">
            <v>1.5996999999999999</v>
          </cell>
          <cell r="D814">
            <v>0.49159999999999998</v>
          </cell>
          <cell r="E814">
            <v>7.9600000000000004E-2</v>
          </cell>
          <cell r="F814">
            <v>0.71509999999999996</v>
          </cell>
          <cell r="G814">
            <v>0.31319999999999998</v>
          </cell>
          <cell r="H814">
            <v>2.1</v>
          </cell>
          <cell r="I814">
            <v>4.2</v>
          </cell>
          <cell r="J814">
            <v>7</v>
          </cell>
        </row>
        <row r="815">
          <cell r="B815">
            <v>96414</v>
          </cell>
          <cell r="C815">
            <v>0.16500000000000001</v>
          </cell>
          <cell r="D815">
            <v>0.13900000000000001</v>
          </cell>
          <cell r="E815">
            <v>2.5999999999999999E-2</v>
          </cell>
          <cell r="F815">
            <v>0</v>
          </cell>
          <cell r="G815">
            <v>0</v>
          </cell>
          <cell r="H815">
            <v>2.1</v>
          </cell>
          <cell r="I815">
            <v>4.2</v>
          </cell>
          <cell r="J815">
            <v>7</v>
          </cell>
        </row>
        <row r="816">
          <cell r="B816">
            <v>96396</v>
          </cell>
          <cell r="C816">
            <v>0.31159999999999999</v>
          </cell>
          <cell r="D816">
            <v>0.28029999999999999</v>
          </cell>
          <cell r="E816">
            <v>1.2E-2</v>
          </cell>
          <cell r="F816">
            <v>0</v>
          </cell>
          <cell r="G816">
            <v>1.9300000000000001E-2</v>
          </cell>
          <cell r="H816">
            <v>2.1</v>
          </cell>
          <cell r="I816">
            <v>4.2</v>
          </cell>
          <cell r="J816">
            <v>7</v>
          </cell>
        </row>
        <row r="817">
          <cell r="B817">
            <v>96377</v>
          </cell>
          <cell r="C817">
            <v>0.1225</v>
          </cell>
          <cell r="D817">
            <v>0.1109</v>
          </cell>
          <cell r="E817">
            <v>1.1599999999999999E-2</v>
          </cell>
          <cell r="F817">
            <v>0</v>
          </cell>
          <cell r="G817">
            <v>0</v>
          </cell>
          <cell r="H817">
            <v>2.1</v>
          </cell>
          <cell r="I817">
            <v>4.2</v>
          </cell>
          <cell r="J817">
            <v>7</v>
          </cell>
        </row>
        <row r="818">
          <cell r="B818">
            <v>96396</v>
          </cell>
          <cell r="C818">
            <v>0.59909999999999997</v>
          </cell>
          <cell r="D818">
            <v>0.5302</v>
          </cell>
          <cell r="E818">
            <v>4.9599999999999998E-2</v>
          </cell>
          <cell r="F818">
            <v>0</v>
          </cell>
          <cell r="G818">
            <v>1.9300000000000001E-2</v>
          </cell>
          <cell r="I818">
            <v>4.2</v>
          </cell>
          <cell r="J818">
            <v>7</v>
          </cell>
        </row>
        <row r="819">
          <cell r="B819">
            <v>96504</v>
          </cell>
          <cell r="C819">
            <v>4.2316000000000003</v>
          </cell>
          <cell r="D819">
            <v>2.2959000000000001</v>
          </cell>
          <cell r="E819">
            <v>0.27460000000000001</v>
          </cell>
          <cell r="F819">
            <v>1.0147999999999999</v>
          </cell>
          <cell r="G819">
            <v>0.64580000000000004</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2,1</v>
          </cell>
          <cell r="I822" t="str">
            <v>Padrão Trimestral = 4,2</v>
          </cell>
          <cell r="J822" t="str">
            <v>Padrão Anual = 7</v>
          </cell>
        </row>
        <row r="823">
          <cell r="B823">
            <v>180120</v>
          </cell>
          <cell r="C823">
            <v>0.40600000000000003</v>
          </cell>
          <cell r="D823">
            <v>0.38619999999999999</v>
          </cell>
          <cell r="E823">
            <v>1.9800000000000002E-2</v>
          </cell>
          <cell r="F823">
            <v>0</v>
          </cell>
          <cell r="G823">
            <v>0</v>
          </cell>
          <cell r="H823">
            <v>2.1</v>
          </cell>
          <cell r="I823">
            <v>4.2</v>
          </cell>
          <cell r="J823">
            <v>7</v>
          </cell>
        </row>
        <row r="824">
          <cell r="B824">
            <v>180062</v>
          </cell>
          <cell r="C824">
            <v>0.46329999999999999</v>
          </cell>
          <cell r="D824">
            <v>0.41120000000000001</v>
          </cell>
          <cell r="E824">
            <v>1.9300000000000001E-2</v>
          </cell>
          <cell r="F824">
            <v>3.27E-2</v>
          </cell>
          <cell r="G824">
            <v>0</v>
          </cell>
          <cell r="H824">
            <v>2.1</v>
          </cell>
          <cell r="I824">
            <v>4.2</v>
          </cell>
          <cell r="J824">
            <v>7</v>
          </cell>
        </row>
        <row r="825">
          <cell r="B825">
            <v>180071</v>
          </cell>
          <cell r="C825">
            <v>0.49330000000000002</v>
          </cell>
          <cell r="D825">
            <v>0.4783</v>
          </cell>
          <cell r="E825">
            <v>1.5100000000000001E-2</v>
          </cell>
          <cell r="F825">
            <v>0</v>
          </cell>
          <cell r="G825">
            <v>0</v>
          </cell>
          <cell r="H825">
            <v>2.1</v>
          </cell>
          <cell r="I825">
            <v>4.2</v>
          </cell>
          <cell r="J825">
            <v>7</v>
          </cell>
        </row>
        <row r="826">
          <cell r="B826">
            <v>180084</v>
          </cell>
          <cell r="C826">
            <v>1.3626</v>
          </cell>
          <cell r="D826">
            <v>1.2757000000000001</v>
          </cell>
          <cell r="E826">
            <v>5.4199999999999998E-2</v>
          </cell>
          <cell r="F826">
            <v>3.27E-2</v>
          </cell>
          <cell r="G826">
            <v>0</v>
          </cell>
          <cell r="H826">
            <v>2.1</v>
          </cell>
          <cell r="I826">
            <v>4.2</v>
          </cell>
          <cell r="J826">
            <v>7</v>
          </cell>
        </row>
        <row r="827">
          <cell r="B827">
            <v>180009</v>
          </cell>
          <cell r="C827">
            <v>0.1663</v>
          </cell>
          <cell r="D827">
            <v>0.15079999999999999</v>
          </cell>
          <cell r="E827">
            <v>1.54E-2</v>
          </cell>
          <cell r="F827">
            <v>0</v>
          </cell>
          <cell r="G827">
            <v>0</v>
          </cell>
          <cell r="H827">
            <v>2.1</v>
          </cell>
          <cell r="I827">
            <v>4.2</v>
          </cell>
          <cell r="J827">
            <v>7</v>
          </cell>
        </row>
        <row r="828">
          <cell r="B828">
            <v>180009</v>
          </cell>
          <cell r="C828">
            <v>0.16830000000000001</v>
          </cell>
          <cell r="D828">
            <v>0.152</v>
          </cell>
          <cell r="E828">
            <v>1.6199999999999999E-2</v>
          </cell>
          <cell r="F828">
            <v>0</v>
          </cell>
          <cell r="G828">
            <v>0</v>
          </cell>
          <cell r="H828">
            <v>2.1</v>
          </cell>
          <cell r="I828">
            <v>4.2</v>
          </cell>
          <cell r="J828">
            <v>7</v>
          </cell>
        </row>
        <row r="829">
          <cell r="B829">
            <v>180009</v>
          </cell>
          <cell r="C829">
            <v>0.38850000000000001</v>
          </cell>
          <cell r="D829">
            <v>0.2177</v>
          </cell>
          <cell r="E829">
            <v>1.6E-2</v>
          </cell>
          <cell r="F829">
            <v>0.15479999999999999</v>
          </cell>
          <cell r="G829">
            <v>0</v>
          </cell>
          <cell r="H829">
            <v>2.1</v>
          </cell>
          <cell r="I829">
            <v>4.2</v>
          </cell>
          <cell r="J829">
            <v>7</v>
          </cell>
        </row>
        <row r="830">
          <cell r="B830">
            <v>180009</v>
          </cell>
          <cell r="C830">
            <v>0.72309999999999997</v>
          </cell>
          <cell r="D830">
            <v>0.52049999999999996</v>
          </cell>
          <cell r="E830">
            <v>4.7600000000000003E-2</v>
          </cell>
          <cell r="F830">
            <v>0.15479999999999999</v>
          </cell>
          <cell r="G830">
            <v>0</v>
          </cell>
          <cell r="H830">
            <v>2.1</v>
          </cell>
          <cell r="I830">
            <v>4.2</v>
          </cell>
          <cell r="J830">
            <v>7</v>
          </cell>
        </row>
        <row r="831">
          <cell r="B831">
            <v>179991</v>
          </cell>
          <cell r="C831">
            <v>0.45829999999999999</v>
          </cell>
          <cell r="D831">
            <v>0.40939999999999999</v>
          </cell>
          <cell r="E831">
            <v>1.61E-2</v>
          </cell>
          <cell r="F831">
            <v>3.2800000000000003E-2</v>
          </cell>
          <cell r="G831">
            <v>0</v>
          </cell>
          <cell r="H831">
            <v>2.1</v>
          </cell>
          <cell r="I831">
            <v>4.2</v>
          </cell>
          <cell r="J831">
            <v>7</v>
          </cell>
        </row>
        <row r="832">
          <cell r="B832">
            <v>179868</v>
          </cell>
          <cell r="C832">
            <v>0.36849999999999999</v>
          </cell>
          <cell r="D832">
            <v>0.28179999999999999</v>
          </cell>
          <cell r="E832">
            <v>1.9699999999999999E-2</v>
          </cell>
          <cell r="F832">
            <v>6.7000000000000004E-2</v>
          </cell>
          <cell r="G832">
            <v>0</v>
          </cell>
          <cell r="H832">
            <v>2.1</v>
          </cell>
          <cell r="I832">
            <v>4.2</v>
          </cell>
          <cell r="J832">
            <v>7</v>
          </cell>
        </row>
        <row r="833">
          <cell r="B833">
            <v>179858</v>
          </cell>
          <cell r="C833">
            <v>0.57150000000000001</v>
          </cell>
          <cell r="D833">
            <v>0.55679999999999996</v>
          </cell>
          <cell r="E833">
            <v>1.4800000000000001E-2</v>
          </cell>
          <cell r="F833">
            <v>0</v>
          </cell>
          <cell r="G833">
            <v>0</v>
          </cell>
          <cell r="H833">
            <v>2.1</v>
          </cell>
          <cell r="I833">
            <v>4.2</v>
          </cell>
          <cell r="J833">
            <v>7</v>
          </cell>
        </row>
        <row r="834">
          <cell r="B834">
            <v>179906</v>
          </cell>
          <cell r="C834">
            <v>1.3983000000000001</v>
          </cell>
          <cell r="D834">
            <v>1.248</v>
          </cell>
          <cell r="E834">
            <v>5.0599999999999999E-2</v>
          </cell>
          <cell r="F834">
            <v>9.98E-2</v>
          </cell>
          <cell r="G834">
            <v>0</v>
          </cell>
          <cell r="H834">
            <v>2.1</v>
          </cell>
          <cell r="I834">
            <v>4.2</v>
          </cell>
          <cell r="J834">
            <v>7</v>
          </cell>
        </row>
        <row r="835">
          <cell r="B835">
            <v>179799</v>
          </cell>
          <cell r="C835">
            <v>0.26590000000000003</v>
          </cell>
          <cell r="D835">
            <v>0.25580000000000003</v>
          </cell>
          <cell r="E835">
            <v>1.01E-2</v>
          </cell>
          <cell r="F835">
            <v>0</v>
          </cell>
          <cell r="G835">
            <v>0</v>
          </cell>
          <cell r="H835">
            <v>2.1</v>
          </cell>
          <cell r="I835">
            <v>4.2</v>
          </cell>
          <cell r="J835">
            <v>7</v>
          </cell>
        </row>
        <row r="836">
          <cell r="B836">
            <v>179754</v>
          </cell>
          <cell r="C836">
            <v>0.24030000000000001</v>
          </cell>
          <cell r="D836">
            <v>0.2339</v>
          </cell>
          <cell r="E836">
            <v>5.8999999999999999E-3</v>
          </cell>
          <cell r="F836">
            <v>5.9999999999999995E-4</v>
          </cell>
          <cell r="G836">
            <v>0</v>
          </cell>
          <cell r="H836">
            <v>2.1</v>
          </cell>
          <cell r="I836">
            <v>4.2</v>
          </cell>
          <cell r="J836">
            <v>7</v>
          </cell>
        </row>
        <row r="837">
          <cell r="B837">
            <v>179747</v>
          </cell>
          <cell r="C837">
            <v>0.78249999999999997</v>
          </cell>
          <cell r="D837">
            <v>0.751</v>
          </cell>
          <cell r="E837">
            <v>1.61E-2</v>
          </cell>
          <cell r="F837">
            <v>1.54E-2</v>
          </cell>
          <cell r="G837">
            <v>0</v>
          </cell>
          <cell r="H837">
            <v>2.1</v>
          </cell>
          <cell r="I837">
            <v>4.2</v>
          </cell>
          <cell r="J837">
            <v>7</v>
          </cell>
        </row>
        <row r="838">
          <cell r="B838">
            <v>179767</v>
          </cell>
          <cell r="C838">
            <v>1.2886</v>
          </cell>
          <cell r="D838">
            <v>1.2405999999999999</v>
          </cell>
          <cell r="E838">
            <v>3.2099999999999997E-2</v>
          </cell>
          <cell r="F838">
            <v>1.6E-2</v>
          </cell>
          <cell r="G838">
            <v>0</v>
          </cell>
          <cell r="I838">
            <v>4.2</v>
          </cell>
          <cell r="J838">
            <v>7</v>
          </cell>
        </row>
        <row r="839">
          <cell r="B839">
            <v>179941</v>
          </cell>
          <cell r="C839">
            <v>4.7725</v>
          </cell>
          <cell r="D839">
            <v>4.2846000000000002</v>
          </cell>
          <cell r="E839">
            <v>0.1845</v>
          </cell>
          <cell r="F839">
            <v>0.30330000000000001</v>
          </cell>
          <cell r="G839">
            <v>0</v>
          </cell>
          <cell r="J839">
            <v>7</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3,6</v>
          </cell>
          <cell r="J842" t="str">
            <v>Padrão Anual = 6</v>
          </cell>
        </row>
        <row r="843">
          <cell r="B843">
            <v>227779</v>
          </cell>
          <cell r="C843">
            <v>0.25009999999999999</v>
          </cell>
          <cell r="D843">
            <v>0.23599999999999999</v>
          </cell>
          <cell r="E843">
            <v>1.41E-2</v>
          </cell>
          <cell r="F843">
            <v>0</v>
          </cell>
          <cell r="G843">
            <v>0</v>
          </cell>
          <cell r="H843">
            <v>2</v>
          </cell>
          <cell r="I843">
            <v>3.6</v>
          </cell>
          <cell r="J843">
            <v>6</v>
          </cell>
        </row>
        <row r="844">
          <cell r="B844">
            <v>227840</v>
          </cell>
          <cell r="C844">
            <v>0.2586</v>
          </cell>
          <cell r="D844">
            <v>0.24510000000000001</v>
          </cell>
          <cell r="E844">
            <v>1.35E-2</v>
          </cell>
          <cell r="F844">
            <v>0</v>
          </cell>
          <cell r="G844">
            <v>0</v>
          </cell>
          <cell r="H844">
            <v>2</v>
          </cell>
          <cell r="I844">
            <v>3.6</v>
          </cell>
          <cell r="J844">
            <v>6</v>
          </cell>
        </row>
        <row r="845">
          <cell r="B845">
            <v>227845</v>
          </cell>
          <cell r="C845">
            <v>0.36549999999999999</v>
          </cell>
          <cell r="D845">
            <v>0.34870000000000001</v>
          </cell>
          <cell r="E845">
            <v>1.11E-2</v>
          </cell>
          <cell r="F845">
            <v>5.7000000000000002E-3</v>
          </cell>
          <cell r="G845">
            <v>0</v>
          </cell>
          <cell r="H845">
            <v>2</v>
          </cell>
          <cell r="I845">
            <v>3.6</v>
          </cell>
          <cell r="J845">
            <v>6</v>
          </cell>
        </row>
        <row r="846">
          <cell r="B846">
            <v>227821</v>
          </cell>
          <cell r="C846">
            <v>0.87419999999999998</v>
          </cell>
          <cell r="D846">
            <v>0.82979999999999998</v>
          </cell>
          <cell r="E846">
            <v>3.8699999999999998E-2</v>
          </cell>
          <cell r="F846">
            <v>5.7000000000000002E-3</v>
          </cell>
          <cell r="G846">
            <v>0</v>
          </cell>
          <cell r="H846">
            <v>2</v>
          </cell>
          <cell r="I846">
            <v>3.6</v>
          </cell>
          <cell r="J846">
            <v>6</v>
          </cell>
        </row>
        <row r="847">
          <cell r="B847">
            <v>227819</v>
          </cell>
          <cell r="C847">
            <v>0.23380000000000001</v>
          </cell>
          <cell r="D847">
            <v>8.7599999999999997E-2</v>
          </cell>
          <cell r="E847">
            <v>1.5900000000000001E-2</v>
          </cell>
          <cell r="F847">
            <v>0.1303</v>
          </cell>
          <cell r="G847">
            <v>0</v>
          </cell>
          <cell r="H847">
            <v>2</v>
          </cell>
          <cell r="I847">
            <v>3.6</v>
          </cell>
          <cell r="J847">
            <v>6</v>
          </cell>
        </row>
        <row r="848">
          <cell r="B848">
            <v>227819</v>
          </cell>
          <cell r="C848">
            <v>0.50729999999999997</v>
          </cell>
          <cell r="D848">
            <v>0.21809999999999999</v>
          </cell>
          <cell r="E848">
            <v>8.6999999999999994E-3</v>
          </cell>
          <cell r="F848">
            <v>0.28060000000000002</v>
          </cell>
          <cell r="G848">
            <v>0</v>
          </cell>
          <cell r="H848">
            <v>2</v>
          </cell>
          <cell r="I848">
            <v>3.6</v>
          </cell>
          <cell r="J848">
            <v>6</v>
          </cell>
        </row>
        <row r="849">
          <cell r="B849">
            <v>227819</v>
          </cell>
          <cell r="C849">
            <v>9.2200000000000004E-2</v>
          </cell>
          <cell r="D849">
            <v>8.4199999999999997E-2</v>
          </cell>
          <cell r="E849">
            <v>8.0000000000000002E-3</v>
          </cell>
          <cell r="F849">
            <v>0</v>
          </cell>
          <cell r="G849">
            <v>0</v>
          </cell>
          <cell r="H849">
            <v>2</v>
          </cell>
          <cell r="I849">
            <v>3.6</v>
          </cell>
          <cell r="J849">
            <v>6</v>
          </cell>
        </row>
        <row r="850">
          <cell r="B850">
            <v>227819</v>
          </cell>
          <cell r="C850">
            <v>0.83330000000000004</v>
          </cell>
          <cell r="D850">
            <v>0.38990000000000002</v>
          </cell>
          <cell r="E850">
            <v>3.2599999999999997E-2</v>
          </cell>
          <cell r="F850">
            <v>0.41089999999999999</v>
          </cell>
          <cell r="G850">
            <v>0</v>
          </cell>
          <cell r="H850">
            <v>2</v>
          </cell>
          <cell r="I850">
            <v>3.6</v>
          </cell>
          <cell r="J850">
            <v>6</v>
          </cell>
        </row>
        <row r="851">
          <cell r="B851">
            <v>227845</v>
          </cell>
          <cell r="C851">
            <v>0.3291</v>
          </cell>
          <cell r="D851">
            <v>0.31659999999999999</v>
          </cell>
          <cell r="E851">
            <v>1.26E-2</v>
          </cell>
          <cell r="F851">
            <v>0</v>
          </cell>
          <cell r="G851">
            <v>0</v>
          </cell>
          <cell r="H851">
            <v>2</v>
          </cell>
          <cell r="I851">
            <v>3.6</v>
          </cell>
          <cell r="J851">
            <v>6</v>
          </cell>
        </row>
        <row r="852">
          <cell r="B852">
            <v>227639</v>
          </cell>
          <cell r="C852">
            <v>0.2928</v>
          </cell>
          <cell r="D852">
            <v>0.26519999999999999</v>
          </cell>
          <cell r="E852">
            <v>2.7699999999999999E-2</v>
          </cell>
          <cell r="F852">
            <v>0</v>
          </cell>
          <cell r="G852">
            <v>0</v>
          </cell>
          <cell r="H852">
            <v>2</v>
          </cell>
          <cell r="I852">
            <v>3.6</v>
          </cell>
          <cell r="J852">
            <v>6</v>
          </cell>
        </row>
        <row r="853">
          <cell r="B853">
            <v>227494</v>
          </cell>
          <cell r="C853">
            <v>0.37509999999999999</v>
          </cell>
          <cell r="D853">
            <v>0.26619999999999999</v>
          </cell>
          <cell r="E853">
            <v>5.1999999999999998E-3</v>
          </cell>
          <cell r="F853">
            <v>0.1037</v>
          </cell>
          <cell r="G853">
            <v>0</v>
          </cell>
          <cell r="H853">
            <v>2</v>
          </cell>
          <cell r="I853">
            <v>3.6</v>
          </cell>
          <cell r="J853">
            <v>6</v>
          </cell>
        </row>
        <row r="854">
          <cell r="B854">
            <v>227659</v>
          </cell>
          <cell r="C854">
            <v>0.997</v>
          </cell>
          <cell r="D854">
            <v>0.84799999999999998</v>
          </cell>
          <cell r="E854">
            <v>4.5499999999999999E-2</v>
          </cell>
          <cell r="F854">
            <v>0.1036</v>
          </cell>
          <cell r="G854">
            <v>0</v>
          </cell>
          <cell r="H854">
            <v>2</v>
          </cell>
          <cell r="I854">
            <v>3.6</v>
          </cell>
          <cell r="J854">
            <v>6</v>
          </cell>
        </row>
        <row r="855">
          <cell r="B855">
            <v>227419</v>
          </cell>
          <cell r="C855">
            <v>0.2167</v>
          </cell>
          <cell r="D855">
            <v>0.2094</v>
          </cell>
          <cell r="E855">
            <v>7.3000000000000001E-3</v>
          </cell>
          <cell r="F855">
            <v>0</v>
          </cell>
          <cell r="G855">
            <v>0</v>
          </cell>
          <cell r="H855">
            <v>2</v>
          </cell>
          <cell r="I855">
            <v>3.6</v>
          </cell>
          <cell r="J855">
            <v>6</v>
          </cell>
        </row>
        <row r="856">
          <cell r="B856">
            <v>227305</v>
          </cell>
          <cell r="C856">
            <v>0.4748</v>
          </cell>
          <cell r="D856">
            <v>0.4405</v>
          </cell>
          <cell r="E856">
            <v>7.3000000000000001E-3</v>
          </cell>
          <cell r="F856">
            <v>0</v>
          </cell>
          <cell r="G856">
            <v>2.69E-2</v>
          </cell>
          <cell r="H856">
            <v>2</v>
          </cell>
          <cell r="I856">
            <v>3.6</v>
          </cell>
          <cell r="J856">
            <v>6</v>
          </cell>
        </row>
        <row r="857">
          <cell r="B857">
            <v>227552</v>
          </cell>
          <cell r="C857">
            <v>0.50719999999999998</v>
          </cell>
          <cell r="D857">
            <v>0.48459999999999998</v>
          </cell>
          <cell r="E857">
            <v>1.7299999999999999E-2</v>
          </cell>
          <cell r="F857">
            <v>5.4000000000000003E-3</v>
          </cell>
          <cell r="G857">
            <v>0</v>
          </cell>
          <cell r="H857">
            <v>2</v>
          </cell>
          <cell r="I857">
            <v>3.6</v>
          </cell>
          <cell r="J857">
            <v>6</v>
          </cell>
        </row>
        <row r="858">
          <cell r="B858">
            <v>227425</v>
          </cell>
          <cell r="C858">
            <v>1.1987000000000001</v>
          </cell>
          <cell r="D858">
            <v>1.1345000000000001</v>
          </cell>
          <cell r="E858">
            <v>3.1899999999999998E-2</v>
          </cell>
          <cell r="F858">
            <v>5.4000000000000003E-3</v>
          </cell>
          <cell r="G858">
            <v>2.69E-2</v>
          </cell>
          <cell r="I858">
            <v>3.6</v>
          </cell>
          <cell r="J858">
            <v>6</v>
          </cell>
        </row>
        <row r="859">
          <cell r="B859">
            <v>227681</v>
          </cell>
          <cell r="C859">
            <v>3.9028</v>
          </cell>
          <cell r="D859">
            <v>3.2017000000000002</v>
          </cell>
          <cell r="E859">
            <v>0.1487</v>
          </cell>
          <cell r="F859">
            <v>0.52590000000000003</v>
          </cell>
          <cell r="G859">
            <v>2.69E-2</v>
          </cell>
          <cell r="J859">
            <v>6</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7218</v>
          </cell>
          <cell r="C863">
            <v>1.9608000000000001</v>
          </cell>
          <cell r="D863">
            <v>1.9159999999999999</v>
          </cell>
          <cell r="E863">
            <v>4.4699999999999997E-2</v>
          </cell>
          <cell r="F863">
            <v>0</v>
          </cell>
          <cell r="G863">
            <v>0</v>
          </cell>
          <cell r="H863">
            <v>3</v>
          </cell>
          <cell r="I863">
            <v>6</v>
          </cell>
          <cell r="J863">
            <v>10</v>
          </cell>
        </row>
        <row r="864">
          <cell r="B864">
            <v>7218</v>
          </cell>
          <cell r="C864">
            <v>0.25009999999999999</v>
          </cell>
          <cell r="D864">
            <v>0.2046</v>
          </cell>
          <cell r="E864">
            <v>4.5400000000000003E-2</v>
          </cell>
          <cell r="F864">
            <v>0</v>
          </cell>
          <cell r="G864">
            <v>0</v>
          </cell>
          <cell r="H864">
            <v>3</v>
          </cell>
          <cell r="I864">
            <v>6</v>
          </cell>
          <cell r="J864">
            <v>10</v>
          </cell>
        </row>
        <row r="865">
          <cell r="B865">
            <v>7218</v>
          </cell>
          <cell r="C865">
            <v>2.4281000000000001</v>
          </cell>
          <cell r="D865">
            <v>2.3170999999999999</v>
          </cell>
          <cell r="E865">
            <v>0.111</v>
          </cell>
          <cell r="F865">
            <v>0</v>
          </cell>
          <cell r="G865">
            <v>0</v>
          </cell>
          <cell r="H865">
            <v>3</v>
          </cell>
          <cell r="I865">
            <v>6</v>
          </cell>
          <cell r="J865">
            <v>10</v>
          </cell>
        </row>
        <row r="866">
          <cell r="B866">
            <v>7218</v>
          </cell>
          <cell r="C866">
            <v>4.6390000000000002</v>
          </cell>
          <cell r="D866">
            <v>4.4377000000000004</v>
          </cell>
          <cell r="E866">
            <v>0.2011</v>
          </cell>
          <cell r="F866">
            <v>0</v>
          </cell>
          <cell r="G866">
            <v>0</v>
          </cell>
          <cell r="H866">
            <v>3</v>
          </cell>
          <cell r="I866">
            <v>6</v>
          </cell>
          <cell r="J866">
            <v>10</v>
          </cell>
        </row>
        <row r="867">
          <cell r="B867">
            <v>7217</v>
          </cell>
          <cell r="C867">
            <v>0.1797</v>
          </cell>
          <cell r="D867">
            <v>0.1598</v>
          </cell>
          <cell r="E867">
            <v>0.02</v>
          </cell>
          <cell r="F867">
            <v>0</v>
          </cell>
          <cell r="G867">
            <v>0</v>
          </cell>
          <cell r="H867">
            <v>3</v>
          </cell>
          <cell r="I867">
            <v>6</v>
          </cell>
          <cell r="J867">
            <v>10</v>
          </cell>
        </row>
        <row r="868">
          <cell r="B868">
            <v>7217</v>
          </cell>
          <cell r="C868">
            <v>2.6743999999999999</v>
          </cell>
          <cell r="D868">
            <v>1.9403999999999999</v>
          </cell>
          <cell r="E868">
            <v>4.2299999999999997E-2</v>
          </cell>
          <cell r="F868">
            <v>0.69169999999999998</v>
          </cell>
          <cell r="G868">
            <v>0</v>
          </cell>
          <cell r="H868">
            <v>3</v>
          </cell>
          <cell r="I868">
            <v>6</v>
          </cell>
          <cell r="J868">
            <v>10</v>
          </cell>
        </row>
        <row r="869">
          <cell r="B869">
            <v>7217</v>
          </cell>
          <cell r="C869">
            <v>0.90759999999999996</v>
          </cell>
          <cell r="D869">
            <v>0.73470000000000002</v>
          </cell>
          <cell r="E869">
            <v>0.1729</v>
          </cell>
          <cell r="F869">
            <v>0</v>
          </cell>
          <cell r="G869">
            <v>0</v>
          </cell>
          <cell r="H869">
            <v>3</v>
          </cell>
          <cell r="I869">
            <v>6</v>
          </cell>
          <cell r="J869">
            <v>10</v>
          </cell>
        </row>
        <row r="870">
          <cell r="B870">
            <v>7217</v>
          </cell>
          <cell r="C870">
            <v>3.7616999999999998</v>
          </cell>
          <cell r="D870">
            <v>2.8349000000000002</v>
          </cell>
          <cell r="E870">
            <v>0.23519999999999999</v>
          </cell>
          <cell r="F870">
            <v>0.69169999999999998</v>
          </cell>
          <cell r="G870">
            <v>0</v>
          </cell>
          <cell r="H870">
            <v>3</v>
          </cell>
          <cell r="I870">
            <v>6</v>
          </cell>
          <cell r="J870">
            <v>10</v>
          </cell>
        </row>
        <row r="871">
          <cell r="B871">
            <v>7217</v>
          </cell>
          <cell r="C871">
            <v>0.1804</v>
          </cell>
          <cell r="D871">
            <v>0.17499999999999999</v>
          </cell>
          <cell r="E871">
            <v>5.4000000000000003E-3</v>
          </cell>
          <cell r="F871">
            <v>0</v>
          </cell>
          <cell r="G871">
            <v>0</v>
          </cell>
          <cell r="H871">
            <v>3</v>
          </cell>
          <cell r="I871">
            <v>6</v>
          </cell>
          <cell r="J871">
            <v>10</v>
          </cell>
        </row>
        <row r="872">
          <cell r="B872">
            <v>7221</v>
          </cell>
          <cell r="C872">
            <v>0.16689999999999999</v>
          </cell>
          <cell r="D872">
            <v>0.16689999999999999</v>
          </cell>
          <cell r="E872">
            <v>0</v>
          </cell>
          <cell r="F872">
            <v>0</v>
          </cell>
          <cell r="G872">
            <v>0</v>
          </cell>
          <cell r="H872">
            <v>3</v>
          </cell>
          <cell r="I872">
            <v>6</v>
          </cell>
          <cell r="J872">
            <v>10</v>
          </cell>
        </row>
        <row r="873">
          <cell r="B873">
            <v>7219</v>
          </cell>
          <cell r="C873">
            <v>1.2528999999999999</v>
          </cell>
          <cell r="D873">
            <v>0.55489999999999995</v>
          </cell>
          <cell r="E873">
            <v>6.1999999999999998E-3</v>
          </cell>
          <cell r="F873">
            <v>0</v>
          </cell>
          <cell r="G873">
            <v>0.69179999999999997</v>
          </cell>
          <cell r="H873">
            <v>3</v>
          </cell>
          <cell r="I873">
            <v>6</v>
          </cell>
          <cell r="J873">
            <v>10</v>
          </cell>
        </row>
        <row r="874">
          <cell r="B874">
            <v>7219</v>
          </cell>
          <cell r="C874">
            <v>1.6002000000000001</v>
          </cell>
          <cell r="D874">
            <v>0.89680000000000004</v>
          </cell>
          <cell r="E874">
            <v>1.1599999999999999E-2</v>
          </cell>
          <cell r="F874">
            <v>0</v>
          </cell>
          <cell r="G874">
            <v>0.69179999999999997</v>
          </cell>
          <cell r="H874">
            <v>3</v>
          </cell>
          <cell r="I874">
            <v>6</v>
          </cell>
          <cell r="J874">
            <v>10</v>
          </cell>
        </row>
        <row r="875">
          <cell r="B875">
            <v>7219</v>
          </cell>
          <cell r="C875">
            <v>0.21759999999999999</v>
          </cell>
          <cell r="D875">
            <v>0.192</v>
          </cell>
          <cell r="E875">
            <v>2.5600000000000001E-2</v>
          </cell>
          <cell r="F875">
            <v>0</v>
          </cell>
          <cell r="G875">
            <v>0</v>
          </cell>
          <cell r="H875">
            <v>3</v>
          </cell>
          <cell r="I875">
            <v>6</v>
          </cell>
          <cell r="J875">
            <v>10</v>
          </cell>
        </row>
        <row r="876">
          <cell r="B876">
            <v>7219</v>
          </cell>
          <cell r="C876">
            <v>1.1000000000000001</v>
          </cell>
          <cell r="D876">
            <v>1.0548999999999999</v>
          </cell>
          <cell r="E876">
            <v>4.5199999999999997E-2</v>
          </cell>
          <cell r="F876">
            <v>0</v>
          </cell>
          <cell r="G876">
            <v>0</v>
          </cell>
          <cell r="H876">
            <v>3</v>
          </cell>
          <cell r="I876">
            <v>6</v>
          </cell>
          <cell r="J876">
            <v>10</v>
          </cell>
        </row>
        <row r="877">
          <cell r="B877">
            <v>7219</v>
          </cell>
          <cell r="C877">
            <v>0.80900000000000005</v>
          </cell>
          <cell r="D877">
            <v>0.80859999999999999</v>
          </cell>
          <cell r="E877">
            <v>4.0000000000000002E-4</v>
          </cell>
          <cell r="F877">
            <v>0</v>
          </cell>
          <cell r="G877">
            <v>0</v>
          </cell>
          <cell r="H877">
            <v>3</v>
          </cell>
          <cell r="I877">
            <v>6</v>
          </cell>
          <cell r="J877">
            <v>10</v>
          </cell>
        </row>
        <row r="878">
          <cell r="B878">
            <v>7219</v>
          </cell>
          <cell r="C878">
            <v>2.1265999999999998</v>
          </cell>
          <cell r="D878">
            <v>2.0554999999999999</v>
          </cell>
          <cell r="E878">
            <v>7.1199999999999999E-2</v>
          </cell>
          <cell r="F878">
            <v>0</v>
          </cell>
          <cell r="G878">
            <v>0</v>
          </cell>
          <cell r="I878">
            <v>6</v>
          </cell>
          <cell r="J878">
            <v>10</v>
          </cell>
        </row>
        <row r="879">
          <cell r="B879">
            <v>7218</v>
          </cell>
          <cell r="C879">
            <v>12.1275</v>
          </cell>
          <cell r="D879">
            <v>10.2249</v>
          </cell>
          <cell r="E879">
            <v>0.51910000000000001</v>
          </cell>
          <cell r="F879">
            <v>0.69159999999999999</v>
          </cell>
          <cell r="G879">
            <v>0.69189999999999996</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118359</v>
          </cell>
          <cell r="C883">
            <v>0.29770000000000002</v>
          </cell>
          <cell r="D883">
            <v>0.2893</v>
          </cell>
          <cell r="E883">
            <v>8.3999999999999995E-3</v>
          </cell>
          <cell r="F883">
            <v>0</v>
          </cell>
          <cell r="G883">
            <v>0</v>
          </cell>
          <cell r="H883">
            <v>2</v>
          </cell>
          <cell r="I883">
            <v>3.6</v>
          </cell>
          <cell r="J883">
            <v>6</v>
          </cell>
        </row>
        <row r="884">
          <cell r="B884">
            <v>118531</v>
          </cell>
          <cell r="C884">
            <v>0.1341</v>
          </cell>
          <cell r="D884">
            <v>0.12920000000000001</v>
          </cell>
          <cell r="E884">
            <v>4.8999999999999998E-3</v>
          </cell>
          <cell r="F884">
            <v>0</v>
          </cell>
          <cell r="G884">
            <v>0</v>
          </cell>
          <cell r="H884">
            <v>2</v>
          </cell>
          <cell r="I884">
            <v>3.6</v>
          </cell>
          <cell r="J884">
            <v>6</v>
          </cell>
        </row>
        <row r="885">
          <cell r="B885">
            <v>118525</v>
          </cell>
          <cell r="C885">
            <v>0.69220000000000004</v>
          </cell>
          <cell r="D885">
            <v>0.54500000000000004</v>
          </cell>
          <cell r="E885">
            <v>2.1499999999999998E-2</v>
          </cell>
          <cell r="F885">
            <v>0.12559999999999999</v>
          </cell>
          <cell r="G885">
            <v>0</v>
          </cell>
          <cell r="H885">
            <v>2</v>
          </cell>
          <cell r="I885">
            <v>3.6</v>
          </cell>
          <cell r="J885">
            <v>6</v>
          </cell>
        </row>
        <row r="886">
          <cell r="B886">
            <v>118472</v>
          </cell>
          <cell r="C886">
            <v>1.1241000000000001</v>
          </cell>
          <cell r="D886">
            <v>0.96350000000000002</v>
          </cell>
          <cell r="E886">
            <v>3.4799999999999998E-2</v>
          </cell>
          <cell r="F886">
            <v>0.12570000000000001</v>
          </cell>
          <cell r="G886">
            <v>0</v>
          </cell>
          <cell r="H886">
            <v>2</v>
          </cell>
          <cell r="I886">
            <v>3.6</v>
          </cell>
          <cell r="J886">
            <v>6</v>
          </cell>
        </row>
        <row r="887">
          <cell r="B887">
            <v>118483</v>
          </cell>
          <cell r="C887">
            <v>0.122</v>
          </cell>
          <cell r="D887">
            <v>0.1162</v>
          </cell>
          <cell r="E887">
            <v>5.7999999999999996E-3</v>
          </cell>
          <cell r="F887">
            <v>0</v>
          </cell>
          <cell r="G887">
            <v>0</v>
          </cell>
          <cell r="H887">
            <v>2</v>
          </cell>
          <cell r="I887">
            <v>3.6</v>
          </cell>
          <cell r="J887">
            <v>6</v>
          </cell>
        </row>
        <row r="888">
          <cell r="B888">
            <v>118482</v>
          </cell>
          <cell r="C888">
            <v>6.0600000000000001E-2</v>
          </cell>
          <cell r="D888">
            <v>5.45E-2</v>
          </cell>
          <cell r="E888">
            <v>3.5999999999999999E-3</v>
          </cell>
          <cell r="F888">
            <v>2.5000000000000001E-3</v>
          </cell>
          <cell r="G888">
            <v>0</v>
          </cell>
          <cell r="H888">
            <v>2</v>
          </cell>
          <cell r="I888">
            <v>3.6</v>
          </cell>
          <cell r="J888">
            <v>6</v>
          </cell>
        </row>
        <row r="889">
          <cell r="B889">
            <v>118482</v>
          </cell>
          <cell r="C889">
            <v>9.4299999999999995E-2</v>
          </cell>
          <cell r="D889">
            <v>9.0499999999999997E-2</v>
          </cell>
          <cell r="E889">
            <v>3.8E-3</v>
          </cell>
          <cell r="F889">
            <v>0</v>
          </cell>
          <cell r="G889">
            <v>0</v>
          </cell>
          <cell r="H889">
            <v>2</v>
          </cell>
          <cell r="I889">
            <v>3.6</v>
          </cell>
          <cell r="J889">
            <v>6</v>
          </cell>
        </row>
        <row r="890">
          <cell r="B890">
            <v>118482</v>
          </cell>
          <cell r="C890">
            <v>0.27689999999999998</v>
          </cell>
          <cell r="D890">
            <v>0.26119999999999999</v>
          </cell>
          <cell r="E890">
            <v>1.32E-2</v>
          </cell>
          <cell r="F890">
            <v>2.5000000000000001E-3</v>
          </cell>
          <cell r="G890">
            <v>0</v>
          </cell>
          <cell r="H890">
            <v>2</v>
          </cell>
          <cell r="I890">
            <v>3.6</v>
          </cell>
          <cell r="J890">
            <v>6</v>
          </cell>
        </row>
        <row r="891">
          <cell r="B891">
            <v>118500</v>
          </cell>
          <cell r="C891">
            <v>0.18490000000000001</v>
          </cell>
          <cell r="D891">
            <v>0.17680000000000001</v>
          </cell>
          <cell r="E891">
            <v>8.0999999999999996E-3</v>
          </cell>
          <cell r="F891">
            <v>0</v>
          </cell>
          <cell r="G891">
            <v>0</v>
          </cell>
          <cell r="H891">
            <v>2</v>
          </cell>
          <cell r="I891">
            <v>3.6</v>
          </cell>
          <cell r="J891">
            <v>6</v>
          </cell>
        </row>
        <row r="892">
          <cell r="B892">
            <v>118221</v>
          </cell>
          <cell r="C892">
            <v>0.1331</v>
          </cell>
          <cell r="D892">
            <v>8.6699999999999999E-2</v>
          </cell>
          <cell r="E892">
            <v>1.9900000000000001E-2</v>
          </cell>
          <cell r="F892">
            <v>2.6499999999999999E-2</v>
          </cell>
          <cell r="G892">
            <v>0</v>
          </cell>
          <cell r="H892">
            <v>2</v>
          </cell>
          <cell r="I892">
            <v>3.6</v>
          </cell>
          <cell r="J892">
            <v>6</v>
          </cell>
        </row>
        <row r="893">
          <cell r="B893">
            <v>118216</v>
          </cell>
          <cell r="C893">
            <v>0.30549999999999999</v>
          </cell>
          <cell r="D893">
            <v>0.28420000000000001</v>
          </cell>
          <cell r="E893">
            <v>1.8700000000000001E-2</v>
          </cell>
          <cell r="F893">
            <v>2.5999999999999999E-3</v>
          </cell>
          <cell r="G893">
            <v>0</v>
          </cell>
          <cell r="H893">
            <v>2</v>
          </cell>
          <cell r="I893">
            <v>3.6</v>
          </cell>
          <cell r="J893">
            <v>6</v>
          </cell>
        </row>
        <row r="894">
          <cell r="B894">
            <v>118312</v>
          </cell>
          <cell r="C894">
            <v>0.62339999999999995</v>
          </cell>
          <cell r="D894">
            <v>0.54769999999999996</v>
          </cell>
          <cell r="E894">
            <v>4.6699999999999998E-2</v>
          </cell>
          <cell r="F894">
            <v>2.9100000000000001E-2</v>
          </cell>
          <cell r="G894">
            <v>0</v>
          </cell>
          <cell r="H894">
            <v>2</v>
          </cell>
          <cell r="I894">
            <v>3.6</v>
          </cell>
          <cell r="J894">
            <v>6</v>
          </cell>
        </row>
        <row r="895">
          <cell r="B895">
            <v>118308</v>
          </cell>
          <cell r="C895">
            <v>0.1638</v>
          </cell>
          <cell r="D895">
            <v>0.1502</v>
          </cell>
          <cell r="E895">
            <v>1.3599999999999999E-2</v>
          </cell>
          <cell r="F895">
            <v>0</v>
          </cell>
          <cell r="G895">
            <v>0</v>
          </cell>
          <cell r="H895">
            <v>2</v>
          </cell>
          <cell r="I895">
            <v>3.6</v>
          </cell>
          <cell r="J895">
            <v>6</v>
          </cell>
        </row>
        <row r="896">
          <cell r="B896">
            <v>118269</v>
          </cell>
          <cell r="C896">
            <v>0.21199999999999999</v>
          </cell>
          <cell r="D896">
            <v>0.1991</v>
          </cell>
          <cell r="E896">
            <v>1.29E-2</v>
          </cell>
          <cell r="F896">
            <v>0</v>
          </cell>
          <cell r="G896">
            <v>0</v>
          </cell>
          <cell r="H896">
            <v>2</v>
          </cell>
          <cell r="I896">
            <v>3.6</v>
          </cell>
          <cell r="J896">
            <v>6</v>
          </cell>
        </row>
        <row r="897">
          <cell r="B897">
            <v>118201</v>
          </cell>
          <cell r="C897">
            <v>0.22159999999999999</v>
          </cell>
          <cell r="D897">
            <v>0.1069</v>
          </cell>
          <cell r="E897">
            <v>5.3499999999999999E-2</v>
          </cell>
          <cell r="F897">
            <v>6.1199999999999997E-2</v>
          </cell>
          <cell r="G897">
            <v>0</v>
          </cell>
          <cell r="H897">
            <v>2</v>
          </cell>
          <cell r="I897">
            <v>3.6</v>
          </cell>
          <cell r="J897">
            <v>6</v>
          </cell>
        </row>
        <row r="898">
          <cell r="B898">
            <v>118259</v>
          </cell>
          <cell r="C898">
            <v>0.59740000000000004</v>
          </cell>
          <cell r="D898">
            <v>0.45619999999999999</v>
          </cell>
          <cell r="E898">
            <v>0.08</v>
          </cell>
          <cell r="F898">
            <v>6.1199999999999997E-2</v>
          </cell>
          <cell r="G898">
            <v>0</v>
          </cell>
          <cell r="I898">
            <v>3.6</v>
          </cell>
          <cell r="J898">
            <v>6</v>
          </cell>
        </row>
        <row r="899">
          <cell r="B899">
            <v>118381</v>
          </cell>
          <cell r="C899">
            <v>2.6219000000000001</v>
          </cell>
          <cell r="D899">
            <v>2.2288000000000001</v>
          </cell>
          <cell r="E899">
            <v>0.17460000000000001</v>
          </cell>
          <cell r="F899">
            <v>0.21840000000000001</v>
          </cell>
          <cell r="G899">
            <v>0</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4,2</v>
          </cell>
          <cell r="I902" t="str">
            <v>Padrão Trimestral = 8,4</v>
          </cell>
          <cell r="J902" t="str">
            <v>Padrão Anual = 14</v>
          </cell>
        </row>
        <row r="903">
          <cell r="B903">
            <v>8110</v>
          </cell>
          <cell r="C903">
            <v>0.65920000000000001</v>
          </cell>
          <cell r="D903">
            <v>0.60360000000000003</v>
          </cell>
          <cell r="E903">
            <v>5.45E-2</v>
          </cell>
          <cell r="F903">
            <v>1.1000000000000001E-3</v>
          </cell>
          <cell r="G903">
            <v>0</v>
          </cell>
          <cell r="H903">
            <v>4.2</v>
          </cell>
          <cell r="I903">
            <v>8.4</v>
          </cell>
          <cell r="J903">
            <v>14</v>
          </cell>
        </row>
        <row r="904">
          <cell r="B904">
            <v>8110</v>
          </cell>
          <cell r="C904">
            <v>1.0212000000000001</v>
          </cell>
          <cell r="D904">
            <v>0.71660000000000001</v>
          </cell>
          <cell r="E904">
            <v>8.3999999999999995E-3</v>
          </cell>
          <cell r="F904">
            <v>0.29620000000000002</v>
          </cell>
          <cell r="G904">
            <v>0</v>
          </cell>
          <cell r="H904">
            <v>4.2</v>
          </cell>
          <cell r="I904">
            <v>8.4</v>
          </cell>
          <cell r="J904">
            <v>14</v>
          </cell>
        </row>
        <row r="905">
          <cell r="B905">
            <v>8110</v>
          </cell>
          <cell r="C905">
            <v>1.4651000000000001</v>
          </cell>
          <cell r="D905">
            <v>1.4643999999999999</v>
          </cell>
          <cell r="E905">
            <v>6.9999999999999999E-4</v>
          </cell>
          <cell r="F905">
            <v>0</v>
          </cell>
          <cell r="G905">
            <v>0</v>
          </cell>
          <cell r="H905">
            <v>4.2</v>
          </cell>
          <cell r="I905">
            <v>8.4</v>
          </cell>
          <cell r="J905">
            <v>14</v>
          </cell>
        </row>
        <row r="906">
          <cell r="B906">
            <v>8110</v>
          </cell>
          <cell r="C906">
            <v>3.1455000000000002</v>
          </cell>
          <cell r="D906">
            <v>2.7846000000000002</v>
          </cell>
          <cell r="E906">
            <v>6.3600000000000004E-2</v>
          </cell>
          <cell r="F906">
            <v>0.29730000000000001</v>
          </cell>
          <cell r="G906">
            <v>0</v>
          </cell>
          <cell r="H906">
            <v>4.2</v>
          </cell>
          <cell r="I906">
            <v>8.4</v>
          </cell>
          <cell r="J906">
            <v>14</v>
          </cell>
        </row>
        <row r="907">
          <cell r="B907">
            <v>8110</v>
          </cell>
          <cell r="C907">
            <v>0.16550000000000001</v>
          </cell>
          <cell r="D907">
            <v>0.16550000000000001</v>
          </cell>
          <cell r="E907">
            <v>0</v>
          </cell>
          <cell r="F907">
            <v>0</v>
          </cell>
          <cell r="G907">
            <v>0</v>
          </cell>
          <cell r="H907">
            <v>4.2</v>
          </cell>
          <cell r="I907">
            <v>8.4</v>
          </cell>
          <cell r="J907">
            <v>14</v>
          </cell>
        </row>
        <row r="908">
          <cell r="B908">
            <v>8110</v>
          </cell>
          <cell r="C908">
            <v>0.52659999999999996</v>
          </cell>
          <cell r="D908">
            <v>0.51449999999999996</v>
          </cell>
          <cell r="E908">
            <v>1.21E-2</v>
          </cell>
          <cell r="F908">
            <v>0</v>
          </cell>
          <cell r="G908">
            <v>0</v>
          </cell>
          <cell r="H908">
            <v>4.2</v>
          </cell>
          <cell r="I908">
            <v>8.4</v>
          </cell>
          <cell r="J908">
            <v>14</v>
          </cell>
        </row>
        <row r="909">
          <cell r="B909">
            <v>8110</v>
          </cell>
          <cell r="C909">
            <v>0.25540000000000002</v>
          </cell>
          <cell r="D909">
            <v>0.20749999999999999</v>
          </cell>
          <cell r="E909">
            <v>4.7800000000000002E-2</v>
          </cell>
          <cell r="F909">
            <v>0</v>
          </cell>
          <cell r="G909">
            <v>0</v>
          </cell>
          <cell r="H909">
            <v>4.2</v>
          </cell>
          <cell r="I909">
            <v>8.4</v>
          </cell>
          <cell r="J909">
            <v>14</v>
          </cell>
        </row>
        <row r="910">
          <cell r="B910">
            <v>8110</v>
          </cell>
          <cell r="C910">
            <v>0.94750000000000001</v>
          </cell>
          <cell r="D910">
            <v>0.88749999999999996</v>
          </cell>
          <cell r="E910">
            <v>5.9900000000000002E-2</v>
          </cell>
          <cell r="F910">
            <v>0</v>
          </cell>
          <cell r="G910">
            <v>0</v>
          </cell>
          <cell r="H910">
            <v>4.2</v>
          </cell>
          <cell r="I910">
            <v>8.4</v>
          </cell>
          <cell r="J910">
            <v>14</v>
          </cell>
        </row>
        <row r="911">
          <cell r="B911">
            <v>8110</v>
          </cell>
          <cell r="C911">
            <v>0.629</v>
          </cell>
          <cell r="D911">
            <v>0.628</v>
          </cell>
          <cell r="E911">
            <v>1E-3</v>
          </cell>
          <cell r="F911">
            <v>0</v>
          </cell>
          <cell r="G911">
            <v>0</v>
          </cell>
          <cell r="H911">
            <v>4.2</v>
          </cell>
          <cell r="I911">
            <v>8.4</v>
          </cell>
          <cell r="J911">
            <v>14</v>
          </cell>
        </row>
        <row r="912">
          <cell r="B912">
            <v>8110</v>
          </cell>
          <cell r="C912">
            <v>0.106</v>
          </cell>
          <cell r="D912">
            <v>0.1032</v>
          </cell>
          <cell r="E912">
            <v>2.8E-3</v>
          </cell>
          <cell r="F912">
            <v>0</v>
          </cell>
          <cell r="G912">
            <v>0</v>
          </cell>
          <cell r="H912">
            <v>4.2</v>
          </cell>
          <cell r="I912">
            <v>8.4</v>
          </cell>
          <cell r="J912">
            <v>14</v>
          </cell>
        </row>
        <row r="913">
          <cell r="B913">
            <v>8110</v>
          </cell>
          <cell r="C913">
            <v>0.75829999999999997</v>
          </cell>
          <cell r="D913">
            <v>0.31950000000000001</v>
          </cell>
          <cell r="E913">
            <v>0</v>
          </cell>
          <cell r="F913">
            <v>0</v>
          </cell>
          <cell r="G913">
            <v>0.43880000000000002</v>
          </cell>
          <cell r="H913">
            <v>4.2</v>
          </cell>
          <cell r="I913">
            <v>8.4</v>
          </cell>
          <cell r="J913">
            <v>14</v>
          </cell>
        </row>
        <row r="914">
          <cell r="B914">
            <v>8110</v>
          </cell>
          <cell r="C914">
            <v>1.4933000000000001</v>
          </cell>
          <cell r="D914">
            <v>1.0507</v>
          </cell>
          <cell r="E914">
            <v>3.8E-3</v>
          </cell>
          <cell r="F914">
            <v>0</v>
          </cell>
          <cell r="G914">
            <v>0.43880000000000002</v>
          </cell>
          <cell r="H914">
            <v>4.2</v>
          </cell>
          <cell r="I914">
            <v>8.4</v>
          </cell>
          <cell r="J914">
            <v>14</v>
          </cell>
        </row>
        <row r="915">
          <cell r="B915">
            <v>8110</v>
          </cell>
          <cell r="C915">
            <v>0.88039999999999996</v>
          </cell>
          <cell r="D915">
            <v>0.51900000000000002</v>
          </cell>
          <cell r="E915">
            <v>6.5199999999999994E-2</v>
          </cell>
          <cell r="F915">
            <v>0.29620000000000002</v>
          </cell>
          <cell r="G915">
            <v>0</v>
          </cell>
          <cell r="H915">
            <v>4.2</v>
          </cell>
          <cell r="I915">
            <v>8.4</v>
          </cell>
          <cell r="J915">
            <v>14</v>
          </cell>
        </row>
        <row r="916">
          <cell r="B916">
            <v>8110</v>
          </cell>
          <cell r="C916">
            <v>0.85670000000000002</v>
          </cell>
          <cell r="D916">
            <v>0.55400000000000005</v>
          </cell>
          <cell r="E916">
            <v>5.4000000000000003E-3</v>
          </cell>
          <cell r="F916">
            <v>0</v>
          </cell>
          <cell r="G916">
            <v>0.29730000000000001</v>
          </cell>
          <cell r="H916">
            <v>4.2</v>
          </cell>
          <cell r="I916">
            <v>8.4</v>
          </cell>
          <cell r="J916">
            <v>14</v>
          </cell>
        </row>
        <row r="917">
          <cell r="B917">
            <v>8110</v>
          </cell>
          <cell r="C917">
            <v>1.2613000000000001</v>
          </cell>
          <cell r="D917">
            <v>1.2591000000000001</v>
          </cell>
          <cell r="E917">
            <v>2.2000000000000001E-3</v>
          </cell>
          <cell r="F917">
            <v>0</v>
          </cell>
          <cell r="G917">
            <v>0</v>
          </cell>
          <cell r="H917">
            <v>4.2</v>
          </cell>
          <cell r="I917">
            <v>8.4</v>
          </cell>
          <cell r="J917">
            <v>14</v>
          </cell>
        </row>
        <row r="918">
          <cell r="B918">
            <v>8110</v>
          </cell>
          <cell r="C918">
            <v>2.9984000000000002</v>
          </cell>
          <cell r="D918">
            <v>2.3321000000000001</v>
          </cell>
          <cell r="E918">
            <v>7.2800000000000004E-2</v>
          </cell>
          <cell r="F918">
            <v>0.29620000000000002</v>
          </cell>
          <cell r="G918">
            <v>0.29730000000000001</v>
          </cell>
          <cell r="I918">
            <v>8.4</v>
          </cell>
          <cell r="J918">
            <v>14</v>
          </cell>
        </row>
        <row r="919">
          <cell r="B919">
            <v>8110</v>
          </cell>
          <cell r="C919">
            <v>8.5846999999999998</v>
          </cell>
          <cell r="D919">
            <v>7.0548999999999999</v>
          </cell>
          <cell r="E919">
            <v>0.2001</v>
          </cell>
          <cell r="F919">
            <v>0.59350000000000003</v>
          </cell>
          <cell r="G919">
            <v>0.73609999999999998</v>
          </cell>
          <cell r="J919">
            <v>14</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67102</v>
          </cell>
          <cell r="C923">
            <v>0.4304</v>
          </cell>
          <cell r="D923">
            <v>0.27050000000000002</v>
          </cell>
          <cell r="E923">
            <v>0.01</v>
          </cell>
          <cell r="F923">
            <v>0.14979999999999999</v>
          </cell>
          <cell r="G923">
            <v>0</v>
          </cell>
          <cell r="H923">
            <v>2</v>
          </cell>
          <cell r="I923">
            <v>2.4</v>
          </cell>
          <cell r="J923">
            <v>4</v>
          </cell>
        </row>
        <row r="924">
          <cell r="B924">
            <v>67100</v>
          </cell>
          <cell r="C924">
            <v>0.12920000000000001</v>
          </cell>
          <cell r="D924">
            <v>0.08</v>
          </cell>
          <cell r="E924">
            <v>4.9200000000000001E-2</v>
          </cell>
          <cell r="F924">
            <v>0</v>
          </cell>
          <cell r="G924">
            <v>0</v>
          </cell>
          <cell r="H924">
            <v>2</v>
          </cell>
          <cell r="I924">
            <v>2.4</v>
          </cell>
          <cell r="J924">
            <v>4</v>
          </cell>
        </row>
        <row r="925">
          <cell r="B925">
            <v>67106</v>
          </cell>
          <cell r="C925">
            <v>8.77E-2</v>
          </cell>
          <cell r="D925">
            <v>6.3700000000000007E-2</v>
          </cell>
          <cell r="E925">
            <v>6.1999999999999998E-3</v>
          </cell>
          <cell r="F925">
            <v>1.7899999999999999E-2</v>
          </cell>
          <cell r="G925">
            <v>0</v>
          </cell>
          <cell r="H925">
            <v>2</v>
          </cell>
          <cell r="I925">
            <v>2.4</v>
          </cell>
          <cell r="J925">
            <v>4</v>
          </cell>
        </row>
        <row r="926">
          <cell r="B926">
            <v>67103</v>
          </cell>
          <cell r="C926">
            <v>0.64729999999999999</v>
          </cell>
          <cell r="D926">
            <v>0.41420000000000001</v>
          </cell>
          <cell r="E926">
            <v>6.54E-2</v>
          </cell>
          <cell r="F926">
            <v>0.16769999999999999</v>
          </cell>
          <cell r="G926">
            <v>0</v>
          </cell>
          <cell r="H926">
            <v>2</v>
          </cell>
          <cell r="I926">
            <v>2.4</v>
          </cell>
          <cell r="J926">
            <v>4</v>
          </cell>
        </row>
        <row r="927">
          <cell r="B927">
            <v>67086</v>
          </cell>
          <cell r="C927">
            <v>0.23139999999999999</v>
          </cell>
          <cell r="D927">
            <v>0.18759999999999999</v>
          </cell>
          <cell r="E927">
            <v>1.7600000000000001E-2</v>
          </cell>
          <cell r="F927">
            <v>2.6200000000000001E-2</v>
          </cell>
          <cell r="G927">
            <v>0</v>
          </cell>
          <cell r="H927">
            <v>2</v>
          </cell>
          <cell r="I927">
            <v>2.4</v>
          </cell>
          <cell r="J927">
            <v>4</v>
          </cell>
        </row>
        <row r="928">
          <cell r="B928">
            <v>67072</v>
          </cell>
          <cell r="C928">
            <v>0.72040000000000004</v>
          </cell>
          <cell r="D928">
            <v>9.5500000000000002E-2</v>
          </cell>
          <cell r="E928">
            <v>2.0000000000000001E-4</v>
          </cell>
          <cell r="F928">
            <v>0.62480000000000002</v>
          </cell>
          <cell r="G928">
            <v>0</v>
          </cell>
          <cell r="H928">
            <v>2</v>
          </cell>
          <cell r="I928">
            <v>2.4</v>
          </cell>
          <cell r="J928">
            <v>4</v>
          </cell>
        </row>
        <row r="929">
          <cell r="B929">
            <v>67072</v>
          </cell>
          <cell r="C929">
            <v>0.25340000000000001</v>
          </cell>
          <cell r="D929">
            <v>0.1971</v>
          </cell>
          <cell r="E929">
            <v>6.0000000000000001E-3</v>
          </cell>
          <cell r="F929">
            <v>5.0299999999999997E-2</v>
          </cell>
          <cell r="G929">
            <v>0</v>
          </cell>
          <cell r="H929">
            <v>2</v>
          </cell>
          <cell r="I929">
            <v>2.4</v>
          </cell>
          <cell r="J929">
            <v>4</v>
          </cell>
        </row>
        <row r="930">
          <cell r="B930">
            <v>67077</v>
          </cell>
          <cell r="C930">
            <v>1.2052</v>
          </cell>
          <cell r="D930">
            <v>0.48020000000000002</v>
          </cell>
          <cell r="E930">
            <v>2.3800000000000002E-2</v>
          </cell>
          <cell r="F930">
            <v>0.70130000000000003</v>
          </cell>
          <cell r="G930">
            <v>0</v>
          </cell>
          <cell r="H930">
            <v>2</v>
          </cell>
          <cell r="I930">
            <v>2.4</v>
          </cell>
          <cell r="J930">
            <v>4</v>
          </cell>
        </row>
        <row r="931">
          <cell r="B931">
            <v>67072</v>
          </cell>
          <cell r="C931">
            <v>0.37490000000000001</v>
          </cell>
          <cell r="D931">
            <v>0.33829999999999999</v>
          </cell>
          <cell r="E931">
            <v>3.6600000000000001E-2</v>
          </cell>
          <cell r="F931">
            <v>0</v>
          </cell>
          <cell r="G931">
            <v>0</v>
          </cell>
          <cell r="H931">
            <v>2</v>
          </cell>
          <cell r="I931">
            <v>2.4</v>
          </cell>
          <cell r="J931">
            <v>4</v>
          </cell>
        </row>
        <row r="932">
          <cell r="B932">
            <v>67059</v>
          </cell>
          <cell r="C932">
            <v>0.24529999999999999</v>
          </cell>
          <cell r="D932">
            <v>0.18679999999999999</v>
          </cell>
          <cell r="E932">
            <v>1E-3</v>
          </cell>
          <cell r="F932">
            <v>5.7500000000000002E-2</v>
          </cell>
          <cell r="G932">
            <v>0</v>
          </cell>
          <cell r="H932">
            <v>2</v>
          </cell>
          <cell r="I932">
            <v>2.4</v>
          </cell>
          <cell r="J932">
            <v>4</v>
          </cell>
        </row>
        <row r="933">
          <cell r="B933">
            <v>67056</v>
          </cell>
          <cell r="C933">
            <v>0.75209999999999999</v>
          </cell>
          <cell r="D933">
            <v>0.1124</v>
          </cell>
          <cell r="E933">
            <v>1.4999999999999999E-2</v>
          </cell>
          <cell r="F933">
            <v>0.62470000000000003</v>
          </cell>
          <cell r="G933">
            <v>0</v>
          </cell>
          <cell r="H933">
            <v>2</v>
          </cell>
          <cell r="I933">
            <v>2.4</v>
          </cell>
          <cell r="J933">
            <v>4</v>
          </cell>
        </row>
        <row r="934">
          <cell r="B934">
            <v>67062</v>
          </cell>
          <cell r="C934">
            <v>1.3723000000000001</v>
          </cell>
          <cell r="D934">
            <v>0.63749999999999996</v>
          </cell>
          <cell r="E934">
            <v>5.2600000000000001E-2</v>
          </cell>
          <cell r="F934">
            <v>0.68210000000000004</v>
          </cell>
          <cell r="G934">
            <v>0</v>
          </cell>
          <cell r="H934">
            <v>2</v>
          </cell>
          <cell r="I934">
            <v>2.4</v>
          </cell>
          <cell r="J934">
            <v>4</v>
          </cell>
        </row>
        <row r="935">
          <cell r="B935">
            <v>67055</v>
          </cell>
          <cell r="C935">
            <v>8.5199999999999998E-2</v>
          </cell>
          <cell r="D935">
            <v>8.1100000000000005E-2</v>
          </cell>
          <cell r="E935">
            <v>4.1000000000000003E-3</v>
          </cell>
          <cell r="F935">
            <v>0</v>
          </cell>
          <cell r="G935">
            <v>0</v>
          </cell>
          <cell r="H935">
            <v>2</v>
          </cell>
          <cell r="I935">
            <v>2.4</v>
          </cell>
          <cell r="J935">
            <v>4</v>
          </cell>
        </row>
        <row r="936">
          <cell r="B936">
            <v>67042</v>
          </cell>
          <cell r="C936">
            <v>0.24510000000000001</v>
          </cell>
          <cell r="D936">
            <v>7.9799999999999996E-2</v>
          </cell>
          <cell r="E936">
            <v>4.8300000000000003E-2</v>
          </cell>
          <cell r="F936">
            <v>0</v>
          </cell>
          <cell r="G936">
            <v>0.11700000000000001</v>
          </cell>
          <cell r="H936">
            <v>2</v>
          </cell>
          <cell r="I936">
            <v>2.4</v>
          </cell>
          <cell r="J936">
            <v>4</v>
          </cell>
        </row>
        <row r="937">
          <cell r="B937">
            <v>67041</v>
          </cell>
          <cell r="C937">
            <v>0.35020000000000001</v>
          </cell>
          <cell r="D937">
            <v>0.23930000000000001</v>
          </cell>
          <cell r="E937">
            <v>8.8000000000000005E-3</v>
          </cell>
          <cell r="F937">
            <v>0.10199999999999999</v>
          </cell>
          <cell r="G937">
            <v>0</v>
          </cell>
          <cell r="H937">
            <v>2</v>
          </cell>
          <cell r="I937">
            <v>2.4</v>
          </cell>
          <cell r="J937">
            <v>4</v>
          </cell>
        </row>
        <row r="938">
          <cell r="B938">
            <v>67046</v>
          </cell>
          <cell r="C938">
            <v>0.68049999999999999</v>
          </cell>
          <cell r="D938">
            <v>0.4002</v>
          </cell>
          <cell r="E938">
            <v>6.1199999999999997E-2</v>
          </cell>
          <cell r="F938">
            <v>0.10199999999999999</v>
          </cell>
          <cell r="G938">
            <v>0.11700000000000001</v>
          </cell>
          <cell r="I938">
            <v>2.4</v>
          </cell>
          <cell r="J938">
            <v>4</v>
          </cell>
        </row>
        <row r="939">
          <cell r="B939">
            <v>67072</v>
          </cell>
          <cell r="C939">
            <v>3.9051</v>
          </cell>
          <cell r="D939">
            <v>1.9320999999999999</v>
          </cell>
          <cell r="E939">
            <v>0.20300000000000001</v>
          </cell>
          <cell r="F939">
            <v>1.6531</v>
          </cell>
          <cell r="G939">
            <v>0.1169</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2,4</v>
          </cell>
          <cell r="I942" t="str">
            <v>Padrão Trimestral = 4,8</v>
          </cell>
          <cell r="J942" t="str">
            <v>Padrão Anual = 8</v>
          </cell>
        </row>
        <row r="943">
          <cell r="B943">
            <v>53340</v>
          </cell>
          <cell r="C943">
            <v>0.44169999999999998</v>
          </cell>
          <cell r="D943">
            <v>0.41370000000000001</v>
          </cell>
          <cell r="E943">
            <v>2.8000000000000001E-2</v>
          </cell>
          <cell r="F943">
            <v>0</v>
          </cell>
          <cell r="G943">
            <v>0</v>
          </cell>
          <cell r="H943">
            <v>2.4</v>
          </cell>
          <cell r="I943">
            <v>4.8</v>
          </cell>
          <cell r="J943">
            <v>8</v>
          </cell>
        </row>
        <row r="944">
          <cell r="B944">
            <v>53340</v>
          </cell>
          <cell r="C944">
            <v>0.37130000000000002</v>
          </cell>
          <cell r="D944">
            <v>0.35060000000000002</v>
          </cell>
          <cell r="E944">
            <v>2.0799999999999999E-2</v>
          </cell>
          <cell r="F944">
            <v>0</v>
          </cell>
          <cell r="G944">
            <v>0</v>
          </cell>
          <cell r="H944">
            <v>2.4</v>
          </cell>
          <cell r="I944">
            <v>4.8</v>
          </cell>
          <cell r="J944">
            <v>8</v>
          </cell>
        </row>
        <row r="945">
          <cell r="B945">
            <v>53325</v>
          </cell>
          <cell r="C945">
            <v>0.25879999999999997</v>
          </cell>
          <cell r="D945">
            <v>0.23549999999999999</v>
          </cell>
          <cell r="E945">
            <v>2.3300000000000001E-2</v>
          </cell>
          <cell r="F945">
            <v>0</v>
          </cell>
          <cell r="G945">
            <v>0</v>
          </cell>
          <cell r="H945">
            <v>2.4</v>
          </cell>
          <cell r="I945">
            <v>4.8</v>
          </cell>
          <cell r="J945">
            <v>8</v>
          </cell>
        </row>
        <row r="946">
          <cell r="B946">
            <v>53335</v>
          </cell>
          <cell r="C946">
            <v>1.0718000000000001</v>
          </cell>
          <cell r="D946">
            <v>0.99980000000000002</v>
          </cell>
          <cell r="E946">
            <v>7.2099999999999997E-2</v>
          </cell>
          <cell r="F946">
            <v>0</v>
          </cell>
          <cell r="G946">
            <v>0</v>
          </cell>
          <cell r="H946">
            <v>2.4</v>
          </cell>
          <cell r="I946">
            <v>4.8</v>
          </cell>
          <cell r="J946">
            <v>8</v>
          </cell>
        </row>
        <row r="947">
          <cell r="B947">
            <v>53316</v>
          </cell>
          <cell r="C947">
            <v>0.73509999999999998</v>
          </cell>
          <cell r="D947">
            <v>0.1217</v>
          </cell>
          <cell r="E947">
            <v>3.8300000000000001E-2</v>
          </cell>
          <cell r="F947">
            <v>0.57509999999999994</v>
          </cell>
          <cell r="G947">
            <v>0</v>
          </cell>
          <cell r="H947">
            <v>2.4</v>
          </cell>
          <cell r="I947">
            <v>4.8</v>
          </cell>
          <cell r="J947">
            <v>8</v>
          </cell>
        </row>
        <row r="948">
          <cell r="B948">
            <v>53316</v>
          </cell>
          <cell r="C948">
            <v>0.51570000000000005</v>
          </cell>
          <cell r="D948">
            <v>0.41889999999999999</v>
          </cell>
          <cell r="E948">
            <v>9.6799999999999997E-2</v>
          </cell>
          <cell r="F948">
            <v>0</v>
          </cell>
          <cell r="G948">
            <v>0</v>
          </cell>
          <cell r="H948">
            <v>2.4</v>
          </cell>
          <cell r="I948">
            <v>4.8</v>
          </cell>
          <cell r="J948">
            <v>8</v>
          </cell>
        </row>
        <row r="949">
          <cell r="B949">
            <v>53316</v>
          </cell>
          <cell r="C949">
            <v>0.49370000000000003</v>
          </cell>
          <cell r="D949">
            <v>0.46739999999999998</v>
          </cell>
          <cell r="E949">
            <v>1.29E-2</v>
          </cell>
          <cell r="F949">
            <v>1.34E-2</v>
          </cell>
          <cell r="G949">
            <v>0</v>
          </cell>
          <cell r="H949">
            <v>2.4</v>
          </cell>
          <cell r="I949">
            <v>4.8</v>
          </cell>
          <cell r="J949">
            <v>8</v>
          </cell>
        </row>
        <row r="950">
          <cell r="B950">
            <v>53316</v>
          </cell>
          <cell r="C950">
            <v>1.7444999999999999</v>
          </cell>
          <cell r="D950">
            <v>1.008</v>
          </cell>
          <cell r="E950">
            <v>0.14799999999999999</v>
          </cell>
          <cell r="F950">
            <v>0.58850000000000002</v>
          </cell>
          <cell r="G950">
            <v>0</v>
          </cell>
          <cell r="H950">
            <v>2.4</v>
          </cell>
          <cell r="I950">
            <v>4.8</v>
          </cell>
          <cell r="J950">
            <v>8</v>
          </cell>
        </row>
        <row r="951">
          <cell r="B951">
            <v>53316</v>
          </cell>
          <cell r="C951">
            <v>0.42499999999999999</v>
          </cell>
          <cell r="D951">
            <v>0.40100000000000002</v>
          </cell>
          <cell r="E951">
            <v>2.3900000000000001E-2</v>
          </cell>
          <cell r="F951">
            <v>0</v>
          </cell>
          <cell r="G951">
            <v>0</v>
          </cell>
          <cell r="H951">
            <v>2.4</v>
          </cell>
          <cell r="I951">
            <v>4.8</v>
          </cell>
          <cell r="J951">
            <v>8</v>
          </cell>
        </row>
        <row r="952">
          <cell r="B952">
            <v>53289</v>
          </cell>
          <cell r="C952">
            <v>0.43240000000000001</v>
          </cell>
          <cell r="D952">
            <v>0.41520000000000001</v>
          </cell>
          <cell r="E952">
            <v>1.72E-2</v>
          </cell>
          <cell r="F952">
            <v>0</v>
          </cell>
          <cell r="G952">
            <v>0</v>
          </cell>
          <cell r="H952">
            <v>2.4</v>
          </cell>
          <cell r="I952">
            <v>4.8</v>
          </cell>
          <cell r="J952">
            <v>8</v>
          </cell>
        </row>
        <row r="953">
          <cell r="B953">
            <v>53263</v>
          </cell>
          <cell r="C953">
            <v>0.501</v>
          </cell>
          <cell r="D953">
            <v>0.49209999999999998</v>
          </cell>
          <cell r="E953">
            <v>8.8999999999999999E-3</v>
          </cell>
          <cell r="F953">
            <v>0</v>
          </cell>
          <cell r="G953">
            <v>0</v>
          </cell>
          <cell r="H953">
            <v>2.4</v>
          </cell>
          <cell r="I953">
            <v>4.8</v>
          </cell>
          <cell r="J953">
            <v>8</v>
          </cell>
        </row>
        <row r="954">
          <cell r="B954">
            <v>53289</v>
          </cell>
          <cell r="C954">
            <v>1.3584000000000001</v>
          </cell>
          <cell r="D954">
            <v>1.3083</v>
          </cell>
          <cell r="E954">
            <v>0.05</v>
          </cell>
          <cell r="F954">
            <v>0</v>
          </cell>
          <cell r="G954">
            <v>0</v>
          </cell>
          <cell r="H954">
            <v>2.4</v>
          </cell>
          <cell r="I954">
            <v>4.8</v>
          </cell>
          <cell r="J954">
            <v>8</v>
          </cell>
        </row>
        <row r="955">
          <cell r="B955">
            <v>53264</v>
          </cell>
          <cell r="C955">
            <v>0.4103</v>
          </cell>
          <cell r="D955">
            <v>0.37130000000000002</v>
          </cell>
          <cell r="E955">
            <v>2.6800000000000001E-2</v>
          </cell>
          <cell r="F955">
            <v>1.21E-2</v>
          </cell>
          <cell r="G955">
            <v>0</v>
          </cell>
          <cell r="H955">
            <v>2.4</v>
          </cell>
          <cell r="I955">
            <v>4.8</v>
          </cell>
          <cell r="J955">
            <v>8</v>
          </cell>
        </row>
        <row r="956">
          <cell r="B956">
            <v>53259</v>
          </cell>
          <cell r="C956">
            <v>0.74070000000000003</v>
          </cell>
          <cell r="D956">
            <v>0.25919999999999999</v>
          </cell>
          <cell r="E956">
            <v>8.9999999999999993E-3</v>
          </cell>
          <cell r="F956">
            <v>0.47249999999999998</v>
          </cell>
          <cell r="G956">
            <v>0</v>
          </cell>
          <cell r="H956">
            <v>2.4</v>
          </cell>
          <cell r="I956">
            <v>4.8</v>
          </cell>
          <cell r="J956">
            <v>8</v>
          </cell>
        </row>
        <row r="957">
          <cell r="B957">
            <v>53246</v>
          </cell>
          <cell r="C957">
            <v>0.94699999999999995</v>
          </cell>
          <cell r="D957">
            <v>0.49070000000000003</v>
          </cell>
          <cell r="E957">
            <v>1.7600000000000001E-2</v>
          </cell>
          <cell r="F957">
            <v>0.43880000000000002</v>
          </cell>
          <cell r="G957">
            <v>0</v>
          </cell>
          <cell r="H957">
            <v>2.4</v>
          </cell>
          <cell r="I957">
            <v>4.8</v>
          </cell>
          <cell r="J957">
            <v>8</v>
          </cell>
        </row>
        <row r="958">
          <cell r="B958">
            <v>53256</v>
          </cell>
          <cell r="C958">
            <v>2.0979000000000001</v>
          </cell>
          <cell r="D958">
            <v>1.1212</v>
          </cell>
          <cell r="E958">
            <v>5.3400000000000003E-2</v>
          </cell>
          <cell r="F958">
            <v>0.92330000000000001</v>
          </cell>
          <cell r="G958">
            <v>0</v>
          </cell>
          <cell r="I958">
            <v>4.8</v>
          </cell>
          <cell r="J958">
            <v>8</v>
          </cell>
        </row>
        <row r="959">
          <cell r="B959">
            <v>53299</v>
          </cell>
          <cell r="C959">
            <v>6.2720000000000002</v>
          </cell>
          <cell r="D959">
            <v>4.4371</v>
          </cell>
          <cell r="E959">
            <v>0.3236</v>
          </cell>
          <cell r="F959">
            <v>1.5113000000000001</v>
          </cell>
          <cell r="G959">
            <v>0</v>
          </cell>
          <cell r="J959">
            <v>8</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3,3</v>
          </cell>
          <cell r="I962" t="str">
            <v>Padrão Trimestral = 6,6</v>
          </cell>
          <cell r="J962" t="str">
            <v>Padrão Anual = 11</v>
          </cell>
        </row>
        <row r="963">
          <cell r="B963">
            <v>92284</v>
          </cell>
          <cell r="C963">
            <v>0.81979999999999997</v>
          </cell>
          <cell r="D963">
            <v>0.73560000000000003</v>
          </cell>
          <cell r="E963">
            <v>8.4199999999999997E-2</v>
          </cell>
          <cell r="F963">
            <v>0</v>
          </cell>
          <cell r="G963">
            <v>0</v>
          </cell>
          <cell r="H963">
            <v>3.3</v>
          </cell>
          <cell r="I963">
            <v>6.6</v>
          </cell>
          <cell r="J963">
            <v>11</v>
          </cell>
        </row>
        <row r="964">
          <cell r="B964">
            <v>92273</v>
          </cell>
          <cell r="C964">
            <v>0.4239</v>
          </cell>
          <cell r="D964">
            <v>0.39329999999999998</v>
          </cell>
          <cell r="E964">
            <v>1.6199999999999999E-2</v>
          </cell>
          <cell r="F964">
            <v>1.44E-2</v>
          </cell>
          <cell r="G964">
            <v>0</v>
          </cell>
          <cell r="H964">
            <v>3.3</v>
          </cell>
          <cell r="I964">
            <v>6.6</v>
          </cell>
          <cell r="J964">
            <v>11</v>
          </cell>
        </row>
        <row r="965">
          <cell r="B965">
            <v>92260</v>
          </cell>
          <cell r="C965">
            <v>0.40789999999999998</v>
          </cell>
          <cell r="D965">
            <v>0.39179999999999998</v>
          </cell>
          <cell r="E965">
            <v>1.61E-2</v>
          </cell>
          <cell r="F965">
            <v>0</v>
          </cell>
          <cell r="G965">
            <v>0</v>
          </cell>
          <cell r="H965">
            <v>3.3</v>
          </cell>
          <cell r="I965">
            <v>6.6</v>
          </cell>
          <cell r="J965">
            <v>11</v>
          </cell>
        </row>
        <row r="966">
          <cell r="B966">
            <v>92272</v>
          </cell>
          <cell r="C966">
            <v>1.6516999999999999</v>
          </cell>
          <cell r="D966">
            <v>1.5206999999999999</v>
          </cell>
          <cell r="E966">
            <v>0.11650000000000001</v>
          </cell>
          <cell r="F966">
            <v>1.44E-2</v>
          </cell>
          <cell r="G966">
            <v>0</v>
          </cell>
          <cell r="H966">
            <v>3.3</v>
          </cell>
          <cell r="I966">
            <v>6.6</v>
          </cell>
          <cell r="J966">
            <v>11</v>
          </cell>
        </row>
        <row r="967">
          <cell r="B967">
            <v>92249</v>
          </cell>
          <cell r="C967">
            <v>0.43280000000000002</v>
          </cell>
          <cell r="D967">
            <v>0.34839999999999999</v>
          </cell>
          <cell r="E967">
            <v>8.4400000000000003E-2</v>
          </cell>
          <cell r="F967">
            <v>0</v>
          </cell>
          <cell r="G967">
            <v>0</v>
          </cell>
          <cell r="H967">
            <v>3.3</v>
          </cell>
          <cell r="I967">
            <v>6.6</v>
          </cell>
          <cell r="J967">
            <v>11</v>
          </cell>
        </row>
        <row r="968">
          <cell r="B968">
            <v>92250</v>
          </cell>
          <cell r="C968">
            <v>0.67359999999999998</v>
          </cell>
          <cell r="D968">
            <v>0.20030000000000001</v>
          </cell>
          <cell r="E968">
            <v>2.63E-2</v>
          </cell>
          <cell r="F968">
            <v>0.44700000000000001</v>
          </cell>
          <cell r="G968">
            <v>0</v>
          </cell>
          <cell r="H968">
            <v>3.3</v>
          </cell>
          <cell r="I968">
            <v>6.6</v>
          </cell>
          <cell r="J968">
            <v>11</v>
          </cell>
        </row>
        <row r="969">
          <cell r="B969">
            <v>92131</v>
          </cell>
          <cell r="C969">
            <v>0.96340000000000003</v>
          </cell>
          <cell r="D969">
            <v>0.55269999999999997</v>
          </cell>
          <cell r="E969">
            <v>3.7199999999999997E-2</v>
          </cell>
          <cell r="F969">
            <v>0.3735</v>
          </cell>
          <cell r="G969">
            <v>0</v>
          </cell>
          <cell r="H969">
            <v>3.3</v>
          </cell>
          <cell r="I969">
            <v>6.6</v>
          </cell>
          <cell r="J969">
            <v>11</v>
          </cell>
        </row>
        <row r="970">
          <cell r="B970">
            <v>92210</v>
          </cell>
          <cell r="C970">
            <v>2.0693999999999999</v>
          </cell>
          <cell r="D970">
            <v>1.1012</v>
          </cell>
          <cell r="E970">
            <v>0.1479</v>
          </cell>
          <cell r="F970">
            <v>0.82040000000000002</v>
          </cell>
          <cell r="G970">
            <v>0</v>
          </cell>
          <cell r="H970">
            <v>3.3</v>
          </cell>
          <cell r="I970">
            <v>6.6</v>
          </cell>
          <cell r="J970">
            <v>11</v>
          </cell>
        </row>
        <row r="971">
          <cell r="B971">
            <v>92113</v>
          </cell>
          <cell r="C971">
            <v>0.58330000000000004</v>
          </cell>
          <cell r="D971">
            <v>0.33239999999999997</v>
          </cell>
          <cell r="E971">
            <v>4.5999999999999999E-3</v>
          </cell>
          <cell r="F971">
            <v>0.2462</v>
          </cell>
          <cell r="G971">
            <v>0</v>
          </cell>
          <cell r="H971">
            <v>3.3</v>
          </cell>
          <cell r="I971">
            <v>6.6</v>
          </cell>
          <cell r="J971">
            <v>11</v>
          </cell>
        </row>
        <row r="972">
          <cell r="B972">
            <v>92114</v>
          </cell>
          <cell r="C972">
            <v>0.22570000000000001</v>
          </cell>
          <cell r="D972">
            <v>0.21149999999999999</v>
          </cell>
          <cell r="E972">
            <v>1.4200000000000001E-2</v>
          </cell>
          <cell r="F972">
            <v>0</v>
          </cell>
          <cell r="G972">
            <v>0</v>
          </cell>
          <cell r="H972">
            <v>3.3</v>
          </cell>
          <cell r="I972">
            <v>6.6</v>
          </cell>
          <cell r="J972">
            <v>11</v>
          </cell>
        </row>
        <row r="973">
          <cell r="B973">
            <v>92089</v>
          </cell>
          <cell r="C973">
            <v>0.19420000000000001</v>
          </cell>
          <cell r="D973">
            <v>0.17530000000000001</v>
          </cell>
          <cell r="E973">
            <v>1.89E-2</v>
          </cell>
          <cell r="F973">
            <v>0</v>
          </cell>
          <cell r="G973">
            <v>0</v>
          </cell>
          <cell r="H973">
            <v>3.3</v>
          </cell>
          <cell r="I973">
            <v>6.6</v>
          </cell>
          <cell r="J973">
            <v>11</v>
          </cell>
        </row>
        <row r="974">
          <cell r="B974">
            <v>92105</v>
          </cell>
          <cell r="C974">
            <v>1.0032000000000001</v>
          </cell>
          <cell r="D974">
            <v>0.71919999999999995</v>
          </cell>
          <cell r="E974">
            <v>3.7699999999999997E-2</v>
          </cell>
          <cell r="F974">
            <v>0.2462</v>
          </cell>
          <cell r="G974">
            <v>0</v>
          </cell>
          <cell r="H974">
            <v>3.3</v>
          </cell>
          <cell r="I974">
            <v>6.6</v>
          </cell>
          <cell r="J974">
            <v>11</v>
          </cell>
        </row>
        <row r="975">
          <cell r="B975">
            <v>91858</v>
          </cell>
          <cell r="C975">
            <v>0.49149999999999999</v>
          </cell>
          <cell r="D975">
            <v>0.45250000000000001</v>
          </cell>
          <cell r="E975">
            <v>3.9E-2</v>
          </cell>
          <cell r="F975">
            <v>0</v>
          </cell>
          <cell r="G975">
            <v>0</v>
          </cell>
          <cell r="H975">
            <v>3.3</v>
          </cell>
          <cell r="I975">
            <v>6.6</v>
          </cell>
          <cell r="J975">
            <v>11</v>
          </cell>
        </row>
        <row r="976">
          <cell r="B976">
            <v>91893</v>
          </cell>
          <cell r="C976">
            <v>0.84060000000000001</v>
          </cell>
          <cell r="D976">
            <v>0.37380000000000002</v>
          </cell>
          <cell r="E976">
            <v>8.3599999999999994E-2</v>
          </cell>
          <cell r="F976">
            <v>0.36859999999999998</v>
          </cell>
          <cell r="G976">
            <v>1.4500000000000001E-2</v>
          </cell>
          <cell r="H976">
            <v>3.3</v>
          </cell>
          <cell r="I976">
            <v>6.6</v>
          </cell>
          <cell r="J976">
            <v>11</v>
          </cell>
        </row>
        <row r="977">
          <cell r="B977">
            <v>91875</v>
          </cell>
          <cell r="C977">
            <v>1.1797</v>
          </cell>
          <cell r="D977">
            <v>0.55320000000000003</v>
          </cell>
          <cell r="E977">
            <v>6.7000000000000002E-3</v>
          </cell>
          <cell r="F977">
            <v>0</v>
          </cell>
          <cell r="G977">
            <v>0.61980000000000002</v>
          </cell>
          <cell r="H977">
            <v>3.3</v>
          </cell>
          <cell r="I977">
            <v>6.6</v>
          </cell>
          <cell r="J977">
            <v>11</v>
          </cell>
        </row>
        <row r="978">
          <cell r="B978">
            <v>91875</v>
          </cell>
          <cell r="C978">
            <v>2.5118999999999998</v>
          </cell>
          <cell r="D978">
            <v>1.3794999999999999</v>
          </cell>
          <cell r="E978">
            <v>0.1293</v>
          </cell>
          <cell r="F978">
            <v>0.36870000000000003</v>
          </cell>
          <cell r="G978">
            <v>0.63429999999999997</v>
          </cell>
          <cell r="I978">
            <v>6.6</v>
          </cell>
          <cell r="J978">
            <v>11</v>
          </cell>
        </row>
        <row r="979">
          <cell r="B979">
            <v>92116</v>
          </cell>
          <cell r="C979">
            <v>7.2343999999999999</v>
          </cell>
          <cell r="D979">
            <v>4.7206000000000001</v>
          </cell>
          <cell r="E979">
            <v>0.43140000000000001</v>
          </cell>
          <cell r="F979">
            <v>1.4495</v>
          </cell>
          <cell r="G979">
            <v>0.63260000000000005</v>
          </cell>
          <cell r="J979">
            <v>11</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104898</v>
          </cell>
          <cell r="C983">
            <v>0.47299999999999998</v>
          </cell>
          <cell r="D983">
            <v>0.23669999999999999</v>
          </cell>
          <cell r="E983">
            <v>0.17449999999999999</v>
          </cell>
          <cell r="F983">
            <v>6.1800000000000001E-2</v>
          </cell>
          <cell r="G983">
            <v>0</v>
          </cell>
          <cell r="H983">
            <v>2</v>
          </cell>
          <cell r="I983">
            <v>3.6</v>
          </cell>
          <cell r="J983">
            <v>6</v>
          </cell>
        </row>
        <row r="984">
          <cell r="B984">
            <v>104874</v>
          </cell>
          <cell r="C984">
            <v>0.1777</v>
          </cell>
          <cell r="D984">
            <v>8.48E-2</v>
          </cell>
          <cell r="E984">
            <v>9.2899999999999996E-2</v>
          </cell>
          <cell r="F984">
            <v>0</v>
          </cell>
          <cell r="G984">
            <v>0</v>
          </cell>
          <cell r="H984">
            <v>2</v>
          </cell>
          <cell r="I984">
            <v>3.6</v>
          </cell>
          <cell r="J984">
            <v>6</v>
          </cell>
        </row>
        <row r="985">
          <cell r="B985">
            <v>104876</v>
          </cell>
          <cell r="C985">
            <v>0.65459999999999996</v>
          </cell>
          <cell r="D985">
            <v>0.34129999999999999</v>
          </cell>
          <cell r="E985">
            <v>3.8899999999999997E-2</v>
          </cell>
          <cell r="F985">
            <v>0</v>
          </cell>
          <cell r="G985">
            <v>0.27439999999999998</v>
          </cell>
          <cell r="H985">
            <v>2</v>
          </cell>
          <cell r="I985">
            <v>3.6</v>
          </cell>
          <cell r="J985">
            <v>6</v>
          </cell>
        </row>
        <row r="986">
          <cell r="B986">
            <v>104883</v>
          </cell>
          <cell r="C986">
            <v>1.3052999999999999</v>
          </cell>
          <cell r="D986">
            <v>0.66279999999999994</v>
          </cell>
          <cell r="E986">
            <v>0.30630000000000002</v>
          </cell>
          <cell r="F986">
            <v>6.1800000000000001E-2</v>
          </cell>
          <cell r="G986">
            <v>0.27439999999999998</v>
          </cell>
          <cell r="H986">
            <v>2</v>
          </cell>
          <cell r="I986">
            <v>3.6</v>
          </cell>
          <cell r="J986">
            <v>6</v>
          </cell>
        </row>
        <row r="987">
          <cell r="B987">
            <v>104839</v>
          </cell>
          <cell r="C987">
            <v>0.25469999999999998</v>
          </cell>
          <cell r="D987">
            <v>3.5400000000000001E-2</v>
          </cell>
          <cell r="E987">
            <v>0.1192</v>
          </cell>
          <cell r="F987">
            <v>5.33E-2</v>
          </cell>
          <cell r="G987">
            <v>4.6800000000000001E-2</v>
          </cell>
          <cell r="H987">
            <v>2</v>
          </cell>
          <cell r="I987">
            <v>3.6</v>
          </cell>
          <cell r="J987">
            <v>6</v>
          </cell>
        </row>
        <row r="988">
          <cell r="B988">
            <v>104839</v>
          </cell>
          <cell r="C988">
            <v>0.3246</v>
          </cell>
          <cell r="D988">
            <v>5.3600000000000002E-2</v>
          </cell>
          <cell r="E988">
            <v>1.95E-2</v>
          </cell>
          <cell r="F988">
            <v>0.2515</v>
          </cell>
          <cell r="G988">
            <v>0</v>
          </cell>
          <cell r="H988">
            <v>2</v>
          </cell>
          <cell r="I988">
            <v>3.6</v>
          </cell>
          <cell r="J988">
            <v>6</v>
          </cell>
        </row>
        <row r="989">
          <cell r="B989">
            <v>104839</v>
          </cell>
          <cell r="C989">
            <v>0.22500000000000001</v>
          </cell>
          <cell r="D989">
            <v>0.12139999999999999</v>
          </cell>
          <cell r="E989">
            <v>1.9199999999999998E-2</v>
          </cell>
          <cell r="F989">
            <v>8.4400000000000003E-2</v>
          </cell>
          <cell r="G989">
            <v>0</v>
          </cell>
          <cell r="H989">
            <v>2</v>
          </cell>
          <cell r="I989">
            <v>3.6</v>
          </cell>
          <cell r="J989">
            <v>6</v>
          </cell>
        </row>
        <row r="990">
          <cell r="B990">
            <v>104839</v>
          </cell>
          <cell r="C990">
            <v>0.80430000000000001</v>
          </cell>
          <cell r="D990">
            <v>0.2104</v>
          </cell>
          <cell r="E990">
            <v>0.15790000000000001</v>
          </cell>
          <cell r="F990">
            <v>0.38919999999999999</v>
          </cell>
          <cell r="G990">
            <v>4.6800000000000001E-2</v>
          </cell>
          <cell r="H990">
            <v>2</v>
          </cell>
          <cell r="I990">
            <v>3.6</v>
          </cell>
          <cell r="J990">
            <v>6</v>
          </cell>
        </row>
        <row r="991">
          <cell r="B991">
            <v>104839</v>
          </cell>
          <cell r="C991">
            <v>0.70520000000000005</v>
          </cell>
          <cell r="D991">
            <v>0.28639999999999999</v>
          </cell>
          <cell r="E991">
            <v>0.1525</v>
          </cell>
          <cell r="F991">
            <v>0.125</v>
          </cell>
          <cell r="G991">
            <v>0.14130000000000001</v>
          </cell>
          <cell r="H991">
            <v>2</v>
          </cell>
          <cell r="I991">
            <v>3.6</v>
          </cell>
          <cell r="J991">
            <v>6</v>
          </cell>
        </row>
        <row r="992">
          <cell r="B992">
            <v>104839</v>
          </cell>
          <cell r="C992">
            <v>0.21809999999999999</v>
          </cell>
          <cell r="D992">
            <v>0.1956</v>
          </cell>
          <cell r="E992">
            <v>2.2499999999999999E-2</v>
          </cell>
          <cell r="F992">
            <v>0</v>
          </cell>
          <cell r="G992">
            <v>0</v>
          </cell>
          <cell r="H992">
            <v>2</v>
          </cell>
          <cell r="I992">
            <v>3.6</v>
          </cell>
          <cell r="J992">
            <v>6</v>
          </cell>
        </row>
        <row r="993">
          <cell r="B993">
            <v>104839</v>
          </cell>
          <cell r="C993">
            <v>0.4249</v>
          </cell>
          <cell r="D993">
            <v>0.13789999999999999</v>
          </cell>
          <cell r="E993">
            <v>1.2800000000000001E-2</v>
          </cell>
          <cell r="F993">
            <v>0</v>
          </cell>
          <cell r="G993">
            <v>0.2742</v>
          </cell>
          <cell r="H993">
            <v>2</v>
          </cell>
          <cell r="I993">
            <v>3.6</v>
          </cell>
          <cell r="J993">
            <v>6</v>
          </cell>
        </row>
        <row r="994">
          <cell r="B994">
            <v>104839</v>
          </cell>
          <cell r="C994">
            <v>1.3482000000000001</v>
          </cell>
          <cell r="D994">
            <v>0.61990000000000001</v>
          </cell>
          <cell r="E994">
            <v>0.18779999999999999</v>
          </cell>
          <cell r="F994">
            <v>0.125</v>
          </cell>
          <cell r="G994">
            <v>0.41549999999999998</v>
          </cell>
          <cell r="H994">
            <v>2</v>
          </cell>
          <cell r="I994">
            <v>3.6</v>
          </cell>
          <cell r="J994">
            <v>6</v>
          </cell>
        </row>
        <row r="995">
          <cell r="B995">
            <v>104839</v>
          </cell>
          <cell r="C995">
            <v>0.47389999999999999</v>
          </cell>
          <cell r="D995">
            <v>0.30640000000000001</v>
          </cell>
          <cell r="E995">
            <v>0.16750000000000001</v>
          </cell>
          <cell r="F995">
            <v>0</v>
          </cell>
          <cell r="G995">
            <v>0</v>
          </cell>
          <cell r="H995">
            <v>2</v>
          </cell>
          <cell r="I995">
            <v>3.6</v>
          </cell>
          <cell r="J995">
            <v>6</v>
          </cell>
        </row>
        <row r="996">
          <cell r="B996">
            <v>104839</v>
          </cell>
          <cell r="C996">
            <v>0.49020000000000002</v>
          </cell>
          <cell r="D996">
            <v>0.28089999999999998</v>
          </cell>
          <cell r="E996">
            <v>3.2099999999999997E-2</v>
          </cell>
          <cell r="F996">
            <v>0.1772</v>
          </cell>
          <cell r="G996">
            <v>0</v>
          </cell>
          <cell r="H996">
            <v>2</v>
          </cell>
          <cell r="I996">
            <v>3.6</v>
          </cell>
          <cell r="J996">
            <v>6</v>
          </cell>
        </row>
        <row r="997">
          <cell r="B997">
            <v>104839</v>
          </cell>
          <cell r="C997">
            <v>0.29220000000000002</v>
          </cell>
          <cell r="D997">
            <v>0.17660000000000001</v>
          </cell>
          <cell r="E997">
            <v>8.3299999999999999E-2</v>
          </cell>
          <cell r="F997">
            <v>3.2300000000000002E-2</v>
          </cell>
          <cell r="G997">
            <v>0</v>
          </cell>
          <cell r="H997">
            <v>2</v>
          </cell>
          <cell r="I997">
            <v>3.6</v>
          </cell>
          <cell r="J997">
            <v>6</v>
          </cell>
        </row>
        <row r="998">
          <cell r="B998">
            <v>104839</v>
          </cell>
          <cell r="C998">
            <v>1.2563</v>
          </cell>
          <cell r="D998">
            <v>0.76390000000000002</v>
          </cell>
          <cell r="E998">
            <v>0.28289999999999998</v>
          </cell>
          <cell r="F998">
            <v>0.20949999999999999</v>
          </cell>
          <cell r="G998">
            <v>0</v>
          </cell>
          <cell r="I998">
            <v>3.6</v>
          </cell>
          <cell r="J998">
            <v>6</v>
          </cell>
        </row>
        <row r="999">
          <cell r="B999">
            <v>104850</v>
          </cell>
          <cell r="C999">
            <v>4.7141999999999999</v>
          </cell>
          <cell r="D999">
            <v>2.2570000000000001</v>
          </cell>
          <cell r="E999">
            <v>0.93489999999999995</v>
          </cell>
          <cell r="F999">
            <v>0.78549999999999998</v>
          </cell>
          <cell r="G999">
            <v>0.73670000000000002</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7,5</v>
          </cell>
          <cell r="I1002" t="str">
            <v>Padrão Trimestral = 15</v>
          </cell>
          <cell r="J1002" t="str">
            <v>Padrão Anual = 25</v>
          </cell>
        </row>
        <row r="1003">
          <cell r="B1003">
            <v>1408</v>
          </cell>
          <cell r="C1003">
            <v>1.2713000000000001</v>
          </cell>
          <cell r="D1003">
            <v>1.2713000000000001</v>
          </cell>
          <cell r="E1003">
            <v>0</v>
          </cell>
          <cell r="F1003">
            <v>0</v>
          </cell>
          <cell r="G1003">
            <v>0</v>
          </cell>
          <cell r="H1003">
            <v>7.5</v>
          </cell>
          <cell r="I1003">
            <v>15</v>
          </cell>
          <cell r="J1003">
            <v>25</v>
          </cell>
        </row>
        <row r="1004">
          <cell r="B1004">
            <v>1408</v>
          </cell>
          <cell r="C1004">
            <v>1.9843999999999999</v>
          </cell>
          <cell r="D1004">
            <v>1.9303999999999999</v>
          </cell>
          <cell r="E1004">
            <v>0</v>
          </cell>
          <cell r="F1004">
            <v>5.3999999999999999E-2</v>
          </cell>
          <cell r="G1004">
            <v>0</v>
          </cell>
          <cell r="H1004">
            <v>7.5</v>
          </cell>
          <cell r="I1004">
            <v>15</v>
          </cell>
          <cell r="J1004">
            <v>25</v>
          </cell>
        </row>
        <row r="1005">
          <cell r="B1005">
            <v>1408</v>
          </cell>
          <cell r="C1005">
            <v>1.429</v>
          </cell>
          <cell r="D1005">
            <v>0.78690000000000004</v>
          </cell>
          <cell r="E1005">
            <v>0</v>
          </cell>
          <cell r="F1005">
            <v>0</v>
          </cell>
          <cell r="G1005">
            <v>0.64200000000000002</v>
          </cell>
          <cell r="H1005">
            <v>7.5</v>
          </cell>
          <cell r="I1005">
            <v>15</v>
          </cell>
          <cell r="J1005">
            <v>25</v>
          </cell>
        </row>
        <row r="1006">
          <cell r="B1006">
            <v>1408</v>
          </cell>
          <cell r="C1006">
            <v>4.6847000000000003</v>
          </cell>
          <cell r="D1006">
            <v>3.9885999999999999</v>
          </cell>
          <cell r="E1006">
            <v>0</v>
          </cell>
          <cell r="F1006">
            <v>5.3999999999999999E-2</v>
          </cell>
          <cell r="G1006">
            <v>0.64200000000000002</v>
          </cell>
          <cell r="H1006">
            <v>7.5</v>
          </cell>
          <cell r="I1006">
            <v>15</v>
          </cell>
          <cell r="J1006">
            <v>25</v>
          </cell>
        </row>
        <row r="1007">
          <cell r="B1007">
            <v>1408</v>
          </cell>
          <cell r="C1007">
            <v>9.0899999999999995E-2</v>
          </cell>
          <cell r="D1007">
            <v>9.0899999999999995E-2</v>
          </cell>
          <cell r="E1007">
            <v>0</v>
          </cell>
          <cell r="F1007">
            <v>0</v>
          </cell>
          <cell r="G1007">
            <v>0</v>
          </cell>
          <cell r="H1007">
            <v>7.5</v>
          </cell>
          <cell r="I1007">
            <v>15</v>
          </cell>
          <cell r="J1007">
            <v>25</v>
          </cell>
        </row>
        <row r="1008">
          <cell r="B1008">
            <v>1408</v>
          </cell>
          <cell r="C1008">
            <v>0.13919999999999999</v>
          </cell>
          <cell r="D1008">
            <v>8.5199999999999998E-2</v>
          </cell>
          <cell r="E1008">
            <v>5.3999999999999999E-2</v>
          </cell>
          <cell r="F1008">
            <v>0</v>
          </cell>
          <cell r="G1008">
            <v>0</v>
          </cell>
          <cell r="H1008">
            <v>7.5</v>
          </cell>
          <cell r="I1008">
            <v>15</v>
          </cell>
          <cell r="J1008">
            <v>25</v>
          </cell>
        </row>
        <row r="1009">
          <cell r="B1009">
            <v>1408</v>
          </cell>
          <cell r="C1009">
            <v>0.19320000000000001</v>
          </cell>
          <cell r="D1009">
            <v>0.1797</v>
          </cell>
          <cell r="E1009">
            <v>1.35E-2</v>
          </cell>
          <cell r="F1009">
            <v>0</v>
          </cell>
          <cell r="G1009">
            <v>0</v>
          </cell>
          <cell r="H1009">
            <v>7.5</v>
          </cell>
          <cell r="I1009">
            <v>15</v>
          </cell>
          <cell r="J1009">
            <v>25</v>
          </cell>
        </row>
        <row r="1010">
          <cell r="B1010">
            <v>1408</v>
          </cell>
          <cell r="C1010">
            <v>0.42330000000000001</v>
          </cell>
          <cell r="D1010">
            <v>0.35580000000000001</v>
          </cell>
          <cell r="E1010">
            <v>6.7500000000000004E-2</v>
          </cell>
          <cell r="F1010">
            <v>0</v>
          </cell>
          <cell r="G1010">
            <v>0</v>
          </cell>
          <cell r="H1010">
            <v>7.5</v>
          </cell>
          <cell r="I1010">
            <v>15</v>
          </cell>
          <cell r="J1010">
            <v>25</v>
          </cell>
        </row>
        <row r="1011">
          <cell r="B1011">
            <v>1408</v>
          </cell>
          <cell r="C1011">
            <v>0.6875</v>
          </cell>
          <cell r="D1011">
            <v>0.6875</v>
          </cell>
          <cell r="E1011">
            <v>0</v>
          </cell>
          <cell r="F1011">
            <v>0</v>
          </cell>
          <cell r="G1011">
            <v>0</v>
          </cell>
          <cell r="H1011">
            <v>7.5</v>
          </cell>
          <cell r="I1011">
            <v>15</v>
          </cell>
          <cell r="J1011">
            <v>25</v>
          </cell>
        </row>
        <row r="1012">
          <cell r="B1012">
            <v>1408</v>
          </cell>
          <cell r="C1012">
            <v>0.14349999999999999</v>
          </cell>
          <cell r="D1012">
            <v>0.14349999999999999</v>
          </cell>
          <cell r="E1012">
            <v>0</v>
          </cell>
          <cell r="F1012">
            <v>0</v>
          </cell>
          <cell r="G1012">
            <v>0</v>
          </cell>
          <cell r="H1012">
            <v>7.5</v>
          </cell>
          <cell r="I1012">
            <v>15</v>
          </cell>
          <cell r="J1012">
            <v>25</v>
          </cell>
        </row>
        <row r="1013">
          <cell r="B1013">
            <v>1408</v>
          </cell>
          <cell r="C1013">
            <v>1.0447</v>
          </cell>
          <cell r="D1013">
            <v>1.0447</v>
          </cell>
          <cell r="E1013">
            <v>0</v>
          </cell>
          <cell r="F1013">
            <v>0</v>
          </cell>
          <cell r="G1013">
            <v>0</v>
          </cell>
          <cell r="H1013">
            <v>7.5</v>
          </cell>
          <cell r="I1013">
            <v>15</v>
          </cell>
          <cell r="J1013">
            <v>25</v>
          </cell>
        </row>
        <row r="1014">
          <cell r="B1014">
            <v>1408</v>
          </cell>
          <cell r="C1014">
            <v>1.8756999999999999</v>
          </cell>
          <cell r="D1014">
            <v>1.8756999999999999</v>
          </cell>
          <cell r="E1014">
            <v>0</v>
          </cell>
          <cell r="F1014">
            <v>0</v>
          </cell>
          <cell r="G1014">
            <v>0</v>
          </cell>
          <cell r="H1014">
            <v>7.5</v>
          </cell>
          <cell r="I1014">
            <v>15</v>
          </cell>
          <cell r="J1014">
            <v>25</v>
          </cell>
        </row>
        <row r="1015">
          <cell r="B1015">
            <v>1408</v>
          </cell>
          <cell r="C1015">
            <v>0.2195</v>
          </cell>
          <cell r="D1015">
            <v>0.16550000000000001</v>
          </cell>
          <cell r="E1015">
            <v>0</v>
          </cell>
          <cell r="F1015">
            <v>5.3999999999999999E-2</v>
          </cell>
          <cell r="G1015">
            <v>0</v>
          </cell>
          <cell r="H1015">
            <v>7.5</v>
          </cell>
          <cell r="I1015">
            <v>15</v>
          </cell>
          <cell r="J1015">
            <v>25</v>
          </cell>
        </row>
        <row r="1016">
          <cell r="B1016">
            <v>1408</v>
          </cell>
          <cell r="C1016">
            <v>0.94389999999999996</v>
          </cell>
          <cell r="D1016">
            <v>0.88990000000000002</v>
          </cell>
          <cell r="E1016">
            <v>0</v>
          </cell>
          <cell r="F1016">
            <v>0</v>
          </cell>
          <cell r="G1016">
            <v>5.3999999999999999E-2</v>
          </cell>
          <cell r="H1016">
            <v>7.5</v>
          </cell>
          <cell r="I1016">
            <v>15</v>
          </cell>
          <cell r="J1016">
            <v>25</v>
          </cell>
        </row>
        <row r="1017">
          <cell r="B1017">
            <v>1408</v>
          </cell>
          <cell r="C1017">
            <v>0.30180000000000001</v>
          </cell>
          <cell r="D1017">
            <v>0.30180000000000001</v>
          </cell>
          <cell r="E1017">
            <v>0</v>
          </cell>
          <cell r="F1017">
            <v>0</v>
          </cell>
          <cell r="G1017">
            <v>0</v>
          </cell>
          <cell r="H1017">
            <v>7.5</v>
          </cell>
          <cell r="I1017">
            <v>15</v>
          </cell>
          <cell r="J1017">
            <v>25</v>
          </cell>
        </row>
        <row r="1018">
          <cell r="B1018">
            <v>1408</v>
          </cell>
          <cell r="C1018">
            <v>1.4652000000000001</v>
          </cell>
          <cell r="D1018">
            <v>1.3572</v>
          </cell>
          <cell r="E1018">
            <v>0</v>
          </cell>
          <cell r="F1018">
            <v>5.3999999999999999E-2</v>
          </cell>
          <cell r="G1018">
            <v>5.3999999999999999E-2</v>
          </cell>
          <cell r="I1018">
            <v>15</v>
          </cell>
          <cell r="J1018">
            <v>25</v>
          </cell>
        </row>
        <row r="1019">
          <cell r="B1019">
            <v>1408</v>
          </cell>
          <cell r="C1019">
            <v>8.4489000000000001</v>
          </cell>
          <cell r="D1019">
            <v>7.5773000000000001</v>
          </cell>
          <cell r="E1019">
            <v>6.7500000000000004E-2</v>
          </cell>
          <cell r="F1019">
            <v>0.108</v>
          </cell>
          <cell r="G1019">
            <v>0.69599999999999995</v>
          </cell>
          <cell r="J1019">
            <v>25</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2,4</v>
          </cell>
          <cell r="I1022" t="str">
            <v>Padrão Trimestral = 4,8</v>
          </cell>
          <cell r="J1022" t="str">
            <v>Padrão Anual = 8</v>
          </cell>
        </row>
        <row r="1023">
          <cell r="B1023">
            <v>98741</v>
          </cell>
          <cell r="C1023">
            <v>0.5171</v>
          </cell>
          <cell r="D1023">
            <v>0.50170000000000003</v>
          </cell>
          <cell r="E1023">
            <v>1.54E-2</v>
          </cell>
          <cell r="F1023">
            <v>0</v>
          </cell>
          <cell r="G1023">
            <v>0</v>
          </cell>
          <cell r="H1023">
            <v>2.4</v>
          </cell>
          <cell r="I1023">
            <v>4.8</v>
          </cell>
          <cell r="J1023">
            <v>8</v>
          </cell>
        </row>
        <row r="1024">
          <cell r="B1024">
            <v>98727</v>
          </cell>
          <cell r="C1024">
            <v>0.27110000000000001</v>
          </cell>
          <cell r="D1024">
            <v>0.26860000000000001</v>
          </cell>
          <cell r="E1024">
            <v>2.5000000000000001E-3</v>
          </cell>
          <cell r="F1024">
            <v>0</v>
          </cell>
          <cell r="G1024">
            <v>0</v>
          </cell>
          <cell r="H1024">
            <v>2.4</v>
          </cell>
          <cell r="I1024">
            <v>4.8</v>
          </cell>
          <cell r="J1024">
            <v>8</v>
          </cell>
        </row>
        <row r="1025">
          <cell r="B1025">
            <v>98727</v>
          </cell>
          <cell r="C1025">
            <v>0.28999999999999998</v>
          </cell>
          <cell r="D1025">
            <v>0.25840000000000002</v>
          </cell>
          <cell r="E1025">
            <v>3.1600000000000003E-2</v>
          </cell>
          <cell r="F1025">
            <v>0</v>
          </cell>
          <cell r="G1025">
            <v>0</v>
          </cell>
          <cell r="H1025">
            <v>2.4</v>
          </cell>
          <cell r="I1025">
            <v>4.8</v>
          </cell>
          <cell r="J1025">
            <v>8</v>
          </cell>
        </row>
        <row r="1026">
          <cell r="B1026">
            <v>98732</v>
          </cell>
          <cell r="C1026">
            <v>1.0782</v>
          </cell>
          <cell r="D1026">
            <v>1.0286999999999999</v>
          </cell>
          <cell r="E1026">
            <v>4.9500000000000002E-2</v>
          </cell>
          <cell r="F1026">
            <v>0</v>
          </cell>
          <cell r="G1026">
            <v>0</v>
          </cell>
          <cell r="H1026">
            <v>2.4</v>
          </cell>
          <cell r="I1026">
            <v>4.8</v>
          </cell>
          <cell r="J1026">
            <v>8</v>
          </cell>
        </row>
        <row r="1027">
          <cell r="B1027">
            <v>98719</v>
          </cell>
          <cell r="C1027">
            <v>0.60619999999999996</v>
          </cell>
          <cell r="D1027">
            <v>8.8400000000000006E-2</v>
          </cell>
          <cell r="E1027">
            <v>6.5799999999999997E-2</v>
          </cell>
          <cell r="F1027">
            <v>0.45200000000000001</v>
          </cell>
          <cell r="G1027">
            <v>0</v>
          </cell>
          <cell r="H1027">
            <v>2.4</v>
          </cell>
          <cell r="I1027">
            <v>4.8</v>
          </cell>
          <cell r="J1027">
            <v>8</v>
          </cell>
        </row>
        <row r="1028">
          <cell r="B1028">
            <v>98719</v>
          </cell>
          <cell r="C1028">
            <v>0.29380000000000001</v>
          </cell>
          <cell r="D1028">
            <v>0.17460000000000001</v>
          </cell>
          <cell r="E1028">
            <v>2.53E-2</v>
          </cell>
          <cell r="F1028">
            <v>9.3899999999999997E-2</v>
          </cell>
          <cell r="G1028">
            <v>0</v>
          </cell>
          <cell r="H1028">
            <v>2.4</v>
          </cell>
          <cell r="I1028">
            <v>4.8</v>
          </cell>
          <cell r="J1028">
            <v>8</v>
          </cell>
        </row>
        <row r="1029">
          <cell r="B1029">
            <v>98719</v>
          </cell>
          <cell r="C1029">
            <v>0.55289999999999995</v>
          </cell>
          <cell r="D1029">
            <v>0.4229</v>
          </cell>
          <cell r="E1029">
            <v>2.8299999999999999E-2</v>
          </cell>
          <cell r="F1029">
            <v>0.1017</v>
          </cell>
          <cell r="G1029">
            <v>0</v>
          </cell>
          <cell r="H1029">
            <v>2.4</v>
          </cell>
          <cell r="I1029">
            <v>4.8</v>
          </cell>
          <cell r="J1029">
            <v>8</v>
          </cell>
        </row>
        <row r="1030">
          <cell r="B1030">
            <v>98719</v>
          </cell>
          <cell r="C1030">
            <v>1.4529000000000001</v>
          </cell>
          <cell r="D1030">
            <v>0.68589999999999995</v>
          </cell>
          <cell r="E1030">
            <v>0.11940000000000001</v>
          </cell>
          <cell r="F1030">
            <v>0.64759999999999995</v>
          </cell>
          <cell r="G1030">
            <v>0</v>
          </cell>
          <cell r="H1030">
            <v>2.4</v>
          </cell>
          <cell r="I1030">
            <v>4.8</v>
          </cell>
          <cell r="J1030">
            <v>8</v>
          </cell>
        </row>
        <row r="1031">
          <cell r="B1031">
            <v>98712</v>
          </cell>
          <cell r="C1031">
            <v>0.59830000000000005</v>
          </cell>
          <cell r="D1031">
            <v>0.57399999999999995</v>
          </cell>
          <cell r="E1031">
            <v>2.4199999999999999E-2</v>
          </cell>
          <cell r="F1031">
            <v>0</v>
          </cell>
          <cell r="G1031">
            <v>0</v>
          </cell>
          <cell r="H1031">
            <v>2.4</v>
          </cell>
          <cell r="I1031">
            <v>4.8</v>
          </cell>
          <cell r="J1031">
            <v>8</v>
          </cell>
        </row>
        <row r="1032">
          <cell r="B1032">
            <v>98667</v>
          </cell>
          <cell r="C1032">
            <v>0.2777</v>
          </cell>
          <cell r="D1032">
            <v>0.25530000000000003</v>
          </cell>
          <cell r="E1032">
            <v>2.24E-2</v>
          </cell>
          <cell r="F1032">
            <v>0</v>
          </cell>
          <cell r="G1032">
            <v>0</v>
          </cell>
          <cell r="H1032">
            <v>2.4</v>
          </cell>
          <cell r="I1032">
            <v>4.8</v>
          </cell>
          <cell r="J1032">
            <v>8</v>
          </cell>
        </row>
        <row r="1033">
          <cell r="B1033">
            <v>98667</v>
          </cell>
          <cell r="C1033">
            <v>0.495</v>
          </cell>
          <cell r="D1033">
            <v>0.48370000000000002</v>
          </cell>
          <cell r="E1033">
            <v>1.1299999999999999E-2</v>
          </cell>
          <cell r="F1033">
            <v>0</v>
          </cell>
          <cell r="G1033">
            <v>0</v>
          </cell>
          <cell r="H1033">
            <v>2.4</v>
          </cell>
          <cell r="I1033">
            <v>4.8</v>
          </cell>
          <cell r="J1033">
            <v>8</v>
          </cell>
        </row>
        <row r="1034">
          <cell r="B1034">
            <v>98682</v>
          </cell>
          <cell r="C1034">
            <v>1.3711</v>
          </cell>
          <cell r="D1034">
            <v>1.3130999999999999</v>
          </cell>
          <cell r="E1034">
            <v>5.79E-2</v>
          </cell>
          <cell r="F1034">
            <v>0</v>
          </cell>
          <cell r="G1034">
            <v>0</v>
          </cell>
          <cell r="H1034">
            <v>2.4</v>
          </cell>
          <cell r="I1034">
            <v>4.8</v>
          </cell>
          <cell r="J1034">
            <v>8</v>
          </cell>
        </row>
        <row r="1035">
          <cell r="B1035">
            <v>98553</v>
          </cell>
          <cell r="C1035">
            <v>0.46960000000000002</v>
          </cell>
          <cell r="D1035">
            <v>0.30840000000000001</v>
          </cell>
          <cell r="E1035">
            <v>0.1047</v>
          </cell>
          <cell r="F1035">
            <v>5.6500000000000002E-2</v>
          </cell>
          <cell r="G1035">
            <v>0</v>
          </cell>
          <cell r="H1035">
            <v>2.4</v>
          </cell>
          <cell r="I1035">
            <v>4.8</v>
          </cell>
          <cell r="J1035">
            <v>8</v>
          </cell>
        </row>
        <row r="1036">
          <cell r="B1036">
            <v>98547</v>
          </cell>
          <cell r="C1036">
            <v>0.50619999999999998</v>
          </cell>
          <cell r="D1036">
            <v>0.49780000000000002</v>
          </cell>
          <cell r="E1036">
            <v>8.5000000000000006E-3</v>
          </cell>
          <cell r="F1036">
            <v>0</v>
          </cell>
          <cell r="G1036">
            <v>0</v>
          </cell>
          <cell r="H1036">
            <v>2.4</v>
          </cell>
          <cell r="I1036">
            <v>4.8</v>
          </cell>
          <cell r="J1036">
            <v>8</v>
          </cell>
        </row>
        <row r="1037">
          <cell r="B1037">
            <v>98634</v>
          </cell>
          <cell r="C1037">
            <v>0.7732</v>
          </cell>
          <cell r="D1037">
            <v>0.47539999999999999</v>
          </cell>
          <cell r="E1037">
            <v>2.3599999999999999E-2</v>
          </cell>
          <cell r="F1037">
            <v>0.2742</v>
          </cell>
          <cell r="G1037">
            <v>0</v>
          </cell>
          <cell r="H1037">
            <v>2.4</v>
          </cell>
          <cell r="I1037">
            <v>4.8</v>
          </cell>
          <cell r="J1037">
            <v>8</v>
          </cell>
        </row>
        <row r="1038">
          <cell r="B1038">
            <v>98578</v>
          </cell>
          <cell r="C1038">
            <v>1.7492000000000001</v>
          </cell>
          <cell r="D1038">
            <v>1.2816000000000001</v>
          </cell>
          <cell r="E1038">
            <v>0.1368</v>
          </cell>
          <cell r="F1038">
            <v>0.33079999999999998</v>
          </cell>
          <cell r="G1038">
            <v>0</v>
          </cell>
          <cell r="I1038">
            <v>4.8</v>
          </cell>
          <cell r="J1038">
            <v>8</v>
          </cell>
        </row>
        <row r="1039">
          <cell r="B1039">
            <v>98678</v>
          </cell>
          <cell r="C1039">
            <v>5.6508000000000003</v>
          </cell>
          <cell r="D1039">
            <v>4.3089000000000004</v>
          </cell>
          <cell r="E1039">
            <v>0.36349999999999999</v>
          </cell>
          <cell r="F1039">
            <v>0.97840000000000005</v>
          </cell>
          <cell r="G1039">
            <v>0</v>
          </cell>
          <cell r="J1039">
            <v>8</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108604</v>
          </cell>
          <cell r="C1043">
            <v>0.37180000000000002</v>
          </cell>
          <cell r="D1043">
            <v>0.36330000000000001</v>
          </cell>
          <cell r="E1043">
            <v>8.5000000000000006E-3</v>
          </cell>
          <cell r="F1043">
            <v>0</v>
          </cell>
          <cell r="G1043">
            <v>0</v>
          </cell>
          <cell r="H1043">
            <v>2</v>
          </cell>
          <cell r="I1043">
            <v>3</v>
          </cell>
          <cell r="J1043">
            <v>5</v>
          </cell>
        </row>
        <row r="1044">
          <cell r="B1044">
            <v>108465</v>
          </cell>
          <cell r="C1044">
            <v>0.1469</v>
          </cell>
          <cell r="D1044">
            <v>0.1361</v>
          </cell>
          <cell r="E1044">
            <v>1.0800000000000001E-2</v>
          </cell>
          <cell r="F1044">
            <v>0</v>
          </cell>
          <cell r="G1044">
            <v>0</v>
          </cell>
          <cell r="H1044">
            <v>2</v>
          </cell>
          <cell r="I1044">
            <v>3</v>
          </cell>
          <cell r="J1044">
            <v>5</v>
          </cell>
        </row>
        <row r="1045">
          <cell r="B1045">
            <v>108619</v>
          </cell>
          <cell r="C1045">
            <v>0.2374</v>
          </cell>
          <cell r="D1045">
            <v>0.2228</v>
          </cell>
          <cell r="E1045">
            <v>1.46E-2</v>
          </cell>
          <cell r="F1045">
            <v>0</v>
          </cell>
          <cell r="G1045">
            <v>0</v>
          </cell>
          <cell r="H1045">
            <v>2</v>
          </cell>
          <cell r="I1045">
            <v>3</v>
          </cell>
          <cell r="J1045">
            <v>5</v>
          </cell>
        </row>
        <row r="1046">
          <cell r="B1046">
            <v>108563</v>
          </cell>
          <cell r="C1046">
            <v>0.75619999999999998</v>
          </cell>
          <cell r="D1046">
            <v>0.72230000000000005</v>
          </cell>
          <cell r="E1046">
            <v>3.39E-2</v>
          </cell>
          <cell r="F1046">
            <v>0</v>
          </cell>
          <cell r="G1046">
            <v>0</v>
          </cell>
          <cell r="H1046">
            <v>2</v>
          </cell>
          <cell r="I1046">
            <v>3</v>
          </cell>
          <cell r="J1046">
            <v>5</v>
          </cell>
        </row>
        <row r="1047">
          <cell r="B1047">
            <v>108425</v>
          </cell>
          <cell r="C1047">
            <v>5.1900000000000002E-2</v>
          </cell>
          <cell r="D1047">
            <v>2.7400000000000001E-2</v>
          </cell>
          <cell r="E1047">
            <v>2.4400000000000002E-2</v>
          </cell>
          <cell r="F1047">
            <v>0</v>
          </cell>
          <cell r="G1047">
            <v>0</v>
          </cell>
          <cell r="H1047">
            <v>2</v>
          </cell>
          <cell r="I1047">
            <v>3</v>
          </cell>
          <cell r="J1047">
            <v>5</v>
          </cell>
        </row>
        <row r="1048">
          <cell r="B1048">
            <v>108425</v>
          </cell>
          <cell r="C1048">
            <v>0.15909999999999999</v>
          </cell>
          <cell r="D1048">
            <v>0.1313</v>
          </cell>
          <cell r="E1048">
            <v>2.7799999999999998E-2</v>
          </cell>
          <cell r="F1048">
            <v>0</v>
          </cell>
          <cell r="G1048">
            <v>0</v>
          </cell>
          <cell r="H1048">
            <v>2</v>
          </cell>
          <cell r="I1048">
            <v>3</v>
          </cell>
          <cell r="J1048">
            <v>5</v>
          </cell>
        </row>
        <row r="1049">
          <cell r="B1049">
            <v>108425</v>
          </cell>
          <cell r="C1049">
            <v>5.3499999999999999E-2</v>
          </cell>
          <cell r="D1049">
            <v>4.5100000000000001E-2</v>
          </cell>
          <cell r="E1049">
            <v>8.5000000000000006E-3</v>
          </cell>
          <cell r="F1049">
            <v>0</v>
          </cell>
          <cell r="G1049">
            <v>0</v>
          </cell>
          <cell r="H1049">
            <v>2</v>
          </cell>
          <cell r="I1049">
            <v>3</v>
          </cell>
          <cell r="J1049">
            <v>5</v>
          </cell>
        </row>
        <row r="1050">
          <cell r="B1050">
            <v>108425</v>
          </cell>
          <cell r="C1050">
            <v>0.26450000000000001</v>
          </cell>
          <cell r="D1050">
            <v>0.20380000000000001</v>
          </cell>
          <cell r="E1050">
            <v>6.0699999999999997E-2</v>
          </cell>
          <cell r="F1050">
            <v>0</v>
          </cell>
          <cell r="G1050">
            <v>0</v>
          </cell>
          <cell r="H1050">
            <v>2</v>
          </cell>
          <cell r="I1050">
            <v>3</v>
          </cell>
          <cell r="J1050">
            <v>5</v>
          </cell>
        </row>
        <row r="1051">
          <cell r="B1051">
            <v>108374</v>
          </cell>
          <cell r="C1051">
            <v>0.10979999999999999</v>
          </cell>
          <cell r="D1051">
            <v>5.16E-2</v>
          </cell>
          <cell r="E1051">
            <v>5.5500000000000001E-2</v>
          </cell>
          <cell r="F1051">
            <v>2.5999999999999999E-3</v>
          </cell>
          <cell r="G1051">
            <v>0</v>
          </cell>
          <cell r="H1051">
            <v>2</v>
          </cell>
          <cell r="I1051">
            <v>3</v>
          </cell>
          <cell r="J1051">
            <v>5</v>
          </cell>
        </row>
        <row r="1052">
          <cell r="B1052">
            <v>108374</v>
          </cell>
          <cell r="C1052">
            <v>6.3399999999999998E-2</v>
          </cell>
          <cell r="D1052">
            <v>3.2500000000000001E-2</v>
          </cell>
          <cell r="E1052">
            <v>8.2000000000000007E-3</v>
          </cell>
          <cell r="F1052">
            <v>2.2800000000000001E-2</v>
          </cell>
          <cell r="G1052">
            <v>0</v>
          </cell>
          <cell r="H1052">
            <v>2</v>
          </cell>
          <cell r="I1052">
            <v>3</v>
          </cell>
          <cell r="J1052">
            <v>5</v>
          </cell>
        </row>
        <row r="1053">
          <cell r="B1053">
            <v>108374</v>
          </cell>
          <cell r="C1053">
            <v>0.29899999999999999</v>
          </cell>
          <cell r="D1053">
            <v>0.28289999999999998</v>
          </cell>
          <cell r="E1053">
            <v>1.61E-2</v>
          </cell>
          <cell r="F1053">
            <v>0</v>
          </cell>
          <cell r="G1053">
            <v>0</v>
          </cell>
          <cell r="H1053">
            <v>2</v>
          </cell>
          <cell r="I1053">
            <v>3</v>
          </cell>
          <cell r="J1053">
            <v>5</v>
          </cell>
        </row>
        <row r="1054">
          <cell r="B1054">
            <v>108374</v>
          </cell>
          <cell r="C1054">
            <v>0.47220000000000001</v>
          </cell>
          <cell r="D1054">
            <v>0.36699999999999999</v>
          </cell>
          <cell r="E1054">
            <v>7.9799999999999996E-2</v>
          </cell>
          <cell r="F1054">
            <v>2.5399999999999999E-2</v>
          </cell>
          <cell r="G1054">
            <v>0</v>
          </cell>
          <cell r="H1054">
            <v>2</v>
          </cell>
          <cell r="I1054">
            <v>3</v>
          </cell>
          <cell r="J1054">
            <v>5</v>
          </cell>
        </row>
        <row r="1055">
          <cell r="B1055">
            <v>108374</v>
          </cell>
          <cell r="C1055">
            <v>0.12989999999999999</v>
          </cell>
          <cell r="D1055">
            <v>8.0100000000000005E-2</v>
          </cell>
          <cell r="E1055">
            <v>4.9799999999999997E-2</v>
          </cell>
          <cell r="F1055">
            <v>0</v>
          </cell>
          <cell r="G1055">
            <v>0</v>
          </cell>
          <cell r="H1055">
            <v>2</v>
          </cell>
          <cell r="I1055">
            <v>3</v>
          </cell>
          <cell r="J1055">
            <v>5</v>
          </cell>
        </row>
        <row r="1056">
          <cell r="B1056">
            <v>108374</v>
          </cell>
          <cell r="C1056">
            <v>0.32579999999999998</v>
          </cell>
          <cell r="D1056">
            <v>0.18440000000000001</v>
          </cell>
          <cell r="E1056">
            <v>1.0699999999999999E-2</v>
          </cell>
          <cell r="F1056">
            <v>0.13070000000000001</v>
          </cell>
          <cell r="G1056">
            <v>0</v>
          </cell>
          <cell r="H1056">
            <v>2</v>
          </cell>
          <cell r="I1056">
            <v>3</v>
          </cell>
          <cell r="J1056">
            <v>5</v>
          </cell>
        </row>
        <row r="1057">
          <cell r="B1057">
            <v>108374</v>
          </cell>
          <cell r="C1057">
            <v>0.15079999999999999</v>
          </cell>
          <cell r="D1057">
            <v>0.14729999999999999</v>
          </cell>
          <cell r="E1057">
            <v>3.3999999999999998E-3</v>
          </cell>
          <cell r="F1057">
            <v>1E-4</v>
          </cell>
          <cell r="G1057">
            <v>0</v>
          </cell>
          <cell r="H1057">
            <v>2</v>
          </cell>
          <cell r="I1057">
            <v>3</v>
          </cell>
          <cell r="J1057">
            <v>5</v>
          </cell>
        </row>
        <row r="1058">
          <cell r="B1058">
            <v>108374</v>
          </cell>
          <cell r="C1058">
            <v>0.60650000000000004</v>
          </cell>
          <cell r="D1058">
            <v>0.4118</v>
          </cell>
          <cell r="E1058">
            <v>6.3899999999999998E-2</v>
          </cell>
          <cell r="F1058">
            <v>0.1308</v>
          </cell>
          <cell r="G1058">
            <v>0</v>
          </cell>
          <cell r="I1058">
            <v>3</v>
          </cell>
          <cell r="J1058">
            <v>5</v>
          </cell>
        </row>
        <row r="1059">
          <cell r="B1059">
            <v>108434</v>
          </cell>
          <cell r="C1059">
            <v>2.0996999999999999</v>
          </cell>
          <cell r="D1059">
            <v>1.7053</v>
          </cell>
          <cell r="E1059">
            <v>0.23830000000000001</v>
          </cell>
          <cell r="F1059">
            <v>0.15609999999999999</v>
          </cell>
          <cell r="G1059">
            <v>0</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3,3</v>
          </cell>
          <cell r="I1062" t="str">
            <v>Padrão Trimestral = 6,6</v>
          </cell>
          <cell r="J1062" t="str">
            <v>Padrão Anual = 11</v>
          </cell>
        </row>
        <row r="1063">
          <cell r="B1063">
            <v>66239</v>
          </cell>
          <cell r="C1063">
            <v>0.50370000000000004</v>
          </cell>
          <cell r="D1063">
            <v>0.501</v>
          </cell>
          <cell r="E1063">
            <v>2.7000000000000001E-3</v>
          </cell>
          <cell r="F1063">
            <v>0</v>
          </cell>
          <cell r="G1063">
            <v>0</v>
          </cell>
          <cell r="H1063">
            <v>3.3</v>
          </cell>
          <cell r="I1063">
            <v>6.6</v>
          </cell>
          <cell r="J1063">
            <v>11</v>
          </cell>
        </row>
        <row r="1064">
          <cell r="B1064">
            <v>66237</v>
          </cell>
          <cell r="C1064">
            <v>0.27250000000000002</v>
          </cell>
          <cell r="D1064">
            <v>0.26950000000000002</v>
          </cell>
          <cell r="E1064">
            <v>3.0000000000000001E-3</v>
          </cell>
          <cell r="F1064">
            <v>0</v>
          </cell>
          <cell r="G1064">
            <v>0</v>
          </cell>
          <cell r="H1064">
            <v>3.3</v>
          </cell>
          <cell r="I1064">
            <v>6.6</v>
          </cell>
          <cell r="J1064">
            <v>11</v>
          </cell>
        </row>
        <row r="1065">
          <cell r="B1065">
            <v>66242</v>
          </cell>
          <cell r="C1065">
            <v>0.43020000000000003</v>
          </cell>
          <cell r="D1065">
            <v>0.42880000000000001</v>
          </cell>
          <cell r="E1065">
            <v>1.2999999999999999E-3</v>
          </cell>
          <cell r="F1065">
            <v>0</v>
          </cell>
          <cell r="G1065">
            <v>0</v>
          </cell>
          <cell r="H1065">
            <v>3.3</v>
          </cell>
          <cell r="I1065">
            <v>6.6</v>
          </cell>
          <cell r="J1065">
            <v>11</v>
          </cell>
        </row>
        <row r="1066">
          <cell r="B1066">
            <v>66239</v>
          </cell>
          <cell r="C1066">
            <v>1.2063999999999999</v>
          </cell>
          <cell r="D1066">
            <v>1.1993</v>
          </cell>
          <cell r="E1066">
            <v>7.0000000000000001E-3</v>
          </cell>
          <cell r="F1066">
            <v>0</v>
          </cell>
          <cell r="G1066">
            <v>0</v>
          </cell>
          <cell r="H1066">
            <v>3.3</v>
          </cell>
          <cell r="I1066">
            <v>6.6</v>
          </cell>
          <cell r="J1066">
            <v>11</v>
          </cell>
        </row>
        <row r="1067">
          <cell r="B1067">
            <v>66242</v>
          </cell>
          <cell r="C1067">
            <v>0.15090000000000001</v>
          </cell>
          <cell r="D1067">
            <v>0.15090000000000001</v>
          </cell>
          <cell r="E1067">
            <v>0</v>
          </cell>
          <cell r="F1067">
            <v>0</v>
          </cell>
          <cell r="G1067">
            <v>0</v>
          </cell>
          <cell r="H1067">
            <v>3.3</v>
          </cell>
          <cell r="I1067">
            <v>6.6</v>
          </cell>
          <cell r="J1067">
            <v>11</v>
          </cell>
        </row>
        <row r="1068">
          <cell r="B1068">
            <v>66242</v>
          </cell>
          <cell r="C1068">
            <v>1.3794999999999999</v>
          </cell>
          <cell r="D1068">
            <v>0.32640000000000002</v>
          </cell>
          <cell r="E1068">
            <v>1.18E-2</v>
          </cell>
          <cell r="F1068">
            <v>1.0412999999999999</v>
          </cell>
          <cell r="G1068">
            <v>0</v>
          </cell>
          <cell r="H1068">
            <v>3.3</v>
          </cell>
          <cell r="I1068">
            <v>6.6</v>
          </cell>
          <cell r="J1068">
            <v>11</v>
          </cell>
        </row>
        <row r="1069">
          <cell r="B1069">
            <v>66242</v>
          </cell>
          <cell r="C1069">
            <v>0.1477</v>
          </cell>
          <cell r="D1069">
            <v>0.14419999999999999</v>
          </cell>
          <cell r="E1069">
            <v>3.5000000000000001E-3</v>
          </cell>
          <cell r="F1069">
            <v>0</v>
          </cell>
          <cell r="G1069">
            <v>0</v>
          </cell>
          <cell r="H1069">
            <v>3.3</v>
          </cell>
          <cell r="I1069">
            <v>6.6</v>
          </cell>
          <cell r="J1069">
            <v>11</v>
          </cell>
        </row>
        <row r="1070">
          <cell r="B1070">
            <v>66242</v>
          </cell>
          <cell r="C1070">
            <v>1.6780999999999999</v>
          </cell>
          <cell r="D1070">
            <v>0.62150000000000005</v>
          </cell>
          <cell r="E1070">
            <v>1.5299999999999999E-2</v>
          </cell>
          <cell r="F1070">
            <v>1.0412999999999999</v>
          </cell>
          <cell r="G1070">
            <v>0</v>
          </cell>
          <cell r="H1070">
            <v>3.3</v>
          </cell>
          <cell r="I1070">
            <v>6.6</v>
          </cell>
          <cell r="J1070">
            <v>11</v>
          </cell>
        </row>
        <row r="1071">
          <cell r="B1071">
            <v>66242</v>
          </cell>
          <cell r="C1071">
            <v>0.52700000000000002</v>
          </cell>
          <cell r="D1071">
            <v>0.52170000000000005</v>
          </cell>
          <cell r="E1071">
            <v>5.3E-3</v>
          </cell>
          <cell r="F1071">
            <v>0</v>
          </cell>
          <cell r="G1071">
            <v>0</v>
          </cell>
          <cell r="H1071">
            <v>3.3</v>
          </cell>
          <cell r="I1071">
            <v>6.6</v>
          </cell>
          <cell r="J1071">
            <v>11</v>
          </cell>
        </row>
        <row r="1072">
          <cell r="B1072">
            <v>66237</v>
          </cell>
          <cell r="C1072">
            <v>8.3500000000000005E-2</v>
          </cell>
          <cell r="D1072">
            <v>8.14E-2</v>
          </cell>
          <cell r="E1072">
            <v>2.0999999999999999E-3</v>
          </cell>
          <cell r="F1072">
            <v>0</v>
          </cell>
          <cell r="G1072">
            <v>0</v>
          </cell>
          <cell r="H1072">
            <v>3.3</v>
          </cell>
          <cell r="I1072">
            <v>6.6</v>
          </cell>
          <cell r="J1072">
            <v>11</v>
          </cell>
        </row>
        <row r="1073">
          <cell r="B1073">
            <v>66250</v>
          </cell>
          <cell r="C1073">
            <v>0.22800000000000001</v>
          </cell>
          <cell r="D1073">
            <v>0.21110000000000001</v>
          </cell>
          <cell r="E1073">
            <v>1.6899999999999998E-2</v>
          </cell>
          <cell r="F1073">
            <v>0</v>
          </cell>
          <cell r="G1073">
            <v>0</v>
          </cell>
          <cell r="H1073">
            <v>3.3</v>
          </cell>
          <cell r="I1073">
            <v>6.6</v>
          </cell>
          <cell r="J1073">
            <v>11</v>
          </cell>
        </row>
        <row r="1074">
          <cell r="B1074">
            <v>66243</v>
          </cell>
          <cell r="C1074">
            <v>0.83850000000000002</v>
          </cell>
          <cell r="D1074">
            <v>0.81420000000000003</v>
          </cell>
          <cell r="E1074">
            <v>2.4299999999999999E-2</v>
          </cell>
          <cell r="F1074">
            <v>0</v>
          </cell>
          <cell r="G1074">
            <v>0</v>
          </cell>
          <cell r="H1074">
            <v>3.3</v>
          </cell>
          <cell r="I1074">
            <v>6.6</v>
          </cell>
          <cell r="J1074">
            <v>11</v>
          </cell>
        </row>
        <row r="1075">
          <cell r="B1075">
            <v>66194</v>
          </cell>
          <cell r="C1075">
            <v>0.27850000000000003</v>
          </cell>
          <cell r="D1075">
            <v>0.26319999999999999</v>
          </cell>
          <cell r="E1075">
            <v>1.5299999999999999E-2</v>
          </cell>
          <cell r="F1075">
            <v>0</v>
          </cell>
          <cell r="G1075">
            <v>0</v>
          </cell>
          <cell r="H1075">
            <v>3.3</v>
          </cell>
          <cell r="I1075">
            <v>6.6</v>
          </cell>
          <cell r="J1075">
            <v>11</v>
          </cell>
        </row>
        <row r="1076">
          <cell r="B1076">
            <v>66180</v>
          </cell>
          <cell r="C1076">
            <v>0.59660000000000002</v>
          </cell>
          <cell r="D1076">
            <v>0.58840000000000003</v>
          </cell>
          <cell r="E1076">
            <v>8.2000000000000007E-3</v>
          </cell>
          <cell r="F1076">
            <v>0</v>
          </cell>
          <cell r="G1076">
            <v>0</v>
          </cell>
          <cell r="H1076">
            <v>3.3</v>
          </cell>
          <cell r="I1076">
            <v>6.6</v>
          </cell>
          <cell r="J1076">
            <v>11</v>
          </cell>
        </row>
        <row r="1077">
          <cell r="B1077">
            <v>66182</v>
          </cell>
          <cell r="C1077">
            <v>0.49959999999999999</v>
          </cell>
          <cell r="D1077">
            <v>0.49530000000000002</v>
          </cell>
          <cell r="E1077">
            <v>4.4000000000000003E-3</v>
          </cell>
          <cell r="F1077">
            <v>0</v>
          </cell>
          <cell r="G1077">
            <v>0</v>
          </cell>
          <cell r="H1077">
            <v>3.3</v>
          </cell>
          <cell r="I1077">
            <v>6.6</v>
          </cell>
          <cell r="J1077">
            <v>11</v>
          </cell>
        </row>
        <row r="1078">
          <cell r="B1078">
            <v>66185</v>
          </cell>
          <cell r="C1078">
            <v>1.3747</v>
          </cell>
          <cell r="D1078">
            <v>1.3469</v>
          </cell>
          <cell r="E1078">
            <v>2.7900000000000001E-2</v>
          </cell>
          <cell r="F1078">
            <v>0</v>
          </cell>
          <cell r="G1078">
            <v>0</v>
          </cell>
          <cell r="I1078">
            <v>6.6</v>
          </cell>
          <cell r="J1078">
            <v>11</v>
          </cell>
        </row>
        <row r="1079">
          <cell r="B1079">
            <v>66227</v>
          </cell>
          <cell r="C1079">
            <v>5.0975999999999999</v>
          </cell>
          <cell r="D1079">
            <v>3.9815999999999998</v>
          </cell>
          <cell r="E1079">
            <v>7.4499999999999997E-2</v>
          </cell>
          <cell r="F1079">
            <v>1.0415000000000001</v>
          </cell>
          <cell r="G1079">
            <v>0</v>
          </cell>
          <cell r="J1079">
            <v>11</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v>
          </cell>
          <cell r="I1082" t="str">
            <v>Padrão Trimestral = 3,6</v>
          </cell>
          <cell r="J1082" t="str">
            <v>Padrão Anual = 6</v>
          </cell>
        </row>
        <row r="1083">
          <cell r="B1083">
            <v>49083</v>
          </cell>
          <cell r="C1083">
            <v>6.6799999999999998E-2</v>
          </cell>
          <cell r="D1083">
            <v>0.06</v>
          </cell>
          <cell r="E1083">
            <v>6.7999999999999996E-3</v>
          </cell>
          <cell r="F1083">
            <v>0</v>
          </cell>
          <cell r="G1083">
            <v>0</v>
          </cell>
          <cell r="H1083">
            <v>2</v>
          </cell>
          <cell r="I1083">
            <v>3.6</v>
          </cell>
          <cell r="J1083">
            <v>6</v>
          </cell>
        </row>
        <row r="1084">
          <cell r="B1084">
            <v>49037</v>
          </cell>
          <cell r="C1084">
            <v>0.1008</v>
          </cell>
          <cell r="D1084">
            <v>9.0800000000000006E-2</v>
          </cell>
          <cell r="E1084">
            <v>0.01</v>
          </cell>
          <cell r="F1084">
            <v>0</v>
          </cell>
          <cell r="G1084">
            <v>0</v>
          </cell>
          <cell r="H1084">
            <v>2</v>
          </cell>
          <cell r="I1084">
            <v>3.6</v>
          </cell>
          <cell r="J1084">
            <v>6</v>
          </cell>
        </row>
        <row r="1085">
          <cell r="B1085">
            <v>49039</v>
          </cell>
          <cell r="C1085">
            <v>0.32179999999999997</v>
          </cell>
          <cell r="D1085">
            <v>0.31140000000000001</v>
          </cell>
          <cell r="E1085">
            <v>1.04E-2</v>
          </cell>
          <cell r="F1085">
            <v>0</v>
          </cell>
          <cell r="G1085">
            <v>0</v>
          </cell>
          <cell r="H1085">
            <v>2</v>
          </cell>
          <cell r="I1085">
            <v>3.6</v>
          </cell>
          <cell r="J1085">
            <v>6</v>
          </cell>
        </row>
        <row r="1086">
          <cell r="B1086">
            <v>49053</v>
          </cell>
          <cell r="C1086">
            <v>0.48930000000000001</v>
          </cell>
          <cell r="D1086">
            <v>0.46210000000000001</v>
          </cell>
          <cell r="E1086">
            <v>2.7199999999999998E-2</v>
          </cell>
          <cell r="F1086">
            <v>0</v>
          </cell>
          <cell r="G1086">
            <v>0</v>
          </cell>
          <cell r="H1086">
            <v>2</v>
          </cell>
          <cell r="I1086">
            <v>3.6</v>
          </cell>
          <cell r="J1086">
            <v>6</v>
          </cell>
        </row>
        <row r="1087">
          <cell r="B1087">
            <v>49031</v>
          </cell>
          <cell r="C1087">
            <v>3.44E-2</v>
          </cell>
          <cell r="D1087">
            <v>2.7699999999999999E-2</v>
          </cell>
          <cell r="E1087">
            <v>6.6E-3</v>
          </cell>
          <cell r="F1087">
            <v>0</v>
          </cell>
          <cell r="G1087">
            <v>0</v>
          </cell>
          <cell r="H1087">
            <v>2</v>
          </cell>
          <cell r="I1087">
            <v>3.6</v>
          </cell>
          <cell r="J1087">
            <v>6</v>
          </cell>
        </row>
        <row r="1088">
          <cell r="B1088">
            <v>49031</v>
          </cell>
          <cell r="C1088">
            <v>9.8299999999999998E-2</v>
          </cell>
          <cell r="D1088">
            <v>8.8499999999999995E-2</v>
          </cell>
          <cell r="E1088">
            <v>9.7999999999999997E-3</v>
          </cell>
          <cell r="F1088">
            <v>0</v>
          </cell>
          <cell r="G1088">
            <v>0</v>
          </cell>
          <cell r="H1088">
            <v>2</v>
          </cell>
          <cell r="I1088">
            <v>3.6</v>
          </cell>
          <cell r="J1088">
            <v>6</v>
          </cell>
        </row>
        <row r="1089">
          <cell r="B1089">
            <v>49031</v>
          </cell>
          <cell r="C1089">
            <v>0.42330000000000001</v>
          </cell>
          <cell r="D1089">
            <v>9.9000000000000008E-3</v>
          </cell>
          <cell r="E1089">
            <v>4.7000000000000002E-3</v>
          </cell>
          <cell r="F1089">
            <v>0.40860000000000002</v>
          </cell>
          <cell r="G1089">
            <v>0</v>
          </cell>
          <cell r="H1089">
            <v>2</v>
          </cell>
          <cell r="I1089">
            <v>3.6</v>
          </cell>
          <cell r="J1089">
            <v>6</v>
          </cell>
        </row>
        <row r="1090">
          <cell r="B1090">
            <v>49031</v>
          </cell>
          <cell r="C1090">
            <v>0.55600000000000005</v>
          </cell>
          <cell r="D1090">
            <v>0.12609999999999999</v>
          </cell>
          <cell r="E1090">
            <v>2.1100000000000001E-2</v>
          </cell>
          <cell r="F1090">
            <v>0.40860000000000002</v>
          </cell>
          <cell r="G1090">
            <v>0</v>
          </cell>
          <cell r="H1090">
            <v>2</v>
          </cell>
          <cell r="I1090">
            <v>3.6</v>
          </cell>
          <cell r="J1090">
            <v>6</v>
          </cell>
        </row>
        <row r="1091">
          <cell r="B1091">
            <v>49031</v>
          </cell>
          <cell r="C1091">
            <v>8.5800000000000001E-2</v>
          </cell>
          <cell r="D1091">
            <v>4.65E-2</v>
          </cell>
          <cell r="E1091">
            <v>3.9300000000000002E-2</v>
          </cell>
          <cell r="F1091">
            <v>0</v>
          </cell>
          <cell r="G1091">
            <v>0</v>
          </cell>
          <cell r="H1091">
            <v>2</v>
          </cell>
          <cell r="I1091">
            <v>3.6</v>
          </cell>
          <cell r="J1091">
            <v>6</v>
          </cell>
        </row>
        <row r="1092">
          <cell r="B1092">
            <v>49029</v>
          </cell>
          <cell r="C1092">
            <v>0.10489999999999999</v>
          </cell>
          <cell r="D1092">
            <v>9.5200000000000007E-2</v>
          </cell>
          <cell r="E1092">
            <v>9.7000000000000003E-3</v>
          </cell>
          <cell r="F1092">
            <v>0</v>
          </cell>
          <cell r="G1092">
            <v>0</v>
          </cell>
          <cell r="H1092">
            <v>2</v>
          </cell>
          <cell r="I1092">
            <v>3.6</v>
          </cell>
          <cell r="J1092">
            <v>6</v>
          </cell>
        </row>
        <row r="1093">
          <cell r="B1093">
            <v>49022</v>
          </cell>
          <cell r="C1093">
            <v>5.2200000000000003E-2</v>
          </cell>
          <cell r="D1093">
            <v>5.0299999999999997E-2</v>
          </cell>
          <cell r="E1093">
            <v>1.9E-3</v>
          </cell>
          <cell r="F1093">
            <v>0</v>
          </cell>
          <cell r="G1093">
            <v>0</v>
          </cell>
          <cell r="H1093">
            <v>2</v>
          </cell>
          <cell r="I1093">
            <v>3.6</v>
          </cell>
          <cell r="J1093">
            <v>6</v>
          </cell>
        </row>
        <row r="1094">
          <cell r="B1094">
            <v>49027</v>
          </cell>
          <cell r="C1094">
            <v>0.2429</v>
          </cell>
          <cell r="D1094">
            <v>0.192</v>
          </cell>
          <cell r="E1094">
            <v>5.0900000000000001E-2</v>
          </cell>
          <cell r="F1094">
            <v>0</v>
          </cell>
          <cell r="G1094">
            <v>0</v>
          </cell>
          <cell r="H1094">
            <v>2</v>
          </cell>
          <cell r="I1094">
            <v>3.6</v>
          </cell>
          <cell r="J1094">
            <v>6</v>
          </cell>
        </row>
        <row r="1095">
          <cell r="B1095">
            <v>48901</v>
          </cell>
          <cell r="C1095">
            <v>4.5199999999999997E-2</v>
          </cell>
          <cell r="D1095">
            <v>3.8199999999999998E-2</v>
          </cell>
          <cell r="E1095">
            <v>7.0000000000000001E-3</v>
          </cell>
          <cell r="F1095">
            <v>0</v>
          </cell>
          <cell r="G1095">
            <v>0</v>
          </cell>
          <cell r="H1095">
            <v>2</v>
          </cell>
          <cell r="I1095">
            <v>3.6</v>
          </cell>
          <cell r="J1095">
            <v>6</v>
          </cell>
        </row>
        <row r="1096">
          <cell r="B1096">
            <v>49079</v>
          </cell>
          <cell r="C1096">
            <v>8.6499999999999994E-2</v>
          </cell>
          <cell r="D1096">
            <v>4.6699999999999998E-2</v>
          </cell>
          <cell r="E1096">
            <v>3.9699999999999999E-2</v>
          </cell>
          <cell r="F1096">
            <v>0</v>
          </cell>
          <cell r="G1096">
            <v>0</v>
          </cell>
          <cell r="H1096">
            <v>2</v>
          </cell>
          <cell r="I1096">
            <v>3.6</v>
          </cell>
          <cell r="J1096">
            <v>6</v>
          </cell>
        </row>
        <row r="1097">
          <cell r="B1097">
            <v>49023</v>
          </cell>
          <cell r="C1097">
            <v>0.27260000000000001</v>
          </cell>
          <cell r="D1097">
            <v>0.26140000000000002</v>
          </cell>
          <cell r="E1097">
            <v>1.12E-2</v>
          </cell>
          <cell r="F1097">
            <v>0</v>
          </cell>
          <cell r="G1097">
            <v>0</v>
          </cell>
          <cell r="H1097">
            <v>2</v>
          </cell>
          <cell r="I1097">
            <v>3.6</v>
          </cell>
          <cell r="J1097">
            <v>6</v>
          </cell>
        </row>
        <row r="1098">
          <cell r="B1098">
            <v>49001</v>
          </cell>
          <cell r="C1098">
            <v>0.40450000000000003</v>
          </cell>
          <cell r="D1098">
            <v>0.34639999999999999</v>
          </cell>
          <cell r="E1098">
            <v>5.8000000000000003E-2</v>
          </cell>
          <cell r="F1098">
            <v>0</v>
          </cell>
          <cell r="G1098">
            <v>0</v>
          </cell>
          <cell r="I1098">
            <v>3.6</v>
          </cell>
          <cell r="J1098">
            <v>6</v>
          </cell>
        </row>
        <row r="1099">
          <cell r="B1099">
            <v>49028</v>
          </cell>
          <cell r="C1099">
            <v>1.6927000000000001</v>
          </cell>
          <cell r="D1099">
            <v>1.1267</v>
          </cell>
          <cell r="E1099">
            <v>0.15709999999999999</v>
          </cell>
          <cell r="F1099">
            <v>0.40860000000000002</v>
          </cell>
          <cell r="G1099">
            <v>0</v>
          </cell>
          <cell r="J1099">
            <v>6</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203504</v>
          </cell>
          <cell r="C1103">
            <v>0.78259999999999996</v>
          </cell>
          <cell r="D1103">
            <v>0.40600000000000003</v>
          </cell>
          <cell r="E1103">
            <v>3.6200000000000003E-2</v>
          </cell>
          <cell r="F1103">
            <v>0.34050000000000002</v>
          </cell>
          <cell r="G1103">
            <v>0</v>
          </cell>
          <cell r="H1103">
            <v>2.7</v>
          </cell>
          <cell r="I1103">
            <v>5.4</v>
          </cell>
          <cell r="J1103">
            <v>9</v>
          </cell>
        </row>
        <row r="1104">
          <cell r="B1104">
            <v>203500</v>
          </cell>
          <cell r="C1104">
            <v>0.33560000000000001</v>
          </cell>
          <cell r="D1104">
            <v>0.313</v>
          </cell>
          <cell r="E1104">
            <v>2.2599999999999999E-2</v>
          </cell>
          <cell r="F1104">
            <v>0</v>
          </cell>
          <cell r="G1104">
            <v>0</v>
          </cell>
          <cell r="H1104">
            <v>2.7</v>
          </cell>
          <cell r="I1104">
            <v>5.4</v>
          </cell>
          <cell r="J1104">
            <v>9</v>
          </cell>
        </row>
        <row r="1105">
          <cell r="B1105">
            <v>203506</v>
          </cell>
          <cell r="C1105">
            <v>0.4178</v>
          </cell>
          <cell r="D1105">
            <v>0.21240000000000001</v>
          </cell>
          <cell r="E1105">
            <v>2.0799999999999999E-2</v>
          </cell>
          <cell r="F1105">
            <v>0.17499999999999999</v>
          </cell>
          <cell r="G1105">
            <v>9.5999999999999992E-3</v>
          </cell>
          <cell r="H1105">
            <v>2.7</v>
          </cell>
          <cell r="I1105">
            <v>5.4</v>
          </cell>
          <cell r="J1105">
            <v>9</v>
          </cell>
        </row>
        <row r="1106">
          <cell r="B1106">
            <v>203503</v>
          </cell>
          <cell r="C1106">
            <v>1.536</v>
          </cell>
          <cell r="D1106">
            <v>0.93140000000000001</v>
          </cell>
          <cell r="E1106">
            <v>7.9600000000000004E-2</v>
          </cell>
          <cell r="F1106">
            <v>0.51549999999999996</v>
          </cell>
          <cell r="G1106">
            <v>9.5999999999999992E-3</v>
          </cell>
          <cell r="H1106">
            <v>2.7</v>
          </cell>
          <cell r="I1106">
            <v>5.4</v>
          </cell>
          <cell r="J1106">
            <v>9</v>
          </cell>
        </row>
        <row r="1107">
          <cell r="B1107">
            <v>203476</v>
          </cell>
          <cell r="C1107">
            <v>4.6600000000000003E-2</v>
          </cell>
          <cell r="D1107">
            <v>3.7100000000000001E-2</v>
          </cell>
          <cell r="E1107">
            <v>9.4999999999999998E-3</v>
          </cell>
          <cell r="F1107">
            <v>0</v>
          </cell>
          <cell r="G1107">
            <v>0</v>
          </cell>
          <cell r="H1107">
            <v>2.7</v>
          </cell>
          <cell r="I1107">
            <v>5.4</v>
          </cell>
          <cell r="J1107">
            <v>9</v>
          </cell>
        </row>
        <row r="1108">
          <cell r="B1108">
            <v>203476</v>
          </cell>
          <cell r="C1108">
            <v>0.14149999999999999</v>
          </cell>
          <cell r="D1108">
            <v>0.12770000000000001</v>
          </cell>
          <cell r="E1108">
            <v>1.38E-2</v>
          </cell>
          <cell r="F1108">
            <v>0</v>
          </cell>
          <cell r="G1108">
            <v>0</v>
          </cell>
          <cell r="H1108">
            <v>2.7</v>
          </cell>
          <cell r="I1108">
            <v>5.4</v>
          </cell>
          <cell r="J1108">
            <v>9</v>
          </cell>
        </row>
        <row r="1109">
          <cell r="B1109">
            <v>202992</v>
          </cell>
          <cell r="C1109">
            <v>0.1663</v>
          </cell>
          <cell r="D1109">
            <v>0.1457</v>
          </cell>
          <cell r="E1109">
            <v>2.0500000000000001E-2</v>
          </cell>
          <cell r="F1109">
            <v>0</v>
          </cell>
          <cell r="G1109">
            <v>0</v>
          </cell>
          <cell r="H1109">
            <v>2.7</v>
          </cell>
          <cell r="I1109">
            <v>5.4</v>
          </cell>
          <cell r="J1109">
            <v>9</v>
          </cell>
        </row>
        <row r="1110">
          <cell r="B1110">
            <v>203315</v>
          </cell>
          <cell r="C1110">
            <v>0.3543</v>
          </cell>
          <cell r="D1110">
            <v>0.31040000000000001</v>
          </cell>
          <cell r="E1110">
            <v>4.3799999999999999E-2</v>
          </cell>
          <cell r="F1110">
            <v>0</v>
          </cell>
          <cell r="G1110">
            <v>0</v>
          </cell>
          <cell r="H1110">
            <v>2.7</v>
          </cell>
          <cell r="I1110">
            <v>5.4</v>
          </cell>
          <cell r="J1110">
            <v>9</v>
          </cell>
        </row>
        <row r="1111">
          <cell r="B1111">
            <v>202940</v>
          </cell>
          <cell r="C1111">
            <v>1.2232000000000001</v>
          </cell>
          <cell r="D1111">
            <v>0.55320000000000003</v>
          </cell>
          <cell r="E1111">
            <v>6.7000000000000002E-3</v>
          </cell>
          <cell r="F1111">
            <v>0.6633</v>
          </cell>
          <cell r="G1111">
            <v>0</v>
          </cell>
          <cell r="H1111">
            <v>2.7</v>
          </cell>
          <cell r="I1111">
            <v>5.4</v>
          </cell>
          <cell r="J1111">
            <v>9</v>
          </cell>
        </row>
        <row r="1112">
          <cell r="B1112">
            <v>203127</v>
          </cell>
          <cell r="C1112">
            <v>0.20619999999999999</v>
          </cell>
          <cell r="D1112">
            <v>0.20030000000000001</v>
          </cell>
          <cell r="E1112">
            <v>6.0000000000000001E-3</v>
          </cell>
          <cell r="F1112">
            <v>0</v>
          </cell>
          <cell r="G1112">
            <v>0</v>
          </cell>
          <cell r="H1112">
            <v>2.7</v>
          </cell>
          <cell r="I1112">
            <v>5.4</v>
          </cell>
          <cell r="J1112">
            <v>9</v>
          </cell>
        </row>
        <row r="1113">
          <cell r="B1113">
            <v>203229</v>
          </cell>
          <cell r="C1113">
            <v>0.28549999999999998</v>
          </cell>
          <cell r="D1113">
            <v>0.25419999999999998</v>
          </cell>
          <cell r="E1113">
            <v>1.2500000000000001E-2</v>
          </cell>
          <cell r="F1113">
            <v>9.1999999999999998E-3</v>
          </cell>
          <cell r="G1113">
            <v>9.5999999999999992E-3</v>
          </cell>
          <cell r="H1113">
            <v>2.7</v>
          </cell>
          <cell r="I1113">
            <v>5.4</v>
          </cell>
          <cell r="J1113">
            <v>9</v>
          </cell>
        </row>
        <row r="1114">
          <cell r="B1114">
            <v>203099</v>
          </cell>
          <cell r="C1114">
            <v>1.7141999999999999</v>
          </cell>
          <cell r="D1114">
            <v>1.0075000000000001</v>
          </cell>
          <cell r="E1114">
            <v>2.52E-2</v>
          </cell>
          <cell r="F1114">
            <v>0.67200000000000004</v>
          </cell>
          <cell r="G1114">
            <v>9.5999999999999992E-3</v>
          </cell>
          <cell r="H1114">
            <v>2.7</v>
          </cell>
          <cell r="I1114">
            <v>5.4</v>
          </cell>
          <cell r="J1114">
            <v>9</v>
          </cell>
        </row>
        <row r="1115">
          <cell r="B1115">
            <v>203072</v>
          </cell>
          <cell r="C1115">
            <v>0.13930000000000001</v>
          </cell>
          <cell r="D1115">
            <v>0.13189999999999999</v>
          </cell>
          <cell r="E1115">
            <v>7.3000000000000001E-3</v>
          </cell>
          <cell r="F1115">
            <v>0</v>
          </cell>
          <cell r="G1115">
            <v>0</v>
          </cell>
          <cell r="H1115">
            <v>2.7</v>
          </cell>
          <cell r="I1115">
            <v>5.4</v>
          </cell>
          <cell r="J1115">
            <v>9</v>
          </cell>
        </row>
        <row r="1116">
          <cell r="B1116">
            <v>203121</v>
          </cell>
          <cell r="C1116">
            <v>0.36170000000000002</v>
          </cell>
          <cell r="D1116">
            <v>0.34100000000000003</v>
          </cell>
          <cell r="E1116">
            <v>1.14E-2</v>
          </cell>
          <cell r="F1116">
            <v>0</v>
          </cell>
          <cell r="G1116">
            <v>9.1999999999999998E-3</v>
          </cell>
          <cell r="H1116">
            <v>2.7</v>
          </cell>
          <cell r="I1116">
            <v>5.4</v>
          </cell>
          <cell r="J1116">
            <v>9</v>
          </cell>
        </row>
        <row r="1117">
          <cell r="B1117">
            <v>202944</v>
          </cell>
          <cell r="C1117">
            <v>0.4012</v>
          </cell>
          <cell r="D1117">
            <v>0.3886</v>
          </cell>
          <cell r="E1117">
            <v>1.26E-2</v>
          </cell>
          <cell r="F1117">
            <v>0</v>
          </cell>
          <cell r="G1117">
            <v>0</v>
          </cell>
          <cell r="H1117">
            <v>2.7</v>
          </cell>
          <cell r="I1117">
            <v>5.4</v>
          </cell>
          <cell r="J1117">
            <v>9</v>
          </cell>
        </row>
        <row r="1118">
          <cell r="B1118">
            <v>203046</v>
          </cell>
          <cell r="C1118">
            <v>0.90210000000000001</v>
          </cell>
          <cell r="D1118">
            <v>0.86140000000000005</v>
          </cell>
          <cell r="E1118">
            <v>3.1300000000000001E-2</v>
          </cell>
          <cell r="F1118">
            <v>0</v>
          </cell>
          <cell r="G1118">
            <v>9.1999999999999998E-3</v>
          </cell>
          <cell r="I1118">
            <v>5.4</v>
          </cell>
          <cell r="J1118">
            <v>9</v>
          </cell>
        </row>
        <row r="1119">
          <cell r="B1119">
            <v>203241</v>
          </cell>
          <cell r="C1119">
            <v>4.5065999999999997</v>
          </cell>
          <cell r="D1119">
            <v>3.1105</v>
          </cell>
          <cell r="E1119">
            <v>0.18</v>
          </cell>
          <cell r="F1119">
            <v>1.1877</v>
          </cell>
          <cell r="G1119">
            <v>2.8400000000000002E-2</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83777</v>
          </cell>
          <cell r="C1123">
            <v>0.25069999999999998</v>
          </cell>
          <cell r="D1123">
            <v>0.18310000000000001</v>
          </cell>
          <cell r="E1123">
            <v>6.7599999999999993E-2</v>
          </cell>
          <cell r="F1123">
            <v>0</v>
          </cell>
          <cell r="G1123">
            <v>0</v>
          </cell>
          <cell r="H1123">
            <v>2</v>
          </cell>
          <cell r="I1123">
            <v>3.6</v>
          </cell>
          <cell r="J1123">
            <v>6</v>
          </cell>
        </row>
        <row r="1124">
          <cell r="B1124">
            <v>83693</v>
          </cell>
          <cell r="C1124">
            <v>0.18659999999999999</v>
          </cell>
          <cell r="D1124">
            <v>0.17979999999999999</v>
          </cell>
          <cell r="E1124">
            <v>6.7999999999999996E-3</v>
          </cell>
          <cell r="F1124">
            <v>0</v>
          </cell>
          <cell r="G1124">
            <v>0</v>
          </cell>
          <cell r="H1124">
            <v>2</v>
          </cell>
          <cell r="I1124">
            <v>3.6</v>
          </cell>
          <cell r="J1124">
            <v>6</v>
          </cell>
        </row>
        <row r="1125">
          <cell r="B1125">
            <v>83699</v>
          </cell>
          <cell r="C1125">
            <v>0.37690000000000001</v>
          </cell>
          <cell r="D1125">
            <v>0.3236</v>
          </cell>
          <cell r="E1125">
            <v>5.33E-2</v>
          </cell>
          <cell r="F1125">
            <v>0</v>
          </cell>
          <cell r="G1125">
            <v>0</v>
          </cell>
          <cell r="H1125">
            <v>2</v>
          </cell>
          <cell r="I1125">
            <v>3.6</v>
          </cell>
          <cell r="J1125">
            <v>6</v>
          </cell>
        </row>
        <row r="1126">
          <cell r="B1126">
            <v>83723</v>
          </cell>
          <cell r="C1126">
            <v>0.81420000000000003</v>
          </cell>
          <cell r="D1126">
            <v>0.6865</v>
          </cell>
          <cell r="E1126">
            <v>0.12770000000000001</v>
          </cell>
          <cell r="F1126">
            <v>0</v>
          </cell>
          <cell r="G1126">
            <v>0</v>
          </cell>
          <cell r="H1126">
            <v>2</v>
          </cell>
          <cell r="I1126">
            <v>3.6</v>
          </cell>
          <cell r="J1126">
            <v>6</v>
          </cell>
        </row>
        <row r="1127">
          <cell r="B1127">
            <v>83699</v>
          </cell>
          <cell r="C1127">
            <v>0.13320000000000001</v>
          </cell>
          <cell r="D1127">
            <v>0.1217</v>
          </cell>
          <cell r="E1127">
            <v>1.1599999999999999E-2</v>
          </cell>
          <cell r="F1127">
            <v>0</v>
          </cell>
          <cell r="G1127">
            <v>0</v>
          </cell>
          <cell r="H1127">
            <v>2</v>
          </cell>
          <cell r="I1127">
            <v>3.6</v>
          </cell>
          <cell r="J1127">
            <v>6</v>
          </cell>
        </row>
        <row r="1128">
          <cell r="B1128">
            <v>83699</v>
          </cell>
          <cell r="C1128">
            <v>0.15670000000000001</v>
          </cell>
          <cell r="D1128">
            <v>7.8899999999999998E-2</v>
          </cell>
          <cell r="E1128">
            <v>6.6000000000000003E-2</v>
          </cell>
          <cell r="F1128">
            <v>1.17E-2</v>
          </cell>
          <cell r="G1128">
            <v>0</v>
          </cell>
          <cell r="H1128">
            <v>2</v>
          </cell>
          <cell r="I1128">
            <v>3.6</v>
          </cell>
          <cell r="J1128">
            <v>6</v>
          </cell>
        </row>
        <row r="1129">
          <cell r="B1129">
            <v>83699</v>
          </cell>
          <cell r="C1129">
            <v>3.6400000000000002E-2</v>
          </cell>
          <cell r="D1129">
            <v>1.3899999999999999E-2</v>
          </cell>
          <cell r="E1129">
            <v>2.2499999999999999E-2</v>
          </cell>
          <cell r="F1129">
            <v>0</v>
          </cell>
          <cell r="G1129">
            <v>0</v>
          </cell>
          <cell r="H1129">
            <v>2</v>
          </cell>
          <cell r="I1129">
            <v>3.6</v>
          </cell>
          <cell r="J1129">
            <v>6</v>
          </cell>
        </row>
        <row r="1130">
          <cell r="B1130">
            <v>83699</v>
          </cell>
          <cell r="C1130">
            <v>0.32629999999999998</v>
          </cell>
          <cell r="D1130">
            <v>0.2145</v>
          </cell>
          <cell r="E1130">
            <v>0.10009999999999999</v>
          </cell>
          <cell r="F1130">
            <v>1.17E-2</v>
          </cell>
          <cell r="G1130">
            <v>0</v>
          </cell>
          <cell r="H1130">
            <v>2</v>
          </cell>
          <cell r="I1130">
            <v>3.6</v>
          </cell>
          <cell r="J1130">
            <v>6</v>
          </cell>
        </row>
        <row r="1131">
          <cell r="B1131">
            <v>83699</v>
          </cell>
          <cell r="C1131">
            <v>0.1255</v>
          </cell>
          <cell r="D1131">
            <v>5.5300000000000002E-2</v>
          </cell>
          <cell r="E1131">
            <v>2.5499999999999998E-2</v>
          </cell>
          <cell r="F1131">
            <v>4.4699999999999997E-2</v>
          </cell>
          <cell r="G1131">
            <v>0</v>
          </cell>
          <cell r="H1131">
            <v>2</v>
          </cell>
          <cell r="I1131">
            <v>3.6</v>
          </cell>
          <cell r="J1131">
            <v>6</v>
          </cell>
        </row>
        <row r="1132">
          <cell r="B1132">
            <v>83699</v>
          </cell>
          <cell r="C1132">
            <v>9.3299999999999994E-2</v>
          </cell>
          <cell r="D1132">
            <v>6.8500000000000005E-2</v>
          </cell>
          <cell r="E1132">
            <v>2.4799999999999999E-2</v>
          </cell>
          <cell r="F1132">
            <v>0</v>
          </cell>
          <cell r="G1132">
            <v>0</v>
          </cell>
          <cell r="H1132">
            <v>2</v>
          </cell>
          <cell r="I1132">
            <v>3.6</v>
          </cell>
          <cell r="J1132">
            <v>6</v>
          </cell>
        </row>
        <row r="1133">
          <cell r="B1133">
            <v>83699</v>
          </cell>
          <cell r="C1133">
            <v>0.2092</v>
          </cell>
          <cell r="D1133">
            <v>0.1489</v>
          </cell>
          <cell r="E1133">
            <v>6.0299999999999999E-2</v>
          </cell>
          <cell r="F1133">
            <v>0</v>
          </cell>
          <cell r="G1133">
            <v>0</v>
          </cell>
          <cell r="H1133">
            <v>2</v>
          </cell>
          <cell r="I1133">
            <v>3.6</v>
          </cell>
          <cell r="J1133">
            <v>6</v>
          </cell>
        </row>
        <row r="1134">
          <cell r="B1134">
            <v>83699</v>
          </cell>
          <cell r="C1134">
            <v>0.42799999999999999</v>
          </cell>
          <cell r="D1134">
            <v>0.2727</v>
          </cell>
          <cell r="E1134">
            <v>0.1106</v>
          </cell>
          <cell r="F1134">
            <v>4.4699999999999997E-2</v>
          </cell>
          <cell r="G1134">
            <v>0</v>
          </cell>
          <cell r="H1134">
            <v>2</v>
          </cell>
          <cell r="I1134">
            <v>3.6</v>
          </cell>
          <cell r="J1134">
            <v>6</v>
          </cell>
        </row>
        <row r="1135">
          <cell r="B1135">
            <v>83699</v>
          </cell>
          <cell r="C1135">
            <v>0.13089999999999999</v>
          </cell>
          <cell r="D1135">
            <v>0.1258</v>
          </cell>
          <cell r="E1135">
            <v>5.1000000000000004E-3</v>
          </cell>
          <cell r="F1135">
            <v>0</v>
          </cell>
          <cell r="G1135">
            <v>0</v>
          </cell>
          <cell r="H1135">
            <v>2</v>
          </cell>
          <cell r="I1135">
            <v>3.6</v>
          </cell>
          <cell r="J1135">
            <v>6</v>
          </cell>
        </row>
        <row r="1136">
          <cell r="B1136">
            <v>83699</v>
          </cell>
          <cell r="C1136">
            <v>0.64159999999999995</v>
          </cell>
          <cell r="D1136">
            <v>0.24390000000000001</v>
          </cell>
          <cell r="E1136">
            <v>0.1333</v>
          </cell>
          <cell r="F1136">
            <v>0.26440000000000002</v>
          </cell>
          <cell r="G1136">
            <v>0</v>
          </cell>
          <cell r="H1136">
            <v>2</v>
          </cell>
          <cell r="I1136">
            <v>3.6</v>
          </cell>
          <cell r="J1136">
            <v>6</v>
          </cell>
        </row>
        <row r="1137">
          <cell r="B1137">
            <v>83699</v>
          </cell>
          <cell r="C1137">
            <v>0.19450000000000001</v>
          </cell>
          <cell r="D1137">
            <v>0.1883</v>
          </cell>
          <cell r="E1137">
            <v>6.1999999999999998E-3</v>
          </cell>
          <cell r="F1137">
            <v>0</v>
          </cell>
          <cell r="G1137">
            <v>0</v>
          </cell>
          <cell r="H1137">
            <v>2</v>
          </cell>
          <cell r="I1137">
            <v>3.6</v>
          </cell>
          <cell r="J1137">
            <v>6</v>
          </cell>
        </row>
        <row r="1138">
          <cell r="B1138">
            <v>83699</v>
          </cell>
          <cell r="C1138">
            <v>0.96699999999999997</v>
          </cell>
          <cell r="D1138">
            <v>0.55800000000000005</v>
          </cell>
          <cell r="E1138">
            <v>0.14460000000000001</v>
          </cell>
          <cell r="F1138">
            <v>0.26440000000000002</v>
          </cell>
          <cell r="G1138">
            <v>0</v>
          </cell>
          <cell r="I1138">
            <v>3.6</v>
          </cell>
          <cell r="J1138">
            <v>6</v>
          </cell>
        </row>
        <row r="1139">
          <cell r="B1139">
            <v>83705</v>
          </cell>
          <cell r="C1139">
            <v>2.5354999999999999</v>
          </cell>
          <cell r="D1139">
            <v>1.7317</v>
          </cell>
          <cell r="E1139">
            <v>0.48299999999999998</v>
          </cell>
          <cell r="F1139">
            <v>0.32079999999999997</v>
          </cell>
          <cell r="G1139">
            <v>0</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2,1</v>
          </cell>
          <cell r="I1142" t="str">
            <v>Padrão Trimestral = 4,2</v>
          </cell>
          <cell r="J1142" t="str">
            <v>Padrão Anual = 7</v>
          </cell>
        </row>
        <row r="1143">
          <cell r="B1143">
            <v>89404</v>
          </cell>
          <cell r="C1143">
            <v>0.2354</v>
          </cell>
          <cell r="D1143">
            <v>0.2213</v>
          </cell>
          <cell r="E1143">
            <v>1.41E-2</v>
          </cell>
          <cell r="F1143">
            <v>0</v>
          </cell>
          <cell r="G1143">
            <v>0</v>
          </cell>
          <cell r="H1143">
            <v>2.1</v>
          </cell>
          <cell r="I1143">
            <v>4.2</v>
          </cell>
          <cell r="J1143">
            <v>7</v>
          </cell>
        </row>
        <row r="1144">
          <cell r="B1144">
            <v>89322</v>
          </cell>
          <cell r="C1144">
            <v>0.49730000000000002</v>
          </cell>
          <cell r="D1144">
            <v>0.4955</v>
          </cell>
          <cell r="E1144">
            <v>1.8E-3</v>
          </cell>
          <cell r="F1144">
            <v>0</v>
          </cell>
          <cell r="G1144">
            <v>0</v>
          </cell>
          <cell r="H1144">
            <v>2.1</v>
          </cell>
          <cell r="I1144">
            <v>4.2</v>
          </cell>
          <cell r="J1144">
            <v>7</v>
          </cell>
        </row>
        <row r="1145">
          <cell r="B1145">
            <v>89322</v>
          </cell>
          <cell r="C1145">
            <v>0.32800000000000001</v>
          </cell>
          <cell r="D1145">
            <v>0.31630000000000003</v>
          </cell>
          <cell r="E1145">
            <v>1.17E-2</v>
          </cell>
          <cell r="F1145">
            <v>0</v>
          </cell>
          <cell r="G1145">
            <v>0</v>
          </cell>
          <cell r="H1145">
            <v>2.1</v>
          </cell>
          <cell r="I1145">
            <v>4.2</v>
          </cell>
          <cell r="J1145">
            <v>7</v>
          </cell>
        </row>
        <row r="1146">
          <cell r="B1146">
            <v>89349</v>
          </cell>
          <cell r="C1146">
            <v>1.0606</v>
          </cell>
          <cell r="D1146">
            <v>1.0329999999999999</v>
          </cell>
          <cell r="E1146">
            <v>2.76E-2</v>
          </cell>
          <cell r="F1146">
            <v>0</v>
          </cell>
          <cell r="G1146">
            <v>0</v>
          </cell>
          <cell r="H1146">
            <v>2.1</v>
          </cell>
          <cell r="I1146">
            <v>4.2</v>
          </cell>
          <cell r="J1146">
            <v>7</v>
          </cell>
        </row>
        <row r="1147">
          <cell r="B1147">
            <v>89311</v>
          </cell>
          <cell r="C1147">
            <v>0.1487</v>
          </cell>
          <cell r="D1147">
            <v>0.14130000000000001</v>
          </cell>
          <cell r="E1147">
            <v>7.4000000000000003E-3</v>
          </cell>
          <cell r="F1147">
            <v>0</v>
          </cell>
          <cell r="G1147">
            <v>0</v>
          </cell>
          <cell r="H1147">
            <v>2.1</v>
          </cell>
          <cell r="I1147">
            <v>4.2</v>
          </cell>
          <cell r="J1147">
            <v>7</v>
          </cell>
        </row>
        <row r="1148">
          <cell r="B1148">
            <v>89311</v>
          </cell>
          <cell r="C1148">
            <v>0.48180000000000001</v>
          </cell>
          <cell r="D1148">
            <v>0.29570000000000002</v>
          </cell>
          <cell r="E1148">
            <v>2.9600000000000001E-2</v>
          </cell>
          <cell r="F1148">
            <v>0.15640000000000001</v>
          </cell>
          <cell r="G1148">
            <v>0</v>
          </cell>
          <cell r="H1148">
            <v>2.1</v>
          </cell>
          <cell r="I1148">
            <v>4.2</v>
          </cell>
          <cell r="J1148">
            <v>7</v>
          </cell>
        </row>
        <row r="1149">
          <cell r="B1149">
            <v>89311</v>
          </cell>
          <cell r="C1149">
            <v>0.19489999999999999</v>
          </cell>
          <cell r="D1149">
            <v>0.15759999999999999</v>
          </cell>
          <cell r="E1149">
            <v>3.73E-2</v>
          </cell>
          <cell r="F1149">
            <v>0</v>
          </cell>
          <cell r="G1149">
            <v>0</v>
          </cell>
          <cell r="H1149">
            <v>2.1</v>
          </cell>
          <cell r="I1149">
            <v>4.2</v>
          </cell>
          <cell r="J1149">
            <v>7</v>
          </cell>
        </row>
        <row r="1150">
          <cell r="B1150">
            <v>89311</v>
          </cell>
          <cell r="C1150">
            <v>0.82540000000000002</v>
          </cell>
          <cell r="D1150">
            <v>0.59460000000000002</v>
          </cell>
          <cell r="E1150">
            <v>7.4300000000000005E-2</v>
          </cell>
          <cell r="F1150">
            <v>0.15640000000000001</v>
          </cell>
          <cell r="G1150">
            <v>0</v>
          </cell>
          <cell r="H1150">
            <v>2.1</v>
          </cell>
          <cell r="I1150">
            <v>4.2</v>
          </cell>
          <cell r="J1150">
            <v>7</v>
          </cell>
        </row>
        <row r="1151">
          <cell r="B1151">
            <v>89311</v>
          </cell>
          <cell r="C1151">
            <v>0.29730000000000001</v>
          </cell>
          <cell r="D1151">
            <v>0.28420000000000001</v>
          </cell>
          <cell r="E1151">
            <v>1.3100000000000001E-2</v>
          </cell>
          <cell r="F1151">
            <v>0</v>
          </cell>
          <cell r="G1151">
            <v>0</v>
          </cell>
          <cell r="H1151">
            <v>2.1</v>
          </cell>
          <cell r="I1151">
            <v>4.2</v>
          </cell>
          <cell r="J1151">
            <v>7</v>
          </cell>
        </row>
        <row r="1152">
          <cell r="B1152">
            <v>89293</v>
          </cell>
          <cell r="C1152">
            <v>0.14940000000000001</v>
          </cell>
          <cell r="D1152">
            <v>0.13370000000000001</v>
          </cell>
          <cell r="E1152">
            <v>1.5699999999999999E-2</v>
          </cell>
          <cell r="F1152">
            <v>0</v>
          </cell>
          <cell r="G1152">
            <v>0</v>
          </cell>
          <cell r="H1152">
            <v>2.1</v>
          </cell>
          <cell r="I1152">
            <v>4.2</v>
          </cell>
          <cell r="J1152">
            <v>7</v>
          </cell>
        </row>
        <row r="1153">
          <cell r="B1153">
            <v>89288</v>
          </cell>
          <cell r="C1153">
            <v>0.28039999999999998</v>
          </cell>
          <cell r="D1153">
            <v>0.2646</v>
          </cell>
          <cell r="E1153">
            <v>1.5800000000000002E-2</v>
          </cell>
          <cell r="F1153">
            <v>0</v>
          </cell>
          <cell r="G1153">
            <v>0</v>
          </cell>
          <cell r="H1153">
            <v>2.1</v>
          </cell>
          <cell r="I1153">
            <v>4.2</v>
          </cell>
          <cell r="J1153">
            <v>7</v>
          </cell>
        </row>
        <row r="1154">
          <cell r="B1154">
            <v>89297</v>
          </cell>
          <cell r="C1154">
            <v>0.72709999999999997</v>
          </cell>
          <cell r="D1154">
            <v>0.6825</v>
          </cell>
          <cell r="E1154">
            <v>4.4600000000000001E-2</v>
          </cell>
          <cell r="F1154">
            <v>0</v>
          </cell>
          <cell r="G1154">
            <v>0</v>
          </cell>
          <cell r="H1154">
            <v>2.1</v>
          </cell>
          <cell r="I1154">
            <v>4.2</v>
          </cell>
          <cell r="J1154">
            <v>7</v>
          </cell>
        </row>
        <row r="1155">
          <cell r="B1155">
            <v>89266</v>
          </cell>
          <cell r="C1155">
            <v>0.224</v>
          </cell>
          <cell r="D1155">
            <v>0.19670000000000001</v>
          </cell>
          <cell r="E1155">
            <v>2.7199999999999998E-2</v>
          </cell>
          <cell r="F1155">
            <v>0</v>
          </cell>
          <cell r="G1155">
            <v>0</v>
          </cell>
          <cell r="H1155">
            <v>2.1</v>
          </cell>
          <cell r="I1155">
            <v>4.2</v>
          </cell>
          <cell r="J1155">
            <v>7</v>
          </cell>
        </row>
        <row r="1156">
          <cell r="B1156">
            <v>89272</v>
          </cell>
          <cell r="C1156">
            <v>8.3900000000000002E-2</v>
          </cell>
          <cell r="D1156">
            <v>7.0900000000000005E-2</v>
          </cell>
          <cell r="E1156">
            <v>1.2999999999999999E-2</v>
          </cell>
          <cell r="F1156">
            <v>0</v>
          </cell>
          <cell r="G1156">
            <v>0</v>
          </cell>
          <cell r="H1156">
            <v>2.1</v>
          </cell>
          <cell r="I1156">
            <v>4.2</v>
          </cell>
          <cell r="J1156">
            <v>7</v>
          </cell>
        </row>
        <row r="1157">
          <cell r="B1157">
            <v>89275</v>
          </cell>
          <cell r="C1157">
            <v>0.3982</v>
          </cell>
          <cell r="D1157">
            <v>0.36509999999999998</v>
          </cell>
          <cell r="E1157">
            <v>1.6199999999999999E-2</v>
          </cell>
          <cell r="F1157">
            <v>1.6899999999999998E-2</v>
          </cell>
          <cell r="G1157">
            <v>0</v>
          </cell>
          <cell r="H1157">
            <v>2.1</v>
          </cell>
          <cell r="I1157">
            <v>4.2</v>
          </cell>
          <cell r="J1157">
            <v>7</v>
          </cell>
        </row>
        <row r="1158">
          <cell r="B1158">
            <v>89271</v>
          </cell>
          <cell r="C1158">
            <v>0.70609999999999995</v>
          </cell>
          <cell r="D1158">
            <v>0.63270000000000004</v>
          </cell>
          <cell r="E1158">
            <v>5.6399999999999999E-2</v>
          </cell>
          <cell r="F1158">
            <v>1.6899999999999998E-2</v>
          </cell>
          <cell r="G1158">
            <v>0</v>
          </cell>
          <cell r="I1158">
            <v>4.2</v>
          </cell>
          <cell r="J1158">
            <v>7</v>
          </cell>
        </row>
        <row r="1159">
          <cell r="B1159">
            <v>89307</v>
          </cell>
          <cell r="C1159">
            <v>3.3193999999999999</v>
          </cell>
          <cell r="D1159">
            <v>2.9430000000000001</v>
          </cell>
          <cell r="E1159">
            <v>0.2029</v>
          </cell>
          <cell r="F1159">
            <v>0.17330000000000001</v>
          </cell>
          <cell r="G1159">
            <v>0</v>
          </cell>
          <cell r="J1159">
            <v>7</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3,6</v>
          </cell>
          <cell r="J1162" t="str">
            <v>Padrão Anual = 6</v>
          </cell>
        </row>
        <row r="1163">
          <cell r="B1163">
            <v>126527</v>
          </cell>
          <cell r="C1163">
            <v>0.28060000000000002</v>
          </cell>
          <cell r="D1163">
            <v>0.26979999999999998</v>
          </cell>
          <cell r="E1163">
            <v>1.0800000000000001E-2</v>
          </cell>
          <cell r="F1163">
            <v>0</v>
          </cell>
          <cell r="G1163">
            <v>0</v>
          </cell>
          <cell r="H1163">
            <v>2</v>
          </cell>
          <cell r="I1163">
            <v>3.6</v>
          </cell>
          <cell r="J1163">
            <v>6</v>
          </cell>
        </row>
        <row r="1164">
          <cell r="B1164">
            <v>126521</v>
          </cell>
          <cell r="C1164">
            <v>0.1875</v>
          </cell>
          <cell r="D1164">
            <v>0.18429999999999999</v>
          </cell>
          <cell r="E1164">
            <v>3.2000000000000002E-3</v>
          </cell>
          <cell r="F1164">
            <v>0</v>
          </cell>
          <cell r="G1164">
            <v>0</v>
          </cell>
          <cell r="H1164">
            <v>2</v>
          </cell>
          <cell r="I1164">
            <v>3.6</v>
          </cell>
          <cell r="J1164">
            <v>6</v>
          </cell>
        </row>
        <row r="1165">
          <cell r="B1165">
            <v>126520</v>
          </cell>
          <cell r="C1165">
            <v>0.21640000000000001</v>
          </cell>
          <cell r="D1165">
            <v>0.2077</v>
          </cell>
          <cell r="E1165">
            <v>8.6999999999999994E-3</v>
          </cell>
          <cell r="F1165">
            <v>0</v>
          </cell>
          <cell r="G1165">
            <v>0</v>
          </cell>
          <cell r="H1165">
            <v>2</v>
          </cell>
          <cell r="I1165">
            <v>3.6</v>
          </cell>
          <cell r="J1165">
            <v>6</v>
          </cell>
        </row>
        <row r="1166">
          <cell r="B1166">
            <v>126523</v>
          </cell>
          <cell r="C1166">
            <v>0.6845</v>
          </cell>
          <cell r="D1166">
            <v>0.66180000000000005</v>
          </cell>
          <cell r="E1166">
            <v>2.2700000000000001E-2</v>
          </cell>
          <cell r="F1166">
            <v>0</v>
          </cell>
          <cell r="G1166">
            <v>0</v>
          </cell>
          <cell r="H1166">
            <v>2</v>
          </cell>
          <cell r="I1166">
            <v>3.6</v>
          </cell>
          <cell r="J1166">
            <v>6</v>
          </cell>
        </row>
        <row r="1167">
          <cell r="B1167">
            <v>126502</v>
          </cell>
          <cell r="C1167">
            <v>0.26979999999999998</v>
          </cell>
          <cell r="D1167">
            <v>0.18840000000000001</v>
          </cell>
          <cell r="E1167">
            <v>3.2199999999999999E-2</v>
          </cell>
          <cell r="F1167">
            <v>4.9299999999999997E-2</v>
          </cell>
          <cell r="G1167">
            <v>0</v>
          </cell>
          <cell r="H1167">
            <v>2</v>
          </cell>
          <cell r="I1167">
            <v>3.6</v>
          </cell>
          <cell r="J1167">
            <v>6</v>
          </cell>
        </row>
        <row r="1168">
          <cell r="B1168">
            <v>126502</v>
          </cell>
          <cell r="C1168">
            <v>0.15479999999999999</v>
          </cell>
          <cell r="D1168">
            <v>0.1351</v>
          </cell>
          <cell r="E1168">
            <v>1.9699999999999999E-2</v>
          </cell>
          <cell r="F1168">
            <v>0</v>
          </cell>
          <cell r="G1168">
            <v>0</v>
          </cell>
          <cell r="H1168">
            <v>2</v>
          </cell>
          <cell r="I1168">
            <v>3.6</v>
          </cell>
          <cell r="J1168">
            <v>6</v>
          </cell>
        </row>
        <row r="1169">
          <cell r="B1169">
            <v>126502</v>
          </cell>
          <cell r="C1169">
            <v>0.25719999999999998</v>
          </cell>
          <cell r="D1169">
            <v>0.20910000000000001</v>
          </cell>
          <cell r="E1169">
            <v>2.1700000000000001E-2</v>
          </cell>
          <cell r="F1169">
            <v>2.64E-2</v>
          </cell>
          <cell r="G1169">
            <v>0</v>
          </cell>
          <cell r="H1169">
            <v>2</v>
          </cell>
          <cell r="I1169">
            <v>3.6</v>
          </cell>
          <cell r="J1169">
            <v>6</v>
          </cell>
        </row>
        <row r="1170">
          <cell r="B1170">
            <v>126502</v>
          </cell>
          <cell r="C1170">
            <v>0.68179999999999996</v>
          </cell>
          <cell r="D1170">
            <v>0.53259999999999996</v>
          </cell>
          <cell r="E1170">
            <v>7.3599999999999999E-2</v>
          </cell>
          <cell r="F1170">
            <v>7.5700000000000003E-2</v>
          </cell>
          <cell r="G1170">
            <v>0</v>
          </cell>
          <cell r="H1170">
            <v>2</v>
          </cell>
          <cell r="I1170">
            <v>3.6</v>
          </cell>
          <cell r="J1170">
            <v>6</v>
          </cell>
        </row>
        <row r="1171">
          <cell r="B1171">
            <v>126501</v>
          </cell>
          <cell r="C1171">
            <v>0.48659999999999998</v>
          </cell>
          <cell r="D1171">
            <v>0.26140000000000002</v>
          </cell>
          <cell r="E1171">
            <v>6.2899999999999998E-2</v>
          </cell>
          <cell r="F1171">
            <v>0.1623</v>
          </cell>
          <cell r="G1171">
            <v>0</v>
          </cell>
          <cell r="H1171">
            <v>2</v>
          </cell>
          <cell r="I1171">
            <v>3.6</v>
          </cell>
          <cell r="J1171">
            <v>6</v>
          </cell>
        </row>
        <row r="1172">
          <cell r="B1172">
            <v>126366</v>
          </cell>
          <cell r="C1172">
            <v>0.1055</v>
          </cell>
          <cell r="D1172">
            <v>5.96E-2</v>
          </cell>
          <cell r="E1172">
            <v>4.5900000000000003E-2</v>
          </cell>
          <cell r="F1172">
            <v>0</v>
          </cell>
          <cell r="G1172">
            <v>0</v>
          </cell>
          <cell r="H1172">
            <v>2</v>
          </cell>
          <cell r="I1172">
            <v>3.6</v>
          </cell>
          <cell r="J1172">
            <v>6</v>
          </cell>
        </row>
        <row r="1173">
          <cell r="B1173">
            <v>126360</v>
          </cell>
          <cell r="C1173">
            <v>0.30459999999999998</v>
          </cell>
          <cell r="D1173">
            <v>0.29799999999999999</v>
          </cell>
          <cell r="E1173">
            <v>6.6E-3</v>
          </cell>
          <cell r="F1173">
            <v>0</v>
          </cell>
          <cell r="G1173">
            <v>0</v>
          </cell>
          <cell r="H1173">
            <v>2</v>
          </cell>
          <cell r="I1173">
            <v>3.6</v>
          </cell>
          <cell r="J1173">
            <v>6</v>
          </cell>
        </row>
        <row r="1174">
          <cell r="B1174">
            <v>126409</v>
          </cell>
          <cell r="C1174">
            <v>0.89690000000000003</v>
          </cell>
          <cell r="D1174">
            <v>0.61909999999999998</v>
          </cell>
          <cell r="E1174">
            <v>0.1154</v>
          </cell>
          <cell r="F1174">
            <v>0.16239999999999999</v>
          </cell>
          <cell r="G1174">
            <v>0</v>
          </cell>
          <cell r="H1174">
            <v>2</v>
          </cell>
          <cell r="I1174">
            <v>3.6</v>
          </cell>
          <cell r="J1174">
            <v>6</v>
          </cell>
        </row>
        <row r="1175">
          <cell r="B1175">
            <v>126354</v>
          </cell>
          <cell r="C1175">
            <v>0.1008</v>
          </cell>
          <cell r="D1175">
            <v>6.6500000000000004E-2</v>
          </cell>
          <cell r="E1175">
            <v>3.44E-2</v>
          </cell>
          <cell r="F1175">
            <v>0</v>
          </cell>
          <cell r="G1175">
            <v>0</v>
          </cell>
          <cell r="H1175">
            <v>2</v>
          </cell>
          <cell r="I1175">
            <v>3.6</v>
          </cell>
          <cell r="J1175">
            <v>6</v>
          </cell>
        </row>
        <row r="1176">
          <cell r="B1176">
            <v>126335</v>
          </cell>
          <cell r="C1176">
            <v>0.13059999999999999</v>
          </cell>
          <cell r="D1176">
            <v>0.1072</v>
          </cell>
          <cell r="E1176">
            <v>2.3400000000000001E-2</v>
          </cell>
          <cell r="F1176">
            <v>0</v>
          </cell>
          <cell r="G1176">
            <v>0</v>
          </cell>
          <cell r="H1176">
            <v>2</v>
          </cell>
          <cell r="I1176">
            <v>3.6</v>
          </cell>
          <cell r="J1176">
            <v>6</v>
          </cell>
        </row>
        <row r="1177">
          <cell r="B1177">
            <v>126285</v>
          </cell>
          <cell r="C1177">
            <v>0.32250000000000001</v>
          </cell>
          <cell r="D1177">
            <v>0.309</v>
          </cell>
          <cell r="E1177">
            <v>1.35E-2</v>
          </cell>
          <cell r="F1177">
            <v>0</v>
          </cell>
          <cell r="G1177">
            <v>0</v>
          </cell>
          <cell r="H1177">
            <v>2</v>
          </cell>
          <cell r="I1177">
            <v>3.6</v>
          </cell>
          <cell r="J1177">
            <v>6</v>
          </cell>
        </row>
        <row r="1178">
          <cell r="B1178">
            <v>126325</v>
          </cell>
          <cell r="C1178">
            <v>0.55379999999999996</v>
          </cell>
          <cell r="D1178">
            <v>0.48259999999999997</v>
          </cell>
          <cell r="E1178">
            <v>7.1300000000000002E-2</v>
          </cell>
          <cell r="F1178">
            <v>0</v>
          </cell>
          <cell r="G1178">
            <v>0</v>
          </cell>
          <cell r="I1178">
            <v>3.6</v>
          </cell>
          <cell r="J1178">
            <v>6</v>
          </cell>
        </row>
        <row r="1179">
          <cell r="B1179">
            <v>126440</v>
          </cell>
          <cell r="C1179">
            <v>2.8170999999999999</v>
          </cell>
          <cell r="D1179">
            <v>2.2961999999999998</v>
          </cell>
          <cell r="E1179">
            <v>0.28299999999999997</v>
          </cell>
          <cell r="F1179">
            <v>0.23810000000000001</v>
          </cell>
          <cell r="G1179">
            <v>0</v>
          </cell>
          <cell r="J1179">
            <v>6</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row>
        <row r="1183">
          <cell r="B1183">
            <v>5594385</v>
          </cell>
          <cell r="C1183">
            <v>0.54620000000000002</v>
          </cell>
          <cell r="D1183">
            <v>0.47510000000000002</v>
          </cell>
          <cell r="E1183">
            <v>2.9499999999999998E-2</v>
          </cell>
          <cell r="F1183">
            <v>4.1599999999999998E-2</v>
          </cell>
          <cell r="G1183">
            <v>0</v>
          </cell>
          <cell r="H1183" t="e">
            <v>#N/A</v>
          </cell>
          <cell r="I1183" t="e">
            <v>#N/A</v>
          </cell>
          <cell r="J1183" t="e">
            <v>#N/A</v>
          </cell>
        </row>
        <row r="1184">
          <cell r="B1184">
            <v>5592431</v>
          </cell>
          <cell r="C1184">
            <v>0.38740000000000002</v>
          </cell>
          <cell r="D1184">
            <v>0.33710000000000001</v>
          </cell>
          <cell r="E1184">
            <v>2.3099999999999999E-2</v>
          </cell>
          <cell r="F1184">
            <v>2.6499999999999999E-2</v>
          </cell>
          <cell r="G1184">
            <v>6.9999999999999999E-4</v>
          </cell>
          <cell r="H1184" t="e">
            <v>#N/A</v>
          </cell>
          <cell r="I1184" t="e">
            <v>#N/A</v>
          </cell>
          <cell r="J1184" t="e">
            <v>#N/A</v>
          </cell>
        </row>
        <row r="1185">
          <cell r="B1185">
            <v>5592531</v>
          </cell>
          <cell r="C1185">
            <v>0.61609999999999998</v>
          </cell>
          <cell r="D1185">
            <v>0.43190000000000001</v>
          </cell>
          <cell r="E1185">
            <v>2.1899999999999999E-2</v>
          </cell>
          <cell r="F1185">
            <v>4.6199999999999998E-2</v>
          </cell>
          <cell r="G1185">
            <v>0.11609999999999999</v>
          </cell>
          <cell r="H1185" t="e">
            <v>#N/A</v>
          </cell>
          <cell r="I1185" t="e">
            <v>#N/A</v>
          </cell>
          <cell r="J1185" t="e">
            <v>#N/A</v>
          </cell>
        </row>
        <row r="1186">
          <cell r="B1186">
            <v>5593116</v>
          </cell>
          <cell r="C1186">
            <v>1.5497000000000001</v>
          </cell>
          <cell r="D1186">
            <v>1.2441</v>
          </cell>
          <cell r="E1186">
            <v>7.4499999999999997E-2</v>
          </cell>
          <cell r="F1186">
            <v>0.1143</v>
          </cell>
          <cell r="G1186">
            <v>0.1168</v>
          </cell>
          <cell r="H1186" t="e">
            <v>#N/A</v>
          </cell>
          <cell r="I1186" t="e">
            <v>#N/A</v>
          </cell>
          <cell r="J1186" t="e">
            <v>#N/A</v>
          </cell>
        </row>
        <row r="1187">
          <cell r="B1187">
            <v>5591476</v>
          </cell>
          <cell r="C1187">
            <v>0.2475</v>
          </cell>
          <cell r="D1187">
            <v>0.18890000000000001</v>
          </cell>
          <cell r="E1187">
            <v>2.5899999999999999E-2</v>
          </cell>
          <cell r="F1187">
            <v>3.1699999999999999E-2</v>
          </cell>
          <cell r="G1187">
            <v>1.1000000000000001E-3</v>
          </cell>
          <cell r="H1187" t="e">
            <v>#N/A</v>
          </cell>
          <cell r="I1187" t="e">
            <v>#N/A</v>
          </cell>
          <cell r="J1187" t="e">
            <v>#N/A</v>
          </cell>
        </row>
        <row r="1188">
          <cell r="B1188">
            <v>5591340</v>
          </cell>
          <cell r="C1188">
            <v>0.36880000000000002</v>
          </cell>
          <cell r="D1188">
            <v>0.251</v>
          </cell>
          <cell r="E1188">
            <v>2.35E-2</v>
          </cell>
          <cell r="F1188">
            <v>9.3700000000000006E-2</v>
          </cell>
          <cell r="G1188">
            <v>6.9999999999999999E-4</v>
          </cell>
          <cell r="H1188" t="e">
            <v>#N/A</v>
          </cell>
          <cell r="I1188" t="e">
            <v>#N/A</v>
          </cell>
          <cell r="J1188" t="e">
            <v>#N/A</v>
          </cell>
        </row>
        <row r="1189">
          <cell r="B1189">
            <v>5590720</v>
          </cell>
          <cell r="C1189">
            <v>0.3488</v>
          </cell>
          <cell r="D1189">
            <v>0.2843</v>
          </cell>
          <cell r="E1189">
            <v>2.0899999999999998E-2</v>
          </cell>
          <cell r="F1189">
            <v>4.36E-2</v>
          </cell>
          <cell r="G1189">
            <v>0</v>
          </cell>
          <cell r="H1189" t="e">
            <v>#N/A</v>
          </cell>
          <cell r="I1189" t="e">
            <v>#N/A</v>
          </cell>
          <cell r="J1189" t="e">
            <v>#N/A</v>
          </cell>
        </row>
        <row r="1190">
          <cell r="B1190">
            <v>5591179</v>
          </cell>
          <cell r="C1190">
            <v>0.96509999999999996</v>
          </cell>
          <cell r="D1190">
            <v>0.72419999999999995</v>
          </cell>
          <cell r="E1190">
            <v>7.0300000000000001E-2</v>
          </cell>
          <cell r="F1190">
            <v>0.16900000000000001</v>
          </cell>
          <cell r="G1190">
            <v>1.8E-3</v>
          </cell>
          <cell r="H1190" t="e">
            <v>#N/A</v>
          </cell>
          <cell r="I1190" t="e">
            <v>#N/A</v>
          </cell>
          <cell r="J1190" t="e">
            <v>#N/A</v>
          </cell>
        </row>
        <row r="1191">
          <cell r="B1191">
            <v>5591122</v>
          </cell>
          <cell r="C1191">
            <v>0.57110000000000005</v>
          </cell>
          <cell r="D1191">
            <v>0.45050000000000001</v>
          </cell>
          <cell r="E1191">
            <v>2.7400000000000001E-2</v>
          </cell>
          <cell r="F1191">
            <v>8.3900000000000002E-2</v>
          </cell>
          <cell r="G1191">
            <v>9.1999999999999998E-3</v>
          </cell>
          <cell r="H1191" t="e">
            <v>#N/A</v>
          </cell>
          <cell r="I1191" t="e">
            <v>#N/A</v>
          </cell>
          <cell r="J1191" t="e">
            <v>#N/A</v>
          </cell>
        </row>
        <row r="1192">
          <cell r="B1192">
            <v>5589068</v>
          </cell>
          <cell r="C1192">
            <v>0.3634</v>
          </cell>
          <cell r="D1192">
            <v>0.26129999999999998</v>
          </cell>
          <cell r="E1192">
            <v>3.4099999999999998E-2</v>
          </cell>
          <cell r="F1192">
            <v>3.8899999999999997E-2</v>
          </cell>
          <cell r="G1192">
            <v>2.9100000000000001E-2</v>
          </cell>
          <cell r="H1192" t="e">
            <v>#N/A</v>
          </cell>
          <cell r="I1192" t="e">
            <v>#N/A</v>
          </cell>
          <cell r="J1192" t="e">
            <v>#N/A</v>
          </cell>
        </row>
        <row r="1193">
          <cell r="B1193">
            <v>5588008</v>
          </cell>
          <cell r="C1193">
            <v>0.47149999999999997</v>
          </cell>
          <cell r="D1193">
            <v>0.33079999999999998</v>
          </cell>
          <cell r="E1193">
            <v>3.0700000000000002E-2</v>
          </cell>
          <cell r="F1193">
            <v>3.5099999999999999E-2</v>
          </cell>
          <cell r="G1193">
            <v>7.4800000000000005E-2</v>
          </cell>
          <cell r="H1193" t="e">
            <v>#N/A</v>
          </cell>
          <cell r="I1193" t="e">
            <v>#N/A</v>
          </cell>
          <cell r="J1193" t="e">
            <v>#N/A</v>
          </cell>
        </row>
        <row r="1194">
          <cell r="B1194">
            <v>5589399</v>
          </cell>
          <cell r="C1194">
            <v>1.4059999999999999</v>
          </cell>
          <cell r="D1194">
            <v>1.0426</v>
          </cell>
          <cell r="E1194">
            <v>9.2200000000000004E-2</v>
          </cell>
          <cell r="F1194">
            <v>0.15790000000000001</v>
          </cell>
          <cell r="G1194">
            <v>0.11310000000000001</v>
          </cell>
          <cell r="H1194" t="e">
            <v>#N/A</v>
          </cell>
          <cell r="I1194" t="e">
            <v>#N/A</v>
          </cell>
          <cell r="J1194" t="e">
            <v>#N/A</v>
          </cell>
        </row>
        <row r="1195">
          <cell r="B1195">
            <v>5586434</v>
          </cell>
          <cell r="C1195">
            <v>0.33679999999999999</v>
          </cell>
          <cell r="D1195">
            <v>0.26500000000000001</v>
          </cell>
          <cell r="E1195">
            <v>3.0300000000000001E-2</v>
          </cell>
          <cell r="F1195">
            <v>2.5999999999999999E-3</v>
          </cell>
          <cell r="G1195">
            <v>3.8899999999999997E-2</v>
          </cell>
          <cell r="H1195" t="e">
            <v>#N/A</v>
          </cell>
          <cell r="I1195" t="e">
            <v>#N/A</v>
          </cell>
          <cell r="J1195" t="e">
            <v>#N/A</v>
          </cell>
        </row>
        <row r="1196">
          <cell r="B1196">
            <v>5589441</v>
          </cell>
          <cell r="C1196">
            <v>0.59930000000000005</v>
          </cell>
          <cell r="D1196">
            <v>0.41920000000000002</v>
          </cell>
          <cell r="E1196">
            <v>3.1800000000000002E-2</v>
          </cell>
          <cell r="F1196">
            <v>7.5800000000000006E-2</v>
          </cell>
          <cell r="G1196">
            <v>7.2499999999999995E-2</v>
          </cell>
          <cell r="H1196" t="e">
            <v>#N/A</v>
          </cell>
          <cell r="I1196" t="e">
            <v>#N/A</v>
          </cell>
          <cell r="J1196" t="e">
            <v>#N/A</v>
          </cell>
        </row>
        <row r="1197">
          <cell r="B1197">
            <v>5589664</v>
          </cell>
          <cell r="C1197">
            <v>0.66579999999999995</v>
          </cell>
          <cell r="D1197">
            <v>0.53300000000000003</v>
          </cell>
          <cell r="E1197">
            <v>2.9499999999999998E-2</v>
          </cell>
          <cell r="F1197">
            <v>4.2799999999999998E-2</v>
          </cell>
          <cell r="G1197">
            <v>6.0600000000000001E-2</v>
          </cell>
          <cell r="H1197" t="e">
            <v>#N/A</v>
          </cell>
          <cell r="I1197" t="e">
            <v>#N/A</v>
          </cell>
          <cell r="J1197" t="e">
            <v>#N/A</v>
          </cell>
        </row>
        <row r="1198">
          <cell r="B1198">
            <v>5588513</v>
          </cell>
          <cell r="C1198">
            <v>1.6020000000000001</v>
          </cell>
          <cell r="D1198">
            <v>1.2173</v>
          </cell>
          <cell r="E1198">
            <v>9.1600000000000001E-2</v>
          </cell>
          <cell r="F1198">
            <v>0.1212</v>
          </cell>
          <cell r="G1198">
            <v>0.17199999999999999</v>
          </cell>
          <cell r="H1198" t="e">
            <v>#N/A</v>
          </cell>
          <cell r="I1198" t="e">
            <v>#N/A</v>
          </cell>
          <cell r="J1198" t="e">
            <v>#N/A</v>
          </cell>
        </row>
        <row r="1199">
          <cell r="B1199">
            <v>5590552</v>
          </cell>
          <cell r="C1199">
            <v>5.5228000000000002</v>
          </cell>
          <cell r="D1199">
            <v>4.2282000000000002</v>
          </cell>
          <cell r="E1199">
            <v>0.3286</v>
          </cell>
          <cell r="F1199">
            <v>0.56240000000000001</v>
          </cell>
          <cell r="G1199">
            <v>0.40360000000000001</v>
          </cell>
          <cell r="I1199" t="e">
            <v>#N/A</v>
          </cell>
          <cell r="J1199" t="e">
            <v>#N/A</v>
          </cell>
        </row>
        <row r="1201">
          <cell r="B1201" t="str">
            <v>Evolução FEC Unidade Oeste</v>
          </cell>
        </row>
        <row r="1202">
          <cell r="B1202" t="str">
            <v>CONSUM</v>
          </cell>
          <cell r="C1202" t="str">
            <v>TOTAL</v>
          </cell>
          <cell r="D1202" t="str">
            <v>NPROG</v>
          </cell>
          <cell r="E1202" t="str">
            <v>PROG</v>
          </cell>
          <cell r="F1202" t="str">
            <v>SUBT INT</v>
          </cell>
          <cell r="G1202" t="str">
            <v>SUBT EXT</v>
          </cell>
        </row>
        <row r="1203">
          <cell r="B1203">
            <v>780304</v>
          </cell>
          <cell r="C1203">
            <v>0.76990000000000003</v>
          </cell>
          <cell r="D1203">
            <v>0.66239999999999999</v>
          </cell>
          <cell r="E1203">
            <v>2.76E-2</v>
          </cell>
          <cell r="F1203">
            <v>0.08</v>
          </cell>
          <cell r="G1203">
            <v>0</v>
          </cell>
          <cell r="H1203" t="e">
            <v>#N/A</v>
          </cell>
          <cell r="I1203" t="e">
            <v>#N/A</v>
          </cell>
          <cell r="J1203" t="e">
            <v>#N/A</v>
          </cell>
        </row>
        <row r="1204">
          <cell r="B1204">
            <v>779857</v>
          </cell>
          <cell r="C1204">
            <v>0.67669999999999997</v>
          </cell>
          <cell r="D1204">
            <v>0.60519999999999996</v>
          </cell>
          <cell r="E1204">
            <v>2.4299999999999999E-2</v>
          </cell>
          <cell r="F1204">
            <v>4.2000000000000003E-2</v>
          </cell>
          <cell r="G1204">
            <v>5.1999999999999998E-3</v>
          </cell>
          <cell r="H1204" t="e">
            <v>#N/A</v>
          </cell>
          <cell r="I1204" t="e">
            <v>#N/A</v>
          </cell>
          <cell r="J1204" t="e">
            <v>#N/A</v>
          </cell>
        </row>
        <row r="1205">
          <cell r="B1205">
            <v>779604</v>
          </cell>
          <cell r="C1205">
            <v>1.2503</v>
          </cell>
          <cell r="D1205">
            <v>0.74170000000000003</v>
          </cell>
          <cell r="E1205">
            <v>2.01E-2</v>
          </cell>
          <cell r="F1205">
            <v>9.1200000000000003E-2</v>
          </cell>
          <cell r="G1205">
            <v>0.39729999999999999</v>
          </cell>
          <cell r="H1205" t="e">
            <v>#N/A</v>
          </cell>
          <cell r="I1205" t="e">
            <v>#N/A</v>
          </cell>
          <cell r="J1205" t="e">
            <v>#N/A</v>
          </cell>
        </row>
        <row r="1206">
          <cell r="B1206">
            <v>779922</v>
          </cell>
          <cell r="C1206">
            <v>2.6966999999999999</v>
          </cell>
          <cell r="D1206">
            <v>2.0093000000000001</v>
          </cell>
          <cell r="E1206">
            <v>7.1999999999999995E-2</v>
          </cell>
          <cell r="F1206">
            <v>0.2132</v>
          </cell>
          <cell r="G1206">
            <v>0.40229999999999999</v>
          </cell>
          <cell r="H1206" t="e">
            <v>#N/A</v>
          </cell>
          <cell r="I1206" t="e">
            <v>#N/A</v>
          </cell>
          <cell r="J1206" t="e">
            <v>#N/A</v>
          </cell>
        </row>
        <row r="1207">
          <cell r="B1207">
            <v>779573</v>
          </cell>
          <cell r="C1207">
            <v>0.49509999999999998</v>
          </cell>
          <cell r="D1207">
            <v>0.41360000000000002</v>
          </cell>
          <cell r="E1207">
            <v>4.6800000000000001E-2</v>
          </cell>
          <cell r="F1207">
            <v>3.4700000000000002E-2</v>
          </cell>
          <cell r="G1207">
            <v>0</v>
          </cell>
          <cell r="H1207" t="e">
            <v>#N/A</v>
          </cell>
          <cell r="I1207" t="e">
            <v>#N/A</v>
          </cell>
          <cell r="J1207" t="e">
            <v>#N/A</v>
          </cell>
        </row>
        <row r="1208">
          <cell r="B1208">
            <v>779567</v>
          </cell>
          <cell r="C1208">
            <v>0.60029999999999994</v>
          </cell>
          <cell r="D1208">
            <v>0.43099999999999999</v>
          </cell>
          <cell r="E1208">
            <v>4.1099999999999998E-2</v>
          </cell>
          <cell r="F1208">
            <v>0.1231</v>
          </cell>
          <cell r="G1208">
            <v>5.1999999999999998E-3</v>
          </cell>
          <cell r="H1208" t="e">
            <v>#N/A</v>
          </cell>
          <cell r="I1208" t="e">
            <v>#N/A</v>
          </cell>
          <cell r="J1208" t="e">
            <v>#N/A</v>
          </cell>
        </row>
        <row r="1209">
          <cell r="B1209">
            <v>779567</v>
          </cell>
          <cell r="C1209">
            <v>0.61939999999999995</v>
          </cell>
          <cell r="D1209">
            <v>0.52470000000000006</v>
          </cell>
          <cell r="E1209">
            <v>2.4299999999999999E-2</v>
          </cell>
          <cell r="F1209">
            <v>7.0499999999999993E-2</v>
          </cell>
          <cell r="G1209">
            <v>0</v>
          </cell>
          <cell r="H1209" t="e">
            <v>#N/A</v>
          </cell>
          <cell r="I1209" t="e">
            <v>#N/A</v>
          </cell>
          <cell r="J1209" t="e">
            <v>#N/A</v>
          </cell>
        </row>
        <row r="1210">
          <cell r="B1210">
            <v>779569</v>
          </cell>
          <cell r="C1210">
            <v>1.7148000000000001</v>
          </cell>
          <cell r="D1210">
            <v>1.3693</v>
          </cell>
          <cell r="E1210">
            <v>0.11219999999999999</v>
          </cell>
          <cell r="F1210">
            <v>0.2283</v>
          </cell>
          <cell r="G1210">
            <v>5.1999999999999998E-3</v>
          </cell>
          <cell r="H1210" t="e">
            <v>#N/A</v>
          </cell>
          <cell r="I1210" t="e">
            <v>#N/A</v>
          </cell>
          <cell r="J1210" t="e">
            <v>#N/A</v>
          </cell>
        </row>
        <row r="1211">
          <cell r="B1211">
            <v>779731</v>
          </cell>
          <cell r="C1211">
            <v>0.99819999999999998</v>
          </cell>
          <cell r="D1211">
            <v>0.90780000000000005</v>
          </cell>
          <cell r="E1211">
            <v>2.23E-2</v>
          </cell>
          <cell r="F1211">
            <v>6.2899999999999998E-2</v>
          </cell>
          <cell r="G1211">
            <v>5.1999999999999998E-3</v>
          </cell>
          <cell r="H1211" t="e">
            <v>#N/A</v>
          </cell>
          <cell r="I1211" t="e">
            <v>#N/A</v>
          </cell>
          <cell r="J1211" t="e">
            <v>#N/A</v>
          </cell>
        </row>
        <row r="1212">
          <cell r="B1212">
            <v>779623</v>
          </cell>
          <cell r="C1212">
            <v>0.76229999999999998</v>
          </cell>
          <cell r="D1212">
            <v>0.39860000000000001</v>
          </cell>
          <cell r="E1212">
            <v>6.9400000000000003E-2</v>
          </cell>
          <cell r="F1212">
            <v>8.5699999999999998E-2</v>
          </cell>
          <cell r="G1212">
            <v>0.20860000000000001</v>
          </cell>
          <cell r="H1212" t="e">
            <v>#N/A</v>
          </cell>
          <cell r="I1212" t="e">
            <v>#N/A</v>
          </cell>
          <cell r="J1212" t="e">
            <v>#N/A</v>
          </cell>
        </row>
        <row r="1213">
          <cell r="B1213">
            <v>779702</v>
          </cell>
          <cell r="C1213">
            <v>0.7903</v>
          </cell>
          <cell r="D1213">
            <v>0.64429999999999998</v>
          </cell>
          <cell r="E1213">
            <v>3.3799999999999997E-2</v>
          </cell>
          <cell r="F1213">
            <v>5.5199999999999999E-2</v>
          </cell>
          <cell r="G1213">
            <v>5.7000000000000002E-2</v>
          </cell>
          <cell r="H1213" t="e">
            <v>#N/A</v>
          </cell>
          <cell r="I1213" t="e">
            <v>#N/A</v>
          </cell>
          <cell r="J1213" t="e">
            <v>#N/A</v>
          </cell>
        </row>
        <row r="1214">
          <cell r="B1214">
            <v>779685</v>
          </cell>
          <cell r="C1214">
            <v>2.5508000000000002</v>
          </cell>
          <cell r="D1214">
            <v>1.9507000000000001</v>
          </cell>
          <cell r="E1214">
            <v>0.1255</v>
          </cell>
          <cell r="F1214">
            <v>0.20380000000000001</v>
          </cell>
          <cell r="G1214">
            <v>0.27079999999999999</v>
          </cell>
          <cell r="H1214" t="e">
            <v>#N/A</v>
          </cell>
          <cell r="I1214" t="e">
            <v>#N/A</v>
          </cell>
          <cell r="J1214" t="e">
            <v>#N/A</v>
          </cell>
        </row>
        <row r="1215">
          <cell r="B1215">
            <v>779593</v>
          </cell>
          <cell r="C1215">
            <v>0.76459999999999995</v>
          </cell>
          <cell r="D1215">
            <v>0.45329999999999998</v>
          </cell>
          <cell r="E1215">
            <v>3.2399999999999998E-2</v>
          </cell>
          <cell r="F1215">
            <v>0</v>
          </cell>
          <cell r="G1215">
            <v>0.27889999999999998</v>
          </cell>
          <cell r="H1215" t="e">
            <v>#N/A</v>
          </cell>
          <cell r="I1215" t="e">
            <v>#N/A</v>
          </cell>
          <cell r="J1215" t="e">
            <v>#N/A</v>
          </cell>
        </row>
        <row r="1216">
          <cell r="B1216">
            <v>779928</v>
          </cell>
          <cell r="C1216">
            <v>0.81299999999999994</v>
          </cell>
          <cell r="D1216">
            <v>0.69159999999999999</v>
          </cell>
          <cell r="E1216">
            <v>2.1000000000000001E-2</v>
          </cell>
          <cell r="F1216">
            <v>4.3299999999999998E-2</v>
          </cell>
          <cell r="G1216">
            <v>5.7099999999999998E-2</v>
          </cell>
          <cell r="H1216" t="e">
            <v>#N/A</v>
          </cell>
          <cell r="I1216" t="e">
            <v>#N/A</v>
          </cell>
          <cell r="J1216" t="e">
            <v>#N/A</v>
          </cell>
        </row>
        <row r="1217">
          <cell r="B1217">
            <v>779792</v>
          </cell>
          <cell r="C1217">
            <v>0.92249999999999999</v>
          </cell>
          <cell r="D1217">
            <v>0.83150000000000002</v>
          </cell>
          <cell r="E1217">
            <v>3.5200000000000002E-2</v>
          </cell>
          <cell r="F1217">
            <v>5.5800000000000002E-2</v>
          </cell>
          <cell r="G1217">
            <v>0</v>
          </cell>
          <cell r="H1217" t="e">
            <v>#N/A</v>
          </cell>
          <cell r="I1217" t="e">
            <v>#N/A</v>
          </cell>
          <cell r="J1217" t="e">
            <v>#N/A</v>
          </cell>
        </row>
        <row r="1218">
          <cell r="B1218">
            <v>779771</v>
          </cell>
          <cell r="C1218">
            <v>2.5001000000000002</v>
          </cell>
          <cell r="D1218">
            <v>1.9764999999999999</v>
          </cell>
          <cell r="E1218">
            <v>8.8599999999999998E-2</v>
          </cell>
          <cell r="F1218">
            <v>9.9099999999999994E-2</v>
          </cell>
          <cell r="G1218">
            <v>0.33589999999999998</v>
          </cell>
          <cell r="H1218" t="e">
            <v>#N/A</v>
          </cell>
          <cell r="I1218" t="e">
            <v>#N/A</v>
          </cell>
          <cell r="J1218" t="e">
            <v>#N/A</v>
          </cell>
        </row>
        <row r="1219">
          <cell r="B1219">
            <v>779737</v>
          </cell>
          <cell r="C1219">
            <v>9.4626000000000001</v>
          </cell>
          <cell r="D1219">
            <v>7.3059000000000003</v>
          </cell>
          <cell r="E1219">
            <v>0.39829999999999999</v>
          </cell>
          <cell r="F1219">
            <v>0.74439999999999995</v>
          </cell>
          <cell r="G1219">
            <v>1.0144</v>
          </cell>
          <cell r="I1219" t="e">
            <v>#N/A</v>
          </cell>
          <cell r="J1219" t="e">
            <v>#N/A</v>
          </cell>
        </row>
        <row r="1221">
          <cell r="B1221" t="str">
            <v>Evolução FEC Unidade São Paulo Sul</v>
          </cell>
        </row>
        <row r="1222">
          <cell r="B1222" t="str">
            <v>CONSUM</v>
          </cell>
          <cell r="C1222" t="str">
            <v>TOTAL</v>
          </cell>
          <cell r="D1222" t="str">
            <v>NPROG</v>
          </cell>
          <cell r="E1222" t="str">
            <v>PROG</v>
          </cell>
          <cell r="F1222" t="str">
            <v>SUBT INT</v>
          </cell>
          <cell r="G1222" t="str">
            <v>SUBT EXT</v>
          </cell>
        </row>
        <row r="1223">
          <cell r="B1223">
            <v>993879</v>
          </cell>
          <cell r="C1223">
            <v>0.60650000000000004</v>
          </cell>
          <cell r="D1223">
            <v>0.55369999999999997</v>
          </cell>
          <cell r="E1223">
            <v>2.1399999999999999E-2</v>
          </cell>
          <cell r="F1223">
            <v>3.1300000000000001E-2</v>
          </cell>
          <cell r="G1223">
            <v>0</v>
          </cell>
          <cell r="H1223" t="e">
            <v>#N/A</v>
          </cell>
          <cell r="I1223" t="e">
            <v>#N/A</v>
          </cell>
          <cell r="J1223" t="e">
            <v>#N/A</v>
          </cell>
        </row>
        <row r="1224">
          <cell r="B1224">
            <v>993360</v>
          </cell>
          <cell r="C1224">
            <v>0.42620000000000002</v>
          </cell>
          <cell r="D1224">
            <v>0.3896</v>
          </cell>
          <cell r="E1224">
            <v>2.4400000000000002E-2</v>
          </cell>
          <cell r="F1224">
            <v>1.2200000000000001E-2</v>
          </cell>
          <cell r="G1224">
            <v>0</v>
          </cell>
          <cell r="H1224" t="e">
            <v>#N/A</v>
          </cell>
          <cell r="I1224" t="e">
            <v>#N/A</v>
          </cell>
          <cell r="J1224" t="e">
            <v>#N/A</v>
          </cell>
        </row>
        <row r="1225">
          <cell r="B1225">
            <v>993453</v>
          </cell>
          <cell r="C1225">
            <v>0.65800000000000003</v>
          </cell>
          <cell r="D1225">
            <v>0.5655</v>
          </cell>
          <cell r="E1225">
            <v>2.9100000000000001E-2</v>
          </cell>
          <cell r="F1225">
            <v>3.8999999999999998E-3</v>
          </cell>
          <cell r="G1225">
            <v>5.9499999999999997E-2</v>
          </cell>
          <cell r="H1225" t="e">
            <v>#N/A</v>
          </cell>
          <cell r="I1225" t="e">
            <v>#N/A</v>
          </cell>
          <cell r="J1225" t="e">
            <v>#N/A</v>
          </cell>
        </row>
        <row r="1226">
          <cell r="B1226">
            <v>993564</v>
          </cell>
          <cell r="C1226">
            <v>1.6907000000000001</v>
          </cell>
          <cell r="D1226">
            <v>1.5087999999999999</v>
          </cell>
          <cell r="E1226">
            <v>7.4899999999999994E-2</v>
          </cell>
          <cell r="F1226">
            <v>4.7399999999999998E-2</v>
          </cell>
          <cell r="G1226">
            <v>5.9499999999999997E-2</v>
          </cell>
          <cell r="H1226" t="e">
            <v>#N/A</v>
          </cell>
          <cell r="I1226" t="e">
            <v>#N/A</v>
          </cell>
          <cell r="J1226" t="e">
            <v>#N/A</v>
          </cell>
        </row>
        <row r="1227">
          <cell r="B1227">
            <v>993244</v>
          </cell>
          <cell r="C1227">
            <v>0.23910000000000001</v>
          </cell>
          <cell r="D1227">
            <v>0.21029999999999999</v>
          </cell>
          <cell r="E1227">
            <v>1.89E-2</v>
          </cell>
          <cell r="F1227">
            <v>9.7999999999999997E-3</v>
          </cell>
          <cell r="G1227">
            <v>0</v>
          </cell>
          <cell r="H1227" t="e">
            <v>#N/A</v>
          </cell>
          <cell r="I1227" t="e">
            <v>#N/A</v>
          </cell>
          <cell r="J1227" t="e">
            <v>#N/A</v>
          </cell>
        </row>
        <row r="1228">
          <cell r="B1228">
            <v>993249</v>
          </cell>
          <cell r="C1228">
            <v>0.39810000000000001</v>
          </cell>
          <cell r="D1228">
            <v>0.28089999999999998</v>
          </cell>
          <cell r="E1228">
            <v>1.4500000000000001E-2</v>
          </cell>
          <cell r="F1228">
            <v>0.1026</v>
          </cell>
          <cell r="G1228">
            <v>0</v>
          </cell>
          <cell r="H1228" t="e">
            <v>#N/A</v>
          </cell>
          <cell r="I1228" t="e">
            <v>#N/A</v>
          </cell>
          <cell r="J1228" t="e">
            <v>#N/A</v>
          </cell>
        </row>
        <row r="1229">
          <cell r="B1229">
            <v>993249</v>
          </cell>
          <cell r="C1229">
            <v>0.36030000000000001</v>
          </cell>
          <cell r="D1229">
            <v>0.29809999999999998</v>
          </cell>
          <cell r="E1229">
            <v>1.52E-2</v>
          </cell>
          <cell r="F1229">
            <v>4.6899999999999997E-2</v>
          </cell>
          <cell r="G1229">
            <v>0</v>
          </cell>
          <cell r="H1229" t="e">
            <v>#N/A</v>
          </cell>
          <cell r="I1229" t="e">
            <v>#N/A</v>
          </cell>
          <cell r="J1229" t="e">
            <v>#N/A</v>
          </cell>
        </row>
        <row r="1230">
          <cell r="B1230">
            <v>993247</v>
          </cell>
          <cell r="C1230">
            <v>0.99750000000000005</v>
          </cell>
          <cell r="D1230">
            <v>0.7893</v>
          </cell>
          <cell r="E1230">
            <v>4.8599999999999997E-2</v>
          </cell>
          <cell r="F1230">
            <v>0.1593</v>
          </cell>
          <cell r="G1230">
            <v>0</v>
          </cell>
          <cell r="H1230" t="e">
            <v>#N/A</v>
          </cell>
          <cell r="I1230" t="e">
            <v>#N/A</v>
          </cell>
          <cell r="J1230" t="e">
            <v>#N/A</v>
          </cell>
        </row>
        <row r="1231">
          <cell r="B1231">
            <v>993148</v>
          </cell>
          <cell r="C1231">
            <v>0.45429999999999998</v>
          </cell>
          <cell r="D1231">
            <v>0.3896</v>
          </cell>
          <cell r="E1231">
            <v>2.1000000000000001E-2</v>
          </cell>
          <cell r="F1231">
            <v>1.4800000000000001E-2</v>
          </cell>
          <cell r="G1231">
            <v>2.8899999999999999E-2</v>
          </cell>
          <cell r="H1231" t="e">
            <v>#N/A</v>
          </cell>
          <cell r="I1231" t="e">
            <v>#N/A</v>
          </cell>
          <cell r="J1231" t="e">
            <v>#N/A</v>
          </cell>
        </row>
        <row r="1232">
          <cell r="B1232">
            <v>992632</v>
          </cell>
          <cell r="C1232">
            <v>0.34379999999999999</v>
          </cell>
          <cell r="D1232">
            <v>0.30499999999999999</v>
          </cell>
          <cell r="E1232">
            <v>1.7399999999999999E-2</v>
          </cell>
          <cell r="F1232">
            <v>2.1399999999999999E-2</v>
          </cell>
          <cell r="G1232">
            <v>0</v>
          </cell>
          <cell r="H1232" t="e">
            <v>#N/A</v>
          </cell>
          <cell r="I1232" t="e">
            <v>#N/A</v>
          </cell>
          <cell r="J1232" t="e">
            <v>#N/A</v>
          </cell>
        </row>
        <row r="1233">
          <cell r="B1233">
            <v>992289</v>
          </cell>
          <cell r="C1233">
            <v>0.4889</v>
          </cell>
          <cell r="D1233">
            <v>0.40570000000000001</v>
          </cell>
          <cell r="E1233">
            <v>3.0800000000000001E-2</v>
          </cell>
          <cell r="F1233">
            <v>6.7000000000000002E-3</v>
          </cell>
          <cell r="G1233">
            <v>4.58E-2</v>
          </cell>
          <cell r="H1233" t="e">
            <v>#N/A</v>
          </cell>
          <cell r="I1233" t="e">
            <v>#N/A</v>
          </cell>
          <cell r="J1233" t="e">
            <v>#N/A</v>
          </cell>
        </row>
        <row r="1234">
          <cell r="B1234">
            <v>992690</v>
          </cell>
          <cell r="C1234">
            <v>1.2869999999999999</v>
          </cell>
          <cell r="D1234">
            <v>1.1003000000000001</v>
          </cell>
          <cell r="E1234">
            <v>6.9199999999999998E-2</v>
          </cell>
          <cell r="F1234">
            <v>4.2900000000000001E-2</v>
          </cell>
          <cell r="G1234">
            <v>7.4700000000000003E-2</v>
          </cell>
          <cell r="H1234" t="e">
            <v>#N/A</v>
          </cell>
          <cell r="I1234" t="e">
            <v>#N/A</v>
          </cell>
          <cell r="J1234" t="e">
            <v>#N/A</v>
          </cell>
        </row>
        <row r="1235">
          <cell r="B1235">
            <v>992059</v>
          </cell>
          <cell r="C1235">
            <v>0.37419999999999998</v>
          </cell>
          <cell r="D1235">
            <v>0.35110000000000002</v>
          </cell>
          <cell r="E1235">
            <v>2.2100000000000002E-2</v>
          </cell>
          <cell r="F1235">
            <v>1E-3</v>
          </cell>
          <cell r="G1235">
            <v>0</v>
          </cell>
          <cell r="H1235" t="e">
            <v>#N/A</v>
          </cell>
          <cell r="I1235" t="e">
            <v>#N/A</v>
          </cell>
          <cell r="J1235" t="e">
            <v>#N/A</v>
          </cell>
        </row>
        <row r="1236">
          <cell r="B1236">
            <v>992506</v>
          </cell>
          <cell r="C1236">
            <v>0.86860000000000004</v>
          </cell>
          <cell r="D1236">
            <v>0.5696</v>
          </cell>
          <cell r="E1236">
            <v>1.7899999999999999E-2</v>
          </cell>
          <cell r="F1236">
            <v>0.12889999999999999</v>
          </cell>
          <cell r="G1236">
            <v>0.1522</v>
          </cell>
          <cell r="H1236" t="e">
            <v>#N/A</v>
          </cell>
          <cell r="I1236" t="e">
            <v>#N/A</v>
          </cell>
          <cell r="J1236" t="e">
            <v>#N/A</v>
          </cell>
        </row>
        <row r="1237">
          <cell r="B1237">
            <v>992549</v>
          </cell>
          <cell r="C1237">
            <v>0.76670000000000005</v>
          </cell>
          <cell r="D1237">
            <v>0.71279999999999999</v>
          </cell>
          <cell r="E1237">
            <v>1.83E-2</v>
          </cell>
          <cell r="F1237">
            <v>3.56E-2</v>
          </cell>
          <cell r="G1237">
            <v>0</v>
          </cell>
          <cell r="H1237" t="e">
            <v>#N/A</v>
          </cell>
          <cell r="I1237" t="e">
            <v>#N/A</v>
          </cell>
          <cell r="J1237" t="e">
            <v>#N/A</v>
          </cell>
        </row>
        <row r="1238">
          <cell r="B1238">
            <v>992371</v>
          </cell>
          <cell r="C1238">
            <v>2.0095999999999998</v>
          </cell>
          <cell r="D1238">
            <v>1.6335999999999999</v>
          </cell>
          <cell r="E1238">
            <v>5.8299999999999998E-2</v>
          </cell>
          <cell r="F1238">
            <v>0.16550000000000001</v>
          </cell>
          <cell r="G1238">
            <v>0.1522</v>
          </cell>
          <cell r="H1238" t="e">
            <v>#N/A</v>
          </cell>
          <cell r="I1238" t="e">
            <v>#N/A</v>
          </cell>
          <cell r="J1238" t="e">
            <v>#N/A</v>
          </cell>
        </row>
        <row r="1239">
          <cell r="B1239">
            <v>992968</v>
          </cell>
          <cell r="C1239">
            <v>5.9846000000000004</v>
          </cell>
          <cell r="D1239">
            <v>5.0319000000000003</v>
          </cell>
          <cell r="E1239">
            <v>0.251</v>
          </cell>
          <cell r="F1239">
            <v>0.41510000000000002</v>
          </cell>
          <cell r="G1239">
            <v>0.2863</v>
          </cell>
          <cell r="I1239" t="e">
            <v>#N/A</v>
          </cell>
          <cell r="J1239" t="e">
            <v>#N/A</v>
          </cell>
        </row>
        <row r="1241">
          <cell r="B1241" t="str">
            <v>Evolução FEC Unidade Anhembi</v>
          </cell>
        </row>
        <row r="1242">
          <cell r="B1242" t="str">
            <v>CONSUM</v>
          </cell>
          <cell r="C1242" t="str">
            <v>TOTAL</v>
          </cell>
          <cell r="D1242" t="str">
            <v>NPROG</v>
          </cell>
          <cell r="E1242" t="str">
            <v>PROG</v>
          </cell>
          <cell r="F1242" t="str">
            <v>SUBT INT</v>
          </cell>
          <cell r="G1242" t="str">
            <v>SUBT EXT</v>
          </cell>
        </row>
        <row r="1243">
          <cell r="B1243">
            <v>787342</v>
          </cell>
          <cell r="C1243">
            <v>0.67820000000000003</v>
          </cell>
          <cell r="D1243">
            <v>0.52249999999999996</v>
          </cell>
          <cell r="E1243">
            <v>4.3900000000000002E-2</v>
          </cell>
          <cell r="F1243">
            <v>0.1118</v>
          </cell>
          <cell r="G1243">
            <v>0</v>
          </cell>
          <cell r="H1243" t="e">
            <v>#N/A</v>
          </cell>
          <cell r="I1243" t="e">
            <v>#N/A</v>
          </cell>
          <cell r="J1243" t="e">
            <v>#N/A</v>
          </cell>
        </row>
        <row r="1244">
          <cell r="B1244">
            <v>787030</v>
          </cell>
          <cell r="C1244">
            <v>0.44919999999999999</v>
          </cell>
          <cell r="D1244">
            <v>0.32829999999999998</v>
          </cell>
          <cell r="E1244">
            <v>3.1699999999999999E-2</v>
          </cell>
          <cell r="F1244">
            <v>8.9200000000000002E-2</v>
          </cell>
          <cell r="G1244">
            <v>0</v>
          </cell>
          <cell r="H1244" t="e">
            <v>#N/A</v>
          </cell>
          <cell r="I1244" t="e">
            <v>#N/A</v>
          </cell>
          <cell r="J1244" t="e">
            <v>#N/A</v>
          </cell>
        </row>
        <row r="1245">
          <cell r="B1245">
            <v>786989</v>
          </cell>
          <cell r="C1245">
            <v>0.84330000000000005</v>
          </cell>
          <cell r="D1245">
            <v>0.29780000000000001</v>
          </cell>
          <cell r="E1245">
            <v>2.4E-2</v>
          </cell>
          <cell r="F1245">
            <v>0.2029</v>
          </cell>
          <cell r="G1245">
            <v>0.31859999999999999</v>
          </cell>
          <cell r="H1245" t="e">
            <v>#N/A</v>
          </cell>
          <cell r="I1245" t="e">
            <v>#N/A</v>
          </cell>
          <cell r="J1245" t="e">
            <v>#N/A</v>
          </cell>
        </row>
        <row r="1246">
          <cell r="B1246">
            <v>787120</v>
          </cell>
          <cell r="C1246">
            <v>1.9706999999999999</v>
          </cell>
          <cell r="D1246">
            <v>1.1487000000000001</v>
          </cell>
          <cell r="E1246">
            <v>9.9599999999999994E-2</v>
          </cell>
          <cell r="F1246">
            <v>0.40389999999999998</v>
          </cell>
          <cell r="G1246">
            <v>0.31850000000000001</v>
          </cell>
          <cell r="H1246" t="e">
            <v>#N/A</v>
          </cell>
          <cell r="I1246" t="e">
            <v>#N/A</v>
          </cell>
          <cell r="J1246" t="e">
            <v>#N/A</v>
          </cell>
        </row>
        <row r="1247">
          <cell r="B1247">
            <v>786787</v>
          </cell>
          <cell r="C1247">
            <v>9.4500000000000001E-2</v>
          </cell>
          <cell r="D1247">
            <v>6.9900000000000004E-2</v>
          </cell>
          <cell r="E1247">
            <v>2.46E-2</v>
          </cell>
          <cell r="F1247">
            <v>0</v>
          </cell>
          <cell r="G1247">
            <v>0</v>
          </cell>
          <cell r="H1247" t="e">
            <v>#N/A</v>
          </cell>
          <cell r="I1247" t="e">
            <v>#N/A</v>
          </cell>
          <cell r="J1247" t="e">
            <v>#N/A</v>
          </cell>
        </row>
        <row r="1248">
          <cell r="B1248">
            <v>786787</v>
          </cell>
          <cell r="C1248">
            <v>0.15870000000000001</v>
          </cell>
          <cell r="D1248">
            <v>0.1361</v>
          </cell>
          <cell r="E1248">
            <v>2.2599999999999999E-2</v>
          </cell>
          <cell r="F1248">
            <v>0</v>
          </cell>
          <cell r="G1248">
            <v>0</v>
          </cell>
          <cell r="H1248" t="e">
            <v>#N/A</v>
          </cell>
          <cell r="I1248" t="e">
            <v>#N/A</v>
          </cell>
          <cell r="J1248" t="e">
            <v>#N/A</v>
          </cell>
        </row>
        <row r="1249">
          <cell r="B1249">
            <v>786325</v>
          </cell>
          <cell r="C1249">
            <v>0.2515</v>
          </cell>
          <cell r="D1249">
            <v>0.22559999999999999</v>
          </cell>
          <cell r="E1249">
            <v>2.5899999999999999E-2</v>
          </cell>
          <cell r="F1249">
            <v>0</v>
          </cell>
          <cell r="G1249">
            <v>0</v>
          </cell>
          <cell r="H1249" t="e">
            <v>#N/A</v>
          </cell>
          <cell r="I1249" t="e">
            <v>#N/A</v>
          </cell>
          <cell r="J1249" t="e">
            <v>#N/A</v>
          </cell>
        </row>
        <row r="1250">
          <cell r="B1250">
            <v>786633</v>
          </cell>
          <cell r="C1250">
            <v>0.50470000000000004</v>
          </cell>
          <cell r="D1250">
            <v>0.43159999999999998</v>
          </cell>
          <cell r="E1250">
            <v>7.3099999999999998E-2</v>
          </cell>
          <cell r="F1250">
            <v>0</v>
          </cell>
          <cell r="G1250">
            <v>0</v>
          </cell>
          <cell r="H1250" t="e">
            <v>#N/A</v>
          </cell>
          <cell r="I1250" t="e">
            <v>#N/A</v>
          </cell>
          <cell r="J1250" t="e">
            <v>#N/A</v>
          </cell>
        </row>
        <row r="1251">
          <cell r="B1251">
            <v>786301</v>
          </cell>
          <cell r="C1251">
            <v>0.88249999999999995</v>
          </cell>
          <cell r="D1251">
            <v>0.58560000000000001</v>
          </cell>
          <cell r="E1251">
            <v>3.3099999999999997E-2</v>
          </cell>
          <cell r="F1251">
            <v>0.26379999999999998</v>
          </cell>
          <cell r="G1251">
            <v>0</v>
          </cell>
          <cell r="H1251" t="e">
            <v>#N/A</v>
          </cell>
          <cell r="I1251" t="e">
            <v>#N/A</v>
          </cell>
          <cell r="J1251" t="e">
            <v>#N/A</v>
          </cell>
        </row>
        <row r="1252">
          <cell r="B1252">
            <v>785791</v>
          </cell>
          <cell r="C1252">
            <v>0.37009999999999998</v>
          </cell>
          <cell r="D1252">
            <v>0.19320000000000001</v>
          </cell>
          <cell r="E1252">
            <v>5.0500000000000003E-2</v>
          </cell>
          <cell r="F1252">
            <v>0.1265</v>
          </cell>
          <cell r="G1252">
            <v>0</v>
          </cell>
          <cell r="H1252" t="e">
            <v>#N/A</v>
          </cell>
          <cell r="I1252" t="e">
            <v>#N/A</v>
          </cell>
          <cell r="J1252" t="e">
            <v>#N/A</v>
          </cell>
        </row>
        <row r="1253">
          <cell r="B1253">
            <v>785678</v>
          </cell>
          <cell r="C1253">
            <v>0.64349999999999996</v>
          </cell>
          <cell r="D1253">
            <v>0.2074</v>
          </cell>
          <cell r="E1253">
            <v>4.1700000000000001E-2</v>
          </cell>
          <cell r="F1253">
            <v>7.5700000000000003E-2</v>
          </cell>
          <cell r="G1253">
            <v>0.31859999999999999</v>
          </cell>
          <cell r="H1253" t="e">
            <v>#N/A</v>
          </cell>
          <cell r="I1253" t="e">
            <v>#N/A</v>
          </cell>
          <cell r="J1253" t="e">
            <v>#N/A</v>
          </cell>
        </row>
        <row r="1254">
          <cell r="B1254">
            <v>785923</v>
          </cell>
          <cell r="C1254">
            <v>1.8963000000000001</v>
          </cell>
          <cell r="D1254">
            <v>0.98640000000000005</v>
          </cell>
          <cell r="E1254">
            <v>0.12529999999999999</v>
          </cell>
          <cell r="F1254">
            <v>0.46610000000000001</v>
          </cell>
          <cell r="G1254">
            <v>0.31850000000000001</v>
          </cell>
          <cell r="H1254" t="e">
            <v>#N/A</v>
          </cell>
          <cell r="I1254" t="e">
            <v>#N/A</v>
          </cell>
          <cell r="J1254" t="e">
            <v>#N/A</v>
          </cell>
        </row>
        <row r="1255">
          <cell r="B1255">
            <v>785465</v>
          </cell>
          <cell r="C1255">
            <v>0.22850000000000001</v>
          </cell>
          <cell r="D1255">
            <v>0.19700000000000001</v>
          </cell>
          <cell r="E1255">
            <v>3.15E-2</v>
          </cell>
          <cell r="F1255">
            <v>0</v>
          </cell>
          <cell r="G1255">
            <v>0</v>
          </cell>
          <cell r="H1255" t="e">
            <v>#N/A</v>
          </cell>
          <cell r="I1255" t="e">
            <v>#N/A</v>
          </cell>
          <cell r="J1255" t="e">
            <v>#N/A</v>
          </cell>
        </row>
        <row r="1256">
          <cell r="B1256">
            <v>785527</v>
          </cell>
          <cell r="C1256">
            <v>0.75480000000000003</v>
          </cell>
          <cell r="D1256">
            <v>0.40679999999999999</v>
          </cell>
          <cell r="E1256">
            <v>4.3200000000000002E-2</v>
          </cell>
          <cell r="F1256">
            <v>8.8999999999999996E-2</v>
          </cell>
          <cell r="G1256">
            <v>0.2157</v>
          </cell>
          <cell r="H1256" t="e">
            <v>#N/A</v>
          </cell>
          <cell r="I1256" t="e">
            <v>#N/A</v>
          </cell>
          <cell r="J1256" t="e">
            <v>#N/A</v>
          </cell>
        </row>
        <row r="1257">
          <cell r="B1257">
            <v>785338</v>
          </cell>
          <cell r="C1257">
            <v>0.52939999999999998</v>
          </cell>
          <cell r="D1257">
            <v>0.46949999999999997</v>
          </cell>
          <cell r="E1257">
            <v>3.0599999999999999E-2</v>
          </cell>
          <cell r="F1257">
            <v>2.93E-2</v>
          </cell>
          <cell r="G1257">
            <v>0</v>
          </cell>
          <cell r="H1257" t="e">
            <v>#N/A</v>
          </cell>
          <cell r="I1257" t="e">
            <v>#N/A</v>
          </cell>
          <cell r="J1257" t="e">
            <v>#N/A</v>
          </cell>
        </row>
        <row r="1258">
          <cell r="B1258">
            <v>785443</v>
          </cell>
          <cell r="C1258">
            <v>1.5126999999999999</v>
          </cell>
          <cell r="D1258">
            <v>1.0732999999999999</v>
          </cell>
          <cell r="E1258">
            <v>0.1053</v>
          </cell>
          <cell r="F1258">
            <v>0.1183</v>
          </cell>
          <cell r="G1258">
            <v>0.2157</v>
          </cell>
          <cell r="H1258" t="e">
            <v>#N/A</v>
          </cell>
          <cell r="I1258" t="e">
            <v>#N/A</v>
          </cell>
          <cell r="J1258" t="e">
            <v>#N/A</v>
          </cell>
        </row>
        <row r="1259">
          <cell r="B1259">
            <v>786280</v>
          </cell>
          <cell r="C1259">
            <v>5.8841999999999999</v>
          </cell>
          <cell r="D1259">
            <v>3.6396999999999999</v>
          </cell>
          <cell r="E1259">
            <v>0.40329999999999999</v>
          </cell>
          <cell r="F1259">
            <v>0.98839999999999995</v>
          </cell>
          <cell r="G1259">
            <v>0.85270000000000001</v>
          </cell>
          <cell r="I1259" t="e">
            <v>#N/A</v>
          </cell>
          <cell r="J1259" t="e">
            <v>#N/A</v>
          </cell>
        </row>
        <row r="1261">
          <cell r="B1261" t="str">
            <v>Evolução FEC Unidade Centro</v>
          </cell>
        </row>
        <row r="1262">
          <cell r="B1262" t="str">
            <v>CONSUM</v>
          </cell>
          <cell r="C1262" t="str">
            <v>TOTAL</v>
          </cell>
          <cell r="D1262" t="str">
            <v>NPROG</v>
          </cell>
          <cell r="E1262" t="str">
            <v>PROG</v>
          </cell>
          <cell r="F1262" t="str">
            <v>SUBT INT</v>
          </cell>
          <cell r="G1262" t="str">
            <v>SUBT EXT</v>
          </cell>
        </row>
        <row r="1263">
          <cell r="B1263">
            <v>694757</v>
          </cell>
          <cell r="C1263">
            <v>0.36249999999999999</v>
          </cell>
          <cell r="D1263">
            <v>0.28000000000000003</v>
          </cell>
          <cell r="E1263">
            <v>4.07E-2</v>
          </cell>
          <cell r="F1263">
            <v>4.1799999999999997E-2</v>
          </cell>
          <cell r="G1263">
            <v>0</v>
          </cell>
          <cell r="H1263" t="e">
            <v>#N/A</v>
          </cell>
          <cell r="I1263" t="e">
            <v>#N/A</v>
          </cell>
          <cell r="J1263" t="e">
            <v>#N/A</v>
          </cell>
        </row>
        <row r="1264">
          <cell r="B1264">
            <v>694475</v>
          </cell>
          <cell r="C1264">
            <v>0.18540000000000001</v>
          </cell>
          <cell r="D1264">
            <v>0.15840000000000001</v>
          </cell>
          <cell r="E1264">
            <v>2.3800000000000002E-2</v>
          </cell>
          <cell r="F1264">
            <v>3.2000000000000002E-3</v>
          </cell>
          <cell r="G1264">
            <v>0</v>
          </cell>
          <cell r="H1264" t="e">
            <v>#N/A</v>
          </cell>
          <cell r="I1264" t="e">
            <v>#N/A</v>
          </cell>
          <cell r="J1264" t="e">
            <v>#N/A</v>
          </cell>
        </row>
        <row r="1265">
          <cell r="B1265">
            <v>694687</v>
          </cell>
          <cell r="C1265">
            <v>0.36749999999999999</v>
          </cell>
          <cell r="D1265">
            <v>0.29120000000000001</v>
          </cell>
          <cell r="E1265">
            <v>2.6499999999999999E-2</v>
          </cell>
          <cell r="F1265">
            <v>8.3000000000000001E-3</v>
          </cell>
          <cell r="G1265">
            <v>4.1399999999999999E-2</v>
          </cell>
          <cell r="H1265" t="e">
            <v>#N/A</v>
          </cell>
          <cell r="I1265" t="e">
            <v>#N/A</v>
          </cell>
          <cell r="J1265" t="e">
            <v>#N/A</v>
          </cell>
        </row>
        <row r="1266">
          <cell r="B1266">
            <v>694640</v>
          </cell>
          <cell r="C1266">
            <v>0.91539999999999999</v>
          </cell>
          <cell r="D1266">
            <v>0.72960000000000003</v>
          </cell>
          <cell r="E1266">
            <v>9.0999999999999998E-2</v>
          </cell>
          <cell r="F1266">
            <v>5.33E-2</v>
          </cell>
          <cell r="G1266">
            <v>4.1399999999999999E-2</v>
          </cell>
          <cell r="H1266" t="e">
            <v>#N/A</v>
          </cell>
          <cell r="I1266" t="e">
            <v>#N/A</v>
          </cell>
          <cell r="J1266" t="e">
            <v>#N/A</v>
          </cell>
        </row>
        <row r="1267">
          <cell r="B1267">
            <v>694544</v>
          </cell>
          <cell r="C1267">
            <v>0.18890000000000001</v>
          </cell>
          <cell r="D1267">
            <v>0.1363</v>
          </cell>
          <cell r="E1267">
            <v>3.7199999999999997E-2</v>
          </cell>
          <cell r="F1267">
            <v>8.3000000000000001E-3</v>
          </cell>
          <cell r="G1267">
            <v>7.1000000000000004E-3</v>
          </cell>
          <cell r="H1267" t="e">
            <v>#N/A</v>
          </cell>
          <cell r="I1267" t="e">
            <v>#N/A</v>
          </cell>
          <cell r="J1267" t="e">
            <v>#N/A</v>
          </cell>
        </row>
        <row r="1268">
          <cell r="B1268">
            <v>694489</v>
          </cell>
          <cell r="C1268">
            <v>0.20830000000000001</v>
          </cell>
          <cell r="D1268">
            <v>0.1447</v>
          </cell>
          <cell r="E1268">
            <v>2.4199999999999999E-2</v>
          </cell>
          <cell r="F1268">
            <v>3.9399999999999998E-2</v>
          </cell>
          <cell r="G1268">
            <v>0</v>
          </cell>
          <cell r="H1268" t="e">
            <v>#N/A</v>
          </cell>
          <cell r="I1268" t="e">
            <v>#N/A</v>
          </cell>
          <cell r="J1268" t="e">
            <v>#N/A</v>
          </cell>
        </row>
        <row r="1269">
          <cell r="B1269">
            <v>694488</v>
          </cell>
          <cell r="C1269">
            <v>0.1646</v>
          </cell>
          <cell r="D1269">
            <v>0.13</v>
          </cell>
          <cell r="E1269">
            <v>1.23E-2</v>
          </cell>
          <cell r="F1269">
            <v>2.2200000000000001E-2</v>
          </cell>
          <cell r="G1269">
            <v>0</v>
          </cell>
          <cell r="H1269" t="e">
            <v>#N/A</v>
          </cell>
          <cell r="I1269" t="e">
            <v>#N/A</v>
          </cell>
          <cell r="J1269" t="e">
            <v>#N/A</v>
          </cell>
        </row>
        <row r="1270">
          <cell r="B1270">
            <v>694507</v>
          </cell>
          <cell r="C1270">
            <v>0.56179999999999997</v>
          </cell>
          <cell r="D1270">
            <v>0.41099999999999998</v>
          </cell>
          <cell r="E1270">
            <v>7.3700000000000002E-2</v>
          </cell>
          <cell r="F1270">
            <v>6.9900000000000004E-2</v>
          </cell>
          <cell r="G1270">
            <v>7.1000000000000004E-3</v>
          </cell>
          <cell r="H1270" t="e">
            <v>#N/A</v>
          </cell>
          <cell r="I1270" t="e">
            <v>#N/A</v>
          </cell>
          <cell r="J1270" t="e">
            <v>#N/A</v>
          </cell>
        </row>
        <row r="1271">
          <cell r="B1271">
            <v>695130</v>
          </cell>
          <cell r="C1271">
            <v>0.36</v>
          </cell>
          <cell r="D1271">
            <v>0.24179999999999999</v>
          </cell>
          <cell r="E1271">
            <v>4.8099999999999997E-2</v>
          </cell>
          <cell r="F1271">
            <v>4.87E-2</v>
          </cell>
          <cell r="G1271">
            <v>2.1299999999999999E-2</v>
          </cell>
          <cell r="H1271" t="e">
            <v>#N/A</v>
          </cell>
          <cell r="I1271" t="e">
            <v>#N/A</v>
          </cell>
          <cell r="J1271" t="e">
            <v>#N/A</v>
          </cell>
        </row>
        <row r="1272">
          <cell r="B1272">
            <v>695326</v>
          </cell>
          <cell r="C1272">
            <v>0.21279999999999999</v>
          </cell>
          <cell r="D1272">
            <v>0.15459999999999999</v>
          </cell>
          <cell r="E1272">
            <v>2.52E-2</v>
          </cell>
          <cell r="F1272">
            <v>3.3000000000000002E-2</v>
          </cell>
          <cell r="G1272">
            <v>0</v>
          </cell>
          <cell r="H1272" t="e">
            <v>#N/A</v>
          </cell>
          <cell r="I1272" t="e">
            <v>#N/A</v>
          </cell>
          <cell r="J1272" t="e">
            <v>#N/A</v>
          </cell>
        </row>
        <row r="1273">
          <cell r="B1273">
            <v>695147</v>
          </cell>
          <cell r="C1273">
            <v>0.33019999999999999</v>
          </cell>
          <cell r="D1273">
            <v>0.2429</v>
          </cell>
          <cell r="E1273">
            <v>4.5900000000000003E-2</v>
          </cell>
          <cell r="F1273">
            <v>0</v>
          </cell>
          <cell r="G1273">
            <v>4.1399999999999999E-2</v>
          </cell>
          <cell r="H1273" t="e">
            <v>#N/A</v>
          </cell>
          <cell r="I1273" t="e">
            <v>#N/A</v>
          </cell>
          <cell r="J1273" t="e">
            <v>#N/A</v>
          </cell>
        </row>
        <row r="1274">
          <cell r="B1274">
            <v>695201</v>
          </cell>
          <cell r="C1274">
            <v>0.90300000000000002</v>
          </cell>
          <cell r="D1274">
            <v>0.63929999999999998</v>
          </cell>
          <cell r="E1274">
            <v>0.1192</v>
          </cell>
          <cell r="F1274">
            <v>8.1699999999999995E-2</v>
          </cell>
          <cell r="G1274">
            <v>6.2700000000000006E-2</v>
          </cell>
          <cell r="H1274" t="e">
            <v>#N/A</v>
          </cell>
          <cell r="I1274" t="e">
            <v>#N/A</v>
          </cell>
          <cell r="J1274" t="e">
            <v>#N/A</v>
          </cell>
        </row>
        <row r="1275">
          <cell r="B1275">
            <v>694861</v>
          </cell>
          <cell r="C1275">
            <v>0.19189999999999999</v>
          </cell>
          <cell r="D1275">
            <v>0.1361</v>
          </cell>
          <cell r="E1275">
            <v>5.5899999999999998E-2</v>
          </cell>
          <cell r="F1275">
            <v>0</v>
          </cell>
          <cell r="G1275">
            <v>0</v>
          </cell>
          <cell r="H1275" t="e">
            <v>#N/A</v>
          </cell>
          <cell r="I1275" t="e">
            <v>#N/A</v>
          </cell>
          <cell r="J1275" t="e">
            <v>#N/A</v>
          </cell>
        </row>
        <row r="1276">
          <cell r="B1276">
            <v>694840</v>
          </cell>
          <cell r="C1276">
            <v>0.35909999999999997</v>
          </cell>
          <cell r="D1276">
            <v>0.24160000000000001</v>
          </cell>
          <cell r="E1276">
            <v>3.8399999999999997E-2</v>
          </cell>
          <cell r="F1276">
            <v>7.9000000000000001E-2</v>
          </cell>
          <cell r="G1276">
            <v>0</v>
          </cell>
          <cell r="H1276" t="e">
            <v>#N/A</v>
          </cell>
          <cell r="I1276" t="e">
            <v>#N/A</v>
          </cell>
          <cell r="J1276" t="e">
            <v>#N/A</v>
          </cell>
        </row>
        <row r="1277">
          <cell r="B1277">
            <v>695440</v>
          </cell>
          <cell r="C1277">
            <v>0.30049999999999999</v>
          </cell>
          <cell r="D1277">
            <v>0.223</v>
          </cell>
          <cell r="E1277">
            <v>4.82E-2</v>
          </cell>
          <cell r="F1277">
            <v>2.93E-2</v>
          </cell>
          <cell r="G1277">
            <v>0</v>
          </cell>
          <cell r="H1277" t="e">
            <v>#N/A</v>
          </cell>
          <cell r="I1277" t="e">
            <v>#N/A</v>
          </cell>
          <cell r="J1277" t="e">
            <v>#N/A</v>
          </cell>
        </row>
        <row r="1278">
          <cell r="B1278">
            <v>695047</v>
          </cell>
          <cell r="C1278">
            <v>0.85150000000000003</v>
          </cell>
          <cell r="D1278">
            <v>0.60070000000000001</v>
          </cell>
          <cell r="E1278">
            <v>0.14249999999999999</v>
          </cell>
          <cell r="F1278">
            <v>0.10829999999999999</v>
          </cell>
          <cell r="G1278">
            <v>0</v>
          </cell>
          <cell r="H1278" t="e">
            <v>#N/A</v>
          </cell>
          <cell r="I1278" t="e">
            <v>#N/A</v>
          </cell>
          <cell r="J1278" t="e">
            <v>#N/A</v>
          </cell>
        </row>
        <row r="1279">
          <cell r="B1279">
            <v>694849</v>
          </cell>
          <cell r="C1279">
            <v>3.2319</v>
          </cell>
          <cell r="D1279">
            <v>2.3807</v>
          </cell>
          <cell r="E1279">
            <v>0.4264</v>
          </cell>
          <cell r="F1279">
            <v>0.31319999999999998</v>
          </cell>
          <cell r="G1279">
            <v>0.11119999999999999</v>
          </cell>
          <cell r="I1279" t="e">
            <v>#N/A</v>
          </cell>
          <cell r="J1279" t="e">
            <v>#N/A</v>
          </cell>
        </row>
        <row r="1281">
          <cell r="B1281" t="str">
            <v>Evolução FEC Unidade Leste</v>
          </cell>
        </row>
        <row r="1282">
          <cell r="B1282" t="str">
            <v>CONSUM</v>
          </cell>
          <cell r="C1282" t="str">
            <v>TOTAL</v>
          </cell>
          <cell r="D1282" t="str">
            <v>NPROG</v>
          </cell>
          <cell r="E1282" t="str">
            <v>PROG</v>
          </cell>
          <cell r="F1282" t="str">
            <v>SUBT INT</v>
          </cell>
          <cell r="G1282" t="str">
            <v>SUBT EXT</v>
          </cell>
        </row>
        <row r="1283">
          <cell r="B1283">
            <v>1341131</v>
          </cell>
          <cell r="C1283">
            <v>0.49299999999999999</v>
          </cell>
          <cell r="D1283">
            <v>0.4622</v>
          </cell>
          <cell r="E1283">
            <v>3.09E-2</v>
          </cell>
          <cell r="F1283">
            <v>0</v>
          </cell>
          <cell r="G1283">
            <v>0</v>
          </cell>
          <cell r="H1283" t="e">
            <v>#N/A</v>
          </cell>
          <cell r="I1283" t="e">
            <v>#N/A</v>
          </cell>
          <cell r="J1283" t="e">
            <v>#N/A</v>
          </cell>
        </row>
        <row r="1284">
          <cell r="B1284">
            <v>1340683</v>
          </cell>
          <cell r="C1284">
            <v>0.34179999999999999</v>
          </cell>
          <cell r="D1284">
            <v>0.30309999999999998</v>
          </cell>
          <cell r="E1284">
            <v>1.7299999999999999E-2</v>
          </cell>
          <cell r="F1284">
            <v>2.1399999999999999E-2</v>
          </cell>
          <cell r="G1284">
            <v>0</v>
          </cell>
          <cell r="H1284" t="e">
            <v>#N/A</v>
          </cell>
          <cell r="I1284" t="e">
            <v>#N/A</v>
          </cell>
          <cell r="J1284" t="e">
            <v>#N/A</v>
          </cell>
        </row>
        <row r="1285">
          <cell r="B1285">
            <v>1340748</v>
          </cell>
          <cell r="C1285">
            <v>0.38540000000000002</v>
          </cell>
          <cell r="D1285">
            <v>0.36820000000000003</v>
          </cell>
          <cell r="E1285">
            <v>1.72E-2</v>
          </cell>
          <cell r="F1285">
            <v>0</v>
          </cell>
          <cell r="G1285">
            <v>0</v>
          </cell>
          <cell r="H1285" t="e">
            <v>#N/A</v>
          </cell>
          <cell r="I1285" t="e">
            <v>#N/A</v>
          </cell>
          <cell r="J1285" t="e">
            <v>#N/A</v>
          </cell>
        </row>
        <row r="1286">
          <cell r="B1286">
            <v>1340854</v>
          </cell>
          <cell r="C1286">
            <v>1.2202</v>
          </cell>
          <cell r="D1286">
            <v>1.1335</v>
          </cell>
          <cell r="E1286">
            <v>6.54E-2</v>
          </cell>
          <cell r="F1286">
            <v>2.1399999999999999E-2</v>
          </cell>
          <cell r="G1286">
            <v>0</v>
          </cell>
          <cell r="H1286" t="e">
            <v>#N/A</v>
          </cell>
          <cell r="I1286" t="e">
            <v>#N/A</v>
          </cell>
          <cell r="J1286" t="e">
            <v>#N/A</v>
          </cell>
        </row>
        <row r="1287">
          <cell r="B1287">
            <v>1340526</v>
          </cell>
          <cell r="C1287">
            <v>0.3054</v>
          </cell>
          <cell r="D1287">
            <v>0.20699999999999999</v>
          </cell>
          <cell r="E1287">
            <v>2.6100000000000002E-2</v>
          </cell>
          <cell r="F1287">
            <v>7.2300000000000003E-2</v>
          </cell>
          <cell r="G1287">
            <v>0</v>
          </cell>
          <cell r="H1287" t="e">
            <v>#N/A</v>
          </cell>
          <cell r="I1287" t="e">
            <v>#N/A</v>
          </cell>
          <cell r="J1287" t="e">
            <v>#N/A</v>
          </cell>
        </row>
        <row r="1288">
          <cell r="B1288">
            <v>1340520</v>
          </cell>
          <cell r="C1288">
            <v>0.46460000000000001</v>
          </cell>
          <cell r="D1288">
            <v>0.3</v>
          </cell>
          <cell r="E1288">
            <v>2.5999999999999999E-2</v>
          </cell>
          <cell r="F1288">
            <v>0.13850000000000001</v>
          </cell>
          <cell r="G1288">
            <v>0</v>
          </cell>
          <cell r="H1288" t="e">
            <v>#N/A</v>
          </cell>
          <cell r="I1288" t="e">
            <v>#N/A</v>
          </cell>
          <cell r="J1288" t="e">
            <v>#N/A</v>
          </cell>
        </row>
        <row r="1289">
          <cell r="B1289">
            <v>1340316</v>
          </cell>
          <cell r="C1289">
            <v>0.43980000000000002</v>
          </cell>
          <cell r="D1289">
            <v>0.3301</v>
          </cell>
          <cell r="E1289">
            <v>2.9499999999999998E-2</v>
          </cell>
          <cell r="F1289">
            <v>8.0100000000000005E-2</v>
          </cell>
          <cell r="G1289">
            <v>0</v>
          </cell>
          <cell r="H1289" t="e">
            <v>#N/A</v>
          </cell>
          <cell r="I1289" t="e">
            <v>#N/A</v>
          </cell>
          <cell r="J1289" t="e">
            <v>#N/A</v>
          </cell>
        </row>
        <row r="1290">
          <cell r="B1290">
            <v>1340454</v>
          </cell>
          <cell r="C1290">
            <v>1.2098</v>
          </cell>
          <cell r="D1290">
            <v>0.83709999999999996</v>
          </cell>
          <cell r="E1290">
            <v>8.1600000000000006E-2</v>
          </cell>
          <cell r="F1290">
            <v>0.29089999999999999</v>
          </cell>
          <cell r="G1290">
            <v>0</v>
          </cell>
          <cell r="H1290" t="e">
            <v>#N/A</v>
          </cell>
          <cell r="I1290" t="e">
            <v>#N/A</v>
          </cell>
          <cell r="J1290" t="e">
            <v>#N/A</v>
          </cell>
        </row>
        <row r="1291">
          <cell r="B1291">
            <v>1340147</v>
          </cell>
          <cell r="C1291">
            <v>0.53900000000000003</v>
          </cell>
          <cell r="D1291">
            <v>0.38919999999999999</v>
          </cell>
          <cell r="E1291">
            <v>2.7400000000000001E-2</v>
          </cell>
          <cell r="F1291">
            <v>0.12230000000000001</v>
          </cell>
          <cell r="G1291">
            <v>0</v>
          </cell>
          <cell r="H1291" t="e">
            <v>#N/A</v>
          </cell>
          <cell r="I1291" t="e">
            <v>#N/A</v>
          </cell>
          <cell r="J1291" t="e">
            <v>#N/A</v>
          </cell>
        </row>
        <row r="1292">
          <cell r="B1292">
            <v>1339906</v>
          </cell>
          <cell r="C1292">
            <v>0.30580000000000002</v>
          </cell>
          <cell r="D1292">
            <v>0.27350000000000002</v>
          </cell>
          <cell r="E1292">
            <v>3.2300000000000002E-2</v>
          </cell>
          <cell r="F1292">
            <v>0</v>
          </cell>
          <cell r="G1292">
            <v>0</v>
          </cell>
          <cell r="H1292" t="e">
            <v>#N/A</v>
          </cell>
          <cell r="I1292" t="e">
            <v>#N/A</v>
          </cell>
          <cell r="J1292" t="e">
            <v>#N/A</v>
          </cell>
        </row>
        <row r="1293">
          <cell r="B1293">
            <v>1339537</v>
          </cell>
          <cell r="C1293">
            <v>0.31180000000000002</v>
          </cell>
          <cell r="D1293">
            <v>0.27589999999999998</v>
          </cell>
          <cell r="E1293">
            <v>1.9900000000000001E-2</v>
          </cell>
          <cell r="F1293">
            <v>1.6E-2</v>
          </cell>
          <cell r="G1293">
            <v>0</v>
          </cell>
          <cell r="H1293" t="e">
            <v>#N/A</v>
          </cell>
          <cell r="I1293" t="e">
            <v>#N/A</v>
          </cell>
          <cell r="J1293" t="e">
            <v>#N/A</v>
          </cell>
        </row>
        <row r="1294">
          <cell r="B1294">
            <v>1339863</v>
          </cell>
          <cell r="C1294">
            <v>1.1566000000000001</v>
          </cell>
          <cell r="D1294">
            <v>0.93859999999999999</v>
          </cell>
          <cell r="E1294">
            <v>7.9600000000000004E-2</v>
          </cell>
          <cell r="F1294">
            <v>0.13830000000000001</v>
          </cell>
          <cell r="G1294">
            <v>0</v>
          </cell>
          <cell r="H1294" t="e">
            <v>#N/A</v>
          </cell>
          <cell r="I1294" t="e">
            <v>#N/A</v>
          </cell>
          <cell r="J1294" t="e">
            <v>#N/A</v>
          </cell>
        </row>
        <row r="1295">
          <cell r="B1295">
            <v>1338967</v>
          </cell>
          <cell r="C1295">
            <v>0.25819999999999999</v>
          </cell>
          <cell r="D1295">
            <v>0.2175</v>
          </cell>
          <cell r="E1295">
            <v>3.2500000000000001E-2</v>
          </cell>
          <cell r="F1295">
            <v>8.2000000000000007E-3</v>
          </cell>
          <cell r="G1295">
            <v>0</v>
          </cell>
          <cell r="H1295" t="e">
            <v>#N/A</v>
          </cell>
          <cell r="I1295" t="e">
            <v>#N/A</v>
          </cell>
          <cell r="J1295" t="e">
            <v>#N/A</v>
          </cell>
        </row>
        <row r="1296">
          <cell r="B1296">
            <v>1341291</v>
          </cell>
          <cell r="C1296">
            <v>0.44750000000000001</v>
          </cell>
          <cell r="D1296">
            <v>0.30320000000000003</v>
          </cell>
          <cell r="E1296">
            <v>4.4999999999999998E-2</v>
          </cell>
          <cell r="F1296">
            <v>8.4900000000000003E-2</v>
          </cell>
          <cell r="G1296">
            <v>1.43E-2</v>
          </cell>
          <cell r="H1296" t="e">
            <v>#N/A</v>
          </cell>
          <cell r="I1296" t="e">
            <v>#N/A</v>
          </cell>
          <cell r="J1296" t="e">
            <v>#N/A</v>
          </cell>
        </row>
        <row r="1297">
          <cell r="B1297">
            <v>1341135</v>
          </cell>
          <cell r="C1297">
            <v>0.87350000000000005</v>
          </cell>
          <cell r="D1297">
            <v>0.5161</v>
          </cell>
          <cell r="E1297">
            <v>2.9700000000000001E-2</v>
          </cell>
          <cell r="F1297">
            <v>7.5300000000000006E-2</v>
          </cell>
          <cell r="G1297">
            <v>0.25240000000000001</v>
          </cell>
          <cell r="H1297" t="e">
            <v>#N/A</v>
          </cell>
          <cell r="I1297" t="e">
            <v>#N/A</v>
          </cell>
          <cell r="J1297" t="e">
            <v>#N/A</v>
          </cell>
        </row>
        <row r="1298">
          <cell r="B1298">
            <v>1340464</v>
          </cell>
          <cell r="C1298">
            <v>1.5795999999999999</v>
          </cell>
          <cell r="D1298">
            <v>1.0369999999999999</v>
          </cell>
          <cell r="E1298">
            <v>0.1072</v>
          </cell>
          <cell r="F1298">
            <v>0.16850000000000001</v>
          </cell>
          <cell r="G1298">
            <v>0.26679999999999998</v>
          </cell>
          <cell r="H1298" t="e">
            <v>#N/A</v>
          </cell>
          <cell r="I1298" t="e">
            <v>#N/A</v>
          </cell>
          <cell r="J1298" t="e">
            <v>#N/A</v>
          </cell>
        </row>
        <row r="1299">
          <cell r="B1299">
            <v>1340409</v>
          </cell>
          <cell r="C1299">
            <v>5.1662999999999997</v>
          </cell>
          <cell r="D1299">
            <v>3.9462999999999999</v>
          </cell>
          <cell r="E1299">
            <v>0.33379999999999999</v>
          </cell>
          <cell r="F1299">
            <v>0.61909999999999998</v>
          </cell>
          <cell r="G1299">
            <v>0.26679999999999998</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821297</v>
          </cell>
          <cell r="C1303">
            <v>0.4778</v>
          </cell>
          <cell r="D1303">
            <v>0.44040000000000001</v>
          </cell>
          <cell r="E1303">
            <v>1.9199999999999998E-2</v>
          </cell>
          <cell r="F1303">
            <v>1.8200000000000001E-2</v>
          </cell>
          <cell r="G1303">
            <v>0</v>
          </cell>
          <cell r="H1303" t="e">
            <v>#N/A</v>
          </cell>
          <cell r="I1303" t="e">
            <v>#N/A</v>
          </cell>
          <cell r="J1303" t="e">
            <v>#N/A</v>
          </cell>
        </row>
        <row r="1304">
          <cell r="B1304">
            <v>821351</v>
          </cell>
          <cell r="C1304">
            <v>0.3332</v>
          </cell>
          <cell r="D1304">
            <v>0.3044</v>
          </cell>
          <cell r="E1304">
            <v>2.58E-2</v>
          </cell>
          <cell r="F1304">
            <v>2.8999999999999998E-3</v>
          </cell>
          <cell r="G1304">
            <v>0</v>
          </cell>
          <cell r="H1304" t="e">
            <v>#N/A</v>
          </cell>
          <cell r="I1304" t="e">
            <v>#N/A</v>
          </cell>
          <cell r="J1304" t="e">
            <v>#N/A</v>
          </cell>
        </row>
        <row r="1305">
          <cell r="B1305">
            <v>821373</v>
          </cell>
          <cell r="C1305">
            <v>0.45750000000000002</v>
          </cell>
          <cell r="D1305">
            <v>0.41589999999999999</v>
          </cell>
          <cell r="E1305">
            <v>0.02</v>
          </cell>
          <cell r="F1305">
            <v>2.1700000000000001E-2</v>
          </cell>
          <cell r="G1305">
            <v>0</v>
          </cell>
          <cell r="H1305" t="e">
            <v>#N/A</v>
          </cell>
          <cell r="I1305" t="e">
            <v>#N/A</v>
          </cell>
          <cell r="J1305" t="e">
            <v>#N/A</v>
          </cell>
        </row>
        <row r="1306">
          <cell r="B1306">
            <v>821340</v>
          </cell>
          <cell r="C1306">
            <v>1.2685</v>
          </cell>
          <cell r="D1306">
            <v>1.1607000000000001</v>
          </cell>
          <cell r="E1306">
            <v>6.5000000000000002E-2</v>
          </cell>
          <cell r="F1306">
            <v>4.2799999999999998E-2</v>
          </cell>
          <cell r="G1306">
            <v>0</v>
          </cell>
          <cell r="H1306" t="e">
            <v>#N/A</v>
          </cell>
          <cell r="I1306" t="e">
            <v>#N/A</v>
          </cell>
          <cell r="J1306" t="e">
            <v>#N/A</v>
          </cell>
        </row>
        <row r="1307">
          <cell r="B1307">
            <v>821159</v>
          </cell>
          <cell r="C1307">
            <v>0.17319999999999999</v>
          </cell>
          <cell r="D1307">
            <v>0.1172</v>
          </cell>
          <cell r="E1307">
            <v>1.03E-2</v>
          </cell>
          <cell r="F1307">
            <v>4.5699999999999998E-2</v>
          </cell>
          <cell r="G1307">
            <v>0</v>
          </cell>
          <cell r="H1307" t="e">
            <v>#N/A</v>
          </cell>
          <cell r="I1307" t="e">
            <v>#N/A</v>
          </cell>
          <cell r="J1307" t="e">
            <v>#N/A</v>
          </cell>
        </row>
        <row r="1308">
          <cell r="B1308">
            <v>821133</v>
          </cell>
          <cell r="C1308">
            <v>0.37159999999999999</v>
          </cell>
          <cell r="D1308">
            <v>0.2172</v>
          </cell>
          <cell r="E1308">
            <v>1.8599999999999998E-2</v>
          </cell>
          <cell r="F1308">
            <v>0.13589999999999999</v>
          </cell>
          <cell r="G1308">
            <v>0</v>
          </cell>
          <cell r="H1308" t="e">
            <v>#N/A</v>
          </cell>
          <cell r="I1308" t="e">
            <v>#N/A</v>
          </cell>
          <cell r="J1308" t="e">
            <v>#N/A</v>
          </cell>
        </row>
        <row r="1309">
          <cell r="B1309">
            <v>821132</v>
          </cell>
          <cell r="C1309">
            <v>0.24929999999999999</v>
          </cell>
          <cell r="D1309">
            <v>0.2104</v>
          </cell>
          <cell r="E1309">
            <v>1.7100000000000001E-2</v>
          </cell>
          <cell r="F1309">
            <v>2.18E-2</v>
          </cell>
          <cell r="G1309">
            <v>0</v>
          </cell>
          <cell r="H1309" t="e">
            <v>#N/A</v>
          </cell>
          <cell r="I1309" t="e">
            <v>#N/A</v>
          </cell>
          <cell r="J1309" t="e">
            <v>#N/A</v>
          </cell>
        </row>
        <row r="1310">
          <cell r="B1310">
            <v>821141</v>
          </cell>
          <cell r="C1310">
            <v>0.79410000000000003</v>
          </cell>
          <cell r="D1310">
            <v>0.54479999999999995</v>
          </cell>
          <cell r="E1310">
            <v>4.5999999999999999E-2</v>
          </cell>
          <cell r="F1310">
            <v>0.2034</v>
          </cell>
          <cell r="G1310">
            <v>0</v>
          </cell>
          <cell r="H1310" t="e">
            <v>#N/A</v>
          </cell>
          <cell r="I1310" t="e">
            <v>#N/A</v>
          </cell>
          <cell r="J1310" t="e">
            <v>#N/A</v>
          </cell>
        </row>
        <row r="1311">
          <cell r="B1311">
            <v>820973</v>
          </cell>
          <cell r="C1311">
            <v>0.35110000000000002</v>
          </cell>
          <cell r="D1311">
            <v>0.32979999999999998</v>
          </cell>
          <cell r="E1311">
            <v>2.1299999999999999E-2</v>
          </cell>
          <cell r="F1311">
            <v>0</v>
          </cell>
          <cell r="G1311">
            <v>0</v>
          </cell>
          <cell r="H1311" t="e">
            <v>#N/A</v>
          </cell>
          <cell r="I1311" t="e">
            <v>#N/A</v>
          </cell>
          <cell r="J1311" t="e">
            <v>#N/A</v>
          </cell>
        </row>
        <row r="1312">
          <cell r="B1312">
            <v>820101</v>
          </cell>
          <cell r="C1312">
            <v>0.2969</v>
          </cell>
          <cell r="D1312">
            <v>0.26679999999999998</v>
          </cell>
          <cell r="E1312">
            <v>2.1600000000000001E-2</v>
          </cell>
          <cell r="F1312">
            <v>8.5000000000000006E-3</v>
          </cell>
          <cell r="G1312">
            <v>0</v>
          </cell>
          <cell r="H1312" t="e">
            <v>#N/A</v>
          </cell>
          <cell r="I1312" t="e">
            <v>#N/A</v>
          </cell>
          <cell r="J1312" t="e">
            <v>#N/A</v>
          </cell>
        </row>
        <row r="1313">
          <cell r="B1313">
            <v>819966</v>
          </cell>
          <cell r="C1313">
            <v>0.45839999999999997</v>
          </cell>
          <cell r="D1313">
            <v>0.29210000000000003</v>
          </cell>
          <cell r="E1313">
            <v>2.7699999999999999E-2</v>
          </cell>
          <cell r="F1313">
            <v>8.0199999999999994E-2</v>
          </cell>
          <cell r="G1313">
            <v>5.8400000000000001E-2</v>
          </cell>
          <cell r="H1313" t="e">
            <v>#N/A</v>
          </cell>
          <cell r="I1313" t="e">
            <v>#N/A</v>
          </cell>
          <cell r="J1313" t="e">
            <v>#N/A</v>
          </cell>
        </row>
        <row r="1314">
          <cell r="B1314">
            <v>820347</v>
          </cell>
          <cell r="C1314">
            <v>1.1064000000000001</v>
          </cell>
          <cell r="D1314">
            <v>0.88870000000000005</v>
          </cell>
          <cell r="E1314">
            <v>7.0599999999999996E-2</v>
          </cell>
          <cell r="F1314">
            <v>8.8700000000000001E-2</v>
          </cell>
          <cell r="G1314">
            <v>5.8400000000000001E-2</v>
          </cell>
          <cell r="H1314" t="e">
            <v>#N/A</v>
          </cell>
          <cell r="I1314" t="e">
            <v>#N/A</v>
          </cell>
          <cell r="J1314" t="e">
            <v>#N/A</v>
          </cell>
        </row>
        <row r="1315">
          <cell r="B1315">
            <v>819848</v>
          </cell>
          <cell r="C1315">
            <v>0.3049</v>
          </cell>
          <cell r="D1315">
            <v>0.28689999999999999</v>
          </cell>
          <cell r="E1315">
            <v>1.5100000000000001E-2</v>
          </cell>
          <cell r="F1315">
            <v>2.8999999999999998E-3</v>
          </cell>
          <cell r="G1315">
            <v>0</v>
          </cell>
          <cell r="H1315" t="e">
            <v>#N/A</v>
          </cell>
          <cell r="I1315" t="e">
            <v>#N/A</v>
          </cell>
          <cell r="J1315" t="e">
            <v>#N/A</v>
          </cell>
        </row>
        <row r="1316">
          <cell r="B1316">
            <v>819813</v>
          </cell>
          <cell r="C1316">
            <v>0.4803</v>
          </cell>
          <cell r="D1316">
            <v>0.41699999999999998</v>
          </cell>
          <cell r="E1316">
            <v>2.6800000000000001E-2</v>
          </cell>
          <cell r="F1316">
            <v>1.04E-2</v>
          </cell>
          <cell r="G1316">
            <v>2.5999999999999999E-2</v>
          </cell>
          <cell r="H1316" t="e">
            <v>#N/A</v>
          </cell>
          <cell r="I1316" t="e">
            <v>#N/A</v>
          </cell>
          <cell r="J1316" t="e">
            <v>#N/A</v>
          </cell>
        </row>
        <row r="1317">
          <cell r="B1317">
            <v>819878</v>
          </cell>
          <cell r="C1317">
            <v>0.48430000000000001</v>
          </cell>
          <cell r="D1317">
            <v>0.44030000000000002</v>
          </cell>
          <cell r="E1317">
            <v>2.5399999999999999E-2</v>
          </cell>
          <cell r="F1317">
            <v>1.8700000000000001E-2</v>
          </cell>
          <cell r="G1317">
            <v>0</v>
          </cell>
          <cell r="H1317" t="e">
            <v>#N/A</v>
          </cell>
          <cell r="I1317" t="e">
            <v>#N/A</v>
          </cell>
          <cell r="J1317" t="e">
            <v>#N/A</v>
          </cell>
        </row>
        <row r="1318">
          <cell r="B1318">
            <v>819846</v>
          </cell>
          <cell r="C1318">
            <v>1.2695000000000001</v>
          </cell>
          <cell r="D1318">
            <v>1.1442000000000001</v>
          </cell>
          <cell r="E1318">
            <v>6.7299999999999999E-2</v>
          </cell>
          <cell r="F1318">
            <v>3.2000000000000001E-2</v>
          </cell>
          <cell r="G1318">
            <v>2.5999999999999999E-2</v>
          </cell>
          <cell r="H1318" t="e">
            <v>#N/A</v>
          </cell>
          <cell r="I1318" t="e">
            <v>#N/A</v>
          </cell>
          <cell r="J1318" t="e">
            <v>#N/A</v>
          </cell>
        </row>
        <row r="1319">
          <cell r="B1319">
            <v>820669</v>
          </cell>
          <cell r="C1319">
            <v>4.4382000000000001</v>
          </cell>
          <cell r="D1319">
            <v>3.7382</v>
          </cell>
          <cell r="E1319">
            <v>0.24890000000000001</v>
          </cell>
          <cell r="F1319">
            <v>0.3669</v>
          </cell>
          <cell r="G1319">
            <v>8.43E-2</v>
          </cell>
          <cell r="I1319" t="e">
            <v>#N/A</v>
          </cell>
          <cell r="J1319" t="e">
            <v>#N/A</v>
          </cell>
        </row>
        <row r="1321">
          <cell r="B1321" t="str">
            <v>Evolução Unidade Centro (com subterrâneo)</v>
          </cell>
        </row>
        <row r="1322">
          <cell r="B1322" t="str">
            <v>CONSUM</v>
          </cell>
          <cell r="C1322" t="str">
            <v>TOTAL</v>
          </cell>
          <cell r="D1322" t="str">
            <v>NPROG</v>
          </cell>
          <cell r="E1322" t="str">
            <v>PROG</v>
          </cell>
          <cell r="F1322" t="str">
            <v>SUBT INT</v>
          </cell>
          <cell r="G1322" t="str">
            <v>SUBT EXT</v>
          </cell>
        </row>
        <row r="1323">
          <cell r="B1323">
            <v>870432</v>
          </cell>
          <cell r="C1323">
            <v>0.3039</v>
          </cell>
          <cell r="D1323">
            <v>0.2271</v>
          </cell>
          <cell r="E1323">
            <v>3.5000000000000003E-2</v>
          </cell>
          <cell r="F1323">
            <v>4.1799999999999997E-2</v>
          </cell>
          <cell r="G1323">
            <v>0</v>
          </cell>
          <cell r="H1323" t="e">
            <v>#N/A</v>
          </cell>
          <cell r="I1323" t="e">
            <v>#N/A</v>
          </cell>
          <cell r="J1323" t="e">
            <v>#N/A</v>
          </cell>
        </row>
        <row r="1324">
          <cell r="B1324">
            <v>870150</v>
          </cell>
          <cell r="C1324">
            <v>0.14940000000000001</v>
          </cell>
          <cell r="D1324">
            <v>0.12759999999999999</v>
          </cell>
          <cell r="E1324">
            <v>1.9199999999999998E-2</v>
          </cell>
          <cell r="F1324">
            <v>2.5999999999999999E-3</v>
          </cell>
          <cell r="G1324">
            <v>0</v>
          </cell>
          <cell r="H1324" t="e">
            <v>#N/A</v>
          </cell>
          <cell r="I1324" t="e">
            <v>#N/A</v>
          </cell>
          <cell r="J1324" t="e">
            <v>#N/A</v>
          </cell>
        </row>
        <row r="1325">
          <cell r="B1325">
            <v>870364</v>
          </cell>
          <cell r="C1325">
            <v>0.29980000000000001</v>
          </cell>
          <cell r="D1325">
            <v>0.23630000000000001</v>
          </cell>
          <cell r="E1325">
            <v>2.2599999999999999E-2</v>
          </cell>
          <cell r="F1325">
            <v>6.6E-3</v>
          </cell>
          <cell r="G1325">
            <v>3.4299999999999997E-2</v>
          </cell>
          <cell r="H1325" t="e">
            <v>#N/A</v>
          </cell>
          <cell r="I1325" t="e">
            <v>#N/A</v>
          </cell>
          <cell r="J1325" t="e">
            <v>#N/A</v>
          </cell>
        </row>
        <row r="1326">
          <cell r="B1326">
            <v>870315</v>
          </cell>
          <cell r="C1326">
            <v>0.75309999999999999</v>
          </cell>
          <cell r="D1326">
            <v>0.59099999999999997</v>
          </cell>
          <cell r="E1326">
            <v>7.6799999999999993E-2</v>
          </cell>
          <cell r="F1326">
            <v>5.0999999999999997E-2</v>
          </cell>
          <cell r="G1326">
            <v>3.4299999999999997E-2</v>
          </cell>
          <cell r="H1326" t="e">
            <v>#N/A</v>
          </cell>
          <cell r="I1326" t="e">
            <v>#N/A</v>
          </cell>
          <cell r="J1326" t="e">
            <v>#N/A</v>
          </cell>
        </row>
        <row r="1327">
          <cell r="B1327">
            <v>870187</v>
          </cell>
          <cell r="C1327">
            <v>0.15490000000000001</v>
          </cell>
          <cell r="D1327">
            <v>0.1105</v>
          </cell>
          <cell r="E1327">
            <v>3.0499999999999999E-2</v>
          </cell>
          <cell r="F1327">
            <v>7.1000000000000004E-3</v>
          </cell>
          <cell r="G1327">
            <v>6.7999999999999996E-3</v>
          </cell>
          <cell r="H1327" t="e">
            <v>#N/A</v>
          </cell>
          <cell r="I1327" t="e">
            <v>#N/A</v>
          </cell>
          <cell r="J1327" t="e">
            <v>#N/A</v>
          </cell>
        </row>
        <row r="1328">
          <cell r="B1328">
            <v>870084</v>
          </cell>
          <cell r="C1328">
            <v>0.1681</v>
          </cell>
          <cell r="D1328">
            <v>0.11600000000000001</v>
          </cell>
          <cell r="E1328">
            <v>1.9300000000000001E-2</v>
          </cell>
          <cell r="F1328">
            <v>3.2800000000000003E-2</v>
          </cell>
          <cell r="G1328">
            <v>0</v>
          </cell>
          <cell r="H1328" t="e">
            <v>#N/A</v>
          </cell>
          <cell r="I1328" t="e">
            <v>#N/A</v>
          </cell>
          <cell r="J1328" t="e">
            <v>#N/A</v>
          </cell>
        </row>
        <row r="1329">
          <cell r="B1329">
            <v>870131</v>
          </cell>
          <cell r="C1329">
            <v>0.1351</v>
          </cell>
          <cell r="D1329">
            <v>0.1053</v>
          </cell>
          <cell r="E1329">
            <v>0.01</v>
          </cell>
          <cell r="F1329">
            <v>1.9699999999999999E-2</v>
          </cell>
          <cell r="G1329">
            <v>0</v>
          </cell>
          <cell r="H1329" t="e">
            <v>#N/A</v>
          </cell>
          <cell r="I1329" t="e">
            <v>#N/A</v>
          </cell>
          <cell r="J1329" t="e">
            <v>#N/A</v>
          </cell>
        </row>
        <row r="1330">
          <cell r="B1330">
            <v>870134</v>
          </cell>
          <cell r="C1330">
            <v>0.45810000000000001</v>
          </cell>
          <cell r="D1330">
            <v>0.33179999999999998</v>
          </cell>
          <cell r="E1330">
            <v>5.9799999999999999E-2</v>
          </cell>
          <cell r="F1330">
            <v>5.96E-2</v>
          </cell>
          <cell r="G1330">
            <v>6.7999999999999996E-3</v>
          </cell>
          <cell r="H1330" t="e">
            <v>#N/A</v>
          </cell>
          <cell r="I1330" t="e">
            <v>#N/A</v>
          </cell>
          <cell r="J1330" t="e">
            <v>#N/A</v>
          </cell>
        </row>
        <row r="1331">
          <cell r="B1331">
            <v>870822</v>
          </cell>
          <cell r="C1331">
            <v>0.29770000000000002</v>
          </cell>
          <cell r="D1331">
            <v>0.19689999999999999</v>
          </cell>
          <cell r="E1331">
            <v>4.0099999999999997E-2</v>
          </cell>
          <cell r="F1331">
            <v>3.9100000000000003E-2</v>
          </cell>
          <cell r="G1331">
            <v>2.1600000000000001E-2</v>
          </cell>
          <cell r="H1331" t="e">
            <v>#N/A</v>
          </cell>
          <cell r="I1331" t="e">
            <v>#N/A</v>
          </cell>
          <cell r="J1331" t="e">
            <v>#N/A</v>
          </cell>
        </row>
        <row r="1332">
          <cell r="B1332">
            <v>871015</v>
          </cell>
          <cell r="C1332">
            <v>0.17369999999999999</v>
          </cell>
          <cell r="D1332">
            <v>0.12620000000000001</v>
          </cell>
          <cell r="E1332">
            <v>2.12E-2</v>
          </cell>
          <cell r="F1332">
            <v>2.64E-2</v>
          </cell>
          <cell r="G1332">
            <v>0</v>
          </cell>
          <cell r="H1332" t="e">
            <v>#N/A</v>
          </cell>
          <cell r="I1332" t="e">
            <v>#N/A</v>
          </cell>
          <cell r="J1332" t="e">
            <v>#N/A</v>
          </cell>
        </row>
        <row r="1333">
          <cell r="B1333">
            <v>870836</v>
          </cell>
          <cell r="C1333">
            <v>0.26900000000000002</v>
          </cell>
          <cell r="D1333">
            <v>0.19719999999999999</v>
          </cell>
          <cell r="E1333">
            <v>3.7499999999999999E-2</v>
          </cell>
          <cell r="F1333">
            <v>0</v>
          </cell>
          <cell r="G1333">
            <v>3.4299999999999997E-2</v>
          </cell>
          <cell r="H1333" t="e">
            <v>#N/A</v>
          </cell>
          <cell r="I1333" t="e">
            <v>#N/A</v>
          </cell>
          <cell r="J1333" t="e">
            <v>#N/A</v>
          </cell>
        </row>
        <row r="1334">
          <cell r="B1334">
            <v>870891</v>
          </cell>
          <cell r="C1334">
            <v>0.74039999999999995</v>
          </cell>
          <cell r="D1334">
            <v>0.52029999999999998</v>
          </cell>
          <cell r="E1334">
            <v>9.8799999999999999E-2</v>
          </cell>
          <cell r="F1334">
            <v>6.5500000000000003E-2</v>
          </cell>
          <cell r="G1334">
            <v>5.5899999999999998E-2</v>
          </cell>
          <cell r="H1334" t="e">
            <v>#N/A</v>
          </cell>
          <cell r="I1334" t="e">
            <v>#N/A</v>
          </cell>
          <cell r="J1334" t="e">
            <v>#N/A</v>
          </cell>
        </row>
        <row r="1335">
          <cell r="B1335">
            <v>870502</v>
          </cell>
          <cell r="C1335">
            <v>0.15970000000000001</v>
          </cell>
          <cell r="D1335">
            <v>0.1119</v>
          </cell>
          <cell r="E1335">
            <v>4.7800000000000002E-2</v>
          </cell>
          <cell r="F1335">
            <v>0</v>
          </cell>
          <cell r="G1335">
            <v>0</v>
          </cell>
          <cell r="H1335" t="e">
            <v>#N/A</v>
          </cell>
          <cell r="I1335" t="e">
            <v>#N/A</v>
          </cell>
          <cell r="J1335" t="e">
            <v>#N/A</v>
          </cell>
        </row>
        <row r="1336">
          <cell r="B1336">
            <v>870376</v>
          </cell>
          <cell r="C1336">
            <v>0.30669999999999997</v>
          </cell>
          <cell r="D1336">
            <v>0.19550000000000001</v>
          </cell>
          <cell r="E1336">
            <v>3.15E-2</v>
          </cell>
          <cell r="F1336">
            <v>7.9699999999999993E-2</v>
          </cell>
          <cell r="G1336">
            <v>0</v>
          </cell>
          <cell r="H1336" t="e">
            <v>#N/A</v>
          </cell>
          <cell r="I1336" t="e">
            <v>#N/A</v>
          </cell>
          <cell r="J1336" t="e">
            <v>#N/A</v>
          </cell>
        </row>
        <row r="1337">
          <cell r="B1337">
            <v>870972</v>
          </cell>
          <cell r="C1337">
            <v>0.2949</v>
          </cell>
          <cell r="D1337">
            <v>0.23119999999999999</v>
          </cell>
          <cell r="E1337">
            <v>3.9800000000000002E-2</v>
          </cell>
          <cell r="F1337">
            <v>2.3900000000000001E-2</v>
          </cell>
          <cell r="G1337">
            <v>0</v>
          </cell>
          <cell r="H1337" t="e">
            <v>#N/A</v>
          </cell>
          <cell r="I1337" t="e">
            <v>#N/A</v>
          </cell>
          <cell r="J1337" t="e">
            <v>#N/A</v>
          </cell>
        </row>
        <row r="1338">
          <cell r="B1338">
            <v>870617</v>
          </cell>
          <cell r="C1338">
            <v>0.76129999999999998</v>
          </cell>
          <cell r="D1338">
            <v>0.53859999999999997</v>
          </cell>
          <cell r="E1338">
            <v>0.1191</v>
          </cell>
          <cell r="F1338">
            <v>0.1036</v>
          </cell>
          <cell r="G1338">
            <v>0</v>
          </cell>
          <cell r="H1338" t="e">
            <v>#N/A</v>
          </cell>
          <cell r="I1338" t="e">
            <v>#N/A</v>
          </cell>
          <cell r="J1338" t="e">
            <v>#N/A</v>
          </cell>
        </row>
        <row r="1339">
          <cell r="B1339">
            <v>870489</v>
          </cell>
          <cell r="C1339">
            <v>2.7130000000000001</v>
          </cell>
          <cell r="D1339">
            <v>1.9818</v>
          </cell>
          <cell r="E1339">
            <v>0.35449999999999998</v>
          </cell>
          <cell r="F1339">
            <v>0.2797</v>
          </cell>
          <cell r="G1339">
            <v>9.7000000000000003E-2</v>
          </cell>
          <cell r="I1339" t="e">
            <v>#N/A</v>
          </cell>
          <cell r="J1339" t="e">
            <v>#N/A</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row r="24">
          <cell r="C24">
            <v>0</v>
          </cell>
          <cell r="D24">
            <v>18</v>
          </cell>
          <cell r="H24">
            <v>0</v>
          </cell>
          <cell r="I24">
            <v>71</v>
          </cell>
        </row>
        <row r="25">
          <cell r="C25">
            <v>0</v>
          </cell>
          <cell r="D25">
            <v>96</v>
          </cell>
          <cell r="H25">
            <v>0</v>
          </cell>
          <cell r="I25">
            <v>13</v>
          </cell>
        </row>
        <row r="26">
          <cell r="C26">
            <v>0</v>
          </cell>
          <cell r="D26">
            <v>64</v>
          </cell>
          <cell r="H26">
            <v>0</v>
          </cell>
          <cell r="I26">
            <v>194</v>
          </cell>
        </row>
        <row r="27">
          <cell r="C27">
            <v>0</v>
          </cell>
          <cell r="D27">
            <v>39</v>
          </cell>
          <cell r="H27">
            <v>0</v>
          </cell>
          <cell r="I27">
            <v>68</v>
          </cell>
        </row>
        <row r="28">
          <cell r="C28">
            <v>1</v>
          </cell>
          <cell r="D28">
            <v>122</v>
          </cell>
          <cell r="H28">
            <v>670</v>
          </cell>
          <cell r="I28">
            <v>837</v>
          </cell>
        </row>
        <row r="29">
          <cell r="C29">
            <v>0</v>
          </cell>
          <cell r="D29">
            <v>24</v>
          </cell>
          <cell r="H29">
            <v>2</v>
          </cell>
          <cell r="I29">
            <v>78</v>
          </cell>
        </row>
        <row r="30">
          <cell r="C30">
            <v>1</v>
          </cell>
          <cell r="D30">
            <v>363</v>
          </cell>
          <cell r="H30">
            <v>672</v>
          </cell>
          <cell r="I30">
            <v>1261</v>
          </cell>
        </row>
        <row r="35">
          <cell r="C35">
            <v>0</v>
          </cell>
          <cell r="D35">
            <v>1617</v>
          </cell>
        </row>
        <row r="36">
          <cell r="C36">
            <v>0</v>
          </cell>
          <cell r="D36">
            <v>978</v>
          </cell>
        </row>
        <row r="37">
          <cell r="C37">
            <v>0</v>
          </cell>
          <cell r="D37">
            <v>2524</v>
          </cell>
        </row>
        <row r="38">
          <cell r="C38">
            <v>0</v>
          </cell>
          <cell r="D38">
            <v>1987</v>
          </cell>
        </row>
        <row r="39">
          <cell r="C39">
            <v>0</v>
          </cell>
          <cell r="D39">
            <v>197</v>
          </cell>
        </row>
        <row r="40">
          <cell r="C40">
            <v>0</v>
          </cell>
          <cell r="D40">
            <v>3930</v>
          </cell>
        </row>
        <row r="41">
          <cell r="C41">
            <v>0</v>
          </cell>
          <cell r="D41">
            <v>11233</v>
          </cell>
        </row>
      </sheetData>
      <sheetData sheetId="80" refreshError="1"/>
      <sheetData sheetId="81" refreshError="1"/>
      <sheetData sheetId="82" refreshError="1"/>
      <sheetData sheetId="83" refreshError="1">
        <row r="5">
          <cell r="AC5">
            <v>0.57999999999999996</v>
          </cell>
          <cell r="AD5">
            <v>0.62</v>
          </cell>
          <cell r="AE5">
            <v>0.65</v>
          </cell>
          <cell r="AF5">
            <v>0.64</v>
          </cell>
          <cell r="AG5">
            <v>0.65</v>
          </cell>
          <cell r="AH5">
            <v>0.65</v>
          </cell>
          <cell r="AI5">
            <v>0.65</v>
          </cell>
          <cell r="AJ5">
            <v>0.66</v>
          </cell>
          <cell r="AK5">
            <v>0.66</v>
          </cell>
          <cell r="AL5">
            <v>0.67</v>
          </cell>
          <cell r="AM5">
            <v>0.68</v>
          </cell>
          <cell r="AN5">
            <v>0.7</v>
          </cell>
        </row>
        <row r="6">
          <cell r="AC6">
            <v>0.52</v>
          </cell>
          <cell r="AD6">
            <v>0.55000000000000004</v>
          </cell>
          <cell r="AE6">
            <v>0.62</v>
          </cell>
          <cell r="AF6">
            <v>0.63</v>
          </cell>
          <cell r="AG6">
            <v>0.63</v>
          </cell>
          <cell r="AH6">
            <v>0.63</v>
          </cell>
          <cell r="AI6">
            <v>0.63</v>
          </cell>
          <cell r="AJ6">
            <v>0.62</v>
          </cell>
          <cell r="AK6">
            <v>0.63</v>
          </cell>
          <cell r="AL6">
            <v>0.64</v>
          </cell>
          <cell r="AM6">
            <v>0.64</v>
          </cell>
          <cell r="AN6">
            <v>0.67</v>
          </cell>
        </row>
        <row r="7">
          <cell r="AC7">
            <v>0.36</v>
          </cell>
          <cell r="AD7">
            <v>0.36</v>
          </cell>
          <cell r="AE7">
            <v>0.36</v>
          </cell>
          <cell r="AF7">
            <v>0.36</v>
          </cell>
          <cell r="AG7">
            <v>0.36</v>
          </cell>
          <cell r="AH7">
            <v>0.36</v>
          </cell>
          <cell r="AI7">
            <v>0.36</v>
          </cell>
          <cell r="AJ7">
            <v>0.36</v>
          </cell>
          <cell r="AK7">
            <v>0.36</v>
          </cell>
          <cell r="AL7">
            <v>0.36</v>
          </cell>
          <cell r="AM7">
            <v>0.36</v>
          </cell>
          <cell r="AN7">
            <v>0.36</v>
          </cell>
        </row>
        <row r="8">
          <cell r="AC8">
            <v>1.1000000000000001</v>
          </cell>
          <cell r="AD8">
            <v>1.1000000000000001</v>
          </cell>
          <cell r="AE8">
            <v>1.1000000000000001</v>
          </cell>
          <cell r="AF8">
            <v>1.1000000000000001</v>
          </cell>
          <cell r="AG8">
            <v>1.1000000000000001</v>
          </cell>
          <cell r="AH8">
            <v>1.1000000000000001</v>
          </cell>
          <cell r="AI8">
            <v>1.1000000000000001</v>
          </cell>
          <cell r="AJ8">
            <v>1.1000000000000001</v>
          </cell>
          <cell r="AK8">
            <v>1.1000000000000001</v>
          </cell>
          <cell r="AL8">
            <v>1.1000000000000001</v>
          </cell>
          <cell r="AM8">
            <v>1.1000000000000001</v>
          </cell>
          <cell r="AN8">
            <v>1.1000000000000001</v>
          </cell>
        </row>
      </sheetData>
      <sheetData sheetId="84" refreshError="1"/>
      <sheetData sheetId="85" refreshError="1"/>
      <sheetData sheetId="86" refreshError="1"/>
      <sheetData sheetId="87" refreshError="1">
        <row r="27">
          <cell r="B27" t="str">
            <v>Tempo Médio de Espera</v>
          </cell>
          <cell r="C27">
            <v>0.24984653161448742</v>
          </cell>
          <cell r="D27">
            <v>0.26405048313942026</v>
          </cell>
          <cell r="E27">
            <v>0.30494766888677449</v>
          </cell>
          <cell r="F27">
            <v>0.24722128662849444</v>
          </cell>
          <cell r="G27">
            <v>0.25615875912408759</v>
          </cell>
          <cell r="H27">
            <v>0.24313372354795137</v>
          </cell>
          <cell r="I27">
            <v>0.19629286376274327</v>
          </cell>
          <cell r="J27">
            <v>0.13734194242668818</v>
          </cell>
          <cell r="K27">
            <v>0.14136043784206412</v>
          </cell>
          <cell r="L27">
            <v>0.12980490631639946</v>
          </cell>
          <cell r="M27">
            <v>0.13936499016577691</v>
          </cell>
          <cell r="N27">
            <v>0.20736995458051247</v>
          </cell>
          <cell r="Q27" t="str">
            <v>T90</v>
          </cell>
          <cell r="AF27" t="str">
            <v>TMA</v>
          </cell>
          <cell r="AG27" t="str">
            <v>TMA</v>
          </cell>
        </row>
        <row r="28">
          <cell r="B28" t="str">
            <v>Preferencial</v>
          </cell>
          <cell r="C28" t="str">
            <v>Jan</v>
          </cell>
          <cell r="D28" t="str">
            <v>Fev</v>
          </cell>
          <cell r="E28" t="str">
            <v>Mar</v>
          </cell>
          <cell r="F28" t="str">
            <v>Abr</v>
          </cell>
          <cell r="G28" t="str">
            <v>Mai</v>
          </cell>
          <cell r="H28" t="str">
            <v>Jun</v>
          </cell>
          <cell r="I28" t="str">
            <v>Jul</v>
          </cell>
          <cell r="J28" t="str">
            <v>Ago</v>
          </cell>
          <cell r="K28" t="str">
            <v>Set</v>
          </cell>
          <cell r="L28" t="str">
            <v>Out</v>
          </cell>
          <cell r="M28" t="str">
            <v>Nov</v>
          </cell>
          <cell r="N28" t="str">
            <v>Dez</v>
          </cell>
          <cell r="O28" t="str">
            <v>Média</v>
          </cell>
          <cell r="Q28" t="str">
            <v>Preferencial</v>
          </cell>
          <cell r="R28" t="str">
            <v>Jan</v>
          </cell>
          <cell r="S28" t="str">
            <v>Fev</v>
          </cell>
          <cell r="T28" t="str">
            <v>Mar</v>
          </cell>
          <cell r="U28" t="str">
            <v>Abr</v>
          </cell>
          <cell r="V28" t="str">
            <v>Mai</v>
          </cell>
          <cell r="W28" t="str">
            <v>Jun</v>
          </cell>
          <cell r="X28" t="str">
            <v>Jul</v>
          </cell>
          <cell r="Y28" t="str">
            <v>Ago</v>
          </cell>
          <cell r="Z28" t="str">
            <v>Set</v>
          </cell>
          <cell r="AA28" t="str">
            <v>Out</v>
          </cell>
          <cell r="AB28" t="str">
            <v>Nov</v>
          </cell>
          <cell r="AC28" t="str">
            <v>Dez</v>
          </cell>
          <cell r="AD28" t="str">
            <v>Média</v>
          </cell>
          <cell r="AF28" t="str">
            <v>Preferencial</v>
          </cell>
          <cell r="AG28" t="str">
            <v>Jan</v>
          </cell>
          <cell r="AH28" t="str">
            <v>Fev</v>
          </cell>
          <cell r="AI28" t="str">
            <v>Mar</v>
          </cell>
          <cell r="AJ28" t="str">
            <v>Abr</v>
          </cell>
          <cell r="AK28" t="str">
            <v>Mai</v>
          </cell>
          <cell r="AL28" t="str">
            <v>Jun</v>
          </cell>
          <cell r="AM28" t="str">
            <v>Jul</v>
          </cell>
          <cell r="AN28" t="str">
            <v>Ago</v>
          </cell>
          <cell r="AO28" t="str">
            <v>Set</v>
          </cell>
          <cell r="AP28" t="str">
            <v>Out</v>
          </cell>
          <cell r="AQ28" t="str">
            <v>Nov</v>
          </cell>
          <cell r="AR28" t="str">
            <v>Dez</v>
          </cell>
          <cell r="AS28" t="str">
            <v>Média</v>
          </cell>
        </row>
        <row r="29">
          <cell r="B29" t="str">
            <v>Anhembi</v>
          </cell>
          <cell r="C29">
            <v>2.627314814814815E-3</v>
          </cell>
          <cell r="D29">
            <v>2.5231481481481481E-3</v>
          </cell>
          <cell r="E29">
            <v>3.2754629629629631E-3</v>
          </cell>
          <cell r="F29">
            <v>2.8124999999999999E-3</v>
          </cell>
          <cell r="G29">
            <v>3.0439814814814821E-3</v>
          </cell>
          <cell r="H29">
            <v>2.8356481481481479E-3</v>
          </cell>
          <cell r="I29">
            <v>3.7962962962962963E-3</v>
          </cell>
          <cell r="J29">
            <v>2.0601851851851853E-3</v>
          </cell>
          <cell r="K29">
            <v>2.4652777777777776E-3</v>
          </cell>
          <cell r="L29">
            <v>1.6550925925925926E-3</v>
          </cell>
          <cell r="M29">
            <v>2.5347222222222221E-3</v>
          </cell>
          <cell r="N29">
            <v>1.6666666666666668E-3</v>
          </cell>
          <cell r="O29">
            <v>2.6080246913580251E-3</v>
          </cell>
          <cell r="Q29" t="str">
            <v>Anhembi</v>
          </cell>
          <cell r="R29">
            <v>7.1180555555555554E-3</v>
          </cell>
          <cell r="S29">
            <v>6.0185185185185177E-3</v>
          </cell>
          <cell r="T29">
            <v>7.8703703703703713E-3</v>
          </cell>
          <cell r="U29">
            <v>8.1481481481481474E-3</v>
          </cell>
          <cell r="V29">
            <v>6.9328703703703696E-3</v>
          </cell>
          <cell r="W29">
            <v>6.6898148148148142E-3</v>
          </cell>
          <cell r="X29">
            <v>1.1423611111111112E-2</v>
          </cell>
          <cell r="Y29">
            <v>7.8703703703703713E-3</v>
          </cell>
          <cell r="Z29">
            <v>1.1921296296296298E-2</v>
          </cell>
          <cell r="AA29">
            <v>4.9537037037037041E-3</v>
          </cell>
          <cell r="AB29">
            <v>6.6087962962962966E-3</v>
          </cell>
          <cell r="AC29">
            <v>5.4861111111111117E-3</v>
          </cell>
          <cell r="AD29">
            <v>1.1921296296296298E-2</v>
          </cell>
          <cell r="AF29" t="str">
            <v>Anhembi</v>
          </cell>
        </row>
        <row r="30">
          <cell r="B30" t="str">
            <v>Centro</v>
          </cell>
          <cell r="C30">
            <v>2.8356481481481479E-3</v>
          </cell>
          <cell r="D30">
            <v>4.9768518518518521E-3</v>
          </cell>
          <cell r="E30">
            <v>5.3125000000000004E-3</v>
          </cell>
          <cell r="F30">
            <v>5.9953703703703697E-3</v>
          </cell>
          <cell r="G30">
            <v>4.3750000000000004E-3</v>
          </cell>
          <cell r="H30">
            <v>3.6226851851851854E-3</v>
          </cell>
          <cell r="I30">
            <v>4.0972222222222226E-3</v>
          </cell>
          <cell r="J30">
            <v>3.7037037037037034E-3</v>
          </cell>
          <cell r="K30">
            <v>3.5069444444444445E-3</v>
          </cell>
          <cell r="L30">
            <v>2.1759259259259258E-3</v>
          </cell>
          <cell r="M30">
            <v>2.1412037037037038E-3</v>
          </cell>
          <cell r="N30">
            <v>2.5925925925925925E-3</v>
          </cell>
          <cell r="O30">
            <v>3.7779706790123453E-3</v>
          </cell>
          <cell r="Q30" t="str">
            <v>Centro</v>
          </cell>
          <cell r="R30">
            <v>9.0393518518518522E-3</v>
          </cell>
          <cell r="S30">
            <v>1.2291666666666666E-2</v>
          </cell>
          <cell r="T30">
            <v>1.252314814814815E-2</v>
          </cell>
          <cell r="U30">
            <v>1.3032407407407407E-2</v>
          </cell>
          <cell r="V30">
            <v>1.0092592592592592E-2</v>
          </cell>
          <cell r="W30">
            <v>9.5949074074074079E-3</v>
          </cell>
          <cell r="X30">
            <v>1.1655092592592594E-2</v>
          </cell>
          <cell r="Y30">
            <v>1.2407407407407409E-2</v>
          </cell>
          <cell r="Z30">
            <v>1.0381944444444444E-2</v>
          </cell>
          <cell r="AA30">
            <v>6.782407407407408E-3</v>
          </cell>
          <cell r="AB30">
            <v>8.6805555555555559E-3</v>
          </cell>
          <cell r="AC30" t="str">
            <v>0;10;46</v>
          </cell>
          <cell r="AD30">
            <v>1.3032407407407407E-2</v>
          </cell>
          <cell r="AF30" t="str">
            <v>Centro</v>
          </cell>
        </row>
        <row r="31">
          <cell r="B31" t="str">
            <v>Grande ABC</v>
          </cell>
          <cell r="C31">
            <v>2.1875000000000002E-3</v>
          </cell>
          <cell r="D31">
            <v>2.0717592592592593E-3</v>
          </cell>
          <cell r="E31">
            <v>1.9444444444444442E-3</v>
          </cell>
          <cell r="F31">
            <v>1.7592592592592592E-3</v>
          </cell>
          <cell r="G31">
            <v>1.6666666666666668E-3</v>
          </cell>
          <cell r="H31">
            <v>1.7476851851851852E-3</v>
          </cell>
          <cell r="I31">
            <v>1.8981481481481482E-3</v>
          </cell>
          <cell r="J31">
            <v>2.0023148148148148E-3</v>
          </cell>
          <cell r="K31">
            <v>1.7824074074074072E-3</v>
          </cell>
          <cell r="L31">
            <v>2.685185185185185E-3</v>
          </cell>
          <cell r="M31">
            <v>1.6666666666666668E-3</v>
          </cell>
          <cell r="N31">
            <v>1.9675925925925928E-3</v>
          </cell>
          <cell r="O31">
            <v>1.9483024691358028E-3</v>
          </cell>
          <cell r="Q31" t="str">
            <v>Grande ABC</v>
          </cell>
          <cell r="R31">
            <v>5.5555555555555558E-3</v>
          </cell>
          <cell r="S31">
            <v>1.0416666666666666E-2</v>
          </cell>
          <cell r="T31">
            <v>6.3888888888888884E-3</v>
          </cell>
          <cell r="U31">
            <v>8.8541666666666664E-3</v>
          </cell>
          <cell r="V31">
            <v>4.4328703703703709E-3</v>
          </cell>
          <cell r="W31">
            <v>5.2314814814814819E-3</v>
          </cell>
          <cell r="X31">
            <v>5.208333333333333E-3</v>
          </cell>
          <cell r="Y31">
            <v>5.1736111111111115E-3</v>
          </cell>
          <cell r="Z31">
            <v>5.2314814814814819E-3</v>
          </cell>
          <cell r="AA31">
            <v>4.9074074074074072E-3</v>
          </cell>
          <cell r="AB31">
            <v>4.7916666666666672E-3</v>
          </cell>
          <cell r="AC31">
            <v>5.0925925925925921E-3</v>
          </cell>
          <cell r="AD31">
            <v>1.0416666666666666E-2</v>
          </cell>
          <cell r="AF31" t="str">
            <v>Grande ABC</v>
          </cell>
        </row>
        <row r="32">
          <cell r="B32" t="str">
            <v>Leste</v>
          </cell>
          <cell r="C32">
            <v>4.4212962962962956E-3</v>
          </cell>
          <cell r="D32">
            <v>4.2476851851851851E-3</v>
          </cell>
          <cell r="E32">
            <v>4.8148148148148152E-3</v>
          </cell>
          <cell r="F32">
            <v>3.8310185185185183E-3</v>
          </cell>
          <cell r="G32">
            <v>3.5532407407407405E-3</v>
          </cell>
          <cell r="H32">
            <v>3.2638888888888891E-3</v>
          </cell>
          <cell r="I32">
            <v>2.5694444444444445E-3</v>
          </cell>
          <cell r="J32">
            <v>1.9560185185185184E-3</v>
          </cell>
          <cell r="K32">
            <v>2.8124999999999999E-3</v>
          </cell>
          <cell r="L32">
            <v>2.4421296296296296E-3</v>
          </cell>
          <cell r="M32">
            <v>2.1296296296296298E-3</v>
          </cell>
          <cell r="N32">
            <v>2.6967592592592594E-3</v>
          </cell>
          <cell r="O32">
            <v>3.2282021604938273E-3</v>
          </cell>
          <cell r="Q32" t="str">
            <v>Leste</v>
          </cell>
          <cell r="R32">
            <v>1.1689814814814814E-2</v>
          </cell>
          <cell r="S32">
            <v>1.1944444444444445E-2</v>
          </cell>
          <cell r="T32">
            <v>1.2708333333333334E-2</v>
          </cell>
          <cell r="U32">
            <v>1.0347222222222223E-2</v>
          </cell>
          <cell r="V32">
            <v>1.0393518518518519E-2</v>
          </cell>
          <cell r="W32">
            <v>7.7777777777777767E-3</v>
          </cell>
          <cell r="X32">
            <v>7.7546296296296287E-3</v>
          </cell>
          <cell r="Y32">
            <v>6.6550925925925935E-3</v>
          </cell>
          <cell r="Z32">
            <v>1.0358796296296295E-2</v>
          </cell>
          <cell r="AA32">
            <v>7.905092592592592E-3</v>
          </cell>
          <cell r="AB32">
            <v>6.168981481481481E-3</v>
          </cell>
          <cell r="AC32">
            <v>9.571759259259259E-3</v>
          </cell>
          <cell r="AD32">
            <v>1.2708333333333334E-2</v>
          </cell>
          <cell r="AF32" t="str">
            <v>Leste</v>
          </cell>
        </row>
        <row r="33">
          <cell r="B33" t="str">
            <v>Oeste</v>
          </cell>
          <cell r="C33">
            <v>2.3495370370370371E-3</v>
          </cell>
          <cell r="D33">
            <v>3.0902777777777782E-3</v>
          </cell>
          <cell r="E33">
            <v>2.7314814814814819E-3</v>
          </cell>
          <cell r="F33">
            <v>2.488425925925926E-3</v>
          </cell>
          <cell r="G33">
            <v>2.4189814814814816E-3</v>
          </cell>
          <cell r="H33">
            <v>2.3842592592592591E-3</v>
          </cell>
          <cell r="I33">
            <v>2.4537037037037036E-3</v>
          </cell>
          <cell r="J33">
            <v>2.0370370370370373E-3</v>
          </cell>
          <cell r="K33">
            <v>1.9212962962962962E-3</v>
          </cell>
          <cell r="L33">
            <v>1.9444444444444442E-3</v>
          </cell>
          <cell r="M33">
            <v>1.8171296296296297E-3</v>
          </cell>
          <cell r="N33">
            <v>1.6782407407407406E-3</v>
          </cell>
          <cell r="O33">
            <v>2.2762345679012345E-3</v>
          </cell>
          <cell r="Q33" t="str">
            <v>Oeste</v>
          </cell>
          <cell r="R33">
            <v>5.3240740740740748E-3</v>
          </cell>
          <cell r="S33">
            <v>7.2337962962962963E-3</v>
          </cell>
          <cell r="T33">
            <v>5.7060185185185191E-3</v>
          </cell>
          <cell r="U33">
            <v>6.1342592592592594E-3</v>
          </cell>
          <cell r="V33">
            <v>5.8796296296296296E-3</v>
          </cell>
          <cell r="W33">
            <v>6.5624999999999998E-3</v>
          </cell>
          <cell r="X33">
            <v>6.5856481481481469E-3</v>
          </cell>
          <cell r="Y33">
            <v>6.5972222222222222E-3</v>
          </cell>
          <cell r="Z33">
            <v>5.5092592592592589E-3</v>
          </cell>
          <cell r="AA33">
            <v>4.9537037037037041E-3</v>
          </cell>
          <cell r="AB33">
            <v>4.9189814814814816E-3</v>
          </cell>
          <cell r="AC33">
            <v>4.1666666666666666E-3</v>
          </cell>
          <cell r="AD33">
            <v>7.2337962962962963E-3</v>
          </cell>
          <cell r="AF33" t="str">
            <v>Oeste</v>
          </cell>
        </row>
        <row r="34">
          <cell r="B34" t="str">
            <v>SP Sul</v>
          </cell>
          <cell r="C34">
            <v>2.685185185185185E-3</v>
          </cell>
          <cell r="D34">
            <v>2.9513888888888888E-3</v>
          </cell>
          <cell r="E34">
            <v>2.685185185185185E-3</v>
          </cell>
          <cell r="F34">
            <v>1.9212962962962962E-3</v>
          </cell>
          <cell r="G34">
            <v>1.6435185185185183E-3</v>
          </cell>
          <cell r="H34">
            <v>1.6087962962962963E-3</v>
          </cell>
          <cell r="I34">
            <v>2.4421296296296296E-3</v>
          </cell>
          <cell r="J34">
            <v>1.8518518518518517E-3</v>
          </cell>
          <cell r="K34">
            <v>2.6620370370370374E-3</v>
          </cell>
          <cell r="L34">
            <v>2.3842592592592591E-3</v>
          </cell>
          <cell r="M34">
            <v>3.0324074074074073E-3</v>
          </cell>
          <cell r="N34">
            <v>2.5925925925925925E-3</v>
          </cell>
          <cell r="O34">
            <v>2.3717206790123454E-3</v>
          </cell>
          <cell r="Q34" t="str">
            <v>SP Sul</v>
          </cell>
          <cell r="R34">
            <v>6.053240740740741E-3</v>
          </cell>
          <cell r="S34">
            <v>7.8356481481481489E-3</v>
          </cell>
          <cell r="T34">
            <v>6.7939814814814816E-3</v>
          </cell>
          <cell r="U34">
            <v>5.2777777777777771E-3</v>
          </cell>
          <cell r="V34">
            <v>4.5138888888888893E-3</v>
          </cell>
          <cell r="W34">
            <v>4.5138888888888893E-3</v>
          </cell>
          <cell r="X34">
            <v>6.2037037037037043E-3</v>
          </cell>
          <cell r="Y34">
            <v>4.7800925925925919E-3</v>
          </cell>
          <cell r="Z34">
            <v>7.083333333333333E-3</v>
          </cell>
          <cell r="AA34">
            <v>6.5393518518518517E-3</v>
          </cell>
          <cell r="AB34">
            <v>8.1018518518518514E-3</v>
          </cell>
          <cell r="AC34">
            <v>6.4120370370370364E-3</v>
          </cell>
          <cell r="AD34">
            <v>8.1018518518518514E-3</v>
          </cell>
          <cell r="AF34" t="str">
            <v>SP Sul</v>
          </cell>
        </row>
        <row r="35">
          <cell r="B35" t="str">
            <v>Eletropaulo</v>
          </cell>
          <cell r="C35">
            <v>2.7314814814814819E-3</v>
          </cell>
          <cell r="D35">
            <v>3.1250000000000002E-3</v>
          </cell>
          <cell r="E35">
            <v>3.2060185185185191E-3</v>
          </cell>
          <cell r="F35">
            <v>2.9050925925925928E-3</v>
          </cell>
          <cell r="G35">
            <v>2.615740740740741E-3</v>
          </cell>
          <cell r="H35">
            <v>2.4537037037037036E-3</v>
          </cell>
          <cell r="I35">
            <v>2.7199074074074074E-3</v>
          </cell>
          <cell r="J35">
            <v>2.2222222222222222E-3</v>
          </cell>
          <cell r="K35">
            <v>2.3842592592592591E-3</v>
          </cell>
          <cell r="L35">
            <v>2.2569444444444447E-3</v>
          </cell>
          <cell r="M35">
            <v>2.1180555555555553E-3</v>
          </cell>
          <cell r="N35">
            <v>2.1296296296296298E-3</v>
          </cell>
          <cell r="O35">
            <v>2.5723379629629629E-3</v>
          </cell>
          <cell r="Q35" t="str">
            <v>Eletropaulo</v>
          </cell>
          <cell r="R35">
            <v>1.1689814814814814E-2</v>
          </cell>
          <cell r="S35">
            <v>1.2291666666666666E-2</v>
          </cell>
          <cell r="T35">
            <v>1.2708333333333334E-2</v>
          </cell>
          <cell r="U35">
            <v>1.3032407407407407E-2</v>
          </cell>
          <cell r="V35">
            <v>1.0393518518518519E-2</v>
          </cell>
          <cell r="W35">
            <v>9.5949074074074079E-3</v>
          </cell>
          <cell r="X35">
            <v>1.1655092592592594E-2</v>
          </cell>
          <cell r="Y35">
            <v>1.2407407407407409E-2</v>
          </cell>
          <cell r="Z35">
            <v>1.1921296296296298E-2</v>
          </cell>
          <cell r="AA35">
            <v>7.905092592592592E-3</v>
          </cell>
          <cell r="AB35">
            <v>8.6805555555555559E-3</v>
          </cell>
          <cell r="AC35">
            <v>9.571759259259259E-3</v>
          </cell>
          <cell r="AD35">
            <v>1.3032407407407407E-2</v>
          </cell>
          <cell r="AF35" t="str">
            <v>Eletropaulo</v>
          </cell>
        </row>
        <row r="36">
          <cell r="B36">
            <v>9.1999999999999998E-2</v>
          </cell>
          <cell r="C36">
            <v>8.5999999999999993E-2</v>
          </cell>
          <cell r="D36">
            <v>8.1000000000000003E-2</v>
          </cell>
          <cell r="E36">
            <v>7.3999999999999996E-2</v>
          </cell>
          <cell r="F36">
            <v>7.1999999999999995E-2</v>
          </cell>
          <cell r="G36">
            <v>6.7000000000000004E-2</v>
          </cell>
          <cell r="H36">
            <v>7.0999999999999994E-2</v>
          </cell>
          <cell r="I36">
            <v>6.945252440405858E-2</v>
          </cell>
          <cell r="J36">
            <v>6.7574022676776591E-2</v>
          </cell>
          <cell r="K36">
            <v>6.5681513307305317E-2</v>
          </cell>
          <cell r="L36">
            <v>7.1007369778340212E-2</v>
          </cell>
          <cell r="M36">
            <v>6.7475975125311005E-2</v>
          </cell>
          <cell r="N36">
            <v>6.7574022676776591E-2</v>
          </cell>
        </row>
        <row r="37">
          <cell r="B37" t="str">
            <v>Tempo Médio de Espera</v>
          </cell>
          <cell r="C37">
            <v>0</v>
          </cell>
          <cell r="D37">
            <v>0</v>
          </cell>
          <cell r="E37">
            <v>0</v>
          </cell>
          <cell r="F37">
            <v>0</v>
          </cell>
          <cell r="G37">
            <v>0</v>
          </cell>
          <cell r="H37">
            <v>0</v>
          </cell>
          <cell r="I37">
            <v>0</v>
          </cell>
          <cell r="J37">
            <v>0</v>
          </cell>
          <cell r="K37">
            <v>0</v>
          </cell>
          <cell r="L37">
            <v>0</v>
          </cell>
          <cell r="M37">
            <v>0</v>
          </cell>
          <cell r="N37">
            <v>0</v>
          </cell>
          <cell r="Q37" t="str">
            <v>T90</v>
          </cell>
          <cell r="AF37" t="str">
            <v>TMA</v>
          </cell>
        </row>
        <row r="38">
          <cell r="B38" t="str">
            <v>Atendimento Geral</v>
          </cell>
          <cell r="C38" t="str">
            <v>Jan</v>
          </cell>
          <cell r="D38" t="str">
            <v>Fev</v>
          </cell>
          <cell r="E38" t="str">
            <v>Mar</v>
          </cell>
          <cell r="F38" t="str">
            <v>Abr</v>
          </cell>
          <cell r="G38" t="str">
            <v>Mai</v>
          </cell>
          <cell r="H38" t="str">
            <v>Jun</v>
          </cell>
          <cell r="I38" t="str">
            <v>Jul</v>
          </cell>
          <cell r="J38" t="str">
            <v>Ago</v>
          </cell>
          <cell r="K38" t="str">
            <v>Set</v>
          </cell>
          <cell r="L38" t="str">
            <v>Out</v>
          </cell>
          <cell r="M38" t="str">
            <v>Nov</v>
          </cell>
          <cell r="N38" t="str">
            <v>Dez</v>
          </cell>
          <cell r="O38" t="str">
            <v>Média</v>
          </cell>
          <cell r="Q38" t="str">
            <v>Atendimento Geral</v>
          </cell>
          <cell r="R38" t="str">
            <v>Jan</v>
          </cell>
          <cell r="S38" t="str">
            <v>Fev</v>
          </cell>
          <cell r="T38" t="str">
            <v>Mar</v>
          </cell>
          <cell r="U38" t="str">
            <v>Abr</v>
          </cell>
          <cell r="V38" t="str">
            <v>Mai</v>
          </cell>
          <cell r="W38" t="str">
            <v>Jun</v>
          </cell>
          <cell r="X38" t="str">
            <v>Jul</v>
          </cell>
          <cell r="Y38" t="str">
            <v>Ago</v>
          </cell>
          <cell r="Z38" t="str">
            <v>Set</v>
          </cell>
          <cell r="AA38" t="str">
            <v>Out</v>
          </cell>
          <cell r="AB38" t="str">
            <v>Nov</v>
          </cell>
          <cell r="AC38" t="str">
            <v>Dez</v>
          </cell>
          <cell r="AD38" t="str">
            <v>Média</v>
          </cell>
          <cell r="AF38" t="str">
            <v>Atendimento Geral</v>
          </cell>
          <cell r="AG38" t="str">
            <v>Jan</v>
          </cell>
          <cell r="AH38" t="str">
            <v>Fev</v>
          </cell>
          <cell r="AI38" t="str">
            <v>Mar</v>
          </cell>
          <cell r="AJ38" t="str">
            <v>Abr</v>
          </cell>
          <cell r="AK38" t="str">
            <v>Mai</v>
          </cell>
          <cell r="AL38" t="str">
            <v>Jun</v>
          </cell>
          <cell r="AM38" t="str">
            <v>Jul</v>
          </cell>
          <cell r="AN38" t="str">
            <v>Ago</v>
          </cell>
          <cell r="AO38" t="str">
            <v>Set</v>
          </cell>
          <cell r="AP38" t="str">
            <v>Out</v>
          </cell>
          <cell r="AQ38" t="str">
            <v>Nov</v>
          </cell>
          <cell r="AR38" t="str">
            <v>Dez</v>
          </cell>
          <cell r="AS38" t="str">
            <v>Média</v>
          </cell>
        </row>
        <row r="39">
          <cell r="B39" t="str">
            <v>Anhembi</v>
          </cell>
          <cell r="C39">
            <v>3.9699074074074072E-3</v>
          </cell>
          <cell r="D39">
            <v>3.8541666666666668E-3</v>
          </cell>
          <cell r="E39">
            <v>4.8032407407407407E-3</v>
          </cell>
          <cell r="F39">
            <v>4.0972222222222226E-3</v>
          </cell>
          <cell r="G39">
            <v>4.7569444444444447E-3</v>
          </cell>
          <cell r="H39">
            <v>4.3518518518518515E-3</v>
          </cell>
          <cell r="I39">
            <v>4.340277777777778E-3</v>
          </cell>
          <cell r="J39">
            <v>3.1481481481481482E-3</v>
          </cell>
          <cell r="K39">
            <v>4.5254629629629629E-3</v>
          </cell>
          <cell r="L39">
            <v>3.1134259259259257E-3</v>
          </cell>
          <cell r="M39">
            <v>4.2476851851851851E-3</v>
          </cell>
          <cell r="N39">
            <v>3.414351851851852E-3</v>
          </cell>
          <cell r="O39">
            <v>4.0518904320987655E-3</v>
          </cell>
          <cell r="Q39" t="str">
            <v>Anhembi</v>
          </cell>
          <cell r="R39">
            <v>1.1180555555555556E-2</v>
          </cell>
          <cell r="S39">
            <v>8.3333333333333332E-3</v>
          </cell>
          <cell r="T39">
            <v>1.1145833333333334E-2</v>
          </cell>
          <cell r="U39">
            <v>1.1331018518518518E-2</v>
          </cell>
          <cell r="V39">
            <v>1.0185185185185184E-2</v>
          </cell>
          <cell r="W39">
            <v>1.0277777777777778E-2</v>
          </cell>
          <cell r="X39">
            <v>1.1296296296296296E-2</v>
          </cell>
          <cell r="Y39">
            <v>1.0092592592592592E-2</v>
          </cell>
          <cell r="Z39">
            <v>1.1990740740740739E-2</v>
          </cell>
          <cell r="AA39">
            <v>7.905092592592592E-3</v>
          </cell>
          <cell r="AB39">
            <v>1.1064814814814814E-2</v>
          </cell>
          <cell r="AC39">
            <v>1.1307870370370371E-2</v>
          </cell>
          <cell r="AD39">
            <v>1.1990740740740739E-2</v>
          </cell>
          <cell r="AF39" t="str">
            <v>Anhembi</v>
          </cell>
          <cell r="AG39">
            <v>6.7129629629629622E-3</v>
          </cell>
          <cell r="AH39">
            <v>8.4606481481481494E-3</v>
          </cell>
          <cell r="AI39">
            <v>6.5972222222222222E-3</v>
          </cell>
          <cell r="AJ39">
            <v>7.0486111111111105E-3</v>
          </cell>
          <cell r="AK39">
            <v>7.0254629629629634E-3</v>
          </cell>
          <cell r="AL39">
            <v>7.1180555555555554E-3</v>
          </cell>
          <cell r="AM39">
            <v>6.5972222222222222E-3</v>
          </cell>
          <cell r="AN39">
            <v>6.9907407407407409E-3</v>
          </cell>
          <cell r="AO39">
            <v>7.2453703703703708E-3</v>
          </cell>
          <cell r="AP39">
            <v>7.4652777777777781E-3</v>
          </cell>
          <cell r="AQ39">
            <v>7.858796296296296E-3</v>
          </cell>
          <cell r="AR39">
            <v>8.0671296296296307E-3</v>
          </cell>
          <cell r="AS39">
            <v>7.2656250000000004E-3</v>
          </cell>
        </row>
        <row r="40">
          <cell r="B40" t="str">
            <v>Centro</v>
          </cell>
          <cell r="C40">
            <v>3.3101851851851851E-3</v>
          </cell>
          <cell r="D40">
            <v>5.3356481481481484E-3</v>
          </cell>
          <cell r="E40">
            <v>4.7453703703703703E-3</v>
          </cell>
          <cell r="F40">
            <v>4.8611111111111112E-3</v>
          </cell>
          <cell r="G40">
            <v>6.5046296296296302E-3</v>
          </cell>
          <cell r="H40">
            <v>3.6921296296296298E-3</v>
          </cell>
          <cell r="I40">
            <v>3.8773148148148143E-3</v>
          </cell>
          <cell r="J40">
            <v>3.37962962962963E-3</v>
          </cell>
          <cell r="K40">
            <v>3.1597222222222222E-3</v>
          </cell>
          <cell r="L40">
            <v>2.685185185185185E-3</v>
          </cell>
          <cell r="M40">
            <v>2.7430555555555559E-3</v>
          </cell>
          <cell r="N40">
            <v>2.6041666666666665E-3</v>
          </cell>
          <cell r="O40">
            <v>3.9081790123456786E-3</v>
          </cell>
          <cell r="Q40" t="str">
            <v>Centro</v>
          </cell>
          <cell r="R40">
            <v>8.7500000000000008E-3</v>
          </cell>
          <cell r="S40">
            <v>1.5243055555555557E-2</v>
          </cell>
          <cell r="T40">
            <v>1.7372685185185185E-2</v>
          </cell>
          <cell r="U40">
            <v>1.7025462962962961E-2</v>
          </cell>
          <cell r="V40">
            <v>1.1898148148148149E-2</v>
          </cell>
          <cell r="W40">
            <v>1.0023148148148147E-2</v>
          </cell>
          <cell r="X40">
            <v>1.3715277777777778E-2</v>
          </cell>
          <cell r="Y40">
            <v>1.2604166666666666E-2</v>
          </cell>
          <cell r="Z40">
            <v>1.1307870370370371E-2</v>
          </cell>
          <cell r="AA40">
            <v>8.3333333333333332E-3</v>
          </cell>
          <cell r="AB40">
            <v>1.1527777777777777E-2</v>
          </cell>
          <cell r="AC40">
            <v>9.9074074074074082E-3</v>
          </cell>
          <cell r="AD40">
            <v>1.7372685185185185E-2</v>
          </cell>
          <cell r="AF40" t="str">
            <v>Centro</v>
          </cell>
          <cell r="AG40">
            <v>5.7175925925925927E-3</v>
          </cell>
          <cell r="AH40">
            <v>6.122685185185185E-3</v>
          </cell>
          <cell r="AI40">
            <v>6.1574074074074074E-3</v>
          </cell>
          <cell r="AJ40">
            <v>6.145833333333333E-3</v>
          </cell>
          <cell r="AK40">
            <v>7.3379629629629628E-3</v>
          </cell>
          <cell r="AL40">
            <v>6.7013888888888887E-3</v>
          </cell>
          <cell r="AM40">
            <v>5.2430555555555555E-3</v>
          </cell>
          <cell r="AN40">
            <v>5.5208333333333333E-3</v>
          </cell>
          <cell r="AO40">
            <v>5.2199074074074066E-3</v>
          </cell>
          <cell r="AP40">
            <v>5.9375000000000001E-3</v>
          </cell>
          <cell r="AQ40">
            <v>7.3032407407407412E-3</v>
          </cell>
          <cell r="AR40">
            <v>5.5671296296296302E-3</v>
          </cell>
          <cell r="AS40">
            <v>6.0812114197530869E-3</v>
          </cell>
        </row>
        <row r="41">
          <cell r="B41" t="str">
            <v>Grande ABC</v>
          </cell>
          <cell r="C41">
            <v>5.5324074074074069E-3</v>
          </cell>
          <cell r="D41">
            <v>6.5624999999999998E-3</v>
          </cell>
          <cell r="E41">
            <v>5.5324074074074069E-3</v>
          </cell>
          <cell r="F41">
            <v>5.208333333333333E-3</v>
          </cell>
          <cell r="G41">
            <v>4.6874999999999998E-3</v>
          </cell>
          <cell r="H41">
            <v>5.1273148148148146E-3</v>
          </cell>
          <cell r="I41">
            <v>5.8564814814814825E-3</v>
          </cell>
          <cell r="J41">
            <v>6.4467592592592597E-3</v>
          </cell>
          <cell r="K41">
            <v>5.2662037037037035E-3</v>
          </cell>
          <cell r="L41">
            <v>5.8796296296296296E-3</v>
          </cell>
          <cell r="M41">
            <v>6.5046296296296302E-3</v>
          </cell>
          <cell r="N41">
            <v>7.3495370370370372E-3</v>
          </cell>
          <cell r="O41">
            <v>5.8294753086419763E-3</v>
          </cell>
          <cell r="Q41" t="str">
            <v>Grande ABC</v>
          </cell>
          <cell r="R41">
            <v>1.3483796296296298E-2</v>
          </cell>
          <cell r="S41">
            <v>1.5613425925925926E-2</v>
          </cell>
          <cell r="T41">
            <v>1.4641203703703703E-2</v>
          </cell>
          <cell r="U41">
            <v>1.5625E-2</v>
          </cell>
          <cell r="V41">
            <v>1.2546296296296297E-2</v>
          </cell>
          <cell r="W41">
            <v>1.5960648148148151E-2</v>
          </cell>
          <cell r="X41">
            <v>1.4444444444444446E-2</v>
          </cell>
          <cell r="Y41">
            <v>1.6481481481481482E-2</v>
          </cell>
          <cell r="Z41">
            <v>1.3344907407407408E-2</v>
          </cell>
          <cell r="AA41">
            <v>1.7650462962962962E-2</v>
          </cell>
          <cell r="AB41">
            <v>2.0937500000000001E-2</v>
          </cell>
          <cell r="AC41">
            <v>2.1423611111111112E-2</v>
          </cell>
          <cell r="AD41">
            <v>2.1423611111111112E-2</v>
          </cell>
          <cell r="AF41" t="str">
            <v>Grande ABC</v>
          </cell>
          <cell r="AG41">
            <v>5.1967592592592595E-3</v>
          </cell>
          <cell r="AH41">
            <v>6.7013888888888887E-3</v>
          </cell>
          <cell r="AI41">
            <v>6.9791666666666674E-3</v>
          </cell>
          <cell r="AJ41">
            <v>7.0717592592592594E-3</v>
          </cell>
          <cell r="AK41">
            <v>6.7939814814814816E-3</v>
          </cell>
          <cell r="AL41">
            <v>6.6435185185185182E-3</v>
          </cell>
          <cell r="AM41">
            <v>6.828703703703704E-3</v>
          </cell>
          <cell r="AN41">
            <v>7.2337962962962963E-3</v>
          </cell>
          <cell r="AO41">
            <v>7.1412037037037043E-3</v>
          </cell>
          <cell r="AP41">
            <v>6.7939814814814816E-3</v>
          </cell>
          <cell r="AQ41">
            <v>6.4004629629629628E-3</v>
          </cell>
          <cell r="AR41">
            <v>6.6087962962962966E-3</v>
          </cell>
          <cell r="AS41">
            <v>6.6994598765432109E-3</v>
          </cell>
        </row>
        <row r="42">
          <cell r="B42" t="str">
            <v>Leste</v>
          </cell>
          <cell r="C42">
            <v>7.4189814814814813E-3</v>
          </cell>
          <cell r="D42">
            <v>6.4583333333333333E-3</v>
          </cell>
          <cell r="E42">
            <v>7.905092592592592E-3</v>
          </cell>
          <cell r="F42">
            <v>5.9837962962962961E-3</v>
          </cell>
          <cell r="G42">
            <v>7.4537037037037028E-3</v>
          </cell>
          <cell r="H42">
            <v>5.5092592592592589E-3</v>
          </cell>
          <cell r="I42">
            <v>4.1203703703703706E-3</v>
          </cell>
          <cell r="J42">
            <v>2.5578703703703705E-3</v>
          </cell>
          <cell r="K42">
            <v>3.425925925925926E-3</v>
          </cell>
          <cell r="L42">
            <v>3.3449074074074071E-3</v>
          </cell>
          <cell r="M42">
            <v>3.0555555555555557E-3</v>
          </cell>
          <cell r="N42">
            <v>4.0509259259259257E-3</v>
          </cell>
          <cell r="O42">
            <v>5.1070601851851841E-3</v>
          </cell>
          <cell r="Q42" t="str">
            <v>Leste</v>
          </cell>
          <cell r="R42">
            <v>1.8587962962962962E-2</v>
          </cell>
          <cell r="S42">
            <v>1.6793981481481483E-2</v>
          </cell>
          <cell r="T42">
            <v>1.5046296296296295E-2</v>
          </cell>
          <cell r="U42">
            <v>1.5046296296296295E-2</v>
          </cell>
          <cell r="V42">
            <v>2.0081018518518519E-2</v>
          </cell>
          <cell r="W42">
            <v>1.3761574074074074E-2</v>
          </cell>
          <cell r="X42">
            <v>1.0462962962962964E-2</v>
          </cell>
          <cell r="Y42">
            <v>7.7662037037037031E-3</v>
          </cell>
          <cell r="Z42">
            <v>1.1932870370370371E-2</v>
          </cell>
          <cell r="AA42">
            <v>9.2708333333333341E-3</v>
          </cell>
          <cell r="AB42">
            <v>1.0717592592592593E-2</v>
          </cell>
          <cell r="AC42">
            <v>1.2638888888888889E-2</v>
          </cell>
          <cell r="AD42">
            <v>2.0613425925925927E-2</v>
          </cell>
          <cell r="AF42" t="str">
            <v>Leste</v>
          </cell>
          <cell r="AG42">
            <v>7.858796296296296E-3</v>
          </cell>
          <cell r="AH42">
            <v>8.1597222222222227E-3</v>
          </cell>
          <cell r="AI42">
            <v>8.0671296296296307E-3</v>
          </cell>
          <cell r="AJ42">
            <v>8.0439814814814818E-3</v>
          </cell>
          <cell r="AK42">
            <v>8.4143518518518517E-3</v>
          </cell>
          <cell r="AL42">
            <v>8.6921296296296312E-3</v>
          </cell>
          <cell r="AM42">
            <v>7.7083333333333335E-3</v>
          </cell>
          <cell r="AN42">
            <v>7.8935185185185185E-3</v>
          </cell>
          <cell r="AO42">
            <v>7.2685185185185188E-3</v>
          </cell>
          <cell r="AP42">
            <v>7.789351851851852E-3</v>
          </cell>
          <cell r="AQ42">
            <v>7.719907407407408E-3</v>
          </cell>
          <cell r="AR42">
            <v>8.3333333333333332E-3</v>
          </cell>
          <cell r="AS42">
            <v>7.995756172839508E-3</v>
          </cell>
        </row>
        <row r="43">
          <cell r="B43" t="str">
            <v>Oeste</v>
          </cell>
          <cell r="C43">
            <v>4.2824074074074075E-3</v>
          </cell>
          <cell r="D43">
            <v>6.3657407407407404E-3</v>
          </cell>
          <cell r="E43">
            <v>4.9305555555555552E-3</v>
          </cell>
          <cell r="F43">
            <v>5.0000000000000001E-3</v>
          </cell>
          <cell r="G43">
            <v>4.3518518518518515E-3</v>
          </cell>
          <cell r="H43">
            <v>4.1435185185185186E-3</v>
          </cell>
          <cell r="I43">
            <v>4.5486111111111109E-3</v>
          </cell>
          <cell r="J43">
            <v>3.3217592592592591E-3</v>
          </cell>
          <cell r="K43">
            <v>3.0902777777777782E-3</v>
          </cell>
          <cell r="L43">
            <v>2.5694444444444445E-3</v>
          </cell>
          <cell r="M43">
            <v>2.4768518518518516E-3</v>
          </cell>
          <cell r="N43">
            <v>2.1180555555555553E-3</v>
          </cell>
          <cell r="O43">
            <v>3.9332561728395062E-3</v>
          </cell>
          <cell r="Q43" t="str">
            <v>Oeste</v>
          </cell>
          <cell r="R43">
            <v>1.1516203703703702E-2</v>
          </cell>
          <cell r="S43">
            <v>1.5902777777777776E-2</v>
          </cell>
          <cell r="T43">
            <v>1.9421296296296294E-2</v>
          </cell>
          <cell r="U43">
            <v>1.7939814814814815E-2</v>
          </cell>
          <cell r="V43">
            <v>1.3993055555555555E-2</v>
          </cell>
          <cell r="W43">
            <v>1.1145833333333334E-2</v>
          </cell>
          <cell r="X43">
            <v>1.082175925925926E-2</v>
          </cell>
          <cell r="Y43">
            <v>9.9768518518518531E-3</v>
          </cell>
          <cell r="Z43">
            <v>8.3564814814814804E-3</v>
          </cell>
          <cell r="AA43">
            <v>7.3263888888888892E-3</v>
          </cell>
          <cell r="AB43">
            <v>7.3842592592592597E-3</v>
          </cell>
          <cell r="AC43">
            <v>7.2453703703703708E-3</v>
          </cell>
          <cell r="AD43">
            <v>1.9421296296296294E-2</v>
          </cell>
          <cell r="AF43" t="str">
            <v>Oeste</v>
          </cell>
          <cell r="AG43">
            <v>6.238425925925925E-3</v>
          </cell>
          <cell r="AH43">
            <v>6.782407407407408E-3</v>
          </cell>
          <cell r="AI43">
            <v>6.4814814814814813E-3</v>
          </cell>
          <cell r="AJ43">
            <v>6.8981481481481489E-3</v>
          </cell>
          <cell r="AK43">
            <v>4.3518518518518515E-3</v>
          </cell>
          <cell r="AL43">
            <v>6.3541666666666668E-3</v>
          </cell>
          <cell r="AM43">
            <v>6.5162037037037037E-3</v>
          </cell>
          <cell r="AN43">
            <v>6.2847222222222228E-3</v>
          </cell>
          <cell r="AO43">
            <v>6.7592592592592591E-3</v>
          </cell>
          <cell r="AP43">
            <v>6.6550925925925935E-3</v>
          </cell>
          <cell r="AQ43">
            <v>6.6203703703703702E-3</v>
          </cell>
          <cell r="AR43">
            <v>6.1805555555555563E-3</v>
          </cell>
          <cell r="AS43">
            <v>6.5268132716049384E-3</v>
          </cell>
        </row>
        <row r="44">
          <cell r="B44" t="str">
            <v>SP Sul</v>
          </cell>
          <cell r="C44">
            <v>8.7847222222222233E-3</v>
          </cell>
          <cell r="D44">
            <v>9.2939814814814812E-3</v>
          </cell>
          <cell r="E44">
            <v>8.8541666666666664E-3</v>
          </cell>
          <cell r="F44">
            <v>4.5717592592592589E-3</v>
          </cell>
          <cell r="G44">
            <v>3.6111111111111114E-3</v>
          </cell>
          <cell r="H44">
            <v>4.2245370370370371E-3</v>
          </cell>
          <cell r="I44">
            <v>5.4398148148148149E-3</v>
          </cell>
          <cell r="J44">
            <v>3.9351851851851857E-3</v>
          </cell>
          <cell r="K44">
            <v>6.1574074074074074E-3</v>
          </cell>
          <cell r="L44">
            <v>4.8263888888888887E-3</v>
          </cell>
          <cell r="M44">
            <v>5.8912037037037032E-3</v>
          </cell>
          <cell r="N44">
            <v>4.8379629629629632E-3</v>
          </cell>
          <cell r="O44">
            <v>5.8690200617283949E-3</v>
          </cell>
          <cell r="Q44" t="str">
            <v>SP Sul</v>
          </cell>
          <cell r="R44">
            <v>2.1331018518518517E-2</v>
          </cell>
          <cell r="S44">
            <v>2.2268518518518521E-2</v>
          </cell>
          <cell r="T44">
            <v>2.1388888888888888E-2</v>
          </cell>
          <cell r="U44">
            <v>1.5046296296296295E-2</v>
          </cell>
          <cell r="V44">
            <v>1.2280092592592592E-2</v>
          </cell>
          <cell r="W44">
            <v>1.0335648148148148E-2</v>
          </cell>
          <cell r="X44">
            <v>1.4328703703703703E-2</v>
          </cell>
          <cell r="Y44">
            <v>1.1064814814814814E-2</v>
          </cell>
          <cell r="Z44">
            <v>1.818287037037037E-2</v>
          </cell>
          <cell r="AA44">
            <v>1.5613425925925926E-2</v>
          </cell>
          <cell r="AB44">
            <v>1.7939814814814815E-2</v>
          </cell>
          <cell r="AC44">
            <v>1.4571759259259258E-2</v>
          </cell>
          <cell r="AD44">
            <v>2.2268518518518521E-2</v>
          </cell>
          <cell r="AF44" t="str">
            <v>SP Sul</v>
          </cell>
          <cell r="AG44">
            <v>7.1875000000000003E-3</v>
          </cell>
          <cell r="AH44">
            <v>6.7708333333333336E-3</v>
          </cell>
          <cell r="AI44">
            <v>6.782407407407408E-3</v>
          </cell>
          <cell r="AJ44">
            <v>6.9675925925925921E-3</v>
          </cell>
          <cell r="AK44">
            <v>6.7361111111111103E-3</v>
          </cell>
          <cell r="AL44">
            <v>6.7476851851851856E-3</v>
          </cell>
          <cell r="AM44">
            <v>7.1643518518518514E-3</v>
          </cell>
          <cell r="AN44">
            <v>6.9675925925925921E-3</v>
          </cell>
          <cell r="AO44">
            <v>6.8055555555555569E-3</v>
          </cell>
          <cell r="AP44">
            <v>7.3495370370370372E-3</v>
          </cell>
          <cell r="AQ44">
            <v>7.0601851851851841E-3</v>
          </cell>
          <cell r="AR44">
            <v>7.0486111111111105E-3</v>
          </cell>
          <cell r="AS44">
            <v>6.9656635802469143E-3</v>
          </cell>
        </row>
        <row r="45">
          <cell r="B45" t="str">
            <v>Eletropaulo</v>
          </cell>
          <cell r="C45">
            <v>5.4629629629629637E-3</v>
          </cell>
          <cell r="D45">
            <v>6.3541666666666668E-3</v>
          </cell>
          <cell r="E45">
            <v>5.9722222222222225E-3</v>
          </cell>
          <cell r="F45">
            <v>4.9884259259259265E-3</v>
          </cell>
          <cell r="G45">
            <v>5.1041666666666666E-3</v>
          </cell>
          <cell r="H45">
            <v>4.5717592592592589E-3</v>
          </cell>
          <cell r="I45">
            <v>4.8379629629629632E-3</v>
          </cell>
          <cell r="J45">
            <v>4.1203703703703706E-3</v>
          </cell>
          <cell r="K45">
            <v>4.3287037037037035E-3</v>
          </cell>
          <cell r="L45">
            <v>3.9467592592592592E-3</v>
          </cell>
          <cell r="M45">
            <v>4.3518518518518515E-3</v>
          </cell>
          <cell r="N45">
            <v>4.3750000000000004E-3</v>
          </cell>
          <cell r="O45">
            <v>4.8678626543209877E-3</v>
          </cell>
          <cell r="Q45" t="str">
            <v>Eletropaulo</v>
          </cell>
          <cell r="R45">
            <v>2.1331018518518517E-2</v>
          </cell>
          <cell r="S45">
            <v>2.2268518518518521E-2</v>
          </cell>
          <cell r="T45">
            <v>2.1388888888888888E-2</v>
          </cell>
          <cell r="U45">
            <v>1.7939814814814815E-2</v>
          </cell>
          <cell r="V45">
            <v>2.0081018518518519E-2</v>
          </cell>
          <cell r="W45">
            <v>1.5960648148148151E-2</v>
          </cell>
          <cell r="X45">
            <v>1.4444444444444446E-2</v>
          </cell>
          <cell r="Y45">
            <v>1.6481481481481482E-2</v>
          </cell>
          <cell r="Z45">
            <v>1.818287037037037E-2</v>
          </cell>
          <cell r="AA45">
            <v>1.7650462962962962E-2</v>
          </cell>
          <cell r="AB45">
            <v>2.0937500000000001E-2</v>
          </cell>
          <cell r="AC45">
            <v>2.1423611111111112E-2</v>
          </cell>
          <cell r="AD45">
            <v>2.2268518518518521E-2</v>
          </cell>
          <cell r="AF45" t="str">
            <v>Eletropaulo</v>
          </cell>
          <cell r="AG45">
            <v>6.2962962962962964E-3</v>
          </cell>
          <cell r="AH45">
            <v>7.0717592592592594E-3</v>
          </cell>
          <cell r="AI45">
            <v>6.8402777777777776E-3</v>
          </cell>
          <cell r="AJ45">
            <v>7.0254629629629634E-3</v>
          </cell>
          <cell r="AK45">
            <v>7.0601851851851841E-3</v>
          </cell>
          <cell r="AL45">
            <v>6.9444444444444441E-3</v>
          </cell>
          <cell r="AM45">
            <v>6.6898148148148142E-3</v>
          </cell>
          <cell r="AN45">
            <v>6.8402777777777776E-3</v>
          </cell>
          <cell r="AO45">
            <v>6.7939814814814816E-3</v>
          </cell>
          <cell r="AP45">
            <v>6.9444444444444441E-3</v>
          </cell>
          <cell r="AQ45">
            <v>7.0254629629629634E-3</v>
          </cell>
          <cell r="AR45">
            <v>6.8634259259259256E-3</v>
          </cell>
          <cell r="AS45">
            <v>6.8663194444444457E-3</v>
          </cell>
        </row>
        <row r="46">
          <cell r="B46">
            <v>3735.8429999999998</v>
          </cell>
          <cell r="C46">
            <v>3865.8820000000001</v>
          </cell>
          <cell r="D46">
            <v>5316.067</v>
          </cell>
          <cell r="E46">
            <v>4168.4690000000001</v>
          </cell>
          <cell r="F46">
            <v>4671.9949999999999</v>
          </cell>
          <cell r="G46">
            <v>4431.3999999999996</v>
          </cell>
          <cell r="H46">
            <v>3672.8510000000001</v>
          </cell>
          <cell r="I46">
            <v>5305.3389999999999</v>
          </cell>
          <cell r="J46">
            <v>4003.4659999999999</v>
          </cell>
          <cell r="K46">
            <v>3367.3820000000001</v>
          </cell>
          <cell r="L46">
            <v>1635.451</v>
          </cell>
          <cell r="M46">
            <v>2346.625</v>
          </cell>
          <cell r="N46">
            <v>46520.77</v>
          </cell>
        </row>
        <row r="47">
          <cell r="B47" t="str">
            <v>Tempo Médio de Espera</v>
          </cell>
          <cell r="C47">
            <v>261.072</v>
          </cell>
          <cell r="D47">
            <v>807.55650000000003</v>
          </cell>
          <cell r="E47">
            <v>1327.5282999999999</v>
          </cell>
          <cell r="F47">
            <v>1644.9655</v>
          </cell>
          <cell r="G47">
            <v>1977.8285000000001</v>
          </cell>
          <cell r="H47">
            <v>2085.8285000000001</v>
          </cell>
          <cell r="I47">
            <v>2538.5990000000002</v>
          </cell>
          <cell r="J47">
            <v>4242.0214999999998</v>
          </cell>
          <cell r="K47">
            <v>4109.8905000000004</v>
          </cell>
          <cell r="L47">
            <v>4103.0029999999997</v>
          </cell>
          <cell r="M47">
            <v>5473.9754999999996</v>
          </cell>
          <cell r="N47">
            <v>28612.869300000002</v>
          </cell>
          <cell r="Q47" t="str">
            <v>T90</v>
          </cell>
          <cell r="AF47" t="str">
            <v>TMA</v>
          </cell>
        </row>
        <row r="48">
          <cell r="B48" t="str">
            <v>TOI</v>
          </cell>
          <cell r="C48" t="str">
            <v>Jan</v>
          </cell>
          <cell r="D48" t="str">
            <v>Fev</v>
          </cell>
          <cell r="E48" t="str">
            <v>Mar</v>
          </cell>
          <cell r="F48" t="str">
            <v>Abr</v>
          </cell>
          <cell r="G48" t="str">
            <v>Mai</v>
          </cell>
          <cell r="H48" t="str">
            <v>Jun</v>
          </cell>
          <cell r="I48" t="str">
            <v>Jul</v>
          </cell>
          <cell r="J48" t="str">
            <v>Ago</v>
          </cell>
          <cell r="K48" t="str">
            <v>Set</v>
          </cell>
          <cell r="L48" t="str">
            <v>Out</v>
          </cell>
          <cell r="M48" t="str">
            <v>Nov</v>
          </cell>
          <cell r="N48" t="str">
            <v>Dez</v>
          </cell>
          <cell r="O48" t="str">
            <v>Média</v>
          </cell>
          <cell r="Q48" t="str">
            <v>TOI</v>
          </cell>
          <cell r="R48" t="str">
            <v>Jan</v>
          </cell>
          <cell r="S48" t="str">
            <v>Fev</v>
          </cell>
          <cell r="T48" t="str">
            <v>Mar</v>
          </cell>
          <cell r="U48" t="str">
            <v>Abr</v>
          </cell>
          <cell r="V48" t="str">
            <v>Mai</v>
          </cell>
          <cell r="W48" t="str">
            <v>Jun</v>
          </cell>
          <cell r="X48" t="str">
            <v>Jul</v>
          </cell>
          <cell r="Y48" t="str">
            <v>Ago</v>
          </cell>
          <cell r="Z48" t="str">
            <v>Set</v>
          </cell>
          <cell r="AA48" t="str">
            <v>Out</v>
          </cell>
          <cell r="AB48" t="str">
            <v>Nov</v>
          </cell>
          <cell r="AC48" t="str">
            <v>Dez</v>
          </cell>
          <cell r="AD48" t="str">
            <v>Média</v>
          </cell>
          <cell r="AF48" t="str">
            <v>TOI</v>
          </cell>
          <cell r="AG48" t="str">
            <v>Jan</v>
          </cell>
          <cell r="AH48" t="str">
            <v>Fev</v>
          </cell>
          <cell r="AI48" t="str">
            <v>Mar</v>
          </cell>
          <cell r="AJ48" t="str">
            <v>Abr</v>
          </cell>
          <cell r="AK48" t="str">
            <v>Mai</v>
          </cell>
          <cell r="AL48" t="str">
            <v>Jun</v>
          </cell>
          <cell r="AM48" t="str">
            <v>Jul</v>
          </cell>
          <cell r="AN48" t="str">
            <v>Ago</v>
          </cell>
          <cell r="AO48" t="str">
            <v>Set</v>
          </cell>
          <cell r="AP48" t="str">
            <v>Out</v>
          </cell>
          <cell r="AQ48" t="str">
            <v>Nov</v>
          </cell>
          <cell r="AR48" t="str">
            <v>Dez</v>
          </cell>
          <cell r="AS48" t="str">
            <v>Média</v>
          </cell>
        </row>
        <row r="49">
          <cell r="B49" t="str">
            <v>Anhembi</v>
          </cell>
          <cell r="C49">
            <v>1.3877314814814815E-2</v>
          </cell>
          <cell r="D49">
            <v>1.2870370370370372E-2</v>
          </cell>
          <cell r="E49">
            <v>1.0844907407407407E-2</v>
          </cell>
          <cell r="F49">
            <v>1.7060185185185185E-2</v>
          </cell>
          <cell r="G49">
            <v>1.3125E-2</v>
          </cell>
          <cell r="H49">
            <v>9.8611111111111104E-3</v>
          </cell>
          <cell r="I49">
            <v>8.3333333333333332E-3</v>
          </cell>
          <cell r="J49">
            <v>5.7407407407407416E-3</v>
          </cell>
          <cell r="K49">
            <v>6.4583333333333333E-3</v>
          </cell>
          <cell r="L49">
            <v>4.5949074074074078E-3</v>
          </cell>
          <cell r="M49">
            <v>6.2615740740740748E-3</v>
          </cell>
          <cell r="N49">
            <v>4.409722222222222E-3</v>
          </cell>
          <cell r="O49">
            <v>9.4531249999999997E-3</v>
          </cell>
          <cell r="Q49" t="str">
            <v>Anhembi</v>
          </cell>
          <cell r="R49">
            <v>2.7893518518518515E-2</v>
          </cell>
          <cell r="S49">
            <v>3.0023148148148149E-2</v>
          </cell>
          <cell r="T49">
            <v>2.5150462962962961E-2</v>
          </cell>
          <cell r="U49">
            <v>3.6180555555555556E-2</v>
          </cell>
          <cell r="V49">
            <v>3.8518518518518521E-2</v>
          </cell>
          <cell r="W49">
            <v>2.3958333333333331E-2</v>
          </cell>
          <cell r="X49">
            <v>2.3043981481481481E-2</v>
          </cell>
          <cell r="Y49">
            <v>1.8414351851851852E-2</v>
          </cell>
          <cell r="Z49">
            <v>1.7141203703703704E-2</v>
          </cell>
          <cell r="AA49">
            <v>1.3287037037037036E-2</v>
          </cell>
          <cell r="AB49">
            <v>1.758101851851852E-2</v>
          </cell>
          <cell r="AC49">
            <v>1.2025462962962962E-2</v>
          </cell>
          <cell r="AD49">
            <v>3.8518518518518521E-2</v>
          </cell>
          <cell r="AF49" t="str">
            <v>Anhembi</v>
          </cell>
        </row>
        <row r="50">
          <cell r="B50" t="str">
            <v>Centro</v>
          </cell>
          <cell r="C50">
            <v>8.3912037037037045E-3</v>
          </cell>
          <cell r="D50">
            <v>1.3622685185185184E-2</v>
          </cell>
          <cell r="E50">
            <v>9.1319444444444443E-3</v>
          </cell>
          <cell r="F50">
            <v>1.6261574074074074E-2</v>
          </cell>
          <cell r="G50">
            <v>1.3587962962962963E-2</v>
          </cell>
          <cell r="H50">
            <v>1.1817129629629629E-2</v>
          </cell>
          <cell r="I50">
            <v>1.0798611111111111E-2</v>
          </cell>
          <cell r="J50">
            <v>6.076388888888889E-3</v>
          </cell>
          <cell r="K50">
            <v>5.0925925925925921E-3</v>
          </cell>
          <cell r="L50">
            <v>2.1412037037037038E-3</v>
          </cell>
          <cell r="M50">
            <v>2.2106481481481478E-3</v>
          </cell>
          <cell r="N50">
            <v>3.8541666666666668E-3</v>
          </cell>
          <cell r="O50">
            <v>8.5821759259259254E-3</v>
          </cell>
          <cell r="Q50" t="str">
            <v>Centro</v>
          </cell>
          <cell r="R50">
            <v>0.05</v>
          </cell>
          <cell r="S50">
            <v>5.7638888888888885E-2</v>
          </cell>
          <cell r="T50">
            <v>0.05</v>
          </cell>
          <cell r="U50">
            <v>6.3194444444444442E-2</v>
          </cell>
          <cell r="V50">
            <v>6.805555555555555E-2</v>
          </cell>
          <cell r="W50">
            <v>3.1377314814814809E-2</v>
          </cell>
          <cell r="X50">
            <v>6.458333333333334E-2</v>
          </cell>
          <cell r="Y50">
            <v>5.486111111111111E-2</v>
          </cell>
          <cell r="Z50">
            <v>4.9305555555555554E-2</v>
          </cell>
          <cell r="AA50">
            <v>2.6388888888888889E-2</v>
          </cell>
          <cell r="AB50">
            <v>2.5694444444444447E-2</v>
          </cell>
          <cell r="AC50">
            <v>4.3969907407407409E-2</v>
          </cell>
          <cell r="AD50">
            <v>6.805555555555555E-2</v>
          </cell>
          <cell r="AF50" t="str">
            <v>Centro</v>
          </cell>
        </row>
        <row r="51">
          <cell r="B51" t="str">
            <v>Grande ABC</v>
          </cell>
          <cell r="C51">
            <v>9.6759259259259264E-3</v>
          </cell>
          <cell r="D51">
            <v>1.2488425925925925E-2</v>
          </cell>
          <cell r="E51">
            <v>1.0127314814814815E-2</v>
          </cell>
          <cell r="F51">
            <v>8.518518518518519E-3</v>
          </cell>
          <cell r="G51">
            <v>9.3055555555555548E-3</v>
          </cell>
          <cell r="H51">
            <v>7.1759259259259259E-3</v>
          </cell>
          <cell r="I51">
            <v>1.0289351851851852E-2</v>
          </cell>
          <cell r="J51">
            <v>6.4004629629629628E-3</v>
          </cell>
          <cell r="K51">
            <v>8.9351851851851866E-3</v>
          </cell>
          <cell r="L51">
            <v>6.7708333333333336E-3</v>
          </cell>
          <cell r="M51">
            <v>5.0231481481481481E-3</v>
          </cell>
          <cell r="N51">
            <v>4.7453703703703703E-3</v>
          </cell>
          <cell r="O51">
            <v>8.2880015432098778E-3</v>
          </cell>
          <cell r="Q51" t="str">
            <v>Grande ABC</v>
          </cell>
          <cell r="R51">
            <v>2.1284722222222222E-2</v>
          </cell>
          <cell r="S51">
            <v>2.5509259259259259E-2</v>
          </cell>
          <cell r="T51">
            <v>2.269675925925926E-2</v>
          </cell>
          <cell r="U51">
            <v>2.0729166666666667E-2</v>
          </cell>
          <cell r="V51">
            <v>2.462962962962963E-2</v>
          </cell>
          <cell r="W51">
            <v>1.6412037037037037E-2</v>
          </cell>
          <cell r="X51">
            <v>2.6921296296296294E-2</v>
          </cell>
          <cell r="Y51">
            <v>1.4594907407407405E-2</v>
          </cell>
          <cell r="Z51">
            <v>2.7442129629629632E-2</v>
          </cell>
          <cell r="AA51">
            <v>1.7048611111111112E-2</v>
          </cell>
          <cell r="AB51">
            <v>1.2962962962962963E-2</v>
          </cell>
          <cell r="AC51">
            <v>1.1956018518518517E-2</v>
          </cell>
          <cell r="AD51">
            <v>2.7442129629629632E-2</v>
          </cell>
          <cell r="AF51" t="str">
            <v>Grande ABC</v>
          </cell>
        </row>
        <row r="52">
          <cell r="B52" t="str">
            <v>Leste</v>
          </cell>
          <cell r="C52">
            <v>1.2997685185185183E-2</v>
          </cell>
          <cell r="D52">
            <v>2.6770833333333331E-2</v>
          </cell>
          <cell r="E52">
            <v>1.8599537037037036E-2</v>
          </cell>
          <cell r="F52">
            <v>5.7141203703703708E-2</v>
          </cell>
          <cell r="G52">
            <v>6.3495370370370369E-2</v>
          </cell>
          <cell r="H52">
            <v>2.0821759259259259E-2</v>
          </cell>
          <cell r="I52">
            <v>1.6273148148148148E-2</v>
          </cell>
          <cell r="J52">
            <v>4.4305555555555549E-2</v>
          </cell>
          <cell r="K52">
            <v>2.4282407407407409E-2</v>
          </cell>
          <cell r="L52">
            <v>2.3321759259259261E-2</v>
          </cell>
          <cell r="M52">
            <v>1.8229166666666668E-2</v>
          </cell>
          <cell r="N52">
            <v>1.6099537037037037E-2</v>
          </cell>
          <cell r="O52">
            <v>2.8528163580246915E-2</v>
          </cell>
          <cell r="Q52" t="str">
            <v>Leste</v>
          </cell>
          <cell r="R52">
            <v>4.3576388888888894E-2</v>
          </cell>
          <cell r="S52">
            <v>6.3437499999999994E-2</v>
          </cell>
          <cell r="T52">
            <v>4.925925925925926E-2</v>
          </cell>
          <cell r="U52">
            <v>0.14149305555555555</v>
          </cell>
          <cell r="V52">
            <v>0.15587962962962962</v>
          </cell>
          <cell r="W52">
            <v>5.5358796296296288E-2</v>
          </cell>
          <cell r="X52">
            <v>4.0127314814814817E-2</v>
          </cell>
          <cell r="Y52">
            <v>9.4733796296296302E-2</v>
          </cell>
          <cell r="Z52">
            <v>6.0173611111111108E-2</v>
          </cell>
          <cell r="AA52">
            <v>5.6724537037037039E-2</v>
          </cell>
          <cell r="AB52">
            <v>3.8877314814814816E-2</v>
          </cell>
          <cell r="AC52">
            <v>3.965277777777778E-2</v>
          </cell>
          <cell r="AD52">
            <v>0.15587962962962962</v>
          </cell>
          <cell r="AF52" t="str">
            <v>Leste</v>
          </cell>
        </row>
        <row r="53">
          <cell r="B53" t="str">
            <v>Oeste</v>
          </cell>
          <cell r="C53">
            <v>7.8125E-3</v>
          </cell>
          <cell r="D53">
            <v>1.0543981481481481E-2</v>
          </cell>
          <cell r="E53">
            <v>1.0081018518518519E-2</v>
          </cell>
          <cell r="F53">
            <v>1.105324074074074E-2</v>
          </cell>
          <cell r="G53">
            <v>8.4143518518518517E-3</v>
          </cell>
          <cell r="H53">
            <v>8.5879629629629622E-3</v>
          </cell>
          <cell r="I53">
            <v>7.8125E-3</v>
          </cell>
          <cell r="J53">
            <v>8.773148148148148E-3</v>
          </cell>
          <cell r="K53">
            <v>9.6990740740740735E-3</v>
          </cell>
          <cell r="L53">
            <v>7.4652777777777781E-3</v>
          </cell>
          <cell r="M53">
            <v>5.37037037037037E-3</v>
          </cell>
          <cell r="N53">
            <v>2.8703703703703708E-3</v>
          </cell>
          <cell r="O53">
            <v>8.2069830246913576E-3</v>
          </cell>
          <cell r="Q53" t="str">
            <v>Oeste</v>
          </cell>
          <cell r="R53">
            <v>1.6828703703703703E-2</v>
          </cell>
          <cell r="S53">
            <v>2.6851851851851849E-2</v>
          </cell>
          <cell r="T53">
            <v>2.9282407407407406E-2</v>
          </cell>
          <cell r="U53">
            <v>3.3391203703703708E-2</v>
          </cell>
          <cell r="V53">
            <v>2.6412037037037036E-2</v>
          </cell>
          <cell r="W53">
            <v>2.6793981481481485E-2</v>
          </cell>
          <cell r="X53">
            <v>2.5231481481481483E-2</v>
          </cell>
          <cell r="Y53">
            <v>3.1284722222222221E-2</v>
          </cell>
          <cell r="Z53">
            <v>2.9583333333333336E-2</v>
          </cell>
          <cell r="AA53">
            <v>2.4293981481481482E-2</v>
          </cell>
          <cell r="AB53">
            <v>2.2037037037037036E-2</v>
          </cell>
          <cell r="AC53">
            <v>1.2372685185185186E-2</v>
          </cell>
          <cell r="AD53">
            <v>3.3391203703703708E-2</v>
          </cell>
          <cell r="AF53" t="str">
            <v>Oeste</v>
          </cell>
        </row>
        <row r="54">
          <cell r="B54" t="str">
            <v>SP Sul</v>
          </cell>
          <cell r="C54">
            <v>9.1435185185185178E-3</v>
          </cell>
          <cell r="D54">
            <v>1.9907407407407408E-2</v>
          </cell>
          <cell r="E54">
            <v>1.1400462962962965E-2</v>
          </cell>
          <cell r="F54">
            <v>1.1111111111111112E-2</v>
          </cell>
          <cell r="G54">
            <v>1.1319444444444444E-2</v>
          </cell>
          <cell r="H54">
            <v>1.6296296296296295E-2</v>
          </cell>
          <cell r="I54">
            <v>1.329861111111111E-2</v>
          </cell>
          <cell r="J54">
            <v>1.7291666666666667E-2</v>
          </cell>
          <cell r="K54">
            <v>2.0393518518518519E-2</v>
          </cell>
          <cell r="L54">
            <v>1.087962962962963E-2</v>
          </cell>
          <cell r="M54">
            <v>1.1608796296296296E-2</v>
          </cell>
          <cell r="N54">
            <v>5.0810185185185186E-3</v>
          </cell>
          <cell r="O54">
            <v>1.3144290123456791E-2</v>
          </cell>
          <cell r="Q54" t="str">
            <v>SP Sul</v>
          </cell>
          <cell r="R54">
            <v>1.2372685185185186E-2</v>
          </cell>
          <cell r="S54">
            <v>2.375E-2</v>
          </cell>
          <cell r="T54">
            <v>2.3055555555555555E-2</v>
          </cell>
          <cell r="U54">
            <v>1.9444444444444445E-2</v>
          </cell>
          <cell r="V54">
            <v>2.5462962962962962E-2</v>
          </cell>
          <cell r="W54">
            <v>3.2916666666666664E-2</v>
          </cell>
          <cell r="X54">
            <v>2.960648148148148E-2</v>
          </cell>
          <cell r="Y54">
            <v>3.0752314814814816E-2</v>
          </cell>
          <cell r="Z54">
            <v>3.8518518518518521E-2</v>
          </cell>
          <cell r="AA54">
            <v>2.5694444444444447E-2</v>
          </cell>
          <cell r="AB54">
            <v>2.9479166666666667E-2</v>
          </cell>
          <cell r="AC54">
            <v>1.2025462962962962E-2</v>
          </cell>
          <cell r="AD54">
            <v>3.8518518518518521E-2</v>
          </cell>
          <cell r="AF54" t="str">
            <v>SP Sul</v>
          </cell>
        </row>
        <row r="55">
          <cell r="B55" t="str">
            <v>Eletropaulo</v>
          </cell>
          <cell r="C55">
            <v>9.9652777777777778E-3</v>
          </cell>
          <cell r="D55">
            <v>1.525462962962963E-2</v>
          </cell>
          <cell r="E55">
            <v>1.1481481481481483E-2</v>
          </cell>
          <cell r="F55">
            <v>1.7592592592592594E-2</v>
          </cell>
          <cell r="G55">
            <v>1.667824074074074E-2</v>
          </cell>
          <cell r="H55">
            <v>1.113425925925926E-2</v>
          </cell>
          <cell r="I55">
            <v>1.0358796296296295E-2</v>
          </cell>
          <cell r="J55">
            <v>1.2164351851851852E-2</v>
          </cell>
          <cell r="K55">
            <v>1.1099537037037038E-2</v>
          </cell>
          <cell r="L55">
            <v>8.217592592592594E-3</v>
          </cell>
          <cell r="M55">
            <v>7.2569444444444443E-3</v>
          </cell>
          <cell r="N55">
            <v>5.4513888888888884E-3</v>
          </cell>
          <cell r="O55">
            <v>1.1387924382716049E-2</v>
          </cell>
          <cell r="Q55" t="str">
            <v>Eletropaulo</v>
          </cell>
          <cell r="R55">
            <v>0.05</v>
          </cell>
          <cell r="S55">
            <v>6.3437499999999994E-2</v>
          </cell>
          <cell r="T55">
            <v>0.05</v>
          </cell>
          <cell r="U55">
            <v>0.14149305555555555</v>
          </cell>
          <cell r="V55">
            <v>0.15587962962962962</v>
          </cell>
          <cell r="W55">
            <v>5.5358796296296288E-2</v>
          </cell>
          <cell r="X55">
            <v>6.458333333333334E-2</v>
          </cell>
          <cell r="Y55">
            <v>9.4733796296296302E-2</v>
          </cell>
          <cell r="Z55">
            <v>6.0173611111111108E-2</v>
          </cell>
          <cell r="AA55">
            <v>5.6724537037037039E-2</v>
          </cell>
          <cell r="AB55">
            <v>3.8877314814814816E-2</v>
          </cell>
          <cell r="AC55">
            <v>4.3969907407407409E-2</v>
          </cell>
          <cell r="AD55">
            <v>0.15587962962962962</v>
          </cell>
          <cell r="AF55" t="str">
            <v>Eletropaulo</v>
          </cell>
        </row>
        <row r="56">
          <cell r="B56">
            <v>1259628.3899999999</v>
          </cell>
          <cell r="C56">
            <v>1153197.69</v>
          </cell>
          <cell r="D56">
            <v>1396183.61</v>
          </cell>
          <cell r="E56">
            <v>1289570.55</v>
          </cell>
          <cell r="F56">
            <v>1392745.65</v>
          </cell>
          <cell r="G56">
            <v>1324978.57</v>
          </cell>
          <cell r="H56">
            <v>1332279.57</v>
          </cell>
          <cell r="I56">
            <v>1494766.94</v>
          </cell>
          <cell r="J56">
            <v>1411784.58</v>
          </cell>
          <cell r="K56">
            <v>1481039.12</v>
          </cell>
          <cell r="L56">
            <v>1376659</v>
          </cell>
          <cell r="M56">
            <v>1269425.06</v>
          </cell>
          <cell r="N56">
            <v>16182258.730000002</v>
          </cell>
        </row>
        <row r="57">
          <cell r="B57" t="str">
            <v>Tempo Médio de Espera</v>
          </cell>
          <cell r="C57">
            <v>1009980.9504356444</v>
          </cell>
          <cell r="D57">
            <v>1006942.0448481855</v>
          </cell>
          <cell r="E57">
            <v>1027279.5740940586</v>
          </cell>
          <cell r="F57">
            <v>1082437.346673267</v>
          </cell>
          <cell r="G57">
            <v>1126203.3610858084</v>
          </cell>
          <cell r="H57">
            <v>1210928.2569983443</v>
          </cell>
          <cell r="I57">
            <v>1079567.9074108903</v>
          </cell>
          <cell r="J57">
            <v>1145774.5149900983</v>
          </cell>
          <cell r="K57">
            <v>1055439.2849026399</v>
          </cell>
          <cell r="L57">
            <v>1075327.5868151782</v>
          </cell>
          <cell r="M57">
            <v>1225955.1806221053</v>
          </cell>
          <cell r="N57">
            <v>13115862.940430675</v>
          </cell>
          <cell r="Q57" t="str">
            <v>T90</v>
          </cell>
          <cell r="AF57" t="str">
            <v>TMA</v>
          </cell>
        </row>
        <row r="58">
          <cell r="B58" t="str">
            <v>Negociação</v>
          </cell>
          <cell r="C58" t="str">
            <v>Jan</v>
          </cell>
          <cell r="D58" t="str">
            <v>Fev</v>
          </cell>
          <cell r="E58" t="str">
            <v>Mar</v>
          </cell>
          <cell r="F58" t="str">
            <v>Abr</v>
          </cell>
          <cell r="G58" t="str">
            <v>Mai</v>
          </cell>
          <cell r="H58" t="str">
            <v>Jun</v>
          </cell>
          <cell r="I58" t="str">
            <v>Jul</v>
          </cell>
          <cell r="J58" t="str">
            <v>Ago</v>
          </cell>
          <cell r="K58" t="str">
            <v>Set</v>
          </cell>
          <cell r="L58" t="str">
            <v>Out</v>
          </cell>
          <cell r="M58" t="str">
            <v>Nov</v>
          </cell>
          <cell r="N58" t="str">
            <v>Dez</v>
          </cell>
          <cell r="O58" t="str">
            <v>Média</v>
          </cell>
          <cell r="Q58" t="str">
            <v>Negociação</v>
          </cell>
          <cell r="R58" t="str">
            <v>Jan</v>
          </cell>
          <cell r="S58" t="str">
            <v>Fev</v>
          </cell>
          <cell r="T58" t="str">
            <v>Mar</v>
          </cell>
          <cell r="U58" t="str">
            <v>Abr</v>
          </cell>
          <cell r="V58" t="str">
            <v>Mai</v>
          </cell>
          <cell r="W58" t="str">
            <v>Jun</v>
          </cell>
          <cell r="X58" t="str">
            <v>Jul</v>
          </cell>
          <cell r="Y58" t="str">
            <v>Ago</v>
          </cell>
          <cell r="Z58" t="str">
            <v>Set</v>
          </cell>
          <cell r="AA58" t="str">
            <v>Out</v>
          </cell>
          <cell r="AB58" t="str">
            <v>Nov</v>
          </cell>
          <cell r="AC58" t="str">
            <v>Dez</v>
          </cell>
          <cell r="AD58" t="str">
            <v>Média</v>
          </cell>
          <cell r="AF58" t="str">
            <v>Negociação</v>
          </cell>
          <cell r="AG58" t="str">
            <v>Jan</v>
          </cell>
          <cell r="AH58" t="str">
            <v>Fev</v>
          </cell>
          <cell r="AI58" t="str">
            <v>Mar</v>
          </cell>
          <cell r="AJ58" t="str">
            <v>Abr</v>
          </cell>
          <cell r="AK58" t="str">
            <v>Mai</v>
          </cell>
          <cell r="AL58" t="str">
            <v>Jun</v>
          </cell>
          <cell r="AM58" t="str">
            <v>Jul</v>
          </cell>
          <cell r="AN58" t="str">
            <v>Ago</v>
          </cell>
          <cell r="AO58" t="str">
            <v>Set</v>
          </cell>
          <cell r="AP58" t="str">
            <v>Out</v>
          </cell>
          <cell r="AQ58" t="str">
            <v>Nov</v>
          </cell>
          <cell r="AR58" t="str">
            <v>Dez</v>
          </cell>
          <cell r="AS58" t="str">
            <v>Média</v>
          </cell>
        </row>
        <row r="59">
          <cell r="B59" t="str">
            <v>Anhembi</v>
          </cell>
          <cell r="C59">
            <v>5.4398148148148149E-3</v>
          </cell>
          <cell r="D59">
            <v>4.6759259259259263E-3</v>
          </cell>
          <cell r="E59">
            <v>6.0879629629629643E-3</v>
          </cell>
          <cell r="F59">
            <v>5.7291666666666671E-3</v>
          </cell>
          <cell r="G59">
            <v>6.7476851851851856E-3</v>
          </cell>
          <cell r="H59">
            <v>6.3773148148148148E-3</v>
          </cell>
          <cell r="I59">
            <v>6.7361111111111103E-3</v>
          </cell>
          <cell r="J59">
            <v>4.0625000000000001E-3</v>
          </cell>
          <cell r="K59">
            <v>5.138888888888889E-3</v>
          </cell>
          <cell r="L59">
            <v>3.1712962962962958E-3</v>
          </cell>
          <cell r="M59">
            <v>4.6759259259259263E-3</v>
          </cell>
          <cell r="N59">
            <v>3.1481481481481482E-3</v>
          </cell>
          <cell r="O59">
            <v>5.1658950617283952E-3</v>
          </cell>
          <cell r="Q59" t="str">
            <v>Anhembi</v>
          </cell>
          <cell r="R59">
            <v>1.7152777777777777E-2</v>
          </cell>
          <cell r="S59">
            <v>1.2222222222222223E-2</v>
          </cell>
          <cell r="T59">
            <v>1.622685185185185E-2</v>
          </cell>
          <cell r="U59">
            <v>1.6875000000000001E-2</v>
          </cell>
          <cell r="V59">
            <v>1.6469907407407405E-2</v>
          </cell>
          <cell r="W59">
            <v>1.539351851851852E-2</v>
          </cell>
          <cell r="X59">
            <v>1.7476851851851851E-2</v>
          </cell>
          <cell r="Y59">
            <v>1.4814814814814814E-2</v>
          </cell>
          <cell r="Z59">
            <v>1.5648148148148151E-2</v>
          </cell>
          <cell r="AA59">
            <v>9.0740740740740729E-3</v>
          </cell>
          <cell r="AB59">
            <v>1.2314814814814815E-2</v>
          </cell>
          <cell r="AC59">
            <v>1.1886574074074075E-2</v>
          </cell>
          <cell r="AD59">
            <v>1.7476851851851851E-2</v>
          </cell>
          <cell r="AF59" t="str">
            <v>Anhembi</v>
          </cell>
          <cell r="AG59">
            <v>8.7152777777777784E-3</v>
          </cell>
          <cell r="AH59">
            <v>1.0960648148148148E-2</v>
          </cell>
          <cell r="AI59">
            <v>7.9282407407407409E-3</v>
          </cell>
          <cell r="AJ59">
            <v>8.0439814814814818E-3</v>
          </cell>
          <cell r="AK59">
            <v>8.2407407407407412E-3</v>
          </cell>
          <cell r="AL59">
            <v>8.8310185185185176E-3</v>
          </cell>
          <cell r="AM59">
            <v>8.1018518518518514E-3</v>
          </cell>
          <cell r="AN59">
            <v>8.2638888888888883E-3</v>
          </cell>
          <cell r="AO59">
            <v>8.726851851851852E-3</v>
          </cell>
          <cell r="AP59">
            <v>8.5995370370370357E-3</v>
          </cell>
          <cell r="AQ59">
            <v>8.773148148148148E-3</v>
          </cell>
          <cell r="AR59">
            <v>8.7384259259259255E-3</v>
          </cell>
          <cell r="AS59">
            <v>8.6603009259259255E-3</v>
          </cell>
        </row>
        <row r="60">
          <cell r="B60" t="str">
            <v>Centro</v>
          </cell>
          <cell r="C60">
            <v>4.5023148148148149E-3</v>
          </cell>
          <cell r="D60">
            <v>8.7384259259259255E-3</v>
          </cell>
          <cell r="E60">
            <v>7.1875000000000003E-3</v>
          </cell>
          <cell r="F60">
            <v>8.4722222222222213E-3</v>
          </cell>
          <cell r="G60">
            <v>8.5879629629629622E-3</v>
          </cell>
          <cell r="H60">
            <v>5.8796296296296296E-3</v>
          </cell>
          <cell r="I60">
            <v>7.6851851851851847E-3</v>
          </cell>
          <cell r="J60">
            <v>6.2847222222222228E-3</v>
          </cell>
          <cell r="K60">
            <v>6.2037037037037043E-3</v>
          </cell>
          <cell r="L60">
            <v>4.9074074074074072E-3</v>
          </cell>
          <cell r="M60">
            <v>4.1435185185185186E-3</v>
          </cell>
          <cell r="N60">
            <v>5.162037037037037E-3</v>
          </cell>
          <cell r="O60">
            <v>6.4795524691358018E-3</v>
          </cell>
          <cell r="Q60" t="str">
            <v>Centro</v>
          </cell>
          <cell r="R60">
            <v>1.3854166666666666E-2</v>
          </cell>
          <cell r="S60">
            <v>2.0439814814814817E-2</v>
          </cell>
          <cell r="T60">
            <v>2.0925925925925928E-2</v>
          </cell>
          <cell r="U60">
            <v>1.1747685185185186E-2</v>
          </cell>
          <cell r="V60">
            <v>1.6273148148148148E-2</v>
          </cell>
          <cell r="W60">
            <v>1.494212962962963E-2</v>
          </cell>
          <cell r="X60">
            <v>1.8333333333333333E-2</v>
          </cell>
          <cell r="Y60">
            <v>1.8912037037037036E-2</v>
          </cell>
          <cell r="Z60">
            <v>1.6053240740740739E-2</v>
          </cell>
          <cell r="AA60">
            <v>1.3819444444444445E-2</v>
          </cell>
          <cell r="AB60">
            <v>6.9791666666666674E-3</v>
          </cell>
          <cell r="AC60">
            <v>1.375E-2</v>
          </cell>
          <cell r="AD60">
            <v>2.0925925925925928E-2</v>
          </cell>
          <cell r="AF60" t="str">
            <v>Centro</v>
          </cell>
          <cell r="AG60">
            <v>7.9282407407407409E-3</v>
          </cell>
          <cell r="AH60">
            <v>9.6527777777777775E-3</v>
          </cell>
          <cell r="AI60">
            <v>8.3564814814814804E-3</v>
          </cell>
          <cell r="AJ60">
            <v>8.8888888888888889E-3</v>
          </cell>
          <cell r="AK60">
            <v>9.4097222222222238E-3</v>
          </cell>
          <cell r="AL60">
            <v>8.4490740740740741E-3</v>
          </cell>
          <cell r="AM60">
            <v>7.3842592592592597E-3</v>
          </cell>
          <cell r="AN60">
            <v>7.2916666666666659E-3</v>
          </cell>
          <cell r="AO60">
            <v>6.9444444444444441E-3</v>
          </cell>
          <cell r="AP60">
            <v>8.611111111111111E-3</v>
          </cell>
          <cell r="AQ60">
            <v>7.5347222222222213E-3</v>
          </cell>
          <cell r="AR60">
            <v>8.5300925925925926E-3</v>
          </cell>
          <cell r="AS60">
            <v>8.2484567901234557E-3</v>
          </cell>
        </row>
        <row r="61">
          <cell r="B61" t="str">
            <v>Grande ABC</v>
          </cell>
          <cell r="C61">
            <v>8.113425925925925E-3</v>
          </cell>
          <cell r="D61">
            <v>8.9814814814814809E-3</v>
          </cell>
          <cell r="E61">
            <v>8.1250000000000003E-3</v>
          </cell>
          <cell r="F61">
            <v>7.013888888888889E-3</v>
          </cell>
          <cell r="G61">
            <v>5.138888888888889E-3</v>
          </cell>
          <cell r="H61">
            <v>5.4976851851851853E-3</v>
          </cell>
          <cell r="I61">
            <v>6.6319444444444446E-3</v>
          </cell>
          <cell r="J61">
            <v>6.2615740740740748E-3</v>
          </cell>
          <cell r="K61">
            <v>5.2777777777777771E-3</v>
          </cell>
          <cell r="L61">
            <v>5.5439814814814822E-3</v>
          </cell>
          <cell r="M61">
            <v>6.2500000000000003E-3</v>
          </cell>
          <cell r="N61">
            <v>7.083333333333333E-3</v>
          </cell>
          <cell r="O61">
            <v>6.6599151234567897E-3</v>
          </cell>
          <cell r="Q61" t="str">
            <v>Grande ABC</v>
          </cell>
          <cell r="R61">
            <v>2.1527777777777781E-2</v>
          </cell>
          <cell r="S61">
            <v>2.4293981481481482E-2</v>
          </cell>
          <cell r="T61">
            <v>2.146990740740741E-2</v>
          </cell>
          <cell r="U61">
            <v>1.4780092592592595E-2</v>
          </cell>
          <cell r="V61">
            <v>1.3368055555555557E-2</v>
          </cell>
          <cell r="W61">
            <v>1.3680555555555555E-2</v>
          </cell>
          <cell r="X61">
            <v>1.5104166666666667E-2</v>
          </cell>
          <cell r="Y61">
            <v>1.486111111111111E-2</v>
          </cell>
          <cell r="Z61">
            <v>1.3865740740740739E-2</v>
          </cell>
          <cell r="AA61">
            <v>1.15625E-2</v>
          </cell>
          <cell r="AB61">
            <v>1.252314814814815E-2</v>
          </cell>
          <cell r="AC61">
            <v>1.5335648148148147E-2</v>
          </cell>
          <cell r="AD61">
            <v>2.4293981481481482E-2</v>
          </cell>
          <cell r="AF61" t="str">
            <v>Grande ABC</v>
          </cell>
          <cell r="AG61">
            <v>8.1944444444444452E-3</v>
          </cell>
          <cell r="AH61">
            <v>7.905092592592592E-3</v>
          </cell>
          <cell r="AI61">
            <v>7.7662037037037031E-3</v>
          </cell>
          <cell r="AJ61">
            <v>7.4652777777777781E-3</v>
          </cell>
          <cell r="AK61">
            <v>7.858796296296296E-3</v>
          </cell>
          <cell r="AL61">
            <v>7.7662037037037031E-3</v>
          </cell>
          <cell r="AM61">
            <v>8.2638888888888883E-3</v>
          </cell>
          <cell r="AN61">
            <v>8.3680555555555557E-3</v>
          </cell>
          <cell r="AO61">
            <v>4.6296296296296302E-3</v>
          </cell>
          <cell r="AP61">
            <v>7.8935185185185185E-3</v>
          </cell>
          <cell r="AQ61">
            <v>7.4189814814814813E-3</v>
          </cell>
          <cell r="AR61">
            <v>7.8819444444444432E-3</v>
          </cell>
          <cell r="AS61">
            <v>7.6176697530864201E-3</v>
          </cell>
        </row>
        <row r="62">
          <cell r="B62" t="str">
            <v>Leste</v>
          </cell>
          <cell r="C62">
            <v>8.2523148148148148E-3</v>
          </cell>
          <cell r="D62">
            <v>7.4768518518518526E-3</v>
          </cell>
          <cell r="E62">
            <v>7.9629629629629634E-3</v>
          </cell>
          <cell r="F62">
            <v>7.1527777777777787E-3</v>
          </cell>
          <cell r="G62">
            <v>8.8657407407407417E-3</v>
          </cell>
          <cell r="H62">
            <v>6.2731481481481484E-3</v>
          </cell>
          <cell r="I62">
            <v>4.7569444444444447E-3</v>
          </cell>
          <cell r="J62">
            <v>3.1828703703703702E-3</v>
          </cell>
          <cell r="K62">
            <v>4.4212962962962956E-3</v>
          </cell>
          <cell r="L62">
            <v>3.6111111111111114E-3</v>
          </cell>
          <cell r="M62">
            <v>3.5879629629629629E-3</v>
          </cell>
          <cell r="N62">
            <v>4.386574074074074E-3</v>
          </cell>
          <cell r="O62">
            <v>5.8275462962962968E-3</v>
          </cell>
          <cell r="Q62" t="str">
            <v>Leste</v>
          </cell>
          <cell r="R62">
            <v>2.0347222222222221E-2</v>
          </cell>
          <cell r="S62">
            <v>1.8981481481481481E-2</v>
          </cell>
          <cell r="T62">
            <v>2.0972222222222222E-2</v>
          </cell>
          <cell r="U62">
            <v>1.6759259259259258E-2</v>
          </cell>
          <cell r="V62">
            <v>2.1435185185185186E-2</v>
          </cell>
          <cell r="W62">
            <v>1.5868055555555555E-2</v>
          </cell>
          <cell r="X62">
            <v>1.1944444444444445E-2</v>
          </cell>
          <cell r="Y62">
            <v>1.0104166666666668E-2</v>
          </cell>
          <cell r="Z62">
            <v>1.480324074074074E-2</v>
          </cell>
          <cell r="AA62">
            <v>1.2013888888888888E-2</v>
          </cell>
          <cell r="AB62">
            <v>1.2500000000000001E-2</v>
          </cell>
          <cell r="AC62">
            <v>1.3055555555555556E-2</v>
          </cell>
          <cell r="AD62">
            <v>2.1435185185185186E-2</v>
          </cell>
          <cell r="AF62" t="str">
            <v>Leste</v>
          </cell>
          <cell r="AG62">
            <v>9.4560185185185181E-3</v>
          </cell>
          <cell r="AH62">
            <v>9.7337962962962977E-3</v>
          </cell>
          <cell r="AI62">
            <v>9.1782407407407403E-3</v>
          </cell>
          <cell r="AJ62">
            <v>9.2476851851851852E-3</v>
          </cell>
          <cell r="AK62">
            <v>9.3171296296296283E-3</v>
          </cell>
          <cell r="AL62">
            <v>9.780092592592592E-3</v>
          </cell>
          <cell r="AM62">
            <v>8.773148148148148E-3</v>
          </cell>
          <cell r="AN62">
            <v>8.9583333333333338E-3</v>
          </cell>
          <cell r="AO62">
            <v>8.7384259259259255E-3</v>
          </cell>
          <cell r="AP62">
            <v>9.2129629629629627E-3</v>
          </cell>
          <cell r="AQ62">
            <v>9.2361111111111116E-3</v>
          </cell>
          <cell r="AR62">
            <v>9.386574074074075E-3</v>
          </cell>
          <cell r="AS62">
            <v>9.2515432098765425E-3</v>
          </cell>
        </row>
        <row r="63">
          <cell r="B63" t="str">
            <v>Oeste</v>
          </cell>
          <cell r="C63">
            <v>5.185185185185185E-3</v>
          </cell>
          <cell r="D63">
            <v>7.9861111111111122E-3</v>
          </cell>
          <cell r="E63">
            <v>5.7407407407407416E-3</v>
          </cell>
          <cell r="F63">
            <v>5.7175925925925927E-3</v>
          </cell>
          <cell r="G63">
            <v>5.4513888888888884E-3</v>
          </cell>
          <cell r="H63">
            <v>4.8958333333333328E-3</v>
          </cell>
          <cell r="I63">
            <v>5.0231481481481481E-3</v>
          </cell>
          <cell r="J63">
            <v>3.9120370370370368E-3</v>
          </cell>
          <cell r="K63">
            <v>3.6342592592592594E-3</v>
          </cell>
          <cell r="L63">
            <v>2.8587962962962963E-3</v>
          </cell>
          <cell r="M63">
            <v>2.8124999999999999E-3</v>
          </cell>
          <cell r="N63">
            <v>2.685185185185185E-3</v>
          </cell>
          <cell r="O63">
            <v>4.6585648148148159E-3</v>
          </cell>
          <cell r="Q63" t="str">
            <v>Oeste</v>
          </cell>
          <cell r="R63">
            <v>1.2743055555555556E-2</v>
          </cell>
          <cell r="S63">
            <v>1.9224537037037037E-2</v>
          </cell>
          <cell r="T63">
            <v>2.0763888888888887E-2</v>
          </cell>
          <cell r="U63">
            <v>1.6006944444444445E-2</v>
          </cell>
          <cell r="V63">
            <v>1.315972222222222E-2</v>
          </cell>
          <cell r="W63">
            <v>1.2766203703703703E-2</v>
          </cell>
          <cell r="X63">
            <v>1.3587962962962963E-2</v>
          </cell>
          <cell r="Y63">
            <v>1.224537037037037E-2</v>
          </cell>
          <cell r="Z63">
            <v>1.0081018518518519E-2</v>
          </cell>
          <cell r="AA63">
            <v>8.8310185185185176E-3</v>
          </cell>
          <cell r="AB63">
            <v>8.2291666666666659E-3</v>
          </cell>
          <cell r="AC63">
            <v>8.3333333333333332E-3</v>
          </cell>
          <cell r="AD63">
            <v>2.0763888888888887E-2</v>
          </cell>
          <cell r="AF63" t="str">
            <v>Oeste</v>
          </cell>
          <cell r="AG63">
            <v>7.5810185185185182E-3</v>
          </cell>
          <cell r="AH63">
            <v>7.905092592592592E-3</v>
          </cell>
          <cell r="AI63">
            <v>7.1990740740740739E-3</v>
          </cell>
          <cell r="AJ63">
            <v>7.3032407407407412E-3</v>
          </cell>
          <cell r="AK63">
            <v>7.037037037037037E-3</v>
          </cell>
          <cell r="AL63">
            <v>7.1180555555555554E-3</v>
          </cell>
          <cell r="AM63">
            <v>7.4305555555555548E-3</v>
          </cell>
          <cell r="AN63">
            <v>7.1296296296296307E-3</v>
          </cell>
          <cell r="AO63">
            <v>7.4768518518518526E-3</v>
          </cell>
          <cell r="AP63">
            <v>7.3842592592592597E-3</v>
          </cell>
          <cell r="AQ63">
            <v>7.0949074074074074E-3</v>
          </cell>
          <cell r="AR63">
            <v>7.4652777777777781E-3</v>
          </cell>
          <cell r="AS63">
            <v>7.3437499999999996E-3</v>
          </cell>
        </row>
        <row r="64">
          <cell r="B64" t="str">
            <v>SP Sul</v>
          </cell>
          <cell r="C64">
            <v>1.2997685185185183E-2</v>
          </cell>
          <cell r="D64">
            <v>1.4502314814814815E-2</v>
          </cell>
          <cell r="E64">
            <v>1.2708333333333334E-2</v>
          </cell>
          <cell r="F64">
            <v>6.8981481481481489E-3</v>
          </cell>
          <cell r="G64">
            <v>5.2546296296296299E-3</v>
          </cell>
          <cell r="H64">
            <v>3.425925925925926E-3</v>
          </cell>
          <cell r="I64">
            <v>7.8125E-3</v>
          </cell>
          <cell r="J64">
            <v>5.4050925925925924E-3</v>
          </cell>
          <cell r="K64">
            <v>7.3148148148148148E-3</v>
          </cell>
          <cell r="L64">
            <v>6.4583333333333333E-3</v>
          </cell>
          <cell r="M64">
            <v>7.5462962962962966E-3</v>
          </cell>
          <cell r="N64">
            <v>6.3310185185185197E-3</v>
          </cell>
          <cell r="O64">
            <v>8.0545910493827148E-3</v>
          </cell>
          <cell r="Q64" t="str">
            <v>SP Sul</v>
          </cell>
          <cell r="R64">
            <v>2.9062500000000002E-2</v>
          </cell>
          <cell r="S64">
            <v>3.3171296296296296E-2</v>
          </cell>
          <cell r="T64">
            <v>2.9942129629629628E-2</v>
          </cell>
          <cell r="U64">
            <v>1.9814814814814816E-2</v>
          </cell>
          <cell r="V64">
            <v>1.4618055555555556E-2</v>
          </cell>
          <cell r="W64">
            <v>1.2453703703703703E-2</v>
          </cell>
          <cell r="X64">
            <v>1.8854166666666665E-2</v>
          </cell>
          <cell r="Y64">
            <v>1.7210648148148149E-2</v>
          </cell>
          <cell r="Z64">
            <v>1.9178240740740742E-2</v>
          </cell>
          <cell r="AA64">
            <v>1.7962962962962962E-2</v>
          </cell>
          <cell r="AB64">
            <v>1.9502314814814816E-2</v>
          </cell>
          <cell r="AC64">
            <v>1.6701388888888887E-2</v>
          </cell>
          <cell r="AD64">
            <v>3.3171296296296296E-2</v>
          </cell>
          <cell r="AF64" t="str">
            <v>SP Sul</v>
          </cell>
          <cell r="AG64">
            <v>9.6527777777777775E-3</v>
          </cell>
          <cell r="AH64">
            <v>9.3287037037037036E-3</v>
          </cell>
          <cell r="AI64">
            <v>8.8425925925925911E-3</v>
          </cell>
          <cell r="AJ64">
            <v>9.0509259259259258E-3</v>
          </cell>
          <cell r="AK64">
            <v>8.6574074074074071E-3</v>
          </cell>
          <cell r="AL64">
            <v>8.5300925925925926E-3</v>
          </cell>
          <cell r="AM64">
            <v>8.8541666666666664E-3</v>
          </cell>
          <cell r="AN64">
            <v>8.1481481481481474E-3</v>
          </cell>
          <cell r="AO64">
            <v>8.518518518518519E-3</v>
          </cell>
          <cell r="AP64">
            <v>9.2824074074074076E-3</v>
          </cell>
          <cell r="AQ64">
            <v>8.6226851851851846E-3</v>
          </cell>
          <cell r="AR64">
            <v>8.6574074074074071E-3</v>
          </cell>
          <cell r="AS64">
            <v>8.8454861111111095E-3</v>
          </cell>
        </row>
        <row r="65">
          <cell r="B65" t="str">
            <v>Eletropaulo</v>
          </cell>
          <cell r="C65">
            <v>7.2453703703703708E-3</v>
          </cell>
          <cell r="D65">
            <v>8.6689814814814806E-3</v>
          </cell>
          <cell r="E65">
            <v>7.8009259259259256E-3</v>
          </cell>
          <cell r="F65">
            <v>6.7476851851851856E-3</v>
          </cell>
          <cell r="G65">
            <v>6.5740740740740733E-3</v>
          </cell>
          <cell r="H65">
            <v>5.347222222222222E-3</v>
          </cell>
          <cell r="I65">
            <v>6.3310185185185197E-3</v>
          </cell>
          <cell r="J65">
            <v>4.7800925925925919E-3</v>
          </cell>
          <cell r="K65">
            <v>5.1967592592592595E-3</v>
          </cell>
          <cell r="L65">
            <v>4.3055555555555555E-3</v>
          </cell>
          <cell r="M65">
            <v>4.6874999999999998E-3</v>
          </cell>
          <cell r="N65">
            <v>4.6412037037037038E-3</v>
          </cell>
          <cell r="O65">
            <v>6.0271990740740746E-3</v>
          </cell>
          <cell r="Q65" t="str">
            <v>Eletropaulo</v>
          </cell>
          <cell r="R65">
            <v>2.9062500000000002E-2</v>
          </cell>
          <cell r="S65">
            <v>3.3171296296296296E-2</v>
          </cell>
          <cell r="T65">
            <v>2.9942129629629628E-2</v>
          </cell>
          <cell r="U65">
            <v>1.9814814814814816E-2</v>
          </cell>
          <cell r="V65">
            <v>2.1435185185185186E-2</v>
          </cell>
          <cell r="W65">
            <v>1.5868055555555555E-2</v>
          </cell>
          <cell r="X65">
            <v>1.8854166666666665E-2</v>
          </cell>
          <cell r="Y65">
            <v>1.8912037037037036E-2</v>
          </cell>
          <cell r="Z65">
            <v>1.9178240740740742E-2</v>
          </cell>
          <cell r="AA65">
            <v>1.7962962962962962E-2</v>
          </cell>
          <cell r="AB65">
            <v>1.9502314814814816E-2</v>
          </cell>
          <cell r="AC65">
            <v>1.6701388888888887E-2</v>
          </cell>
          <cell r="AD65">
            <v>3.3171296296296296E-2</v>
          </cell>
          <cell r="AF65" t="str">
            <v>Eletropaulo</v>
          </cell>
          <cell r="AG65">
            <v>8.518518518518519E-3</v>
          </cell>
          <cell r="AH65">
            <v>9.1435185185185178E-3</v>
          </cell>
          <cell r="AI65">
            <v>8.1365740740740738E-3</v>
          </cell>
          <cell r="AJ65">
            <v>8.2523148148148148E-3</v>
          </cell>
          <cell r="AK65">
            <v>8.3101851851851861E-3</v>
          </cell>
          <cell r="AL65">
            <v>8.3101851851851861E-3</v>
          </cell>
          <cell r="AM65">
            <v>8.0787037037037043E-3</v>
          </cell>
          <cell r="AN65">
            <v>7.9629629629629634E-3</v>
          </cell>
          <cell r="AO65">
            <v>7.5115740740740742E-3</v>
          </cell>
          <cell r="AP65">
            <v>8.4143518518518517E-3</v>
          </cell>
          <cell r="AQ65">
            <v>8.0324074074074065E-3</v>
          </cell>
          <cell r="AR65">
            <v>8.3680555555555557E-3</v>
          </cell>
          <cell r="AS65">
            <v>8.2532793209876554E-3</v>
          </cell>
        </row>
        <row r="66">
          <cell r="B66">
            <v>9639</v>
          </cell>
          <cell r="C66">
            <v>8164</v>
          </cell>
          <cell r="D66">
            <v>9761</v>
          </cell>
          <cell r="E66">
            <v>8495</v>
          </cell>
          <cell r="F66">
            <v>9543</v>
          </cell>
          <cell r="G66">
            <v>9633</v>
          </cell>
          <cell r="H66">
            <v>9227</v>
          </cell>
          <cell r="I66">
            <v>10189</v>
          </cell>
          <cell r="J66">
            <v>7453</v>
          </cell>
          <cell r="K66">
            <v>8828</v>
          </cell>
          <cell r="L66">
            <v>7825</v>
          </cell>
          <cell r="M66">
            <v>4573</v>
          </cell>
          <cell r="N66">
            <v>103330</v>
          </cell>
        </row>
        <row r="67">
          <cell r="B67" t="str">
            <v>Tempo Médio de Espera</v>
          </cell>
          <cell r="C67">
            <v>0.1711170994610485</v>
          </cell>
          <cell r="D67">
            <v>0.16381518287060751</v>
          </cell>
          <cell r="E67">
            <v>0.15279576221306651</v>
          </cell>
          <cell r="F67">
            <v>0.1584407419050613</v>
          </cell>
          <cell r="G67">
            <v>0.16609571265441711</v>
          </cell>
          <cell r="H67">
            <v>0.14923593800801993</v>
          </cell>
          <cell r="I67">
            <v>0.16772990479929337</v>
          </cell>
          <cell r="J67">
            <v>0.11914665235475648</v>
          </cell>
          <cell r="K67">
            <v>8.2804712279111917E-2</v>
          </cell>
          <cell r="L67">
            <v>9.4185303514376997E-2</v>
          </cell>
          <cell r="M67">
            <v>0.10474524382243604</v>
          </cell>
          <cell r="N67">
            <v>0.14206909900319364</v>
          </cell>
          <cell r="Q67" t="str">
            <v>Tempo Médio de Espera</v>
          </cell>
          <cell r="AF67" t="str">
            <v>Tempo Médio de Espera</v>
          </cell>
        </row>
        <row r="68">
          <cell r="B68" t="str">
            <v>Média</v>
          </cell>
          <cell r="C68" t="str">
            <v>Jan</v>
          </cell>
          <cell r="D68" t="str">
            <v>Fev</v>
          </cell>
          <cell r="E68" t="str">
            <v>Mar</v>
          </cell>
          <cell r="F68" t="str">
            <v>Abr</v>
          </cell>
          <cell r="G68" t="str">
            <v>Mai</v>
          </cell>
          <cell r="H68" t="str">
            <v>Jun</v>
          </cell>
          <cell r="I68" t="str">
            <v>Jul</v>
          </cell>
          <cell r="J68" t="str">
            <v>Ago</v>
          </cell>
          <cell r="K68" t="str">
            <v>Set</v>
          </cell>
          <cell r="L68" t="str">
            <v>Out</v>
          </cell>
          <cell r="M68" t="str">
            <v>Nov</v>
          </cell>
          <cell r="N68" t="str">
            <v>Dez</v>
          </cell>
          <cell r="O68" t="str">
            <v>Média</v>
          </cell>
          <cell r="Q68" t="str">
            <v>Média</v>
          </cell>
          <cell r="R68" t="str">
            <v>Jan</v>
          </cell>
          <cell r="S68" t="str">
            <v>Fev</v>
          </cell>
          <cell r="T68" t="str">
            <v>Mar</v>
          </cell>
          <cell r="U68" t="str">
            <v>Abr</v>
          </cell>
          <cell r="V68" t="str">
            <v>Mai</v>
          </cell>
          <cell r="W68" t="str">
            <v>Jun</v>
          </cell>
          <cell r="X68" t="str">
            <v>Jul</v>
          </cell>
          <cell r="Y68" t="str">
            <v>Ago</v>
          </cell>
          <cell r="Z68" t="str">
            <v>Set</v>
          </cell>
          <cell r="AA68" t="str">
            <v>Out</v>
          </cell>
          <cell r="AB68" t="str">
            <v>Nov</v>
          </cell>
          <cell r="AC68" t="str">
            <v>Dez</v>
          </cell>
          <cell r="AD68" t="str">
            <v>Média</v>
          </cell>
          <cell r="AF68" t="str">
            <v>Média</v>
          </cell>
          <cell r="AG68" t="str">
            <v>Jan</v>
          </cell>
          <cell r="AH68" t="str">
            <v>Fev</v>
          </cell>
          <cell r="AI68" t="str">
            <v>Mar</v>
          </cell>
          <cell r="AJ68" t="str">
            <v>Abr</v>
          </cell>
          <cell r="AK68" t="str">
            <v>Mai</v>
          </cell>
          <cell r="AL68" t="str">
            <v>Jun</v>
          </cell>
          <cell r="AM68" t="str">
            <v>Jul</v>
          </cell>
          <cell r="AN68" t="str">
            <v>Ago</v>
          </cell>
          <cell r="AO68" t="str">
            <v>Set</v>
          </cell>
          <cell r="AP68" t="str">
            <v>Out</v>
          </cell>
          <cell r="AQ68" t="str">
            <v>Nov</v>
          </cell>
          <cell r="AR68" t="str">
            <v>Dez</v>
          </cell>
          <cell r="AS68" t="str">
            <v>Média</v>
          </cell>
        </row>
        <row r="69">
          <cell r="B69" t="str">
            <v>Anhembi</v>
          </cell>
          <cell r="C69">
            <v>5.4166666666666669E-3</v>
          </cell>
          <cell r="D69">
            <v>5.0000000000000001E-3</v>
          </cell>
          <cell r="E69">
            <v>5.5902777777777782E-3</v>
          </cell>
          <cell r="F69">
            <v>6.053240740740741E-3</v>
          </cell>
          <cell r="G69">
            <v>6.9212962962962969E-3</v>
          </cell>
          <cell r="H69">
            <v>5.8564814814814825E-3</v>
          </cell>
          <cell r="I69">
            <v>5.7986111111111112E-3</v>
          </cell>
          <cell r="J69">
            <v>3.7499999999999999E-3</v>
          </cell>
          <cell r="K69">
            <v>4.6412037037037038E-3</v>
          </cell>
          <cell r="L69">
            <v>3.1250000000000002E-3</v>
          </cell>
          <cell r="M69">
            <v>4.4328703703703709E-3</v>
          </cell>
          <cell r="N69">
            <v>3.1597222222222222E-3</v>
          </cell>
          <cell r="O69">
            <v>4.9787808641975316E-3</v>
          </cell>
          <cell r="Q69" t="str">
            <v>Anhembi</v>
          </cell>
          <cell r="R69">
            <v>5.4166666666666669E-3</v>
          </cell>
          <cell r="S69">
            <v>5.0000000000000001E-3</v>
          </cell>
          <cell r="T69">
            <v>5.5902777777777782E-3</v>
          </cell>
          <cell r="U69">
            <v>6.053240740740741E-3</v>
          </cell>
          <cell r="V69">
            <v>6.9212962962962969E-3</v>
          </cell>
          <cell r="W69">
            <v>5.8564814814814825E-3</v>
          </cell>
          <cell r="X69">
            <v>5.7986111111111112E-3</v>
          </cell>
          <cell r="Y69">
            <v>3.7499999999999999E-3</v>
          </cell>
          <cell r="Z69">
            <v>4.6412037037037038E-3</v>
          </cell>
          <cell r="AA69">
            <v>3.1250000000000002E-3</v>
          </cell>
          <cell r="AB69">
            <v>4.4328703703703709E-3</v>
          </cell>
          <cell r="AC69">
            <v>3.1597222222222222E-3</v>
          </cell>
          <cell r="AD69">
            <v>4.9787808641975316E-3</v>
          </cell>
          <cell r="AF69" t="str">
            <v>Anhembi</v>
          </cell>
        </row>
        <row r="70">
          <cell r="B70" t="str">
            <v>Centro</v>
          </cell>
          <cell r="C70">
            <v>4.2361111111111106E-3</v>
          </cell>
          <cell r="D70">
            <v>7.3842592592592597E-3</v>
          </cell>
          <cell r="E70">
            <v>6.238425925925925E-3</v>
          </cell>
          <cell r="F70">
            <v>6.4467592592592597E-3</v>
          </cell>
          <cell r="G70">
            <v>7.4999999999999997E-3</v>
          </cell>
          <cell r="H70">
            <v>5.4513888888888884E-3</v>
          </cell>
          <cell r="I70">
            <v>6.0185185185185177E-3</v>
          </cell>
          <cell r="J70">
            <v>4.6874999999999998E-3</v>
          </cell>
          <cell r="K70">
            <v>4.409722222222222E-3</v>
          </cell>
          <cell r="L70">
            <v>3.0902777777777782E-3</v>
          </cell>
          <cell r="M70">
            <v>2.8935185185185188E-3</v>
          </cell>
          <cell r="N70">
            <v>3.5069444444444445E-3</v>
          </cell>
          <cell r="O70">
            <v>5.1552854938271605E-3</v>
          </cell>
          <cell r="Q70" t="str">
            <v>Centro</v>
          </cell>
          <cell r="R70">
            <v>4.2361111111111106E-3</v>
          </cell>
          <cell r="S70">
            <v>7.3842592592592597E-3</v>
          </cell>
          <cell r="T70">
            <v>6.238425925925925E-3</v>
          </cell>
          <cell r="U70">
            <v>6.4467592592592597E-3</v>
          </cell>
          <cell r="V70">
            <v>7.4999999999999997E-3</v>
          </cell>
          <cell r="W70">
            <v>5.4513888888888884E-3</v>
          </cell>
          <cell r="X70">
            <v>6.0185185185185177E-3</v>
          </cell>
          <cell r="Y70">
            <v>4.6874999999999998E-3</v>
          </cell>
          <cell r="Z70">
            <v>4.409722222222222E-3</v>
          </cell>
          <cell r="AA70">
            <v>3.0902777777777782E-3</v>
          </cell>
          <cell r="AB70">
            <v>2.8935185185185188E-3</v>
          </cell>
          <cell r="AC70">
            <v>3.5069444444444445E-3</v>
          </cell>
          <cell r="AD70">
            <v>5.1552854938271605E-3</v>
          </cell>
          <cell r="AF70" t="str">
            <v>Centro</v>
          </cell>
        </row>
        <row r="71">
          <cell r="B71" t="str">
            <v>Grande ABC</v>
          </cell>
          <cell r="C71">
            <v>5.162037037037037E-3</v>
          </cell>
          <cell r="D71">
            <v>5.9027777777777776E-3</v>
          </cell>
          <cell r="E71">
            <v>5.115740740740741E-3</v>
          </cell>
          <cell r="F71">
            <v>4.9074074074074072E-3</v>
          </cell>
          <cell r="G71">
            <v>4.5254629629629629E-3</v>
          </cell>
          <cell r="H71">
            <v>4.3981481481481484E-3</v>
          </cell>
          <cell r="I71">
            <v>5.4050925925925924E-3</v>
          </cell>
          <cell r="J71">
            <v>4.9305555555555552E-3</v>
          </cell>
          <cell r="K71">
            <v>4.7222222222222223E-3</v>
          </cell>
          <cell r="L71">
            <v>4.9074074074074072E-3</v>
          </cell>
          <cell r="M71">
            <v>4.6064814814814814E-3</v>
          </cell>
          <cell r="N71">
            <v>5.0694444444444441E-3</v>
          </cell>
          <cell r="O71">
            <v>4.9710648148148153E-3</v>
          </cell>
          <cell r="Q71" t="str">
            <v>Grande ABC</v>
          </cell>
          <cell r="R71">
            <v>5.162037037037037E-3</v>
          </cell>
          <cell r="S71">
            <v>5.9027777777777776E-3</v>
          </cell>
          <cell r="T71">
            <v>5.115740740740741E-3</v>
          </cell>
          <cell r="U71">
            <v>4.9074074074074072E-3</v>
          </cell>
          <cell r="V71">
            <v>4.5254629629629629E-3</v>
          </cell>
          <cell r="W71">
            <v>4.3981481481481484E-3</v>
          </cell>
          <cell r="X71">
            <v>5.4050925925925924E-3</v>
          </cell>
          <cell r="Y71">
            <v>4.9305555555555552E-3</v>
          </cell>
          <cell r="Z71">
            <v>4.7222222222222223E-3</v>
          </cell>
          <cell r="AA71">
            <v>4.9074074074074072E-3</v>
          </cell>
          <cell r="AB71">
            <v>4.6064814814814814E-3</v>
          </cell>
          <cell r="AC71">
            <v>5.0694444444444441E-3</v>
          </cell>
          <cell r="AD71">
            <v>4.9710648148148153E-3</v>
          </cell>
          <cell r="AF71" t="str">
            <v>Grande ABC</v>
          </cell>
        </row>
        <row r="72">
          <cell r="B72" t="str">
            <v>Leste</v>
          </cell>
          <cell r="C72">
            <v>7.6041666666666662E-3</v>
          </cell>
          <cell r="D72">
            <v>9.0162037037037034E-3</v>
          </cell>
          <cell r="E72">
            <v>8.564814814814815E-3</v>
          </cell>
          <cell r="F72">
            <v>1.300925925925926E-2</v>
          </cell>
          <cell r="G72">
            <v>1.4756944444444446E-2</v>
          </cell>
          <cell r="H72">
            <v>7.2685185185185188E-3</v>
          </cell>
          <cell r="I72">
            <v>5.6018518518518518E-3</v>
          </cell>
          <cell r="J72">
            <v>8.5300925925925926E-3</v>
          </cell>
          <cell r="K72">
            <v>6.5162037037037037E-3</v>
          </cell>
          <cell r="L72">
            <v>6.0185185185185177E-3</v>
          </cell>
          <cell r="M72">
            <v>5.1041666666666666E-3</v>
          </cell>
          <cell r="N72">
            <v>5.4861111111111117E-3</v>
          </cell>
          <cell r="O72">
            <v>8.1230709876543225E-3</v>
          </cell>
          <cell r="Q72" t="str">
            <v>Leste</v>
          </cell>
          <cell r="R72">
            <v>7.6041666666666662E-3</v>
          </cell>
          <cell r="S72">
            <v>9.0162037037037034E-3</v>
          </cell>
          <cell r="T72">
            <v>8.564814814814815E-3</v>
          </cell>
          <cell r="U72">
            <v>1.300925925925926E-2</v>
          </cell>
          <cell r="V72">
            <v>1.4756944444444446E-2</v>
          </cell>
          <cell r="W72">
            <v>7.2685185185185188E-3</v>
          </cell>
          <cell r="X72">
            <v>5.6018518518518518E-3</v>
          </cell>
          <cell r="Y72">
            <v>8.5300925925925926E-3</v>
          </cell>
          <cell r="Z72">
            <v>6.5162037037037037E-3</v>
          </cell>
          <cell r="AA72">
            <v>6.0185185185185177E-3</v>
          </cell>
          <cell r="AB72">
            <v>5.1041666666666666E-3</v>
          </cell>
          <cell r="AC72">
            <v>5.4861111111111117E-3</v>
          </cell>
          <cell r="AD72">
            <v>8.1230709876543225E-3</v>
          </cell>
          <cell r="AF72" t="str">
            <v>Leste</v>
          </cell>
        </row>
        <row r="73">
          <cell r="B73" t="str">
            <v>Oeste</v>
          </cell>
          <cell r="C73">
            <v>4.6412037037037038E-3</v>
          </cell>
          <cell r="D73">
            <v>6.6782407407407415E-3</v>
          </cell>
          <cell r="E73">
            <v>5.4861111111111117E-3</v>
          </cell>
          <cell r="F73">
            <v>5.6134259259259271E-3</v>
          </cell>
          <cell r="G73">
            <v>4.8611111111111112E-3</v>
          </cell>
          <cell r="H73">
            <v>4.6759259259259263E-3</v>
          </cell>
          <cell r="I73">
            <v>4.6990740740740743E-3</v>
          </cell>
          <cell r="J73">
            <v>3.9120370370370368E-3</v>
          </cell>
          <cell r="K73">
            <v>4.1203703703703706E-3</v>
          </cell>
          <cell r="L73">
            <v>2.4537037037037036E-3</v>
          </cell>
          <cell r="M73">
            <v>2.9166666666666668E-3</v>
          </cell>
          <cell r="N73">
            <v>2.2916666666666667E-3</v>
          </cell>
          <cell r="O73">
            <v>4.3624614197530862E-3</v>
          </cell>
          <cell r="Q73" t="str">
            <v>Oeste</v>
          </cell>
          <cell r="R73">
            <v>4.6412037037037038E-3</v>
          </cell>
          <cell r="S73">
            <v>6.6782407407407415E-3</v>
          </cell>
          <cell r="T73">
            <v>5.4861111111111117E-3</v>
          </cell>
          <cell r="U73">
            <v>5.6134259259259271E-3</v>
          </cell>
          <cell r="V73">
            <v>4.8611111111111112E-3</v>
          </cell>
          <cell r="W73">
            <v>4.6759259259259263E-3</v>
          </cell>
          <cell r="X73">
            <v>4.6990740740740743E-3</v>
          </cell>
          <cell r="Y73">
            <v>3.9120370370370368E-3</v>
          </cell>
          <cell r="Z73">
            <v>4.1203703703703706E-3</v>
          </cell>
          <cell r="AA73">
            <v>2.4537037037037036E-3</v>
          </cell>
          <cell r="AB73">
            <v>2.9166666666666668E-3</v>
          </cell>
          <cell r="AC73">
            <v>2.2916666666666667E-3</v>
          </cell>
          <cell r="AD73">
            <v>4.3624614197530862E-3</v>
          </cell>
          <cell r="AF73" t="str">
            <v>Oeste</v>
          </cell>
        </row>
        <row r="74">
          <cell r="B74" t="str">
            <v>SP Sul</v>
          </cell>
          <cell r="C74">
            <v>8.2986111111111108E-3</v>
          </cell>
          <cell r="D74">
            <v>1.0486111111111111E-2</v>
          </cell>
          <cell r="E74">
            <v>8.0787037037037043E-3</v>
          </cell>
          <cell r="F74">
            <v>5.4050925925925924E-3</v>
          </cell>
          <cell r="G74">
            <v>4.6180555555555558E-3</v>
          </cell>
          <cell r="H74">
            <v>4.9768518518518521E-3</v>
          </cell>
          <cell r="I74">
            <v>6.3888888888888884E-3</v>
          </cell>
          <cell r="J74">
            <v>5.6712962962962958E-3</v>
          </cell>
          <cell r="K74">
            <v>7.5231481481481477E-3</v>
          </cell>
          <cell r="L74">
            <v>5.4629629629629637E-3</v>
          </cell>
          <cell r="M74">
            <v>6.3657407407407404E-3</v>
          </cell>
          <cell r="N74">
            <v>4.6643518518518518E-3</v>
          </cell>
          <cell r="O74">
            <v>6.4949845679012352E-3</v>
          </cell>
          <cell r="Q74" t="str">
            <v>SP Sul</v>
          </cell>
          <cell r="R74">
            <v>8.2986111111111108E-3</v>
          </cell>
          <cell r="S74">
            <v>1.0486111111111111E-2</v>
          </cell>
          <cell r="T74">
            <v>8.0787037037037043E-3</v>
          </cell>
          <cell r="U74">
            <v>5.4050925925925924E-3</v>
          </cell>
          <cell r="V74">
            <v>4.6180555555555558E-3</v>
          </cell>
          <cell r="W74">
            <v>4.9768518518518521E-3</v>
          </cell>
          <cell r="X74">
            <v>6.3888888888888884E-3</v>
          </cell>
          <cell r="Y74">
            <v>5.6712962962962958E-3</v>
          </cell>
          <cell r="Z74">
            <v>7.5231481481481477E-3</v>
          </cell>
          <cell r="AA74">
            <v>5.4629629629629637E-3</v>
          </cell>
          <cell r="AB74">
            <v>6.3657407407407404E-3</v>
          </cell>
          <cell r="AC74">
            <v>4.6643518518518518E-3</v>
          </cell>
          <cell r="AD74">
            <v>6.4949845679012352E-3</v>
          </cell>
          <cell r="AF74" t="str">
            <v>SP Sul</v>
          </cell>
        </row>
        <row r="75">
          <cell r="B75" t="str">
            <v>Eletropaulo</v>
          </cell>
          <cell r="C75">
            <v>5.7291666666666671E-3</v>
          </cell>
          <cell r="D75">
            <v>7.2337962962962963E-3</v>
          </cell>
          <cell r="E75">
            <v>6.2847222222222228E-3</v>
          </cell>
          <cell r="F75">
            <v>6.8055555555555569E-3</v>
          </cell>
          <cell r="G75">
            <v>6.7592592592592591E-3</v>
          </cell>
          <cell r="H75">
            <v>5.2893518518518515E-3</v>
          </cell>
          <cell r="I75">
            <v>5.5555555555555558E-3</v>
          </cell>
          <cell r="J75">
            <v>5.1273148148148146E-3</v>
          </cell>
          <cell r="K75">
            <v>5.162037037037037E-3</v>
          </cell>
          <cell r="L75">
            <v>4.155092592592593E-3</v>
          </cell>
          <cell r="M75">
            <v>4.2939814814814811E-3</v>
          </cell>
          <cell r="N75">
            <v>3.9814814814814817E-3</v>
          </cell>
          <cell r="O75">
            <v>5.531442901234568E-3</v>
          </cell>
          <cell r="Q75" t="str">
            <v>Eletropaulo</v>
          </cell>
          <cell r="R75">
            <v>5.7291666666666671E-3</v>
          </cell>
          <cell r="S75">
            <v>7.2337962962962963E-3</v>
          </cell>
          <cell r="T75">
            <v>6.2847222222222228E-3</v>
          </cell>
          <cell r="U75">
            <v>6.8055555555555569E-3</v>
          </cell>
          <cell r="V75">
            <v>6.7592592592592591E-3</v>
          </cell>
          <cell r="W75">
            <v>5.2893518518518515E-3</v>
          </cell>
          <cell r="X75">
            <v>5.5555555555555558E-3</v>
          </cell>
          <cell r="Y75">
            <v>5.1273148148148146E-3</v>
          </cell>
          <cell r="Z75">
            <v>5.162037037037037E-3</v>
          </cell>
          <cell r="AA75">
            <v>4.155092592592593E-3</v>
          </cell>
          <cell r="AB75">
            <v>4.2939814814814811E-3</v>
          </cell>
          <cell r="AC75">
            <v>3.9814814814814817E-3</v>
          </cell>
          <cell r="AD75">
            <v>5.531442901234568E-3</v>
          </cell>
          <cell r="AF75" t="str">
            <v>Eletropaulo</v>
          </cell>
        </row>
      </sheetData>
      <sheetData sheetId="88" refreshError="1"/>
      <sheetData sheetId="89" refreshError="1"/>
      <sheetData sheetId="90" refreshError="1"/>
      <sheetData sheetId="91" refreshError="1"/>
      <sheetData sheetId="92" refreshError="1"/>
      <sheetData sheetId="93" refreshError="1"/>
      <sheetData sheetId="94" refreshError="1">
        <row r="50">
          <cell r="C50">
            <v>0</v>
          </cell>
          <cell r="D50">
            <v>0</v>
          </cell>
          <cell r="E50">
            <v>0</v>
          </cell>
          <cell r="F50">
            <v>0</v>
          </cell>
          <cell r="G50">
            <v>0</v>
          </cell>
          <cell r="H50">
            <v>0</v>
          </cell>
          <cell r="I50">
            <v>0</v>
          </cell>
          <cell r="J50">
            <v>0</v>
          </cell>
          <cell r="K50">
            <v>0</v>
          </cell>
          <cell r="L50">
            <v>0</v>
          </cell>
          <cell r="M50">
            <v>0</v>
          </cell>
          <cell r="N50">
            <v>0</v>
          </cell>
          <cell r="O50">
            <v>0</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1</v>
          </cell>
          <cell r="E53">
            <v>0</v>
          </cell>
          <cell r="F53">
            <v>0</v>
          </cell>
          <cell r="G53">
            <v>0</v>
          </cell>
          <cell r="H53">
            <v>0</v>
          </cell>
          <cell r="I53">
            <v>0</v>
          </cell>
          <cell r="J53">
            <v>0</v>
          </cell>
          <cell r="K53">
            <v>0</v>
          </cell>
          <cell r="L53">
            <v>0</v>
          </cell>
          <cell r="M53">
            <v>0</v>
          </cell>
          <cell r="N53">
            <v>0</v>
          </cell>
          <cell r="O53">
            <v>1</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0</v>
          </cell>
          <cell r="D56">
            <v>1</v>
          </cell>
          <cell r="E56">
            <v>0</v>
          </cell>
          <cell r="F56">
            <v>0</v>
          </cell>
          <cell r="G56">
            <v>0</v>
          </cell>
          <cell r="H56">
            <v>0</v>
          </cell>
          <cell r="I56">
            <v>0</v>
          </cell>
          <cell r="J56">
            <v>0</v>
          </cell>
          <cell r="K56">
            <v>0</v>
          </cell>
          <cell r="L56">
            <v>0</v>
          </cell>
          <cell r="M56">
            <v>0</v>
          </cell>
          <cell r="N56">
            <v>0</v>
          </cell>
          <cell r="O56">
            <v>1</v>
          </cell>
        </row>
        <row r="60">
          <cell r="C60">
            <v>0</v>
          </cell>
          <cell r="D60">
            <v>5</v>
          </cell>
          <cell r="E60">
            <v>5</v>
          </cell>
          <cell r="F60">
            <v>9</v>
          </cell>
          <cell r="G60">
            <v>5</v>
          </cell>
          <cell r="H60">
            <v>4</v>
          </cell>
          <cell r="I60">
            <v>0</v>
          </cell>
          <cell r="J60">
            <v>8</v>
          </cell>
          <cell r="K60">
            <v>5</v>
          </cell>
          <cell r="L60">
            <v>0</v>
          </cell>
          <cell r="M60">
            <v>1</v>
          </cell>
          <cell r="N60">
            <v>2</v>
          </cell>
          <cell r="O60">
            <v>44</v>
          </cell>
        </row>
        <row r="61">
          <cell r="C61">
            <v>0</v>
          </cell>
          <cell r="D61">
            <v>0</v>
          </cell>
          <cell r="E61">
            <v>13</v>
          </cell>
          <cell r="F61">
            <v>7</v>
          </cell>
          <cell r="G61">
            <v>4</v>
          </cell>
          <cell r="H61">
            <v>4</v>
          </cell>
          <cell r="I61">
            <v>5</v>
          </cell>
          <cell r="J61">
            <v>5</v>
          </cell>
          <cell r="K61">
            <v>4</v>
          </cell>
          <cell r="L61">
            <v>0</v>
          </cell>
          <cell r="M61">
            <v>2</v>
          </cell>
          <cell r="N61">
            <v>0</v>
          </cell>
          <cell r="O61">
            <v>44</v>
          </cell>
        </row>
        <row r="62">
          <cell r="C62">
            <v>0</v>
          </cell>
          <cell r="D62">
            <v>0</v>
          </cell>
          <cell r="E62">
            <v>0</v>
          </cell>
          <cell r="F62">
            <v>1</v>
          </cell>
          <cell r="G62">
            <v>0</v>
          </cell>
          <cell r="H62">
            <v>0</v>
          </cell>
          <cell r="I62">
            <v>0</v>
          </cell>
          <cell r="J62">
            <v>0</v>
          </cell>
          <cell r="K62">
            <v>0</v>
          </cell>
          <cell r="L62">
            <v>0</v>
          </cell>
          <cell r="M62">
            <v>0</v>
          </cell>
          <cell r="N62">
            <v>0</v>
          </cell>
          <cell r="O62">
            <v>1</v>
          </cell>
        </row>
        <row r="63">
          <cell r="C63">
            <v>6</v>
          </cell>
          <cell r="D63">
            <v>21</v>
          </cell>
          <cell r="E63">
            <v>22</v>
          </cell>
          <cell r="F63">
            <v>21</v>
          </cell>
          <cell r="G63">
            <v>8</v>
          </cell>
          <cell r="H63">
            <v>7</v>
          </cell>
          <cell r="I63">
            <v>9</v>
          </cell>
          <cell r="J63">
            <v>15</v>
          </cell>
          <cell r="K63">
            <v>12</v>
          </cell>
          <cell r="L63">
            <v>1</v>
          </cell>
          <cell r="M63">
            <v>5</v>
          </cell>
          <cell r="N63">
            <v>1</v>
          </cell>
          <cell r="O63">
            <v>128</v>
          </cell>
        </row>
        <row r="64">
          <cell r="C64">
            <v>2</v>
          </cell>
          <cell r="D64">
            <v>0</v>
          </cell>
          <cell r="E64">
            <v>4</v>
          </cell>
          <cell r="F64">
            <v>4</v>
          </cell>
          <cell r="G64">
            <v>1</v>
          </cell>
          <cell r="H64">
            <v>2</v>
          </cell>
          <cell r="I64">
            <v>3</v>
          </cell>
          <cell r="J64">
            <v>3</v>
          </cell>
          <cell r="K64">
            <v>1</v>
          </cell>
          <cell r="L64">
            <v>0</v>
          </cell>
          <cell r="M64">
            <v>0</v>
          </cell>
          <cell r="N64">
            <v>0</v>
          </cell>
          <cell r="O64">
            <v>20</v>
          </cell>
        </row>
        <row r="65">
          <cell r="C65">
            <v>0</v>
          </cell>
          <cell r="D65">
            <v>14</v>
          </cell>
          <cell r="E65">
            <v>15</v>
          </cell>
          <cell r="F65">
            <v>15</v>
          </cell>
          <cell r="G65">
            <v>3</v>
          </cell>
          <cell r="H65">
            <v>3</v>
          </cell>
          <cell r="I65">
            <v>4</v>
          </cell>
          <cell r="J65">
            <v>8</v>
          </cell>
          <cell r="K65">
            <v>4</v>
          </cell>
          <cell r="L65">
            <v>1</v>
          </cell>
          <cell r="M65">
            <v>0</v>
          </cell>
          <cell r="N65">
            <v>7</v>
          </cell>
          <cell r="O65">
            <v>74</v>
          </cell>
        </row>
        <row r="66">
          <cell r="C66">
            <v>8</v>
          </cell>
          <cell r="D66">
            <v>40</v>
          </cell>
          <cell r="E66">
            <v>59</v>
          </cell>
          <cell r="F66">
            <v>57</v>
          </cell>
          <cell r="G66">
            <v>21</v>
          </cell>
          <cell r="H66">
            <v>20</v>
          </cell>
          <cell r="I66">
            <v>21</v>
          </cell>
          <cell r="J66">
            <v>39</v>
          </cell>
          <cell r="K66">
            <v>26</v>
          </cell>
          <cell r="L66">
            <v>2</v>
          </cell>
          <cell r="M66">
            <v>8</v>
          </cell>
          <cell r="N66">
            <v>10</v>
          </cell>
          <cell r="O66">
            <v>311</v>
          </cell>
        </row>
        <row r="70">
          <cell r="C70">
            <v>0</v>
          </cell>
          <cell r="D70">
            <v>0</v>
          </cell>
          <cell r="E70">
            <v>0</v>
          </cell>
          <cell r="F70">
            <v>0</v>
          </cell>
          <cell r="G70">
            <v>0</v>
          </cell>
          <cell r="H70">
            <v>0</v>
          </cell>
          <cell r="I70">
            <v>0</v>
          </cell>
          <cell r="J70">
            <v>0</v>
          </cell>
          <cell r="K70">
            <v>0</v>
          </cell>
          <cell r="L70">
            <v>0</v>
          </cell>
          <cell r="M70">
            <v>0</v>
          </cell>
          <cell r="N70">
            <v>0</v>
          </cell>
          <cell r="O70">
            <v>0</v>
          </cell>
        </row>
        <row r="71">
          <cell r="C71">
            <v>3</v>
          </cell>
          <cell r="D71">
            <v>0</v>
          </cell>
          <cell r="E71">
            <v>0</v>
          </cell>
          <cell r="F71">
            <v>0</v>
          </cell>
          <cell r="G71">
            <v>0</v>
          </cell>
          <cell r="H71">
            <v>0</v>
          </cell>
          <cell r="I71">
            <v>0</v>
          </cell>
          <cell r="J71">
            <v>0</v>
          </cell>
          <cell r="K71">
            <v>0</v>
          </cell>
          <cell r="L71">
            <v>0</v>
          </cell>
          <cell r="M71">
            <v>0</v>
          </cell>
          <cell r="N71">
            <v>0</v>
          </cell>
          <cell r="O71">
            <v>3</v>
          </cell>
        </row>
        <row r="72">
          <cell r="C72">
            <v>0</v>
          </cell>
          <cell r="D72">
            <v>0</v>
          </cell>
          <cell r="E72">
            <v>0</v>
          </cell>
          <cell r="F72">
            <v>0</v>
          </cell>
          <cell r="G72">
            <v>0</v>
          </cell>
          <cell r="H72">
            <v>0</v>
          </cell>
          <cell r="I72">
            <v>0</v>
          </cell>
          <cell r="J72">
            <v>1</v>
          </cell>
          <cell r="K72">
            <v>1</v>
          </cell>
          <cell r="L72">
            <v>0</v>
          </cell>
          <cell r="M72">
            <v>0</v>
          </cell>
          <cell r="N72">
            <v>0</v>
          </cell>
          <cell r="O72">
            <v>2</v>
          </cell>
        </row>
        <row r="73">
          <cell r="C73">
            <v>0</v>
          </cell>
          <cell r="D73">
            <v>1</v>
          </cell>
          <cell r="E73">
            <v>2</v>
          </cell>
          <cell r="F73">
            <v>4</v>
          </cell>
          <cell r="G73">
            <v>2</v>
          </cell>
          <cell r="H73">
            <v>4</v>
          </cell>
          <cell r="I73">
            <v>1</v>
          </cell>
          <cell r="J73">
            <v>1</v>
          </cell>
          <cell r="K73">
            <v>4</v>
          </cell>
          <cell r="L73">
            <v>0</v>
          </cell>
          <cell r="M73">
            <v>0</v>
          </cell>
          <cell r="N73">
            <v>0</v>
          </cell>
          <cell r="O73">
            <v>19</v>
          </cell>
        </row>
        <row r="74">
          <cell r="C74">
            <v>0</v>
          </cell>
          <cell r="D74">
            <v>0</v>
          </cell>
          <cell r="E74">
            <v>2</v>
          </cell>
          <cell r="F74">
            <v>0</v>
          </cell>
          <cell r="G74">
            <v>0</v>
          </cell>
          <cell r="H74">
            <v>1</v>
          </cell>
          <cell r="I74">
            <v>0</v>
          </cell>
          <cell r="J74">
            <v>1</v>
          </cell>
          <cell r="K74">
            <v>0</v>
          </cell>
          <cell r="L74">
            <v>0</v>
          </cell>
          <cell r="M74">
            <v>0</v>
          </cell>
          <cell r="N74">
            <v>0</v>
          </cell>
          <cell r="O74">
            <v>4</v>
          </cell>
        </row>
        <row r="75">
          <cell r="C75">
            <v>0</v>
          </cell>
          <cell r="D75">
            <v>0</v>
          </cell>
          <cell r="E75">
            <v>2</v>
          </cell>
          <cell r="F75">
            <v>1</v>
          </cell>
          <cell r="G75">
            <v>0</v>
          </cell>
          <cell r="H75">
            <v>0</v>
          </cell>
          <cell r="I75">
            <v>0</v>
          </cell>
          <cell r="J75">
            <v>0</v>
          </cell>
          <cell r="K75">
            <v>0</v>
          </cell>
          <cell r="L75">
            <v>0</v>
          </cell>
          <cell r="M75">
            <v>0</v>
          </cell>
          <cell r="N75">
            <v>0</v>
          </cell>
          <cell r="O75">
            <v>3</v>
          </cell>
        </row>
        <row r="76">
          <cell r="C76">
            <v>3</v>
          </cell>
          <cell r="D76">
            <v>1</v>
          </cell>
          <cell r="E76">
            <v>6</v>
          </cell>
          <cell r="F76">
            <v>5</v>
          </cell>
          <cell r="G76">
            <v>2</v>
          </cell>
          <cell r="H76">
            <v>5</v>
          </cell>
          <cell r="I76">
            <v>1</v>
          </cell>
          <cell r="J76">
            <v>3</v>
          </cell>
          <cell r="K76">
            <v>5</v>
          </cell>
          <cell r="L76">
            <v>0</v>
          </cell>
          <cell r="M76">
            <v>0</v>
          </cell>
          <cell r="N76">
            <v>0</v>
          </cell>
          <cell r="O76">
            <v>31</v>
          </cell>
        </row>
      </sheetData>
      <sheetData sheetId="95" refreshError="1"/>
      <sheetData sheetId="96" refreshError="1">
        <row r="24">
          <cell r="D24">
            <v>71</v>
          </cell>
          <cell r="E24">
            <v>80</v>
          </cell>
          <cell r="F24">
            <v>77</v>
          </cell>
          <cell r="G24">
            <v>91</v>
          </cell>
          <cell r="H24">
            <v>143</v>
          </cell>
          <cell r="I24">
            <v>181</v>
          </cell>
          <cell r="J24">
            <v>110</v>
          </cell>
          <cell r="K24">
            <v>98</v>
          </cell>
          <cell r="L24">
            <v>63</v>
          </cell>
          <cell r="M24">
            <v>69</v>
          </cell>
          <cell r="N24">
            <v>80</v>
          </cell>
          <cell r="O24">
            <v>59</v>
          </cell>
          <cell r="P24">
            <v>1122</v>
          </cell>
        </row>
        <row r="25">
          <cell r="D25">
            <v>111</v>
          </cell>
          <cell r="E25">
            <v>243</v>
          </cell>
          <cell r="F25">
            <v>391</v>
          </cell>
          <cell r="G25">
            <v>219</v>
          </cell>
          <cell r="H25">
            <v>103</v>
          </cell>
          <cell r="I25">
            <v>107</v>
          </cell>
          <cell r="J25">
            <v>114</v>
          </cell>
          <cell r="K25">
            <v>91</v>
          </cell>
          <cell r="L25">
            <v>92</v>
          </cell>
          <cell r="M25">
            <v>77</v>
          </cell>
          <cell r="N25">
            <v>101</v>
          </cell>
          <cell r="O25">
            <v>76</v>
          </cell>
          <cell r="P25">
            <v>1725</v>
          </cell>
        </row>
        <row r="26">
          <cell r="D26">
            <v>144</v>
          </cell>
          <cell r="E26">
            <v>173</v>
          </cell>
          <cell r="F26">
            <v>165</v>
          </cell>
          <cell r="G26">
            <v>106</v>
          </cell>
          <cell r="H26">
            <v>104</v>
          </cell>
          <cell r="I26">
            <v>107</v>
          </cell>
          <cell r="J26">
            <v>80</v>
          </cell>
          <cell r="K26">
            <v>183</v>
          </cell>
          <cell r="L26">
            <v>155</v>
          </cell>
          <cell r="M26">
            <v>89</v>
          </cell>
          <cell r="N26">
            <v>77</v>
          </cell>
          <cell r="O26">
            <v>120</v>
          </cell>
          <cell r="P26">
            <v>1503</v>
          </cell>
        </row>
        <row r="27">
          <cell r="D27">
            <v>554</v>
          </cell>
          <cell r="E27">
            <v>793</v>
          </cell>
          <cell r="F27">
            <v>1103</v>
          </cell>
          <cell r="G27">
            <v>889</v>
          </cell>
          <cell r="H27">
            <v>596</v>
          </cell>
          <cell r="I27">
            <v>904</v>
          </cell>
          <cell r="J27">
            <v>426</v>
          </cell>
          <cell r="K27">
            <v>386</v>
          </cell>
          <cell r="L27">
            <v>459</v>
          </cell>
          <cell r="M27">
            <v>630</v>
          </cell>
          <cell r="N27">
            <v>412</v>
          </cell>
          <cell r="O27">
            <v>311</v>
          </cell>
          <cell r="P27">
            <v>7463</v>
          </cell>
        </row>
        <row r="28">
          <cell r="D28">
            <v>214</v>
          </cell>
          <cell r="E28">
            <v>282</v>
          </cell>
          <cell r="F28">
            <v>426</v>
          </cell>
          <cell r="G28">
            <v>418</v>
          </cell>
          <cell r="H28">
            <v>378</v>
          </cell>
          <cell r="I28">
            <v>340</v>
          </cell>
          <cell r="J28">
            <v>206</v>
          </cell>
          <cell r="K28">
            <v>250</v>
          </cell>
          <cell r="L28">
            <v>172</v>
          </cell>
          <cell r="M28">
            <v>225</v>
          </cell>
          <cell r="N28">
            <v>333</v>
          </cell>
          <cell r="O28">
            <v>259</v>
          </cell>
          <cell r="P28">
            <v>3503</v>
          </cell>
        </row>
        <row r="29">
          <cell r="D29">
            <v>332</v>
          </cell>
          <cell r="E29">
            <v>350</v>
          </cell>
          <cell r="F29">
            <v>302</v>
          </cell>
          <cell r="G29">
            <v>272</v>
          </cell>
          <cell r="H29">
            <v>328</v>
          </cell>
          <cell r="I29">
            <v>544</v>
          </cell>
          <cell r="J29">
            <v>300</v>
          </cell>
          <cell r="K29">
            <v>196</v>
          </cell>
          <cell r="L29">
            <v>176</v>
          </cell>
          <cell r="M29">
            <v>213</v>
          </cell>
          <cell r="N29">
            <v>168</v>
          </cell>
          <cell r="O29">
            <v>175</v>
          </cell>
          <cell r="P29">
            <v>3356</v>
          </cell>
        </row>
        <row r="30">
          <cell r="D30">
            <v>1426</v>
          </cell>
          <cell r="E30">
            <v>1921</v>
          </cell>
          <cell r="F30">
            <v>2464</v>
          </cell>
          <cell r="G30">
            <v>1995</v>
          </cell>
          <cell r="H30">
            <v>1652</v>
          </cell>
          <cell r="I30">
            <v>2183</v>
          </cell>
          <cell r="J30">
            <v>1236</v>
          </cell>
          <cell r="K30">
            <v>1204</v>
          </cell>
          <cell r="L30">
            <v>1117</v>
          </cell>
          <cell r="M30">
            <v>1303</v>
          </cell>
          <cell r="N30">
            <v>1171</v>
          </cell>
          <cell r="O30">
            <v>1000</v>
          </cell>
          <cell r="P30">
            <v>18672</v>
          </cell>
        </row>
        <row r="33">
          <cell r="D33">
            <v>132</v>
          </cell>
          <cell r="E33">
            <v>74</v>
          </cell>
          <cell r="F33">
            <v>58</v>
          </cell>
          <cell r="G33">
            <v>53</v>
          </cell>
          <cell r="H33">
            <v>106</v>
          </cell>
          <cell r="I33">
            <v>83</v>
          </cell>
          <cell r="J33">
            <v>83</v>
          </cell>
          <cell r="K33">
            <v>92</v>
          </cell>
          <cell r="L33">
            <v>37</v>
          </cell>
          <cell r="M33">
            <v>42</v>
          </cell>
          <cell r="N33">
            <v>32</v>
          </cell>
          <cell r="O33">
            <v>47</v>
          </cell>
          <cell r="P33">
            <v>839</v>
          </cell>
        </row>
        <row r="34">
          <cell r="D34">
            <v>81</v>
          </cell>
          <cell r="E34">
            <v>111</v>
          </cell>
          <cell r="F34">
            <v>85</v>
          </cell>
          <cell r="G34">
            <v>45</v>
          </cell>
          <cell r="H34">
            <v>27</v>
          </cell>
          <cell r="I34">
            <v>27</v>
          </cell>
          <cell r="J34">
            <v>19</v>
          </cell>
          <cell r="K34">
            <v>52</v>
          </cell>
          <cell r="L34">
            <v>43</v>
          </cell>
          <cell r="M34">
            <v>26</v>
          </cell>
          <cell r="N34">
            <v>23</v>
          </cell>
          <cell r="O34">
            <v>23</v>
          </cell>
          <cell r="P34">
            <v>562</v>
          </cell>
        </row>
        <row r="35">
          <cell r="D35">
            <v>97</v>
          </cell>
          <cell r="E35">
            <v>75</v>
          </cell>
          <cell r="F35">
            <v>77</v>
          </cell>
          <cell r="G35">
            <v>38</v>
          </cell>
          <cell r="H35">
            <v>35</v>
          </cell>
          <cell r="I35">
            <v>13</v>
          </cell>
          <cell r="J35">
            <v>12</v>
          </cell>
          <cell r="K35">
            <v>22</v>
          </cell>
          <cell r="L35">
            <v>21</v>
          </cell>
          <cell r="M35">
            <v>33</v>
          </cell>
          <cell r="N35">
            <v>28</v>
          </cell>
          <cell r="O35">
            <v>19</v>
          </cell>
          <cell r="P35">
            <v>470</v>
          </cell>
        </row>
        <row r="36">
          <cell r="D36">
            <v>359</v>
          </cell>
          <cell r="E36">
            <v>353</v>
          </cell>
          <cell r="F36">
            <v>404</v>
          </cell>
          <cell r="G36">
            <v>340</v>
          </cell>
          <cell r="H36">
            <v>263</v>
          </cell>
          <cell r="I36">
            <v>204</v>
          </cell>
          <cell r="J36">
            <v>206</v>
          </cell>
          <cell r="K36">
            <v>239</v>
          </cell>
          <cell r="L36">
            <v>253</v>
          </cell>
          <cell r="M36">
            <v>254</v>
          </cell>
          <cell r="N36">
            <v>239</v>
          </cell>
          <cell r="O36">
            <v>217</v>
          </cell>
          <cell r="P36">
            <v>3331</v>
          </cell>
        </row>
        <row r="37">
          <cell r="D37">
            <v>294</v>
          </cell>
          <cell r="E37">
            <v>157</v>
          </cell>
          <cell r="F37">
            <v>208</v>
          </cell>
          <cell r="G37">
            <v>134</v>
          </cell>
          <cell r="H37">
            <v>125</v>
          </cell>
          <cell r="I37">
            <v>93</v>
          </cell>
          <cell r="J37">
            <v>159</v>
          </cell>
          <cell r="K37">
            <v>97</v>
          </cell>
          <cell r="L37">
            <v>75</v>
          </cell>
          <cell r="M37">
            <v>46</v>
          </cell>
          <cell r="N37">
            <v>34</v>
          </cell>
          <cell r="O37">
            <v>27</v>
          </cell>
          <cell r="P37">
            <v>1449</v>
          </cell>
        </row>
        <row r="38">
          <cell r="D38">
            <v>166</v>
          </cell>
          <cell r="E38">
            <v>184</v>
          </cell>
          <cell r="F38">
            <v>260</v>
          </cell>
          <cell r="G38">
            <v>168</v>
          </cell>
          <cell r="H38">
            <v>153</v>
          </cell>
          <cell r="I38">
            <v>164</v>
          </cell>
          <cell r="J38">
            <v>182</v>
          </cell>
          <cell r="K38">
            <v>197</v>
          </cell>
          <cell r="L38">
            <v>130</v>
          </cell>
          <cell r="M38">
            <v>91</v>
          </cell>
          <cell r="N38">
            <v>92</v>
          </cell>
          <cell r="O38">
            <v>98</v>
          </cell>
          <cell r="P38">
            <v>1885</v>
          </cell>
        </row>
        <row r="39">
          <cell r="D39">
            <v>1129</v>
          </cell>
          <cell r="E39">
            <v>954</v>
          </cell>
          <cell r="F39">
            <v>1092</v>
          </cell>
          <cell r="G39">
            <v>778</v>
          </cell>
          <cell r="H39">
            <v>709</v>
          </cell>
          <cell r="I39">
            <v>584</v>
          </cell>
          <cell r="J39">
            <v>661</v>
          </cell>
          <cell r="K39">
            <v>699</v>
          </cell>
          <cell r="L39">
            <v>559</v>
          </cell>
          <cell r="M39">
            <v>492</v>
          </cell>
          <cell r="N39">
            <v>448</v>
          </cell>
          <cell r="O39">
            <v>431</v>
          </cell>
          <cell r="P39">
            <v>8536</v>
          </cell>
        </row>
        <row r="42">
          <cell r="D42">
            <v>0.85915492957746475</v>
          </cell>
          <cell r="E42">
            <v>-7.4999999999999997E-2</v>
          </cell>
          <cell r="F42">
            <v>-0.24675324675324672</v>
          </cell>
          <cell r="G42">
            <v>-0.41758241758241754</v>
          </cell>
          <cell r="H42">
            <v>-0.25874125874125875</v>
          </cell>
          <cell r="I42">
            <v>-0.54143646408839774</v>
          </cell>
          <cell r="J42">
            <v>-0.24545454545454548</v>
          </cell>
          <cell r="K42">
            <v>-6.1224489795918324E-2</v>
          </cell>
          <cell r="L42">
            <v>-0.41269841269841268</v>
          </cell>
          <cell r="M42">
            <v>-0.39130434782608692</v>
          </cell>
          <cell r="N42">
            <v>-0.6</v>
          </cell>
          <cell r="O42">
            <v>-0.20338983050847459</v>
          </cell>
          <cell r="P42">
            <v>-0.25222816399286985</v>
          </cell>
        </row>
        <row r="43">
          <cell r="D43">
            <v>-0.27027027027027029</v>
          </cell>
          <cell r="E43">
            <v>-0.54320987654320985</v>
          </cell>
          <cell r="F43">
            <v>-0.78260869565217395</v>
          </cell>
          <cell r="G43">
            <v>-0.79452054794520555</v>
          </cell>
          <cell r="H43">
            <v>-0.73786407766990292</v>
          </cell>
          <cell r="I43">
            <v>-0.74766355140186924</v>
          </cell>
          <cell r="J43">
            <v>-0.83333333333333337</v>
          </cell>
          <cell r="K43">
            <v>-0.4285714285714286</v>
          </cell>
          <cell r="L43">
            <v>-0.53260869565217384</v>
          </cell>
          <cell r="M43">
            <v>-0.66233766233766234</v>
          </cell>
          <cell r="N43">
            <v>-0.7722772277227723</v>
          </cell>
          <cell r="O43">
            <v>-0.69736842105263164</v>
          </cell>
          <cell r="P43">
            <v>-0.67420289855072468</v>
          </cell>
        </row>
        <row r="44">
          <cell r="D44">
            <v>-0.32638888888888884</v>
          </cell>
          <cell r="E44">
            <v>-0.56647398843930641</v>
          </cell>
          <cell r="F44">
            <v>-0.53333333333333333</v>
          </cell>
          <cell r="G44">
            <v>-0.64150943396226423</v>
          </cell>
          <cell r="H44">
            <v>-0.66346153846153844</v>
          </cell>
          <cell r="I44">
            <v>-0.87850467289719625</v>
          </cell>
          <cell r="J44">
            <v>-0.85</v>
          </cell>
          <cell r="K44">
            <v>-0.8797814207650273</v>
          </cell>
          <cell r="L44">
            <v>-0.86451612903225805</v>
          </cell>
          <cell r="M44">
            <v>-0.6292134831460674</v>
          </cell>
          <cell r="N44">
            <v>-0.63636363636363635</v>
          </cell>
          <cell r="O44">
            <v>-0.84166666666666667</v>
          </cell>
          <cell r="P44">
            <v>-0.68729208250166329</v>
          </cell>
        </row>
        <row r="45">
          <cell r="D45">
            <v>-0.35198555956678701</v>
          </cell>
          <cell r="E45">
            <v>-0.55485498108448927</v>
          </cell>
          <cell r="F45">
            <v>-0.63372620126926571</v>
          </cell>
          <cell r="G45">
            <v>-0.6175478065241844</v>
          </cell>
          <cell r="H45">
            <v>-0.5587248322147651</v>
          </cell>
          <cell r="I45">
            <v>-0.77433628318584069</v>
          </cell>
          <cell r="J45">
            <v>-0.51643192488262912</v>
          </cell>
          <cell r="K45">
            <v>-0.38082901554404147</v>
          </cell>
          <cell r="L45">
            <v>-0.44880174291939001</v>
          </cell>
          <cell r="M45">
            <v>-0.59682539682539681</v>
          </cell>
          <cell r="N45">
            <v>-0.41990291262135926</v>
          </cell>
          <cell r="O45">
            <v>-0.30225080385852088</v>
          </cell>
          <cell r="P45">
            <v>-0.55366474608066463</v>
          </cell>
        </row>
        <row r="46">
          <cell r="D46">
            <v>0.37383177570093462</v>
          </cell>
          <cell r="E46">
            <v>-0.44326241134751776</v>
          </cell>
          <cell r="F46">
            <v>-0.51173708920187799</v>
          </cell>
          <cell r="G46">
            <v>-0.67942583732057416</v>
          </cell>
          <cell r="H46">
            <v>-0.6693121693121693</v>
          </cell>
          <cell r="I46">
            <v>-0.72647058823529409</v>
          </cell>
          <cell r="J46">
            <v>-0.22815533980582525</v>
          </cell>
          <cell r="K46">
            <v>-0.61199999999999999</v>
          </cell>
          <cell r="L46">
            <v>-0.56395348837209303</v>
          </cell>
          <cell r="M46">
            <v>-0.79555555555555557</v>
          </cell>
          <cell r="N46">
            <v>-0.89789789789789787</v>
          </cell>
          <cell r="O46">
            <v>-0.89575289575289574</v>
          </cell>
          <cell r="P46">
            <v>-0.58635455324008001</v>
          </cell>
        </row>
        <row r="47">
          <cell r="D47">
            <v>-0.5</v>
          </cell>
          <cell r="E47">
            <v>-0.47428571428571431</v>
          </cell>
          <cell r="F47">
            <v>-0.13907284768211925</v>
          </cell>
          <cell r="G47">
            <v>-0.38235294117647056</v>
          </cell>
          <cell r="H47">
            <v>-0.53353658536585358</v>
          </cell>
          <cell r="I47">
            <v>-0.69852941176470584</v>
          </cell>
          <cell r="J47">
            <v>-0.39333333333333331</v>
          </cell>
          <cell r="K47">
            <v>5.1020408163264808E-3</v>
          </cell>
          <cell r="L47">
            <v>-0.26136363636363635</v>
          </cell>
          <cell r="M47">
            <v>-0.57276995305164324</v>
          </cell>
          <cell r="N47">
            <v>-0.45238095238095233</v>
          </cell>
          <cell r="O47">
            <v>-0.44</v>
          </cell>
          <cell r="P47">
            <v>-0.43831942789034561</v>
          </cell>
        </row>
        <row r="48">
          <cell r="D48">
            <v>-0.20827489481065919</v>
          </cell>
          <cell r="E48">
            <v>-0.50338365434669441</v>
          </cell>
          <cell r="F48">
            <v>-0.55681818181818188</v>
          </cell>
          <cell r="G48">
            <v>-0.61002506265664158</v>
          </cell>
          <cell r="H48">
            <v>-0.57082324455205813</v>
          </cell>
          <cell r="I48">
            <v>-0.73247824095281722</v>
          </cell>
          <cell r="J48">
            <v>-0.46521035598705507</v>
          </cell>
          <cell r="K48">
            <v>-0.41943521594684385</v>
          </cell>
          <cell r="L48">
            <v>-0.49955237242614148</v>
          </cell>
          <cell r="M48">
            <v>-0.6224098234842671</v>
          </cell>
          <cell r="N48">
            <v>-0.61742100768573871</v>
          </cell>
          <cell r="O48">
            <v>-0.56899999999999995</v>
          </cell>
          <cell r="P48">
            <v>-0.5428449014567267</v>
          </cell>
        </row>
        <row r="52">
          <cell r="D52">
            <v>18</v>
          </cell>
          <cell r="E52">
            <v>25</v>
          </cell>
          <cell r="F52">
            <v>23</v>
          </cell>
          <cell r="G52">
            <v>44</v>
          </cell>
          <cell r="H52">
            <v>78</v>
          </cell>
          <cell r="I52">
            <v>109</v>
          </cell>
          <cell r="J52">
            <v>36</v>
          </cell>
          <cell r="K52">
            <v>15</v>
          </cell>
          <cell r="L52">
            <v>11</v>
          </cell>
          <cell r="M52">
            <v>9</v>
          </cell>
          <cell r="N52">
            <v>16</v>
          </cell>
          <cell r="O52">
            <v>14</v>
          </cell>
          <cell r="P52">
            <v>398</v>
          </cell>
        </row>
        <row r="53">
          <cell r="D53">
            <v>4</v>
          </cell>
          <cell r="E53">
            <v>39</v>
          </cell>
          <cell r="F53">
            <v>101</v>
          </cell>
          <cell r="G53">
            <v>34</v>
          </cell>
          <cell r="H53">
            <v>20</v>
          </cell>
          <cell r="I53">
            <v>6</v>
          </cell>
          <cell r="J53">
            <v>19</v>
          </cell>
          <cell r="K53">
            <v>12</v>
          </cell>
          <cell r="L53">
            <v>9</v>
          </cell>
          <cell r="M53">
            <v>11</v>
          </cell>
          <cell r="N53">
            <v>7</v>
          </cell>
          <cell r="O53">
            <v>3</v>
          </cell>
          <cell r="P53">
            <v>265</v>
          </cell>
        </row>
        <row r="54">
          <cell r="D54">
            <v>28</v>
          </cell>
          <cell r="E54">
            <v>22</v>
          </cell>
          <cell r="F54">
            <v>33</v>
          </cell>
          <cell r="G54">
            <v>16</v>
          </cell>
          <cell r="H54">
            <v>14</v>
          </cell>
          <cell r="I54">
            <v>13</v>
          </cell>
          <cell r="J54">
            <v>8</v>
          </cell>
          <cell r="K54">
            <v>30</v>
          </cell>
          <cell r="L54">
            <v>19</v>
          </cell>
          <cell r="M54">
            <v>13</v>
          </cell>
          <cell r="N54">
            <v>10</v>
          </cell>
          <cell r="O54">
            <v>18</v>
          </cell>
          <cell r="P54">
            <v>224</v>
          </cell>
        </row>
        <row r="55">
          <cell r="D55">
            <v>211</v>
          </cell>
          <cell r="E55">
            <v>442</v>
          </cell>
          <cell r="F55">
            <v>959</v>
          </cell>
          <cell r="G55">
            <v>399</v>
          </cell>
          <cell r="H55">
            <v>226</v>
          </cell>
          <cell r="I55">
            <v>257</v>
          </cell>
          <cell r="J55">
            <v>137</v>
          </cell>
          <cell r="K55">
            <v>105</v>
          </cell>
          <cell r="L55">
            <v>91</v>
          </cell>
          <cell r="M55">
            <v>93</v>
          </cell>
          <cell r="N55">
            <v>58</v>
          </cell>
          <cell r="O55">
            <v>45</v>
          </cell>
          <cell r="P55">
            <v>3023</v>
          </cell>
        </row>
        <row r="56">
          <cell r="D56">
            <v>52</v>
          </cell>
          <cell r="E56">
            <v>78</v>
          </cell>
          <cell r="F56">
            <v>115</v>
          </cell>
          <cell r="G56">
            <v>158</v>
          </cell>
          <cell r="H56">
            <v>143</v>
          </cell>
          <cell r="I56">
            <v>102</v>
          </cell>
          <cell r="J56">
            <v>44</v>
          </cell>
          <cell r="K56">
            <v>43</v>
          </cell>
          <cell r="L56">
            <v>49</v>
          </cell>
          <cell r="M56">
            <v>41</v>
          </cell>
          <cell r="N56">
            <v>92</v>
          </cell>
          <cell r="O56">
            <v>65</v>
          </cell>
          <cell r="P56">
            <v>982</v>
          </cell>
        </row>
        <row r="57">
          <cell r="D57">
            <v>75</v>
          </cell>
          <cell r="E57">
            <v>121</v>
          </cell>
          <cell r="F57">
            <v>112</v>
          </cell>
          <cell r="G57">
            <v>92</v>
          </cell>
          <cell r="H57">
            <v>126</v>
          </cell>
          <cell r="I57">
            <v>241</v>
          </cell>
          <cell r="J57">
            <v>64</v>
          </cell>
          <cell r="K57">
            <v>23</v>
          </cell>
          <cell r="L57">
            <v>19</v>
          </cell>
          <cell r="M57">
            <v>34</v>
          </cell>
          <cell r="N57">
            <v>27</v>
          </cell>
          <cell r="O57">
            <v>13</v>
          </cell>
          <cell r="P57">
            <v>947</v>
          </cell>
        </row>
        <row r="58">
          <cell r="D58">
            <v>360</v>
          </cell>
          <cell r="E58">
            <v>705</v>
          </cell>
          <cell r="F58">
            <v>1310</v>
          </cell>
          <cell r="G58">
            <v>727</v>
          </cell>
          <cell r="H58">
            <v>593</v>
          </cell>
          <cell r="I58">
            <v>715</v>
          </cell>
          <cell r="J58">
            <v>300</v>
          </cell>
          <cell r="K58">
            <v>198</v>
          </cell>
          <cell r="L58">
            <v>179</v>
          </cell>
          <cell r="M58">
            <v>188</v>
          </cell>
          <cell r="N58">
            <v>200</v>
          </cell>
          <cell r="O58">
            <v>140</v>
          </cell>
          <cell r="P58">
            <v>5615</v>
          </cell>
        </row>
        <row r="61">
          <cell r="D61">
            <v>14</v>
          </cell>
          <cell r="E61">
            <v>7</v>
          </cell>
          <cell r="F61">
            <v>5</v>
          </cell>
          <cell r="G61">
            <v>3</v>
          </cell>
          <cell r="H61">
            <v>10</v>
          </cell>
          <cell r="I61">
            <v>0</v>
          </cell>
          <cell r="J61">
            <v>1</v>
          </cell>
          <cell r="K61">
            <v>9</v>
          </cell>
          <cell r="L61">
            <v>6</v>
          </cell>
          <cell r="M61">
            <v>0</v>
          </cell>
          <cell r="N61">
            <v>0</v>
          </cell>
          <cell r="O61">
            <v>17</v>
          </cell>
          <cell r="P61">
            <v>72</v>
          </cell>
        </row>
        <row r="62">
          <cell r="D62">
            <v>10</v>
          </cell>
          <cell r="E62">
            <v>7</v>
          </cell>
          <cell r="F62">
            <v>5</v>
          </cell>
          <cell r="G62">
            <v>2</v>
          </cell>
          <cell r="H62">
            <v>1</v>
          </cell>
          <cell r="I62">
            <v>0</v>
          </cell>
          <cell r="J62">
            <v>3</v>
          </cell>
          <cell r="K62">
            <v>3</v>
          </cell>
          <cell r="L62">
            <v>4</v>
          </cell>
          <cell r="M62">
            <v>2</v>
          </cell>
          <cell r="N62">
            <v>4</v>
          </cell>
          <cell r="O62">
            <v>3</v>
          </cell>
          <cell r="P62">
            <v>44</v>
          </cell>
        </row>
        <row r="63">
          <cell r="D63">
            <v>10</v>
          </cell>
          <cell r="E63">
            <v>2</v>
          </cell>
          <cell r="F63">
            <v>6</v>
          </cell>
          <cell r="G63">
            <v>5</v>
          </cell>
          <cell r="H63">
            <v>8</v>
          </cell>
          <cell r="I63">
            <v>1</v>
          </cell>
          <cell r="J63">
            <v>2</v>
          </cell>
          <cell r="K63">
            <v>0</v>
          </cell>
          <cell r="L63">
            <v>0</v>
          </cell>
          <cell r="M63">
            <v>5</v>
          </cell>
          <cell r="N63">
            <v>1</v>
          </cell>
          <cell r="O63">
            <v>1</v>
          </cell>
          <cell r="P63">
            <v>41</v>
          </cell>
        </row>
        <row r="64">
          <cell r="D64">
            <v>118</v>
          </cell>
          <cell r="E64">
            <v>108</v>
          </cell>
          <cell r="F64">
            <v>139</v>
          </cell>
          <cell r="G64">
            <v>90</v>
          </cell>
          <cell r="H64">
            <v>113</v>
          </cell>
          <cell r="I64">
            <v>104</v>
          </cell>
          <cell r="J64">
            <v>115</v>
          </cell>
          <cell r="K64">
            <v>67</v>
          </cell>
          <cell r="L64">
            <v>56</v>
          </cell>
          <cell r="M64">
            <v>79</v>
          </cell>
          <cell r="N64">
            <v>86</v>
          </cell>
          <cell r="O64">
            <v>76</v>
          </cell>
          <cell r="P64">
            <v>1151</v>
          </cell>
        </row>
        <row r="65">
          <cell r="D65">
            <v>83</v>
          </cell>
          <cell r="E65">
            <v>65</v>
          </cell>
          <cell r="F65">
            <v>53</v>
          </cell>
          <cell r="G65">
            <v>28</v>
          </cell>
          <cell r="H65">
            <v>34</v>
          </cell>
          <cell r="I65">
            <v>13</v>
          </cell>
          <cell r="J65">
            <v>20</v>
          </cell>
          <cell r="K65">
            <v>25</v>
          </cell>
          <cell r="L65">
            <v>7</v>
          </cell>
          <cell r="M65">
            <v>5</v>
          </cell>
          <cell r="N65">
            <v>3</v>
          </cell>
          <cell r="O65">
            <v>10</v>
          </cell>
          <cell r="P65">
            <v>346</v>
          </cell>
        </row>
        <row r="66">
          <cell r="D66">
            <v>23</v>
          </cell>
          <cell r="E66">
            <v>26</v>
          </cell>
          <cell r="F66">
            <v>39</v>
          </cell>
          <cell r="G66">
            <v>19</v>
          </cell>
          <cell r="H66">
            <v>16</v>
          </cell>
          <cell r="I66">
            <v>34</v>
          </cell>
          <cell r="J66">
            <v>42</v>
          </cell>
          <cell r="K66">
            <v>27</v>
          </cell>
          <cell r="L66">
            <v>37</v>
          </cell>
          <cell r="M66">
            <v>19</v>
          </cell>
          <cell r="N66">
            <v>17</v>
          </cell>
          <cell r="O66">
            <v>12</v>
          </cell>
          <cell r="P66">
            <v>311</v>
          </cell>
        </row>
        <row r="67">
          <cell r="D67">
            <v>258</v>
          </cell>
          <cell r="E67">
            <v>215</v>
          </cell>
          <cell r="F67">
            <v>247</v>
          </cell>
          <cell r="G67">
            <v>147</v>
          </cell>
          <cell r="H67">
            <v>182</v>
          </cell>
          <cell r="I67">
            <v>152</v>
          </cell>
          <cell r="J67">
            <v>183</v>
          </cell>
          <cell r="K67">
            <v>131</v>
          </cell>
          <cell r="L67">
            <v>110</v>
          </cell>
          <cell r="M67">
            <v>110</v>
          </cell>
          <cell r="N67">
            <v>111</v>
          </cell>
          <cell r="O67">
            <v>119</v>
          </cell>
          <cell r="P67">
            <v>1965</v>
          </cell>
        </row>
        <row r="70">
          <cell r="D70">
            <v>-0.22222222222222221</v>
          </cell>
          <cell r="E70">
            <v>-0.72</v>
          </cell>
          <cell r="F70">
            <v>-0.78260869565217395</v>
          </cell>
          <cell r="G70">
            <v>-0.93181818181818188</v>
          </cell>
          <cell r="H70">
            <v>-0.87179487179487181</v>
          </cell>
          <cell r="I70">
            <v>-1</v>
          </cell>
          <cell r="J70">
            <v>-0.97222222222222221</v>
          </cell>
          <cell r="K70">
            <v>-0.4</v>
          </cell>
          <cell r="L70">
            <v>-0.45454545454545459</v>
          </cell>
          <cell r="M70">
            <v>-1</v>
          </cell>
          <cell r="N70">
            <v>-1</v>
          </cell>
          <cell r="O70">
            <v>0.21428571428571419</v>
          </cell>
          <cell r="P70">
            <v>-0.81909547738693467</v>
          </cell>
        </row>
        <row r="71">
          <cell r="D71">
            <v>1.5</v>
          </cell>
          <cell r="E71">
            <v>-0.82051282051282048</v>
          </cell>
          <cell r="F71">
            <v>-0.95049504950495045</v>
          </cell>
          <cell r="G71">
            <v>-0.94117647058823528</v>
          </cell>
          <cell r="H71">
            <v>-0.95</v>
          </cell>
          <cell r="I71">
            <v>-1</v>
          </cell>
          <cell r="J71">
            <v>-0.84210526315789469</v>
          </cell>
          <cell r="K71">
            <v>-0.75</v>
          </cell>
          <cell r="L71">
            <v>-0.55555555555555558</v>
          </cell>
          <cell r="M71">
            <v>-0.81818181818181812</v>
          </cell>
          <cell r="N71">
            <v>-0.4285714285714286</v>
          </cell>
          <cell r="O71">
            <v>0</v>
          </cell>
          <cell r="P71">
            <v>-0.83396226415094343</v>
          </cell>
        </row>
        <row r="72">
          <cell r="D72">
            <v>-0.64285714285714279</v>
          </cell>
          <cell r="E72">
            <v>-0.90909090909090906</v>
          </cell>
          <cell r="F72">
            <v>-0.81818181818181812</v>
          </cell>
          <cell r="G72">
            <v>-0.6875</v>
          </cell>
          <cell r="H72">
            <v>-0.4285714285714286</v>
          </cell>
          <cell r="I72">
            <v>-0.92307692307692313</v>
          </cell>
          <cell r="J72">
            <v>-0.75</v>
          </cell>
          <cell r="K72">
            <v>-1</v>
          </cell>
          <cell r="L72">
            <v>-1</v>
          </cell>
          <cell r="M72">
            <v>-0.61538461538461542</v>
          </cell>
          <cell r="N72">
            <v>-0.9</v>
          </cell>
          <cell r="O72">
            <v>-0.94444444444444442</v>
          </cell>
          <cell r="P72">
            <v>-0.8169642857142857</v>
          </cell>
        </row>
        <row r="73">
          <cell r="D73">
            <v>-0.44075829383886256</v>
          </cell>
          <cell r="E73">
            <v>-0.75565610859728505</v>
          </cell>
          <cell r="F73">
            <v>-0.85505735140771644</v>
          </cell>
          <cell r="G73">
            <v>-0.77443609022556392</v>
          </cell>
          <cell r="H73">
            <v>-0.5</v>
          </cell>
          <cell r="I73">
            <v>-0.59533073929961089</v>
          </cell>
          <cell r="J73">
            <v>-0.16058394160583944</v>
          </cell>
          <cell r="K73">
            <v>-0.36190476190476195</v>
          </cell>
          <cell r="L73">
            <v>-0.38461538461538458</v>
          </cell>
          <cell r="M73">
            <v>-0.15053763440860213</v>
          </cell>
          <cell r="N73">
            <v>0.48275862068965525</v>
          </cell>
          <cell r="O73">
            <v>0.68888888888888888</v>
          </cell>
          <cell r="P73">
            <v>-0.61925239827985445</v>
          </cell>
        </row>
        <row r="74">
          <cell r="D74">
            <v>0.59615384615384626</v>
          </cell>
          <cell r="E74">
            <v>-0.16666666666666663</v>
          </cell>
          <cell r="F74">
            <v>-0.53913043478260869</v>
          </cell>
          <cell r="G74">
            <v>-0.82278481012658222</v>
          </cell>
          <cell r="H74">
            <v>-0.7622377622377623</v>
          </cell>
          <cell r="I74">
            <v>-0.87254901960784315</v>
          </cell>
          <cell r="J74">
            <v>-0.54545454545454541</v>
          </cell>
          <cell r="K74">
            <v>-0.41860465116279066</v>
          </cell>
          <cell r="L74">
            <v>-0.85714285714285721</v>
          </cell>
          <cell r="M74">
            <v>-0.87804878048780488</v>
          </cell>
          <cell r="N74">
            <v>-0.96739130434782605</v>
          </cell>
          <cell r="O74">
            <v>-0.84615384615384615</v>
          </cell>
          <cell r="P74">
            <v>-0.6476578411405296</v>
          </cell>
        </row>
        <row r="75">
          <cell r="D75">
            <v>-0.69333333333333336</v>
          </cell>
          <cell r="E75">
            <v>-0.78512396694214881</v>
          </cell>
          <cell r="F75">
            <v>-0.6517857142857143</v>
          </cell>
          <cell r="G75">
            <v>-0.79347826086956519</v>
          </cell>
          <cell r="H75">
            <v>-0.87301587301587302</v>
          </cell>
          <cell r="I75">
            <v>-0.8589211618257262</v>
          </cell>
          <cell r="J75">
            <v>-0.34375</v>
          </cell>
          <cell r="K75">
            <v>0.17391304347826098</v>
          </cell>
          <cell r="L75">
            <v>0.94736842105263164</v>
          </cell>
          <cell r="M75">
            <v>-0.44117647058823528</v>
          </cell>
          <cell r="N75">
            <v>-0.37037037037037035</v>
          </cell>
          <cell r="O75">
            <v>-7.6923076923076872E-2</v>
          </cell>
          <cell r="P75">
            <v>-0.67159450897571271</v>
          </cell>
        </row>
        <row r="76">
          <cell r="D76">
            <v>-0.28333333333333333</v>
          </cell>
          <cell r="E76">
            <v>-0.69503546099290781</v>
          </cell>
          <cell r="F76">
            <v>-0.81145038167938932</v>
          </cell>
          <cell r="G76">
            <v>-0.79779917469050887</v>
          </cell>
          <cell r="H76">
            <v>-0.69308600337268134</v>
          </cell>
          <cell r="I76">
            <v>-0.78741258741258746</v>
          </cell>
          <cell r="J76">
            <v>-0.39</v>
          </cell>
          <cell r="K76">
            <v>-0.33838383838383834</v>
          </cell>
          <cell r="L76">
            <v>-0.38547486033519551</v>
          </cell>
          <cell r="M76">
            <v>-0.41489361702127658</v>
          </cell>
          <cell r="N76">
            <v>-0.44500000000000001</v>
          </cell>
          <cell r="O76">
            <v>-0.15</v>
          </cell>
          <cell r="P76">
            <v>-0.65004452359750675</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row r="19">
          <cell r="C19" t="str">
            <v>total de religas</v>
          </cell>
          <cell r="D19">
            <v>7056</v>
          </cell>
          <cell r="E19">
            <v>6154</v>
          </cell>
          <cell r="F19">
            <v>5495</v>
          </cell>
          <cell r="G19">
            <v>6514</v>
          </cell>
          <cell r="H19">
            <v>8333</v>
          </cell>
          <cell r="I19">
            <v>7647</v>
          </cell>
          <cell r="J19">
            <v>8018</v>
          </cell>
          <cell r="K19">
            <v>9842</v>
          </cell>
          <cell r="L19">
            <v>9258</v>
          </cell>
          <cell r="M19">
            <v>8590</v>
          </cell>
          <cell r="N19">
            <v>7975</v>
          </cell>
          <cell r="O19">
            <v>8689</v>
          </cell>
          <cell r="P19">
            <v>18705</v>
          </cell>
          <cell r="S19" t="str">
            <v>total de religas</v>
          </cell>
          <cell r="T19">
            <v>7056</v>
          </cell>
          <cell r="U19">
            <v>6154</v>
          </cell>
          <cell r="V19">
            <v>5495</v>
          </cell>
          <cell r="W19">
            <v>6514</v>
          </cell>
          <cell r="X19">
            <v>8333</v>
          </cell>
          <cell r="Y19">
            <v>7647</v>
          </cell>
          <cell r="Z19">
            <v>8018</v>
          </cell>
          <cell r="AA19">
            <v>9842</v>
          </cell>
          <cell r="AB19">
            <v>9258</v>
          </cell>
          <cell r="AC19">
            <v>8590</v>
          </cell>
          <cell r="AD19">
            <v>7975</v>
          </cell>
          <cell r="AE19">
            <v>8689</v>
          </cell>
          <cell r="AF19">
            <v>18705</v>
          </cell>
          <cell r="AI19" t="str">
            <v>total de religas</v>
          </cell>
          <cell r="AJ19">
            <v>7056</v>
          </cell>
          <cell r="AK19">
            <v>6154</v>
          </cell>
          <cell r="AL19">
            <v>5495</v>
          </cell>
          <cell r="AM19">
            <v>6514</v>
          </cell>
          <cell r="AN19">
            <v>8333</v>
          </cell>
          <cell r="AO19">
            <v>7647</v>
          </cell>
          <cell r="AP19">
            <v>8018</v>
          </cell>
          <cell r="AQ19">
            <v>9842</v>
          </cell>
          <cell r="AR19">
            <v>9258</v>
          </cell>
          <cell r="AS19">
            <v>8590</v>
          </cell>
          <cell r="AT19">
            <v>7975</v>
          </cell>
          <cell r="AU19">
            <v>8689</v>
          </cell>
          <cell r="AV19">
            <v>18705</v>
          </cell>
        </row>
        <row r="20">
          <cell r="C20" t="str">
            <v>total de religas de urgência</v>
          </cell>
          <cell r="D20">
            <v>3674</v>
          </cell>
          <cell r="E20">
            <v>3053</v>
          </cell>
          <cell r="F20">
            <v>2807</v>
          </cell>
          <cell r="G20">
            <v>3386</v>
          </cell>
          <cell r="H20">
            <v>4313</v>
          </cell>
          <cell r="I20">
            <v>3678</v>
          </cell>
          <cell r="J20">
            <v>3654</v>
          </cell>
          <cell r="K20">
            <v>4510</v>
          </cell>
          <cell r="L20">
            <v>4149</v>
          </cell>
          <cell r="M20">
            <v>4403</v>
          </cell>
          <cell r="N20">
            <v>3544</v>
          </cell>
          <cell r="O20">
            <v>3978</v>
          </cell>
          <cell r="P20">
            <v>9534</v>
          </cell>
          <cell r="S20" t="str">
            <v>total de segundos pedidos de religas</v>
          </cell>
          <cell r="T20">
            <v>42</v>
          </cell>
          <cell r="U20">
            <v>31</v>
          </cell>
          <cell r="V20">
            <v>28</v>
          </cell>
          <cell r="W20">
            <v>32</v>
          </cell>
          <cell r="X20">
            <v>63</v>
          </cell>
          <cell r="Y20">
            <v>60</v>
          </cell>
          <cell r="Z20">
            <v>63</v>
          </cell>
          <cell r="AA20">
            <v>60</v>
          </cell>
          <cell r="AB20">
            <v>23</v>
          </cell>
          <cell r="AC20">
            <v>27</v>
          </cell>
          <cell r="AD20">
            <v>17</v>
          </cell>
          <cell r="AE20">
            <v>23</v>
          </cell>
          <cell r="AF20">
            <v>101</v>
          </cell>
          <cell r="AI20" t="str">
            <v>total de religas rejeitadas</v>
          </cell>
          <cell r="AJ20">
            <v>438</v>
          </cell>
          <cell r="AK20">
            <v>378</v>
          </cell>
          <cell r="AL20">
            <v>479</v>
          </cell>
          <cell r="AM20">
            <v>574</v>
          </cell>
          <cell r="AN20">
            <v>741</v>
          </cell>
          <cell r="AO20">
            <v>584</v>
          </cell>
          <cell r="AP20">
            <v>776</v>
          </cell>
          <cell r="AQ20">
            <v>778</v>
          </cell>
          <cell r="AR20">
            <v>1181</v>
          </cell>
          <cell r="AS20">
            <v>731</v>
          </cell>
          <cell r="AT20">
            <v>665</v>
          </cell>
          <cell r="AU20">
            <v>715</v>
          </cell>
          <cell r="AV20">
            <v>1295</v>
          </cell>
        </row>
        <row r="21">
          <cell r="C21" t="str">
            <v>% RU</v>
          </cell>
          <cell r="D21">
            <v>0.52069160997732422</v>
          </cell>
          <cell r="E21">
            <v>0.49610009749756256</v>
          </cell>
          <cell r="F21">
            <v>0.510828025477707</v>
          </cell>
          <cell r="G21">
            <v>0.51980350015351551</v>
          </cell>
          <cell r="H21">
            <v>0.5175807032281291</v>
          </cell>
          <cell r="I21">
            <v>0.48097293056100432</v>
          </cell>
          <cell r="J21">
            <v>0.45572461960588673</v>
          </cell>
          <cell r="K21">
            <v>0.45824019508230035</v>
          </cell>
          <cell r="L21">
            <v>0.44815294880103695</v>
          </cell>
          <cell r="M21">
            <v>0.51257275902211874</v>
          </cell>
          <cell r="N21">
            <v>0.4443887147335423</v>
          </cell>
          <cell r="O21">
            <v>0.45782023247784553</v>
          </cell>
          <cell r="P21">
            <v>0.50970328789093822</v>
          </cell>
          <cell r="S21" t="str">
            <v>% segundos</v>
          </cell>
          <cell r="T21">
            <v>5.6044835868694952E-3</v>
          </cell>
          <cell r="U21">
            <v>4.7458665033680344E-3</v>
          </cell>
          <cell r="V21">
            <v>4.6869768998995644E-3</v>
          </cell>
          <cell r="W21">
            <v>4.5146726862302479E-3</v>
          </cell>
          <cell r="X21">
            <v>6.9429138197046507E-3</v>
          </cell>
          <cell r="Y21">
            <v>7.2895152472360588E-3</v>
          </cell>
          <cell r="Z21">
            <v>7.1639754377984992E-3</v>
          </cell>
          <cell r="AA21">
            <v>5.6497175141242938E-3</v>
          </cell>
          <cell r="AB21">
            <v>2.2032761758789157E-3</v>
          </cell>
          <cell r="AC21">
            <v>2.8966849050531059E-3</v>
          </cell>
          <cell r="AD21">
            <v>1.9675925925925924E-3</v>
          </cell>
          <cell r="AE21">
            <v>2.4457677584006805E-3</v>
          </cell>
          <cell r="AF21">
            <v>5.0499999999999998E-3</v>
          </cell>
          <cell r="AI21" t="str">
            <v>% rejeição</v>
          </cell>
          <cell r="AJ21">
            <v>5.844675740592474E-2</v>
          </cell>
          <cell r="AK21">
            <v>5.7868952847519903E-2</v>
          </cell>
          <cell r="AL21">
            <v>8.0180783394710409E-2</v>
          </cell>
          <cell r="AM21">
            <v>8.0981941309255082E-2</v>
          </cell>
          <cell r="AN21">
            <v>8.1661891117478513E-2</v>
          </cell>
          <cell r="AO21">
            <v>7.6369818229371E-2</v>
          </cell>
          <cell r="AP21">
            <v>9.6782239960089791E-2</v>
          </cell>
          <cell r="AQ21">
            <v>7.9048973785815893E-2</v>
          </cell>
          <cell r="AR21">
            <v>0.12756534888744869</v>
          </cell>
          <cell r="AS21">
            <v>8.509895227008149E-2</v>
          </cell>
          <cell r="AT21">
            <v>8.3385579937304069E-2</v>
          </cell>
          <cell r="AU21">
            <v>8.2287950281965699E-2</v>
          </cell>
          <cell r="AV21">
            <v>6.9232825447741245E-2</v>
          </cell>
        </row>
        <row r="22">
          <cell r="C22" t="str">
            <v>meta % RU *</v>
          </cell>
          <cell r="D22">
            <v>0.45</v>
          </cell>
          <cell r="E22">
            <v>0.45</v>
          </cell>
          <cell r="F22">
            <v>0.45</v>
          </cell>
          <cell r="G22">
            <v>0.45</v>
          </cell>
          <cell r="H22">
            <v>0.45</v>
          </cell>
          <cell r="I22">
            <v>0.45</v>
          </cell>
          <cell r="J22">
            <v>0.45</v>
          </cell>
          <cell r="K22">
            <v>0.45</v>
          </cell>
          <cell r="L22">
            <v>0.45</v>
          </cell>
          <cell r="M22">
            <v>0.45</v>
          </cell>
          <cell r="N22">
            <v>0.45</v>
          </cell>
          <cell r="O22">
            <v>0.45</v>
          </cell>
          <cell r="P22">
            <v>0.45</v>
          </cell>
          <cell r="S22" t="str">
            <v>meta % segundos</v>
          </cell>
          <cell r="T22">
            <v>7.0000000000000001E-3</v>
          </cell>
          <cell r="U22">
            <v>7.0000000000000001E-3</v>
          </cell>
          <cell r="V22">
            <v>7.0000000000000001E-3</v>
          </cell>
          <cell r="W22">
            <v>7.0000000000000001E-3</v>
          </cell>
          <cell r="X22">
            <v>7.0000000000000001E-3</v>
          </cell>
          <cell r="Y22">
            <v>7.0000000000000001E-3</v>
          </cell>
          <cell r="Z22">
            <v>7.0000000000000001E-3</v>
          </cell>
          <cell r="AA22">
            <v>7.0000000000000001E-3</v>
          </cell>
          <cell r="AB22">
            <v>7.0000000000000001E-3</v>
          </cell>
          <cell r="AC22">
            <v>7.0000000000000001E-3</v>
          </cell>
          <cell r="AD22">
            <v>7.0000000000000001E-3</v>
          </cell>
          <cell r="AE22">
            <v>7.0000000000000001E-3</v>
          </cell>
          <cell r="AF22">
            <v>7.0000000000000001E-3</v>
          </cell>
          <cell r="AI22" t="str">
            <v>meta % rejeição</v>
          </cell>
          <cell r="AJ22">
            <v>0.09</v>
          </cell>
          <cell r="AK22">
            <v>0.09</v>
          </cell>
          <cell r="AL22">
            <v>0.09</v>
          </cell>
          <cell r="AM22">
            <v>0.09</v>
          </cell>
          <cell r="AN22">
            <v>0.09</v>
          </cell>
          <cell r="AO22">
            <v>0.09</v>
          </cell>
          <cell r="AP22">
            <v>0.09</v>
          </cell>
          <cell r="AQ22">
            <v>0.09</v>
          </cell>
          <cell r="AR22">
            <v>0.09</v>
          </cell>
          <cell r="AS22">
            <v>0.09</v>
          </cell>
          <cell r="AT22">
            <v>0.09</v>
          </cell>
          <cell r="AU22">
            <v>0.09</v>
          </cell>
          <cell r="AV22">
            <v>0.09</v>
          </cell>
        </row>
        <row r="23">
          <cell r="C23" t="str">
            <v>total de religas</v>
          </cell>
          <cell r="D23">
            <v>10852</v>
          </cell>
          <cell r="E23">
            <v>11811</v>
          </cell>
          <cell r="F23">
            <v>9859</v>
          </cell>
          <cell r="G23">
            <v>11083</v>
          </cell>
          <cell r="H23">
            <v>10284</v>
          </cell>
          <cell r="I23">
            <v>10774</v>
          </cell>
          <cell r="J23">
            <v>11139</v>
          </cell>
          <cell r="K23">
            <v>12297</v>
          </cell>
          <cell r="L23">
            <v>11261</v>
          </cell>
          <cell r="M23">
            <v>11851</v>
          </cell>
          <cell r="N23">
            <v>9040</v>
          </cell>
          <cell r="O23">
            <v>7958</v>
          </cell>
          <cell r="P23">
            <v>32522</v>
          </cell>
          <cell r="S23" t="str">
            <v>total de religas</v>
          </cell>
          <cell r="T23">
            <v>10852</v>
          </cell>
          <cell r="U23">
            <v>11811</v>
          </cell>
          <cell r="V23">
            <v>9859</v>
          </cell>
          <cell r="W23">
            <v>11083</v>
          </cell>
          <cell r="X23">
            <v>10284</v>
          </cell>
          <cell r="Y23">
            <v>10774</v>
          </cell>
          <cell r="Z23">
            <v>11139</v>
          </cell>
          <cell r="AA23">
            <v>12297</v>
          </cell>
          <cell r="AB23">
            <v>11261</v>
          </cell>
          <cell r="AC23">
            <v>11851</v>
          </cell>
          <cell r="AD23">
            <v>9040</v>
          </cell>
          <cell r="AE23">
            <v>7958</v>
          </cell>
          <cell r="AF23">
            <v>32522</v>
          </cell>
          <cell r="AI23" t="str">
            <v>total de religas</v>
          </cell>
          <cell r="AJ23">
            <v>10852</v>
          </cell>
          <cell r="AK23">
            <v>11811</v>
          </cell>
          <cell r="AL23">
            <v>9859</v>
          </cell>
          <cell r="AM23">
            <v>11083</v>
          </cell>
          <cell r="AN23">
            <v>10284</v>
          </cell>
          <cell r="AO23">
            <v>10774</v>
          </cell>
          <cell r="AP23">
            <v>11139</v>
          </cell>
          <cell r="AQ23">
            <v>12297</v>
          </cell>
          <cell r="AR23">
            <v>11261</v>
          </cell>
          <cell r="AS23">
            <v>11851</v>
          </cell>
          <cell r="AT23">
            <v>9040</v>
          </cell>
          <cell r="AU23">
            <v>7958</v>
          </cell>
          <cell r="AV23">
            <v>32522</v>
          </cell>
        </row>
        <row r="24">
          <cell r="C24" t="str">
            <v>total de religas de urgência</v>
          </cell>
          <cell r="D24">
            <v>5768</v>
          </cell>
          <cell r="E24">
            <v>5633</v>
          </cell>
          <cell r="F24">
            <v>4942</v>
          </cell>
          <cell r="G24">
            <v>5767</v>
          </cell>
          <cell r="H24">
            <v>5182</v>
          </cell>
          <cell r="I24">
            <v>5188</v>
          </cell>
          <cell r="J24">
            <v>5550</v>
          </cell>
          <cell r="K24">
            <v>6185</v>
          </cell>
          <cell r="L24">
            <v>5684</v>
          </cell>
          <cell r="M24">
            <v>6671</v>
          </cell>
          <cell r="N24">
            <v>4393</v>
          </cell>
          <cell r="O24">
            <v>3968</v>
          </cell>
          <cell r="P24">
            <v>16343</v>
          </cell>
          <cell r="S24" t="str">
            <v>total de segundos pedidos de religas</v>
          </cell>
          <cell r="T24">
            <v>48</v>
          </cell>
          <cell r="U24">
            <v>72</v>
          </cell>
          <cell r="V24">
            <v>44</v>
          </cell>
          <cell r="W24">
            <v>32</v>
          </cell>
          <cell r="X24">
            <v>9</v>
          </cell>
          <cell r="Y24">
            <v>12</v>
          </cell>
          <cell r="Z24">
            <v>5</v>
          </cell>
          <cell r="AA24">
            <v>30</v>
          </cell>
          <cell r="AB24">
            <v>29</v>
          </cell>
          <cell r="AC24">
            <v>12</v>
          </cell>
          <cell r="AD24">
            <v>9</v>
          </cell>
          <cell r="AE24">
            <v>7</v>
          </cell>
          <cell r="AF24">
            <v>164</v>
          </cell>
          <cell r="AI24" t="str">
            <v>total de religas rejeitadas</v>
          </cell>
          <cell r="AJ24">
            <v>631</v>
          </cell>
          <cell r="AK24">
            <v>772</v>
          </cell>
          <cell r="AL24">
            <v>693</v>
          </cell>
          <cell r="AM24">
            <v>890</v>
          </cell>
          <cell r="AN24">
            <v>737</v>
          </cell>
          <cell r="AO24">
            <v>831</v>
          </cell>
          <cell r="AP24">
            <v>911</v>
          </cell>
          <cell r="AQ24">
            <v>969</v>
          </cell>
          <cell r="AR24">
            <v>890</v>
          </cell>
          <cell r="AS24">
            <v>1096</v>
          </cell>
          <cell r="AT24">
            <v>1033</v>
          </cell>
          <cell r="AU24">
            <v>914</v>
          </cell>
          <cell r="AV24">
            <v>2096</v>
          </cell>
        </row>
        <row r="25">
          <cell r="C25" t="str">
            <v>% RU</v>
          </cell>
          <cell r="D25">
            <v>0.53151492812384815</v>
          </cell>
          <cell r="E25">
            <v>0.47692828718990771</v>
          </cell>
          <cell r="F25">
            <v>0.50126787706663967</v>
          </cell>
          <cell r="G25">
            <v>0.52034647658576194</v>
          </cell>
          <cell r="H25">
            <v>0.50388953714507978</v>
          </cell>
          <cell r="I25">
            <v>0.48152960831631708</v>
          </cell>
          <cell r="J25">
            <v>0.49824939402100726</v>
          </cell>
          <cell r="K25">
            <v>0.50296820362690087</v>
          </cell>
          <cell r="L25">
            <v>0.50475091022111718</v>
          </cell>
          <cell r="M25">
            <v>0.56290608387477847</v>
          </cell>
          <cell r="N25">
            <v>0.48595132743362834</v>
          </cell>
          <cell r="O25">
            <v>0.49861774315154561</v>
          </cell>
          <cell r="P25">
            <v>0.55000000000000004</v>
          </cell>
          <cell r="S25" t="str">
            <v>% segundos</v>
          </cell>
          <cell r="T25">
            <v>4.1800923103718539E-3</v>
          </cell>
          <cell r="U25">
            <v>5.7220058809504884E-3</v>
          </cell>
          <cell r="V25">
            <v>4.169825625473844E-3</v>
          </cell>
          <cell r="W25">
            <v>2.6726801971101643E-3</v>
          </cell>
          <cell r="X25">
            <v>8.1662281099718719E-4</v>
          </cell>
          <cell r="Y25">
            <v>1.034037052994399E-3</v>
          </cell>
          <cell r="Z25">
            <v>4.1493775933609957E-4</v>
          </cell>
          <cell r="AA25">
            <v>2.2614201718679332E-3</v>
          </cell>
          <cell r="AB25">
            <v>2.3866348448687352E-3</v>
          </cell>
          <cell r="AC25">
            <v>9.2685564223372212E-4</v>
          </cell>
          <cell r="AD25">
            <v>8.9347761342201929E-4</v>
          </cell>
          <cell r="AE25">
            <v>7.8899909828674482E-4</v>
          </cell>
          <cell r="AF25">
            <v>4.7374198393899131E-3</v>
          </cell>
          <cell r="AI25" t="str">
            <v>% rejeição</v>
          </cell>
          <cell r="AJ25">
            <v>5.4950796830096661E-2</v>
          </cell>
          <cell r="AK25">
            <v>6.1352618612413576E-2</v>
          </cell>
          <cell r="AL25">
            <v>6.567475360121304E-2</v>
          </cell>
          <cell r="AM25">
            <v>7.4333917982126449E-2</v>
          </cell>
          <cell r="AN25">
            <v>6.6872334633880773E-2</v>
          </cell>
          <cell r="AO25">
            <v>7.7130128086133287E-2</v>
          </cell>
          <cell r="AP25">
            <v>8.1784720351916695E-2</v>
          </cell>
          <cell r="AQ25">
            <v>7.8799707245669676E-2</v>
          </cell>
          <cell r="AR25">
            <v>7.9033833584939164E-2</v>
          </cell>
          <cell r="AS25">
            <v>9.2481647118386634E-2</v>
          </cell>
          <cell r="AT25">
            <v>0.11426991150442478</v>
          </cell>
          <cell r="AU25">
            <v>0.11485297813520985</v>
          </cell>
          <cell r="AV25">
            <v>6.4448680892934013E-2</v>
          </cell>
        </row>
        <row r="26">
          <cell r="C26" t="str">
            <v>meta % RU *</v>
          </cell>
          <cell r="D26">
            <v>0.55000000000000004</v>
          </cell>
          <cell r="E26">
            <v>0.55000000000000004</v>
          </cell>
          <cell r="F26">
            <v>0.55000000000000004</v>
          </cell>
          <cell r="G26">
            <v>0.55000000000000004</v>
          </cell>
          <cell r="H26">
            <v>0.55000000000000004</v>
          </cell>
          <cell r="I26">
            <v>0.55000000000000004</v>
          </cell>
          <cell r="J26">
            <v>0.55000000000000004</v>
          </cell>
          <cell r="K26">
            <v>0.55000000000000004</v>
          </cell>
          <cell r="L26">
            <v>0.55000000000000004</v>
          </cell>
          <cell r="M26">
            <v>0.55000000000000004</v>
          </cell>
          <cell r="N26">
            <v>0.55000000000000004</v>
          </cell>
          <cell r="O26">
            <v>0.55000000000000004</v>
          </cell>
          <cell r="P26">
            <v>0.55000000000000004</v>
          </cell>
          <cell r="S26" t="str">
            <v>meta % segundos</v>
          </cell>
          <cell r="T26">
            <v>8.0000000000000002E-3</v>
          </cell>
          <cell r="U26">
            <v>8.0000000000000002E-3</v>
          </cell>
          <cell r="V26">
            <v>8.0000000000000002E-3</v>
          </cell>
          <cell r="W26">
            <v>8.0000000000000002E-3</v>
          </cell>
          <cell r="X26">
            <v>8.0000000000000002E-3</v>
          </cell>
          <cell r="Y26">
            <v>8.0000000000000002E-3</v>
          </cell>
          <cell r="Z26">
            <v>8.0000000000000002E-3</v>
          </cell>
          <cell r="AA26">
            <v>8.0000000000000002E-3</v>
          </cell>
          <cell r="AB26">
            <v>8.0000000000000002E-3</v>
          </cell>
          <cell r="AC26">
            <v>8.0000000000000002E-3</v>
          </cell>
          <cell r="AD26">
            <v>8.0000000000000002E-3</v>
          </cell>
          <cell r="AE26">
            <v>8.0000000000000002E-3</v>
          </cell>
          <cell r="AF26">
            <v>8.0000000000000002E-3</v>
          </cell>
          <cell r="AI26" t="str">
            <v>meta % rejeição</v>
          </cell>
          <cell r="AJ26">
            <v>6.3E-2</v>
          </cell>
          <cell r="AK26">
            <v>6.3E-2</v>
          </cell>
          <cell r="AL26">
            <v>6.3E-2</v>
          </cell>
          <cell r="AM26">
            <v>6.3E-2</v>
          </cell>
          <cell r="AN26">
            <v>6.3E-2</v>
          </cell>
          <cell r="AO26">
            <v>6.3E-2</v>
          </cell>
          <cell r="AP26">
            <v>6.3E-2</v>
          </cell>
          <cell r="AQ26">
            <v>6.3E-2</v>
          </cell>
          <cell r="AR26">
            <v>6.3E-2</v>
          </cell>
          <cell r="AS26">
            <v>6.3E-2</v>
          </cell>
          <cell r="AT26">
            <v>6.3E-2</v>
          </cell>
          <cell r="AU26">
            <v>6.3E-2</v>
          </cell>
          <cell r="AV26">
            <v>6.3E-2</v>
          </cell>
        </row>
        <row r="27">
          <cell r="C27" t="str">
            <v>total de religas</v>
          </cell>
          <cell r="D27">
            <v>12781</v>
          </cell>
          <cell r="E27">
            <v>11607</v>
          </cell>
          <cell r="F27">
            <v>8373</v>
          </cell>
          <cell r="G27">
            <v>9134</v>
          </cell>
          <cell r="H27">
            <v>9360</v>
          </cell>
          <cell r="I27">
            <v>9773</v>
          </cell>
          <cell r="J27">
            <v>8966</v>
          </cell>
          <cell r="K27">
            <v>10912</v>
          </cell>
          <cell r="L27">
            <v>9572</v>
          </cell>
          <cell r="M27">
            <v>9488</v>
          </cell>
          <cell r="N27">
            <v>10271</v>
          </cell>
          <cell r="O27">
            <v>10173</v>
          </cell>
          <cell r="P27">
            <v>32761</v>
          </cell>
          <cell r="S27" t="str">
            <v>total de religas</v>
          </cell>
          <cell r="T27">
            <v>12781</v>
          </cell>
          <cell r="U27">
            <v>11607</v>
          </cell>
          <cell r="V27">
            <v>8373</v>
          </cell>
          <cell r="W27">
            <v>9134</v>
          </cell>
          <cell r="X27">
            <v>9360</v>
          </cell>
          <cell r="Y27">
            <v>9773</v>
          </cell>
          <cell r="Z27">
            <v>8966</v>
          </cell>
          <cell r="AA27">
            <v>10912</v>
          </cell>
          <cell r="AB27">
            <v>9572</v>
          </cell>
          <cell r="AC27">
            <v>9488</v>
          </cell>
          <cell r="AD27">
            <v>10271</v>
          </cell>
          <cell r="AE27">
            <v>10173</v>
          </cell>
          <cell r="AF27">
            <v>32761</v>
          </cell>
          <cell r="AI27" t="str">
            <v>total de religas</v>
          </cell>
          <cell r="AJ27">
            <v>12781</v>
          </cell>
          <cell r="AK27">
            <v>11607</v>
          </cell>
          <cell r="AL27">
            <v>8373</v>
          </cell>
          <cell r="AM27">
            <v>9134</v>
          </cell>
          <cell r="AN27">
            <v>9360</v>
          </cell>
          <cell r="AO27">
            <v>9773</v>
          </cell>
          <cell r="AP27">
            <v>8966</v>
          </cell>
          <cell r="AQ27">
            <v>10912</v>
          </cell>
          <cell r="AR27">
            <v>9572</v>
          </cell>
          <cell r="AS27">
            <v>9488</v>
          </cell>
          <cell r="AT27">
            <v>10271</v>
          </cell>
          <cell r="AU27">
            <v>10173</v>
          </cell>
          <cell r="AV27">
            <v>32761</v>
          </cell>
        </row>
        <row r="28">
          <cell r="C28" t="str">
            <v>total de religas de urgência</v>
          </cell>
          <cell r="D28">
            <v>6172</v>
          </cell>
          <cell r="E28">
            <v>5320</v>
          </cell>
          <cell r="F28">
            <v>3664</v>
          </cell>
          <cell r="G28">
            <v>4389</v>
          </cell>
          <cell r="H28">
            <v>4504</v>
          </cell>
          <cell r="I28">
            <v>4366</v>
          </cell>
          <cell r="J28">
            <v>4009</v>
          </cell>
          <cell r="K28">
            <v>4707</v>
          </cell>
          <cell r="L28">
            <v>4216</v>
          </cell>
          <cell r="M28">
            <v>4535</v>
          </cell>
          <cell r="N28">
            <v>4522</v>
          </cell>
          <cell r="O28">
            <v>4735</v>
          </cell>
          <cell r="P28">
            <v>15156</v>
          </cell>
          <cell r="S28" t="str">
            <v>total de segundos pedidos de religas</v>
          </cell>
          <cell r="T28">
            <v>21</v>
          </cell>
          <cell r="U28">
            <v>14</v>
          </cell>
          <cell r="V28">
            <v>11</v>
          </cell>
          <cell r="W28">
            <v>17</v>
          </cell>
          <cell r="X28">
            <v>7</v>
          </cell>
          <cell r="Y28">
            <v>4</v>
          </cell>
          <cell r="Z28">
            <v>1</v>
          </cell>
          <cell r="AA28">
            <v>8</v>
          </cell>
          <cell r="AB28">
            <v>5</v>
          </cell>
          <cell r="AC28">
            <v>5</v>
          </cell>
          <cell r="AD28">
            <v>6</v>
          </cell>
          <cell r="AE28">
            <v>8</v>
          </cell>
          <cell r="AF28">
            <v>46</v>
          </cell>
          <cell r="AI28" t="str">
            <v>total de religas rejeitadas</v>
          </cell>
          <cell r="AJ28">
            <v>1031</v>
          </cell>
          <cell r="AK28">
            <v>1078</v>
          </cell>
          <cell r="AL28">
            <v>1033</v>
          </cell>
          <cell r="AM28">
            <v>1064</v>
          </cell>
          <cell r="AN28">
            <v>912</v>
          </cell>
          <cell r="AO28">
            <v>999</v>
          </cell>
          <cell r="AP28">
            <v>830</v>
          </cell>
          <cell r="AQ28">
            <v>967</v>
          </cell>
          <cell r="AR28">
            <v>768</v>
          </cell>
          <cell r="AS28">
            <v>855</v>
          </cell>
          <cell r="AT28">
            <v>888</v>
          </cell>
          <cell r="AU28">
            <v>875</v>
          </cell>
          <cell r="AV28">
            <v>3400</v>
          </cell>
        </row>
        <row r="29">
          <cell r="C29" t="str">
            <v>% RU</v>
          </cell>
          <cell r="D29">
            <v>0.4829043110867694</v>
          </cell>
          <cell r="E29">
            <v>0.45834410269664855</v>
          </cell>
          <cell r="F29">
            <v>0.43759703809865041</v>
          </cell>
          <cell r="G29">
            <v>0.48051237135975478</v>
          </cell>
          <cell r="H29">
            <v>0.48119658119658121</v>
          </cell>
          <cell r="I29">
            <v>0.44674102118080428</v>
          </cell>
          <cell r="J29">
            <v>0.44713361588222172</v>
          </cell>
          <cell r="K29">
            <v>0.43135997067448678</v>
          </cell>
          <cell r="L29">
            <v>0.44045131633932305</v>
          </cell>
          <cell r="M29">
            <v>0.47797217537942666</v>
          </cell>
          <cell r="N29">
            <v>0.44026871774900206</v>
          </cell>
          <cell r="O29">
            <v>0.46544775385825221</v>
          </cell>
          <cell r="P29">
            <v>0.46262324104880803</v>
          </cell>
          <cell r="S29" t="str">
            <v>% segundos</v>
          </cell>
          <cell r="T29">
            <v>1.5204170286707212E-3</v>
          </cell>
          <cell r="U29">
            <v>1.103665746945211E-3</v>
          </cell>
          <cell r="V29">
            <v>1.169466298107591E-3</v>
          </cell>
          <cell r="W29">
            <v>1.6669935281427731E-3</v>
          </cell>
          <cell r="X29">
            <v>6.8146417445482863E-4</v>
          </cell>
          <cell r="Y29">
            <v>3.713330857779428E-4</v>
          </cell>
          <cell r="Z29">
            <v>1.0208248264597796E-4</v>
          </cell>
          <cell r="AA29">
            <v>6.7345736173078543E-4</v>
          </cell>
          <cell r="AB29">
            <v>4.8355899419729207E-4</v>
          </cell>
          <cell r="AC29">
            <v>4.8341873731025815E-4</v>
          </cell>
          <cell r="AD29">
            <v>5.3768258804552378E-4</v>
          </cell>
          <cell r="AE29">
            <v>7.2411296162201298E-4</v>
          </cell>
          <cell r="AF29">
            <v>1.2720887143607754E-3</v>
          </cell>
          <cell r="AI29" t="str">
            <v>% rejeição</v>
          </cell>
          <cell r="AJ29">
            <v>7.4645236026643497E-2</v>
          </cell>
          <cell r="AK29">
            <v>8.4982262514781234E-2</v>
          </cell>
          <cell r="AL29">
            <v>0.10982351690410376</v>
          </cell>
          <cell r="AM29">
            <v>0.10433418317317121</v>
          </cell>
          <cell r="AN29">
            <v>8.8785046728971959E-2</v>
          </cell>
          <cell r="AO29">
            <v>0.10222040315153996</v>
          </cell>
          <cell r="AP29">
            <v>9.2571938434084317E-2</v>
          </cell>
          <cell r="AQ29">
            <v>8.861803519061584E-2</v>
          </cell>
          <cell r="AR29">
            <v>8.0234015879648971E-2</v>
          </cell>
          <cell r="AS29">
            <v>9.0113827993254639E-2</v>
          </cell>
          <cell r="AT29">
            <v>8.6457014896309997E-2</v>
          </cell>
          <cell r="AU29">
            <v>8.6011992529244075E-2</v>
          </cell>
          <cell r="AV29">
            <v>0.10378193583834437</v>
          </cell>
        </row>
        <row r="30">
          <cell r="C30" t="str">
            <v>meta % RU *</v>
          </cell>
          <cell r="D30">
            <v>0.47</v>
          </cell>
          <cell r="E30">
            <v>0.47</v>
          </cell>
          <cell r="F30">
            <v>0.47</v>
          </cell>
          <cell r="G30">
            <v>0.47</v>
          </cell>
          <cell r="H30">
            <v>0.47</v>
          </cell>
          <cell r="I30">
            <v>0.47</v>
          </cell>
          <cell r="J30">
            <v>0.47</v>
          </cell>
          <cell r="K30">
            <v>0.47</v>
          </cell>
          <cell r="L30">
            <v>0.47</v>
          </cell>
          <cell r="M30">
            <v>0.47</v>
          </cell>
          <cell r="N30">
            <v>0.47</v>
          </cell>
          <cell r="O30">
            <v>0.47</v>
          </cell>
          <cell r="P30">
            <v>0.47</v>
          </cell>
          <cell r="S30" t="str">
            <v>meta % segundos</v>
          </cell>
          <cell r="T30">
            <v>5.0000000000000001E-3</v>
          </cell>
          <cell r="U30">
            <v>5.0000000000000001E-3</v>
          </cell>
          <cell r="V30">
            <v>5.0000000000000001E-3</v>
          </cell>
          <cell r="W30">
            <v>5.0000000000000001E-3</v>
          </cell>
          <cell r="X30">
            <v>5.0000000000000001E-3</v>
          </cell>
          <cell r="Y30">
            <v>5.0000000000000001E-3</v>
          </cell>
          <cell r="Z30">
            <v>5.0000000000000001E-3</v>
          </cell>
          <cell r="AA30">
            <v>5.0000000000000001E-3</v>
          </cell>
          <cell r="AB30">
            <v>5.0000000000000001E-3</v>
          </cell>
          <cell r="AC30">
            <v>5.0000000000000001E-3</v>
          </cell>
          <cell r="AD30">
            <v>5.0000000000000001E-3</v>
          </cell>
          <cell r="AE30">
            <v>5.0000000000000001E-3</v>
          </cell>
          <cell r="AF30">
            <v>5.0000000000000001E-3</v>
          </cell>
          <cell r="AI30" t="str">
            <v>meta % rejeição</v>
          </cell>
          <cell r="AJ30">
            <v>8.4000000000000005E-2</v>
          </cell>
          <cell r="AK30">
            <v>8.4000000000000005E-2</v>
          </cell>
          <cell r="AL30">
            <v>8.4000000000000005E-2</v>
          </cell>
          <cell r="AM30">
            <v>8.4000000000000005E-2</v>
          </cell>
          <cell r="AN30">
            <v>8.4000000000000005E-2</v>
          </cell>
          <cell r="AO30">
            <v>8.4000000000000005E-2</v>
          </cell>
          <cell r="AP30">
            <v>8.4000000000000005E-2</v>
          </cell>
          <cell r="AQ30">
            <v>8.4000000000000005E-2</v>
          </cell>
          <cell r="AR30">
            <v>8.4000000000000005E-2</v>
          </cell>
          <cell r="AS30">
            <v>8.4000000000000005E-2</v>
          </cell>
          <cell r="AT30">
            <v>8.4000000000000005E-2</v>
          </cell>
          <cell r="AU30">
            <v>8.4000000000000005E-2</v>
          </cell>
          <cell r="AV30">
            <v>8.4000000000000005E-2</v>
          </cell>
        </row>
        <row r="31">
          <cell r="C31" t="str">
            <v>total de religas</v>
          </cell>
          <cell r="D31">
            <v>19703</v>
          </cell>
          <cell r="E31">
            <v>19149</v>
          </cell>
          <cell r="F31">
            <v>18840</v>
          </cell>
          <cell r="G31">
            <v>22490</v>
          </cell>
          <cell r="H31">
            <v>22759</v>
          </cell>
          <cell r="I31">
            <v>22980</v>
          </cell>
          <cell r="J31">
            <v>20574</v>
          </cell>
          <cell r="K31">
            <v>22245</v>
          </cell>
          <cell r="L31">
            <v>21412</v>
          </cell>
          <cell r="M31">
            <v>21269</v>
          </cell>
          <cell r="N31">
            <v>20585</v>
          </cell>
          <cell r="O31">
            <v>19657</v>
          </cell>
          <cell r="P31">
            <v>57692</v>
          </cell>
          <cell r="S31" t="str">
            <v>total de religas</v>
          </cell>
          <cell r="T31">
            <v>19703</v>
          </cell>
          <cell r="U31">
            <v>19149</v>
          </cell>
          <cell r="V31">
            <v>18840</v>
          </cell>
          <cell r="W31">
            <v>22490</v>
          </cell>
          <cell r="X31">
            <v>22759</v>
          </cell>
          <cell r="Y31">
            <v>22980</v>
          </cell>
          <cell r="Z31">
            <v>20574</v>
          </cell>
          <cell r="AA31">
            <v>22245</v>
          </cell>
          <cell r="AB31">
            <v>21412</v>
          </cell>
          <cell r="AC31">
            <v>21269</v>
          </cell>
          <cell r="AD31">
            <v>20585</v>
          </cell>
          <cell r="AE31">
            <v>19657</v>
          </cell>
          <cell r="AF31">
            <v>57692</v>
          </cell>
          <cell r="AI31" t="str">
            <v>total de religas</v>
          </cell>
          <cell r="AJ31">
            <v>19703</v>
          </cell>
          <cell r="AK31">
            <v>19149</v>
          </cell>
          <cell r="AL31">
            <v>18840</v>
          </cell>
          <cell r="AM31">
            <v>22490</v>
          </cell>
          <cell r="AN31">
            <v>22759</v>
          </cell>
          <cell r="AO31">
            <v>22980</v>
          </cell>
          <cell r="AP31">
            <v>20574</v>
          </cell>
          <cell r="AQ31">
            <v>22245</v>
          </cell>
          <cell r="AR31">
            <v>21412</v>
          </cell>
          <cell r="AS31">
            <v>21269</v>
          </cell>
          <cell r="AT31">
            <v>20585</v>
          </cell>
          <cell r="AU31">
            <v>19657</v>
          </cell>
          <cell r="AV31">
            <v>57692</v>
          </cell>
        </row>
        <row r="32">
          <cell r="C32" t="str">
            <v>total de religas de urgência</v>
          </cell>
          <cell r="D32">
            <v>8994</v>
          </cell>
          <cell r="E32">
            <v>8826</v>
          </cell>
          <cell r="F32">
            <v>8701</v>
          </cell>
          <cell r="G32">
            <v>10425</v>
          </cell>
          <cell r="H32">
            <v>10034</v>
          </cell>
          <cell r="I32">
            <v>9017</v>
          </cell>
          <cell r="J32">
            <v>8344</v>
          </cell>
          <cell r="K32">
            <v>8401</v>
          </cell>
          <cell r="L32">
            <v>8321</v>
          </cell>
          <cell r="M32">
            <v>9399</v>
          </cell>
          <cell r="N32">
            <v>7831</v>
          </cell>
          <cell r="O32">
            <v>7592</v>
          </cell>
          <cell r="P32">
            <v>26521</v>
          </cell>
          <cell r="S32" t="str">
            <v>total de segundos pedidos de religas</v>
          </cell>
          <cell r="T32">
            <v>95</v>
          </cell>
          <cell r="U32">
            <v>94</v>
          </cell>
          <cell r="V32">
            <v>120</v>
          </cell>
          <cell r="W32">
            <v>105</v>
          </cell>
          <cell r="X32">
            <v>51</v>
          </cell>
          <cell r="Y32">
            <v>58</v>
          </cell>
          <cell r="Z32">
            <v>43</v>
          </cell>
          <cell r="AA32">
            <v>69</v>
          </cell>
          <cell r="AB32">
            <v>80</v>
          </cell>
          <cell r="AC32">
            <v>71</v>
          </cell>
          <cell r="AD32">
            <v>56</v>
          </cell>
          <cell r="AE32">
            <v>35</v>
          </cell>
          <cell r="AF32">
            <v>309</v>
          </cell>
          <cell r="AI32" t="str">
            <v>total de religas rejeitadas</v>
          </cell>
          <cell r="AJ32">
            <v>1717</v>
          </cell>
          <cell r="AK32">
            <v>1632</v>
          </cell>
          <cell r="AL32">
            <v>1715</v>
          </cell>
          <cell r="AM32">
            <v>2140</v>
          </cell>
          <cell r="AN32">
            <v>2524</v>
          </cell>
          <cell r="AO32">
            <v>2336</v>
          </cell>
          <cell r="AP32">
            <v>2291</v>
          </cell>
          <cell r="AQ32">
            <v>2699</v>
          </cell>
          <cell r="AR32">
            <v>2295</v>
          </cell>
          <cell r="AS32">
            <v>1915</v>
          </cell>
          <cell r="AT32">
            <v>2049</v>
          </cell>
          <cell r="AU32">
            <v>2269</v>
          </cell>
          <cell r="AV32">
            <v>5064</v>
          </cell>
        </row>
        <row r="33">
          <cell r="C33" t="str">
            <v>% RU</v>
          </cell>
          <cell r="D33">
            <v>0.45647870882606711</v>
          </cell>
          <cell r="E33">
            <v>0.4609117969606768</v>
          </cell>
          <cell r="F33">
            <v>0.46183651804670911</v>
          </cell>
          <cell r="G33">
            <v>0.46353935082258779</v>
          </cell>
          <cell r="H33">
            <v>0.4408805307790325</v>
          </cell>
          <cell r="I33">
            <v>0.39238468233246299</v>
          </cell>
          <cell r="J33">
            <v>0.4055604160591037</v>
          </cell>
          <cell r="K33">
            <v>0.37765790065183186</v>
          </cell>
          <cell r="L33">
            <v>0.38861386138613863</v>
          </cell>
          <cell r="M33">
            <v>0.44191076214208475</v>
          </cell>
          <cell r="N33">
            <v>0.38042263784308961</v>
          </cell>
          <cell r="O33">
            <v>0.38622373709111257</v>
          </cell>
          <cell r="P33">
            <v>0.45969978506552034</v>
          </cell>
          <cell r="S33" t="str">
            <v>% segundos</v>
          </cell>
          <cell r="T33">
            <v>4.4351073762838467E-3</v>
          </cell>
          <cell r="U33">
            <v>4.5233626870699196E-3</v>
          </cell>
          <cell r="V33">
            <v>5.8379956215032841E-3</v>
          </cell>
          <cell r="W33">
            <v>4.2630937880633376E-3</v>
          </cell>
          <cell r="X33">
            <v>2.0171656844520033E-3</v>
          </cell>
          <cell r="Y33">
            <v>2.2910412387422974E-3</v>
          </cell>
          <cell r="Z33">
            <v>1.8806035425322546E-3</v>
          </cell>
          <cell r="AA33">
            <v>2.766196279666453E-3</v>
          </cell>
          <cell r="AB33">
            <v>3.374530729320454E-3</v>
          </cell>
          <cell r="AC33">
            <v>3.062456866804693E-3</v>
          </cell>
          <cell r="AD33">
            <v>2.4741539277193603E-3</v>
          </cell>
          <cell r="AE33">
            <v>1.596278390951382E-3</v>
          </cell>
          <cell r="AF33">
            <v>4.9238319841927464E-3</v>
          </cell>
          <cell r="AI33" t="str">
            <v>% rejeição</v>
          </cell>
          <cell r="AJ33">
            <v>8.0158730158730165E-2</v>
          </cell>
          <cell r="AK33">
            <v>7.8533275588277759E-2</v>
          </cell>
          <cell r="AL33">
            <v>8.3434687423984438E-2</v>
          </cell>
          <cell r="AM33">
            <v>8.6885911490052786E-2</v>
          </cell>
          <cell r="AN33">
            <v>9.9829925246212869E-2</v>
          </cell>
          <cell r="AO33">
            <v>0.10165361183637946</v>
          </cell>
          <cell r="AP33">
            <v>0.11135413628851949</v>
          </cell>
          <cell r="AQ33">
            <v>0.12133063609799954</v>
          </cell>
          <cell r="AR33">
            <v>0.10718288810013077</v>
          </cell>
          <cell r="AS33">
            <v>9.0037143260143865E-2</v>
          </cell>
          <cell r="AT33">
            <v>9.9538498906971098E-2</v>
          </cell>
          <cell r="AU33">
            <v>0.11542961794780485</v>
          </cell>
          <cell r="AV33">
            <v>8.7776468141163425E-2</v>
          </cell>
        </row>
        <row r="34">
          <cell r="C34" t="str">
            <v>meta % RU *</v>
          </cell>
          <cell r="D34">
            <v>0.45</v>
          </cell>
          <cell r="E34">
            <v>0.45</v>
          </cell>
          <cell r="F34">
            <v>0.45</v>
          </cell>
          <cell r="G34">
            <v>0.45</v>
          </cell>
          <cell r="H34">
            <v>0.45</v>
          </cell>
          <cell r="I34">
            <v>0.45</v>
          </cell>
          <cell r="J34">
            <v>0.45</v>
          </cell>
          <cell r="K34">
            <v>0.45</v>
          </cell>
          <cell r="L34">
            <v>0.45</v>
          </cell>
          <cell r="M34">
            <v>0.45</v>
          </cell>
          <cell r="N34">
            <v>0.45</v>
          </cell>
          <cell r="O34">
            <v>0.45</v>
          </cell>
          <cell r="P34">
            <v>0.45</v>
          </cell>
          <cell r="S34" t="str">
            <v>meta % segundos</v>
          </cell>
          <cell r="T34">
            <v>1.4999999999999999E-2</v>
          </cell>
          <cell r="U34">
            <v>1.4999999999999999E-2</v>
          </cell>
          <cell r="V34">
            <v>1.4999999999999999E-2</v>
          </cell>
          <cell r="W34">
            <v>1.4999999999999999E-2</v>
          </cell>
          <cell r="X34">
            <v>1.4999999999999999E-2</v>
          </cell>
          <cell r="Y34">
            <v>1.4999999999999999E-2</v>
          </cell>
          <cell r="Z34">
            <v>1.4999999999999999E-2</v>
          </cell>
          <cell r="AA34">
            <v>1.4999999999999999E-2</v>
          </cell>
          <cell r="AB34">
            <v>1.4999999999999999E-2</v>
          </cell>
          <cell r="AC34">
            <v>1.4999999999999999E-2</v>
          </cell>
          <cell r="AD34">
            <v>1.4999999999999999E-2</v>
          </cell>
          <cell r="AE34">
            <v>1.4999999999999999E-2</v>
          </cell>
          <cell r="AF34">
            <v>1.4999999999999999E-2</v>
          </cell>
          <cell r="AI34" t="str">
            <v>meta % rejeição</v>
          </cell>
          <cell r="AJ34">
            <v>7.9000000000000001E-2</v>
          </cell>
          <cell r="AK34">
            <v>7.9000000000000001E-2</v>
          </cell>
          <cell r="AL34">
            <v>7.9000000000000001E-2</v>
          </cell>
          <cell r="AM34">
            <v>7.9000000000000001E-2</v>
          </cell>
          <cell r="AN34">
            <v>7.9000000000000001E-2</v>
          </cell>
          <cell r="AO34">
            <v>7.9000000000000001E-2</v>
          </cell>
          <cell r="AP34">
            <v>7.9000000000000001E-2</v>
          </cell>
          <cell r="AQ34">
            <v>7.9000000000000001E-2</v>
          </cell>
          <cell r="AR34">
            <v>7.9000000000000001E-2</v>
          </cell>
          <cell r="AS34">
            <v>7.9000000000000001E-2</v>
          </cell>
          <cell r="AT34">
            <v>7.9000000000000001E-2</v>
          </cell>
          <cell r="AU34">
            <v>7.9000000000000001E-2</v>
          </cell>
          <cell r="AV34">
            <v>7.9000000000000001E-2</v>
          </cell>
        </row>
        <row r="35">
          <cell r="C35" t="str">
            <v>total de religas</v>
          </cell>
          <cell r="D35">
            <v>12550</v>
          </cell>
          <cell r="E35">
            <v>12218</v>
          </cell>
          <cell r="F35">
            <v>12649</v>
          </cell>
          <cell r="G35">
            <v>10581</v>
          </cell>
          <cell r="H35">
            <v>10388</v>
          </cell>
          <cell r="I35">
            <v>11556</v>
          </cell>
          <cell r="J35">
            <v>15105</v>
          </cell>
          <cell r="K35">
            <v>14381</v>
          </cell>
          <cell r="L35">
            <v>13264</v>
          </cell>
          <cell r="M35">
            <v>12582</v>
          </cell>
          <cell r="N35">
            <v>10695</v>
          </cell>
          <cell r="O35">
            <v>8124</v>
          </cell>
          <cell r="P35">
            <v>37417</v>
          </cell>
          <cell r="S35" t="str">
            <v>total de religas</v>
          </cell>
          <cell r="T35">
            <v>12550</v>
          </cell>
          <cell r="U35">
            <v>12218</v>
          </cell>
          <cell r="V35">
            <v>12649</v>
          </cell>
          <cell r="W35">
            <v>10581</v>
          </cell>
          <cell r="X35">
            <v>10388</v>
          </cell>
          <cell r="Y35">
            <v>11556</v>
          </cell>
          <cell r="Z35">
            <v>15105</v>
          </cell>
          <cell r="AA35">
            <v>14381</v>
          </cell>
          <cell r="AB35">
            <v>13264</v>
          </cell>
          <cell r="AC35">
            <v>12582</v>
          </cell>
          <cell r="AD35">
            <v>10695</v>
          </cell>
          <cell r="AE35">
            <v>8124</v>
          </cell>
          <cell r="AF35">
            <v>37417</v>
          </cell>
          <cell r="AI35" t="str">
            <v>total de religas</v>
          </cell>
          <cell r="AJ35">
            <v>12550</v>
          </cell>
          <cell r="AK35">
            <v>12218</v>
          </cell>
          <cell r="AL35">
            <v>12649</v>
          </cell>
          <cell r="AM35">
            <v>10581</v>
          </cell>
          <cell r="AN35">
            <v>10388</v>
          </cell>
          <cell r="AO35">
            <v>11556</v>
          </cell>
          <cell r="AP35">
            <v>15105</v>
          </cell>
          <cell r="AQ35">
            <v>14381</v>
          </cell>
          <cell r="AR35">
            <v>13264</v>
          </cell>
          <cell r="AS35">
            <v>12582</v>
          </cell>
          <cell r="AT35">
            <v>10695</v>
          </cell>
          <cell r="AU35">
            <v>8124</v>
          </cell>
          <cell r="AV35">
            <v>37417</v>
          </cell>
        </row>
        <row r="36">
          <cell r="C36" t="str">
            <v>total de religas de urgência</v>
          </cell>
          <cell r="D36">
            <v>5532</v>
          </cell>
          <cell r="E36">
            <v>4928</v>
          </cell>
          <cell r="F36">
            <v>5533</v>
          </cell>
          <cell r="G36">
            <v>4481</v>
          </cell>
          <cell r="H36">
            <v>4411</v>
          </cell>
          <cell r="I36">
            <v>4861</v>
          </cell>
          <cell r="J36">
            <v>6544</v>
          </cell>
          <cell r="K36">
            <v>5470</v>
          </cell>
          <cell r="L36">
            <v>5283</v>
          </cell>
          <cell r="M36">
            <v>5155</v>
          </cell>
          <cell r="N36">
            <v>3506</v>
          </cell>
          <cell r="O36">
            <v>1861</v>
          </cell>
          <cell r="P36">
            <v>15993</v>
          </cell>
          <cell r="S36" t="str">
            <v>total de segundos pedidos de religas</v>
          </cell>
          <cell r="T36">
            <v>150</v>
          </cell>
          <cell r="U36">
            <v>73</v>
          </cell>
          <cell r="V36">
            <v>103</v>
          </cell>
          <cell r="W36">
            <v>54</v>
          </cell>
          <cell r="X36">
            <v>53</v>
          </cell>
          <cell r="Y36">
            <v>41</v>
          </cell>
          <cell r="Z36">
            <v>84</v>
          </cell>
          <cell r="AA36">
            <v>23</v>
          </cell>
          <cell r="AB36">
            <v>33</v>
          </cell>
          <cell r="AC36">
            <v>13</v>
          </cell>
          <cell r="AD36">
            <v>10</v>
          </cell>
          <cell r="AE36">
            <v>5</v>
          </cell>
          <cell r="AF36">
            <v>326</v>
          </cell>
          <cell r="AI36" t="str">
            <v>total de religas rejeitadas</v>
          </cell>
          <cell r="AJ36">
            <v>829</v>
          </cell>
          <cell r="AK36">
            <v>841</v>
          </cell>
          <cell r="AL36">
            <v>910</v>
          </cell>
          <cell r="AM36">
            <v>812</v>
          </cell>
          <cell r="AN36">
            <v>849</v>
          </cell>
          <cell r="AO36">
            <v>803</v>
          </cell>
          <cell r="AP36">
            <v>918</v>
          </cell>
          <cell r="AQ36">
            <v>1179</v>
          </cell>
          <cell r="AR36">
            <v>1181</v>
          </cell>
          <cell r="AS36">
            <v>1131</v>
          </cell>
          <cell r="AT36">
            <v>1224</v>
          </cell>
          <cell r="AU36">
            <v>1207</v>
          </cell>
          <cell r="AV36">
            <v>2580</v>
          </cell>
        </row>
        <row r="37">
          <cell r="C37" t="str">
            <v>% RU</v>
          </cell>
          <cell r="D37">
            <v>0.44079681274900401</v>
          </cell>
          <cell r="E37">
            <v>0.40333933540677691</v>
          </cell>
          <cell r="F37">
            <v>0.43742588346904893</v>
          </cell>
          <cell r="G37">
            <v>0.42349494376712976</v>
          </cell>
          <cell r="H37">
            <v>0.42462456680785521</v>
          </cell>
          <cell r="I37">
            <v>0.42064728279681551</v>
          </cell>
          <cell r="J37">
            <v>0.43323402846739489</v>
          </cell>
          <cell r="K37">
            <v>0.38036297893053334</v>
          </cell>
          <cell r="L37">
            <v>0.39829613992762364</v>
          </cell>
          <cell r="M37">
            <v>0.40971228739469084</v>
          </cell>
          <cell r="N37">
            <v>0.32781673679289386</v>
          </cell>
          <cell r="O37">
            <v>0.22907434761201378</v>
          </cell>
          <cell r="P37">
            <v>0.42742603629366333</v>
          </cell>
          <cell r="S37" t="str">
            <v>% segundos</v>
          </cell>
          <cell r="T37">
            <v>1.1952191235059761E-2</v>
          </cell>
          <cell r="U37">
            <v>5.9747912915370767E-3</v>
          </cell>
          <cell r="V37">
            <v>8.1429362004901574E-3</v>
          </cell>
          <cell r="W37">
            <v>5.1034873830450812E-3</v>
          </cell>
          <cell r="X37">
            <v>5.1020408163265302E-3</v>
          </cell>
          <cell r="Y37">
            <v>3.5479404638283142E-3</v>
          </cell>
          <cell r="Z37">
            <v>5.5610724925521347E-3</v>
          </cell>
          <cell r="AA37">
            <v>1.5993324525415478E-3</v>
          </cell>
          <cell r="AB37">
            <v>2.4879372738238841E-3</v>
          </cell>
          <cell r="AC37">
            <v>1.0332220632649817E-3</v>
          </cell>
          <cell r="AD37">
            <v>9.3501636278634881E-4</v>
          </cell>
          <cell r="AE37">
            <v>6.1546036435253574E-4</v>
          </cell>
          <cell r="AF37">
            <v>8.7126172595344362E-3</v>
          </cell>
          <cell r="AI37" t="str">
            <v>% rejeição</v>
          </cell>
          <cell r="AJ37">
            <v>6.1962777487106657E-2</v>
          </cell>
          <cell r="AK37">
            <v>6.4400030630216709E-2</v>
          </cell>
          <cell r="AL37">
            <v>6.7114093959731544E-2</v>
          </cell>
          <cell r="AM37">
            <v>7.1271833582024047E-2</v>
          </cell>
          <cell r="AN37">
            <v>7.5553973480466316E-2</v>
          </cell>
          <cell r="AO37">
            <v>6.9487712011076494E-2</v>
          </cell>
          <cell r="AP37">
            <v>6.0774577954319758E-2</v>
          </cell>
          <cell r="AQ37">
            <v>8.1983172241151522E-2</v>
          </cell>
          <cell r="AR37">
            <v>8.9037997587454759E-2</v>
          </cell>
          <cell r="AS37">
            <v>8.9890319504053406E-2</v>
          </cell>
          <cell r="AT37">
            <v>0.11444600280504909</v>
          </cell>
          <cell r="AU37">
            <v>0.14857213195470212</v>
          </cell>
          <cell r="AV37">
            <v>6.8952615121468858E-2</v>
          </cell>
        </row>
        <row r="38">
          <cell r="C38" t="str">
            <v>meta % RU *</v>
          </cell>
          <cell r="D38">
            <v>0.42</v>
          </cell>
          <cell r="E38">
            <v>0.42</v>
          </cell>
          <cell r="F38">
            <v>0.42</v>
          </cell>
          <cell r="G38">
            <v>0.42</v>
          </cell>
          <cell r="H38">
            <v>0.42</v>
          </cell>
          <cell r="I38">
            <v>0.42</v>
          </cell>
          <cell r="J38">
            <v>0.42</v>
          </cell>
          <cell r="K38">
            <v>0.42</v>
          </cell>
          <cell r="L38">
            <v>0.42</v>
          </cell>
          <cell r="M38">
            <v>0.42</v>
          </cell>
          <cell r="N38">
            <v>0.42</v>
          </cell>
          <cell r="O38">
            <v>0.42</v>
          </cell>
          <cell r="P38">
            <v>0.42</v>
          </cell>
          <cell r="S38" t="str">
            <v>meta % segundos</v>
          </cell>
          <cell r="T38">
            <v>8.0000000000000002E-3</v>
          </cell>
          <cell r="U38">
            <v>8.0000000000000002E-3</v>
          </cell>
          <cell r="V38">
            <v>8.0000000000000002E-3</v>
          </cell>
          <cell r="W38">
            <v>8.0000000000000002E-3</v>
          </cell>
          <cell r="X38">
            <v>8.0000000000000002E-3</v>
          </cell>
          <cell r="Y38">
            <v>8.0000000000000002E-3</v>
          </cell>
          <cell r="Z38">
            <v>8.0000000000000002E-3</v>
          </cell>
          <cell r="AA38">
            <v>8.0000000000000002E-3</v>
          </cell>
          <cell r="AB38">
            <v>8.0000000000000002E-3</v>
          </cell>
          <cell r="AC38">
            <v>8.0000000000000002E-3</v>
          </cell>
          <cell r="AD38">
            <v>8.0000000000000002E-3</v>
          </cell>
          <cell r="AE38">
            <v>8.0000000000000002E-3</v>
          </cell>
          <cell r="AF38">
            <v>8.0000000000000002E-3</v>
          </cell>
          <cell r="AI38" t="str">
            <v>meta % rejeição</v>
          </cell>
          <cell r="AJ38">
            <v>5.8000000000000003E-2</v>
          </cell>
          <cell r="AK38">
            <v>5.8000000000000003E-2</v>
          </cell>
          <cell r="AL38">
            <v>5.8000000000000003E-2</v>
          </cell>
          <cell r="AM38">
            <v>5.8000000000000003E-2</v>
          </cell>
          <cell r="AN38">
            <v>5.8000000000000003E-2</v>
          </cell>
          <cell r="AO38">
            <v>5.8000000000000003E-2</v>
          </cell>
          <cell r="AP38">
            <v>5.8000000000000003E-2</v>
          </cell>
          <cell r="AQ38">
            <v>5.8000000000000003E-2</v>
          </cell>
          <cell r="AR38">
            <v>5.8000000000000003E-2</v>
          </cell>
          <cell r="AS38">
            <v>5.8000000000000003E-2</v>
          </cell>
          <cell r="AT38">
            <v>5.8000000000000003E-2</v>
          </cell>
          <cell r="AU38">
            <v>5.8000000000000003E-2</v>
          </cell>
          <cell r="AV38">
            <v>5.8000000000000003E-2</v>
          </cell>
        </row>
        <row r="39">
          <cell r="C39" t="str">
            <v>total de religas</v>
          </cell>
          <cell r="D39">
            <v>10518</v>
          </cell>
          <cell r="E39">
            <v>11434</v>
          </cell>
          <cell r="F39">
            <v>10372</v>
          </cell>
          <cell r="G39">
            <v>11403</v>
          </cell>
          <cell r="H39">
            <v>10872</v>
          </cell>
          <cell r="I39">
            <v>10853</v>
          </cell>
          <cell r="J39">
            <v>13634</v>
          </cell>
          <cell r="K39">
            <v>14984</v>
          </cell>
          <cell r="L39">
            <v>12710</v>
          </cell>
          <cell r="M39">
            <v>13335</v>
          </cell>
          <cell r="N39">
            <v>12127</v>
          </cell>
          <cell r="O39">
            <v>12628</v>
          </cell>
          <cell r="P39">
            <v>32324</v>
          </cell>
          <cell r="S39" t="str">
            <v>total de religas</v>
          </cell>
          <cell r="T39">
            <v>10518</v>
          </cell>
          <cell r="U39">
            <v>11434</v>
          </cell>
          <cell r="V39">
            <v>10372</v>
          </cell>
          <cell r="W39">
            <v>11403</v>
          </cell>
          <cell r="X39">
            <v>10872</v>
          </cell>
          <cell r="Y39">
            <v>10853</v>
          </cell>
          <cell r="Z39">
            <v>13634</v>
          </cell>
          <cell r="AA39">
            <v>14984</v>
          </cell>
          <cell r="AB39">
            <v>12710</v>
          </cell>
          <cell r="AC39">
            <v>13335</v>
          </cell>
          <cell r="AD39">
            <v>12127</v>
          </cell>
          <cell r="AE39">
            <v>12628</v>
          </cell>
          <cell r="AF39">
            <v>32324</v>
          </cell>
          <cell r="AI39" t="str">
            <v>total de religas</v>
          </cell>
          <cell r="AJ39">
            <v>10518</v>
          </cell>
          <cell r="AK39">
            <v>11434</v>
          </cell>
          <cell r="AL39">
            <v>10372</v>
          </cell>
          <cell r="AM39">
            <v>11403</v>
          </cell>
          <cell r="AN39">
            <v>10872</v>
          </cell>
          <cell r="AO39">
            <v>10853</v>
          </cell>
          <cell r="AP39">
            <v>13634</v>
          </cell>
          <cell r="AQ39">
            <v>14984</v>
          </cell>
          <cell r="AR39">
            <v>12710</v>
          </cell>
          <cell r="AS39">
            <v>13335</v>
          </cell>
          <cell r="AT39">
            <v>12127</v>
          </cell>
          <cell r="AU39">
            <v>12628</v>
          </cell>
          <cell r="AV39">
            <v>32324</v>
          </cell>
        </row>
        <row r="40">
          <cell r="C40" t="str">
            <v>total de religas de urgência</v>
          </cell>
          <cell r="D40">
            <v>4655</v>
          </cell>
          <cell r="E40">
            <v>5284</v>
          </cell>
          <cell r="F40">
            <v>4844</v>
          </cell>
          <cell r="G40">
            <v>5297</v>
          </cell>
          <cell r="H40">
            <v>4917</v>
          </cell>
          <cell r="I40">
            <v>4694</v>
          </cell>
          <cell r="J40">
            <v>6230</v>
          </cell>
          <cell r="K40">
            <v>6488</v>
          </cell>
          <cell r="L40">
            <v>5057</v>
          </cell>
          <cell r="M40">
            <v>6086</v>
          </cell>
          <cell r="N40">
            <v>4434</v>
          </cell>
          <cell r="O40">
            <v>5261</v>
          </cell>
          <cell r="P40">
            <v>14782</v>
          </cell>
          <cell r="S40" t="str">
            <v>total de segundos pedidos de religas</v>
          </cell>
          <cell r="T40">
            <v>47</v>
          </cell>
          <cell r="U40">
            <v>62</v>
          </cell>
          <cell r="V40">
            <v>82</v>
          </cell>
          <cell r="W40">
            <v>70</v>
          </cell>
          <cell r="X40">
            <v>41</v>
          </cell>
          <cell r="Y40">
            <v>69</v>
          </cell>
          <cell r="Z40">
            <v>68</v>
          </cell>
          <cell r="AA40">
            <v>60</v>
          </cell>
          <cell r="AB40">
            <v>40</v>
          </cell>
          <cell r="AC40">
            <v>23</v>
          </cell>
          <cell r="AD40">
            <v>19</v>
          </cell>
          <cell r="AE40">
            <v>32</v>
          </cell>
          <cell r="AF40">
            <v>191</v>
          </cell>
          <cell r="AI40" t="str">
            <v>total de religas rejeitadas</v>
          </cell>
          <cell r="AJ40">
            <v>846</v>
          </cell>
          <cell r="AK40">
            <v>877</v>
          </cell>
          <cell r="AL40">
            <v>863</v>
          </cell>
          <cell r="AM40">
            <v>940</v>
          </cell>
          <cell r="AN40">
            <v>1047</v>
          </cell>
          <cell r="AO40">
            <v>1027</v>
          </cell>
          <cell r="AP40">
            <v>1048</v>
          </cell>
          <cell r="AQ40">
            <v>1199</v>
          </cell>
          <cell r="AR40">
            <v>1211</v>
          </cell>
          <cell r="AS40">
            <v>1142</v>
          </cell>
          <cell r="AT40">
            <v>1208</v>
          </cell>
          <cell r="AU40">
            <v>1179</v>
          </cell>
          <cell r="AV40">
            <v>2586</v>
          </cell>
        </row>
        <row r="41">
          <cell r="C41" t="str">
            <v>% RU</v>
          </cell>
          <cell r="D41">
            <v>0.44257463396082908</v>
          </cell>
          <cell r="E41">
            <v>0.46213048801819134</v>
          </cell>
          <cell r="F41">
            <v>0.46702661010412649</v>
          </cell>
          <cell r="G41">
            <v>0.46452687889151978</v>
          </cell>
          <cell r="H41">
            <v>0.4522626931567329</v>
          </cell>
          <cell r="I41">
            <v>0.43250714088270525</v>
          </cell>
          <cell r="J41">
            <v>0.45694587061757369</v>
          </cell>
          <cell r="K41">
            <v>0.43299519487453286</v>
          </cell>
          <cell r="L41">
            <v>0.39787568843430371</v>
          </cell>
          <cell r="M41">
            <v>0.45639295088113985</v>
          </cell>
          <cell r="N41">
            <v>0.36563041147851899</v>
          </cell>
          <cell r="O41">
            <v>0.41661387393094712</v>
          </cell>
          <cell r="P41">
            <v>0.45730726395248111</v>
          </cell>
          <cell r="S41" t="str">
            <v>% segundos</v>
          </cell>
          <cell r="T41">
            <v>4.1358676522351284E-3</v>
          </cell>
          <cell r="U41">
            <v>5.0361465356185521E-3</v>
          </cell>
          <cell r="V41">
            <v>7.2986203827325319E-3</v>
          </cell>
          <cell r="W41">
            <v>5.6712306570525801E-3</v>
          </cell>
          <cell r="X41">
            <v>3.4398858964678246E-3</v>
          </cell>
          <cell r="Y41">
            <v>5.8080808080808082E-3</v>
          </cell>
          <cell r="Z41">
            <v>4.6315215910638875E-3</v>
          </cell>
          <cell r="AA41">
            <v>3.7075943891738245E-3</v>
          </cell>
          <cell r="AB41">
            <v>2.8733567990805258E-3</v>
          </cell>
          <cell r="AC41">
            <v>1.5887269461905091E-3</v>
          </cell>
          <cell r="AD41">
            <v>1.4248218972628421E-3</v>
          </cell>
          <cell r="AE41">
            <v>2.3176649525602955E-3</v>
          </cell>
          <cell r="AF41">
            <v>5.471211687195646E-3</v>
          </cell>
          <cell r="AI41" t="str">
            <v>% rejeição</v>
          </cell>
          <cell r="AJ41">
            <v>7.4445617740232312E-2</v>
          </cell>
          <cell r="AK41">
            <v>7.1237105028023717E-2</v>
          </cell>
          <cell r="AL41">
            <v>7.6813529149977744E-2</v>
          </cell>
          <cell r="AM41">
            <v>7.6156525966134647E-2</v>
          </cell>
          <cell r="AN41">
            <v>8.7842939843946644E-2</v>
          </cell>
          <cell r="AO41">
            <v>9.4628213397217359E-2</v>
          </cell>
          <cell r="AP41">
            <v>7.6866656887193782E-2</v>
          </cell>
          <cell r="AQ41">
            <v>8.0018686599038977E-2</v>
          </cell>
          <cell r="AR41">
            <v>9.5279307631785992E-2</v>
          </cell>
          <cell r="AS41">
            <v>8.5639295088113992E-2</v>
          </cell>
          <cell r="AT41">
            <v>9.9612435062257768E-2</v>
          </cell>
          <cell r="AU41">
            <v>9.3363953120050677E-2</v>
          </cell>
          <cell r="AV41">
            <v>8.0002474941220147E-2</v>
          </cell>
        </row>
        <row r="42">
          <cell r="C42" t="str">
            <v>meta % RU *</v>
          </cell>
          <cell r="D42">
            <v>0.45</v>
          </cell>
          <cell r="E42">
            <v>0.45</v>
          </cell>
          <cell r="F42">
            <v>0.45</v>
          </cell>
          <cell r="G42">
            <v>0.45</v>
          </cell>
          <cell r="H42">
            <v>0.45</v>
          </cell>
          <cell r="I42">
            <v>0.45</v>
          </cell>
          <cell r="J42">
            <v>0.45</v>
          </cell>
          <cell r="K42">
            <v>0.45</v>
          </cell>
          <cell r="L42">
            <v>0.45</v>
          </cell>
          <cell r="M42">
            <v>0.45</v>
          </cell>
          <cell r="N42">
            <v>0.45</v>
          </cell>
          <cell r="O42">
            <v>0.45</v>
          </cell>
          <cell r="P42">
            <v>0.45</v>
          </cell>
          <cell r="S42" t="str">
            <v>meta % segundos</v>
          </cell>
          <cell r="T42">
            <v>1.0999999999999999E-2</v>
          </cell>
          <cell r="U42">
            <v>1.0999999999999999E-2</v>
          </cell>
          <cell r="V42">
            <v>1.0999999999999999E-2</v>
          </cell>
          <cell r="W42">
            <v>1.0999999999999999E-2</v>
          </cell>
          <cell r="X42">
            <v>1.0999999999999999E-2</v>
          </cell>
          <cell r="Y42">
            <v>1.0999999999999999E-2</v>
          </cell>
          <cell r="Z42">
            <v>1.0999999999999999E-2</v>
          </cell>
          <cell r="AA42">
            <v>1.0999999999999999E-2</v>
          </cell>
          <cell r="AB42">
            <v>1.0999999999999999E-2</v>
          </cell>
          <cell r="AC42">
            <v>1.0999999999999999E-2</v>
          </cell>
          <cell r="AD42">
            <v>1.0999999999999999E-2</v>
          </cell>
          <cell r="AE42">
            <v>1.0999999999999999E-2</v>
          </cell>
          <cell r="AF42">
            <v>1.0999999999999999E-2</v>
          </cell>
          <cell r="AI42" t="str">
            <v>meta % rejeição</v>
          </cell>
          <cell r="AJ42">
            <v>7.6999999999999999E-2</v>
          </cell>
          <cell r="AK42">
            <v>7.6999999999999999E-2</v>
          </cell>
          <cell r="AL42">
            <v>7.6999999999999999E-2</v>
          </cell>
          <cell r="AM42">
            <v>7.6999999999999999E-2</v>
          </cell>
          <cell r="AN42">
            <v>7.6999999999999999E-2</v>
          </cell>
          <cell r="AO42">
            <v>7.6999999999999999E-2</v>
          </cell>
          <cell r="AP42">
            <v>7.6999999999999999E-2</v>
          </cell>
          <cell r="AQ42">
            <v>7.6999999999999999E-2</v>
          </cell>
          <cell r="AR42">
            <v>7.6999999999999999E-2</v>
          </cell>
          <cell r="AS42">
            <v>7.6999999999999999E-2</v>
          </cell>
          <cell r="AT42">
            <v>7.6999999999999999E-2</v>
          </cell>
          <cell r="AU42">
            <v>7.6999999999999999E-2</v>
          </cell>
          <cell r="AV42">
            <v>7.6999999999999999E-2</v>
          </cell>
        </row>
        <row r="43">
          <cell r="C43" t="str">
            <v>total de religas</v>
          </cell>
          <cell r="D43">
            <v>73460</v>
          </cell>
          <cell r="E43">
            <v>72373</v>
          </cell>
          <cell r="F43">
            <v>65588</v>
          </cell>
          <cell r="G43">
            <v>71205</v>
          </cell>
          <cell r="H43">
            <v>71996</v>
          </cell>
          <cell r="I43">
            <v>73583</v>
          </cell>
          <cell r="J43">
            <v>77436</v>
          </cell>
          <cell r="K43">
            <v>84661</v>
          </cell>
          <cell r="L43">
            <v>77477</v>
          </cell>
          <cell r="M43">
            <v>77115</v>
          </cell>
          <cell r="N43">
            <v>70693</v>
          </cell>
          <cell r="O43">
            <v>67229</v>
          </cell>
          <cell r="P43">
            <v>211421</v>
          </cell>
          <cell r="S43" t="str">
            <v>total de religas</v>
          </cell>
          <cell r="T43">
            <v>73460</v>
          </cell>
          <cell r="U43">
            <v>72373</v>
          </cell>
          <cell r="V43">
            <v>65588</v>
          </cell>
          <cell r="W43">
            <v>71205</v>
          </cell>
          <cell r="X43">
            <v>71996</v>
          </cell>
          <cell r="Y43">
            <v>73583</v>
          </cell>
          <cell r="Z43">
            <v>77436</v>
          </cell>
          <cell r="AA43">
            <v>84661</v>
          </cell>
          <cell r="AB43">
            <v>77477</v>
          </cell>
          <cell r="AC43">
            <v>77115</v>
          </cell>
          <cell r="AD43">
            <v>70693</v>
          </cell>
          <cell r="AE43">
            <v>67229</v>
          </cell>
          <cell r="AF43">
            <v>211421</v>
          </cell>
          <cell r="AI43" t="str">
            <v>total de religas</v>
          </cell>
          <cell r="AJ43">
            <v>73460</v>
          </cell>
          <cell r="AK43">
            <v>72373</v>
          </cell>
          <cell r="AL43">
            <v>65588</v>
          </cell>
          <cell r="AM43">
            <v>71205</v>
          </cell>
          <cell r="AN43">
            <v>71996</v>
          </cell>
          <cell r="AO43">
            <v>73583</v>
          </cell>
          <cell r="AP43">
            <v>77436</v>
          </cell>
          <cell r="AQ43">
            <v>84661</v>
          </cell>
          <cell r="AR43">
            <v>77477</v>
          </cell>
          <cell r="AS43">
            <v>77115</v>
          </cell>
          <cell r="AT43">
            <v>70693</v>
          </cell>
          <cell r="AU43">
            <v>67229</v>
          </cell>
          <cell r="AV43">
            <v>211421</v>
          </cell>
        </row>
        <row r="44">
          <cell r="C44" t="str">
            <v>total de religas de urgência</v>
          </cell>
          <cell r="D44">
            <v>34795</v>
          </cell>
          <cell r="E44">
            <v>33044</v>
          </cell>
          <cell r="F44">
            <v>30491</v>
          </cell>
          <cell r="G44">
            <v>33745</v>
          </cell>
          <cell r="H44">
            <v>33361</v>
          </cell>
          <cell r="I44">
            <v>31804</v>
          </cell>
          <cell r="J44">
            <v>34331</v>
          </cell>
          <cell r="K44">
            <v>35761</v>
          </cell>
          <cell r="L44">
            <v>32710</v>
          </cell>
          <cell r="M44">
            <v>36249</v>
          </cell>
          <cell r="N44">
            <v>28230</v>
          </cell>
          <cell r="O44">
            <v>27395</v>
          </cell>
          <cell r="P44">
            <v>98329</v>
          </cell>
          <cell r="S44" t="str">
            <v>total de segundos pedidos de religas</v>
          </cell>
          <cell r="T44">
            <v>403</v>
          </cell>
          <cell r="U44">
            <v>346</v>
          </cell>
          <cell r="V44">
            <v>388</v>
          </cell>
          <cell r="W44">
            <v>310</v>
          </cell>
          <cell r="X44">
            <v>224</v>
          </cell>
          <cell r="Y44">
            <v>244</v>
          </cell>
          <cell r="Z44">
            <v>264</v>
          </cell>
          <cell r="AA44">
            <v>250</v>
          </cell>
          <cell r="AB44">
            <v>210</v>
          </cell>
          <cell r="AC44">
            <v>151</v>
          </cell>
          <cell r="AD44">
            <v>117</v>
          </cell>
          <cell r="AE44">
            <v>110</v>
          </cell>
          <cell r="AF44">
            <v>1137</v>
          </cell>
          <cell r="AI44" t="str">
            <v>total de religas rejeitadas</v>
          </cell>
          <cell r="AJ44">
            <v>5492</v>
          </cell>
          <cell r="AK44">
            <v>5578</v>
          </cell>
          <cell r="AL44">
            <v>5693</v>
          </cell>
          <cell r="AM44">
            <v>6420</v>
          </cell>
          <cell r="AN44">
            <v>6810</v>
          </cell>
          <cell r="AO44">
            <v>6580</v>
          </cell>
          <cell r="AP44">
            <v>6774</v>
          </cell>
          <cell r="AQ44">
            <v>7791</v>
          </cell>
          <cell r="AR44">
            <v>7526</v>
          </cell>
          <cell r="AS44">
            <v>6870</v>
          </cell>
          <cell r="AT44">
            <v>7067</v>
          </cell>
          <cell r="AU44">
            <v>7159</v>
          </cell>
          <cell r="AV44">
            <v>17021</v>
          </cell>
        </row>
        <row r="45">
          <cell r="C45" t="str">
            <v>% RU</v>
          </cell>
          <cell r="D45">
            <v>0.47365913422270622</v>
          </cell>
          <cell r="E45">
            <v>0.4565791109944316</v>
          </cell>
          <cell r="F45">
            <v>0.4648868695493078</v>
          </cell>
          <cell r="G45">
            <v>0.47391334878168667</v>
          </cell>
          <cell r="H45">
            <v>0.46337296516473137</v>
          </cell>
          <cell r="I45">
            <v>0.43221939850237145</v>
          </cell>
          <cell r="J45">
            <v>0.4433467637791208</v>
          </cell>
          <cell r="K45">
            <v>0.42240228676722458</v>
          </cell>
          <cell r="L45">
            <v>0.4221898111697665</v>
          </cell>
          <cell r="M45">
            <v>0.47006418984633341</v>
          </cell>
          <cell r="N45">
            <v>0.39933232427538795</v>
          </cell>
          <cell r="O45">
            <v>0.40748784006901784</v>
          </cell>
          <cell r="P45">
            <v>0.46508624971029366</v>
          </cell>
          <cell r="S45" t="str">
            <v>% segundos</v>
          </cell>
          <cell r="T45">
            <v>5.1043672104569863E-3</v>
          </cell>
          <cell r="U45">
            <v>4.4386858411053099E-3</v>
          </cell>
          <cell r="V45">
            <v>5.4432457457106384E-3</v>
          </cell>
          <cell r="W45">
            <v>3.9935587761674718E-3</v>
          </cell>
          <cell r="X45">
            <v>2.8424231657488007E-3</v>
          </cell>
          <cell r="Y45">
            <v>3.0437982610431245E-3</v>
          </cell>
          <cell r="Z45">
            <v>3.1350195938724618E-3</v>
          </cell>
          <cell r="AA45">
            <v>2.7041059144204561E-3</v>
          </cell>
          <cell r="AB45">
            <v>2.4705010411397244E-3</v>
          </cell>
          <cell r="AC45">
            <v>1.7979401083526821E-3</v>
          </cell>
          <cell r="AD45">
            <v>1.5046296296296296E-3</v>
          </cell>
          <cell r="AE45">
            <v>1.4787331289993009E-3</v>
          </cell>
          <cell r="AF45">
            <v>4.9771933357263551E-3</v>
          </cell>
          <cell r="AI45" t="str">
            <v>% rejeição</v>
          </cell>
          <cell r="AJ45">
            <v>6.9561252406525484E-2</v>
          </cell>
          <cell r="AK45">
            <v>7.1557773473079248E-2</v>
          </cell>
          <cell r="AL45">
            <v>7.9867005232810984E-2</v>
          </cell>
          <cell r="AM45">
            <v>8.2705314009661829E-2</v>
          </cell>
          <cell r="AN45">
            <v>8.6414739994416664E-2</v>
          </cell>
          <cell r="AO45">
            <v>8.9422828642485352E-2</v>
          </cell>
          <cell r="AP45">
            <v>8.7478692081202541E-2</v>
          </cell>
          <cell r="AQ45">
            <v>9.2025844249418273E-2</v>
          </cell>
          <cell r="AR45">
            <v>9.7138505621023011E-2</v>
          </cell>
          <cell r="AS45">
            <v>8.9087726123322317E-2</v>
          </cell>
          <cell r="AT45">
            <v>9.9967464954097293E-2</v>
          </cell>
          <cell r="AU45">
            <v>0.10648678397715272</v>
          </cell>
          <cell r="AV45">
            <v>8.0507612772619558E-2</v>
          </cell>
        </row>
        <row r="46">
          <cell r="C46" t="str">
            <v>meta % RU *</v>
          </cell>
          <cell r="D46">
            <v>0.46</v>
          </cell>
          <cell r="E46">
            <v>0.46</v>
          </cell>
          <cell r="F46">
            <v>0.46</v>
          </cell>
          <cell r="G46">
            <v>0.46</v>
          </cell>
          <cell r="H46">
            <v>0.46</v>
          </cell>
          <cell r="I46">
            <v>0.46</v>
          </cell>
          <cell r="J46">
            <v>0.46</v>
          </cell>
          <cell r="K46">
            <v>0.46</v>
          </cell>
          <cell r="L46">
            <v>0.46</v>
          </cell>
          <cell r="M46">
            <v>0.46</v>
          </cell>
          <cell r="N46">
            <v>0.46</v>
          </cell>
          <cell r="O46">
            <v>0.46</v>
          </cell>
          <cell r="P46">
            <v>0.46</v>
          </cell>
          <cell r="S46" t="str">
            <v>meta % segundos</v>
          </cell>
          <cell r="T46">
            <v>0.01</v>
          </cell>
          <cell r="U46">
            <v>0.01</v>
          </cell>
          <cell r="V46">
            <v>0.01</v>
          </cell>
          <cell r="W46">
            <v>0.01</v>
          </cell>
          <cell r="X46">
            <v>0.01</v>
          </cell>
          <cell r="Y46">
            <v>0.01</v>
          </cell>
          <cell r="Z46">
            <v>0.01</v>
          </cell>
          <cell r="AA46">
            <v>0.01</v>
          </cell>
          <cell r="AB46">
            <v>0.01</v>
          </cell>
          <cell r="AC46">
            <v>0.01</v>
          </cell>
          <cell r="AD46">
            <v>0.01</v>
          </cell>
          <cell r="AE46">
            <v>0.01</v>
          </cell>
          <cell r="AF46">
            <v>0.01</v>
          </cell>
          <cell r="AI46" t="str">
            <v>meta % rejeição</v>
          </cell>
          <cell r="AJ46">
            <v>7.3999999999999996E-2</v>
          </cell>
          <cell r="AK46">
            <v>7.3999999999999996E-2</v>
          </cell>
          <cell r="AL46">
            <v>7.3999999999999996E-2</v>
          </cell>
          <cell r="AM46">
            <v>7.3999999999999996E-2</v>
          </cell>
          <cell r="AN46">
            <v>7.3999999999999996E-2</v>
          </cell>
          <cell r="AO46">
            <v>7.3999999999999996E-2</v>
          </cell>
          <cell r="AP46">
            <v>7.3999999999999996E-2</v>
          </cell>
          <cell r="AQ46">
            <v>7.3999999999999996E-2</v>
          </cell>
          <cell r="AR46">
            <v>7.3999999999999996E-2</v>
          </cell>
          <cell r="AS46">
            <v>7.3999999999999996E-2</v>
          </cell>
          <cell r="AT46">
            <v>7.3999999999999996E-2</v>
          </cell>
          <cell r="AU46">
            <v>7.3999999999999996E-2</v>
          </cell>
          <cell r="AV46">
            <v>7.3999999999999996E-2</v>
          </cell>
        </row>
      </sheetData>
      <sheetData sheetId="111" refreshError="1"/>
      <sheetData sheetId="112" refreshError="1"/>
      <sheetData sheetId="113" refreshError="1"/>
      <sheetData sheetId="114" refreshError="1"/>
      <sheetData sheetId="115" refreshError="1"/>
      <sheetData sheetId="116" refreshError="1"/>
      <sheetData sheetId="117" refreshError="1">
        <row r="32">
          <cell r="A32" t="str">
            <v>PROPRIO</v>
          </cell>
          <cell r="B32" t="str">
            <v>Limite (*)</v>
          </cell>
          <cell r="C32" t="str">
            <v>Acumulado</v>
          </cell>
          <cell r="D32" t="str">
            <v>Limite</v>
          </cell>
          <cell r="E32" t="str">
            <v>Acumulado</v>
          </cell>
          <cell r="F32" t="str">
            <v>Limite</v>
          </cell>
          <cell r="G32" t="str">
            <v>Acumulado</v>
          </cell>
          <cell r="H32" t="str">
            <v>Limite</v>
          </cell>
          <cell r="I32" t="str">
            <v>Acumulado</v>
          </cell>
          <cell r="J32" t="str">
            <v>Limite</v>
          </cell>
          <cell r="K32" t="str">
            <v>Acumulado</v>
          </cell>
          <cell r="L32" t="str">
            <v>Limite</v>
          </cell>
          <cell r="M32" t="str">
            <v>Acumulado</v>
          </cell>
          <cell r="N32" t="str">
            <v>Limite</v>
          </cell>
          <cell r="O32" t="str">
            <v>Acumulado</v>
          </cell>
          <cell r="P32" t="str">
            <v>Limite</v>
          </cell>
          <cell r="Q32" t="str">
            <v>Acumulado</v>
          </cell>
        </row>
        <row r="33">
          <cell r="A33" t="str">
            <v>Acidentes com Afastamento</v>
          </cell>
          <cell r="B33">
            <v>24</v>
          </cell>
          <cell r="C33">
            <v>26</v>
          </cell>
          <cell r="D33">
            <v>3</v>
          </cell>
          <cell r="E33">
            <v>7</v>
          </cell>
          <cell r="F33">
            <v>4</v>
          </cell>
          <cell r="G33">
            <v>5</v>
          </cell>
          <cell r="H33">
            <v>4</v>
          </cell>
          <cell r="I33">
            <v>0</v>
          </cell>
          <cell r="J33">
            <v>5</v>
          </cell>
          <cell r="K33">
            <v>6</v>
          </cell>
          <cell r="L33">
            <v>4</v>
          </cell>
          <cell r="M33">
            <v>4</v>
          </cell>
          <cell r="N33">
            <v>4</v>
          </cell>
          <cell r="O33">
            <v>4</v>
          </cell>
          <cell r="P33">
            <v>32</v>
          </cell>
          <cell r="Q33">
            <v>30</v>
          </cell>
        </row>
        <row r="34">
          <cell r="A34" t="str">
            <v>Dias Perdidos</v>
          </cell>
          <cell r="B34">
            <v>475</v>
          </cell>
          <cell r="C34">
            <v>1147</v>
          </cell>
          <cell r="D34">
            <v>63</v>
          </cell>
          <cell r="E34">
            <v>260</v>
          </cell>
          <cell r="F34">
            <v>86</v>
          </cell>
          <cell r="G34">
            <v>392</v>
          </cell>
          <cell r="H34">
            <v>74</v>
          </cell>
          <cell r="I34">
            <v>0</v>
          </cell>
          <cell r="J34">
            <v>94</v>
          </cell>
          <cell r="K34">
            <v>313</v>
          </cell>
          <cell r="L34">
            <v>78</v>
          </cell>
          <cell r="M34">
            <v>107</v>
          </cell>
          <cell r="N34">
            <v>80</v>
          </cell>
          <cell r="O34">
            <v>75</v>
          </cell>
          <cell r="P34">
            <v>629</v>
          </cell>
          <cell r="Q34">
            <v>1185</v>
          </cell>
        </row>
        <row r="35">
          <cell r="A35" t="str">
            <v>Taxa de Frequência</v>
          </cell>
          <cell r="B35">
            <v>0.6</v>
          </cell>
          <cell r="C35">
            <v>0.93</v>
          </cell>
          <cell r="D35">
            <v>0.6</v>
          </cell>
          <cell r="E35">
            <v>2.4900000000000002</v>
          </cell>
          <cell r="F35">
            <v>0.6</v>
          </cell>
          <cell r="G35">
            <v>1.01</v>
          </cell>
          <cell r="H35">
            <v>0.6</v>
          </cell>
          <cell r="I35">
            <v>0</v>
          </cell>
          <cell r="J35">
            <v>0.6</v>
          </cell>
          <cell r="K35">
            <v>1.05</v>
          </cell>
          <cell r="L35">
            <v>0.6</v>
          </cell>
          <cell r="M35">
            <v>0.88</v>
          </cell>
          <cell r="N35">
            <v>0.6</v>
          </cell>
          <cell r="O35">
            <v>0.86</v>
          </cell>
          <cell r="P35">
            <v>0.6</v>
          </cell>
          <cell r="Q35">
            <v>0.82</v>
          </cell>
        </row>
        <row r="36">
          <cell r="A36" t="str">
            <v>Taxa de Gravidade</v>
          </cell>
          <cell r="B36">
            <v>12</v>
          </cell>
          <cell r="C36">
            <v>41</v>
          </cell>
          <cell r="D36">
            <v>12</v>
          </cell>
          <cell r="E36">
            <v>72</v>
          </cell>
          <cell r="F36">
            <v>12</v>
          </cell>
          <cell r="G36">
            <v>79</v>
          </cell>
          <cell r="H36">
            <v>12</v>
          </cell>
          <cell r="I36">
            <v>0</v>
          </cell>
          <cell r="J36">
            <v>12</v>
          </cell>
          <cell r="K36">
            <v>55</v>
          </cell>
          <cell r="L36">
            <v>12</v>
          </cell>
          <cell r="M36">
            <v>23</v>
          </cell>
          <cell r="N36">
            <v>12</v>
          </cell>
          <cell r="O36">
            <v>16</v>
          </cell>
          <cell r="P36">
            <v>12</v>
          </cell>
          <cell r="Q36">
            <v>31</v>
          </cell>
        </row>
        <row r="37">
          <cell r="A37" t="str">
            <v>Acidentes sem Afastamento - acumulado</v>
          </cell>
          <cell r="B37">
            <v>0</v>
          </cell>
          <cell r="C37">
            <v>69</v>
          </cell>
          <cell r="D37">
            <v>0</v>
          </cell>
          <cell r="E37">
            <v>10</v>
          </cell>
          <cell r="F37">
            <v>0</v>
          </cell>
          <cell r="G37">
            <v>11</v>
          </cell>
          <cell r="H37">
            <v>0</v>
          </cell>
          <cell r="I37">
            <v>14</v>
          </cell>
          <cell r="J37">
            <v>0</v>
          </cell>
          <cell r="K37">
            <v>16</v>
          </cell>
          <cell r="L37">
            <v>0</v>
          </cell>
          <cell r="M37">
            <v>12</v>
          </cell>
          <cell r="N37">
            <v>0</v>
          </cell>
          <cell r="O37">
            <v>6</v>
          </cell>
          <cell r="P37">
            <v>0</v>
          </cell>
          <cell r="Q37">
            <v>78</v>
          </cell>
        </row>
        <row r="39">
          <cell r="A39" t="str">
            <v>CONTRATADOS</v>
          </cell>
          <cell r="B39" t="str">
            <v>Limite</v>
          </cell>
          <cell r="C39" t="str">
            <v>Acumulado</v>
          </cell>
          <cell r="D39" t="str">
            <v>Limite</v>
          </cell>
          <cell r="E39" t="str">
            <v>Acumulado</v>
          </cell>
          <cell r="F39" t="str">
            <v>Limite</v>
          </cell>
          <cell r="G39" t="str">
            <v>Acumulado</v>
          </cell>
          <cell r="H39" t="str">
            <v>Limite</v>
          </cell>
          <cell r="I39" t="str">
            <v>Acumulado</v>
          </cell>
          <cell r="J39" t="str">
            <v>Limite</v>
          </cell>
          <cell r="K39" t="str">
            <v>Acumulado</v>
          </cell>
          <cell r="L39" t="str">
            <v>Limite</v>
          </cell>
          <cell r="M39" t="str">
            <v>Acumulado</v>
          </cell>
          <cell r="N39" t="str">
            <v>Limite</v>
          </cell>
          <cell r="O39" t="str">
            <v>Acumulado</v>
          </cell>
          <cell r="P39" t="str">
            <v>Limite</v>
          </cell>
          <cell r="Q39" t="str">
            <v>Acumulado</v>
          </cell>
        </row>
        <row r="40">
          <cell r="A40" t="str">
            <v>LTA + FATAL</v>
          </cell>
          <cell r="B40">
            <v>21</v>
          </cell>
          <cell r="C40">
            <v>98</v>
          </cell>
          <cell r="D40">
            <v>2</v>
          </cell>
          <cell r="E40">
            <v>17</v>
          </cell>
          <cell r="F40">
            <v>3</v>
          </cell>
          <cell r="G40">
            <v>10</v>
          </cell>
          <cell r="H40">
            <v>3</v>
          </cell>
          <cell r="I40">
            <v>18</v>
          </cell>
          <cell r="J40">
            <v>5</v>
          </cell>
          <cell r="K40">
            <v>26</v>
          </cell>
          <cell r="L40">
            <v>4</v>
          </cell>
          <cell r="M40">
            <v>14</v>
          </cell>
          <cell r="N40">
            <v>4</v>
          </cell>
          <cell r="O40">
            <v>13</v>
          </cell>
          <cell r="P40">
            <v>29</v>
          </cell>
          <cell r="Q40">
            <v>102</v>
          </cell>
        </row>
        <row r="41">
          <cell r="A41" t="str">
            <v>WORK LOST DAY</v>
          </cell>
          <cell r="B41">
            <v>440</v>
          </cell>
          <cell r="C41">
            <v>1171</v>
          </cell>
          <cell r="D41">
            <v>50</v>
          </cell>
          <cell r="E41">
            <v>110</v>
          </cell>
          <cell r="F41">
            <v>70</v>
          </cell>
          <cell r="G41">
            <v>141</v>
          </cell>
          <cell r="H41">
            <v>70</v>
          </cell>
          <cell r="I41">
            <v>188</v>
          </cell>
          <cell r="J41">
            <v>100</v>
          </cell>
          <cell r="K41">
            <v>229</v>
          </cell>
          <cell r="L41">
            <v>80</v>
          </cell>
          <cell r="M41">
            <v>347</v>
          </cell>
          <cell r="N41">
            <v>72</v>
          </cell>
          <cell r="O41">
            <v>156</v>
          </cell>
          <cell r="P41">
            <v>577</v>
          </cell>
          <cell r="Q41">
            <v>1192</v>
          </cell>
        </row>
        <row r="42">
          <cell r="A42" t="str">
            <v>TF</v>
          </cell>
          <cell r="B42">
            <v>0.6</v>
          </cell>
          <cell r="C42">
            <v>2.75</v>
          </cell>
          <cell r="D42">
            <v>0.6</v>
          </cell>
          <cell r="E42">
            <v>3.74</v>
          </cell>
          <cell r="F42">
            <v>0.6</v>
          </cell>
          <cell r="G42">
            <v>2.25</v>
          </cell>
          <cell r="H42">
            <v>0.6</v>
          </cell>
          <cell r="I42">
            <v>3.51</v>
          </cell>
          <cell r="J42">
            <v>0.6</v>
          </cell>
          <cell r="K42">
            <v>2.93</v>
          </cell>
          <cell r="L42">
            <v>0.6</v>
          </cell>
          <cell r="M42">
            <v>2.23</v>
          </cell>
          <cell r="N42">
            <v>0.6</v>
          </cell>
          <cell r="O42">
            <v>2.06</v>
          </cell>
          <cell r="P42">
            <v>0.6</v>
          </cell>
          <cell r="Q42">
            <v>2.02</v>
          </cell>
        </row>
        <row r="43">
          <cell r="A43" t="str">
            <v>TG</v>
          </cell>
          <cell r="B43">
            <v>12</v>
          </cell>
          <cell r="C43">
            <v>33</v>
          </cell>
          <cell r="D43">
            <v>12</v>
          </cell>
          <cell r="E43">
            <v>24</v>
          </cell>
          <cell r="F43">
            <v>12</v>
          </cell>
          <cell r="G43">
            <v>32</v>
          </cell>
          <cell r="H43">
            <v>12</v>
          </cell>
          <cell r="I43">
            <v>37</v>
          </cell>
          <cell r="J43">
            <v>12</v>
          </cell>
          <cell r="K43">
            <v>26</v>
          </cell>
          <cell r="L43">
            <v>12</v>
          </cell>
          <cell r="M43">
            <v>55</v>
          </cell>
          <cell r="N43">
            <v>12</v>
          </cell>
          <cell r="O43">
            <v>25</v>
          </cell>
          <cell r="P43">
            <v>12</v>
          </cell>
          <cell r="Q43">
            <v>24</v>
          </cell>
        </row>
        <row r="44">
          <cell r="A44" t="str">
            <v>Acidentes sem Afastamento - acumulado</v>
          </cell>
          <cell r="B44">
            <v>0</v>
          </cell>
          <cell r="C44">
            <v>62</v>
          </cell>
          <cell r="D44">
            <v>0</v>
          </cell>
          <cell r="E44">
            <v>4</v>
          </cell>
          <cell r="F44">
            <v>0</v>
          </cell>
          <cell r="G44">
            <v>9</v>
          </cell>
          <cell r="H44">
            <v>0</v>
          </cell>
          <cell r="I44">
            <v>8</v>
          </cell>
          <cell r="J44">
            <v>0</v>
          </cell>
          <cell r="K44">
            <v>20</v>
          </cell>
          <cell r="L44">
            <v>0</v>
          </cell>
          <cell r="M44">
            <v>9</v>
          </cell>
          <cell r="N44">
            <v>0</v>
          </cell>
          <cell r="O44">
            <v>12</v>
          </cell>
          <cell r="P44">
            <v>0</v>
          </cell>
          <cell r="Q44">
            <v>67</v>
          </cell>
        </row>
        <row r="46">
          <cell r="A46" t="str">
            <v>PUBLICO</v>
          </cell>
          <cell r="B46" t="str">
            <v>YTD</v>
          </cell>
          <cell r="D46" t="str">
            <v>YTD</v>
          </cell>
          <cell r="F46" t="str">
            <v>YTD</v>
          </cell>
          <cell r="H46" t="str">
            <v>YTD</v>
          </cell>
          <cell r="J46" t="str">
            <v>YTD</v>
          </cell>
          <cell r="L46" t="str">
            <v>YTD</v>
          </cell>
          <cell r="N46" t="str">
            <v>YTD</v>
          </cell>
          <cell r="P46" t="str">
            <v>YTD</v>
          </cell>
        </row>
        <row r="47">
          <cell r="A47" t="str">
            <v>LEVE</v>
          </cell>
          <cell r="B47">
            <v>95</v>
          </cell>
          <cell r="D47">
            <v>11</v>
          </cell>
          <cell r="F47">
            <v>14</v>
          </cell>
          <cell r="H47">
            <v>10</v>
          </cell>
          <cell r="J47">
            <v>20</v>
          </cell>
          <cell r="L47">
            <v>22</v>
          </cell>
          <cell r="N47">
            <v>18</v>
          </cell>
          <cell r="P47">
            <v>95</v>
          </cell>
        </row>
        <row r="48">
          <cell r="A48" t="str">
            <v>GRAVE</v>
          </cell>
          <cell r="B48">
            <v>56</v>
          </cell>
          <cell r="D48">
            <v>6</v>
          </cell>
          <cell r="F48">
            <v>7</v>
          </cell>
          <cell r="H48">
            <v>16</v>
          </cell>
          <cell r="J48">
            <v>5</v>
          </cell>
          <cell r="L48">
            <v>10</v>
          </cell>
          <cell r="N48">
            <v>12</v>
          </cell>
          <cell r="P48">
            <v>56</v>
          </cell>
        </row>
        <row r="49">
          <cell r="A49" t="str">
            <v>FATAL</v>
          </cell>
          <cell r="B49">
            <v>33</v>
          </cell>
          <cell r="D49">
            <v>7</v>
          </cell>
          <cell r="F49">
            <v>6</v>
          </cell>
          <cell r="H49">
            <v>5</v>
          </cell>
          <cell r="J49">
            <v>5</v>
          </cell>
          <cell r="L49">
            <v>6</v>
          </cell>
          <cell r="N49">
            <v>4</v>
          </cell>
          <cell r="P49">
            <v>33</v>
          </cell>
        </row>
        <row r="53">
          <cell r="B53">
            <v>24</v>
          </cell>
          <cell r="C53">
            <v>3</v>
          </cell>
          <cell r="D53">
            <v>4</v>
          </cell>
          <cell r="E53">
            <v>4</v>
          </cell>
          <cell r="F53">
            <v>5</v>
          </cell>
          <cell r="G53">
            <v>4</v>
          </cell>
          <cell r="H53">
            <v>4</v>
          </cell>
          <cell r="I53">
            <v>32</v>
          </cell>
        </row>
        <row r="54">
          <cell r="B54">
            <v>475</v>
          </cell>
          <cell r="C54">
            <v>63</v>
          </cell>
          <cell r="D54">
            <v>86</v>
          </cell>
          <cell r="E54">
            <v>74</v>
          </cell>
          <cell r="F54">
            <v>94</v>
          </cell>
          <cell r="G54">
            <v>78</v>
          </cell>
          <cell r="H54">
            <v>80</v>
          </cell>
          <cell r="I54">
            <v>629</v>
          </cell>
        </row>
        <row r="55">
          <cell r="B55">
            <v>0.6</v>
          </cell>
          <cell r="C55">
            <v>0.6</v>
          </cell>
          <cell r="D55">
            <v>0.6</v>
          </cell>
          <cell r="E55">
            <v>0.6</v>
          </cell>
          <cell r="F55">
            <v>0.6</v>
          </cell>
          <cell r="G55">
            <v>0.6</v>
          </cell>
          <cell r="H55">
            <v>0.6</v>
          </cell>
          <cell r="I55">
            <v>0.6</v>
          </cell>
        </row>
        <row r="56">
          <cell r="B56">
            <v>12</v>
          </cell>
          <cell r="C56">
            <v>12</v>
          </cell>
          <cell r="D56">
            <v>12</v>
          </cell>
          <cell r="E56">
            <v>12</v>
          </cell>
          <cell r="F56">
            <v>12</v>
          </cell>
          <cell r="G56">
            <v>12</v>
          </cell>
          <cell r="H56">
            <v>12</v>
          </cell>
          <cell r="I56">
            <v>12</v>
          </cell>
        </row>
        <row r="57">
          <cell r="B57">
            <v>0</v>
          </cell>
          <cell r="C57">
            <v>0</v>
          </cell>
          <cell r="D57">
            <v>0</v>
          </cell>
          <cell r="E57">
            <v>0</v>
          </cell>
          <cell r="F57">
            <v>0</v>
          </cell>
          <cell r="G57">
            <v>0</v>
          </cell>
          <cell r="H57">
            <v>0</v>
          </cell>
          <cell r="I57">
            <v>0</v>
          </cell>
        </row>
        <row r="60">
          <cell r="B60">
            <v>26</v>
          </cell>
          <cell r="C60">
            <v>7</v>
          </cell>
          <cell r="D60">
            <v>5</v>
          </cell>
          <cell r="E60">
            <v>0</v>
          </cell>
          <cell r="F60">
            <v>6</v>
          </cell>
          <cell r="G60">
            <v>4</v>
          </cell>
          <cell r="H60">
            <v>4</v>
          </cell>
          <cell r="I60">
            <v>30</v>
          </cell>
        </row>
        <row r="61">
          <cell r="B61">
            <v>1147</v>
          </cell>
          <cell r="C61">
            <v>260</v>
          </cell>
          <cell r="D61">
            <v>392</v>
          </cell>
          <cell r="E61">
            <v>0</v>
          </cell>
          <cell r="F61">
            <v>313</v>
          </cell>
          <cell r="G61">
            <v>107</v>
          </cell>
          <cell r="H61">
            <v>75</v>
          </cell>
          <cell r="I61">
            <v>1185</v>
          </cell>
        </row>
        <row r="62">
          <cell r="B62">
            <v>0.93</v>
          </cell>
          <cell r="C62">
            <v>2.4900000000000002</v>
          </cell>
          <cell r="D62">
            <v>1.01</v>
          </cell>
          <cell r="E62">
            <v>0</v>
          </cell>
          <cell r="F62">
            <v>1.05</v>
          </cell>
          <cell r="G62">
            <v>0.88</v>
          </cell>
          <cell r="H62">
            <v>0.86</v>
          </cell>
          <cell r="I62">
            <v>0.82</v>
          </cell>
        </row>
        <row r="63">
          <cell r="B63">
            <v>41</v>
          </cell>
          <cell r="C63">
            <v>72</v>
          </cell>
          <cell r="D63">
            <v>79</v>
          </cell>
          <cell r="E63">
            <v>0</v>
          </cell>
          <cell r="F63">
            <v>55</v>
          </cell>
          <cell r="G63">
            <v>23</v>
          </cell>
          <cell r="H63">
            <v>16</v>
          </cell>
          <cell r="I63">
            <v>31</v>
          </cell>
        </row>
        <row r="64">
          <cell r="B64">
            <v>69</v>
          </cell>
          <cell r="C64">
            <v>10</v>
          </cell>
          <cell r="D64">
            <v>11</v>
          </cell>
          <cell r="E64">
            <v>14</v>
          </cell>
          <cell r="F64">
            <v>16</v>
          </cell>
          <cell r="G64">
            <v>12</v>
          </cell>
          <cell r="H64">
            <v>6</v>
          </cell>
          <cell r="I64">
            <v>78</v>
          </cell>
        </row>
        <row r="67">
          <cell r="B67">
            <v>21</v>
          </cell>
          <cell r="C67">
            <v>2</v>
          </cell>
          <cell r="D67">
            <v>3</v>
          </cell>
          <cell r="E67">
            <v>3</v>
          </cell>
          <cell r="F67">
            <v>5</v>
          </cell>
          <cell r="G67">
            <v>4</v>
          </cell>
          <cell r="H67">
            <v>4</v>
          </cell>
          <cell r="I67">
            <v>29</v>
          </cell>
        </row>
        <row r="68">
          <cell r="B68">
            <v>440</v>
          </cell>
          <cell r="C68">
            <v>50</v>
          </cell>
          <cell r="D68">
            <v>70</v>
          </cell>
          <cell r="E68">
            <v>70</v>
          </cell>
          <cell r="F68">
            <v>100</v>
          </cell>
          <cell r="G68">
            <v>80</v>
          </cell>
          <cell r="H68">
            <v>72</v>
          </cell>
          <cell r="I68">
            <v>577</v>
          </cell>
        </row>
        <row r="69">
          <cell r="B69">
            <v>0.6</v>
          </cell>
          <cell r="C69">
            <v>0.6</v>
          </cell>
          <cell r="D69">
            <v>0.6</v>
          </cell>
          <cell r="E69">
            <v>0.6</v>
          </cell>
          <cell r="F69">
            <v>0.6</v>
          </cell>
          <cell r="G69">
            <v>0.6</v>
          </cell>
          <cell r="H69">
            <v>0.6</v>
          </cell>
          <cell r="I69">
            <v>0.6</v>
          </cell>
        </row>
        <row r="70">
          <cell r="B70">
            <v>12</v>
          </cell>
          <cell r="C70">
            <v>12</v>
          </cell>
          <cell r="D70">
            <v>12</v>
          </cell>
          <cell r="E70">
            <v>12</v>
          </cell>
          <cell r="F70">
            <v>12</v>
          </cell>
          <cell r="G70">
            <v>12</v>
          </cell>
          <cell r="H70">
            <v>12</v>
          </cell>
          <cell r="I70">
            <v>12</v>
          </cell>
        </row>
        <row r="71">
          <cell r="B71">
            <v>0</v>
          </cell>
          <cell r="C71">
            <v>0</v>
          </cell>
          <cell r="D71">
            <v>0</v>
          </cell>
          <cell r="E71">
            <v>0</v>
          </cell>
          <cell r="F71">
            <v>0</v>
          </cell>
          <cell r="G71">
            <v>0</v>
          </cell>
          <cell r="H71">
            <v>0</v>
          </cell>
          <cell r="I71">
            <v>0</v>
          </cell>
        </row>
        <row r="74">
          <cell r="B74">
            <v>98</v>
          </cell>
          <cell r="C74">
            <v>17</v>
          </cell>
          <cell r="D74">
            <v>10</v>
          </cell>
          <cell r="E74">
            <v>18</v>
          </cell>
          <cell r="F74">
            <v>26</v>
          </cell>
          <cell r="G74">
            <v>14</v>
          </cell>
          <cell r="H74">
            <v>13</v>
          </cell>
          <cell r="I74">
            <v>102</v>
          </cell>
        </row>
        <row r="75">
          <cell r="B75">
            <v>1171</v>
          </cell>
          <cell r="C75">
            <v>110</v>
          </cell>
          <cell r="D75">
            <v>141</v>
          </cell>
          <cell r="E75">
            <v>188</v>
          </cell>
          <cell r="F75">
            <v>229</v>
          </cell>
          <cell r="G75">
            <v>347</v>
          </cell>
          <cell r="H75">
            <v>156</v>
          </cell>
          <cell r="I75">
            <v>1192</v>
          </cell>
        </row>
        <row r="76">
          <cell r="B76">
            <v>2.75</v>
          </cell>
          <cell r="C76">
            <v>3.74</v>
          </cell>
          <cell r="D76">
            <v>2.25</v>
          </cell>
          <cell r="E76">
            <v>3.51</v>
          </cell>
          <cell r="F76">
            <v>2.93</v>
          </cell>
          <cell r="G76">
            <v>2.23</v>
          </cell>
          <cell r="H76">
            <v>2.06</v>
          </cell>
          <cell r="I76">
            <v>2.02</v>
          </cell>
        </row>
        <row r="77">
          <cell r="B77">
            <v>33</v>
          </cell>
          <cell r="C77">
            <v>24</v>
          </cell>
          <cell r="D77">
            <v>32</v>
          </cell>
          <cell r="E77">
            <v>37</v>
          </cell>
          <cell r="F77">
            <v>26</v>
          </cell>
          <cell r="G77">
            <v>55</v>
          </cell>
          <cell r="H77">
            <v>25</v>
          </cell>
          <cell r="I77">
            <v>24</v>
          </cell>
        </row>
        <row r="78">
          <cell r="B78">
            <v>62</v>
          </cell>
          <cell r="C78">
            <v>4</v>
          </cell>
          <cell r="D78">
            <v>9</v>
          </cell>
          <cell r="E78">
            <v>8</v>
          </cell>
          <cell r="F78">
            <v>20</v>
          </cell>
          <cell r="G78">
            <v>9</v>
          </cell>
          <cell r="H78">
            <v>12</v>
          </cell>
          <cell r="I78">
            <v>67</v>
          </cell>
        </row>
        <row r="80">
          <cell r="B80">
            <v>95</v>
          </cell>
          <cell r="C80">
            <v>11</v>
          </cell>
          <cell r="D80">
            <v>14</v>
          </cell>
          <cell r="E80">
            <v>10</v>
          </cell>
          <cell r="F80">
            <v>20</v>
          </cell>
          <cell r="G80">
            <v>22</v>
          </cell>
          <cell r="H80">
            <v>18</v>
          </cell>
          <cell r="I80">
            <v>95</v>
          </cell>
        </row>
        <row r="81">
          <cell r="B81">
            <v>56</v>
          </cell>
          <cell r="C81">
            <v>6</v>
          </cell>
          <cell r="D81">
            <v>7</v>
          </cell>
          <cell r="E81">
            <v>16</v>
          </cell>
          <cell r="F81">
            <v>5</v>
          </cell>
          <cell r="G81">
            <v>10</v>
          </cell>
          <cell r="H81">
            <v>12</v>
          </cell>
          <cell r="I81">
            <v>56</v>
          </cell>
        </row>
        <row r="82">
          <cell r="B82">
            <v>33</v>
          </cell>
          <cell r="C82">
            <v>7</v>
          </cell>
          <cell r="D82">
            <v>6</v>
          </cell>
          <cell r="E82">
            <v>5</v>
          </cell>
          <cell r="F82">
            <v>5</v>
          </cell>
          <cell r="G82">
            <v>6</v>
          </cell>
          <cell r="H82">
            <v>4</v>
          </cell>
          <cell r="I82">
            <v>33</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row r="34">
          <cell r="A34" t="str">
            <v>Plano de Ação</v>
          </cell>
          <cell r="B34" t="str">
            <v>Total</v>
          </cell>
          <cell r="C34" t="str">
            <v>Em andamento</v>
          </cell>
          <cell r="D34" t="str">
            <v>Adiada</v>
          </cell>
          <cell r="E34" t="str">
            <v>Realizada</v>
          </cell>
          <cell r="F34" t="str">
            <v>Indefinida</v>
          </cell>
          <cell r="G34" t="str">
            <v>Fora do Prazo</v>
          </cell>
        </row>
        <row r="35">
          <cell r="A35" t="str">
            <v>Diretoria de Recursos Humanos</v>
          </cell>
          <cell r="B35">
            <v>5</v>
          </cell>
          <cell r="C35">
            <v>0.2</v>
          </cell>
          <cell r="D35">
            <v>0</v>
          </cell>
          <cell r="E35">
            <v>0.8</v>
          </cell>
          <cell r="F35">
            <v>0</v>
          </cell>
          <cell r="G35" t="e">
            <v>#REF!</v>
          </cell>
          <cell r="H35" t="e">
            <v>#REF!</v>
          </cell>
        </row>
        <row r="36">
          <cell r="A36" t="str">
            <v>Diretoria de Negócios Jurídicos e Relações Institucionais</v>
          </cell>
          <cell r="B36">
            <v>2</v>
          </cell>
          <cell r="C36">
            <v>0.5</v>
          </cell>
          <cell r="D36">
            <v>0</v>
          </cell>
          <cell r="E36">
            <v>0</v>
          </cell>
          <cell r="F36">
            <v>0.5</v>
          </cell>
          <cell r="G36" t="e">
            <v>#REF!</v>
          </cell>
          <cell r="H36" t="e">
            <v>#REF!</v>
          </cell>
        </row>
        <row r="37">
          <cell r="A37" t="str">
            <v>Diretoria de Patrimônio</v>
          </cell>
          <cell r="B37">
            <v>5</v>
          </cell>
          <cell r="C37">
            <v>0.6</v>
          </cell>
          <cell r="D37">
            <v>0</v>
          </cell>
          <cell r="E37">
            <v>0.4</v>
          </cell>
          <cell r="F37">
            <v>0</v>
          </cell>
          <cell r="G37" t="e">
            <v>#REF!</v>
          </cell>
          <cell r="H37" t="e">
            <v>#REF!</v>
          </cell>
        </row>
        <row r="38">
          <cell r="A38" t="str">
            <v>Diretoria de Suprimentos</v>
          </cell>
          <cell r="B38">
            <v>2</v>
          </cell>
          <cell r="C38">
            <v>0.5</v>
          </cell>
          <cell r="D38">
            <v>0</v>
          </cell>
          <cell r="E38">
            <v>0.5</v>
          </cell>
          <cell r="F38">
            <v>0</v>
          </cell>
          <cell r="G38" t="e">
            <v>#REF!</v>
          </cell>
          <cell r="H38" t="e">
            <v>#REF!</v>
          </cell>
        </row>
        <row r="39">
          <cell r="A39" t="str">
            <v>Projeto Genesis</v>
          </cell>
          <cell r="B39">
            <v>9</v>
          </cell>
          <cell r="C39">
            <v>0</v>
          </cell>
          <cell r="D39">
            <v>0</v>
          </cell>
          <cell r="E39">
            <v>0</v>
          </cell>
          <cell r="F39">
            <v>1</v>
          </cell>
        </row>
        <row r="40">
          <cell r="A40" t="str">
            <v>Diretoria de Gestão Comercial</v>
          </cell>
          <cell r="B40">
            <v>25</v>
          </cell>
          <cell r="C40">
            <v>0.28000000000000003</v>
          </cell>
          <cell r="D40">
            <v>0.04</v>
          </cell>
          <cell r="E40">
            <v>0.68</v>
          </cell>
          <cell r="F40">
            <v>0</v>
          </cell>
          <cell r="G40" t="e">
            <v>#REF!</v>
          </cell>
          <cell r="H40" t="e">
            <v>#REF!</v>
          </cell>
        </row>
        <row r="41">
          <cell r="A41" t="str">
            <v>Diretoria de Clientes</v>
          </cell>
          <cell r="B41">
            <v>21</v>
          </cell>
          <cell r="C41">
            <v>0.14285714285714285</v>
          </cell>
          <cell r="D41">
            <v>0</v>
          </cell>
          <cell r="E41">
            <v>0.7142857142857143</v>
          </cell>
          <cell r="F41">
            <v>0.14285714285714285</v>
          </cell>
          <cell r="G41" t="e">
            <v>#REF!</v>
          </cell>
          <cell r="H41" t="e">
            <v>#REF!</v>
          </cell>
        </row>
        <row r="42">
          <cell r="A42" t="str">
            <v>Diretoria de Clientes Corporativos</v>
          </cell>
          <cell r="B42">
            <v>1</v>
          </cell>
          <cell r="C42">
            <v>0</v>
          </cell>
          <cell r="D42">
            <v>0</v>
          </cell>
          <cell r="E42">
            <v>1</v>
          </cell>
          <cell r="F42">
            <v>0</v>
          </cell>
        </row>
        <row r="43">
          <cell r="A43" t="str">
            <v>Diretoria Centro de Operações e Call Center</v>
          </cell>
          <cell r="B43">
            <v>16</v>
          </cell>
          <cell r="C43">
            <v>0.25</v>
          </cell>
          <cell r="D43">
            <v>6.25E-2</v>
          </cell>
          <cell r="E43">
            <v>0.5625</v>
          </cell>
          <cell r="F43">
            <v>0.125</v>
          </cell>
          <cell r="G43" t="e">
            <v>#REF!</v>
          </cell>
          <cell r="H43" t="e">
            <v>#REF!</v>
          </cell>
        </row>
        <row r="44">
          <cell r="A44" t="str">
            <v>Diretoria de Engenharia</v>
          </cell>
          <cell r="B44">
            <v>5</v>
          </cell>
          <cell r="C44">
            <v>0</v>
          </cell>
          <cell r="D44">
            <v>0.2</v>
          </cell>
          <cell r="E44">
            <v>0.8</v>
          </cell>
          <cell r="F44">
            <v>0</v>
          </cell>
          <cell r="G44" t="e">
            <v>#REF!</v>
          </cell>
          <cell r="H44" t="e">
            <v>#REF!</v>
          </cell>
        </row>
        <row r="45">
          <cell r="A45" t="str">
            <v>Diretoria de Serviços Técnicos</v>
          </cell>
          <cell r="B45">
            <v>3</v>
          </cell>
          <cell r="C45">
            <v>0</v>
          </cell>
          <cell r="D45">
            <v>0.33333333333333331</v>
          </cell>
          <cell r="E45">
            <v>0</v>
          </cell>
          <cell r="F45">
            <v>0.66666666666666663</v>
          </cell>
          <cell r="G45" t="e">
            <v>#REF!</v>
          </cell>
          <cell r="H45" t="e">
            <v>#REF!</v>
          </cell>
        </row>
        <row r="46">
          <cell r="A46" t="str">
            <v>Diretoria de Segurança, Saúde e Meio Ambiente</v>
          </cell>
          <cell r="B46">
            <v>61</v>
          </cell>
          <cell r="C46">
            <v>0.37704918032786883</v>
          </cell>
          <cell r="D46">
            <v>0.18032786885245902</v>
          </cell>
          <cell r="E46">
            <v>0.44262295081967212</v>
          </cell>
          <cell r="F46">
            <v>0</v>
          </cell>
          <cell r="G46" t="e">
            <v>#REF!</v>
          </cell>
          <cell r="H46" t="e">
            <v>#REF!</v>
          </cell>
        </row>
        <row r="47">
          <cell r="A47" t="str">
            <v>Work Management</v>
          </cell>
          <cell r="B47">
            <v>30</v>
          </cell>
          <cell r="C47">
            <v>0</v>
          </cell>
          <cell r="D47">
            <v>6.6666666666666666E-2</v>
          </cell>
          <cell r="E47">
            <v>0.93333333333333335</v>
          </cell>
          <cell r="F47">
            <v>0</v>
          </cell>
          <cell r="G47" t="e">
            <v>#REF!</v>
          </cell>
          <cell r="H47" t="e">
            <v>#REF!</v>
          </cell>
        </row>
        <row r="48">
          <cell r="A48" t="str">
            <v>Gerência de Performance, Suporte e Infraestrutura</v>
          </cell>
          <cell r="B48">
            <v>12</v>
          </cell>
          <cell r="C48">
            <v>0</v>
          </cell>
          <cell r="D48">
            <v>0</v>
          </cell>
          <cell r="E48">
            <v>1</v>
          </cell>
          <cell r="F48">
            <v>0</v>
          </cell>
          <cell r="G48" t="e">
            <v>#REF!</v>
          </cell>
          <cell r="H48" t="e">
            <v>#REF!</v>
          </cell>
        </row>
        <row r="49">
          <cell r="A49" t="str">
            <v>Gerência de Gestão da Receita</v>
          </cell>
          <cell r="B49">
            <v>17</v>
          </cell>
          <cell r="C49">
            <v>0.11764705882352941</v>
          </cell>
          <cell r="D49">
            <v>0.17647058823529413</v>
          </cell>
          <cell r="E49">
            <v>0.6470588235294118</v>
          </cell>
          <cell r="F49">
            <v>5.8823529411764705E-2</v>
          </cell>
          <cell r="G49" t="e">
            <v>#REF!</v>
          </cell>
          <cell r="H49" t="e">
            <v>#REF!</v>
          </cell>
        </row>
        <row r="50">
          <cell r="A50" t="str">
            <v>Gerência Atendimento Comercial</v>
          </cell>
          <cell r="B50">
            <v>11</v>
          </cell>
          <cell r="C50">
            <v>0</v>
          </cell>
          <cell r="D50">
            <v>9.0909090909090912E-2</v>
          </cell>
          <cell r="E50">
            <v>0.90909090909090906</v>
          </cell>
          <cell r="F50">
            <v>0</v>
          </cell>
          <cell r="G50" t="e">
            <v>#REF!</v>
          </cell>
          <cell r="H50" t="e">
            <v>#REF!</v>
          </cell>
        </row>
        <row r="51">
          <cell r="A51" t="str">
            <v>Gerências de Gestão da Distribuição e Gestão da Subtransmissão</v>
          </cell>
          <cell r="B51">
            <v>3</v>
          </cell>
          <cell r="C51">
            <v>0.33333333333333331</v>
          </cell>
          <cell r="D51">
            <v>0</v>
          </cell>
          <cell r="E51">
            <v>0.66666666666666663</v>
          </cell>
          <cell r="F51">
            <v>0</v>
          </cell>
          <cell r="G51" t="e">
            <v>#REF!</v>
          </cell>
          <cell r="H51" t="e">
            <v>#REF!</v>
          </cell>
        </row>
        <row r="52">
          <cell r="A52" t="str">
            <v>Gerências de Perdas - GEPRP &amp; GORP</v>
          </cell>
          <cell r="B52">
            <v>64</v>
          </cell>
          <cell r="C52">
            <v>1.5625E-2</v>
          </cell>
          <cell r="D52">
            <v>6.25E-2</v>
          </cell>
          <cell r="E52">
            <v>0.921875</v>
          </cell>
          <cell r="F52">
            <v>0</v>
          </cell>
          <cell r="G52" t="e">
            <v>#REF!</v>
          </cell>
          <cell r="H52" t="e">
            <v>#REF!</v>
          </cell>
        </row>
        <row r="53">
          <cell r="A53" t="str">
            <v>Planejamento da VPO</v>
          </cell>
          <cell r="B53">
            <v>292</v>
          </cell>
          <cell r="C53">
            <v>0.16095890410958905</v>
          </cell>
          <cell r="D53">
            <v>8.5616438356164379E-2</v>
          </cell>
          <cell r="E53">
            <v>0.69178082191780821</v>
          </cell>
          <cell r="F53">
            <v>6.1643835616438353E-2</v>
          </cell>
          <cell r="G53" t="e">
            <v>#REF!</v>
          </cell>
          <cell r="H53" t="e">
            <v>#REF!</v>
          </cell>
        </row>
        <row r="56">
          <cell r="A56" t="str">
            <v>Necessidades</v>
          </cell>
          <cell r="C56" t="str">
            <v>Em andamento</v>
          </cell>
          <cell r="D56" t="str">
            <v>Adiada</v>
          </cell>
          <cell r="E56" t="str">
            <v>Realizada</v>
          </cell>
          <cell r="F56" t="str">
            <v>Indefinida</v>
          </cell>
        </row>
        <row r="57">
          <cell r="A57" t="str">
            <v>Diretoria de Recursos Humanos</v>
          </cell>
          <cell r="B57">
            <v>3</v>
          </cell>
          <cell r="C57">
            <v>0</v>
          </cell>
          <cell r="D57">
            <v>0.33333333333333331</v>
          </cell>
          <cell r="E57">
            <v>0.66666666666666663</v>
          </cell>
          <cell r="F57">
            <v>0</v>
          </cell>
          <cell r="G57" t="e">
            <v>#REF!</v>
          </cell>
          <cell r="H57" t="e">
            <v>#REF!</v>
          </cell>
        </row>
        <row r="58">
          <cell r="A58" t="str">
            <v>Diretoria de Negócios Jurídicos e Relações Institucionais</v>
          </cell>
          <cell r="B58" t="str">
            <v>NA</v>
          </cell>
          <cell r="C58" t="str">
            <v>NA</v>
          </cell>
          <cell r="D58" t="str">
            <v>NA</v>
          </cell>
          <cell r="E58" t="str">
            <v>NA</v>
          </cell>
          <cell r="F58" t="str">
            <v>NA</v>
          </cell>
          <cell r="G58" t="str">
            <v>NA</v>
          </cell>
          <cell r="H58" t="e">
            <v>#REF!</v>
          </cell>
        </row>
        <row r="59">
          <cell r="A59" t="str">
            <v>Diretoria de Patrimônio</v>
          </cell>
          <cell r="B59">
            <v>1</v>
          </cell>
          <cell r="C59">
            <v>0</v>
          </cell>
          <cell r="D59">
            <v>1</v>
          </cell>
          <cell r="E59">
            <v>0</v>
          </cell>
          <cell r="F59">
            <v>0</v>
          </cell>
          <cell r="G59" t="e">
            <v>#REF!</v>
          </cell>
          <cell r="H59" t="e">
            <v>#REF!</v>
          </cell>
        </row>
        <row r="60">
          <cell r="A60" t="str">
            <v>Diretoria de Suprimentos</v>
          </cell>
          <cell r="B60">
            <v>1</v>
          </cell>
          <cell r="C60">
            <v>0</v>
          </cell>
          <cell r="D60">
            <v>0</v>
          </cell>
          <cell r="E60">
            <v>1</v>
          </cell>
          <cell r="F60">
            <v>0</v>
          </cell>
          <cell r="G60" t="e">
            <v>#REF!</v>
          </cell>
          <cell r="H60" t="e">
            <v>#REF!</v>
          </cell>
        </row>
        <row r="61">
          <cell r="A61" t="str">
            <v>Projeto Genesis</v>
          </cell>
          <cell r="B61" t="str">
            <v>NA</v>
          </cell>
          <cell r="C61" t="str">
            <v>NA</v>
          </cell>
          <cell r="D61" t="str">
            <v>NA</v>
          </cell>
          <cell r="E61" t="str">
            <v>NA</v>
          </cell>
          <cell r="F61" t="str">
            <v>NA</v>
          </cell>
        </row>
        <row r="62">
          <cell r="A62" t="str">
            <v>Diretoria de Gestão Comercial</v>
          </cell>
          <cell r="B62">
            <v>11</v>
          </cell>
          <cell r="C62">
            <v>0.27272727272727271</v>
          </cell>
          <cell r="D62">
            <v>0</v>
          </cell>
          <cell r="E62">
            <v>0.63636363636363635</v>
          </cell>
          <cell r="F62">
            <v>9.0909090909090912E-2</v>
          </cell>
          <cell r="G62" t="e">
            <v>#REF!</v>
          </cell>
          <cell r="H62" t="e">
            <v>#REF!</v>
          </cell>
        </row>
        <row r="63">
          <cell r="A63" t="str">
            <v>Diretoria de Clientes</v>
          </cell>
          <cell r="B63">
            <v>6</v>
          </cell>
          <cell r="C63">
            <v>0</v>
          </cell>
          <cell r="D63">
            <v>0.16666666666666666</v>
          </cell>
          <cell r="E63">
            <v>0.66666666666666663</v>
          </cell>
          <cell r="F63">
            <v>0.16666666666666666</v>
          </cell>
          <cell r="G63" t="e">
            <v>#REF!</v>
          </cell>
          <cell r="H63" t="e">
            <v>#REF!</v>
          </cell>
        </row>
        <row r="64">
          <cell r="A64" t="str">
            <v>Diretoria de Clientes Corporativos</v>
          </cell>
          <cell r="B64" t="str">
            <v>NA</v>
          </cell>
          <cell r="C64" t="str">
            <v>NA</v>
          </cell>
          <cell r="D64" t="str">
            <v>NA</v>
          </cell>
          <cell r="E64" t="str">
            <v>NA</v>
          </cell>
          <cell r="F64" t="str">
            <v>NA</v>
          </cell>
        </row>
        <row r="65">
          <cell r="A65" t="str">
            <v>Diretoria Centro de Operações e Call Center</v>
          </cell>
          <cell r="B65">
            <v>2</v>
          </cell>
          <cell r="C65">
            <v>0.5</v>
          </cell>
          <cell r="D65">
            <v>0.5</v>
          </cell>
          <cell r="E65">
            <v>0</v>
          </cell>
          <cell r="F65">
            <v>0</v>
          </cell>
          <cell r="G65" t="e">
            <v>#REF!</v>
          </cell>
          <cell r="H65" t="e">
            <v>#REF!</v>
          </cell>
        </row>
        <row r="66">
          <cell r="A66" t="str">
            <v>Diretoria de Engenharia</v>
          </cell>
          <cell r="B66">
            <v>6</v>
          </cell>
          <cell r="C66">
            <v>0.66666666666666663</v>
          </cell>
          <cell r="D66">
            <v>0.16666666666666666</v>
          </cell>
          <cell r="E66">
            <v>0.16666666666666666</v>
          </cell>
          <cell r="F66">
            <v>0</v>
          </cell>
          <cell r="G66" t="e">
            <v>#REF!</v>
          </cell>
          <cell r="H66" t="e">
            <v>#REF!</v>
          </cell>
        </row>
        <row r="67">
          <cell r="A67" t="str">
            <v>Diretoria de Serviços Técnicos</v>
          </cell>
          <cell r="B67">
            <v>1</v>
          </cell>
          <cell r="C67">
            <v>0</v>
          </cell>
          <cell r="D67">
            <v>0</v>
          </cell>
          <cell r="E67">
            <v>0</v>
          </cell>
          <cell r="F67">
            <v>1</v>
          </cell>
          <cell r="G67" t="str">
            <v>NA</v>
          </cell>
          <cell r="H67" t="e">
            <v>#REF!</v>
          </cell>
        </row>
        <row r="68">
          <cell r="A68" t="str">
            <v>Diretoria de Segurança, Saúde e Meio Ambiente</v>
          </cell>
          <cell r="B68" t="str">
            <v>NA</v>
          </cell>
          <cell r="C68" t="str">
            <v>NA</v>
          </cell>
          <cell r="D68" t="str">
            <v>NA</v>
          </cell>
          <cell r="E68" t="str">
            <v>NA</v>
          </cell>
          <cell r="F68" t="str">
            <v>NA</v>
          </cell>
          <cell r="G68" t="str">
            <v>NA</v>
          </cell>
          <cell r="H68" t="e">
            <v>#REF!</v>
          </cell>
        </row>
        <row r="69">
          <cell r="A69" t="str">
            <v>Work Management</v>
          </cell>
          <cell r="B69">
            <v>10</v>
          </cell>
          <cell r="C69">
            <v>0</v>
          </cell>
          <cell r="D69">
            <v>0</v>
          </cell>
          <cell r="E69">
            <v>1</v>
          </cell>
          <cell r="F69">
            <v>0</v>
          </cell>
          <cell r="H69" t="e">
            <v>#REF!</v>
          </cell>
        </row>
        <row r="70">
          <cell r="A70" t="str">
            <v>Gerência de Performance, Suporte e Infraestrutura</v>
          </cell>
          <cell r="B70">
            <v>2</v>
          </cell>
          <cell r="C70">
            <v>0</v>
          </cell>
          <cell r="D70">
            <v>0</v>
          </cell>
          <cell r="E70">
            <v>1</v>
          </cell>
          <cell r="F70">
            <v>0</v>
          </cell>
          <cell r="G70" t="e">
            <v>#REF!</v>
          </cell>
          <cell r="H70" t="e">
            <v>#REF!</v>
          </cell>
        </row>
        <row r="71">
          <cell r="A71" t="str">
            <v>Gerência de Gestão da Receita</v>
          </cell>
          <cell r="B71">
            <v>1</v>
          </cell>
          <cell r="C71">
            <v>0</v>
          </cell>
          <cell r="D71">
            <v>0</v>
          </cell>
          <cell r="E71">
            <v>1</v>
          </cell>
          <cell r="F71">
            <v>0</v>
          </cell>
          <cell r="G71" t="str">
            <v>NA</v>
          </cell>
          <cell r="H71" t="e">
            <v>#REF!</v>
          </cell>
        </row>
        <row r="72">
          <cell r="A72" t="str">
            <v>Gerência Atendimento Comercial</v>
          </cell>
          <cell r="B72">
            <v>2</v>
          </cell>
          <cell r="C72">
            <v>0</v>
          </cell>
          <cell r="D72">
            <v>0</v>
          </cell>
          <cell r="E72">
            <v>1</v>
          </cell>
          <cell r="F72">
            <v>0</v>
          </cell>
          <cell r="G72" t="str">
            <v>NA</v>
          </cell>
          <cell r="H72" t="e">
            <v>#REF!</v>
          </cell>
        </row>
        <row r="73">
          <cell r="A73" t="str">
            <v>Gerências de Gestão da Distribuição e Gestão da Subtransmissão</v>
          </cell>
          <cell r="B73">
            <v>1</v>
          </cell>
          <cell r="C73">
            <v>1</v>
          </cell>
          <cell r="D73">
            <v>0</v>
          </cell>
          <cell r="E73">
            <v>0</v>
          </cell>
          <cell r="F73">
            <v>0</v>
          </cell>
          <cell r="H73" t="e">
            <v>#REF!</v>
          </cell>
        </row>
        <row r="74">
          <cell r="A74" t="str">
            <v>Gerências de Perdas - GEPRP &amp; GORP</v>
          </cell>
          <cell r="B74">
            <v>10</v>
          </cell>
          <cell r="C74">
            <v>0.1</v>
          </cell>
          <cell r="D74">
            <v>0.2</v>
          </cell>
          <cell r="E74">
            <v>0.7</v>
          </cell>
          <cell r="F74">
            <v>0</v>
          </cell>
          <cell r="G74" t="e">
            <v>#REF!</v>
          </cell>
          <cell r="H74" t="e">
            <v>#REF!</v>
          </cell>
        </row>
        <row r="75">
          <cell r="A75" t="str">
            <v>Planejamento da VPO</v>
          </cell>
          <cell r="B75">
            <v>57</v>
          </cell>
          <cell r="C75">
            <v>0.17543859649122806</v>
          </cell>
          <cell r="D75">
            <v>0.12280701754385964</v>
          </cell>
          <cell r="E75">
            <v>0.64912280701754388</v>
          </cell>
          <cell r="F75">
            <v>5.2631578947368418E-2</v>
          </cell>
          <cell r="G75" t="e">
            <v>#REF!</v>
          </cell>
          <cell r="H75" t="e">
            <v>#REF!</v>
          </cell>
        </row>
      </sheetData>
      <sheetData sheetId="188" refreshError="1"/>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ow r="9">
          <cell r="A9" t="str">
            <v>Anhembi</v>
          </cell>
        </row>
      </sheetData>
      <sheetData sheetId="354"/>
      <sheetData sheetId="355"/>
      <sheetData sheetId="356"/>
      <sheetData sheetId="357"/>
      <sheetData sheetId="358"/>
      <sheetData sheetId="359"/>
      <sheetData sheetId="360"/>
      <sheetData sheetId="361"/>
      <sheetData sheetId="362"/>
      <sheetData sheetId="363"/>
      <sheetData sheetId="364"/>
      <sheetData sheetId="365">
        <row r="21">
          <cell r="A21" t="str">
            <v>PERDAS Anhembi</v>
          </cell>
        </row>
      </sheetData>
      <sheetData sheetId="366">
        <row r="26">
          <cell r="C26">
            <v>5915</v>
          </cell>
        </row>
      </sheetData>
      <sheetData sheetId="367">
        <row r="8">
          <cell r="A8" t="str">
            <v>Anhembi</v>
          </cell>
        </row>
      </sheetData>
      <sheetData sheetId="368">
        <row r="9">
          <cell r="A9" t="str">
            <v>Anhembi</v>
          </cell>
        </row>
      </sheetData>
      <sheetData sheetId="369"/>
      <sheetData sheetId="370">
        <row r="34">
          <cell r="A34" t="str">
            <v>Plano de Ação</v>
          </cell>
        </row>
      </sheetData>
      <sheetData sheetId="371">
        <row r="52">
          <cell r="U52" t="str">
            <v>Anhembi</v>
          </cell>
        </row>
      </sheetData>
      <sheetData sheetId="372">
        <row r="92">
          <cell r="X92">
            <v>0</v>
          </cell>
        </row>
      </sheetData>
      <sheetData sheetId="373"/>
      <sheetData sheetId="374"/>
      <sheetData sheetId="375"/>
      <sheetData sheetId="376"/>
      <sheetData sheetId="377"/>
      <sheetData sheetId="378"/>
      <sheetData sheetId="379"/>
      <sheetData sheetId="380">
        <row r="24">
          <cell r="D24">
            <v>4186</v>
          </cell>
        </row>
      </sheetData>
      <sheetData sheetId="381"/>
      <sheetData sheetId="382"/>
      <sheetData sheetId="383">
        <row r="21">
          <cell r="C21">
            <v>722787</v>
          </cell>
        </row>
      </sheetData>
      <sheetData sheetId="384"/>
      <sheetData sheetId="385"/>
      <sheetData sheetId="386"/>
      <sheetData sheetId="387"/>
      <sheetData sheetId="388"/>
      <sheetData sheetId="389"/>
      <sheetData sheetId="390">
        <row r="35">
          <cell r="C35" t="str">
            <v>Anhembi</v>
          </cell>
        </row>
      </sheetData>
      <sheetData sheetId="391"/>
      <sheetData sheetId="392"/>
      <sheetData sheetId="393"/>
      <sheetData sheetId="394"/>
      <sheetData sheetId="395"/>
      <sheetData sheetId="396"/>
      <sheetData sheetId="397"/>
      <sheetData sheetId="398"/>
      <sheetData sheetId="399"/>
      <sheetData sheetId="400"/>
      <sheetData sheetId="401">
        <row r="24">
          <cell r="C24">
            <v>0</v>
          </cell>
        </row>
      </sheetData>
      <sheetData sheetId="402"/>
      <sheetData sheetId="403"/>
      <sheetData sheetId="404"/>
      <sheetData sheetId="405">
        <row r="5">
          <cell r="AC5">
            <v>0.57999999999999996</v>
          </cell>
        </row>
      </sheetData>
      <sheetData sheetId="406"/>
      <sheetData sheetId="407"/>
      <sheetData sheetId="408"/>
      <sheetData sheetId="409">
        <row r="27">
          <cell r="B27" t="str">
            <v>Tempo Médio de Espera</v>
          </cell>
        </row>
      </sheetData>
      <sheetData sheetId="410"/>
      <sheetData sheetId="411"/>
      <sheetData sheetId="412"/>
      <sheetData sheetId="413"/>
      <sheetData sheetId="414"/>
      <sheetData sheetId="415"/>
      <sheetData sheetId="416">
        <row r="50">
          <cell r="C50">
            <v>0</v>
          </cell>
        </row>
      </sheetData>
      <sheetData sheetId="417"/>
      <sheetData sheetId="418">
        <row r="24">
          <cell r="D24">
            <v>71</v>
          </cell>
        </row>
      </sheetData>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row r="19">
          <cell r="C19" t="str">
            <v>total de religas</v>
          </cell>
        </row>
      </sheetData>
      <sheetData sheetId="433"/>
      <sheetData sheetId="434"/>
      <sheetData sheetId="435"/>
      <sheetData sheetId="436"/>
      <sheetData sheetId="437"/>
      <sheetData sheetId="438"/>
      <sheetData sheetId="439">
        <row r="32">
          <cell r="A32" t="str">
            <v>PROPRIO</v>
          </cell>
        </row>
      </sheetData>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ow r="34">
          <cell r="A34" t="str">
            <v>Plano de Ação</v>
          </cell>
        </row>
      </sheetData>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refreshError="1"/>
      <sheetData sheetId="1151"/>
      <sheetData sheetId="1152"/>
      <sheetData sheetId="1153"/>
      <sheetData sheetId="1154">
        <row r="9">
          <cell r="A9" t="str">
            <v>Anhembi</v>
          </cell>
        </row>
      </sheetData>
      <sheetData sheetId="1155"/>
      <sheetData sheetId="1156"/>
      <sheetData sheetId="1157"/>
      <sheetData sheetId="1158"/>
      <sheetData sheetId="1159"/>
      <sheetData sheetId="1160"/>
      <sheetData sheetId="1161"/>
      <sheetData sheetId="1162"/>
      <sheetData sheetId="1163"/>
      <sheetData sheetId="1164"/>
      <sheetData sheetId="1165"/>
      <sheetData sheetId="1166">
        <row r="21">
          <cell r="A21" t="str">
            <v>PERDAS Anhembi</v>
          </cell>
        </row>
      </sheetData>
      <sheetData sheetId="1167">
        <row r="26">
          <cell r="C26">
            <v>5915</v>
          </cell>
        </row>
      </sheetData>
      <sheetData sheetId="1168">
        <row r="8">
          <cell r="A8" t="str">
            <v>Anhembi</v>
          </cell>
        </row>
      </sheetData>
      <sheetData sheetId="1169">
        <row r="9">
          <cell r="A9" t="str">
            <v>Anhembi</v>
          </cell>
        </row>
      </sheetData>
      <sheetData sheetId="1170"/>
      <sheetData sheetId="1171">
        <row r="34">
          <cell r="A34" t="str">
            <v>Plano de Ação</v>
          </cell>
        </row>
      </sheetData>
      <sheetData sheetId="1172">
        <row r="52">
          <cell r="U52" t="str">
            <v>Anhembi</v>
          </cell>
        </row>
      </sheetData>
      <sheetData sheetId="1173">
        <row r="92">
          <cell r="X92">
            <v>0</v>
          </cell>
        </row>
      </sheetData>
      <sheetData sheetId="1174"/>
      <sheetData sheetId="1175"/>
      <sheetData sheetId="1176"/>
      <sheetData sheetId="1177"/>
      <sheetData sheetId="1178"/>
      <sheetData sheetId="1179"/>
      <sheetData sheetId="1180"/>
      <sheetData sheetId="1181">
        <row r="24">
          <cell r="D24">
            <v>4186</v>
          </cell>
        </row>
      </sheetData>
      <sheetData sheetId="1182"/>
      <sheetData sheetId="1183"/>
      <sheetData sheetId="1184">
        <row r="21">
          <cell r="C21">
            <v>722787</v>
          </cell>
        </row>
      </sheetData>
      <sheetData sheetId="1185"/>
      <sheetData sheetId="1186"/>
      <sheetData sheetId="1187"/>
      <sheetData sheetId="1188"/>
      <sheetData sheetId="1189"/>
      <sheetData sheetId="1190"/>
      <sheetData sheetId="1191">
        <row r="35">
          <cell r="C35" t="str">
            <v>Anhembi</v>
          </cell>
        </row>
      </sheetData>
      <sheetData sheetId="1192"/>
      <sheetData sheetId="1193"/>
      <sheetData sheetId="1194"/>
      <sheetData sheetId="1195"/>
      <sheetData sheetId="1196"/>
      <sheetData sheetId="1197"/>
      <sheetData sheetId="1198"/>
      <sheetData sheetId="1199"/>
      <sheetData sheetId="1200"/>
      <sheetData sheetId="1201"/>
      <sheetData sheetId="1202">
        <row r="24">
          <cell r="C24">
            <v>0</v>
          </cell>
        </row>
      </sheetData>
      <sheetData sheetId="1203"/>
      <sheetData sheetId="1204"/>
      <sheetData sheetId="1205"/>
      <sheetData sheetId="1206">
        <row r="5">
          <cell r="AC5">
            <v>0.57999999999999996</v>
          </cell>
        </row>
      </sheetData>
      <sheetData sheetId="1207"/>
      <sheetData sheetId="1208"/>
      <sheetData sheetId="1209"/>
      <sheetData sheetId="1210">
        <row r="27">
          <cell r="B27" t="str">
            <v>Tempo Médio de Espera</v>
          </cell>
        </row>
      </sheetData>
      <sheetData sheetId="1211"/>
      <sheetData sheetId="1212"/>
      <sheetData sheetId="1213"/>
      <sheetData sheetId="1214"/>
      <sheetData sheetId="1215"/>
      <sheetData sheetId="1216"/>
      <sheetData sheetId="1217">
        <row r="50">
          <cell r="C50">
            <v>0</v>
          </cell>
        </row>
      </sheetData>
      <sheetData sheetId="1218"/>
      <sheetData sheetId="1219">
        <row r="24">
          <cell r="D24">
            <v>71</v>
          </cell>
        </row>
      </sheetData>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row r="19">
          <cell r="C19" t="str">
            <v>total de religas</v>
          </cell>
        </row>
      </sheetData>
      <sheetData sheetId="1234"/>
      <sheetData sheetId="1235"/>
      <sheetData sheetId="1236"/>
      <sheetData sheetId="1237"/>
      <sheetData sheetId="1238"/>
      <sheetData sheetId="1239"/>
      <sheetData sheetId="1240">
        <row r="32">
          <cell r="A32" t="str">
            <v>PROPRIO</v>
          </cell>
        </row>
      </sheetData>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row r="34">
          <cell r="A34" t="str">
            <v>Plano de Ação</v>
          </cell>
        </row>
      </sheetData>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refreshError="1"/>
      <sheetData sheetId="1635" refreshError="1"/>
      <sheetData sheetId="1636" refreshError="1"/>
      <sheetData sheetId="1637" refreshError="1"/>
      <sheetData sheetId="163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GIR"/>
      <sheetName val="c.u. vigentes"/>
      <sheetName val="costo SE"/>
      <sheetName val="costo TRF y COMP."/>
      <sheetName val="costo PROM SUB."/>
      <sheetName val="costo PROM LIN."/>
      <sheetName val="linSTN"/>
      <sheetName val="trfSTN"/>
      <sheetName val="trfCONX"/>
      <sheetName val="compCAP"/>
      <sheetName val="otros elem."/>
      <sheetName val="configuración subestac."/>
      <sheetName val="ISA"/>
      <sheetName val="EPM"/>
      <sheetName val="EEB"/>
      <sheetName val="TRANSCELCA"/>
      <sheetName val="EPSA"/>
      <sheetName val="TEBSA"/>
      <sheetName val="CENS"/>
      <sheetName val="CHB"/>
      <sheetName val="CHEC"/>
      <sheetName val="DISTASA"/>
      <sheetName val="ESSA"/>
      <sheetName val="TCARTAGENA"/>
      <sheetName val="EBSA"/>
      <sheetName val="OTRO (&quot;0&quot;)"/>
      <sheetName val="propietarios"/>
      <sheetName val="nom_usored"/>
      <sheetName val="TOTAL STN"/>
      <sheetName val="TOTAL STN C.U. vigentes"/>
      <sheetName val="comparación"/>
      <sheetName val="total subest"/>
      <sheetName val="RESUMEN"/>
      <sheetName val="IMPRESIÓN"/>
      <sheetName val="linSTN (2)"/>
      <sheetName val="linSTN (3)"/>
      <sheetName val="trfSTN (2)"/>
      <sheetName val="compCAP (2)"/>
      <sheetName val="Informe Octubre"/>
      <sheetName val="c_u_ vigentes"/>
      <sheetName val="c_u__vigentes"/>
      <sheetName val="costo_SE"/>
      <sheetName val="costo_TRF_y_COMP_"/>
      <sheetName val="costo_PROM_SUB_"/>
      <sheetName val="costo_PROM_LIN_"/>
      <sheetName val="otros_elem_"/>
      <sheetName val="configuración_subestac_"/>
      <sheetName val="OTRO_(&quot;0&quot;)"/>
      <sheetName val="TOTAL_STN"/>
      <sheetName val="TOTAL_STN_C_U__vigentes"/>
      <sheetName val="total_subest"/>
      <sheetName val="linSTN_(2)"/>
      <sheetName val="linSTN_(3)"/>
      <sheetName val="trfSTN_(2)"/>
      <sheetName val="compCAP_(2)"/>
      <sheetName val="Informe_Octubre"/>
      <sheetName val="c_u__vigentes1"/>
      <sheetName val="c_u__vigentes2"/>
      <sheetName val="costo_SE1"/>
      <sheetName val="costo_TRF_y_COMP_1"/>
      <sheetName val="costo_PROM_SUB_1"/>
      <sheetName val="costo_PROM_LIN_1"/>
      <sheetName val="otros_elem_1"/>
      <sheetName val="configuración_subestac_1"/>
      <sheetName val="OTRO_(&quot;0&quot;)1"/>
      <sheetName val="TOTAL_STN1"/>
      <sheetName val="TOTAL_STN_C_U__vigentes1"/>
      <sheetName val="total_subest1"/>
      <sheetName val="linSTN_(2)1"/>
      <sheetName val="linSTN_(3)1"/>
      <sheetName val="trfSTN_(2)1"/>
      <sheetName val="compCAP_(2)1"/>
      <sheetName val="Informe_Octubre1"/>
      <sheetName val="c_u__vigentes3"/>
    </sheetNames>
    <sheetDataSet>
      <sheetData sheetId="0" refreshError="1">
        <row r="5">
          <cell r="D5">
            <v>0.02</v>
          </cell>
        </row>
        <row r="6">
          <cell r="D6">
            <v>0.05</v>
          </cell>
        </row>
        <row r="7">
          <cell r="D7">
            <v>0.09</v>
          </cell>
        </row>
        <row r="8">
          <cell r="D8">
            <v>0.05</v>
          </cell>
          <cell r="E8">
            <v>36525</v>
          </cell>
        </row>
        <row r="19">
          <cell r="B19">
            <v>25</v>
          </cell>
        </row>
      </sheetData>
      <sheetData sheetId="1" refreshError="1">
        <row r="26">
          <cell r="B26">
            <v>1.0191906578371615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26">
          <cell r="B26">
            <v>1.0191906578371615</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Cadastro Trafos"/>
      <sheetName val="Cadastro Postes"/>
      <sheetName val="Grafico Trafos"/>
      <sheetName val="Grafico Postes"/>
      <sheetName val="Trafos"/>
      <sheetName val="Postes"/>
      <sheetName val="Dados Grafico"/>
      <sheetName val="Tabela"/>
      <sheetName val="Cadastro_Trafos2"/>
      <sheetName val="Cadastro_Postes2"/>
      <sheetName val="Grafico_Trafos2"/>
      <sheetName val="Grafico_Postes2"/>
      <sheetName val="Dados_Grafico2"/>
      <sheetName val="Cadastro_Trafos"/>
      <sheetName val="Cadastro_Postes"/>
      <sheetName val="Grafico_Trafos"/>
      <sheetName val="Grafico_Postes"/>
      <sheetName val="Dados_Grafico"/>
      <sheetName val="Cadastro_Trafos1"/>
      <sheetName val="Cadastro_Postes1"/>
      <sheetName val="Grafico_Trafos1"/>
      <sheetName val="Grafico_Postes1"/>
      <sheetName val="Dados_Grafico1"/>
      <sheetName val="Cadastro_Trafos3"/>
      <sheetName val="Cadastro_Postes3"/>
      <sheetName val="Grafico_Trafos3"/>
      <sheetName val="Grafico_Postes3"/>
      <sheetName val="Dados_Grafico3"/>
      <sheetName val="Cadastro_Trafos4"/>
      <sheetName val="Cadastro_Postes4"/>
      <sheetName val="Grafico_Trafos4"/>
      <sheetName val="Grafico_Postes4"/>
      <sheetName val="Dados_Grafico4"/>
      <sheetName val="Cadastro_Trafos5"/>
      <sheetName val="Cadastro_Postes5"/>
      <sheetName val="Grafico_Trafos5"/>
      <sheetName val="Grafico_Postes5"/>
      <sheetName val="Dados_Grafico5"/>
      <sheetName val="Cadastro_Trafos6"/>
      <sheetName val="Cadastro_Postes6"/>
      <sheetName val="Grafico_Trafos6"/>
      <sheetName val="Grafico_Postes6"/>
      <sheetName val="Dados_Grafico6"/>
      <sheetName val="Cadastro_Trafos7"/>
      <sheetName val="Cadastro_Postes7"/>
      <sheetName val="Grafico_Trafos7"/>
      <sheetName val="Grafico_Postes7"/>
      <sheetName val="Dados_Grafico7"/>
      <sheetName val="Cadastro_Trafos8"/>
      <sheetName val="Cadastro_Postes8"/>
      <sheetName val="Grafico_Trafos8"/>
      <sheetName val="Grafico_Postes8"/>
      <sheetName val="Dados_Grafico8"/>
      <sheetName val="Nota de Costos"/>
      <sheetName val="P. Variables Industria"/>
      <sheetName val="Variables Industria"/>
      <sheetName val="Anticipo al 2006"/>
      <sheetName val="PM-TE (Precierre)"/>
    </sheetNames>
    <sheetDataSet>
      <sheetData sheetId="0" refreshError="1"/>
      <sheetData sheetId="1" refreshError="1">
        <row r="1">
          <cell r="J1">
            <v>1</v>
          </cell>
        </row>
        <row r="3">
          <cell r="W3" t="str">
            <v>ABC</v>
          </cell>
        </row>
        <row r="4">
          <cell r="W4" t="str">
            <v>Anhembi</v>
          </cell>
        </row>
        <row r="5">
          <cell r="W5" t="str">
            <v>Centro</v>
          </cell>
        </row>
        <row r="6">
          <cell r="W6" t="str">
            <v>Leste</v>
          </cell>
        </row>
        <row r="7">
          <cell r="W7" t="str">
            <v>Oeste</v>
          </cell>
        </row>
        <row r="8">
          <cell r="W8" t="str">
            <v>Sul</v>
          </cell>
        </row>
      </sheetData>
      <sheetData sheetId="2" refreshError="1"/>
      <sheetData sheetId="3" refreshError="1"/>
      <sheetData sheetId="4" refreshError="1"/>
      <sheetData sheetId="5" refreshError="1"/>
      <sheetData sheetId="6" refreshError="1">
        <row r="1">
          <cell r="J1">
            <v>1</v>
          </cell>
        </row>
      </sheetData>
      <sheetData sheetId="7" refreshError="1"/>
      <sheetData sheetId="8" refreshError="1">
        <row r="12">
          <cell r="B12">
            <v>2006</v>
          </cell>
        </row>
      </sheetData>
      <sheetData sheetId="9"/>
      <sheetData sheetId="10"/>
      <sheetData sheetId="11"/>
      <sheetData sheetId="12"/>
      <sheetData sheetId="13"/>
      <sheetData sheetId="14">
        <row r="1">
          <cell r="J1">
            <v>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1">
          <cell r="J1">
            <v>1</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RES"/>
      <sheetName val="HESREGRF"/>
      <sheetName val="Tablas"/>
      <sheetName val="ISA"/>
      <sheetName val="10"/>
      <sheetName val="Responsables"/>
      <sheetName val="Impuestos (3)"/>
      <sheetName val="Conc. IFRS vs L.Trib"/>
      <sheetName val="Balance 2016"/>
      <sheetName val="Balances 2015"/>
      <sheetName val="Impuestos (2)"/>
      <sheetName val="Impuestos"/>
      <sheetName val="ingra8"/>
      <sheetName val="Colombia CE"/>
      <sheetName val="1A- DATOS INICIALES"/>
      <sheetName val="4 CÁLCULOS PRESUNT-ANTICIP."/>
      <sheetName val="Impuestos_(3)"/>
      <sheetName val="Conc__IFRS_vs_L_Trib"/>
      <sheetName val="Balance_2016"/>
      <sheetName val="Balances_2015"/>
      <sheetName val="Impuestos_(2)"/>
      <sheetName val="Colombia_CE"/>
      <sheetName val="1A-_DATOS_INICIALES"/>
      <sheetName val="4_CÁLCULOS_PRESUNT-ANTICIP_"/>
      <sheetName val="Impuestos_(3)1"/>
      <sheetName val="Conc__IFRS_vs_L_Trib1"/>
      <sheetName val="Balance_20161"/>
      <sheetName val="Balances_20151"/>
      <sheetName val="Impuestos_(2)1"/>
      <sheetName val="Colombia_CE1"/>
      <sheetName val="1A-_DATOS_INICIALES1"/>
      <sheetName val="4_CÁLCULOS_PRESUNT-ANTICIP_1"/>
      <sheetName val="Impuestos_(3)2"/>
      <sheetName val="Conc__IFRS_vs_L_Trib2"/>
      <sheetName val="Balance_20162"/>
      <sheetName val="Balances_20152"/>
      <sheetName val="Impuestos_(2)2"/>
      <sheetName val="Colombia_CE2"/>
      <sheetName val="1A-_DATOS_INICIALES2"/>
      <sheetName val="4_CÁLCULOS_PRESUNT-ANTICIP_2"/>
      <sheetName val="ANEXOS"/>
      <sheetName val="Tax"/>
      <sheetName val="ENE_FEB"/>
      <sheetName val="A1_Management_Comments"/>
      <sheetName val="A32_Bal_Sheet"/>
      <sheetName val="B&amp;STOP"/>
      <sheetName val="Holdings"/>
    </sheetNames>
    <sheetDataSet>
      <sheetData sheetId="0" refreshError="1">
        <row r="2">
          <cell r="A2" t="str">
            <v xml:space="preserve"> BALANCE GENERAL</v>
          </cell>
        </row>
        <row r="3">
          <cell r="A3" t="str">
            <v>Millones de Pesos</v>
          </cell>
        </row>
        <row r="5">
          <cell r="B5" t="str">
            <v xml:space="preserve">   A MAYO  DE 1997</v>
          </cell>
          <cell r="D5" t="str">
            <v>A DICIEMBRE DE 1.996*</v>
          </cell>
          <cell r="F5" t="str">
            <v>VARIACIÓN</v>
          </cell>
        </row>
        <row r="6">
          <cell r="B6" t="str">
            <v>VALOR</v>
          </cell>
          <cell r="C6" t="str">
            <v>%</v>
          </cell>
          <cell r="D6" t="str">
            <v>VALOR</v>
          </cell>
          <cell r="E6" t="str">
            <v>%</v>
          </cell>
          <cell r="F6" t="str">
            <v>VALOR</v>
          </cell>
          <cell r="G6" t="str">
            <v>%</v>
          </cell>
        </row>
        <row r="8">
          <cell r="A8" t="str">
            <v>ACTIVO FIJO Y VALORIZACIÓN</v>
          </cell>
          <cell r="B8">
            <v>1498902</v>
          </cell>
          <cell r="C8">
            <v>83.342850645295997</v>
          </cell>
          <cell r="D8">
            <v>1512182</v>
          </cell>
          <cell r="E8">
            <v>88.026772751774587</v>
          </cell>
          <cell r="F8">
            <v>-13280</v>
          </cell>
          <cell r="G8">
            <v>-0.87820116890691724</v>
          </cell>
        </row>
        <row r="9">
          <cell r="A9" t="str">
            <v>ACTIVO CORRIENTE</v>
          </cell>
          <cell r="B9">
            <v>218066</v>
          </cell>
          <cell r="C9">
            <v>12.125036906226768</v>
          </cell>
          <cell r="D9">
            <v>171326</v>
          </cell>
          <cell r="E9">
            <v>9.973187664229922</v>
          </cell>
          <cell r="F9">
            <v>46740</v>
          </cell>
          <cell r="G9">
            <v>27.281323325122862</v>
          </cell>
        </row>
        <row r="10">
          <cell r="A10" t="str">
            <v>OTROS ACTIVOS</v>
          </cell>
          <cell r="B10">
            <v>81509</v>
          </cell>
          <cell r="C10">
            <v>4.532112448477239</v>
          </cell>
          <cell r="D10">
            <v>34358</v>
          </cell>
          <cell r="E10">
            <v>2.0000395839954921</v>
          </cell>
          <cell r="F10">
            <v>47151</v>
          </cell>
          <cell r="G10">
            <v>137.23441411025087</v>
          </cell>
        </row>
        <row r="11">
          <cell r="A11" t="str">
            <v>TOTAL ACTIVO</v>
          </cell>
          <cell r="B11">
            <v>1798477</v>
          </cell>
          <cell r="C11">
            <v>100</v>
          </cell>
          <cell r="D11">
            <v>1717866</v>
          </cell>
          <cell r="E11">
            <v>100</v>
          </cell>
          <cell r="F11">
            <v>80611</v>
          </cell>
          <cell r="G11">
            <v>4.6925080303120268</v>
          </cell>
        </row>
        <row r="12">
          <cell r="E12">
            <v>0</v>
          </cell>
        </row>
        <row r="13">
          <cell r="A13" t="str">
            <v>PASIVO LARGO PLAZO</v>
          </cell>
          <cell r="B13">
            <v>297713</v>
          </cell>
          <cell r="C13">
            <v>16.553617310646732</v>
          </cell>
          <cell r="D13">
            <v>260535</v>
          </cell>
          <cell r="E13">
            <v>15.166200390484475</v>
          </cell>
          <cell r="F13">
            <v>37178</v>
          </cell>
          <cell r="G13">
            <v>14.269867772084366</v>
          </cell>
        </row>
        <row r="14">
          <cell r="A14" t="str">
            <v>PASIVO CORRIENTE</v>
          </cell>
          <cell r="B14">
            <v>151280</v>
          </cell>
          <cell r="C14">
            <v>8.4115615601422764</v>
          </cell>
          <cell r="D14">
            <v>76166</v>
          </cell>
          <cell r="E14">
            <v>4.4337567656615828</v>
          </cell>
          <cell r="F14">
            <v>75114</v>
          </cell>
          <cell r="G14">
            <v>98.618806291521153</v>
          </cell>
        </row>
        <row r="15">
          <cell r="A15" t="str">
            <v>TOTAL PASIVO</v>
          </cell>
          <cell r="B15">
            <v>448993</v>
          </cell>
          <cell r="C15">
            <v>24.965178870789007</v>
          </cell>
          <cell r="D15">
            <v>336701</v>
          </cell>
          <cell r="E15">
            <v>19.599957156146054</v>
          </cell>
          <cell r="F15">
            <v>112292</v>
          </cell>
          <cell r="G15">
            <v>33.350658299203154</v>
          </cell>
        </row>
        <row r="16">
          <cell r="C16">
            <v>0</v>
          </cell>
          <cell r="E16">
            <v>0</v>
          </cell>
        </row>
        <row r="17">
          <cell r="A17" t="str">
            <v>TOTAL PATRIMONIO</v>
          </cell>
          <cell r="B17">
            <v>1349484</v>
          </cell>
          <cell r="C17">
            <v>75.034821129210997</v>
          </cell>
          <cell r="D17">
            <v>1381165</v>
          </cell>
          <cell r="E17">
            <v>80.400042843853953</v>
          </cell>
          <cell r="F17">
            <v>-31681</v>
          </cell>
          <cell r="G17">
            <v>-2.2937882150213769</v>
          </cell>
        </row>
        <row r="18">
          <cell r="C18">
            <v>0</v>
          </cell>
          <cell r="E18">
            <v>0</v>
          </cell>
        </row>
        <row r="19">
          <cell r="A19" t="str">
            <v>PASIVO MÁS PATRIMONIO</v>
          </cell>
          <cell r="B19">
            <v>1798477</v>
          </cell>
          <cell r="C19">
            <v>100</v>
          </cell>
          <cell r="D19">
            <v>1717866</v>
          </cell>
          <cell r="E19">
            <v>100</v>
          </cell>
          <cell r="F19">
            <v>80611</v>
          </cell>
          <cell r="G19">
            <v>4.6925080303120268</v>
          </cell>
        </row>
      </sheetData>
      <sheetData sheetId="1" refreshError="1">
        <row r="2">
          <cell r="A2" t="str">
            <v xml:space="preserve"> ESTADO DE RESULTADOS COMPARATIVO</v>
          </cell>
        </row>
        <row r="3">
          <cell r="A3" t="str">
            <v>A MAYO 31 DE 1997</v>
          </cell>
        </row>
        <row r="4">
          <cell r="A4" t="str">
            <v>Millones de Pesos</v>
          </cell>
        </row>
        <row r="7">
          <cell r="B7">
            <v>1997</v>
          </cell>
          <cell r="D7" t="str">
            <v>1996*</v>
          </cell>
          <cell r="F7" t="str">
            <v>VARIACIÓN</v>
          </cell>
        </row>
        <row r="8">
          <cell r="B8" t="str">
            <v>VALOR</v>
          </cell>
          <cell r="C8" t="str">
            <v>%</v>
          </cell>
          <cell r="D8" t="str">
            <v>VALOR</v>
          </cell>
          <cell r="E8" t="str">
            <v>%</v>
          </cell>
          <cell r="F8" t="str">
            <v>VALOR</v>
          </cell>
          <cell r="G8" t="str">
            <v>%</v>
          </cell>
        </row>
        <row r="10">
          <cell r="A10" t="str">
            <v>INGRESOS DE OPERACION</v>
          </cell>
        </row>
        <row r="11">
          <cell r="A11" t="str">
            <v>STN</v>
          </cell>
          <cell r="B11">
            <v>107750</v>
          </cell>
          <cell r="C11">
            <v>87.019374429629394</v>
          </cell>
          <cell r="D11">
            <v>75068</v>
          </cell>
          <cell r="E11">
            <v>89.999880108861149</v>
          </cell>
          <cell r="F11">
            <v>32682</v>
          </cell>
          <cell r="G11">
            <v>43.536526882293387</v>
          </cell>
        </row>
        <row r="12">
          <cell r="A12" t="str">
            <v>CONEXION</v>
          </cell>
          <cell r="B12">
            <v>6141</v>
          </cell>
          <cell r="C12">
            <v>4.959498639186581</v>
          </cell>
          <cell r="D12">
            <v>8340</v>
          </cell>
          <cell r="E12">
            <v>9.9989209797503857</v>
          </cell>
          <cell r="F12">
            <v>-2199</v>
          </cell>
          <cell r="G12">
            <v>-26.366906474820144</v>
          </cell>
        </row>
        <row r="13">
          <cell r="A13" t="str">
            <v>CND</v>
          </cell>
          <cell r="B13">
            <v>6893</v>
          </cell>
          <cell r="C13">
            <v>5.5668171502871031</v>
          </cell>
          <cell r="D13">
            <v>0</v>
          </cell>
          <cell r="E13">
            <v>0</v>
          </cell>
          <cell r="F13">
            <v>6893</v>
          </cell>
          <cell r="G13">
            <v>100</v>
          </cell>
        </row>
        <row r="14">
          <cell r="A14" t="str">
            <v>MEM</v>
          </cell>
          <cell r="B14">
            <v>2134</v>
          </cell>
          <cell r="C14">
            <v>1.7234277961283444</v>
          </cell>
          <cell r="D14">
            <v>0</v>
          </cell>
          <cell r="E14">
            <v>0</v>
          </cell>
          <cell r="F14">
            <v>2134</v>
          </cell>
          <cell r="G14">
            <v>100</v>
          </cell>
        </row>
        <row r="15">
          <cell r="A15" t="str">
            <v>TELECOMUNICACIONES</v>
          </cell>
          <cell r="B15">
            <v>204</v>
          </cell>
          <cell r="C15">
            <v>0.16475129822407791</v>
          </cell>
          <cell r="D15">
            <v>0</v>
          </cell>
          <cell r="E15">
            <v>0</v>
          </cell>
          <cell r="F15">
            <v>204</v>
          </cell>
          <cell r="G15">
            <v>100</v>
          </cell>
        </row>
        <row r="16">
          <cell r="A16" t="str">
            <v>ACTIVIDADES CONEXAS</v>
          </cell>
          <cell r="B16">
            <v>701</v>
          </cell>
          <cell r="C16">
            <v>0.56613068654450305</v>
          </cell>
          <cell r="D16">
            <v>0</v>
          </cell>
          <cell r="E16">
            <v>0</v>
          </cell>
          <cell r="F16">
            <v>701</v>
          </cell>
          <cell r="G16">
            <v>100</v>
          </cell>
        </row>
        <row r="17">
          <cell r="A17" t="str">
            <v>TOTAL INGRESOS DE OPERACION</v>
          </cell>
          <cell r="B17">
            <v>123823</v>
          </cell>
          <cell r="C17">
            <v>100</v>
          </cell>
          <cell r="D17">
            <v>83409</v>
          </cell>
          <cell r="E17">
            <v>100</v>
          </cell>
          <cell r="F17">
            <v>40414</v>
          </cell>
          <cell r="G17">
            <v>48.4528048531933</v>
          </cell>
        </row>
        <row r="19">
          <cell r="A19" t="str">
            <v>GASTOS DE OPERACION</v>
          </cell>
        </row>
        <row r="20">
          <cell r="A20" t="str">
            <v>ADMINISTRACION</v>
          </cell>
          <cell r="B20">
            <v>29260</v>
          </cell>
          <cell r="C20">
            <v>24</v>
          </cell>
          <cell r="D20">
            <v>19971</v>
          </cell>
          <cell r="E20">
            <v>23.943459338920263</v>
          </cell>
          <cell r="F20">
            <v>9289</v>
          </cell>
          <cell r="G20">
            <v>46.512443042411498</v>
          </cell>
        </row>
        <row r="21">
          <cell r="A21" t="str">
            <v>DEPRECIACION Y AMORTIZACIONES</v>
          </cell>
          <cell r="B21">
            <v>22715</v>
          </cell>
          <cell r="C21">
            <v>18.344734015489852</v>
          </cell>
          <cell r="D21">
            <v>14523</v>
          </cell>
          <cell r="E21">
            <v>17.41179009459411</v>
          </cell>
          <cell r="F21">
            <v>8192</v>
          </cell>
          <cell r="G21">
            <v>56.407078427322176</v>
          </cell>
        </row>
        <row r="22">
          <cell r="A22" t="str">
            <v>TOTAL GASTOS DE OPERACION</v>
          </cell>
          <cell r="B22">
            <v>51975</v>
          </cell>
          <cell r="C22">
            <v>41.975238849002203</v>
          </cell>
          <cell r="D22">
            <v>34494</v>
          </cell>
          <cell r="E22">
            <v>41.355249433514366</v>
          </cell>
          <cell r="F22">
            <v>17481</v>
          </cell>
          <cell r="G22">
            <v>50.678378848495385</v>
          </cell>
        </row>
        <row r="24">
          <cell r="A24" t="str">
            <v>PRODUCTO BRUTO DE OPERACION</v>
          </cell>
          <cell r="B24">
            <v>71848</v>
          </cell>
          <cell r="C24">
            <v>58.024761150997797</v>
          </cell>
          <cell r="D24">
            <v>48915</v>
          </cell>
          <cell r="E24">
            <v>58.644750566485627</v>
          </cell>
          <cell r="F24">
            <v>22933</v>
          </cell>
          <cell r="G24">
            <v>46.883369109680054</v>
          </cell>
        </row>
        <row r="26">
          <cell r="A26" t="str">
            <v>INGRESOS NO OPERACIONALES</v>
          </cell>
        </row>
        <row r="27">
          <cell r="A27" t="str">
            <v>INTERESES Y OTROS</v>
          </cell>
          <cell r="B27">
            <v>9677</v>
          </cell>
          <cell r="C27">
            <v>7.8151878084039312</v>
          </cell>
          <cell r="D27">
            <v>7386</v>
          </cell>
          <cell r="E27">
            <v>8.8551595151602331</v>
          </cell>
          <cell r="F27">
            <v>2291</v>
          </cell>
          <cell r="G27">
            <v>31.018142431627403</v>
          </cell>
        </row>
        <row r="28">
          <cell r="A28" t="str">
            <v>DIFERENCIA EN CAMBIO</v>
          </cell>
          <cell r="B28">
            <v>437</v>
          </cell>
          <cell r="C28">
            <v>0.35292312413687277</v>
          </cell>
          <cell r="D28">
            <v>793</v>
          </cell>
          <cell r="E28">
            <v>0.95073673104820822</v>
          </cell>
          <cell r="F28">
            <v>-356</v>
          </cell>
          <cell r="G28">
            <v>-44.892812105926858</v>
          </cell>
        </row>
        <row r="29">
          <cell r="A29" t="str">
            <v>TOTAL INGRESOS NO OPERACIONALES</v>
          </cell>
          <cell r="B29">
            <v>10114</v>
          </cell>
          <cell r="C29">
            <v>8.1681109325408041</v>
          </cell>
          <cell r="D29">
            <v>8179</v>
          </cell>
          <cell r="E29">
            <v>9.8058962462084427</v>
          </cell>
          <cell r="F29">
            <v>1935</v>
          </cell>
          <cell r="G29">
            <v>23.658148917960631</v>
          </cell>
        </row>
        <row r="31">
          <cell r="A31" t="str">
            <v>GASTOS NO OPERACIONALES</v>
          </cell>
        </row>
        <row r="32">
          <cell r="A32" t="str">
            <v>INTERESES Y OTROS</v>
          </cell>
          <cell r="B32">
            <v>12465</v>
          </cell>
          <cell r="C32">
            <v>10.066788884132997</v>
          </cell>
          <cell r="D32">
            <v>8299</v>
          </cell>
          <cell r="E32">
            <v>9.9497656128235565</v>
          </cell>
          <cell r="F32">
            <v>4166</v>
          </cell>
          <cell r="G32">
            <v>50.198819134835524</v>
          </cell>
        </row>
        <row r="33">
          <cell r="A33" t="str">
            <v>DIFERENCIA EN CAMBIO</v>
          </cell>
          <cell r="B33">
            <v>9058</v>
          </cell>
          <cell r="C33">
            <v>7.3152806829102826</v>
          </cell>
          <cell r="D33">
            <v>19874</v>
          </cell>
          <cell r="E33">
            <v>23.827164934239711</v>
          </cell>
          <cell r="F33">
            <v>-10816</v>
          </cell>
          <cell r="G33">
            <v>-54.422864043473886</v>
          </cell>
        </row>
        <row r="34">
          <cell r="A34" t="str">
            <v>TOTAL GASTOS NO OPERACIONALES</v>
          </cell>
          <cell r="B34">
            <v>21523</v>
          </cell>
          <cell r="C34">
            <v>17.382069567043278</v>
          </cell>
          <cell r="D34">
            <v>28173</v>
          </cell>
          <cell r="E34">
            <v>33.776930547063266</v>
          </cell>
          <cell r="F34">
            <v>-6650</v>
          </cell>
          <cell r="G34">
            <v>-23.604160011358395</v>
          </cell>
        </row>
        <row r="36">
          <cell r="A36" t="str">
            <v>UTILIDAD ANTES DE CORRECCION MONETARIA</v>
          </cell>
          <cell r="B36">
            <v>60439</v>
          </cell>
          <cell r="C36">
            <v>48.810802516495322</v>
          </cell>
          <cell r="D36">
            <v>28922</v>
          </cell>
          <cell r="E36">
            <v>34.674915177019265</v>
          </cell>
          <cell r="F36">
            <v>31517</v>
          </cell>
          <cell r="G36">
            <v>108.97240854712675</v>
          </cell>
        </row>
        <row r="38">
          <cell r="A38" t="str">
            <v>CORRECCION MONETARIA</v>
          </cell>
          <cell r="B38">
            <v>11534</v>
          </cell>
          <cell r="C38">
            <v>9.3149091848848755</v>
          </cell>
          <cell r="D38">
            <v>26307</v>
          </cell>
          <cell r="E38">
            <v>31.539761896198254</v>
          </cell>
          <cell r="F38">
            <v>-14773</v>
          </cell>
          <cell r="G38">
            <v>-56.156156156156158</v>
          </cell>
        </row>
        <row r="40">
          <cell r="A40" t="str">
            <v>UTILIDAD NETA</v>
          </cell>
          <cell r="B40">
            <v>71974</v>
          </cell>
          <cell r="C40">
            <v>58.126519305783255</v>
          </cell>
          <cell r="D40">
            <v>55229</v>
          </cell>
          <cell r="E40">
            <v>66.214677073217516</v>
          </cell>
          <cell r="F40">
            <v>16745</v>
          </cell>
          <cell r="G40">
            <v>30.319216353727207</v>
          </cell>
        </row>
      </sheetData>
      <sheetData sheetId="2" refreshError="1">
        <row r="17">
          <cell r="A17" t="str">
            <v>ESTADO DE RESULTADOS COMPARATIVO</v>
          </cell>
        </row>
        <row r="18">
          <cell r="A18" t="str">
            <v xml:space="preserve"> A MAYO</v>
          </cell>
        </row>
        <row r="19">
          <cell r="A19" t="str">
            <v>Millones de pesos</v>
          </cell>
        </row>
      </sheetData>
      <sheetData sheetId="3" refreshError="1"/>
      <sheetData sheetId="4" refreshError="1"/>
      <sheetData sheetId="5" refreshError="1"/>
      <sheetData sheetId="6" refreshError="1"/>
      <sheetData sheetId="7"/>
      <sheetData sheetId="8"/>
      <sheetData sheetId="9">
        <row r="1">
          <cell r="C1" t="str">
            <v>Página 1 de 1</v>
          </cell>
        </row>
      </sheetData>
      <sheetData sheetId="10"/>
      <sheetData sheetId="11"/>
      <sheetData sheetId="12"/>
      <sheetData sheetId="13" refreshError="1"/>
      <sheetData sheetId="14" refreshError="1"/>
      <sheetData sheetId="15" refreshError="1"/>
      <sheetData sheetId="16" refreshError="1"/>
      <sheetData sheetId="17"/>
      <sheetData sheetId="18"/>
      <sheetData sheetId="19">
        <row r="1">
          <cell r="C1" t="str">
            <v>Página 1 de 1</v>
          </cell>
        </row>
      </sheetData>
      <sheetData sheetId="20"/>
      <sheetData sheetId="21"/>
      <sheetData sheetId="22"/>
      <sheetData sheetId="23"/>
      <sheetData sheetId="24"/>
      <sheetData sheetId="25"/>
      <sheetData sheetId="26"/>
      <sheetData sheetId="27">
        <row r="1">
          <cell r="C1" t="str">
            <v>Página 1 de 1</v>
          </cell>
        </row>
      </sheetData>
      <sheetData sheetId="28"/>
      <sheetData sheetId="29"/>
      <sheetData sheetId="30"/>
      <sheetData sheetId="31"/>
      <sheetData sheetId="32"/>
      <sheetData sheetId="33"/>
      <sheetData sheetId="34"/>
      <sheetData sheetId="35">
        <row r="1">
          <cell r="C1" t="str">
            <v>Página 1 de 1</v>
          </cell>
        </row>
      </sheetData>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10.bin"/><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13.bin"/><Relationship Id="rId4"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hyperlink" Target="https://nam02.safelinks.protection.outlook.com/?url=http%3A%2F%2Fwww.cmfchile.cl%2Finstitucional%2Fmercados%2Fentidad.php%3Fauth%3D%26send%3D%26mercado%3DV%26rut%3D96875230%26grupo%3D%26tipoentidad%3DRVEMI%26vig%3DVI%26row%3DAAAwy2ACTAAAAWeAAL%26control%3Dsvs%26pestania%3D1&amp;data=04%7C01%7Cdmcardona%40ISA.com.co%7C54a52930293643d26a6f08d8925acd62%7Cc980e4100b5c48bcbd1a8b91cabc84bc%7C0%7C0%7C637420265988614783%7CUnknown%7CTWFpbGZsb3d8eyJWIjoiMC4wLjAwMDAiLCJQIjoiV2luMzIiLCJBTiI6Ik1haWwiLCJXVCI6Mn0%3D%7C1000&amp;sdata=dsZL8FQ%2BTsH7czqtPoCtA5NqNBTLNFOb9hkxsk6cXpU%3D&amp;reserved=0" TargetMode="External"/><Relationship Id="rId13" Type="http://schemas.openxmlformats.org/officeDocument/2006/relationships/printerSettings" Target="../printerSettings/printerSettings15.bin"/><Relationship Id="rId3" Type="http://schemas.openxmlformats.org/officeDocument/2006/relationships/hyperlink" Target="https://nam02.safelinks.protection.outlook.com/?url=http%3A%2F%2Fwww.concesiones.cl%2Fproyectos%2FPaginas%2FdetalleExplotacion.aspx%3Fitem%3D36&amp;data=04%7C01%7Cdmcardona%40ISA.com.co%7C54a52930293643d26a6f08d8925acd62%7Cc980e4100b5c48bcbd1a8b91cabc84bc%7C0%7C0%7C637420265988564806%7CUnknown%7CTWFpbGZsb3d8eyJWIjoiMC4wLjAwMDAiLCJQIjoiV2luMzIiLCJBTiI6Ik1haWwiLCJXVCI6Mn0%3D%7C1000&amp;sdata=jqTH%2Bq0NO9I6D9UmdV6sq2gZnN6yusJkv5j%2F4Wugmio%3D&amp;reserved=0" TargetMode="External"/><Relationship Id="rId7" Type="http://schemas.openxmlformats.org/officeDocument/2006/relationships/hyperlink" Target="https://nam02.safelinks.protection.outlook.com/?url=http%3A%2F%2Fwww.concesiones.cl%2Fproyectos%2FPaginas%2Fdefault.aspx&amp;data=04%7C01%7Cdmcardona%40ISA.com.co%7C54a52930293643d26a6f08d8925acd62%7Cc980e4100b5c48bcbd1a8b91cabc84bc%7C0%7C0%7C637420265988604787%7CUnknown%7CTWFpbGZsb3d8eyJWIjoiMC4wLjAwMDAiLCJQIjoiV2luMzIiLCJBTiI6Ik1haWwiLCJXVCI6Mn0%3D%7C1000&amp;sdata=%2BDYI%2Bx8osXwdPmsShJRIlD2v%2BuLovO9P7M8EhlscShs%3D&amp;reserved=0" TargetMode="External"/><Relationship Id="rId12" Type="http://schemas.openxmlformats.org/officeDocument/2006/relationships/hyperlink" Target="https://www.panamacompra.gob.pa/Inicio/v2/" TargetMode="External"/><Relationship Id="rId2" Type="http://schemas.openxmlformats.org/officeDocument/2006/relationships/hyperlink" Target="http://www.concesioncostera.com/index.php/proyecto/documentacion" TargetMode="External"/><Relationship Id="rId1" Type="http://schemas.openxmlformats.org/officeDocument/2006/relationships/hyperlink" Target="https://www.contratos.gov.co/consultas/detalleProceso.do?numConstancia=13-19-1611882" TargetMode="External"/><Relationship Id="rId6" Type="http://schemas.openxmlformats.org/officeDocument/2006/relationships/hyperlink" Target="https://nam02.safelinks.protection.outlook.com/?url=http%3A%2F%2Fwww.concesiones.cl%2Fproyectos%2FPaginas%2FdetalleConstruccion.aspx%3Fitem%3D184&amp;data=04%7C01%7Cdmcardona%40ISA.com.co%7C54a52930293643d26a6f08d8925acd62%7Cc980e4100b5c48bcbd1a8b91cabc84bc%7C0%7C0%7C637420265988604787%7CUnknown%7CTWFpbGZsb3d8eyJWIjoiMC4wLjAwMDAiLCJQIjoiV2luMzIiLCJBTiI6Ik1haWwiLCJXVCI6Mn0%3D%7C1000&amp;sdata=4%2BI%2B5qxrj2WHUaeteAkUnBKN87sZNbgF6MZoi3DHG3Y%3D&amp;reserved=0" TargetMode="External"/><Relationship Id="rId11" Type="http://schemas.openxmlformats.org/officeDocument/2006/relationships/hyperlink" Target="https://nam02.safelinks.protection.outlook.com/?url=http%3A%2F%2Fwww.cmfchile.cl%2Finstitucional%2Fmercados%2Fentidad.php%3Fauth%3D%26send%3D%26mercado%3DO%26rut%3D96848050%26grupo%3D%26tipoentidad%3DRGEIN%26vig%3DVI%26row%3DAAAwy2ACTAAAAWbAAD%26control%3Dsvs%26pestania%3D1&amp;data=04%7C01%7Cdmcardona%40ISA.com.co%7C54a52930293643d26a6f08d8925acd62%7Cc980e4100b5c48bcbd1a8b91cabc84bc%7C0%7C0%7C637420265988634775%7CUnknown%7CTWFpbGZsb3d8eyJWIjoiMC4wLjAwMDAiLCJQIjoiV2luMzIiLCJBTiI6Ik1haWwiLCJXVCI6Mn0%3D%7C1000&amp;sdata=fFqewTGPZAT2PEL9AWijgTIU%2FMBk1ETDfIo%2FT7l%2FgM4%3D&amp;reserved=0" TargetMode="External"/><Relationship Id="rId5" Type="http://schemas.openxmlformats.org/officeDocument/2006/relationships/hyperlink" Target="https://nam02.safelinks.protection.outlook.com/?url=http%3A%2F%2Fwww.concesiones.cl%2Fproyectos%2FPaginas%2FdetalleExplotacion.aspx%3Fitem%3D34&amp;data=04%7C01%7Cdmcardona%40ISA.com.co%7C54a52930293643d26a6f08d8925acd62%7Cc980e4100b5c48bcbd1a8b91cabc84bc%7C0%7C0%7C637420265988594787%7CUnknown%7CTWFpbGZsb3d8eyJWIjoiMC4wLjAwMDAiLCJQIjoiV2luMzIiLCJBTiI6Ik1haWwiLCJXVCI6Mn0%3D%7C1000&amp;sdata=pKKanPRrSkyhZ8e%2Fuia5vgcYEU4kbx6SERWa3Vgr5D0%3D&amp;reserved=0" TargetMode="External"/><Relationship Id="rId10" Type="http://schemas.openxmlformats.org/officeDocument/2006/relationships/hyperlink" Target="https://nam02.safelinks.protection.outlook.com/?url=http%3A%2F%2Fwww.cmfchile.cl%2Finstitucional%2Fmercados%2Fentidad.php%3Fauth%3D%26send%3D%26mercado%3DO%26rut%3D76876635%26grupo%3D%26tipoentidad%3DRGEIN%26vig%3DVI%26row%3DAAAwy2ACTAAAAQnAAN%26control%3Dsvs%26pestania%3D1&amp;data=04%7C01%7Cdmcardona%40ISA.com.co%7C54a52930293643d26a6f08d8925acd62%7Cc980e4100b5c48bcbd1a8b91cabc84bc%7C0%7C0%7C637420265988644770%7CUnknown%7CTWFpbGZsb3d8eyJWIjoiMC4wLjAwMDAiLCJQIjoiV2luMzIiLCJBTiI6Ik1haWwiLCJXVCI6Mn0%3D%7C1000&amp;sdata=Di9vCfAbEujUR9Fg9vU15ECC9bgv9svpNVUZQAc3Bdw%3D&amp;reserved=0" TargetMode="External"/><Relationship Id="rId4" Type="http://schemas.openxmlformats.org/officeDocument/2006/relationships/hyperlink" Target="https://nam02.safelinks.protection.outlook.com/?url=http%3A%2F%2Fwww.concesiones.cl%2Fproyectos%2FPaginas%2FdetalleExplotacion.aspx%3Fitem%3D30&amp;data=04%7C01%7Cdmcardona%40ISA.com.co%7C54a52930293643d26a6f08d8925acd62%7Cc980e4100b5c48bcbd1a8b91cabc84bc%7C0%7C0%7C637420265988584794%7CUnknown%7CTWFpbGZsb3d8eyJWIjoiMC4wLjAwMDAiLCJQIjoiV2luMzIiLCJBTiI6Ik1haWwiLCJXVCI6Mn0%3D%7C1000&amp;sdata=7sO9VAdOBZsyu00Mp9JHp8ZWgjciqEsOndRYu0zVJ44%3D&amp;reserved=0" TargetMode="External"/><Relationship Id="rId9" Type="http://schemas.openxmlformats.org/officeDocument/2006/relationships/hyperlink" Target="https://nam02.safelinks.protection.outlook.com/?url=http%3A%2F%2Fwww.cmfchile.cl%2Finstitucional%2Fmercados%2Fentidad.php%3Fauth%3D%26send%3D%26mercado%3DO%26rut%3D96869650%26grupo%3D%26tipoentidad%3DRGEIN%26vig%3DVI%26row%3DAAAwy2ACTAAABy8AAO%26control%3Dsvs%26pestania%3D1&amp;data=04%7C01%7Cdmcardona%40ISA.com.co%7C54a52930293643d26a6f08d8925acd62%7Cc980e4100b5c48bcbd1a8b91cabc84bc%7C0%7C0%7C637420265988634775%7CUnknown%7CTWFpbGZsb3d8eyJWIjoiMC4wLjAwMDAiLCJQIjoiV2luMzIiLCJBTiI6Ik1haWwiLCJXVCI6Mn0%3D%7C1000&amp;sdata=sD9l%2FDKTmUvJYCbg0dWe2nueqczxF9ruwM4P5%2FyRduI%3D&amp;reserved=0" TargetMode="External"/><Relationship Id="rId14"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16.bin"/><Relationship Id="rId4"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ri.isaenergiabrasil.com.br/ir/site/Arquivo/KitInvestidor" TargetMode="External"/><Relationship Id="rId1" Type="http://schemas.openxmlformats.org/officeDocument/2006/relationships/hyperlink" Target="https://ri.taesa.com.br/es/taesa/concesiones/" TargetMode="Externa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customProperty" Target="../customProperty14.bin"/><Relationship Id="rId5" Type="http://schemas.openxmlformats.org/officeDocument/2006/relationships/image" Target="../media/image18.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xm.com.co/nuestra-empresa/informes/informes-corporativos" TargetMode="Externa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9.bin"/><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92D8F-5F82-459A-AA45-CF8F3BD5DD7E}">
  <sheetPr>
    <tabColor rgb="FF00B050"/>
  </sheetPr>
  <dimension ref="B8:M64"/>
  <sheetViews>
    <sheetView showGridLines="0" zoomScaleNormal="100" workbookViewId="0">
      <selection activeCell="B16" sqref="B16:M16"/>
    </sheetView>
  </sheetViews>
  <sheetFormatPr baseColWidth="10" defaultColWidth="11.44140625" defaultRowHeight="14.4"/>
  <cols>
    <col min="1" max="1" width="2.44140625" customWidth="1"/>
    <col min="2" max="2" width="39.44140625" customWidth="1"/>
    <col min="3" max="3" width="17.44140625" customWidth="1"/>
  </cols>
  <sheetData>
    <row r="8" spans="2:13">
      <c r="B8" s="419" t="s">
        <v>0</v>
      </c>
      <c r="C8" s="419"/>
      <c r="D8" s="419"/>
      <c r="E8" s="419"/>
      <c r="F8" s="419"/>
      <c r="G8" s="419"/>
      <c r="H8" s="419"/>
      <c r="I8" s="419"/>
      <c r="J8" s="419"/>
      <c r="K8" s="419"/>
      <c r="L8" s="419"/>
      <c r="M8" s="419"/>
    </row>
    <row r="9" spans="2:13">
      <c r="B9" s="190" t="s">
        <v>1</v>
      </c>
    </row>
    <row r="10" spans="2:13">
      <c r="B10" s="4" t="s">
        <v>2</v>
      </c>
    </row>
    <row r="11" spans="2:13">
      <c r="B11" s="4"/>
    </row>
    <row r="12" spans="2:13">
      <c r="B12" s="58"/>
    </row>
    <row r="13" spans="2:13">
      <c r="B13" s="420" t="s">
        <v>3</v>
      </c>
      <c r="C13" s="421"/>
      <c r="D13" s="421"/>
      <c r="E13" s="421"/>
      <c r="F13" s="421"/>
      <c r="G13" s="421"/>
      <c r="H13" s="421"/>
      <c r="I13" s="421"/>
      <c r="J13" s="421"/>
      <c r="K13" s="421"/>
      <c r="L13" s="421"/>
      <c r="M13" s="421"/>
    </row>
    <row r="14" spans="2:13">
      <c r="B14" s="4"/>
    </row>
    <row r="15" spans="2:13">
      <c r="B15" s="187" t="s">
        <v>4</v>
      </c>
    </row>
    <row r="16" spans="2:13" ht="228" customHeight="1">
      <c r="B16" s="833" t="s">
        <v>5</v>
      </c>
      <c r="C16" s="833"/>
      <c r="D16" s="833"/>
      <c r="E16" s="833"/>
      <c r="F16" s="833"/>
      <c r="G16" s="833"/>
      <c r="H16" s="833"/>
      <c r="I16" s="833"/>
      <c r="J16" s="833"/>
      <c r="K16" s="833"/>
      <c r="L16" s="833"/>
      <c r="M16" s="833"/>
    </row>
    <row r="17" spans="2:3">
      <c r="B17" s="4"/>
    </row>
    <row r="18" spans="2:3">
      <c r="B18" s="59"/>
    </row>
    <row r="19" spans="2:3" ht="15" thickBot="1">
      <c r="B19" s="186" t="s">
        <v>6</v>
      </c>
    </row>
    <row r="20" spans="2:3" ht="15" thickTop="1">
      <c r="B20" s="1" t="s">
        <v>7</v>
      </c>
      <c r="C20" s="35"/>
    </row>
    <row r="21" spans="2:3">
      <c r="B21" s="1" t="s">
        <v>8</v>
      </c>
      <c r="C21" s="349" t="s">
        <v>9</v>
      </c>
    </row>
    <row r="22" spans="2:3">
      <c r="B22" s="1"/>
      <c r="C22" s="349" t="s">
        <v>10</v>
      </c>
    </row>
    <row r="23" spans="2:3">
      <c r="B23" s="1"/>
      <c r="C23" s="349" t="s">
        <v>11</v>
      </c>
    </row>
    <row r="24" spans="2:3">
      <c r="B24" s="1"/>
      <c r="C24" s="35"/>
    </row>
    <row r="25" spans="2:3">
      <c r="B25" s="1" t="s">
        <v>12</v>
      </c>
      <c r="C25" s="35"/>
    </row>
    <row r="26" spans="2:3">
      <c r="B26" s="1" t="s">
        <v>13</v>
      </c>
      <c r="C26" s="35"/>
    </row>
    <row r="27" spans="2:3">
      <c r="B27" s="1" t="s">
        <v>14</v>
      </c>
      <c r="C27" s="349" t="s">
        <v>15</v>
      </c>
    </row>
    <row r="28" spans="2:3">
      <c r="B28" s="1"/>
      <c r="C28" s="349" t="s">
        <v>16</v>
      </c>
    </row>
    <row r="29" spans="2:3">
      <c r="B29" s="1"/>
      <c r="C29" s="349" t="s">
        <v>17</v>
      </c>
    </row>
    <row r="30" spans="2:3">
      <c r="B30" s="1"/>
      <c r="C30" s="35"/>
    </row>
    <row r="31" spans="2:3">
      <c r="B31" s="1" t="s">
        <v>18</v>
      </c>
      <c r="C31" s="35"/>
    </row>
    <row r="32" spans="2:3">
      <c r="B32" s="1" t="s">
        <v>19</v>
      </c>
      <c r="C32" s="35"/>
    </row>
    <row r="33" spans="2:3">
      <c r="B33" s="1" t="s">
        <v>20</v>
      </c>
      <c r="C33" s="35"/>
    </row>
    <row r="34" spans="2:3">
      <c r="B34" s="1"/>
      <c r="C34" s="35"/>
    </row>
    <row r="35" spans="2:3" ht="15" thickBot="1">
      <c r="B35" s="2" t="s">
        <v>21</v>
      </c>
      <c r="C35" s="35"/>
    </row>
    <row r="36" spans="2:3" ht="15" thickTop="1">
      <c r="B36" s="1"/>
      <c r="C36" s="35"/>
    </row>
    <row r="37" spans="2:3" ht="15" thickBot="1">
      <c r="B37" s="2" t="s">
        <v>22</v>
      </c>
      <c r="C37" s="35"/>
    </row>
    <row r="38" spans="2:3" ht="15" thickTop="1">
      <c r="B38" s="1"/>
      <c r="C38" s="35"/>
    </row>
    <row r="39" spans="2:3" ht="15" thickBot="1">
      <c r="B39" s="2" t="s">
        <v>23</v>
      </c>
      <c r="C39" s="35"/>
    </row>
    <row r="40" spans="2:3" ht="15" thickTop="1">
      <c r="B40" s="1"/>
      <c r="C40" s="35"/>
    </row>
    <row r="41" spans="2:3" ht="15" thickBot="1">
      <c r="B41" s="2" t="s">
        <v>24</v>
      </c>
      <c r="C41" s="35"/>
    </row>
    <row r="42" spans="2:3" ht="15" thickTop="1">
      <c r="B42" s="1"/>
      <c r="C42" s="35"/>
    </row>
    <row r="43" spans="2:3" ht="15" thickBot="1">
      <c r="B43" s="2" t="s">
        <v>25</v>
      </c>
      <c r="C43" s="35"/>
    </row>
    <row r="44" spans="2:3" ht="15" thickTop="1">
      <c r="C44" s="35"/>
    </row>
    <row r="45" spans="2:3" ht="15" thickBot="1">
      <c r="B45" s="2" t="s">
        <v>26</v>
      </c>
      <c r="C45" s="35"/>
    </row>
    <row r="46" spans="2:3" ht="15" thickTop="1">
      <c r="C46" s="35"/>
    </row>
    <row r="47" spans="2:3" ht="15" thickBot="1">
      <c r="B47" s="2" t="s">
        <v>27</v>
      </c>
      <c r="C47" s="35"/>
    </row>
    <row r="48" spans="2:3" ht="15" thickTop="1">
      <c r="C48" s="35"/>
    </row>
    <row r="49" spans="2:3" ht="15" thickBot="1">
      <c r="B49" s="2" t="s">
        <v>28</v>
      </c>
      <c r="C49" s="35"/>
    </row>
    <row r="50" spans="2:3" ht="15" thickTop="1">
      <c r="C50" s="35"/>
    </row>
    <row r="51" spans="2:3" ht="15" thickBot="1">
      <c r="B51" s="2" t="s">
        <v>29</v>
      </c>
      <c r="C51" s="35"/>
    </row>
    <row r="52" spans="2:3" ht="15" thickTop="1">
      <c r="B52" s="57"/>
      <c r="C52" s="35"/>
    </row>
    <row r="53" spans="2:3" ht="15" thickBot="1">
      <c r="B53" s="2" t="s">
        <v>30</v>
      </c>
      <c r="C53" s="35"/>
    </row>
    <row r="54" spans="2:3" ht="15" thickTop="1">
      <c r="C54" s="35"/>
    </row>
    <row r="55" spans="2:3" ht="15" thickBot="1">
      <c r="B55" s="2" t="s">
        <v>31</v>
      </c>
      <c r="C55" s="35"/>
    </row>
    <row r="56" spans="2:3" ht="15" thickTop="1">
      <c r="C56" s="35"/>
    </row>
    <row r="57" spans="2:3">
      <c r="C57" s="35"/>
    </row>
    <row r="58" spans="2:3">
      <c r="C58" s="35"/>
    </row>
    <row r="59" spans="2:3">
      <c r="C59" s="35"/>
    </row>
    <row r="60" spans="2:3">
      <c r="C60" s="35"/>
    </row>
    <row r="61" spans="2:3">
      <c r="C61" s="35"/>
    </row>
    <row r="62" spans="2:3">
      <c r="C62" s="35"/>
    </row>
    <row r="63" spans="2:3">
      <c r="C63" s="35"/>
    </row>
    <row r="64" spans="2:3">
      <c r="C64" s="35"/>
    </row>
  </sheetData>
  <mergeCells count="1">
    <mergeCell ref="B16:M16"/>
  </mergeCells>
  <hyperlinks>
    <hyperlink ref="B20" location="EEFF_Consolidados!A1" display="Estados financieros trimestrales consolidados" xr:uid="{00000000-0004-0000-0000-000000000000}"/>
    <hyperlink ref="B21" location="EEFF_TE_Col!A1" display="Estados financieros trimestrales TE Colombia" xr:uid="{7E6F6CFF-E761-49BF-A934-0EA116AF33ED}"/>
    <hyperlink ref="B25" location="EEFF_TE_Bra!A1" display="Estados financieros trimestrales TE Brasil" xr:uid="{1CE76657-47E0-4197-B72B-0ED45E4C882B}"/>
    <hyperlink ref="B27" location="EEFF_TE_Per!A1" display="Estados financieros trimestrales TE Perú" xr:uid="{200DF45A-7917-4E73-8BDF-BE4CF58F9F28}"/>
    <hyperlink ref="B31" location="EEFF_TE_Chi!A1" display="Estados financieros trimestrales TE Chile" xr:uid="{9404645F-4732-49CF-86CA-3B4C5E10EA64}"/>
    <hyperlink ref="B33" location="EEFF_Vías_Chi!A1" display="Estados financieros trimestrales Vías Chile" xr:uid="{7BD5C8AC-35BD-4061-8513-DD7A2BA25D7D}"/>
    <hyperlink ref="B35" location="'Deuda consolidada créditos'!A1" display="Deuda Consolidada Créditos" xr:uid="{8A1642F2-8656-41A0-B082-8565DBAF0118}"/>
    <hyperlink ref="B41" location="CAPEX!A1" display="CAPEX" xr:uid="{996044DD-0C6C-4E11-8CDE-49E6BE1A26D7}"/>
    <hyperlink ref="B43" location="'Regulación TE'!A1" display="Regulación TE" xr:uid="{13DB8F89-E104-4408-8442-B29EDBBBE8CA}"/>
    <hyperlink ref="B49" location="Dividendos!A1" display="Dividendos" xr:uid="{77B44262-DE9D-4708-A60D-A4C9378FD338}"/>
    <hyperlink ref="B37" location="'Deuda consolidada bonos'!A1" display="Deuda Consolidada Bonos" xr:uid="{4D595DFC-CF37-4502-A9B0-DB417757387B}"/>
    <hyperlink ref="C22" location="EEFF_TE_Col!A92" display="Intercolombia" xr:uid="{071F9AAF-13FB-457D-B7A5-124627FBFAB4}"/>
    <hyperlink ref="C23" location="EEFF_TE_Col!A183" display="Transelca" xr:uid="{E6F78E96-2CDA-4E58-BC07-31864051A819}"/>
    <hyperlink ref="C27" location="EEFF_TE_Per!A3" display="Transmantaro" xr:uid="{C47B0ADD-CB04-48AF-83AF-403E121AD9B1}"/>
    <hyperlink ref="C28" location="EEFF_TE_Per!A116" display="REP" xr:uid="{E15AAFC1-A4A4-4A2F-8FCF-B1A6A884844E}"/>
    <hyperlink ref="C29" location="EEFF_TE_Per!A168" display="ISA Perú" xr:uid="{83C3C887-AEF0-4559-98C9-B708470631E1}"/>
    <hyperlink ref="B51" location="Proyectos!A1" display="Proyectos" xr:uid="{D169357F-578B-4BF9-980B-22F719388FDC}"/>
    <hyperlink ref="B50:C50" location="Proyectos!A1" display="Dividendos" xr:uid="{25976DEF-6DD5-49CE-A887-FCC69AD9C702}"/>
    <hyperlink ref="B26" location="'Flujo RBSE'!A1" display="Flujo RBSE" xr:uid="{4A62FAF4-6ACC-41F8-9AAC-FD873A5D1D17}"/>
    <hyperlink ref="C21" location="EEFF_TE_Col!A3" display="ISA" xr:uid="{147FB5A3-52FC-4FC0-8BC8-AD20892016A9}"/>
    <hyperlink ref="B45" location="'Regulación vías'!A1" display="Regulación Vías" xr:uid="{E4288118-EEC3-4CE7-A1C2-0661B347AD57}"/>
    <hyperlink ref="B32" location="EEFF_Vías_Col!A1" display="Estados financieros trimestrales Vías Colombia" xr:uid="{5F5EE972-231C-4DBB-B019-93631549D292}"/>
    <hyperlink ref="B53" location="'Vencimiento Concesiones'!A1" display="Vencimiento Concesiones" xr:uid="{68C8B648-1E1F-4C89-989E-6A879554F17D}"/>
    <hyperlink ref="B55" location="'Participación en compañías'!A1" display="Participación en compañías" xr:uid="{450FC175-A8F8-4B97-B6C8-302C12AAA0EA}"/>
    <hyperlink ref="B47" location="'Tráfico vías'!A1" display="Tráfico Vías" xr:uid="{6C0EE3FE-69CC-4855-B784-AA43907843B4}"/>
    <hyperlink ref="B39" location="'Perfil deuda'!A1" display="Perfil de deuda" xr:uid="{AF3E666C-7926-4DF0-AD64-09E6CE3D6A30}"/>
  </hyperlinks>
  <pageMargins left="0.7" right="0.7" top="0.75" bottom="0.75" header="0.3" footer="0.3"/>
  <pageSetup orientation="portrait" horizontalDpi="4294967295" verticalDpi="4294967295" r:id="rId1"/>
  <headerFooter>
    <oddFooter>&amp;L_x000D_&amp;1#&amp;"Aptos"&amp;14&amp;K000000 Información Interna</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CE645-FFF4-45A6-A0DD-CFE9062D921E}">
  <sheetPr>
    <tabColor rgb="FF92D050"/>
  </sheetPr>
  <dimension ref="A1:AN454"/>
  <sheetViews>
    <sheetView showGridLines="0" topLeftCell="V1" zoomScale="72" zoomScaleNormal="72" workbookViewId="0">
      <pane xSplit="1" ySplit="6" topLeftCell="AJ7" activePane="bottomRight" state="frozen"/>
      <selection activeCell="V1" sqref="V1"/>
      <selection pane="topRight" activeCell="W1" sqref="W1"/>
      <selection pane="bottomLeft" activeCell="V7" sqref="V7"/>
      <selection pane="bottomRight" activeCell="AQ14" sqref="AQ13:AQ14"/>
    </sheetView>
  </sheetViews>
  <sheetFormatPr baseColWidth="10" defaultColWidth="11.44140625" defaultRowHeight="14.4"/>
  <cols>
    <col min="1" max="1" width="7.21875" customWidth="1"/>
    <col min="2" max="2" width="95.5546875" bestFit="1" customWidth="1"/>
    <col min="3" max="20" width="14.77734375" bestFit="1" customWidth="1"/>
    <col min="22" max="22" width="76.44140625" bestFit="1" customWidth="1"/>
    <col min="23" max="24" width="14.77734375" bestFit="1" customWidth="1"/>
    <col min="25" max="25" width="14.77734375" style="367" bestFit="1" customWidth="1"/>
    <col min="26" max="26" width="14.77734375" bestFit="1" customWidth="1"/>
    <col min="27" max="30" width="15.5546875" bestFit="1" customWidth="1"/>
    <col min="31" max="40" width="15.5546875" style="47" bestFit="1" customWidth="1"/>
  </cols>
  <sheetData>
    <row r="1" spans="1:40">
      <c r="A1" s="1" t="s">
        <v>32</v>
      </c>
    </row>
    <row r="3" spans="1:40" ht="15.6">
      <c r="B3" s="53" t="s">
        <v>565</v>
      </c>
      <c r="C3" s="29"/>
      <c r="D3" s="29"/>
      <c r="E3" s="30"/>
      <c r="F3" s="29"/>
      <c r="G3" s="29"/>
      <c r="H3" s="29"/>
      <c r="I3" s="30"/>
      <c r="J3" s="29"/>
      <c r="K3" s="29"/>
      <c r="L3" s="29"/>
      <c r="M3" s="30"/>
      <c r="N3" s="29"/>
      <c r="O3" s="29"/>
      <c r="V3" s="53" t="s">
        <v>565</v>
      </c>
    </row>
    <row r="4" spans="1:40" ht="13.5" customHeight="1">
      <c r="B4" s="424" t="s">
        <v>566</v>
      </c>
      <c r="C4" s="125"/>
      <c r="D4" s="125"/>
      <c r="E4" s="125"/>
      <c r="F4" s="125"/>
      <c r="G4" s="125"/>
      <c r="H4" s="125"/>
      <c r="I4" s="125"/>
      <c r="J4" s="125"/>
      <c r="K4" s="125"/>
      <c r="L4" s="125"/>
      <c r="M4" s="125"/>
      <c r="N4" s="125"/>
      <c r="O4" s="125"/>
      <c r="V4" s="424" t="s">
        <v>566</v>
      </c>
    </row>
    <row r="5" spans="1:40" ht="13.5" customHeight="1">
      <c r="B5" s="191"/>
      <c r="C5" s="125"/>
      <c r="D5" s="125"/>
      <c r="E5" s="125"/>
      <c r="F5" s="125"/>
      <c r="G5" s="125"/>
      <c r="H5" s="125"/>
      <c r="I5" s="125"/>
      <c r="J5" s="125"/>
      <c r="K5" s="125"/>
      <c r="L5" s="125"/>
      <c r="M5" s="125"/>
      <c r="N5" s="125"/>
      <c r="O5" s="125"/>
    </row>
    <row r="6" spans="1:40" ht="15">
      <c r="B6" s="422"/>
      <c r="C6" s="423">
        <v>2016</v>
      </c>
      <c r="D6" s="423">
        <v>2017</v>
      </c>
      <c r="E6" s="423" t="s">
        <v>35</v>
      </c>
      <c r="F6" s="423" t="s">
        <v>36</v>
      </c>
      <c r="G6" s="423" t="s">
        <v>37</v>
      </c>
      <c r="H6" s="423" t="s">
        <v>38</v>
      </c>
      <c r="I6" s="423" t="s">
        <v>39</v>
      </c>
      <c r="J6" s="423" t="s">
        <v>40</v>
      </c>
      <c r="K6" s="423" t="s">
        <v>41</v>
      </c>
      <c r="L6" s="423" t="s">
        <v>42</v>
      </c>
      <c r="M6" s="423" t="s">
        <v>43</v>
      </c>
      <c r="N6" s="423" t="s">
        <v>44</v>
      </c>
      <c r="O6" s="423" t="s">
        <v>45</v>
      </c>
      <c r="P6" s="219" t="s">
        <v>46</v>
      </c>
      <c r="Q6" s="219" t="s">
        <v>47</v>
      </c>
      <c r="R6" s="219" t="s">
        <v>48</v>
      </c>
      <c r="S6" s="219" t="s">
        <v>49</v>
      </c>
      <c r="T6" s="219" t="s">
        <v>50</v>
      </c>
      <c r="V6" s="639" t="s">
        <v>51</v>
      </c>
      <c r="W6" s="219" t="s">
        <v>52</v>
      </c>
      <c r="X6" s="219" t="s">
        <v>53</v>
      </c>
      <c r="Y6" s="368" t="s">
        <v>54</v>
      </c>
      <c r="Z6" s="368" t="s">
        <v>55</v>
      </c>
      <c r="AA6" s="368" t="s">
        <v>56</v>
      </c>
      <c r="AB6" s="368" t="s">
        <v>57</v>
      </c>
      <c r="AC6" s="368" t="s">
        <v>58</v>
      </c>
      <c r="AD6" s="368" t="s">
        <v>59</v>
      </c>
      <c r="AE6" s="368" t="s">
        <v>60</v>
      </c>
      <c r="AF6" s="368" t="s">
        <v>61</v>
      </c>
      <c r="AG6" s="368" t="s">
        <v>62</v>
      </c>
      <c r="AH6" s="368" t="s">
        <v>59</v>
      </c>
      <c r="AI6" s="368" t="s">
        <v>64</v>
      </c>
      <c r="AJ6" s="368" t="s">
        <v>65</v>
      </c>
      <c r="AK6" s="368" t="s">
        <v>726</v>
      </c>
      <c r="AL6" s="368" t="s">
        <v>727</v>
      </c>
      <c r="AM6" s="368" t="s">
        <v>1015</v>
      </c>
      <c r="AN6" s="368" t="s">
        <v>1082</v>
      </c>
    </row>
    <row r="7" spans="1:40" ht="5.25" customHeight="1">
      <c r="B7" s="130"/>
      <c r="C7" s="31"/>
      <c r="D7" s="31"/>
      <c r="E7" s="31"/>
      <c r="F7" s="31"/>
      <c r="G7" s="31"/>
      <c r="H7" s="31"/>
      <c r="I7" s="31"/>
      <c r="J7" s="31"/>
      <c r="K7" s="31"/>
      <c r="L7" s="31"/>
      <c r="M7" s="31"/>
      <c r="N7" s="31"/>
      <c r="O7" s="31"/>
      <c r="Z7" s="367"/>
      <c r="AA7" s="367"/>
      <c r="AB7" s="367"/>
      <c r="AC7" s="367"/>
      <c r="AD7" s="367"/>
      <c r="AE7" s="496"/>
      <c r="AF7" s="496"/>
      <c r="AG7" s="496"/>
      <c r="AH7" s="496"/>
      <c r="AI7" s="496"/>
      <c r="AJ7" s="496"/>
      <c r="AK7" s="496"/>
      <c r="AL7" s="496"/>
      <c r="AM7" s="496"/>
      <c r="AN7" s="496"/>
    </row>
    <row r="8" spans="1:40" ht="15.6">
      <c r="B8" s="65" t="s">
        <v>66</v>
      </c>
      <c r="C8" s="100">
        <v>21559</v>
      </c>
      <c r="D8" s="100">
        <v>6501</v>
      </c>
      <c r="E8" s="100">
        <v>1605</v>
      </c>
      <c r="F8" s="100">
        <v>2519</v>
      </c>
      <c r="G8" s="100">
        <v>3792</v>
      </c>
      <c r="H8" s="100">
        <v>10850</v>
      </c>
      <c r="I8" s="100">
        <v>3208</v>
      </c>
      <c r="J8" s="100">
        <v>6858</v>
      </c>
      <c r="K8" s="100">
        <v>13157</v>
      </c>
      <c r="L8" s="100">
        <v>13280</v>
      </c>
      <c r="M8" s="100">
        <v>8788</v>
      </c>
      <c r="N8" s="100">
        <v>8649</v>
      </c>
      <c r="O8" s="100">
        <f>25905-M8-N8</f>
        <v>8468</v>
      </c>
      <c r="P8" s="100">
        <v>21083.452605999999</v>
      </c>
      <c r="Q8" s="100">
        <v>9235.8317509999997</v>
      </c>
      <c r="R8" s="100">
        <v>11006.218275000001</v>
      </c>
      <c r="S8" s="100">
        <v>6174.5087820000008</v>
      </c>
      <c r="T8" s="100">
        <v>8591.1498749999955</v>
      </c>
      <c r="V8" s="65" t="s">
        <v>66</v>
      </c>
      <c r="W8" s="100">
        <v>1689.8998779999999</v>
      </c>
      <c r="X8" s="100">
        <v>814.49261000000001</v>
      </c>
      <c r="Y8" s="100">
        <v>3155.3474149999997</v>
      </c>
      <c r="Z8" s="100">
        <v>6964</v>
      </c>
      <c r="AA8" s="100">
        <v>2149.9463930000002</v>
      </c>
      <c r="AB8" s="100">
        <v>1868.9979869999997</v>
      </c>
      <c r="AC8" s="100">
        <v>1304.9704600000005</v>
      </c>
      <c r="AD8" s="413">
        <v>1682.7259939999994</v>
      </c>
      <c r="AE8" s="413">
        <v>4193</v>
      </c>
      <c r="AF8" s="413">
        <v>2335.950578</v>
      </c>
      <c r="AG8" s="413">
        <v>9167.8243010000006</v>
      </c>
      <c r="AH8" s="413">
        <v>15504</v>
      </c>
      <c r="AI8" s="413">
        <v>2720</v>
      </c>
      <c r="AJ8" s="413">
        <v>8037.0729940000001</v>
      </c>
      <c r="AK8" s="413">
        <v>7284.8004280000005</v>
      </c>
      <c r="AL8" s="413">
        <v>13970.019117</v>
      </c>
      <c r="AM8" s="413">
        <v>13277.060584000001</v>
      </c>
      <c r="AN8" s="413">
        <v>14454</v>
      </c>
    </row>
    <row r="9" spans="1:40" ht="15.6">
      <c r="B9" s="65" t="s">
        <v>67</v>
      </c>
      <c r="C9" s="100">
        <v>18557</v>
      </c>
      <c r="D9" s="100">
        <v>5186</v>
      </c>
      <c r="E9" s="100">
        <v>1246</v>
      </c>
      <c r="F9" s="100">
        <v>2052</v>
      </c>
      <c r="G9" s="100">
        <v>3174</v>
      </c>
      <c r="H9" s="100">
        <v>10135</v>
      </c>
      <c r="I9" s="100">
        <v>2839</v>
      </c>
      <c r="J9" s="100">
        <v>6069</v>
      </c>
      <c r="K9" s="100">
        <v>11643</v>
      </c>
      <c r="L9" s="100">
        <v>11752</v>
      </c>
      <c r="M9" s="100">
        <v>7642</v>
      </c>
      <c r="N9" s="100">
        <v>7535</v>
      </c>
      <c r="O9" s="100">
        <f>22545-M9-N9</f>
        <v>7368</v>
      </c>
      <c r="P9" s="100">
        <v>18333.437048</v>
      </c>
      <c r="Q9" s="100">
        <v>8031</v>
      </c>
      <c r="R9" s="100">
        <v>9570.7826300000015</v>
      </c>
      <c r="S9" s="100">
        <v>5369.1082279999973</v>
      </c>
      <c r="T9" s="100">
        <v>7470.5651090000028</v>
      </c>
      <c r="V9" s="65" t="s">
        <v>67</v>
      </c>
      <c r="W9" s="100">
        <v>1469.4781539999999</v>
      </c>
      <c r="X9" s="100">
        <v>9570.6245859999999</v>
      </c>
      <c r="Y9" s="100">
        <v>5369.1082279999991</v>
      </c>
      <c r="Z9" s="100">
        <v>11532</v>
      </c>
      <c r="AA9" s="100">
        <v>1869.518603</v>
      </c>
      <c r="AB9" s="100">
        <v>708.25444299999981</v>
      </c>
      <c r="AC9" s="100">
        <v>2743.7803600000002</v>
      </c>
      <c r="AD9" s="413">
        <v>6055.9408830000002</v>
      </c>
      <c r="AE9" s="413">
        <v>3646</v>
      </c>
      <c r="AF9" s="413">
        <v>2031.2613729999994</v>
      </c>
      <c r="AG9" s="413">
        <v>7972.0211310000004</v>
      </c>
      <c r="AH9" s="413">
        <v>13482</v>
      </c>
      <c r="AI9" s="413">
        <v>2365</v>
      </c>
      <c r="AJ9" s="413">
        <v>6988.7591240000002</v>
      </c>
      <c r="AK9" s="413">
        <v>6334.6090679999998</v>
      </c>
      <c r="AL9" s="413">
        <v>12147.603298</v>
      </c>
      <c r="AM9" s="413">
        <v>11545.270071999999</v>
      </c>
      <c r="AN9" s="413">
        <v>12569</v>
      </c>
    </row>
    <row r="10" spans="1:40" ht="15.6">
      <c r="B10" s="124" t="s">
        <v>68</v>
      </c>
      <c r="C10" s="131">
        <v>3002</v>
      </c>
      <c r="D10" s="131">
        <v>1315</v>
      </c>
      <c r="E10" s="131">
        <v>359</v>
      </c>
      <c r="F10" s="131">
        <v>467</v>
      </c>
      <c r="G10" s="131">
        <v>618</v>
      </c>
      <c r="H10" s="131">
        <v>715</v>
      </c>
      <c r="I10" s="131">
        <v>369</v>
      </c>
      <c r="J10" s="131">
        <v>789</v>
      </c>
      <c r="K10" s="131">
        <v>1514</v>
      </c>
      <c r="L10" s="131">
        <v>1528</v>
      </c>
      <c r="M10" s="131">
        <v>1146</v>
      </c>
      <c r="N10" s="131">
        <v>1114</v>
      </c>
      <c r="O10" s="131">
        <f>+O8-O9</f>
        <v>1100</v>
      </c>
      <c r="P10" s="131">
        <v>2750.0155579999991</v>
      </c>
      <c r="Q10" s="131">
        <f>+Q8-Q9</f>
        <v>1204.8317509999997</v>
      </c>
      <c r="R10" s="131">
        <v>1435.4356449999996</v>
      </c>
      <c r="S10" s="131">
        <v>805.40055400000347</v>
      </c>
      <c r="T10" s="131">
        <v>1120.5847659999927</v>
      </c>
      <c r="V10" s="124" t="s">
        <v>469</v>
      </c>
      <c r="W10" s="131">
        <v>220.42172400000004</v>
      </c>
      <c r="X10" s="131">
        <v>-8756.1319760000006</v>
      </c>
      <c r="Y10" s="131">
        <v>-2213.7608129999994</v>
      </c>
      <c r="Z10" s="131">
        <v>-4567</v>
      </c>
      <c r="AA10" s="131">
        <v>280.42779000000019</v>
      </c>
      <c r="AB10" s="131">
        <v>1160.7435439999999</v>
      </c>
      <c r="AC10" s="131">
        <v>-1438.8098999999997</v>
      </c>
      <c r="AD10" s="414">
        <v>-4373.2148890000008</v>
      </c>
      <c r="AE10" s="414">
        <v>547</v>
      </c>
      <c r="AF10" s="414">
        <v>304.68920500000058</v>
      </c>
      <c r="AG10" s="414">
        <v>1195.8031700000001</v>
      </c>
      <c r="AH10" s="414">
        <v>2022</v>
      </c>
      <c r="AI10" s="414">
        <v>355</v>
      </c>
      <c r="AJ10" s="414">
        <v>1048.31387</v>
      </c>
      <c r="AK10" s="414">
        <v>950.19136000000071</v>
      </c>
      <c r="AL10" s="414">
        <v>1822.4158189999998</v>
      </c>
      <c r="AM10" s="414">
        <v>1731.7905120000014</v>
      </c>
      <c r="AN10" s="414">
        <v>1885</v>
      </c>
    </row>
    <row r="11" spans="1:40" ht="15.6">
      <c r="B11" s="65" t="s">
        <v>550</v>
      </c>
      <c r="C11" s="100">
        <v>27482</v>
      </c>
      <c r="D11" s="100">
        <v>24698</v>
      </c>
      <c r="E11" s="100">
        <v>5872</v>
      </c>
      <c r="F11" s="100">
        <v>6511</v>
      </c>
      <c r="G11" s="100">
        <v>6485</v>
      </c>
      <c r="H11" s="100">
        <v>7536</v>
      </c>
      <c r="I11" s="100">
        <v>7138</v>
      </c>
      <c r="J11" s="100">
        <v>6972</v>
      </c>
      <c r="K11" s="100">
        <v>9154</v>
      </c>
      <c r="L11" s="100">
        <v>8685</v>
      </c>
      <c r="M11" s="100">
        <v>7003</v>
      </c>
      <c r="N11" s="100">
        <v>7692</v>
      </c>
      <c r="O11" s="100">
        <f>22905-M11-N11</f>
        <v>8210</v>
      </c>
      <c r="P11" s="100">
        <v>10163.71689</v>
      </c>
      <c r="Q11" s="100">
        <v>7240.9150203999998</v>
      </c>
      <c r="R11" s="100">
        <v>9038.3503875999995</v>
      </c>
      <c r="S11" s="100">
        <v>8925.0059079999992</v>
      </c>
      <c r="T11" s="100">
        <v>12363.043470000004</v>
      </c>
      <c r="V11" s="367"/>
      <c r="W11" s="100"/>
      <c r="X11" s="100"/>
      <c r="Y11" s="100"/>
      <c r="Z11" s="100"/>
      <c r="AA11" s="100"/>
      <c r="AB11" s="100"/>
      <c r="AC11" s="100">
        <v>0</v>
      </c>
      <c r="AD11" s="413">
        <v>0</v>
      </c>
      <c r="AE11" s="413"/>
      <c r="AF11" s="413">
        <v>0</v>
      </c>
      <c r="AG11" s="413">
        <v>0</v>
      </c>
      <c r="AH11" s="413" t="s">
        <v>567</v>
      </c>
      <c r="AI11" s="413" t="s">
        <v>567</v>
      </c>
      <c r="AJ11" s="413"/>
      <c r="AK11" s="413"/>
      <c r="AL11" s="413"/>
      <c r="AM11" s="413"/>
      <c r="AN11" s="413" t="s">
        <v>1084</v>
      </c>
    </row>
    <row r="12" spans="1:40" ht="15.6">
      <c r="B12" s="65" t="s">
        <v>551</v>
      </c>
      <c r="C12" s="100">
        <v>120243</v>
      </c>
      <c r="D12" s="100">
        <v>122503</v>
      </c>
      <c r="E12" s="100">
        <v>28847</v>
      </c>
      <c r="F12" s="100">
        <v>27761</v>
      </c>
      <c r="G12" s="100">
        <v>28251</v>
      </c>
      <c r="H12" s="100">
        <v>28505</v>
      </c>
      <c r="I12" s="100">
        <v>27818</v>
      </c>
      <c r="J12" s="100">
        <v>28258</v>
      </c>
      <c r="K12" s="100">
        <v>28668</v>
      </c>
      <c r="L12" s="100">
        <v>28882</v>
      </c>
      <c r="M12" s="100">
        <v>28223</v>
      </c>
      <c r="N12" s="100">
        <v>25540</v>
      </c>
      <c r="O12" s="100">
        <f>87232-M12-N12</f>
        <v>33469</v>
      </c>
      <c r="P12" s="100">
        <v>31730.264073000002</v>
      </c>
      <c r="Q12" s="100">
        <v>30988.951077000002</v>
      </c>
      <c r="R12" s="100">
        <v>32156.663703999995</v>
      </c>
      <c r="S12" s="100">
        <v>33125.433321000004</v>
      </c>
      <c r="T12" s="100">
        <v>37709.848901999998</v>
      </c>
      <c r="V12" s="65" t="s">
        <v>550</v>
      </c>
      <c r="W12" s="100">
        <v>8808.4460060000001</v>
      </c>
      <c r="X12" s="100">
        <v>10473.489051999999</v>
      </c>
      <c r="Y12" s="100">
        <v>10723.989829000002</v>
      </c>
      <c r="Z12" s="100">
        <v>12734</v>
      </c>
      <c r="AA12" s="100">
        <v>12673.166665999999</v>
      </c>
      <c r="AB12" s="100">
        <v>12900.434019000002</v>
      </c>
      <c r="AC12" s="100">
        <v>11004.818351999998</v>
      </c>
      <c r="AD12" s="413">
        <v>13769.016576000002</v>
      </c>
      <c r="AE12" s="413">
        <v>13484</v>
      </c>
      <c r="AF12" s="413">
        <v>12908.816282</v>
      </c>
      <c r="AG12" s="413">
        <v>12080.129077000001</v>
      </c>
      <c r="AH12" s="413">
        <v>13644</v>
      </c>
      <c r="AI12" s="413">
        <v>19149</v>
      </c>
      <c r="AJ12" s="413">
        <v>21220.019326000001</v>
      </c>
      <c r="AK12" s="413">
        <v>14671.759236999998</v>
      </c>
      <c r="AL12" s="413">
        <v>19971.390685000006</v>
      </c>
      <c r="AM12" s="413">
        <v>12161.598565</v>
      </c>
      <c r="AN12" s="413">
        <v>17397</v>
      </c>
    </row>
    <row r="13" spans="1:40" ht="15.6">
      <c r="B13" s="65" t="s">
        <v>76</v>
      </c>
      <c r="C13" s="100">
        <v>13</v>
      </c>
      <c r="D13" s="100">
        <v>102</v>
      </c>
      <c r="E13" s="100">
        <v>49</v>
      </c>
      <c r="F13" s="100">
        <v>96</v>
      </c>
      <c r="G13" s="100">
        <v>73</v>
      </c>
      <c r="H13" s="100">
        <v>87</v>
      </c>
      <c r="I13" s="100">
        <v>112</v>
      </c>
      <c r="J13" s="100">
        <v>82</v>
      </c>
      <c r="K13" s="100">
        <v>185</v>
      </c>
      <c r="L13" s="100">
        <v>1599</v>
      </c>
      <c r="M13" s="100">
        <v>176</v>
      </c>
      <c r="N13" s="100">
        <v>-108</v>
      </c>
      <c r="O13" s="100">
        <f>92-M13-N13</f>
        <v>24</v>
      </c>
      <c r="P13" s="100">
        <v>77.274477999999988</v>
      </c>
      <c r="Q13" s="100">
        <v>76.796128000000024</v>
      </c>
      <c r="R13" s="100">
        <v>53.594471999999982</v>
      </c>
      <c r="S13" s="100">
        <v>148.340373</v>
      </c>
      <c r="T13" s="100">
        <v>1300.397289</v>
      </c>
      <c r="V13" s="65" t="s">
        <v>551</v>
      </c>
      <c r="W13" s="100">
        <v>33581.663785999997</v>
      </c>
      <c r="X13" s="100">
        <v>36524.804704000002</v>
      </c>
      <c r="Y13" s="100">
        <v>27296.764588000005</v>
      </c>
      <c r="Z13" s="100">
        <v>28460</v>
      </c>
      <c r="AA13" s="100">
        <v>28301.337792999999</v>
      </c>
      <c r="AB13" s="100">
        <v>29166.437577000004</v>
      </c>
      <c r="AC13" s="100">
        <v>28482.468714999995</v>
      </c>
      <c r="AD13" s="413">
        <v>27983.789271999995</v>
      </c>
      <c r="AE13" s="413">
        <v>27764</v>
      </c>
      <c r="AF13" s="413">
        <v>28151.393067999998</v>
      </c>
      <c r="AG13" s="413">
        <v>28594.583929</v>
      </c>
      <c r="AH13" s="413">
        <v>31568</v>
      </c>
      <c r="AI13" s="413">
        <v>31062</v>
      </c>
      <c r="AJ13" s="413">
        <v>31856.612636999998</v>
      </c>
      <c r="AK13" s="413">
        <v>32479.463659000001</v>
      </c>
      <c r="AL13" s="413">
        <v>30235.404097000006</v>
      </c>
      <c r="AM13" s="413">
        <v>29764.330525000001</v>
      </c>
      <c r="AN13" s="413">
        <v>32767</v>
      </c>
    </row>
    <row r="14" spans="1:40" ht="15.6">
      <c r="B14" s="65" t="s">
        <v>77</v>
      </c>
      <c r="C14" s="100">
        <v>26992</v>
      </c>
      <c r="D14" s="100">
        <v>24167</v>
      </c>
      <c r="E14" s="100">
        <v>5869</v>
      </c>
      <c r="F14" s="100">
        <v>6317</v>
      </c>
      <c r="G14" s="100">
        <v>6450</v>
      </c>
      <c r="H14" s="100">
        <v>6694</v>
      </c>
      <c r="I14" s="100">
        <v>6710</v>
      </c>
      <c r="J14" s="100">
        <v>6709</v>
      </c>
      <c r="K14" s="100">
        <v>8865</v>
      </c>
      <c r="L14" s="100">
        <v>8629</v>
      </c>
      <c r="M14" s="100">
        <v>6713</v>
      </c>
      <c r="N14" s="100">
        <v>6908</v>
      </c>
      <c r="O14" s="100">
        <f>24287-M14-N14</f>
        <v>10666</v>
      </c>
      <c r="P14" s="100">
        <v>9410.8489720000016</v>
      </c>
      <c r="Q14" s="100">
        <v>6704.550945</v>
      </c>
      <c r="R14" s="100">
        <v>8368.8429520000027</v>
      </c>
      <c r="S14" s="100">
        <v>8265.059162000005</v>
      </c>
      <c r="T14" s="100">
        <v>11446.127511999992</v>
      </c>
      <c r="V14" s="65" t="s">
        <v>76</v>
      </c>
      <c r="W14" s="100">
        <v>551.85353299999997</v>
      </c>
      <c r="X14" s="100">
        <v>637.03604500000006</v>
      </c>
      <c r="Y14" s="100">
        <v>645.5339449999999</v>
      </c>
      <c r="Z14" s="100">
        <v>652</v>
      </c>
      <c r="AA14" s="100">
        <v>708.98330799999997</v>
      </c>
      <c r="AB14" s="100">
        <v>872.08526600000005</v>
      </c>
      <c r="AC14" s="100">
        <v>753.34488899999997</v>
      </c>
      <c r="AD14" s="413">
        <v>1509.3874980000001</v>
      </c>
      <c r="AE14" s="413">
        <v>924</v>
      </c>
      <c r="AF14" s="413">
        <v>1060.631926</v>
      </c>
      <c r="AG14" s="413">
        <v>926.04560599999991</v>
      </c>
      <c r="AH14" s="413">
        <v>886</v>
      </c>
      <c r="AI14" s="413">
        <v>867</v>
      </c>
      <c r="AJ14" s="413">
        <v>987.34443299999987</v>
      </c>
      <c r="AK14" s="413">
        <v>922.01188100000013</v>
      </c>
      <c r="AL14" s="413">
        <v>882.75923699999976</v>
      </c>
      <c r="AM14" s="413">
        <v>1034.8416099999999</v>
      </c>
      <c r="AN14" s="413">
        <v>1204</v>
      </c>
    </row>
    <row r="15" spans="1:40" ht="15.6">
      <c r="B15" s="124" t="s">
        <v>78</v>
      </c>
      <c r="C15" s="131">
        <v>120746</v>
      </c>
      <c r="D15" s="131">
        <v>123136</v>
      </c>
      <c r="E15" s="131">
        <v>28899</v>
      </c>
      <c r="F15" s="131">
        <v>28051</v>
      </c>
      <c r="G15" s="131">
        <v>28359</v>
      </c>
      <c r="H15" s="131">
        <v>29434</v>
      </c>
      <c r="I15" s="131">
        <v>28358</v>
      </c>
      <c r="J15" s="131">
        <v>28603</v>
      </c>
      <c r="K15" s="131">
        <v>29142</v>
      </c>
      <c r="L15" s="131">
        <v>30537</v>
      </c>
      <c r="M15" s="131">
        <v>28689</v>
      </c>
      <c r="N15" s="131">
        <v>26216</v>
      </c>
      <c r="O15" s="131">
        <f>+SUM(O11:O13)-O14</f>
        <v>31037</v>
      </c>
      <c r="P15" s="131">
        <v>32560.406469000001</v>
      </c>
      <c r="Q15" s="131">
        <f>+Q11+Q12+Q13-Q14</f>
        <v>31602.111280400004</v>
      </c>
      <c r="R15" s="131">
        <v>32879.765611599985</v>
      </c>
      <c r="S15" s="131">
        <v>33933.720439999997</v>
      </c>
      <c r="T15" s="131">
        <v>39927.162149000011</v>
      </c>
      <c r="V15" s="65" t="s">
        <v>77</v>
      </c>
      <c r="W15" s="100">
        <v>8155.9685239999999</v>
      </c>
      <c r="X15" s="100">
        <v>835.43048100000124</v>
      </c>
      <c r="Y15" s="100">
        <v>7304.2923439999995</v>
      </c>
      <c r="Z15" s="100">
        <v>6314</v>
      </c>
      <c r="AA15" s="100">
        <v>11734.413579</v>
      </c>
      <c r="AB15" s="100">
        <v>12859.348342000001</v>
      </c>
      <c r="AC15" s="100">
        <v>8583.3068610000009</v>
      </c>
      <c r="AD15" s="413">
        <v>8156.6276749999961</v>
      </c>
      <c r="AE15" s="413">
        <v>12485</v>
      </c>
      <c r="AF15" s="413">
        <v>11952.796853</v>
      </c>
      <c r="AG15" s="413">
        <v>11184.095837000001</v>
      </c>
      <c r="AH15" s="413">
        <v>12634</v>
      </c>
      <c r="AI15" s="413">
        <v>17735</v>
      </c>
      <c r="AJ15" s="413">
        <v>19648.386841000003</v>
      </c>
      <c r="AK15" s="413">
        <v>13582.113722000002</v>
      </c>
      <c r="AL15" s="413">
        <v>18492.26758</v>
      </c>
      <c r="AM15" s="413">
        <v>11260.739411999999</v>
      </c>
      <c r="AN15" s="413">
        <v>16108</v>
      </c>
    </row>
    <row r="16" spans="1:40" ht="15.6">
      <c r="B16" s="67" t="s">
        <v>80</v>
      </c>
      <c r="C16" s="101">
        <v>123748</v>
      </c>
      <c r="D16" s="101">
        <v>124451</v>
      </c>
      <c r="E16" s="101">
        <v>29258</v>
      </c>
      <c r="F16" s="101">
        <v>28518</v>
      </c>
      <c r="G16" s="101">
        <v>28977</v>
      </c>
      <c r="H16" s="101">
        <v>30149</v>
      </c>
      <c r="I16" s="101">
        <v>28727</v>
      </c>
      <c r="J16" s="101">
        <v>29392</v>
      </c>
      <c r="K16" s="101">
        <v>30656</v>
      </c>
      <c r="L16" s="101">
        <v>32065</v>
      </c>
      <c r="M16" s="101">
        <v>29835</v>
      </c>
      <c r="N16" s="101">
        <v>27330</v>
      </c>
      <c r="O16" s="101">
        <f>+O10+O15</f>
        <v>32137</v>
      </c>
      <c r="P16" s="101">
        <v>35310.422027000001</v>
      </c>
      <c r="Q16" s="101">
        <f>+Q10+Q15</f>
        <v>32806.943031400006</v>
      </c>
      <c r="R16" s="101">
        <v>34315.201256599983</v>
      </c>
      <c r="S16" s="101">
        <v>34739.120993999997</v>
      </c>
      <c r="T16" s="101">
        <v>41047.746915000003</v>
      </c>
      <c r="V16" s="65" t="s">
        <v>79</v>
      </c>
      <c r="W16" s="100">
        <v>176.06013300000001</v>
      </c>
      <c r="X16" s="100">
        <v>174.01734599999997</v>
      </c>
      <c r="Y16" s="100">
        <v>0</v>
      </c>
      <c r="Z16" s="100">
        <v>85</v>
      </c>
      <c r="AA16" s="100">
        <v>29949.074187999999</v>
      </c>
      <c r="AB16" s="100">
        <v>73.583489</v>
      </c>
      <c r="AC16" s="100">
        <v>55.505702999999983</v>
      </c>
      <c r="AD16" s="413">
        <v>184.23820700000002</v>
      </c>
      <c r="AE16" s="413">
        <v>96</v>
      </c>
      <c r="AF16" s="413">
        <v>93.551254</v>
      </c>
      <c r="AG16" s="413">
        <v>128.02129499999998</v>
      </c>
      <c r="AH16" s="413">
        <v>183</v>
      </c>
      <c r="AI16" s="413">
        <v>121</v>
      </c>
      <c r="AJ16" s="413">
        <v>151.25534800000003</v>
      </c>
      <c r="AK16" s="413">
        <v>148.05485999999996</v>
      </c>
      <c r="AL16" s="413">
        <v>148.29154800000003</v>
      </c>
      <c r="AM16" s="413">
        <v>147.18833799999999</v>
      </c>
      <c r="AN16" s="413">
        <v>143</v>
      </c>
    </row>
    <row r="17" spans="2:40" ht="15.6">
      <c r="B17" s="64"/>
      <c r="C17" s="8"/>
      <c r="D17" s="8"/>
      <c r="E17" s="8"/>
      <c r="F17" s="8"/>
      <c r="G17" s="8"/>
      <c r="H17" s="8"/>
      <c r="I17" s="8"/>
      <c r="J17" s="8"/>
      <c r="K17" s="8"/>
      <c r="L17" s="8"/>
      <c r="M17" s="8"/>
      <c r="N17" s="8"/>
      <c r="O17" s="8"/>
      <c r="P17" s="8"/>
      <c r="Q17" s="8"/>
      <c r="R17" s="8"/>
      <c r="S17" s="8"/>
      <c r="T17" s="8"/>
      <c r="V17" s="67" t="s">
        <v>81</v>
      </c>
      <c r="W17" s="101">
        <v>34830.356391999994</v>
      </c>
      <c r="X17" s="101">
        <v>37869.749997999999</v>
      </c>
      <c r="Y17" s="101">
        <v>29148.235205000012</v>
      </c>
      <c r="Z17" s="101">
        <v>30878</v>
      </c>
      <c r="AA17" s="101">
        <v>30229.501978</v>
      </c>
      <c r="AB17" s="101">
        <v>31166.768575000009</v>
      </c>
      <c r="AC17" s="101">
        <v>30163.00949199999</v>
      </c>
      <c r="AD17" s="415">
        <v>30548.112574999996</v>
      </c>
      <c r="AE17" s="415">
        <v>30137</v>
      </c>
      <c r="AF17" s="415">
        <v>30379.182374</v>
      </c>
      <c r="AG17" s="415">
        <v>31484.444650000005</v>
      </c>
      <c r="AH17" s="415">
        <v>35304</v>
      </c>
      <c r="AI17" s="415">
        <v>33578</v>
      </c>
      <c r="AJ17" s="415">
        <v>35312.648076999998</v>
      </c>
      <c r="AK17" s="415">
        <v>35293.257555000004</v>
      </c>
      <c r="AL17" s="415">
        <v>34271.410710000011</v>
      </c>
      <c r="AM17" s="415">
        <v>33284.633462000005</v>
      </c>
      <c r="AN17" s="415">
        <v>37002</v>
      </c>
    </row>
    <row r="18" spans="2:40" ht="15.6">
      <c r="B18" s="65" t="s">
        <v>79</v>
      </c>
      <c r="C18" s="100">
        <v>143</v>
      </c>
      <c r="D18" s="100">
        <v>371</v>
      </c>
      <c r="E18" s="100">
        <v>101</v>
      </c>
      <c r="F18" s="100">
        <v>102</v>
      </c>
      <c r="G18" s="100">
        <v>106</v>
      </c>
      <c r="H18" s="100">
        <v>109</v>
      </c>
      <c r="I18" s="100">
        <v>151</v>
      </c>
      <c r="J18" s="100">
        <v>186</v>
      </c>
      <c r="K18" s="100">
        <v>204</v>
      </c>
      <c r="L18" s="100">
        <v>207</v>
      </c>
      <c r="M18" s="100">
        <v>791</v>
      </c>
      <c r="N18" s="100">
        <v>1747</v>
      </c>
      <c r="O18" s="100">
        <f>567-M18-N18</f>
        <v>-1971</v>
      </c>
      <c r="P18" s="100">
        <v>200.22452900000002</v>
      </c>
      <c r="Q18" s="100">
        <v>197.630076</v>
      </c>
      <c r="R18" s="100">
        <v>197.33965600000002</v>
      </c>
      <c r="S18" s="100">
        <v>197.77583300000003</v>
      </c>
      <c r="T18" s="100">
        <v>193.14679699999999</v>
      </c>
      <c r="W18" s="100"/>
      <c r="X18" s="100"/>
      <c r="Y18" s="100"/>
    </row>
    <row r="19" spans="2:40" ht="15.6">
      <c r="B19" s="65" t="s">
        <v>82</v>
      </c>
      <c r="C19" s="100">
        <v>0</v>
      </c>
      <c r="D19" s="100">
        <v>0</v>
      </c>
      <c r="E19" s="100">
        <v>0</v>
      </c>
      <c r="F19" s="100">
        <v>0</v>
      </c>
      <c r="G19" s="100">
        <v>0</v>
      </c>
      <c r="H19" s="100">
        <v>0</v>
      </c>
      <c r="I19" s="100">
        <v>0</v>
      </c>
      <c r="J19" s="100">
        <v>0</v>
      </c>
      <c r="K19" s="100">
        <v>0</v>
      </c>
      <c r="L19" s="100">
        <v>0</v>
      </c>
      <c r="M19" s="100">
        <v>0</v>
      </c>
      <c r="N19" s="100">
        <v>0</v>
      </c>
      <c r="O19" s="100">
        <v>0</v>
      </c>
      <c r="P19" s="100"/>
      <c r="Q19" s="100"/>
      <c r="R19" s="100"/>
      <c r="S19" s="100">
        <v>0</v>
      </c>
      <c r="T19" s="100">
        <v>0</v>
      </c>
      <c r="V19" s="37" t="s">
        <v>82</v>
      </c>
      <c r="W19" s="100">
        <v>0</v>
      </c>
      <c r="X19" s="100">
        <v>0</v>
      </c>
      <c r="Y19" s="100"/>
      <c r="AF19" s="47">
        <v>0</v>
      </c>
    </row>
    <row r="20" spans="2:40" ht="15.6">
      <c r="B20" s="65" t="s">
        <v>83</v>
      </c>
      <c r="C20" s="100">
        <v>32</v>
      </c>
      <c r="D20" s="100">
        <v>93</v>
      </c>
      <c r="E20" s="100">
        <v>61</v>
      </c>
      <c r="F20" s="100">
        <v>51</v>
      </c>
      <c r="G20" s="100">
        <v>87</v>
      </c>
      <c r="H20" s="100">
        <v>80</v>
      </c>
      <c r="I20" s="100">
        <v>1405</v>
      </c>
      <c r="J20" s="100">
        <v>254</v>
      </c>
      <c r="K20" s="100">
        <v>501</v>
      </c>
      <c r="L20" s="100">
        <v>-544</v>
      </c>
      <c r="M20" s="100">
        <v>242</v>
      </c>
      <c r="N20" s="100">
        <v>-522</v>
      </c>
      <c r="O20" s="100">
        <f>1394-M20-N20</f>
        <v>1674</v>
      </c>
      <c r="P20" s="100">
        <v>-1091.6060549999997</v>
      </c>
      <c r="Q20" s="100">
        <v>593.74658700000009</v>
      </c>
      <c r="R20" s="100">
        <v>96.0867649999999</v>
      </c>
      <c r="S20" s="100">
        <v>-639.62353799999994</v>
      </c>
      <c r="T20" s="100">
        <v>-1494.9705960000001</v>
      </c>
      <c r="V20" s="37" t="s">
        <v>83</v>
      </c>
      <c r="W20" s="100">
        <v>-1197.7710119999999</v>
      </c>
      <c r="X20" s="100">
        <v>-1008.9179799999999</v>
      </c>
      <c r="Y20" s="100">
        <v>1905.2990139999999</v>
      </c>
      <c r="Z20" s="100">
        <v>-28</v>
      </c>
      <c r="AA20" s="100">
        <v>-1333.1718679999999</v>
      </c>
      <c r="AB20" s="100">
        <v>-4093.0850750000004</v>
      </c>
      <c r="AC20" s="100">
        <v>1216.3089180000006</v>
      </c>
      <c r="AD20" s="100">
        <v>-398</v>
      </c>
      <c r="AE20" s="100">
        <v>-2455</v>
      </c>
      <c r="AF20" s="100">
        <v>7458.2151919999997</v>
      </c>
      <c r="AG20" s="100">
        <v>4024</v>
      </c>
      <c r="AH20" s="100">
        <v>-398.23343400000067</v>
      </c>
      <c r="AI20" s="100">
        <v>-81</v>
      </c>
      <c r="AJ20" s="100">
        <v>-941.51853400000005</v>
      </c>
      <c r="AK20" s="100">
        <v>-1251.6303789999997</v>
      </c>
      <c r="AL20" s="100">
        <v>195.19484999999986</v>
      </c>
      <c r="AM20" s="100">
        <v>28.756281999999999</v>
      </c>
      <c r="AN20" s="100">
        <v>-456</v>
      </c>
    </row>
    <row r="21" spans="2:40" ht="15.6">
      <c r="B21" s="67" t="s">
        <v>84</v>
      </c>
      <c r="C21" s="102">
        <v>123637</v>
      </c>
      <c r="D21" s="102">
        <v>124173</v>
      </c>
      <c r="E21" s="102">
        <v>29218</v>
      </c>
      <c r="F21" s="102">
        <v>28467</v>
      </c>
      <c r="G21" s="102">
        <v>28958</v>
      </c>
      <c r="H21" s="102">
        <v>30120</v>
      </c>
      <c r="I21" s="102">
        <v>29981</v>
      </c>
      <c r="J21" s="102">
        <v>29460</v>
      </c>
      <c r="K21" s="102">
        <v>30953</v>
      </c>
      <c r="L21" s="102">
        <v>31314</v>
      </c>
      <c r="M21" s="102">
        <v>29286</v>
      </c>
      <c r="N21" s="102">
        <v>25061</v>
      </c>
      <c r="O21" s="102">
        <f>+O16-O18+O19+O20</f>
        <v>35782</v>
      </c>
      <c r="P21" s="102">
        <v>34018.591443000005</v>
      </c>
      <c r="Q21" s="102">
        <f>+Q16-Q18+Q20</f>
        <v>33203.059542400006</v>
      </c>
      <c r="R21" s="102">
        <v>34213.948365599987</v>
      </c>
      <c r="S21" s="102">
        <v>33901.721622999998</v>
      </c>
      <c r="T21" s="102">
        <v>39359.629522000003</v>
      </c>
      <c r="V21" s="197" t="s">
        <v>84</v>
      </c>
      <c r="W21" s="102">
        <v>33632.585379999997</v>
      </c>
      <c r="X21" s="102">
        <v>36860.832017999994</v>
      </c>
      <c r="Y21" s="102">
        <v>31053.534219000012</v>
      </c>
      <c r="Z21" s="102">
        <v>30850</v>
      </c>
      <c r="AA21" s="102">
        <v>28809.393821999998</v>
      </c>
      <c r="AB21" s="102">
        <v>27073.68350000001</v>
      </c>
      <c r="AC21" s="102">
        <v>31379.318409999993</v>
      </c>
      <c r="AD21" s="102">
        <v>30150</v>
      </c>
      <c r="AE21" s="102">
        <v>27682</v>
      </c>
      <c r="AF21" s="102">
        <v>37837.397566</v>
      </c>
      <c r="AG21" s="102">
        <v>35509</v>
      </c>
      <c r="AH21" s="102">
        <v>30149.879140999994</v>
      </c>
      <c r="AI21" s="102">
        <v>33497</v>
      </c>
      <c r="AJ21" s="102">
        <v>34371.129542999995</v>
      </c>
      <c r="AK21" s="102">
        <v>34041.627176000002</v>
      </c>
      <c r="AL21" s="102">
        <v>34466.605560000011</v>
      </c>
      <c r="AM21" s="102">
        <v>33313.389744000007</v>
      </c>
      <c r="AN21" s="102">
        <v>36546</v>
      </c>
    </row>
    <row r="22" spans="2:40" ht="15.6">
      <c r="B22" s="65"/>
      <c r="C22" s="100"/>
      <c r="D22" s="100"/>
      <c r="E22" s="100"/>
      <c r="F22" s="100"/>
      <c r="G22" s="100"/>
      <c r="H22" s="100"/>
      <c r="I22" s="100"/>
      <c r="J22" s="100"/>
      <c r="K22" s="100"/>
      <c r="L22" s="100"/>
      <c r="M22" s="100"/>
      <c r="N22" s="100"/>
      <c r="O22" s="100"/>
      <c r="P22" s="100"/>
      <c r="Q22" s="100"/>
      <c r="R22" s="100"/>
      <c r="S22" s="100"/>
      <c r="T22" s="100"/>
      <c r="V22" s="37"/>
      <c r="W22" s="100"/>
      <c r="X22" s="100">
        <v>0</v>
      </c>
      <c r="Y22" s="100"/>
      <c r="Z22" s="100"/>
      <c r="AA22" s="100"/>
      <c r="AB22" s="100"/>
      <c r="AC22" s="100"/>
      <c r="AD22" s="100"/>
      <c r="AE22" s="100"/>
      <c r="AF22" s="100"/>
      <c r="AG22" s="100"/>
      <c r="AH22" s="100"/>
      <c r="AI22" s="100"/>
      <c r="AJ22" s="100"/>
      <c r="AK22" s="100"/>
      <c r="AL22" s="100"/>
      <c r="AM22" s="100"/>
      <c r="AN22" s="100"/>
    </row>
    <row r="23" spans="2:40" ht="15.6">
      <c r="B23" s="65" t="s">
        <v>85</v>
      </c>
      <c r="C23" s="100">
        <v>-72222</v>
      </c>
      <c r="D23" s="100">
        <v>-66853</v>
      </c>
      <c r="E23" s="100">
        <v>-17675</v>
      </c>
      <c r="F23" s="100">
        <v>-16833</v>
      </c>
      <c r="G23" s="100">
        <v>-20151</v>
      </c>
      <c r="H23" s="100">
        <v>-14305</v>
      </c>
      <c r="I23" s="100">
        <v>-15276</v>
      </c>
      <c r="J23" s="100">
        <v>-20273</v>
      </c>
      <c r="K23" s="100">
        <v>-13119</v>
      </c>
      <c r="L23" s="100">
        <v>-17430</v>
      </c>
      <c r="M23" s="100">
        <v>-17234</v>
      </c>
      <c r="N23" s="100">
        <v>-15702</v>
      </c>
      <c r="O23" s="100">
        <f>-48586-M23-N23+1</f>
        <v>-15649</v>
      </c>
      <c r="P23" s="100">
        <v>-28470.678848999996</v>
      </c>
      <c r="Q23" s="100">
        <f>10712.467852-Q12</f>
        <v>-20276.483225000004</v>
      </c>
      <c r="R23" s="100">
        <v>-20245.185588999993</v>
      </c>
      <c r="S23" s="100">
        <v>-21523.228683000001</v>
      </c>
      <c r="T23" s="100">
        <v>-34939.328216000009</v>
      </c>
      <c r="V23" s="37" t="s">
        <v>85</v>
      </c>
      <c r="W23" s="100">
        <v>-29374.705303999996</v>
      </c>
      <c r="X23" s="100">
        <v>-43006.689216999999</v>
      </c>
      <c r="Y23" s="100">
        <v>7614.6504429999914</v>
      </c>
      <c r="Z23" s="100">
        <v>2803</v>
      </c>
      <c r="AA23" s="100">
        <v>-1222.4112739999982</v>
      </c>
      <c r="AB23" s="100">
        <v>975.65391799999634</v>
      </c>
      <c r="AC23" s="100">
        <v>-5960.6598010000016</v>
      </c>
      <c r="AD23" s="100">
        <v>979</v>
      </c>
      <c r="AE23" s="100">
        <v>-3387</v>
      </c>
      <c r="AF23" s="100">
        <v>-816.19894199999544</v>
      </c>
      <c r="AG23" s="100">
        <v>-2443</v>
      </c>
      <c r="AH23" s="100">
        <v>979.13133500001277</v>
      </c>
      <c r="AI23" s="100">
        <v>-3348</v>
      </c>
      <c r="AJ23" s="100">
        <v>-2977.201562000002</v>
      </c>
      <c r="AK23" s="100">
        <v>-4662.3158840000033</v>
      </c>
      <c r="AL23" s="100">
        <v>-4125.6535529999965</v>
      </c>
      <c r="AM23" s="100">
        <v>-18063.41012</v>
      </c>
      <c r="AN23" s="100">
        <v>9775</v>
      </c>
    </row>
    <row r="24" spans="2:40" ht="15.6">
      <c r="B24" s="67" t="s">
        <v>86</v>
      </c>
      <c r="C24" s="102">
        <v>51415</v>
      </c>
      <c r="D24" s="102">
        <v>57320</v>
      </c>
      <c r="E24" s="102">
        <v>11543</v>
      </c>
      <c r="F24" s="102">
        <v>11634</v>
      </c>
      <c r="G24" s="102">
        <v>8807</v>
      </c>
      <c r="H24" s="102">
        <v>15815</v>
      </c>
      <c r="I24" s="102">
        <v>14705</v>
      </c>
      <c r="J24" s="102">
        <v>9187</v>
      </c>
      <c r="K24" s="102">
        <v>17834</v>
      </c>
      <c r="L24" s="102">
        <v>13884</v>
      </c>
      <c r="M24" s="102">
        <v>12052</v>
      </c>
      <c r="N24" s="102">
        <v>9359</v>
      </c>
      <c r="O24" s="102">
        <f>+O21+O23</f>
        <v>20133</v>
      </c>
      <c r="P24" s="102">
        <v>5547.9125940000085</v>
      </c>
      <c r="Q24" s="102">
        <f>+Q21+Q23</f>
        <v>12926.576317400002</v>
      </c>
      <c r="R24" s="102">
        <v>13968.762776599993</v>
      </c>
      <c r="S24" s="102">
        <v>12378.492939999996</v>
      </c>
      <c r="T24" s="102">
        <v>4420.3013059999939</v>
      </c>
      <c r="V24" s="197" t="s">
        <v>86</v>
      </c>
      <c r="W24" s="102">
        <v>4257.8800760000013</v>
      </c>
      <c r="X24" s="102">
        <v>-6145.8571990000055</v>
      </c>
      <c r="Y24" s="102">
        <v>38668.184662</v>
      </c>
      <c r="Z24" s="102">
        <v>33654</v>
      </c>
      <c r="AA24" s="102">
        <v>27586.982548</v>
      </c>
      <c r="AB24" s="102">
        <v>28049.337418000006</v>
      </c>
      <c r="AC24" s="102">
        <v>25418.658608999991</v>
      </c>
      <c r="AD24" s="102">
        <v>31129</v>
      </c>
      <c r="AE24" s="102">
        <v>24296</v>
      </c>
      <c r="AF24" s="102">
        <v>37021.198624000004</v>
      </c>
      <c r="AG24" s="102">
        <v>33066</v>
      </c>
      <c r="AH24" s="102">
        <v>31129.010476000007</v>
      </c>
      <c r="AI24" s="102">
        <v>30149</v>
      </c>
      <c r="AJ24" s="102">
        <v>31393.927980999993</v>
      </c>
      <c r="AK24" s="102">
        <v>29379.311291999999</v>
      </c>
      <c r="AL24" s="102">
        <v>30340.952007000014</v>
      </c>
      <c r="AM24" s="102">
        <v>15249.979624000007</v>
      </c>
      <c r="AN24" s="102">
        <v>46322</v>
      </c>
    </row>
    <row r="25" spans="2:40" ht="15.6">
      <c r="B25" s="64"/>
      <c r="C25" s="8"/>
      <c r="D25" s="8"/>
      <c r="E25" s="8"/>
      <c r="F25" s="8"/>
      <c r="G25" s="8"/>
      <c r="H25" s="8"/>
      <c r="I25" s="8"/>
      <c r="J25" s="8"/>
      <c r="K25" s="8"/>
      <c r="L25" s="8"/>
      <c r="M25" s="8"/>
      <c r="N25" s="8"/>
      <c r="O25" s="8"/>
      <c r="P25" s="8"/>
      <c r="Q25" s="8"/>
      <c r="R25" s="8"/>
      <c r="S25" s="8"/>
      <c r="T25" s="8"/>
      <c r="V25" s="289"/>
      <c r="W25" s="8"/>
      <c r="X25" s="8"/>
      <c r="Y25" s="8"/>
      <c r="Z25" s="8"/>
      <c r="AA25" s="8"/>
      <c r="AB25" s="8"/>
      <c r="AC25" s="8"/>
      <c r="AD25" s="8"/>
      <c r="AE25" s="8"/>
      <c r="AF25" s="8"/>
      <c r="AG25" s="8"/>
      <c r="AH25" s="8"/>
      <c r="AI25" s="8"/>
      <c r="AJ25" s="8"/>
      <c r="AK25" s="8"/>
      <c r="AL25" s="8"/>
      <c r="AM25" s="8"/>
      <c r="AN25" s="8"/>
    </row>
    <row r="26" spans="2:40" ht="15.6">
      <c r="B26" s="65" t="s">
        <v>87</v>
      </c>
      <c r="C26" s="100">
        <v>9109</v>
      </c>
      <c r="D26" s="100">
        <v>12227</v>
      </c>
      <c r="E26" s="100">
        <v>1978</v>
      </c>
      <c r="F26" s="100">
        <v>1777</v>
      </c>
      <c r="G26" s="100">
        <v>1329</v>
      </c>
      <c r="H26" s="100">
        <v>-254</v>
      </c>
      <c r="I26" s="100">
        <v>3898</v>
      </c>
      <c r="J26" s="100">
        <v>118</v>
      </c>
      <c r="K26" s="100">
        <v>3933</v>
      </c>
      <c r="L26" s="100">
        <v>2148</v>
      </c>
      <c r="M26" s="100">
        <v>1278</v>
      </c>
      <c r="N26" s="100">
        <v>1944</v>
      </c>
      <c r="O26" s="100">
        <f>8432-M26-N26</f>
        <v>5210</v>
      </c>
      <c r="P26" s="100">
        <v>-351.81883400000004</v>
      </c>
      <c r="Q26" s="100">
        <v>1400.2524350000001</v>
      </c>
      <c r="R26" s="100">
        <v>1922.642889</v>
      </c>
      <c r="S26" s="100">
        <v>2453.1864569999998</v>
      </c>
      <c r="T26" s="100">
        <v>-5559.9595209999998</v>
      </c>
      <c r="V26" s="37" t="s">
        <v>87</v>
      </c>
      <c r="W26" s="100">
        <v>859.85943799999995</v>
      </c>
      <c r="X26" s="100">
        <v>-12659.656793</v>
      </c>
      <c r="Y26" s="100">
        <v>4227.9607250000008</v>
      </c>
      <c r="Z26" s="100">
        <v>4901</v>
      </c>
      <c r="AA26" s="100">
        <v>5657.795736</v>
      </c>
      <c r="AB26" s="100">
        <v>4832.6871840000003</v>
      </c>
      <c r="AC26" s="100">
        <v>4887.4519299999993</v>
      </c>
      <c r="AD26" s="100">
        <v>6434</v>
      </c>
      <c r="AE26" s="100">
        <v>5341</v>
      </c>
      <c r="AF26" s="100">
        <v>8046.8906839999991</v>
      </c>
      <c r="AG26" s="100">
        <v>7449</v>
      </c>
      <c r="AH26" s="100">
        <v>6434.4934379999995</v>
      </c>
      <c r="AI26" s="100">
        <v>6072</v>
      </c>
      <c r="AJ26" s="100">
        <v>7044.7767350000004</v>
      </c>
      <c r="AK26" s="100">
        <v>7262.1288879999993</v>
      </c>
      <c r="AL26" s="100">
        <v>7180.2951500000017</v>
      </c>
      <c r="AM26" s="100">
        <v>3807.8533109999998</v>
      </c>
      <c r="AN26" s="100">
        <v>8863</v>
      </c>
    </row>
    <row r="27" spans="2:40" ht="15.6">
      <c r="B27" s="67" t="s">
        <v>90</v>
      </c>
      <c r="C27" s="102">
        <v>42306</v>
      </c>
      <c r="D27" s="102">
        <v>45093</v>
      </c>
      <c r="E27" s="102">
        <v>9565</v>
      </c>
      <c r="F27" s="102">
        <v>9857</v>
      </c>
      <c r="G27" s="102">
        <v>7478</v>
      </c>
      <c r="H27" s="102">
        <v>16069</v>
      </c>
      <c r="I27" s="102">
        <v>10807</v>
      </c>
      <c r="J27" s="102">
        <v>9069</v>
      </c>
      <c r="K27" s="102">
        <v>13901</v>
      </c>
      <c r="L27" s="102">
        <v>11736</v>
      </c>
      <c r="M27" s="102">
        <v>10774</v>
      </c>
      <c r="N27" s="102">
        <v>7415</v>
      </c>
      <c r="O27" s="102">
        <f>+O24-O26</f>
        <v>14923</v>
      </c>
      <c r="P27" s="102">
        <v>5899.7314280000082</v>
      </c>
      <c r="Q27" s="102">
        <f>+Q24-Q26</f>
        <v>11526.323882400002</v>
      </c>
      <c r="R27" s="102">
        <v>12046.119887599993</v>
      </c>
      <c r="S27" s="102">
        <v>9925.3064829999967</v>
      </c>
      <c r="T27" s="102">
        <v>9980.2608269999946</v>
      </c>
      <c r="V27" s="197" t="s">
        <v>90</v>
      </c>
      <c r="W27" s="102">
        <v>3398.0206380000013</v>
      </c>
      <c r="X27" s="102">
        <v>6513.7995939999946</v>
      </c>
      <c r="Y27" s="102">
        <v>34440.223937000002</v>
      </c>
      <c r="Z27" s="102">
        <v>28753</v>
      </c>
      <c r="AA27" s="102">
        <v>21929.186812</v>
      </c>
      <c r="AB27" s="102">
        <v>23216.650234000008</v>
      </c>
      <c r="AC27" s="102">
        <v>20531.206678999992</v>
      </c>
      <c r="AD27" s="102">
        <v>24695</v>
      </c>
      <c r="AE27" s="102">
        <v>18955</v>
      </c>
      <c r="AF27" s="102">
        <v>28974.307940000006</v>
      </c>
      <c r="AG27" s="102">
        <v>25616</v>
      </c>
      <c r="AH27" s="102">
        <v>24694.517038000005</v>
      </c>
      <c r="AI27" s="102">
        <v>24076</v>
      </c>
      <c r="AJ27" s="102">
        <v>24349.151245999994</v>
      </c>
      <c r="AK27" s="102">
        <v>22117.182403999999</v>
      </c>
      <c r="AL27" s="102">
        <v>23160.656857000013</v>
      </c>
      <c r="AM27" s="102">
        <v>11442.126313000008</v>
      </c>
      <c r="AN27" s="102">
        <v>37458</v>
      </c>
    </row>
    <row r="28" spans="2:40" ht="15.6">
      <c r="B28" s="125"/>
      <c r="C28" s="125"/>
      <c r="D28" s="125"/>
      <c r="E28" s="125"/>
      <c r="F28" s="125"/>
      <c r="G28" s="125"/>
      <c r="H28" s="125"/>
      <c r="I28" s="125"/>
      <c r="J28" s="125"/>
      <c r="K28" s="125"/>
      <c r="L28" s="125"/>
      <c r="M28" s="125"/>
      <c r="N28" s="125"/>
      <c r="O28" s="125"/>
      <c r="W28" s="367"/>
      <c r="X28" s="367"/>
      <c r="Z28" s="367"/>
      <c r="AA28" s="367"/>
      <c r="AB28" s="367"/>
      <c r="AC28" s="367"/>
      <c r="AD28" s="367"/>
      <c r="AE28" s="496"/>
      <c r="AF28" s="496"/>
      <c r="AG28" s="496"/>
      <c r="AH28" s="496"/>
      <c r="AI28" s="496"/>
      <c r="AJ28" s="496"/>
      <c r="AK28" s="496"/>
      <c r="AL28" s="496"/>
      <c r="AM28" s="496"/>
      <c r="AN28" s="496"/>
    </row>
    <row r="29" spans="2:40" ht="15.6">
      <c r="B29" s="53" t="s">
        <v>568</v>
      </c>
      <c r="C29" s="125"/>
      <c r="D29" s="125"/>
      <c r="E29" s="125"/>
      <c r="F29" s="125"/>
      <c r="G29" s="125"/>
      <c r="H29" s="70"/>
      <c r="I29" s="70"/>
      <c r="J29" s="70"/>
      <c r="K29" s="70"/>
      <c r="L29" s="70"/>
      <c r="M29" s="70"/>
      <c r="N29" s="70"/>
      <c r="O29" s="70"/>
      <c r="V29" s="67" t="s">
        <v>92</v>
      </c>
      <c r="W29" s="102">
        <v>33991</v>
      </c>
      <c r="X29" s="102">
        <v>-6319.8745450000051</v>
      </c>
      <c r="Y29" s="102">
        <v>38668.184662</v>
      </c>
      <c r="Z29" s="102">
        <v>33569</v>
      </c>
      <c r="AA29" s="102">
        <v>27500.046259999999</v>
      </c>
      <c r="AB29" s="102">
        <v>27975.753929000006</v>
      </c>
      <c r="AC29" s="102">
        <v>25363.152905999992</v>
      </c>
      <c r="AD29" s="102">
        <v>30945</v>
      </c>
      <c r="AE29" s="102">
        <v>24199</v>
      </c>
      <c r="AF29" s="102">
        <v>36927.647370000006</v>
      </c>
      <c r="AG29" s="102">
        <v>32938</v>
      </c>
      <c r="AH29" s="102">
        <v>30944.772269000008</v>
      </c>
      <c r="AI29" s="102">
        <v>30028</v>
      </c>
      <c r="AJ29" s="102">
        <v>31545.183328999992</v>
      </c>
      <c r="AK29" s="102">
        <v>29527.366151999999</v>
      </c>
      <c r="AL29" s="102">
        <v>30489.243555000015</v>
      </c>
      <c r="AM29" s="102">
        <v>15397.167962000007</v>
      </c>
      <c r="AN29" s="102">
        <v>46465</v>
      </c>
    </row>
    <row r="30" spans="2:40" ht="15.6">
      <c r="B30" s="424" t="s">
        <v>566</v>
      </c>
      <c r="C30" s="125"/>
      <c r="D30" s="125"/>
      <c r="E30" s="125"/>
      <c r="F30" s="125"/>
      <c r="G30" s="125"/>
      <c r="H30" s="71"/>
      <c r="I30" s="71"/>
      <c r="J30" s="71"/>
      <c r="K30" s="71"/>
      <c r="L30" s="71"/>
      <c r="M30" s="71"/>
      <c r="N30" s="71"/>
      <c r="O30" s="71"/>
      <c r="Z30" s="367"/>
      <c r="AA30" s="367"/>
      <c r="AB30" s="367"/>
      <c r="AC30" s="367"/>
      <c r="AD30" s="367"/>
      <c r="AE30" s="496"/>
      <c r="AF30" s="496"/>
      <c r="AG30" s="496"/>
      <c r="AH30" s="496"/>
      <c r="AI30" s="496"/>
      <c r="AJ30" s="496"/>
      <c r="AK30" s="496"/>
      <c r="AL30" s="496"/>
      <c r="AM30" s="496"/>
      <c r="AN30" s="496"/>
    </row>
    <row r="31" spans="2:40" ht="15.6">
      <c r="B31" s="72"/>
      <c r="C31" s="125"/>
      <c r="D31" s="125"/>
      <c r="E31" s="125"/>
      <c r="F31" s="125"/>
      <c r="G31" s="125"/>
      <c r="H31" s="72"/>
      <c r="I31" s="72"/>
      <c r="J31" s="72"/>
      <c r="K31" s="72"/>
      <c r="L31" s="72"/>
      <c r="M31" s="72"/>
      <c r="N31" s="72"/>
      <c r="O31" s="72"/>
    </row>
    <row r="32" spans="2:40" ht="15.6" thickBot="1">
      <c r="B32" s="422"/>
      <c r="C32" s="423">
        <v>2016</v>
      </c>
      <c r="D32" s="423">
        <v>2017</v>
      </c>
      <c r="E32" s="423" t="s">
        <v>35</v>
      </c>
      <c r="F32" s="423" t="s">
        <v>36</v>
      </c>
      <c r="G32" s="423" t="s">
        <v>37</v>
      </c>
      <c r="H32" s="423" t="s">
        <v>38</v>
      </c>
      <c r="I32" s="423" t="s">
        <v>39</v>
      </c>
      <c r="J32" s="423" t="s">
        <v>40</v>
      </c>
      <c r="K32" s="423" t="s">
        <v>41</v>
      </c>
      <c r="L32" s="423" t="s">
        <v>42</v>
      </c>
      <c r="M32" s="423" t="s">
        <v>43</v>
      </c>
      <c r="N32" s="423" t="s">
        <v>44</v>
      </c>
      <c r="O32" s="423" t="s">
        <v>45</v>
      </c>
      <c r="P32" s="219" t="s">
        <v>46</v>
      </c>
      <c r="Q32" s="219" t="s">
        <v>47</v>
      </c>
      <c r="R32" s="219" t="s">
        <v>48</v>
      </c>
      <c r="S32" s="219" t="s">
        <v>49</v>
      </c>
      <c r="T32" s="219" t="s">
        <v>50</v>
      </c>
      <c r="V32" s="422"/>
      <c r="W32" s="368" t="s">
        <v>52</v>
      </c>
      <c r="X32" s="368" t="s">
        <v>53</v>
      </c>
      <c r="Y32" s="368" t="s">
        <v>54</v>
      </c>
      <c r="Z32" s="368" t="s">
        <v>55</v>
      </c>
      <c r="AA32" s="368" t="str">
        <f>+AA6</f>
        <v>1T23</v>
      </c>
      <c r="AB32" s="368" t="s">
        <v>57</v>
      </c>
      <c r="AC32" s="368" t="s">
        <v>58</v>
      </c>
      <c r="AD32" s="368" t="s">
        <v>59</v>
      </c>
      <c r="AE32" s="368" t="s">
        <v>60</v>
      </c>
      <c r="AF32" s="368" t="s">
        <v>61</v>
      </c>
      <c r="AG32" s="368" t="s">
        <v>62</v>
      </c>
      <c r="AH32" s="368" t="s">
        <v>59</v>
      </c>
      <c r="AI32" s="368" t="s">
        <v>64</v>
      </c>
      <c r="AJ32" s="368" t="s">
        <v>65</v>
      </c>
      <c r="AK32" s="368" t="str">
        <f>+AK6</f>
        <v>3T25</v>
      </c>
      <c r="AL32" s="368" t="str">
        <f>+$AL$6</f>
        <v>4T25</v>
      </c>
      <c r="AM32" s="368" t="s">
        <v>64</v>
      </c>
      <c r="AN32" s="368" t="str">
        <f>+AN6</f>
        <v>2T26</v>
      </c>
    </row>
    <row r="33" spans="2:40" ht="15">
      <c r="B33" s="158" t="s">
        <v>95</v>
      </c>
      <c r="C33" s="159"/>
      <c r="D33" s="159"/>
      <c r="E33" s="159"/>
      <c r="F33" s="159"/>
      <c r="G33" s="159"/>
      <c r="H33" s="159"/>
      <c r="I33" s="159"/>
      <c r="J33" s="159"/>
      <c r="K33" s="159"/>
      <c r="L33" s="159"/>
      <c r="M33" s="159"/>
      <c r="N33" s="159"/>
      <c r="O33" s="159"/>
      <c r="P33" s="159"/>
      <c r="Q33" s="159"/>
      <c r="R33" s="159"/>
      <c r="S33" s="159"/>
      <c r="T33" s="159"/>
      <c r="V33" s="158" t="s">
        <v>95</v>
      </c>
      <c r="W33" s="369"/>
      <c r="X33" s="369"/>
      <c r="Y33" s="369"/>
      <c r="Z33" s="369"/>
      <c r="AA33" s="369"/>
      <c r="AB33" s="369"/>
      <c r="AC33" s="369"/>
      <c r="AD33" s="369"/>
      <c r="AE33" s="497"/>
      <c r="AF33" s="497"/>
      <c r="AG33" s="497"/>
      <c r="AH33" s="497"/>
      <c r="AI33" s="497" t="s">
        <v>117</v>
      </c>
      <c r="AJ33" s="497" t="s">
        <v>117</v>
      </c>
      <c r="AK33" s="497"/>
      <c r="AL33" s="497"/>
      <c r="AM33" s="497"/>
      <c r="AN33" s="497"/>
    </row>
    <row r="34" spans="2:40" ht="15.6" thickBot="1">
      <c r="B34" s="108" t="s">
        <v>96</v>
      </c>
      <c r="C34" s="109"/>
      <c r="D34" s="109"/>
      <c r="E34" s="109"/>
      <c r="F34" s="109"/>
      <c r="G34" s="109"/>
      <c r="H34" s="109"/>
      <c r="I34" s="109"/>
      <c r="J34" s="109"/>
      <c r="K34" s="109"/>
      <c r="L34" s="109"/>
      <c r="M34" s="109"/>
      <c r="N34" s="109"/>
      <c r="O34" s="109"/>
      <c r="P34" s="109"/>
      <c r="Q34" s="109"/>
      <c r="R34" s="109"/>
      <c r="S34" s="109"/>
      <c r="T34" s="109"/>
      <c r="V34" s="108" t="s">
        <v>96</v>
      </c>
      <c r="W34" s="370"/>
      <c r="X34" s="370"/>
      <c r="Y34" s="78"/>
      <c r="Z34" s="78"/>
      <c r="AA34" s="78"/>
      <c r="AB34" s="78"/>
      <c r="AC34" s="78"/>
      <c r="AD34" s="78"/>
      <c r="AE34" s="498"/>
      <c r="AF34" s="498"/>
      <c r="AG34" s="498"/>
      <c r="AH34" s="498"/>
      <c r="AI34" s="498" t="s">
        <v>117</v>
      </c>
      <c r="AJ34" s="498" t="s">
        <v>117</v>
      </c>
      <c r="AK34" s="498"/>
      <c r="AL34" s="498"/>
      <c r="AM34" s="498"/>
      <c r="AN34" s="498"/>
    </row>
    <row r="35" spans="2:40" s="35" customFormat="1" ht="16.2" thickBot="1">
      <c r="B35" s="173" t="s">
        <v>97</v>
      </c>
      <c r="C35" s="174">
        <v>23780</v>
      </c>
      <c r="D35" s="174">
        <v>58396</v>
      </c>
      <c r="E35" s="174">
        <v>71772</v>
      </c>
      <c r="F35" s="174">
        <v>69675</v>
      </c>
      <c r="G35" s="174">
        <v>84519</v>
      </c>
      <c r="H35" s="174">
        <v>14993</v>
      </c>
      <c r="I35" s="174">
        <v>88153</v>
      </c>
      <c r="J35" s="174">
        <v>32519</v>
      </c>
      <c r="K35" s="174">
        <v>28794</v>
      </c>
      <c r="L35" s="174">
        <v>107023</v>
      </c>
      <c r="M35" s="174">
        <v>63442</v>
      </c>
      <c r="N35" s="174">
        <v>73305</v>
      </c>
      <c r="O35" s="174">
        <v>66213</v>
      </c>
      <c r="P35" s="174">
        <v>78660.329572999995</v>
      </c>
      <c r="Q35" s="174">
        <v>80818.542000000001</v>
      </c>
      <c r="R35" s="174">
        <v>103157.99000400001</v>
      </c>
      <c r="S35" s="174">
        <v>104418.43581</v>
      </c>
      <c r="T35" s="174">
        <v>63329.842559999997</v>
      </c>
      <c r="V35" s="173" t="s">
        <v>97</v>
      </c>
      <c r="W35" s="371">
        <v>86227.966939999998</v>
      </c>
      <c r="X35" s="371">
        <v>128957.802866</v>
      </c>
      <c r="Y35" s="397">
        <v>124518.405508</v>
      </c>
      <c r="Z35" s="397">
        <v>152544</v>
      </c>
      <c r="AA35" s="397">
        <v>158546.70126500001</v>
      </c>
      <c r="AB35" s="397">
        <v>88973.229980000004</v>
      </c>
      <c r="AC35" s="397">
        <v>79300.452552000002</v>
      </c>
      <c r="AD35" s="397">
        <v>22127</v>
      </c>
      <c r="AE35" s="499">
        <v>63212</v>
      </c>
      <c r="AF35" s="499">
        <v>136166.73530100001</v>
      </c>
      <c r="AG35" s="499">
        <v>118489</v>
      </c>
      <c r="AH35" s="499">
        <v>22127.393531000002</v>
      </c>
      <c r="AI35" s="499">
        <v>115580</v>
      </c>
      <c r="AJ35" s="499">
        <v>110476.320324</v>
      </c>
      <c r="AK35" s="499">
        <v>112196.342506</v>
      </c>
      <c r="AL35" s="499">
        <v>145738.76626800001</v>
      </c>
      <c r="AM35" s="499">
        <v>32838.317037000001</v>
      </c>
      <c r="AN35" s="499">
        <v>31663.189394000001</v>
      </c>
    </row>
    <row r="36" spans="2:40" s="35" customFormat="1" ht="16.2" thickBot="1">
      <c r="B36" s="173" t="s">
        <v>98</v>
      </c>
      <c r="C36" s="174">
        <f>128874+21470</f>
        <v>150344</v>
      </c>
      <c r="D36" s="174">
        <v>129338</v>
      </c>
      <c r="E36" s="174">
        <v>150077</v>
      </c>
      <c r="F36" s="174">
        <v>152551</v>
      </c>
      <c r="G36" s="174">
        <v>150703</v>
      </c>
      <c r="H36" s="174">
        <v>207466</v>
      </c>
      <c r="I36" s="174">
        <v>161282</v>
      </c>
      <c r="J36" s="174">
        <v>358114</v>
      </c>
      <c r="K36" s="174">
        <v>377042</v>
      </c>
      <c r="L36" s="174">
        <v>276863</v>
      </c>
      <c r="M36" s="174">
        <v>296045</v>
      </c>
      <c r="N36" s="174">
        <v>260736</v>
      </c>
      <c r="O36" s="174">
        <v>252595</v>
      </c>
      <c r="P36" s="174">
        <v>219704.89140399999</v>
      </c>
      <c r="Q36" s="174">
        <f>210034.474+23257.443</f>
        <v>233291.91699999999</v>
      </c>
      <c r="R36" s="174">
        <v>207363.33536299999</v>
      </c>
      <c r="S36" s="174">
        <v>231482.68868699999</v>
      </c>
      <c r="T36" s="174">
        <v>212001.211587</v>
      </c>
      <c r="V36" s="173" t="s">
        <v>98</v>
      </c>
      <c r="W36" s="371">
        <v>234284.73655900001</v>
      </c>
      <c r="X36" s="371">
        <v>212202.23999199999</v>
      </c>
      <c r="Y36" s="397">
        <v>258674.47969599999</v>
      </c>
      <c r="Z36" s="397">
        <v>250108</v>
      </c>
      <c r="AA36" s="397">
        <v>271760.59483999998</v>
      </c>
      <c r="AB36" s="397">
        <v>259077.71152099999</v>
      </c>
      <c r="AC36" s="397">
        <v>275038.96202600002</v>
      </c>
      <c r="AD36" s="397">
        <v>340664</v>
      </c>
      <c r="AE36" s="499">
        <v>346392</v>
      </c>
      <c r="AF36" s="499">
        <v>287558.44312499999</v>
      </c>
      <c r="AG36" s="499">
        <v>335667</v>
      </c>
      <c r="AH36" s="499">
        <v>340664.05889699998</v>
      </c>
      <c r="AI36" s="499">
        <v>374053</v>
      </c>
      <c r="AJ36" s="499">
        <v>287035.13586500002</v>
      </c>
      <c r="AK36" s="499">
        <v>302877.61754499999</v>
      </c>
      <c r="AL36" s="499">
        <v>297381.78013799997</v>
      </c>
      <c r="AM36" s="499">
        <v>305528.67998100002</v>
      </c>
      <c r="AN36" s="499">
        <v>339736.92566000001</v>
      </c>
    </row>
    <row r="37" spans="2:40" s="35" customFormat="1" ht="16.2" thickBot="1">
      <c r="B37" s="173" t="s">
        <v>99</v>
      </c>
      <c r="C37" s="174">
        <v>59</v>
      </c>
      <c r="D37" s="174">
        <v>39</v>
      </c>
      <c r="E37" s="174">
        <v>39</v>
      </c>
      <c r="F37" s="174">
        <v>39</v>
      </c>
      <c r="G37" s="174">
        <v>39</v>
      </c>
      <c r="H37" s="174">
        <v>3163</v>
      </c>
      <c r="I37" s="174">
        <v>3178</v>
      </c>
      <c r="J37" s="174">
        <v>3178</v>
      </c>
      <c r="K37" s="174">
        <v>3178</v>
      </c>
      <c r="L37" s="174">
        <v>5275</v>
      </c>
      <c r="M37" s="174">
        <v>3178</v>
      </c>
      <c r="N37" s="174">
        <v>3178</v>
      </c>
      <c r="O37" s="174">
        <v>3178</v>
      </c>
      <c r="P37" s="174">
        <v>2628.049649</v>
      </c>
      <c r="Q37" s="174">
        <v>2628.05</v>
      </c>
      <c r="R37" s="174">
        <v>59.936132000000001</v>
      </c>
      <c r="S37" s="174">
        <v>59.936132000000001</v>
      </c>
      <c r="T37" s="174">
        <v>80.620692000000005</v>
      </c>
      <c r="V37" s="173" t="s">
        <v>99</v>
      </c>
      <c r="W37" s="371">
        <v>80.620692000000005</v>
      </c>
      <c r="X37" s="371">
        <v>80.620692000000005</v>
      </c>
      <c r="Y37" s="397">
        <v>80.620692000000005</v>
      </c>
      <c r="Z37" s="397">
        <v>110</v>
      </c>
      <c r="AA37" s="397">
        <v>109.72874299999999</v>
      </c>
      <c r="AB37" s="397">
        <v>68.057188999999994</v>
      </c>
      <c r="AC37" s="397">
        <v>68.057188999999994</v>
      </c>
      <c r="AD37" s="397">
        <v>103</v>
      </c>
      <c r="AE37" s="499">
        <v>103</v>
      </c>
      <c r="AF37" s="499">
        <v>102.905401</v>
      </c>
      <c r="AG37" s="499">
        <v>103</v>
      </c>
      <c r="AH37" s="499">
        <v>102.905401</v>
      </c>
      <c r="AI37" s="499">
        <v>139</v>
      </c>
      <c r="AJ37" s="499">
        <v>107.25473700000001</v>
      </c>
      <c r="AK37" s="499">
        <v>107.25473700000001</v>
      </c>
      <c r="AL37" s="499">
        <v>107.25473700000001</v>
      </c>
      <c r="AM37" s="499">
        <v>144.74748299999999</v>
      </c>
      <c r="AN37" s="499">
        <v>144.74748299999999</v>
      </c>
    </row>
    <row r="38" spans="2:40" s="35" customFormat="1" ht="16.2" thickBot="1">
      <c r="B38" s="173" t="s">
        <v>101</v>
      </c>
      <c r="C38" s="174">
        <v>544</v>
      </c>
      <c r="D38" s="174">
        <v>654</v>
      </c>
      <c r="E38" s="174">
        <v>326</v>
      </c>
      <c r="F38" s="174">
        <v>1403</v>
      </c>
      <c r="G38" s="174">
        <v>1319</v>
      </c>
      <c r="H38" s="174">
        <v>1060</v>
      </c>
      <c r="I38" s="174">
        <v>910</v>
      </c>
      <c r="J38" s="174">
        <v>898</v>
      </c>
      <c r="K38" s="174">
        <v>619</v>
      </c>
      <c r="L38" s="174">
        <v>1266</v>
      </c>
      <c r="M38" s="174">
        <v>1270</v>
      </c>
      <c r="N38" s="174">
        <v>1244</v>
      </c>
      <c r="O38" s="174">
        <v>880</v>
      </c>
      <c r="P38" s="174">
        <v>1910.5675819999999</v>
      </c>
      <c r="Q38" s="174">
        <v>2474.4769999999999</v>
      </c>
      <c r="R38" s="174">
        <v>1998.913939</v>
      </c>
      <c r="S38" s="174">
        <v>1562.453659</v>
      </c>
      <c r="T38" s="174">
        <v>1146.156062</v>
      </c>
      <c r="V38" s="173" t="s">
        <v>101</v>
      </c>
      <c r="W38" s="371">
        <v>889.90542300000004</v>
      </c>
      <c r="X38" s="371">
        <v>3017.5825709999999</v>
      </c>
      <c r="Y38" s="397">
        <v>3104.0872330000002</v>
      </c>
      <c r="Z38" s="397">
        <v>2554</v>
      </c>
      <c r="AA38" s="397">
        <v>1903.936461</v>
      </c>
      <c r="AB38" s="397">
        <v>1302.8511599999999</v>
      </c>
      <c r="AC38" s="397">
        <v>1021.468216</v>
      </c>
      <c r="AD38" s="397">
        <v>2761</v>
      </c>
      <c r="AE38" s="499">
        <v>2241</v>
      </c>
      <c r="AF38" s="499">
        <v>1828.475743</v>
      </c>
      <c r="AG38" s="499">
        <v>1407</v>
      </c>
      <c r="AH38" s="499">
        <v>2761.1617489999999</v>
      </c>
      <c r="AI38" s="499">
        <v>588</v>
      </c>
      <c r="AJ38" s="499">
        <v>2833.729155</v>
      </c>
      <c r="AK38" s="499">
        <v>2015.6279939999999</v>
      </c>
      <c r="AL38" s="499">
        <v>1369.7910489999999</v>
      </c>
      <c r="AM38" s="499">
        <v>1532.2706069999999</v>
      </c>
      <c r="AN38" s="499">
        <v>2180.27999</v>
      </c>
    </row>
    <row r="39" spans="2:40" s="35" customFormat="1" ht="16.2" thickBot="1">
      <c r="B39" s="173" t="s">
        <v>475</v>
      </c>
      <c r="C39" s="174">
        <v>0</v>
      </c>
      <c r="D39" s="174">
        <v>468</v>
      </c>
      <c r="E39" s="174">
        <v>455</v>
      </c>
      <c r="F39" s="174">
        <v>487</v>
      </c>
      <c r="G39" s="174">
        <v>504</v>
      </c>
      <c r="H39" s="174">
        <v>557</v>
      </c>
      <c r="I39" s="174">
        <v>594</v>
      </c>
      <c r="J39" s="174">
        <v>775</v>
      </c>
      <c r="K39" s="174">
        <v>630</v>
      </c>
      <c r="L39" s="174">
        <v>574</v>
      </c>
      <c r="M39" s="174">
        <v>609</v>
      </c>
      <c r="N39" s="174">
        <v>522</v>
      </c>
      <c r="O39" s="174">
        <v>502</v>
      </c>
      <c r="P39" s="174">
        <v>438.84922799999998</v>
      </c>
      <c r="Q39" s="174">
        <v>639.976</v>
      </c>
      <c r="R39" s="174">
        <v>717.87996099999998</v>
      </c>
      <c r="S39" s="174">
        <v>655.07920100000001</v>
      </c>
      <c r="T39" s="174">
        <v>617.30825500000003</v>
      </c>
      <c r="V39" s="173" t="s">
        <v>475</v>
      </c>
      <c r="W39" s="371">
        <v>607.08932900000002</v>
      </c>
      <c r="X39" s="371">
        <v>782.90594799999997</v>
      </c>
      <c r="Y39" s="397">
        <v>760.75101800000004</v>
      </c>
      <c r="Z39" s="397">
        <v>696</v>
      </c>
      <c r="AA39" s="397">
        <v>627.22132399999998</v>
      </c>
      <c r="AB39" s="397">
        <v>845.18368099999998</v>
      </c>
      <c r="AC39" s="397">
        <v>1058.1580349999999</v>
      </c>
      <c r="AD39" s="397">
        <v>964</v>
      </c>
      <c r="AE39" s="499">
        <v>847</v>
      </c>
      <c r="AF39" s="499">
        <v>1045.2340830000001</v>
      </c>
      <c r="AG39" s="499">
        <v>960</v>
      </c>
      <c r="AH39" s="499">
        <v>963.71937400000002</v>
      </c>
      <c r="AI39" s="499">
        <v>793</v>
      </c>
      <c r="AJ39" s="499">
        <v>711.74994100000004</v>
      </c>
      <c r="AK39" s="499">
        <v>601.25338699999998</v>
      </c>
      <c r="AL39" s="499">
        <v>966.71343200000001</v>
      </c>
      <c r="AM39" s="499">
        <v>889.558267</v>
      </c>
      <c r="AN39" s="499">
        <v>832.02506600000004</v>
      </c>
    </row>
    <row r="40" spans="2:40" s="35" customFormat="1" ht="15.6">
      <c r="B40" s="175" t="s">
        <v>102</v>
      </c>
      <c r="C40" s="176">
        <v>0</v>
      </c>
      <c r="D40" s="176">
        <v>0</v>
      </c>
      <c r="E40" s="176">
        <v>0</v>
      </c>
      <c r="F40" s="176">
        <v>0</v>
      </c>
      <c r="G40" s="176">
        <v>0</v>
      </c>
      <c r="H40" s="176">
        <v>0</v>
      </c>
      <c r="I40" s="176">
        <v>0</v>
      </c>
      <c r="J40" s="176">
        <v>0</v>
      </c>
      <c r="K40" s="176">
        <v>0</v>
      </c>
      <c r="L40" s="176">
        <v>0</v>
      </c>
      <c r="M40" s="176">
        <v>0</v>
      </c>
      <c r="N40" s="176">
        <v>0</v>
      </c>
      <c r="O40" s="176">
        <v>0</v>
      </c>
      <c r="P40" s="176"/>
      <c r="Q40" s="176"/>
      <c r="R40" s="176"/>
      <c r="S40" s="176">
        <v>0</v>
      </c>
      <c r="T40" s="176"/>
      <c r="V40" s="175" t="s">
        <v>102</v>
      </c>
      <c r="W40" s="372"/>
      <c r="X40" s="372">
        <v>0</v>
      </c>
      <c r="Y40" s="397">
        <v>0</v>
      </c>
      <c r="Z40" s="397">
        <v>0</v>
      </c>
      <c r="AA40" s="397"/>
      <c r="AB40" s="397">
        <v>0</v>
      </c>
      <c r="AC40" s="397">
        <v>0</v>
      </c>
      <c r="AD40" s="397">
        <v>0</v>
      </c>
      <c r="AE40" s="499">
        <v>0</v>
      </c>
      <c r="AF40" s="499">
        <v>0</v>
      </c>
      <c r="AG40" s="499">
        <v>0</v>
      </c>
      <c r="AH40" s="499">
        <v>0</v>
      </c>
      <c r="AI40" s="499" t="s">
        <v>567</v>
      </c>
      <c r="AJ40" s="499">
        <v>0</v>
      </c>
      <c r="AK40" s="499">
        <v>0</v>
      </c>
      <c r="AL40" s="499">
        <v>0</v>
      </c>
      <c r="AM40" s="499">
        <v>0</v>
      </c>
      <c r="AN40" s="499">
        <v>0</v>
      </c>
    </row>
    <row r="41" spans="2:40" ht="15">
      <c r="B41" s="114" t="s">
        <v>103</v>
      </c>
      <c r="C41" s="164">
        <f t="shared" ref="C41:N41" si="0">SUM(C35:C40)</f>
        <v>174727</v>
      </c>
      <c r="D41" s="164">
        <f t="shared" si="0"/>
        <v>188895</v>
      </c>
      <c r="E41" s="164">
        <f t="shared" si="0"/>
        <v>222669</v>
      </c>
      <c r="F41" s="164">
        <f t="shared" si="0"/>
        <v>224155</v>
      </c>
      <c r="G41" s="164">
        <f t="shared" si="0"/>
        <v>237084</v>
      </c>
      <c r="H41" s="164">
        <f t="shared" si="0"/>
        <v>227239</v>
      </c>
      <c r="I41" s="164">
        <f t="shared" si="0"/>
        <v>254117</v>
      </c>
      <c r="J41" s="164">
        <f t="shared" si="0"/>
        <v>395484</v>
      </c>
      <c r="K41" s="164">
        <f t="shared" si="0"/>
        <v>410263</v>
      </c>
      <c r="L41" s="164">
        <f t="shared" si="0"/>
        <v>391001</v>
      </c>
      <c r="M41" s="164">
        <f t="shared" si="0"/>
        <v>364544</v>
      </c>
      <c r="N41" s="164">
        <f t="shared" si="0"/>
        <v>338985</v>
      </c>
      <c r="O41" s="164">
        <v>323368</v>
      </c>
      <c r="P41" s="164">
        <f>SUM(P35:P40)</f>
        <v>303342.68743599992</v>
      </c>
      <c r="Q41" s="164">
        <f>SUM(Q35:Q40)</f>
        <v>319852.962</v>
      </c>
      <c r="R41" s="164">
        <v>313298.055399</v>
      </c>
      <c r="S41" s="164">
        <v>338178.59348899999</v>
      </c>
      <c r="T41" s="164">
        <v>277175.13915600005</v>
      </c>
      <c r="V41" s="114" t="s">
        <v>103</v>
      </c>
      <c r="W41" s="373">
        <v>322090.31894299999</v>
      </c>
      <c r="X41" s="373">
        <v>345041.152069</v>
      </c>
      <c r="Y41" s="373">
        <v>387138.34414700005</v>
      </c>
      <c r="Z41" s="373">
        <v>406012</v>
      </c>
      <c r="AA41" s="373">
        <v>432948.18263299996</v>
      </c>
      <c r="AB41" s="373">
        <v>350267.03353100002</v>
      </c>
      <c r="AC41" s="373">
        <v>356487.09801800002</v>
      </c>
      <c r="AD41" s="373">
        <v>366619</v>
      </c>
      <c r="AE41" s="500">
        <v>412795</v>
      </c>
      <c r="AF41" s="500">
        <f>SUM(AF35:AF40)</f>
        <v>426701.79365299997</v>
      </c>
      <c r="AG41" s="500">
        <f>SUM(AG35:AG40)</f>
        <v>456626</v>
      </c>
      <c r="AH41" s="500">
        <f>SUM(AH35:AH40)</f>
        <v>366619.23895199999</v>
      </c>
      <c r="AI41" s="500">
        <f>SUM(AI35:AI40)</f>
        <v>491153</v>
      </c>
      <c r="AJ41" s="500">
        <f>SUM(AJ35:AJ40)</f>
        <v>401164.19002200005</v>
      </c>
      <c r="AK41" s="500">
        <v>417798.09616899997</v>
      </c>
      <c r="AL41" s="500">
        <v>445564.30562399997</v>
      </c>
      <c r="AM41" s="500">
        <v>340933.57337499998</v>
      </c>
      <c r="AN41" s="500">
        <v>374557.16759299999</v>
      </c>
    </row>
    <row r="42" spans="2:40" ht="15">
      <c r="B42" s="160" t="s">
        <v>104</v>
      </c>
      <c r="C42" s="161"/>
      <c r="D42" s="161"/>
      <c r="E42" s="161"/>
      <c r="F42" s="161"/>
      <c r="G42" s="161"/>
      <c r="H42" s="161"/>
      <c r="I42" s="161"/>
      <c r="J42" s="161"/>
      <c r="K42" s="161"/>
      <c r="L42" s="161"/>
      <c r="M42" s="161"/>
      <c r="N42" s="161"/>
      <c r="O42" s="161"/>
      <c r="P42" s="161"/>
      <c r="Q42" s="161"/>
      <c r="R42" s="161"/>
      <c r="S42" s="161"/>
      <c r="T42" s="161"/>
      <c r="V42" s="160" t="s">
        <v>104</v>
      </c>
      <c r="W42" s="355"/>
      <c r="X42" s="355"/>
      <c r="Y42" s="355"/>
      <c r="Z42" s="355"/>
      <c r="AA42" s="355"/>
      <c r="AB42" s="355"/>
      <c r="AC42" s="355"/>
      <c r="AD42" s="355"/>
      <c r="AE42" s="501"/>
      <c r="AF42" s="501"/>
      <c r="AG42" s="501"/>
      <c r="AH42" s="501"/>
      <c r="AI42" s="501" t="s">
        <v>117</v>
      </c>
      <c r="AJ42" s="501" t="s">
        <v>117</v>
      </c>
      <c r="AK42" s="501"/>
      <c r="AL42" s="501"/>
      <c r="AM42" s="501"/>
      <c r="AN42" s="501"/>
    </row>
    <row r="43" spans="2:40" s="35" customFormat="1" ht="15.6">
      <c r="B43" s="162" t="s">
        <v>105</v>
      </c>
      <c r="C43" s="163">
        <v>0</v>
      </c>
      <c r="D43" s="163">
        <v>0</v>
      </c>
      <c r="E43" s="163">
        <v>0</v>
      </c>
      <c r="F43" s="163">
        <v>0</v>
      </c>
      <c r="G43" s="163">
        <v>0</v>
      </c>
      <c r="H43" s="163">
        <v>0</v>
      </c>
      <c r="I43" s="163">
        <v>0</v>
      </c>
      <c r="J43" s="163">
        <v>0</v>
      </c>
      <c r="K43" s="163">
        <v>0</v>
      </c>
      <c r="L43" s="163">
        <v>0</v>
      </c>
      <c r="M43" s="163">
        <v>0</v>
      </c>
      <c r="N43" s="163">
        <v>0</v>
      </c>
      <c r="O43" s="163">
        <v>0</v>
      </c>
      <c r="P43" s="163">
        <v>0</v>
      </c>
      <c r="Q43" s="163">
        <v>0</v>
      </c>
      <c r="R43" s="163">
        <v>0</v>
      </c>
      <c r="S43" s="163">
        <v>0</v>
      </c>
      <c r="T43" s="163">
        <v>0</v>
      </c>
      <c r="V43" s="162" t="s">
        <v>105</v>
      </c>
      <c r="W43" s="374">
        <v>0</v>
      </c>
      <c r="X43" s="374">
        <v>0</v>
      </c>
      <c r="Y43" s="374">
        <v>0</v>
      </c>
      <c r="Z43" s="374" t="s">
        <v>569</v>
      </c>
      <c r="AA43" s="374">
        <v>0</v>
      </c>
      <c r="AB43" s="374">
        <v>0</v>
      </c>
      <c r="AC43" s="374">
        <v>0</v>
      </c>
      <c r="AD43" s="374">
        <v>0</v>
      </c>
      <c r="AE43" s="502" t="s">
        <v>569</v>
      </c>
      <c r="AF43" s="502">
        <v>0</v>
      </c>
      <c r="AG43" s="502">
        <v>0</v>
      </c>
      <c r="AH43" s="502" t="s">
        <v>567</v>
      </c>
      <c r="AI43" s="502" t="s">
        <v>567</v>
      </c>
      <c r="AJ43" s="502">
        <v>0</v>
      </c>
      <c r="AK43" s="502">
        <v>0</v>
      </c>
      <c r="AL43" s="502">
        <v>0</v>
      </c>
      <c r="AM43" s="502"/>
      <c r="AN43" s="502">
        <v>0</v>
      </c>
    </row>
    <row r="44" spans="2:40" s="35" customFormat="1" ht="15.6">
      <c r="B44" s="162" t="s">
        <v>106</v>
      </c>
      <c r="C44" s="163">
        <v>0</v>
      </c>
      <c r="D44" s="163">
        <v>0</v>
      </c>
      <c r="E44" s="163">
        <v>0</v>
      </c>
      <c r="F44" s="163">
        <v>0</v>
      </c>
      <c r="G44" s="163">
        <v>0</v>
      </c>
      <c r="H44" s="163">
        <v>0</v>
      </c>
      <c r="I44" s="163">
        <v>0</v>
      </c>
      <c r="J44" s="163">
        <v>0</v>
      </c>
      <c r="K44" s="163">
        <v>0</v>
      </c>
      <c r="L44" s="163">
        <v>0</v>
      </c>
      <c r="M44" s="163">
        <v>0</v>
      </c>
      <c r="N44" s="163">
        <v>0</v>
      </c>
      <c r="O44" s="163">
        <v>0</v>
      </c>
      <c r="P44" s="163">
        <v>0</v>
      </c>
      <c r="Q44" s="163">
        <v>0</v>
      </c>
      <c r="R44" s="163">
        <v>0</v>
      </c>
      <c r="S44" s="163">
        <v>0</v>
      </c>
      <c r="T44" s="163">
        <v>0</v>
      </c>
      <c r="V44" s="162" t="s">
        <v>106</v>
      </c>
      <c r="W44" s="374">
        <v>0</v>
      </c>
      <c r="X44" s="374">
        <v>0</v>
      </c>
      <c r="Y44" s="374">
        <v>0</v>
      </c>
      <c r="Z44" s="374" t="s">
        <v>569</v>
      </c>
      <c r="AA44" s="374">
        <v>0</v>
      </c>
      <c r="AB44" s="374">
        <v>0</v>
      </c>
      <c r="AC44" s="374">
        <v>0</v>
      </c>
      <c r="AD44" s="374">
        <v>0</v>
      </c>
      <c r="AE44" s="502" t="s">
        <v>569</v>
      </c>
      <c r="AF44" s="502">
        <v>0</v>
      </c>
      <c r="AG44" s="502">
        <v>0</v>
      </c>
      <c r="AH44" s="502" t="s">
        <v>567</v>
      </c>
      <c r="AI44" s="502" t="s">
        <v>567</v>
      </c>
      <c r="AJ44" s="502">
        <v>0</v>
      </c>
      <c r="AK44" s="502">
        <v>0</v>
      </c>
      <c r="AL44" s="502">
        <v>0</v>
      </c>
      <c r="AM44" s="502"/>
      <c r="AN44" s="502">
        <v>0</v>
      </c>
    </row>
    <row r="45" spans="2:40" s="35" customFormat="1" ht="15.6">
      <c r="B45" s="162" t="s">
        <v>171</v>
      </c>
      <c r="C45" s="163">
        <v>0</v>
      </c>
      <c r="D45" s="163">
        <v>0</v>
      </c>
      <c r="E45" s="163">
        <v>0</v>
      </c>
      <c r="F45" s="163">
        <v>0</v>
      </c>
      <c r="G45" s="163">
        <v>0</v>
      </c>
      <c r="H45" s="163">
        <v>0</v>
      </c>
      <c r="I45" s="163">
        <v>0</v>
      </c>
      <c r="J45" s="163">
        <v>0</v>
      </c>
      <c r="K45" s="163">
        <v>0</v>
      </c>
      <c r="L45" s="163">
        <v>0</v>
      </c>
      <c r="M45" s="163">
        <v>0</v>
      </c>
      <c r="N45" s="163">
        <v>0</v>
      </c>
      <c r="O45" s="163">
        <v>0</v>
      </c>
      <c r="P45" s="163">
        <v>0</v>
      </c>
      <c r="Q45" s="163">
        <v>0</v>
      </c>
      <c r="R45" s="163">
        <v>0</v>
      </c>
      <c r="S45" s="163">
        <v>0</v>
      </c>
      <c r="T45" s="163">
        <v>0</v>
      </c>
      <c r="V45" s="162" t="s">
        <v>171</v>
      </c>
      <c r="W45" s="374">
        <v>0</v>
      </c>
      <c r="X45" s="374">
        <v>0</v>
      </c>
      <c r="Y45" s="374">
        <v>0</v>
      </c>
      <c r="Z45" s="374" t="s">
        <v>569</v>
      </c>
      <c r="AA45" s="374">
        <v>0</v>
      </c>
      <c r="AB45" s="374">
        <v>0</v>
      </c>
      <c r="AC45" s="374">
        <v>0</v>
      </c>
      <c r="AD45" s="374">
        <v>0</v>
      </c>
      <c r="AE45" s="502" t="s">
        <v>569</v>
      </c>
      <c r="AF45" s="502">
        <v>0</v>
      </c>
      <c r="AG45" s="502">
        <v>0</v>
      </c>
      <c r="AH45" s="502" t="s">
        <v>567</v>
      </c>
      <c r="AI45" s="502" t="s">
        <v>567</v>
      </c>
      <c r="AJ45" s="502">
        <v>0</v>
      </c>
      <c r="AK45" s="502">
        <v>0</v>
      </c>
      <c r="AL45" s="502">
        <v>0</v>
      </c>
      <c r="AM45" s="502"/>
      <c r="AN45" s="502">
        <v>0</v>
      </c>
    </row>
    <row r="46" spans="2:40" s="35" customFormat="1" ht="15.6">
      <c r="B46" s="162" t="s">
        <v>172</v>
      </c>
      <c r="C46" s="163">
        <v>0</v>
      </c>
      <c r="D46" s="163">
        <v>0</v>
      </c>
      <c r="E46" s="163">
        <v>0</v>
      </c>
      <c r="F46" s="163">
        <v>0</v>
      </c>
      <c r="G46" s="163">
        <v>0</v>
      </c>
      <c r="H46" s="163">
        <v>0</v>
      </c>
      <c r="I46" s="163">
        <v>0</v>
      </c>
      <c r="J46" s="163">
        <v>0</v>
      </c>
      <c r="K46" s="163">
        <v>0</v>
      </c>
      <c r="L46" s="163">
        <v>0</v>
      </c>
      <c r="M46" s="163">
        <v>0</v>
      </c>
      <c r="N46" s="163">
        <v>0</v>
      </c>
      <c r="O46" s="163">
        <v>0</v>
      </c>
      <c r="P46" s="163">
        <v>0</v>
      </c>
      <c r="Q46" s="163">
        <v>0</v>
      </c>
      <c r="R46" s="163">
        <v>0</v>
      </c>
      <c r="S46" s="163">
        <v>0</v>
      </c>
      <c r="T46" s="163">
        <v>0</v>
      </c>
      <c r="V46" s="162" t="s">
        <v>172</v>
      </c>
      <c r="W46" s="374">
        <v>0</v>
      </c>
      <c r="X46" s="374">
        <v>0</v>
      </c>
      <c r="Y46" s="374">
        <v>0</v>
      </c>
      <c r="Z46" s="374" t="s">
        <v>569</v>
      </c>
      <c r="AA46" s="374">
        <v>0</v>
      </c>
      <c r="AB46" s="374">
        <v>0</v>
      </c>
      <c r="AC46" s="374">
        <v>0</v>
      </c>
      <c r="AD46" s="374">
        <v>0</v>
      </c>
      <c r="AE46" s="502" t="s">
        <v>569</v>
      </c>
      <c r="AF46" s="502">
        <v>0</v>
      </c>
      <c r="AG46" s="502">
        <v>0</v>
      </c>
      <c r="AH46" s="502" t="s">
        <v>567</v>
      </c>
      <c r="AI46" s="502" t="s">
        <v>567</v>
      </c>
      <c r="AJ46" s="502">
        <v>0</v>
      </c>
      <c r="AK46" s="502">
        <v>0</v>
      </c>
      <c r="AL46" s="502">
        <v>0</v>
      </c>
      <c r="AM46" s="502"/>
      <c r="AN46" s="502">
        <v>0</v>
      </c>
    </row>
    <row r="47" spans="2:40" s="35" customFormat="1" ht="15.6">
      <c r="B47" s="162" t="s">
        <v>98</v>
      </c>
      <c r="C47" s="163">
        <v>949045</v>
      </c>
      <c r="D47" s="163">
        <v>975679</v>
      </c>
      <c r="E47" s="163">
        <v>947480</v>
      </c>
      <c r="F47" s="163">
        <v>949610</v>
      </c>
      <c r="G47" s="163">
        <v>959295</v>
      </c>
      <c r="H47" s="163">
        <v>972773</v>
      </c>
      <c r="I47" s="163">
        <v>968001</v>
      </c>
      <c r="J47" s="163">
        <v>973867</v>
      </c>
      <c r="K47" s="163">
        <v>988013</v>
      </c>
      <c r="L47" s="163">
        <v>1005560</v>
      </c>
      <c r="M47" s="163">
        <v>1003605</v>
      </c>
      <c r="N47" s="163">
        <v>1035417</v>
      </c>
      <c r="O47" s="163">
        <v>1082561</v>
      </c>
      <c r="P47" s="163">
        <v>1115065.613415</v>
      </c>
      <c r="Q47" s="163">
        <v>1119293.703</v>
      </c>
      <c r="R47" s="163">
        <v>1137433.649037</v>
      </c>
      <c r="S47" s="163">
        <v>1137483.2274730001</v>
      </c>
      <c r="T47" s="163">
        <v>1142596.1357730001</v>
      </c>
      <c r="V47" s="162" t="s">
        <v>98</v>
      </c>
      <c r="W47" s="92">
        <v>1125524.3867490001</v>
      </c>
      <c r="X47" s="92">
        <v>1119614.761831</v>
      </c>
      <c r="Y47" s="374">
        <v>1142776.566561</v>
      </c>
      <c r="Z47" s="374">
        <v>1171710</v>
      </c>
      <c r="AA47" s="374">
        <v>1184233.7526690001</v>
      </c>
      <c r="AB47" s="374">
        <v>1208015.624109</v>
      </c>
      <c r="AC47" s="374">
        <v>1228084.6968670001</v>
      </c>
      <c r="AD47" s="374">
        <v>1243436.65215</v>
      </c>
      <c r="AE47" s="502">
        <v>1226281</v>
      </c>
      <c r="AF47" s="502">
        <v>1188372.7453089999</v>
      </c>
      <c r="AG47" s="502">
        <v>1199288.9473280001</v>
      </c>
      <c r="AH47" s="502">
        <v>1221995</v>
      </c>
      <c r="AI47" s="502">
        <v>1232875</v>
      </c>
      <c r="AJ47" s="502">
        <v>1259742.926861</v>
      </c>
      <c r="AK47" s="502">
        <v>1269295.7350320001</v>
      </c>
      <c r="AL47" s="502">
        <v>1285353.858432</v>
      </c>
      <c r="AM47" s="502">
        <v>1283566.326413</v>
      </c>
      <c r="AN47" s="502">
        <v>1312061.308036</v>
      </c>
    </row>
    <row r="48" spans="2:40" s="35" customFormat="1" ht="15.6">
      <c r="B48" s="162" t="s">
        <v>109</v>
      </c>
      <c r="C48" s="163">
        <v>0</v>
      </c>
      <c r="D48" s="163">
        <v>0</v>
      </c>
      <c r="E48" s="163">
        <v>0</v>
      </c>
      <c r="F48" s="163">
        <v>0</v>
      </c>
      <c r="G48" s="163">
        <v>0</v>
      </c>
      <c r="H48" s="163">
        <v>0</v>
      </c>
      <c r="I48" s="163">
        <v>0</v>
      </c>
      <c r="J48" s="163">
        <v>0</v>
      </c>
      <c r="K48" s="163">
        <v>0</v>
      </c>
      <c r="L48" s="163">
        <v>0</v>
      </c>
      <c r="M48" s="163">
        <v>0</v>
      </c>
      <c r="N48" s="163">
        <v>0</v>
      </c>
      <c r="O48" s="163">
        <v>0</v>
      </c>
      <c r="P48" s="163">
        <v>0</v>
      </c>
      <c r="Q48" s="163">
        <v>0</v>
      </c>
      <c r="R48" s="163">
        <v>0</v>
      </c>
      <c r="S48" s="163">
        <v>0</v>
      </c>
      <c r="T48" s="163">
        <v>0</v>
      </c>
      <c r="V48" s="162" t="s">
        <v>109</v>
      </c>
      <c r="W48" s="374">
        <v>0</v>
      </c>
      <c r="X48" s="374">
        <v>0</v>
      </c>
      <c r="Y48" s="374">
        <v>0</v>
      </c>
      <c r="Z48" s="374" t="s">
        <v>569</v>
      </c>
      <c r="AA48" s="374">
        <v>0</v>
      </c>
      <c r="AB48" s="374">
        <v>0</v>
      </c>
      <c r="AC48" s="374">
        <v>0</v>
      </c>
      <c r="AD48" s="374">
        <v>0</v>
      </c>
      <c r="AE48" s="502" t="s">
        <v>569</v>
      </c>
      <c r="AF48" s="502">
        <v>0</v>
      </c>
      <c r="AG48" s="502">
        <v>0</v>
      </c>
      <c r="AH48" s="502" t="s">
        <v>567</v>
      </c>
      <c r="AI48" s="502" t="s">
        <v>567</v>
      </c>
      <c r="AJ48" s="502">
        <v>0</v>
      </c>
      <c r="AK48" s="502">
        <v>0</v>
      </c>
      <c r="AL48" s="502">
        <v>0</v>
      </c>
      <c r="AM48" s="502">
        <v>0</v>
      </c>
      <c r="AN48" s="502">
        <v>0</v>
      </c>
    </row>
    <row r="49" spans="2:40" s="35" customFormat="1" ht="15.6">
      <c r="B49" s="162" t="s">
        <v>110</v>
      </c>
      <c r="C49" s="163">
        <v>385</v>
      </c>
      <c r="D49" s="163">
        <v>582</v>
      </c>
      <c r="E49" s="163">
        <v>569</v>
      </c>
      <c r="F49" s="163">
        <v>583</v>
      </c>
      <c r="G49" s="163">
        <v>593</v>
      </c>
      <c r="H49" s="163">
        <v>591</v>
      </c>
      <c r="I49" s="163">
        <v>1471</v>
      </c>
      <c r="J49" s="163">
        <v>554</v>
      </c>
      <c r="K49" s="163">
        <v>538</v>
      </c>
      <c r="L49" s="163">
        <v>227</v>
      </c>
      <c r="M49" s="163">
        <v>206</v>
      </c>
      <c r="N49" s="163">
        <v>181</v>
      </c>
      <c r="O49" s="163">
        <v>168</v>
      </c>
      <c r="P49" s="163">
        <v>151.289412</v>
      </c>
      <c r="Q49" s="163">
        <v>127.19152</v>
      </c>
      <c r="R49" s="163">
        <v>103.09362299999999</v>
      </c>
      <c r="S49" s="163">
        <v>79.039553999999995</v>
      </c>
      <c r="T49" s="163">
        <v>661.40132400000005</v>
      </c>
      <c r="V49" s="162" t="s">
        <v>110</v>
      </c>
      <c r="W49" s="92">
        <v>82.262679000000006</v>
      </c>
      <c r="X49" s="92">
        <v>110.989946</v>
      </c>
      <c r="Y49" s="374">
        <v>95.017482999999999</v>
      </c>
      <c r="Z49" s="374">
        <v>99</v>
      </c>
      <c r="AA49" s="374">
        <v>125.21546600000001</v>
      </c>
      <c r="AB49" s="374">
        <v>174.76941199999999</v>
      </c>
      <c r="AC49" s="374">
        <v>159.361377</v>
      </c>
      <c r="AD49" s="374">
        <v>144.50020699999999</v>
      </c>
      <c r="AE49" s="502">
        <v>188</v>
      </c>
      <c r="AF49" s="502">
        <v>170.251203</v>
      </c>
      <c r="AG49" s="502">
        <v>153.33153100000001</v>
      </c>
      <c r="AH49" s="502">
        <v>179</v>
      </c>
      <c r="AI49" s="502">
        <v>179</v>
      </c>
      <c r="AJ49" s="502">
        <v>169.27774500000001</v>
      </c>
      <c r="AK49" s="502">
        <v>164.583619</v>
      </c>
      <c r="AL49" s="502">
        <v>155.41712000000001</v>
      </c>
      <c r="AM49" s="502">
        <v>288.20895200000001</v>
      </c>
      <c r="AN49" s="502">
        <v>298.90657099999999</v>
      </c>
    </row>
    <row r="50" spans="2:40" s="35" customFormat="1" ht="15.6">
      <c r="B50" s="162" t="s">
        <v>111</v>
      </c>
      <c r="C50" s="163">
        <v>0</v>
      </c>
      <c r="D50" s="163">
        <v>0</v>
      </c>
      <c r="E50" s="163">
        <v>0</v>
      </c>
      <c r="F50" s="163">
        <v>0</v>
      </c>
      <c r="G50" s="163">
        <v>0</v>
      </c>
      <c r="H50" s="163">
        <v>0</v>
      </c>
      <c r="I50" s="163">
        <v>0</v>
      </c>
      <c r="J50" s="163">
        <v>0</v>
      </c>
      <c r="K50" s="163">
        <v>0</v>
      </c>
      <c r="L50" s="163">
        <v>0</v>
      </c>
      <c r="M50" s="163">
        <v>0</v>
      </c>
      <c r="N50" s="163">
        <v>0</v>
      </c>
      <c r="O50" s="163">
        <v>0</v>
      </c>
      <c r="P50" s="163">
        <v>0</v>
      </c>
      <c r="Q50" s="163">
        <v>0</v>
      </c>
      <c r="R50" s="163">
        <v>0</v>
      </c>
      <c r="S50" s="163">
        <v>0</v>
      </c>
      <c r="T50" s="163">
        <v>0</v>
      </c>
      <c r="V50" s="162" t="s">
        <v>111</v>
      </c>
      <c r="W50" s="374">
        <v>0</v>
      </c>
      <c r="X50" s="374">
        <v>0</v>
      </c>
      <c r="Y50" s="374">
        <v>0</v>
      </c>
      <c r="Z50" s="374" t="s">
        <v>569</v>
      </c>
      <c r="AA50" s="374">
        <v>0</v>
      </c>
      <c r="AB50" s="374">
        <v>0</v>
      </c>
      <c r="AC50" s="374">
        <v>0</v>
      </c>
      <c r="AD50" s="374">
        <v>0</v>
      </c>
      <c r="AE50" s="502" t="s">
        <v>569</v>
      </c>
      <c r="AF50" s="502">
        <v>0</v>
      </c>
      <c r="AG50" s="502">
        <v>0</v>
      </c>
      <c r="AH50" s="502" t="s">
        <v>567</v>
      </c>
      <c r="AI50" s="502" t="s">
        <v>567</v>
      </c>
      <c r="AJ50" s="502">
        <v>0</v>
      </c>
      <c r="AK50" s="502">
        <v>0</v>
      </c>
      <c r="AL50" s="502">
        <v>0</v>
      </c>
      <c r="AM50" s="502">
        <v>0</v>
      </c>
      <c r="AN50" s="502">
        <v>0</v>
      </c>
    </row>
    <row r="51" spans="2:40" s="35" customFormat="1" ht="15.6">
      <c r="B51" s="162" t="s">
        <v>113</v>
      </c>
      <c r="C51" s="163">
        <v>881</v>
      </c>
      <c r="D51" s="163">
        <v>1064</v>
      </c>
      <c r="E51" s="163">
        <v>1008</v>
      </c>
      <c r="F51" s="163">
        <v>972</v>
      </c>
      <c r="G51" s="163">
        <v>915</v>
      </c>
      <c r="H51" s="163">
        <v>908</v>
      </c>
      <c r="I51" s="163">
        <v>870</v>
      </c>
      <c r="J51" s="163">
        <v>810</v>
      </c>
      <c r="K51" s="163">
        <v>749</v>
      </c>
      <c r="L51" s="163">
        <v>689</v>
      </c>
      <c r="M51" s="163">
        <v>629</v>
      </c>
      <c r="N51" s="163">
        <v>569</v>
      </c>
      <c r="O51" s="163">
        <v>509</v>
      </c>
      <c r="P51" s="163">
        <v>472.66735399999999</v>
      </c>
      <c r="Q51" s="163">
        <v>411.61863399999999</v>
      </c>
      <c r="R51" s="163">
        <v>350.56991699999998</v>
      </c>
      <c r="S51" s="163">
        <v>289.52120200000002</v>
      </c>
      <c r="T51" s="163">
        <v>228.472487</v>
      </c>
      <c r="V51" s="162" t="s">
        <v>113</v>
      </c>
      <c r="W51" s="92">
        <v>167.423768</v>
      </c>
      <c r="X51" s="92">
        <v>106.375046</v>
      </c>
      <c r="Y51" s="374">
        <v>45.326332000000001</v>
      </c>
      <c r="Z51" s="374">
        <v>40</v>
      </c>
      <c r="AA51" s="374">
        <v>35.255249999999997</v>
      </c>
      <c r="AB51" s="374">
        <v>30.900724</v>
      </c>
      <c r="AC51" s="374">
        <v>26.886707999999999</v>
      </c>
      <c r="AD51" s="374">
        <v>22.872689999999999</v>
      </c>
      <c r="AE51" s="502">
        <v>19</v>
      </c>
      <c r="AF51" s="502">
        <v>14.844654</v>
      </c>
      <c r="AG51" s="502">
        <v>10.830634999999999</v>
      </c>
      <c r="AH51" s="502">
        <v>8</v>
      </c>
      <c r="AI51" s="502">
        <v>6</v>
      </c>
      <c r="AJ51" s="502">
        <v>5.35182</v>
      </c>
      <c r="AK51" s="502">
        <v>4.3483539999999996</v>
      </c>
      <c r="AL51" s="502">
        <v>3.3448880000000001</v>
      </c>
      <c r="AM51" s="502">
        <v>2.341421</v>
      </c>
      <c r="AN51" s="502">
        <v>1.337955</v>
      </c>
    </row>
    <row r="52" spans="2:40" s="35" customFormat="1" ht="15.6">
      <c r="B52" s="162" t="s">
        <v>101</v>
      </c>
      <c r="C52" s="163">
        <v>0</v>
      </c>
      <c r="D52" s="163">
        <v>0</v>
      </c>
      <c r="E52" s="163">
        <v>0</v>
      </c>
      <c r="F52" s="163">
        <v>0</v>
      </c>
      <c r="G52" s="163">
        <v>0</v>
      </c>
      <c r="H52" s="163">
        <v>0</v>
      </c>
      <c r="I52" s="163">
        <v>0</v>
      </c>
      <c r="J52" s="163">
        <v>0</v>
      </c>
      <c r="K52" s="163">
        <v>0</v>
      </c>
      <c r="L52" s="163">
        <v>0</v>
      </c>
      <c r="M52" s="163">
        <v>0</v>
      </c>
      <c r="N52" s="163">
        <v>0</v>
      </c>
      <c r="O52" s="163">
        <v>0</v>
      </c>
      <c r="P52" s="163">
        <v>0</v>
      </c>
      <c r="Q52" s="163">
        <v>0</v>
      </c>
      <c r="R52" s="163">
        <v>0</v>
      </c>
      <c r="S52" s="163">
        <v>0</v>
      </c>
      <c r="T52" s="163">
        <v>0</v>
      </c>
      <c r="V52" s="162" t="s">
        <v>101</v>
      </c>
      <c r="W52" s="374">
        <v>0</v>
      </c>
      <c r="X52" s="374">
        <v>0</v>
      </c>
      <c r="Y52" s="374">
        <v>0</v>
      </c>
      <c r="Z52" s="374" t="s">
        <v>569</v>
      </c>
      <c r="AA52" s="374">
        <v>0</v>
      </c>
      <c r="AB52" s="374">
        <v>0</v>
      </c>
      <c r="AC52" s="374">
        <v>0</v>
      </c>
      <c r="AD52" s="374">
        <v>0</v>
      </c>
      <c r="AE52" s="502" t="s">
        <v>569</v>
      </c>
      <c r="AF52" s="502">
        <v>0</v>
      </c>
      <c r="AG52" s="502">
        <v>0</v>
      </c>
      <c r="AH52" s="502" t="s">
        <v>567</v>
      </c>
      <c r="AI52" s="502" t="s">
        <v>567</v>
      </c>
      <c r="AJ52" s="502">
        <v>0</v>
      </c>
      <c r="AK52" s="502">
        <v>0</v>
      </c>
      <c r="AL52" s="502">
        <v>703.31739900000002</v>
      </c>
      <c r="AM52" s="502">
        <v>0</v>
      </c>
      <c r="AN52" s="502">
        <v>0</v>
      </c>
    </row>
    <row r="53" spans="2:40" s="35" customFormat="1" ht="15.6">
      <c r="B53" s="162" t="s">
        <v>114</v>
      </c>
      <c r="C53" s="163">
        <v>0</v>
      </c>
      <c r="D53" s="163">
        <v>0</v>
      </c>
      <c r="E53" s="163">
        <v>0</v>
      </c>
      <c r="F53" s="163">
        <v>0</v>
      </c>
      <c r="G53" s="163">
        <v>0</v>
      </c>
      <c r="H53" s="163">
        <v>0</v>
      </c>
      <c r="I53" s="163">
        <v>0</v>
      </c>
      <c r="J53" s="163">
        <v>0</v>
      </c>
      <c r="K53" s="163">
        <v>0</v>
      </c>
      <c r="L53" s="163">
        <v>0</v>
      </c>
      <c r="M53" s="163">
        <v>0</v>
      </c>
      <c r="N53" s="163">
        <v>0</v>
      </c>
      <c r="O53" s="163">
        <v>91</v>
      </c>
      <c r="P53" s="163">
        <v>0</v>
      </c>
      <c r="Q53" s="163">
        <v>0</v>
      </c>
      <c r="R53" s="163">
        <v>0</v>
      </c>
      <c r="S53" s="163">
        <v>0</v>
      </c>
      <c r="T53" s="163">
        <v>0</v>
      </c>
      <c r="V53" s="162" t="s">
        <v>114</v>
      </c>
      <c r="W53" s="92">
        <v>0</v>
      </c>
      <c r="X53" s="92">
        <v>0</v>
      </c>
      <c r="Y53" s="374">
        <v>0</v>
      </c>
      <c r="Z53" s="374" t="s">
        <v>569</v>
      </c>
      <c r="AA53" s="374">
        <v>0</v>
      </c>
      <c r="AB53" s="374">
        <v>0</v>
      </c>
      <c r="AC53" s="374">
        <v>0</v>
      </c>
      <c r="AD53" s="374">
        <v>0</v>
      </c>
      <c r="AE53" s="502" t="s">
        <v>569</v>
      </c>
      <c r="AF53" s="502">
        <v>0</v>
      </c>
      <c r="AG53" s="502">
        <v>0</v>
      </c>
      <c r="AH53" s="502" t="s">
        <v>567</v>
      </c>
      <c r="AI53" s="502" t="s">
        <v>567</v>
      </c>
      <c r="AJ53" s="502">
        <v>0</v>
      </c>
      <c r="AK53" s="502">
        <v>0</v>
      </c>
      <c r="AL53" s="502">
        <v>0</v>
      </c>
      <c r="AM53" s="502">
        <v>0</v>
      </c>
      <c r="AN53" s="502">
        <v>0</v>
      </c>
    </row>
    <row r="54" spans="2:40" s="35" customFormat="1" ht="15.6">
      <c r="B54" s="162" t="s">
        <v>115</v>
      </c>
      <c r="C54" s="163">
        <v>0</v>
      </c>
      <c r="D54" s="163">
        <v>0</v>
      </c>
      <c r="E54" s="163">
        <v>0</v>
      </c>
      <c r="F54" s="163">
        <v>0</v>
      </c>
      <c r="G54" s="163">
        <v>0</v>
      </c>
      <c r="H54" s="163">
        <v>0</v>
      </c>
      <c r="I54" s="163">
        <v>-17</v>
      </c>
      <c r="J54" s="163">
        <v>1292</v>
      </c>
      <c r="K54" s="163">
        <v>1193</v>
      </c>
      <c r="L54" s="163">
        <v>1292</v>
      </c>
      <c r="M54" s="163">
        <v>1182</v>
      </c>
      <c r="N54" s="163">
        <v>1170</v>
      </c>
      <c r="O54" s="163">
        <v>1081</v>
      </c>
      <c r="P54" s="163">
        <v>1004.190327</v>
      </c>
      <c r="Q54" s="163">
        <v>891.706863</v>
      </c>
      <c r="R54" s="163">
        <v>810.76891599999999</v>
      </c>
      <c r="S54" s="163">
        <v>702.452001</v>
      </c>
      <c r="T54" s="163">
        <v>0</v>
      </c>
      <c r="V54" s="162" t="s">
        <v>115</v>
      </c>
      <c r="W54" s="374">
        <v>486.605594</v>
      </c>
      <c r="X54" s="374">
        <v>386.94254999999998</v>
      </c>
      <c r="Y54" s="374">
        <v>292.61366800000002</v>
      </c>
      <c r="Z54" s="374">
        <v>223</v>
      </c>
      <c r="AA54" s="374">
        <v>154.215102</v>
      </c>
      <c r="AB54" s="374">
        <v>99.990934999999993</v>
      </c>
      <c r="AC54" s="374">
        <v>63.907283</v>
      </c>
      <c r="AD54" s="374">
        <v>488.372818</v>
      </c>
      <c r="AE54" s="502">
        <v>413</v>
      </c>
      <c r="AF54" s="502">
        <v>386.67387400000001</v>
      </c>
      <c r="AG54" s="502">
        <v>734.06862000000001</v>
      </c>
      <c r="AH54" s="502">
        <v>853</v>
      </c>
      <c r="AI54" s="502">
        <v>757</v>
      </c>
      <c r="AJ54" s="502">
        <v>1630.5225969999999</v>
      </c>
      <c r="AK54" s="502">
        <v>1501.83</v>
      </c>
      <c r="AL54" s="502">
        <v>1373.1374169999999</v>
      </c>
      <c r="AM54" s="502">
        <v>1233.4329210000001</v>
      </c>
      <c r="AN54" s="502">
        <v>1117.0668880000001</v>
      </c>
    </row>
    <row r="55" spans="2:40" s="35" customFormat="1" ht="15.6">
      <c r="B55" s="162" t="s">
        <v>102</v>
      </c>
      <c r="C55" s="163">
        <v>0</v>
      </c>
      <c r="D55" s="163">
        <v>0</v>
      </c>
      <c r="E55" s="163">
        <v>0</v>
      </c>
      <c r="F55" s="163">
        <v>0</v>
      </c>
      <c r="G55" s="163">
        <v>0</v>
      </c>
      <c r="H55" s="163">
        <v>0</v>
      </c>
      <c r="I55" s="163">
        <v>0</v>
      </c>
      <c r="J55" s="163">
        <v>0</v>
      </c>
      <c r="K55" s="163">
        <v>0</v>
      </c>
      <c r="L55" s="163">
        <v>0</v>
      </c>
      <c r="M55" s="163">
        <v>0</v>
      </c>
      <c r="N55" s="163">
        <v>0</v>
      </c>
      <c r="O55" s="163">
        <v>0</v>
      </c>
      <c r="P55" s="163"/>
      <c r="Q55" s="163"/>
      <c r="R55" s="163"/>
      <c r="S55" s="163">
        <v>0</v>
      </c>
      <c r="T55" s="163"/>
      <c r="V55" s="162" t="s">
        <v>102</v>
      </c>
      <c r="W55" s="374"/>
      <c r="X55" s="374">
        <v>0</v>
      </c>
      <c r="Y55" s="374">
        <v>0</v>
      </c>
      <c r="Z55" s="374" t="s">
        <v>569</v>
      </c>
      <c r="AA55" s="374">
        <v>0</v>
      </c>
      <c r="AB55" s="374">
        <v>0</v>
      </c>
      <c r="AC55" s="374">
        <v>0</v>
      </c>
      <c r="AD55" s="374">
        <v>0</v>
      </c>
      <c r="AE55" s="502" t="s">
        <v>569</v>
      </c>
      <c r="AF55" s="502">
        <v>0</v>
      </c>
      <c r="AG55" s="502">
        <v>0</v>
      </c>
      <c r="AH55" s="502" t="s">
        <v>567</v>
      </c>
      <c r="AI55" s="502" t="s">
        <v>567</v>
      </c>
      <c r="AJ55" s="502">
        <v>0</v>
      </c>
      <c r="AK55" s="502">
        <v>0</v>
      </c>
      <c r="AL55" s="502">
        <v>0</v>
      </c>
      <c r="AM55" s="502"/>
      <c r="AN55" s="502">
        <v>0</v>
      </c>
    </row>
    <row r="56" spans="2:40" ht="15">
      <c r="B56" s="160" t="s">
        <v>118</v>
      </c>
      <c r="C56" s="165">
        <f t="shared" ref="C56:N56" si="1">SUM(C43:C55)</f>
        <v>950311</v>
      </c>
      <c r="D56" s="165">
        <f t="shared" si="1"/>
        <v>977325</v>
      </c>
      <c r="E56" s="165">
        <f t="shared" si="1"/>
        <v>949057</v>
      </c>
      <c r="F56" s="165">
        <f t="shared" si="1"/>
        <v>951165</v>
      </c>
      <c r="G56" s="165">
        <f t="shared" si="1"/>
        <v>960803</v>
      </c>
      <c r="H56" s="165">
        <f t="shared" si="1"/>
        <v>974272</v>
      </c>
      <c r="I56" s="165">
        <f t="shared" si="1"/>
        <v>970325</v>
      </c>
      <c r="J56" s="165">
        <f t="shared" si="1"/>
        <v>976523</v>
      </c>
      <c r="K56" s="165">
        <f t="shared" si="1"/>
        <v>990493</v>
      </c>
      <c r="L56" s="165">
        <f t="shared" si="1"/>
        <v>1007768</v>
      </c>
      <c r="M56" s="165">
        <f t="shared" si="1"/>
        <v>1005622</v>
      </c>
      <c r="N56" s="165">
        <f t="shared" si="1"/>
        <v>1037337</v>
      </c>
      <c r="O56" s="165">
        <v>1084410</v>
      </c>
      <c r="P56" s="165">
        <f>SUM(P43:P55)</f>
        <v>1116693.7605080002</v>
      </c>
      <c r="Q56" s="165">
        <f>SUM(Q43:Q55)</f>
        <v>1120724.2200170001</v>
      </c>
      <c r="R56" s="165">
        <v>1138698.0814929998</v>
      </c>
      <c r="S56" s="165">
        <v>1138554.2402300001</v>
      </c>
      <c r="T56" s="165">
        <v>1143486.0095840001</v>
      </c>
      <c r="V56" s="160" t="s">
        <v>118</v>
      </c>
      <c r="W56" s="375">
        <f>SUM(W43:W55)</f>
        <v>1126260.67879</v>
      </c>
      <c r="X56" s="375">
        <f t="shared" ref="X56:AJ56" si="2">SUM(X43:X55)</f>
        <v>1120219.0693729999</v>
      </c>
      <c r="Y56" s="375">
        <f t="shared" si="2"/>
        <v>1143209.5240440001</v>
      </c>
      <c r="Z56" s="375">
        <f t="shared" si="2"/>
        <v>1172072</v>
      </c>
      <c r="AA56" s="375">
        <f t="shared" si="2"/>
        <v>1184548.4384869998</v>
      </c>
      <c r="AB56" s="375">
        <f t="shared" si="2"/>
        <v>1208321.2851799999</v>
      </c>
      <c r="AC56" s="375">
        <f t="shared" si="2"/>
        <v>1228334.8522350001</v>
      </c>
      <c r="AD56" s="375">
        <f t="shared" si="2"/>
        <v>1244092.3978649999</v>
      </c>
      <c r="AE56" s="375">
        <f t="shared" si="2"/>
        <v>1226901</v>
      </c>
      <c r="AF56" s="375">
        <f t="shared" si="2"/>
        <v>1188944.51504</v>
      </c>
      <c r="AG56" s="375">
        <f t="shared" si="2"/>
        <v>1200187.1781140002</v>
      </c>
      <c r="AH56" s="375">
        <f t="shared" si="2"/>
        <v>1223035</v>
      </c>
      <c r="AI56" s="375">
        <f t="shared" si="2"/>
        <v>1233817</v>
      </c>
      <c r="AJ56" s="375">
        <f t="shared" si="2"/>
        <v>1261548.0790230001</v>
      </c>
      <c r="AK56" s="375">
        <v>1270966.497005</v>
      </c>
      <c r="AL56" s="375">
        <v>1287589.0752560003</v>
      </c>
      <c r="AM56" s="375">
        <v>1285090.3097069999</v>
      </c>
      <c r="AN56" s="375">
        <v>1313478.6194500001</v>
      </c>
    </row>
    <row r="57" spans="2:40" ht="15">
      <c r="B57" s="114" t="s">
        <v>119</v>
      </c>
      <c r="C57" s="164">
        <f t="shared" ref="C57:N57" si="3">+C41+C56</f>
        <v>1125038</v>
      </c>
      <c r="D57" s="164">
        <f t="shared" si="3"/>
        <v>1166220</v>
      </c>
      <c r="E57" s="164">
        <f t="shared" si="3"/>
        <v>1171726</v>
      </c>
      <c r="F57" s="164">
        <f t="shared" si="3"/>
        <v>1175320</v>
      </c>
      <c r="G57" s="164">
        <f t="shared" si="3"/>
        <v>1197887</v>
      </c>
      <c r="H57" s="164">
        <f t="shared" si="3"/>
        <v>1201511</v>
      </c>
      <c r="I57" s="164">
        <f t="shared" si="3"/>
        <v>1224442</v>
      </c>
      <c r="J57" s="164">
        <f t="shared" si="3"/>
        <v>1372007</v>
      </c>
      <c r="K57" s="164">
        <f t="shared" si="3"/>
        <v>1400756</v>
      </c>
      <c r="L57" s="164">
        <f t="shared" si="3"/>
        <v>1398769</v>
      </c>
      <c r="M57" s="164">
        <f t="shared" si="3"/>
        <v>1370166</v>
      </c>
      <c r="N57" s="164">
        <f t="shared" si="3"/>
        <v>1376322</v>
      </c>
      <c r="O57" s="164">
        <v>1407778</v>
      </c>
      <c r="P57" s="164">
        <f>+P41+P56</f>
        <v>1420036.4479440001</v>
      </c>
      <c r="Q57" s="164">
        <f>+Q41+Q56</f>
        <v>1440577.1820170002</v>
      </c>
      <c r="R57" s="164">
        <v>1451996.1368919997</v>
      </c>
      <c r="S57" s="164">
        <v>1476732.8337190002</v>
      </c>
      <c r="T57" s="164">
        <v>1420661.1487400001</v>
      </c>
      <c r="V57" s="114" t="s">
        <v>119</v>
      </c>
      <c r="W57" s="373">
        <f>+W56+W41</f>
        <v>1448350.997733</v>
      </c>
      <c r="X57" s="373">
        <f t="shared" ref="X57:AJ57" si="4">+X56+X41</f>
        <v>1465260.221442</v>
      </c>
      <c r="Y57" s="373">
        <f t="shared" si="4"/>
        <v>1530347.8681910001</v>
      </c>
      <c r="Z57" s="373">
        <f t="shared" si="4"/>
        <v>1578084</v>
      </c>
      <c r="AA57" s="373">
        <f t="shared" si="4"/>
        <v>1617496.6211199998</v>
      </c>
      <c r="AB57" s="373">
        <f t="shared" si="4"/>
        <v>1558588.318711</v>
      </c>
      <c r="AC57" s="373">
        <f t="shared" si="4"/>
        <v>1584821.950253</v>
      </c>
      <c r="AD57" s="373">
        <f t="shared" si="4"/>
        <v>1610711.3978649999</v>
      </c>
      <c r="AE57" s="373">
        <f t="shared" si="4"/>
        <v>1639696</v>
      </c>
      <c r="AF57" s="373">
        <f t="shared" si="4"/>
        <v>1615646.3086929999</v>
      </c>
      <c r="AG57" s="373">
        <f t="shared" si="4"/>
        <v>1656813.1781140002</v>
      </c>
      <c r="AH57" s="373">
        <f t="shared" si="4"/>
        <v>1589654.2389519999</v>
      </c>
      <c r="AI57" s="373">
        <f t="shared" si="4"/>
        <v>1724970</v>
      </c>
      <c r="AJ57" s="373">
        <f t="shared" si="4"/>
        <v>1662712.2690450002</v>
      </c>
      <c r="AK57" s="373">
        <v>1688764.593174</v>
      </c>
      <c r="AL57" s="373">
        <v>1733153.3808800003</v>
      </c>
      <c r="AM57" s="373">
        <v>1626023.8830819998</v>
      </c>
      <c r="AN57" s="373">
        <v>1688035.7870430001</v>
      </c>
    </row>
    <row r="58" spans="2:40" ht="15.6" thickBot="1">
      <c r="B58" s="116"/>
      <c r="C58" s="166"/>
      <c r="D58" s="166"/>
      <c r="E58" s="166"/>
      <c r="F58" s="166"/>
      <c r="G58" s="166"/>
      <c r="H58" s="166"/>
      <c r="I58" s="166"/>
      <c r="J58" s="166"/>
      <c r="K58" s="166"/>
      <c r="L58" s="166"/>
      <c r="M58" s="166"/>
      <c r="N58" s="166"/>
      <c r="O58" s="166"/>
      <c r="V58" s="116"/>
      <c r="W58" s="367"/>
      <c r="X58" s="367"/>
    </row>
    <row r="59" spans="2:40" ht="15">
      <c r="B59" s="167" t="s">
        <v>120</v>
      </c>
      <c r="C59" s="159"/>
      <c r="D59" s="159"/>
      <c r="E59" s="159"/>
      <c r="F59" s="159"/>
      <c r="G59" s="159"/>
      <c r="H59" s="159"/>
      <c r="I59" s="159"/>
      <c r="J59" s="159"/>
      <c r="K59" s="159"/>
      <c r="L59" s="159"/>
      <c r="M59" s="159"/>
      <c r="N59" s="159"/>
      <c r="O59" s="159"/>
      <c r="P59" s="159"/>
      <c r="Q59" s="159"/>
      <c r="R59" s="159"/>
      <c r="S59" s="159"/>
      <c r="T59" s="159"/>
      <c r="V59" s="167" t="s">
        <v>120</v>
      </c>
      <c r="W59" s="369"/>
      <c r="X59" s="369"/>
      <c r="Y59" s="369"/>
      <c r="Z59" s="369"/>
      <c r="AA59" s="369"/>
      <c r="AB59" s="369"/>
      <c r="AC59" s="369"/>
      <c r="AD59" s="369"/>
      <c r="AE59" s="497"/>
      <c r="AF59" s="497"/>
      <c r="AG59" s="497"/>
      <c r="AH59" s="497"/>
      <c r="AI59" s="497" t="s">
        <v>117</v>
      </c>
      <c r="AJ59" s="497" t="s">
        <v>117</v>
      </c>
      <c r="AK59" s="497"/>
      <c r="AL59" s="497"/>
      <c r="AM59" s="497"/>
      <c r="AN59" s="497"/>
    </row>
    <row r="60" spans="2:40" ht="15.6" thickBot="1">
      <c r="B60" s="160" t="s">
        <v>121</v>
      </c>
      <c r="C60" s="109"/>
      <c r="D60" s="109"/>
      <c r="E60" s="109"/>
      <c r="F60" s="109"/>
      <c r="G60" s="109"/>
      <c r="H60" s="109"/>
      <c r="I60" s="109"/>
      <c r="J60" s="109"/>
      <c r="K60" s="109"/>
      <c r="L60" s="109"/>
      <c r="M60" s="109"/>
      <c r="N60" s="109"/>
      <c r="O60" s="109"/>
      <c r="P60" s="109"/>
      <c r="Q60" s="109"/>
      <c r="R60" s="109"/>
      <c r="S60" s="109"/>
      <c r="T60" s="109"/>
      <c r="V60" s="160" t="s">
        <v>121</v>
      </c>
      <c r="W60" s="370"/>
      <c r="X60" s="370"/>
      <c r="Y60" s="78"/>
      <c r="Z60" s="78"/>
      <c r="AA60" s="78"/>
      <c r="AB60" s="78"/>
      <c r="AC60" s="78"/>
      <c r="AD60" s="78"/>
      <c r="AE60" s="498"/>
      <c r="AF60" s="498"/>
      <c r="AG60" s="498"/>
      <c r="AH60" s="498"/>
      <c r="AI60" s="498" t="s">
        <v>117</v>
      </c>
      <c r="AJ60" s="498" t="s">
        <v>117</v>
      </c>
      <c r="AK60" s="498"/>
      <c r="AL60" s="498"/>
      <c r="AM60" s="498"/>
      <c r="AN60" s="498"/>
    </row>
    <row r="61" spans="2:40" s="35" customFormat="1" ht="15.6">
      <c r="B61" s="162" t="s">
        <v>122</v>
      </c>
      <c r="C61" s="163">
        <v>56294</v>
      </c>
      <c r="D61" s="163">
        <v>48260</v>
      </c>
      <c r="E61" s="163">
        <v>39776</v>
      </c>
      <c r="F61" s="163">
        <v>34831</v>
      </c>
      <c r="G61" s="163">
        <v>45192</v>
      </c>
      <c r="H61" s="163">
        <v>71718</v>
      </c>
      <c r="I61" s="163">
        <v>58956</v>
      </c>
      <c r="J61" s="163">
        <v>33815</v>
      </c>
      <c r="K61" s="163">
        <v>45990</v>
      </c>
      <c r="L61" s="163">
        <v>55333</v>
      </c>
      <c r="M61" s="163">
        <v>50226</v>
      </c>
      <c r="N61" s="163">
        <v>39903</v>
      </c>
      <c r="O61" s="163">
        <v>47256</v>
      </c>
      <c r="P61" s="163">
        <v>35318.455847999998</v>
      </c>
      <c r="Q61" s="163">
        <v>43320.639578000002</v>
      </c>
      <c r="R61" s="163">
        <v>32110.072753</v>
      </c>
      <c r="S61" s="163">
        <v>43219.475380000003</v>
      </c>
      <c r="T61" s="163">
        <v>27384.360008000003</v>
      </c>
      <c r="V61" s="162" t="s">
        <v>122</v>
      </c>
      <c r="W61" s="374">
        <v>57728.033616000001</v>
      </c>
      <c r="X61" s="374">
        <v>104592.081036</v>
      </c>
      <c r="Y61" s="374">
        <v>107798.91059100001</v>
      </c>
      <c r="Z61" s="374">
        <v>109852</v>
      </c>
      <c r="AA61" s="374">
        <v>110755.019145</v>
      </c>
      <c r="AB61" s="374">
        <v>112355.224675</v>
      </c>
      <c r="AC61" s="374">
        <v>113291.873933</v>
      </c>
      <c r="AD61" s="374">
        <v>106984.852464</v>
      </c>
      <c r="AE61" s="502">
        <v>114259</v>
      </c>
      <c r="AF61" s="502">
        <v>107699.679065</v>
      </c>
      <c r="AG61" s="502">
        <v>114875.788403</v>
      </c>
      <c r="AH61" s="502">
        <v>106074</v>
      </c>
      <c r="AI61" s="502">
        <v>113709</v>
      </c>
      <c r="AJ61" s="502">
        <v>98704.709153999996</v>
      </c>
      <c r="AK61" s="502">
        <v>95660.321263000005</v>
      </c>
      <c r="AL61" s="502">
        <v>168376.800453</v>
      </c>
      <c r="AM61" s="502">
        <v>518973.52743100002</v>
      </c>
      <c r="AN61" s="502">
        <v>89694.534614999997</v>
      </c>
    </row>
    <row r="62" spans="2:40" s="35" customFormat="1" ht="15.6">
      <c r="B62" s="162" t="s">
        <v>123</v>
      </c>
      <c r="C62" s="163">
        <v>8692</v>
      </c>
      <c r="D62" s="163">
        <v>4638</v>
      </c>
      <c r="E62" s="163">
        <v>19863</v>
      </c>
      <c r="F62" s="163">
        <v>22688</v>
      </c>
      <c r="G62" s="163">
        <v>20923</v>
      </c>
      <c r="H62" s="163">
        <v>5349</v>
      </c>
      <c r="I62" s="163">
        <v>21520</v>
      </c>
      <c r="J62" s="163">
        <v>21740</v>
      </c>
      <c r="K62" s="163">
        <v>23163</v>
      </c>
      <c r="L62" s="163">
        <v>10043</v>
      </c>
      <c r="M62" s="163">
        <v>30342</v>
      </c>
      <c r="N62" s="163">
        <v>28901</v>
      </c>
      <c r="O62" s="163">
        <v>30819</v>
      </c>
      <c r="P62" s="163">
        <v>38663.811324000002</v>
      </c>
      <c r="Q62" s="163">
        <f>33510.959359-36.210137</f>
        <v>33474.749221999999</v>
      </c>
      <c r="R62" s="163">
        <v>33473.091207999998</v>
      </c>
      <c r="S62" s="163">
        <v>32845.959670999997</v>
      </c>
      <c r="T62" s="163">
        <v>33957.303997000003</v>
      </c>
      <c r="V62" s="162" t="s">
        <v>123</v>
      </c>
      <c r="W62" s="374">
        <v>9215.9828880000005</v>
      </c>
      <c r="X62" s="374">
        <v>12080.057290000001</v>
      </c>
      <c r="Y62" s="374">
        <v>11070.260983</v>
      </c>
      <c r="Z62" s="374">
        <v>13414</v>
      </c>
      <c r="AA62" s="374">
        <v>7645.1062320000001</v>
      </c>
      <c r="AB62" s="374">
        <v>5305.503549</v>
      </c>
      <c r="AC62" s="374">
        <v>4734.5787030000001</v>
      </c>
      <c r="AD62" s="374">
        <v>9376.3484680000001</v>
      </c>
      <c r="AE62" s="502">
        <v>12678</v>
      </c>
      <c r="AF62" s="502">
        <v>11853.238251000001</v>
      </c>
      <c r="AG62" s="502">
        <v>15701.171707</v>
      </c>
      <c r="AH62" s="502">
        <v>21375</v>
      </c>
      <c r="AI62" s="502">
        <v>18838</v>
      </c>
      <c r="AJ62" s="502">
        <v>22558.034338000001</v>
      </c>
      <c r="AK62" s="502">
        <v>21091.545101</v>
      </c>
      <c r="AL62" s="502">
        <v>28908.450188999999</v>
      </c>
      <c r="AM62" s="502">
        <v>19403.265213999999</v>
      </c>
      <c r="AN62" s="502">
        <v>21895.88076</v>
      </c>
    </row>
    <row r="63" spans="2:40" s="35" customFormat="1" ht="15.6">
      <c r="B63" s="162" t="s">
        <v>125</v>
      </c>
      <c r="C63" s="163">
        <v>0</v>
      </c>
      <c r="D63" s="163">
        <v>0</v>
      </c>
      <c r="E63" s="163">
        <v>163</v>
      </c>
      <c r="F63" s="163">
        <v>180</v>
      </c>
      <c r="G63" s="163">
        <v>162</v>
      </c>
      <c r="H63" s="163">
        <v>0</v>
      </c>
      <c r="I63" s="163">
        <v>167</v>
      </c>
      <c r="J63" s="163">
        <v>190</v>
      </c>
      <c r="K63" s="163">
        <v>211</v>
      </c>
      <c r="L63" s="163">
        <v>0</v>
      </c>
      <c r="M63" s="163">
        <v>191</v>
      </c>
      <c r="N63" s="163">
        <v>230</v>
      </c>
      <c r="O63" s="163">
        <v>266</v>
      </c>
      <c r="P63" s="163">
        <v>277.297101</v>
      </c>
      <c r="Q63" s="163">
        <v>213.516063</v>
      </c>
      <c r="R63" s="163">
        <v>243.48038600000001</v>
      </c>
      <c r="S63" s="163">
        <v>243.48038600000001</v>
      </c>
      <c r="T63" s="163">
        <v>240.27998099999999</v>
      </c>
      <c r="V63" s="162" t="s">
        <v>125</v>
      </c>
      <c r="W63" s="374">
        <v>204.18880999999999</v>
      </c>
      <c r="X63" s="374">
        <v>230.35429400000001</v>
      </c>
      <c r="Y63" s="374">
        <v>251.46682000000001</v>
      </c>
      <c r="Z63" s="374">
        <v>279</v>
      </c>
      <c r="AA63" s="374">
        <v>246.52701500000001</v>
      </c>
      <c r="AB63" s="374">
        <v>267.70755800000001</v>
      </c>
      <c r="AC63" s="374">
        <v>298.53603199999998</v>
      </c>
      <c r="AD63" s="374">
        <v>309.28467699999999</v>
      </c>
      <c r="AE63" s="502">
        <v>268</v>
      </c>
      <c r="AF63" s="502">
        <v>289.79472199999998</v>
      </c>
      <c r="AG63" s="502">
        <v>323.12259999999998</v>
      </c>
      <c r="AH63" s="502">
        <v>354</v>
      </c>
      <c r="AI63" s="502">
        <v>322</v>
      </c>
      <c r="AJ63" s="502">
        <v>343.12399699999997</v>
      </c>
      <c r="AK63" s="502">
        <v>372.95361100000002</v>
      </c>
      <c r="AL63" s="502">
        <v>375.65905600000002</v>
      </c>
      <c r="AM63" s="502">
        <v>341.360253</v>
      </c>
      <c r="AN63" s="502">
        <v>368.78046000000001</v>
      </c>
    </row>
    <row r="64" spans="2:40" s="35" customFormat="1" ht="15.6">
      <c r="B64" s="162" t="s">
        <v>99</v>
      </c>
      <c r="C64" s="163">
        <v>0</v>
      </c>
      <c r="D64" s="163">
        <v>1442</v>
      </c>
      <c r="E64" s="163">
        <v>1968</v>
      </c>
      <c r="F64" s="163">
        <v>1875</v>
      </c>
      <c r="G64" s="163">
        <v>1598</v>
      </c>
      <c r="H64" s="163">
        <v>1618</v>
      </c>
      <c r="I64" s="163">
        <v>1771</v>
      </c>
      <c r="J64" s="163">
        <v>1806</v>
      </c>
      <c r="K64" s="163">
        <v>6851</v>
      </c>
      <c r="L64" s="163">
        <v>0</v>
      </c>
      <c r="M64" s="163">
        <v>2505</v>
      </c>
      <c r="N64" s="163">
        <v>1137</v>
      </c>
      <c r="O64" s="163">
        <v>1240</v>
      </c>
      <c r="P64" s="163">
        <v>998.79442900000004</v>
      </c>
      <c r="Q64" s="163">
        <v>2101.3967630000002</v>
      </c>
      <c r="R64" s="163">
        <v>1820.3525979999999</v>
      </c>
      <c r="S64" s="163">
        <v>2076.0057630000001</v>
      </c>
      <c r="T64" s="163">
        <v>2272.4342660000002</v>
      </c>
      <c r="V64" s="162" t="s">
        <v>99</v>
      </c>
      <c r="W64" s="374">
        <v>2629.2194720000002</v>
      </c>
      <c r="X64" s="374">
        <v>2308.777059</v>
      </c>
      <c r="Y64" s="374">
        <v>2155.9752159999998</v>
      </c>
      <c r="Z64" s="374">
        <v>1208</v>
      </c>
      <c r="AA64" s="374">
        <v>2637.5795280000002</v>
      </c>
      <c r="AB64" s="374">
        <v>2186.7857140000001</v>
      </c>
      <c r="AC64" s="374">
        <v>2490.8252219999999</v>
      </c>
      <c r="AD64" s="374">
        <v>2454.441558</v>
      </c>
      <c r="AE64" s="502" t="s">
        <v>569</v>
      </c>
      <c r="AF64" s="502">
        <v>0</v>
      </c>
      <c r="AG64" s="502">
        <v>0</v>
      </c>
      <c r="AH64" s="502" t="s">
        <v>567</v>
      </c>
      <c r="AI64" s="502" t="s">
        <v>567</v>
      </c>
      <c r="AJ64" s="502">
        <v>0</v>
      </c>
      <c r="AK64" s="502">
        <v>0</v>
      </c>
      <c r="AL64" s="502">
        <v>0</v>
      </c>
      <c r="AM64" s="502">
        <v>0</v>
      </c>
      <c r="AN64" s="502">
        <v>0</v>
      </c>
    </row>
    <row r="65" spans="2:40" s="35" customFormat="1" ht="15.6">
      <c r="B65" s="162" t="s">
        <v>126</v>
      </c>
      <c r="C65" s="163">
        <v>0</v>
      </c>
      <c r="D65" s="163">
        <v>0</v>
      </c>
      <c r="E65" s="163">
        <v>0</v>
      </c>
      <c r="F65" s="163">
        <v>0</v>
      </c>
      <c r="G65" s="163">
        <v>922</v>
      </c>
      <c r="H65" s="163">
        <v>0</v>
      </c>
      <c r="I65" s="163">
        <v>694</v>
      </c>
      <c r="J65" s="163">
        <v>2975</v>
      </c>
      <c r="K65" s="163">
        <v>2947</v>
      </c>
      <c r="L65" s="163">
        <v>7007</v>
      </c>
      <c r="M65" s="163">
        <v>6071</v>
      </c>
      <c r="N65" s="163">
        <v>8092</v>
      </c>
      <c r="O65" s="163">
        <v>8095</v>
      </c>
      <c r="P65" s="163">
        <v>11436.014999999999</v>
      </c>
      <c r="Q65" s="163">
        <v>11351.347</v>
      </c>
      <c r="R65" s="163">
        <v>13647.532169</v>
      </c>
      <c r="S65" s="163">
        <v>15355.741</v>
      </c>
      <c r="T65" s="163">
        <v>12111.029498</v>
      </c>
      <c r="V65" s="162" t="s">
        <v>126</v>
      </c>
      <c r="W65" s="374">
        <v>12408.512487</v>
      </c>
      <c r="X65" s="374">
        <v>12501.872487000001</v>
      </c>
      <c r="Y65" s="374">
        <v>12600.840602</v>
      </c>
      <c r="Z65" s="374">
        <v>13557</v>
      </c>
      <c r="AA65" s="374">
        <v>13512.211149999999</v>
      </c>
      <c r="AB65" s="374">
        <v>13512.468150000001</v>
      </c>
      <c r="AC65" s="374">
        <v>13505.040897999999</v>
      </c>
      <c r="AD65" s="374">
        <v>3252.5533</v>
      </c>
      <c r="AE65" s="502">
        <v>2431</v>
      </c>
      <c r="AF65" s="502">
        <v>2453.7278930000002</v>
      </c>
      <c r="AG65" s="502">
        <v>2551.6879410000001</v>
      </c>
      <c r="AH65" s="502">
        <v>244</v>
      </c>
      <c r="AI65" s="502">
        <v>245</v>
      </c>
      <c r="AJ65" s="502">
        <v>211.46042700000001</v>
      </c>
      <c r="AK65" s="502">
        <v>181.945088</v>
      </c>
      <c r="AL65" s="502">
        <v>182.36913000000001</v>
      </c>
      <c r="AM65" s="502">
        <v>182.56820999999999</v>
      </c>
      <c r="AN65" s="502">
        <v>211.07566499999999</v>
      </c>
    </row>
    <row r="66" spans="2:40" s="35" customFormat="1" ht="15.6">
      <c r="B66" s="162" t="s">
        <v>124</v>
      </c>
      <c r="C66" s="163">
        <v>1292</v>
      </c>
      <c r="D66" s="163">
        <v>1120</v>
      </c>
      <c r="E66" s="163">
        <v>414</v>
      </c>
      <c r="F66" s="163">
        <v>739</v>
      </c>
      <c r="G66" s="163">
        <v>812</v>
      </c>
      <c r="H66" s="163">
        <v>1117</v>
      </c>
      <c r="I66" s="163">
        <v>550</v>
      </c>
      <c r="J66" s="163">
        <v>733</v>
      </c>
      <c r="K66" s="163">
        <v>1023</v>
      </c>
      <c r="L66" s="163">
        <v>1357</v>
      </c>
      <c r="M66" s="163">
        <v>481</v>
      </c>
      <c r="N66" s="163">
        <v>783</v>
      </c>
      <c r="O66" s="163">
        <v>836</v>
      </c>
      <c r="P66" s="163">
        <v>1163.2058919999999</v>
      </c>
      <c r="Q66" s="163">
        <v>473.45042699999999</v>
      </c>
      <c r="R66" s="163">
        <v>776.28130199999998</v>
      </c>
      <c r="S66" s="163">
        <v>880.65506900000003</v>
      </c>
      <c r="T66" s="163">
        <v>1276.1774789999999</v>
      </c>
      <c r="V66" s="162" t="s">
        <v>124</v>
      </c>
      <c r="W66" s="374">
        <v>526.46674599999994</v>
      </c>
      <c r="X66" s="374">
        <v>890.48920199999998</v>
      </c>
      <c r="Y66" s="374">
        <v>969.11360400000001</v>
      </c>
      <c r="Z66" s="374">
        <v>1356</v>
      </c>
      <c r="AA66" s="374">
        <v>631.11204099999998</v>
      </c>
      <c r="AB66" s="374">
        <v>823.65415499999995</v>
      </c>
      <c r="AC66" s="374">
        <v>635.27254800000003</v>
      </c>
      <c r="AD66" s="374">
        <v>739.96739000000002</v>
      </c>
      <c r="AE66" s="502">
        <v>458</v>
      </c>
      <c r="AF66" s="502">
        <v>520.62690099999998</v>
      </c>
      <c r="AG66" s="502">
        <v>584.93238499999995</v>
      </c>
      <c r="AH66" s="502">
        <v>733</v>
      </c>
      <c r="AI66" s="502">
        <v>526</v>
      </c>
      <c r="AJ66" s="502">
        <v>665.72942799999998</v>
      </c>
      <c r="AK66" s="502">
        <v>751.94801099999995</v>
      </c>
      <c r="AL66" s="502">
        <v>28896.258839999999</v>
      </c>
      <c r="AM66" s="502">
        <v>80.571186999999995</v>
      </c>
      <c r="AN66" s="502">
        <v>639.67701799999998</v>
      </c>
    </row>
    <row r="67" spans="2:40" s="35" customFormat="1" ht="15.6">
      <c r="B67" s="162" t="s">
        <v>127</v>
      </c>
      <c r="C67" s="163">
        <v>2838</v>
      </c>
      <c r="D67" s="163">
        <v>2</v>
      </c>
      <c r="E67" s="163">
        <v>0</v>
      </c>
      <c r="F67" s="163">
        <v>0</v>
      </c>
      <c r="G67" s="163">
        <v>0</v>
      </c>
      <c r="H67" s="163">
        <v>1</v>
      </c>
      <c r="I67" s="163">
        <v>0</v>
      </c>
      <c r="J67" s="163">
        <v>0</v>
      </c>
      <c r="K67" s="163">
        <v>0</v>
      </c>
      <c r="L67" s="163">
        <v>0</v>
      </c>
      <c r="M67" s="163">
        <v>0</v>
      </c>
      <c r="N67" s="163">
        <v>243</v>
      </c>
      <c r="O67" s="163">
        <v>254</v>
      </c>
      <c r="P67" s="163">
        <v>294.09186399999999</v>
      </c>
      <c r="Q67" s="163">
        <v>317.47848099999999</v>
      </c>
      <c r="R67" s="163">
        <v>364.50745000000001</v>
      </c>
      <c r="S67" s="163">
        <v>441.14176300000003</v>
      </c>
      <c r="T67" s="163">
        <v>420.423698</v>
      </c>
      <c r="V67" s="162" t="s">
        <v>127</v>
      </c>
      <c r="W67" s="374">
        <v>6110.1125659999998</v>
      </c>
      <c r="X67" s="374">
        <v>504.57328899999999</v>
      </c>
      <c r="Y67" s="374">
        <v>2350.0848839999999</v>
      </c>
      <c r="Z67" s="374">
        <v>698</v>
      </c>
      <c r="AA67" s="374">
        <v>709.73593100000005</v>
      </c>
      <c r="AB67" s="374">
        <v>780.57481700000005</v>
      </c>
      <c r="AC67" s="374">
        <v>888.21390799999995</v>
      </c>
      <c r="AD67" s="374">
        <v>0</v>
      </c>
      <c r="AE67" s="502" t="s">
        <v>569</v>
      </c>
      <c r="AF67" s="502">
        <v>0</v>
      </c>
      <c r="AG67" s="502">
        <v>0</v>
      </c>
      <c r="AH67" s="502" t="s">
        <v>567</v>
      </c>
      <c r="AI67" s="502" t="s">
        <v>567</v>
      </c>
      <c r="AJ67" s="502">
        <v>0</v>
      </c>
      <c r="AK67" s="502">
        <v>0</v>
      </c>
      <c r="AL67" s="502">
        <v>0</v>
      </c>
      <c r="AM67" s="502">
        <v>0</v>
      </c>
      <c r="AN67" s="502">
        <v>0</v>
      </c>
    </row>
    <row r="68" spans="2:40" s="35" customFormat="1" ht="15.6">
      <c r="B68" s="162" t="s">
        <v>183</v>
      </c>
      <c r="C68" s="163">
        <v>0</v>
      </c>
      <c r="D68" s="163">
        <v>0</v>
      </c>
      <c r="E68" s="163">
        <v>0</v>
      </c>
      <c r="F68" s="163">
        <v>0</v>
      </c>
      <c r="G68" s="163">
        <v>0</v>
      </c>
      <c r="H68" s="163">
        <v>0</v>
      </c>
      <c r="I68" s="163">
        <v>0</v>
      </c>
      <c r="J68" s="163">
        <v>0</v>
      </c>
      <c r="K68" s="163">
        <v>0</v>
      </c>
      <c r="L68" s="163">
        <v>0</v>
      </c>
      <c r="M68" s="163">
        <v>0</v>
      </c>
      <c r="N68" s="163">
        <v>0</v>
      </c>
      <c r="O68" s="163">
        <v>0</v>
      </c>
      <c r="P68" s="163">
        <v>0</v>
      </c>
      <c r="Q68" s="163">
        <v>0</v>
      </c>
      <c r="R68" s="163">
        <v>0</v>
      </c>
      <c r="S68" s="163">
        <v>0</v>
      </c>
      <c r="T68" s="163">
        <v>0</v>
      </c>
      <c r="V68" s="162" t="s">
        <v>183</v>
      </c>
      <c r="W68" s="374"/>
      <c r="X68" s="374">
        <v>0</v>
      </c>
      <c r="Y68" s="374">
        <v>0</v>
      </c>
      <c r="Z68" s="374" t="s">
        <v>569</v>
      </c>
      <c r="AA68" s="374">
        <v>0</v>
      </c>
      <c r="AB68" s="374">
        <v>0</v>
      </c>
      <c r="AC68" s="374">
        <v>0</v>
      </c>
      <c r="AD68" s="374">
        <v>0</v>
      </c>
      <c r="AE68" s="502" t="s">
        <v>569</v>
      </c>
      <c r="AF68" s="502">
        <v>0</v>
      </c>
      <c r="AG68" s="502">
        <v>0</v>
      </c>
      <c r="AH68" s="502" t="s">
        <v>567</v>
      </c>
      <c r="AI68" s="502" t="s">
        <v>567</v>
      </c>
      <c r="AJ68" s="502">
        <v>0</v>
      </c>
      <c r="AK68" s="502">
        <v>0</v>
      </c>
      <c r="AL68" s="502">
        <v>0</v>
      </c>
      <c r="AM68" s="502">
        <v>0</v>
      </c>
      <c r="AN68" s="502">
        <v>0</v>
      </c>
    </row>
    <row r="69" spans="2:40" ht="15">
      <c r="B69" s="160" t="s">
        <v>130</v>
      </c>
      <c r="C69" s="165">
        <f t="shared" ref="C69:N69" si="5">SUM(C61:C68)</f>
        <v>69116</v>
      </c>
      <c r="D69" s="165">
        <f t="shared" si="5"/>
        <v>55462</v>
      </c>
      <c r="E69" s="165">
        <f t="shared" si="5"/>
        <v>62184</v>
      </c>
      <c r="F69" s="165">
        <f t="shared" si="5"/>
        <v>60313</v>
      </c>
      <c r="G69" s="165">
        <f t="shared" si="5"/>
        <v>69609</v>
      </c>
      <c r="H69" s="165">
        <f t="shared" si="5"/>
        <v>79803</v>
      </c>
      <c r="I69" s="165">
        <f t="shared" si="5"/>
        <v>83658</v>
      </c>
      <c r="J69" s="165">
        <f t="shared" si="5"/>
        <v>61259</v>
      </c>
      <c r="K69" s="165">
        <f t="shared" si="5"/>
        <v>80185</v>
      </c>
      <c r="L69" s="165">
        <f t="shared" si="5"/>
        <v>73740</v>
      </c>
      <c r="M69" s="165">
        <f t="shared" si="5"/>
        <v>89816</v>
      </c>
      <c r="N69" s="165">
        <f t="shared" si="5"/>
        <v>79289</v>
      </c>
      <c r="O69" s="165">
        <v>88766</v>
      </c>
      <c r="P69" s="165">
        <f>SUM(P61:P68)</f>
        <v>88151.671457999997</v>
      </c>
      <c r="Q69" s="165">
        <f>SUM(Q61:Q68)</f>
        <v>91252.577533999996</v>
      </c>
      <c r="R69" s="165">
        <v>82435.317865999998</v>
      </c>
      <c r="S69" s="165">
        <v>95062.459031999999</v>
      </c>
      <c r="T69" s="165">
        <v>77662.008927000017</v>
      </c>
      <c r="V69" s="160" t="s">
        <v>130</v>
      </c>
      <c r="W69" s="375">
        <v>88822.516585000005</v>
      </c>
      <c r="X69" s="375">
        <v>133108.20465699999</v>
      </c>
      <c r="Y69" s="375">
        <v>137196.65270000004</v>
      </c>
      <c r="Z69" s="375">
        <v>140365</v>
      </c>
      <c r="AA69" s="375">
        <v>136137.291042</v>
      </c>
      <c r="AB69" s="375">
        <v>135231.91861799997</v>
      </c>
      <c r="AC69" s="375">
        <v>135844.34124400001</v>
      </c>
      <c r="AD69" s="375">
        <v>123117.44785700001</v>
      </c>
      <c r="AE69" s="503">
        <v>130094</v>
      </c>
      <c r="AF69" s="503">
        <v>122817.06683200001</v>
      </c>
      <c r="AG69" s="503">
        <v>134036.70303599999</v>
      </c>
      <c r="AH69" s="503">
        <v>128779</v>
      </c>
      <c r="AI69" s="503">
        <v>133640</v>
      </c>
      <c r="AJ69" s="503">
        <v>122483.057344</v>
      </c>
      <c r="AK69" s="503">
        <v>118058.713074</v>
      </c>
      <c r="AL69" s="503">
        <v>118058.713074</v>
      </c>
      <c r="AM69" s="503">
        <v>538981.29229500017</v>
      </c>
      <c r="AN69" s="503">
        <v>112809.94851799999</v>
      </c>
    </row>
    <row r="70" spans="2:40" ht="15">
      <c r="B70" s="170" t="s">
        <v>131</v>
      </c>
      <c r="C70" s="171"/>
      <c r="D70" s="171"/>
      <c r="E70" s="171"/>
      <c r="F70" s="171"/>
      <c r="G70" s="171"/>
      <c r="H70" s="171"/>
      <c r="I70" s="171"/>
      <c r="J70" s="171"/>
      <c r="K70" s="171"/>
      <c r="L70" s="171"/>
      <c r="M70" s="171"/>
      <c r="N70" s="171"/>
      <c r="O70" s="171"/>
      <c r="P70" s="171"/>
      <c r="Q70" s="171"/>
      <c r="R70" s="171"/>
      <c r="S70" s="171"/>
      <c r="T70" s="171"/>
      <c r="V70" s="170" t="s">
        <v>131</v>
      </c>
      <c r="W70" s="376"/>
      <c r="X70" s="376"/>
      <c r="Y70" s="376"/>
      <c r="Z70" s="376"/>
      <c r="AA70" s="376"/>
      <c r="AB70" s="376"/>
      <c r="AC70" s="376"/>
      <c r="AD70" s="376"/>
      <c r="AE70" s="504"/>
      <c r="AF70" s="504"/>
      <c r="AG70" s="504"/>
      <c r="AH70" s="504"/>
      <c r="AI70" s="504" t="s">
        <v>117</v>
      </c>
      <c r="AJ70" s="504" t="s">
        <v>117</v>
      </c>
      <c r="AK70" s="504"/>
      <c r="AL70" s="504"/>
      <c r="AM70" s="504"/>
      <c r="AN70" s="504"/>
    </row>
    <row r="71" spans="2:40" s="35" customFormat="1" ht="15.6">
      <c r="B71" s="162" t="s">
        <v>122</v>
      </c>
      <c r="C71" s="163">
        <v>496863</v>
      </c>
      <c r="D71" s="163">
        <v>493406</v>
      </c>
      <c r="E71" s="163">
        <v>497438</v>
      </c>
      <c r="F71" s="163">
        <v>487255</v>
      </c>
      <c r="G71" s="163">
        <v>495094</v>
      </c>
      <c r="H71" s="163">
        <v>619671</v>
      </c>
      <c r="I71" s="163">
        <v>474172</v>
      </c>
      <c r="J71" s="163">
        <v>626883</v>
      </c>
      <c r="K71" s="163">
        <v>627450</v>
      </c>
      <c r="L71" s="163">
        <v>765038</v>
      </c>
      <c r="M71" s="163">
        <v>608941</v>
      </c>
      <c r="N71" s="163">
        <v>605645</v>
      </c>
      <c r="O71" s="163">
        <v>610885</v>
      </c>
      <c r="P71" s="163">
        <v>605149.71300999995</v>
      </c>
      <c r="Q71" s="163">
        <v>611367.66704900004</v>
      </c>
      <c r="R71" s="163">
        <v>611836.56228900002</v>
      </c>
      <c r="S71" s="163">
        <v>616334.07324499998</v>
      </c>
      <c r="T71" s="163">
        <v>619998.59155200003</v>
      </c>
      <c r="V71" s="162" t="s">
        <v>122</v>
      </c>
      <c r="W71" s="374">
        <v>810872.78162300005</v>
      </c>
      <c r="X71" s="374">
        <v>793060.90998999996</v>
      </c>
      <c r="Y71" s="374">
        <v>815594.90945699997</v>
      </c>
      <c r="Z71" s="374">
        <v>826537</v>
      </c>
      <c r="AA71" s="374">
        <v>842602.75780999998</v>
      </c>
      <c r="AB71" s="374">
        <v>785198.38626900001</v>
      </c>
      <c r="AC71" s="374">
        <v>785426.64655199996</v>
      </c>
      <c r="AD71" s="374">
        <v>792607.28090200003</v>
      </c>
      <c r="AE71" s="502">
        <v>790355</v>
      </c>
      <c r="AF71" s="502">
        <v>736588.16676599998</v>
      </c>
      <c r="AG71" s="502">
        <v>733198.09516499995</v>
      </c>
      <c r="AH71" s="502">
        <v>748806</v>
      </c>
      <c r="AI71" s="502">
        <v>746954</v>
      </c>
      <c r="AJ71" s="502">
        <v>695153.09066700004</v>
      </c>
      <c r="AK71" s="502">
        <v>696369.18993200001</v>
      </c>
      <c r="AL71" s="502">
        <v>629969.75504900003</v>
      </c>
      <c r="AM71" s="502">
        <v>167369.45957499999</v>
      </c>
      <c r="AN71" s="502">
        <v>742130.62642700004</v>
      </c>
    </row>
    <row r="72" spans="2:40" s="35" customFormat="1" ht="15.6">
      <c r="B72" s="162" t="s">
        <v>123</v>
      </c>
      <c r="C72" s="163">
        <v>161074</v>
      </c>
      <c r="D72" s="163">
        <v>164349</v>
      </c>
      <c r="E72" s="163">
        <v>148174</v>
      </c>
      <c r="F72" s="163">
        <v>152929</v>
      </c>
      <c r="G72" s="163">
        <v>149009</v>
      </c>
      <c r="H72" s="163">
        <v>0</v>
      </c>
      <c r="I72" s="163">
        <v>149735</v>
      </c>
      <c r="J72" s="163">
        <v>157749</v>
      </c>
      <c r="K72" s="163">
        <v>149073</v>
      </c>
      <c r="L72" s="163">
        <v>903</v>
      </c>
      <c r="M72" s="163">
        <v>149509</v>
      </c>
      <c r="N72" s="163">
        <v>159598</v>
      </c>
      <c r="O72" s="163">
        <v>156384</v>
      </c>
      <c r="P72" s="163">
        <v>169595.62221900001</v>
      </c>
      <c r="Q72" s="163">
        <v>167875.36014899999</v>
      </c>
      <c r="R72" s="163">
        <v>173715.642448</v>
      </c>
      <c r="S72" s="163">
        <v>169075.533807</v>
      </c>
      <c r="T72" s="163">
        <v>178394.27674299999</v>
      </c>
      <c r="V72" s="162" t="s">
        <v>123</v>
      </c>
      <c r="W72" s="374">
        <v>166.016572</v>
      </c>
      <c r="X72" s="374">
        <v>122.22329000000001</v>
      </c>
      <c r="Y72" s="374">
        <v>92.554438000000005</v>
      </c>
      <c r="Z72" s="374">
        <v>65</v>
      </c>
      <c r="AA72" s="374">
        <v>52.058083000000003</v>
      </c>
      <c r="AB72" s="374">
        <v>33.210220999999997</v>
      </c>
      <c r="AC72" s="374">
        <v>7.5002449999999996</v>
      </c>
      <c r="AD72" s="374">
        <v>314.43536999999998</v>
      </c>
      <c r="AE72" s="502">
        <v>278</v>
      </c>
      <c r="AF72" s="502">
        <v>251.896738</v>
      </c>
      <c r="AG72" s="502">
        <v>524.043408</v>
      </c>
      <c r="AH72" s="502">
        <v>809</v>
      </c>
      <c r="AI72" s="502">
        <v>482</v>
      </c>
      <c r="AJ72" s="502">
        <v>1173.9821010000001</v>
      </c>
      <c r="AK72" s="502">
        <v>1055.239943</v>
      </c>
      <c r="AL72" s="502">
        <v>932.68410400000005</v>
      </c>
      <c r="AM72" s="502">
        <v>800.77657099999999</v>
      </c>
      <c r="AN72" s="502">
        <v>693.30519200000003</v>
      </c>
    </row>
    <row r="73" spans="2:40" s="35" customFormat="1" ht="15.6">
      <c r="B73" s="162" t="s">
        <v>132</v>
      </c>
      <c r="C73" s="163">
        <v>0</v>
      </c>
      <c r="D73" s="163">
        <v>0</v>
      </c>
      <c r="E73" s="163">
        <v>0</v>
      </c>
      <c r="F73" s="163">
        <v>0</v>
      </c>
      <c r="G73" s="163">
        <v>0</v>
      </c>
      <c r="H73" s="163">
        <v>0</v>
      </c>
      <c r="I73" s="163">
        <v>0</v>
      </c>
      <c r="J73" s="163">
        <v>0</v>
      </c>
      <c r="K73" s="163">
        <v>0</v>
      </c>
      <c r="L73" s="163">
        <v>0</v>
      </c>
      <c r="M73" s="163">
        <v>0</v>
      </c>
      <c r="N73" s="163">
        <v>0</v>
      </c>
      <c r="O73" s="163">
        <v>0</v>
      </c>
      <c r="P73" s="163">
        <v>0</v>
      </c>
      <c r="Q73" s="163">
        <v>0</v>
      </c>
      <c r="R73" s="163">
        <v>0</v>
      </c>
      <c r="S73" s="163">
        <v>0</v>
      </c>
      <c r="T73" s="163">
        <v>0</v>
      </c>
      <c r="V73" s="162" t="s">
        <v>132</v>
      </c>
      <c r="W73" s="374">
        <v>0</v>
      </c>
      <c r="X73" s="374">
        <v>0</v>
      </c>
      <c r="Y73" s="374">
        <v>0</v>
      </c>
      <c r="Z73" s="374" t="s">
        <v>569</v>
      </c>
      <c r="AA73" s="374">
        <v>0</v>
      </c>
      <c r="AB73" s="374">
        <v>0</v>
      </c>
      <c r="AC73" s="374">
        <v>0</v>
      </c>
      <c r="AD73" s="374">
        <v>0</v>
      </c>
      <c r="AE73" s="502" t="s">
        <v>569</v>
      </c>
      <c r="AF73" s="502">
        <v>0</v>
      </c>
      <c r="AG73" s="502">
        <v>0</v>
      </c>
      <c r="AH73" s="502" t="s">
        <v>567</v>
      </c>
      <c r="AI73" s="502" t="s">
        <v>567</v>
      </c>
      <c r="AJ73" s="502">
        <v>0</v>
      </c>
      <c r="AK73" s="502">
        <v>0</v>
      </c>
      <c r="AL73" s="502">
        <v>0</v>
      </c>
      <c r="AM73" s="502">
        <v>0</v>
      </c>
      <c r="AN73" s="502">
        <v>0</v>
      </c>
    </row>
    <row r="74" spans="2:40" s="35" customFormat="1" ht="15.6">
      <c r="B74" s="162" t="s">
        <v>125</v>
      </c>
      <c r="C74" s="163">
        <v>0</v>
      </c>
      <c r="D74" s="163">
        <v>0</v>
      </c>
      <c r="E74" s="163">
        <v>0</v>
      </c>
      <c r="F74" s="163">
        <v>0</v>
      </c>
      <c r="G74" s="163">
        <v>0</v>
      </c>
      <c r="H74" s="163">
        <v>0</v>
      </c>
      <c r="I74" s="163">
        <v>0</v>
      </c>
      <c r="J74" s="163">
        <v>0</v>
      </c>
      <c r="K74" s="163">
        <v>0</v>
      </c>
      <c r="L74" s="163">
        <v>0</v>
      </c>
      <c r="M74" s="163">
        <v>0</v>
      </c>
      <c r="N74" s="163">
        <v>0</v>
      </c>
      <c r="O74" s="163">
        <v>0</v>
      </c>
      <c r="P74" s="163">
        <v>0</v>
      </c>
      <c r="Q74" s="163">
        <v>0</v>
      </c>
      <c r="R74" s="163">
        <v>0</v>
      </c>
      <c r="S74" s="163">
        <v>0</v>
      </c>
      <c r="T74" s="163">
        <v>0</v>
      </c>
      <c r="V74" s="162" t="s">
        <v>125</v>
      </c>
      <c r="W74" s="374">
        <v>0</v>
      </c>
      <c r="X74" s="374">
        <v>0</v>
      </c>
      <c r="Y74" s="374">
        <v>0</v>
      </c>
      <c r="Z74" s="374" t="s">
        <v>569</v>
      </c>
      <c r="AA74" s="374">
        <v>0</v>
      </c>
      <c r="AB74" s="374">
        <v>0</v>
      </c>
      <c r="AC74" s="374">
        <v>0</v>
      </c>
      <c r="AD74" s="374">
        <v>0</v>
      </c>
      <c r="AE74" s="502" t="s">
        <v>569</v>
      </c>
      <c r="AF74" s="502">
        <v>0</v>
      </c>
      <c r="AG74" s="502">
        <v>0</v>
      </c>
      <c r="AH74" s="502" t="s">
        <v>567</v>
      </c>
      <c r="AI74" s="502" t="s">
        <v>567</v>
      </c>
      <c r="AJ74" s="502">
        <v>0</v>
      </c>
      <c r="AK74" s="502">
        <v>0</v>
      </c>
      <c r="AL74" s="502">
        <v>0</v>
      </c>
      <c r="AM74" s="502">
        <v>0</v>
      </c>
      <c r="AN74" s="502">
        <v>0</v>
      </c>
    </row>
    <row r="75" spans="2:40" s="35" customFormat="1" ht="15.6">
      <c r="B75" s="162" t="s">
        <v>126</v>
      </c>
      <c r="C75" s="163">
        <v>0</v>
      </c>
      <c r="D75" s="163">
        <v>0</v>
      </c>
      <c r="E75" s="163">
        <v>0</v>
      </c>
      <c r="F75" s="163">
        <v>0</v>
      </c>
      <c r="G75" s="163">
        <v>0</v>
      </c>
      <c r="H75" s="163">
        <v>0</v>
      </c>
      <c r="I75" s="163">
        <v>0</v>
      </c>
      <c r="J75" s="163">
        <v>0</v>
      </c>
      <c r="K75" s="163">
        <v>0</v>
      </c>
      <c r="L75" s="163">
        <v>0</v>
      </c>
      <c r="M75" s="163">
        <v>0</v>
      </c>
      <c r="N75" s="163">
        <v>0</v>
      </c>
      <c r="O75" s="163">
        <v>0</v>
      </c>
      <c r="P75" s="163">
        <v>0</v>
      </c>
      <c r="Q75" s="163">
        <v>0</v>
      </c>
      <c r="R75" s="163">
        <v>0</v>
      </c>
      <c r="S75" s="163">
        <v>0</v>
      </c>
      <c r="T75" s="163">
        <v>0</v>
      </c>
      <c r="V75" s="162" t="s">
        <v>126</v>
      </c>
      <c r="W75" s="374">
        <v>0</v>
      </c>
      <c r="X75" s="374">
        <v>0</v>
      </c>
      <c r="Y75" s="374">
        <v>0</v>
      </c>
      <c r="Z75" s="374" t="s">
        <v>569</v>
      </c>
      <c r="AA75" s="374">
        <v>0</v>
      </c>
      <c r="AB75" s="374">
        <v>0</v>
      </c>
      <c r="AC75" s="374">
        <v>0</v>
      </c>
      <c r="AD75" s="374">
        <v>0</v>
      </c>
      <c r="AE75" s="502" t="s">
        <v>569</v>
      </c>
      <c r="AF75" s="502">
        <v>0</v>
      </c>
      <c r="AG75" s="502">
        <v>0</v>
      </c>
      <c r="AH75" s="502" t="s">
        <v>567</v>
      </c>
      <c r="AI75" s="502" t="s">
        <v>567</v>
      </c>
      <c r="AJ75" s="502">
        <v>0</v>
      </c>
      <c r="AK75" s="502">
        <v>0</v>
      </c>
      <c r="AL75" s="502">
        <v>0</v>
      </c>
      <c r="AM75" s="502">
        <v>0</v>
      </c>
      <c r="AN75" s="502">
        <v>0</v>
      </c>
    </row>
    <row r="76" spans="2:40" s="35" customFormat="1" ht="15.6">
      <c r="B76" s="162" t="s">
        <v>127</v>
      </c>
      <c r="C76" s="163">
        <v>0</v>
      </c>
      <c r="D76" s="163">
        <v>0</v>
      </c>
      <c r="E76" s="163">
        <v>0</v>
      </c>
      <c r="F76" s="163">
        <v>0</v>
      </c>
      <c r="G76" s="163">
        <v>0</v>
      </c>
      <c r="H76" s="163">
        <v>0</v>
      </c>
      <c r="I76" s="163">
        <v>0</v>
      </c>
      <c r="J76" s="163">
        <v>0</v>
      </c>
      <c r="K76" s="163">
        <v>0</v>
      </c>
      <c r="L76" s="163">
        <v>0</v>
      </c>
      <c r="M76" s="163">
        <v>0</v>
      </c>
      <c r="N76" s="163">
        <v>0</v>
      </c>
      <c r="O76" s="163">
        <v>0</v>
      </c>
      <c r="P76" s="163">
        <v>0</v>
      </c>
      <c r="Q76" s="163">
        <v>0</v>
      </c>
      <c r="R76" s="163">
        <v>0</v>
      </c>
      <c r="S76" s="163">
        <v>0</v>
      </c>
      <c r="T76" s="163">
        <v>0</v>
      </c>
      <c r="V76" s="162" t="s">
        <v>127</v>
      </c>
      <c r="W76" s="374">
        <v>0</v>
      </c>
      <c r="X76" s="374">
        <v>0</v>
      </c>
      <c r="Y76" s="374">
        <v>0</v>
      </c>
      <c r="Z76" s="374" t="s">
        <v>569</v>
      </c>
      <c r="AA76" s="374">
        <v>0</v>
      </c>
      <c r="AB76" s="374">
        <v>0</v>
      </c>
      <c r="AC76" s="374">
        <v>0</v>
      </c>
      <c r="AD76" s="374">
        <v>0</v>
      </c>
      <c r="AE76" s="502" t="s">
        <v>569</v>
      </c>
      <c r="AF76" s="502">
        <v>0</v>
      </c>
      <c r="AG76" s="502">
        <v>0</v>
      </c>
      <c r="AH76" s="502" t="s">
        <v>567</v>
      </c>
      <c r="AI76" s="502" t="s">
        <v>567</v>
      </c>
      <c r="AJ76" s="502">
        <v>0</v>
      </c>
      <c r="AK76" s="502">
        <v>0</v>
      </c>
      <c r="AL76" s="502">
        <v>0</v>
      </c>
      <c r="AM76" s="502">
        <v>0</v>
      </c>
      <c r="AN76" s="502">
        <v>0</v>
      </c>
    </row>
    <row r="77" spans="2:40" s="35" customFormat="1" ht="15.6">
      <c r="B77" s="162" t="s">
        <v>185</v>
      </c>
      <c r="C77" s="163">
        <v>72183</v>
      </c>
      <c r="D77" s="163">
        <v>84171</v>
      </c>
      <c r="E77" s="163">
        <v>86079</v>
      </c>
      <c r="F77" s="163">
        <v>87753</v>
      </c>
      <c r="G77" s="163">
        <v>89323</v>
      </c>
      <c r="H77" s="163">
        <v>89746</v>
      </c>
      <c r="I77" s="163">
        <v>93777</v>
      </c>
      <c r="J77" s="163">
        <v>94007</v>
      </c>
      <c r="K77" s="163">
        <v>98062</v>
      </c>
      <c r="L77" s="163">
        <v>100617</v>
      </c>
      <c r="M77" s="163">
        <v>102471</v>
      </c>
      <c r="N77" s="163">
        <v>104655</v>
      </c>
      <c r="O77" s="163">
        <v>109979</v>
      </c>
      <c r="P77" s="163">
        <v>109616.095346</v>
      </c>
      <c r="Q77" s="163">
        <v>111117.06804699999</v>
      </c>
      <c r="R77" s="163">
        <v>113124.88226499999</v>
      </c>
      <c r="S77" s="163">
        <v>115640.40788100001</v>
      </c>
      <c r="T77" s="163">
        <v>110045.521048</v>
      </c>
      <c r="V77" s="162" t="s">
        <v>185</v>
      </c>
      <c r="W77" s="374">
        <v>110900.750611</v>
      </c>
      <c r="X77" s="374">
        <v>98245.723693000007</v>
      </c>
      <c r="Y77" s="374">
        <v>102473.684418</v>
      </c>
      <c r="Z77" s="374">
        <v>107375</v>
      </c>
      <c r="AA77" s="374">
        <v>113032.533305</v>
      </c>
      <c r="AB77" s="374">
        <v>117865.220489</v>
      </c>
      <c r="AC77" s="374">
        <v>122752.67241899999</v>
      </c>
      <c r="AD77" s="374">
        <v>129187.165857</v>
      </c>
      <c r="AE77" s="502">
        <v>134528</v>
      </c>
      <c r="AF77" s="502">
        <v>142574.61102800001</v>
      </c>
      <c r="AG77" s="502">
        <v>150023.82461700001</v>
      </c>
      <c r="AH77" s="502">
        <v>154329</v>
      </c>
      <c r="AI77" s="502">
        <v>160402</v>
      </c>
      <c r="AJ77" s="502">
        <v>167446.58764899999</v>
      </c>
      <c r="AK77" s="502">
        <v>174708.716537</v>
      </c>
      <c r="AL77" s="502">
        <v>181889.01168699999</v>
      </c>
      <c r="AM77" s="502">
        <v>185696.864998</v>
      </c>
      <c r="AN77" s="502">
        <v>194560.08467800001</v>
      </c>
    </row>
    <row r="78" spans="2:40" ht="15">
      <c r="B78" s="160" t="s">
        <v>133</v>
      </c>
      <c r="C78" s="165">
        <f t="shared" ref="C78:N78" si="6">SUM(C71:C77)</f>
        <v>730120</v>
      </c>
      <c r="D78" s="165">
        <f t="shared" si="6"/>
        <v>741926</v>
      </c>
      <c r="E78" s="165">
        <f t="shared" si="6"/>
        <v>731691</v>
      </c>
      <c r="F78" s="165">
        <f t="shared" si="6"/>
        <v>727937</v>
      </c>
      <c r="G78" s="165">
        <f t="shared" si="6"/>
        <v>733426</v>
      </c>
      <c r="H78" s="165">
        <f t="shared" si="6"/>
        <v>709417</v>
      </c>
      <c r="I78" s="165">
        <f t="shared" si="6"/>
        <v>717684</v>
      </c>
      <c r="J78" s="165">
        <f t="shared" si="6"/>
        <v>878639</v>
      </c>
      <c r="K78" s="165">
        <f t="shared" si="6"/>
        <v>874585</v>
      </c>
      <c r="L78" s="165">
        <f t="shared" si="6"/>
        <v>866558</v>
      </c>
      <c r="M78" s="165">
        <f t="shared" si="6"/>
        <v>860921</v>
      </c>
      <c r="N78" s="165">
        <f t="shared" si="6"/>
        <v>869898</v>
      </c>
      <c r="O78" s="165">
        <v>877248</v>
      </c>
      <c r="P78" s="165">
        <f>SUM(P71:P77)</f>
        <v>884361.43057500001</v>
      </c>
      <c r="Q78" s="165">
        <f>SUM(Q71:Q77)</f>
        <v>890360.09524499997</v>
      </c>
      <c r="R78" s="165">
        <v>898677.08700200007</v>
      </c>
      <c r="S78" s="165">
        <v>901050.01493299997</v>
      </c>
      <c r="T78" s="165">
        <v>908438.38934300002</v>
      </c>
      <c r="V78" s="160" t="s">
        <v>133</v>
      </c>
      <c r="W78" s="375">
        <v>921939.54880600004</v>
      </c>
      <c r="X78" s="375">
        <v>891428.85697299999</v>
      </c>
      <c r="Y78" s="375">
        <v>918161.14831299998</v>
      </c>
      <c r="Z78" s="375">
        <v>933976</v>
      </c>
      <c r="AA78" s="375">
        <v>955687.34919800004</v>
      </c>
      <c r="AB78" s="375">
        <v>903096.816979</v>
      </c>
      <c r="AC78" s="375">
        <v>908186.81921599992</v>
      </c>
      <c r="AD78" s="375">
        <v>922108.88212900003</v>
      </c>
      <c r="AE78" s="503">
        <v>925160</v>
      </c>
      <c r="AF78" s="503">
        <v>879414.67453199998</v>
      </c>
      <c r="AG78" s="503">
        <v>883745.96319000004</v>
      </c>
      <c r="AH78" s="503">
        <v>903945</v>
      </c>
      <c r="AI78" s="503">
        <v>907838</v>
      </c>
      <c r="AJ78" s="503">
        <v>863773.66041700006</v>
      </c>
      <c r="AK78" s="503">
        <v>872133.14641200006</v>
      </c>
      <c r="AL78" s="503">
        <v>812791.45084000006</v>
      </c>
      <c r="AM78" s="503">
        <v>353867.10114399996</v>
      </c>
      <c r="AN78" s="503">
        <v>937384.01629699999</v>
      </c>
    </row>
    <row r="79" spans="2:40" ht="15">
      <c r="B79" s="114" t="s">
        <v>134</v>
      </c>
      <c r="C79" s="164">
        <f t="shared" ref="C79:N79" si="7">+C69+C78</f>
        <v>799236</v>
      </c>
      <c r="D79" s="164">
        <f t="shared" si="7"/>
        <v>797388</v>
      </c>
      <c r="E79" s="164">
        <f t="shared" si="7"/>
        <v>793875</v>
      </c>
      <c r="F79" s="164">
        <f t="shared" si="7"/>
        <v>788250</v>
      </c>
      <c r="G79" s="164">
        <f t="shared" si="7"/>
        <v>803035</v>
      </c>
      <c r="H79" s="164">
        <f t="shared" si="7"/>
        <v>789220</v>
      </c>
      <c r="I79" s="164">
        <f t="shared" si="7"/>
        <v>801342</v>
      </c>
      <c r="J79" s="164">
        <f t="shared" si="7"/>
        <v>939898</v>
      </c>
      <c r="K79" s="164">
        <f t="shared" si="7"/>
        <v>954770</v>
      </c>
      <c r="L79" s="164">
        <f t="shared" si="7"/>
        <v>940298</v>
      </c>
      <c r="M79" s="164">
        <f t="shared" si="7"/>
        <v>950737</v>
      </c>
      <c r="N79" s="164">
        <f t="shared" si="7"/>
        <v>949187</v>
      </c>
      <c r="O79" s="164">
        <v>966014</v>
      </c>
      <c r="P79" s="164">
        <f>+P78+P69</f>
        <v>972513.10203299997</v>
      </c>
      <c r="Q79" s="164">
        <f>+Q78+Q69</f>
        <v>981612.67277900001</v>
      </c>
      <c r="R79" s="164">
        <v>981112.40486800007</v>
      </c>
      <c r="S79" s="164">
        <v>996112.47396500001</v>
      </c>
      <c r="T79" s="164">
        <v>986100.39827000001</v>
      </c>
      <c r="V79" s="114" t="s">
        <v>134</v>
      </c>
      <c r="W79" s="373">
        <v>1010762.065391</v>
      </c>
      <c r="X79" s="373">
        <v>1024537.06163</v>
      </c>
      <c r="Y79" s="373">
        <v>1055357.8010130001</v>
      </c>
      <c r="Z79" s="373">
        <v>1074342</v>
      </c>
      <c r="AA79" s="373">
        <v>1091824.6402400001</v>
      </c>
      <c r="AB79" s="373">
        <v>1038328.735597</v>
      </c>
      <c r="AC79" s="373">
        <v>1044031.1604599999</v>
      </c>
      <c r="AD79" s="373">
        <v>1045226.3299860001</v>
      </c>
      <c r="AE79" s="500">
        <v>1055255</v>
      </c>
      <c r="AF79" s="500">
        <v>1002231.741364</v>
      </c>
      <c r="AG79" s="500">
        <v>1017782.6662260001</v>
      </c>
      <c r="AH79" s="500">
        <v>1032724</v>
      </c>
      <c r="AI79" s="500">
        <v>1041478</v>
      </c>
      <c r="AJ79" s="500">
        <v>986256.71776100004</v>
      </c>
      <c r="AK79" s="500">
        <v>990191.85948600003</v>
      </c>
      <c r="AL79" s="500">
        <v>1039530.988508</v>
      </c>
      <c r="AM79" s="500">
        <v>892848.39343900012</v>
      </c>
      <c r="AN79" s="500">
        <v>1050193.9648150001</v>
      </c>
    </row>
    <row r="80" spans="2:40" ht="15">
      <c r="B80" s="116"/>
      <c r="C80" s="166"/>
      <c r="D80" s="166"/>
      <c r="E80" s="166"/>
      <c r="F80" s="166"/>
      <c r="G80" s="166"/>
      <c r="H80" s="166"/>
      <c r="I80" s="166"/>
      <c r="J80" s="166"/>
      <c r="K80" s="166"/>
      <c r="L80" s="166"/>
      <c r="M80" s="166"/>
      <c r="N80" s="166"/>
      <c r="O80" s="166"/>
      <c r="P80" s="166"/>
      <c r="Q80" s="166"/>
      <c r="R80" s="166"/>
      <c r="S80" s="166">
        <v>0</v>
      </c>
      <c r="T80" s="166"/>
      <c r="V80" s="116"/>
      <c r="W80" s="377"/>
      <c r="X80" s="377">
        <v>0</v>
      </c>
      <c r="Y80" s="377"/>
      <c r="Z80" s="377"/>
      <c r="AA80" s="377"/>
      <c r="AB80" s="377"/>
      <c r="AC80" s="377"/>
      <c r="AD80" s="377"/>
      <c r="AE80" s="505"/>
      <c r="AF80" s="505"/>
      <c r="AG80" s="505"/>
      <c r="AH80" s="505"/>
      <c r="AI80" s="505" t="s">
        <v>117</v>
      </c>
      <c r="AJ80" s="505" t="s">
        <v>117</v>
      </c>
      <c r="AK80" s="505"/>
      <c r="AL80" s="505"/>
      <c r="AM80" s="505"/>
      <c r="AN80" s="505"/>
    </row>
    <row r="81" spans="2:40" ht="15">
      <c r="B81" s="170" t="s">
        <v>135</v>
      </c>
      <c r="C81" s="171"/>
      <c r="D81" s="171"/>
      <c r="E81" s="171"/>
      <c r="F81" s="171"/>
      <c r="G81" s="171"/>
      <c r="H81" s="171"/>
      <c r="I81" s="171"/>
      <c r="J81" s="171"/>
      <c r="K81" s="171"/>
      <c r="L81" s="171"/>
      <c r="M81" s="171"/>
      <c r="N81" s="171"/>
      <c r="O81" s="171"/>
      <c r="P81" s="171"/>
      <c r="Q81" s="171"/>
      <c r="R81" s="171"/>
      <c r="S81" s="171"/>
      <c r="T81" s="171"/>
      <c r="V81" s="170" t="s">
        <v>135</v>
      </c>
      <c r="W81" s="376"/>
      <c r="X81" s="376"/>
      <c r="Y81" s="376"/>
      <c r="Z81" s="376"/>
      <c r="AA81" s="376"/>
      <c r="AB81" s="376"/>
      <c r="AC81" s="376"/>
      <c r="AD81" s="376"/>
      <c r="AE81" s="504"/>
      <c r="AF81" s="504"/>
      <c r="AG81" s="504"/>
      <c r="AH81" s="504"/>
      <c r="AI81" s="504" t="s">
        <v>117</v>
      </c>
      <c r="AJ81" s="504" t="s">
        <v>117</v>
      </c>
      <c r="AK81" s="504"/>
      <c r="AL81" s="504"/>
      <c r="AM81" s="504"/>
      <c r="AN81" s="504"/>
    </row>
    <row r="82" spans="2:40" s="35" customFormat="1" ht="15.6">
      <c r="B82" s="162" t="s">
        <v>136</v>
      </c>
      <c r="C82" s="163">
        <v>85214</v>
      </c>
      <c r="D82" s="163">
        <v>85214</v>
      </c>
      <c r="E82" s="163">
        <v>85214</v>
      </c>
      <c r="F82" s="163">
        <v>85214</v>
      </c>
      <c r="G82" s="163">
        <v>85214</v>
      </c>
      <c r="H82" s="163">
        <v>85214</v>
      </c>
      <c r="I82" s="163">
        <v>85214</v>
      </c>
      <c r="J82" s="163">
        <v>85214</v>
      </c>
      <c r="K82" s="163">
        <v>85214</v>
      </c>
      <c r="L82" s="163">
        <v>85214</v>
      </c>
      <c r="M82" s="163">
        <v>85214</v>
      </c>
      <c r="N82" s="163">
        <v>85214</v>
      </c>
      <c r="O82" s="163">
        <v>85214</v>
      </c>
      <c r="P82" s="163">
        <v>85214.499991000004</v>
      </c>
      <c r="Q82" s="163">
        <v>85214.499991000004</v>
      </c>
      <c r="R82" s="163">
        <v>85214.499991000004</v>
      </c>
      <c r="S82" s="163">
        <v>85214.499991000004</v>
      </c>
      <c r="T82" s="163">
        <v>85214.499991000004</v>
      </c>
      <c r="V82" s="162" t="s">
        <v>136</v>
      </c>
      <c r="W82" s="374">
        <v>85214.499991000004</v>
      </c>
      <c r="X82" s="374">
        <v>85214.499991000004</v>
      </c>
      <c r="Y82" s="374">
        <v>85214.499991000004</v>
      </c>
      <c r="Z82" s="374">
        <v>85214</v>
      </c>
      <c r="AA82" s="374">
        <v>85214.499991000004</v>
      </c>
      <c r="AB82" s="374">
        <v>85214.499991000004</v>
      </c>
      <c r="AC82" s="374">
        <v>85214.499991000004</v>
      </c>
      <c r="AD82" s="374">
        <v>85214.499991000004</v>
      </c>
      <c r="AE82" s="502">
        <v>85214</v>
      </c>
      <c r="AF82" s="502">
        <v>85214.499991000004</v>
      </c>
      <c r="AG82" s="502">
        <v>85214.499991000004</v>
      </c>
      <c r="AH82" s="502">
        <v>85214</v>
      </c>
      <c r="AI82" s="502">
        <v>85214</v>
      </c>
      <c r="AJ82" s="502">
        <v>85214.499991000004</v>
      </c>
      <c r="AK82" s="502">
        <v>85214.499991000004</v>
      </c>
      <c r="AL82" s="502">
        <v>85214.499991000004</v>
      </c>
      <c r="AM82" s="502">
        <v>85214.499991000004</v>
      </c>
      <c r="AN82" s="502">
        <v>85214.499991000004</v>
      </c>
    </row>
    <row r="83" spans="2:40" s="35" customFormat="1" ht="15.6">
      <c r="B83" s="162" t="s">
        <v>137</v>
      </c>
      <c r="C83" s="163">
        <v>0</v>
      </c>
      <c r="D83" s="163">
        <v>0</v>
      </c>
      <c r="E83" s="163">
        <v>0</v>
      </c>
      <c r="F83" s="163">
        <v>0</v>
      </c>
      <c r="G83" s="163">
        <v>0</v>
      </c>
      <c r="H83" s="163">
        <v>0</v>
      </c>
      <c r="I83" s="163">
        <v>0</v>
      </c>
      <c r="J83" s="163">
        <v>0</v>
      </c>
      <c r="K83" s="163">
        <v>0</v>
      </c>
      <c r="L83" s="163">
        <v>0</v>
      </c>
      <c r="M83" s="163">
        <v>0</v>
      </c>
      <c r="N83" s="163">
        <v>0</v>
      </c>
      <c r="O83" s="163">
        <v>0</v>
      </c>
      <c r="P83" s="163">
        <v>0</v>
      </c>
      <c r="Q83" s="163">
        <v>0</v>
      </c>
      <c r="R83" s="163">
        <v>0</v>
      </c>
      <c r="S83" s="163">
        <v>0</v>
      </c>
      <c r="T83" s="163">
        <v>0</v>
      </c>
      <c r="V83" s="162" t="s">
        <v>137</v>
      </c>
      <c r="W83" s="374">
        <v>0</v>
      </c>
      <c r="X83" s="374">
        <v>0</v>
      </c>
      <c r="Y83" s="374">
        <v>0</v>
      </c>
      <c r="Z83" s="374" t="s">
        <v>569</v>
      </c>
      <c r="AA83" s="374">
        <v>0</v>
      </c>
      <c r="AB83" s="374">
        <v>0</v>
      </c>
      <c r="AC83" s="374">
        <v>0</v>
      </c>
      <c r="AD83" s="374">
        <v>0</v>
      </c>
      <c r="AE83" s="502" t="s">
        <v>569</v>
      </c>
      <c r="AF83" s="502">
        <v>0</v>
      </c>
      <c r="AG83" s="502">
        <v>0</v>
      </c>
      <c r="AH83" s="502" t="s">
        <v>567</v>
      </c>
      <c r="AI83" s="502" t="s">
        <v>567</v>
      </c>
      <c r="AJ83" s="502">
        <v>0</v>
      </c>
      <c r="AK83" s="502">
        <v>0</v>
      </c>
      <c r="AL83" s="502">
        <v>0</v>
      </c>
      <c r="AM83" s="502">
        <v>0</v>
      </c>
      <c r="AN83" s="502">
        <v>0</v>
      </c>
    </row>
    <row r="84" spans="2:40" s="35" customFormat="1" ht="15.6">
      <c r="B84" s="162" t="s">
        <v>138</v>
      </c>
      <c r="C84" s="163">
        <v>0</v>
      </c>
      <c r="D84" s="163">
        <v>0</v>
      </c>
      <c r="E84" s="163">
        <v>0</v>
      </c>
      <c r="F84" s="163">
        <v>0</v>
      </c>
      <c r="G84" s="163">
        <v>0</v>
      </c>
      <c r="H84" s="163">
        <v>0</v>
      </c>
      <c r="I84" s="163">
        <v>0</v>
      </c>
      <c r="J84" s="163">
        <v>0</v>
      </c>
      <c r="K84" s="163">
        <v>0</v>
      </c>
      <c r="L84" s="163">
        <v>0</v>
      </c>
      <c r="M84" s="163">
        <v>0</v>
      </c>
      <c r="N84" s="163">
        <v>0</v>
      </c>
      <c r="O84" s="163">
        <v>0</v>
      </c>
      <c r="P84" s="163">
        <v>0</v>
      </c>
      <c r="Q84" s="163">
        <v>0</v>
      </c>
      <c r="R84" s="163">
        <v>0</v>
      </c>
      <c r="S84" s="163">
        <v>0</v>
      </c>
      <c r="T84" s="163">
        <v>0</v>
      </c>
      <c r="V84" s="162" t="s">
        <v>138</v>
      </c>
      <c r="W84" s="374">
        <v>0</v>
      </c>
      <c r="X84" s="374">
        <v>0</v>
      </c>
      <c r="Y84" s="374">
        <v>0</v>
      </c>
      <c r="Z84" s="374" t="s">
        <v>569</v>
      </c>
      <c r="AA84" s="374">
        <v>0</v>
      </c>
      <c r="AB84" s="374">
        <v>0</v>
      </c>
      <c r="AC84" s="374">
        <v>0</v>
      </c>
      <c r="AD84" s="374">
        <v>0</v>
      </c>
      <c r="AE84" s="502" t="s">
        <v>569</v>
      </c>
      <c r="AF84" s="502">
        <v>0</v>
      </c>
      <c r="AG84" s="502">
        <v>0</v>
      </c>
      <c r="AH84" s="502" t="s">
        <v>567</v>
      </c>
      <c r="AI84" s="502" t="s">
        <v>567</v>
      </c>
      <c r="AJ84" s="502">
        <v>0</v>
      </c>
      <c r="AK84" s="502">
        <v>0</v>
      </c>
      <c r="AL84" s="502">
        <v>0</v>
      </c>
      <c r="AM84" s="502">
        <v>0</v>
      </c>
      <c r="AN84" s="502">
        <v>0</v>
      </c>
    </row>
    <row r="85" spans="2:40" s="35" customFormat="1" ht="15.6">
      <c r="B85" s="162" t="s">
        <v>139</v>
      </c>
      <c r="C85" s="163">
        <v>193927</v>
      </c>
      <c r="D85" s="163">
        <v>236233</v>
      </c>
      <c r="E85" s="163">
        <v>281327</v>
      </c>
      <c r="F85" s="163">
        <v>281327</v>
      </c>
      <c r="G85" s="163">
        <v>281327</v>
      </c>
      <c r="H85" s="163">
        <v>281225</v>
      </c>
      <c r="I85" s="163">
        <v>324193</v>
      </c>
      <c r="J85" s="163">
        <v>324193</v>
      </c>
      <c r="K85" s="163">
        <v>324193</v>
      </c>
      <c r="L85" s="163">
        <v>324193</v>
      </c>
      <c r="M85" s="163">
        <v>318693</v>
      </c>
      <c r="N85" s="163">
        <v>318693</v>
      </c>
      <c r="O85" s="163">
        <v>318693</v>
      </c>
      <c r="P85" s="163">
        <v>318693.229207</v>
      </c>
      <c r="Q85" s="163">
        <v>357704.89399499999</v>
      </c>
      <c r="R85" s="163">
        <v>357704.89399499999</v>
      </c>
      <c r="S85" s="163">
        <v>357704.89399499999</v>
      </c>
      <c r="T85" s="163">
        <v>302116.86199499998</v>
      </c>
      <c r="V85" s="162" t="s">
        <v>139</v>
      </c>
      <c r="W85" s="374">
        <v>345594.87307600002</v>
      </c>
      <c r="X85" s="374">
        <v>345594.87307600002</v>
      </c>
      <c r="Y85" s="374">
        <v>345594.87307600002</v>
      </c>
      <c r="Z85" s="374">
        <v>418528</v>
      </c>
      <c r="AA85" s="374">
        <v>418528.294077</v>
      </c>
      <c r="AB85" s="374">
        <v>389899.24607699999</v>
      </c>
      <c r="AC85" s="374">
        <v>389899.24607699999</v>
      </c>
      <c r="AD85" s="374">
        <v>480270.80683999998</v>
      </c>
      <c r="AE85" s="502">
        <v>480271</v>
      </c>
      <c r="AF85" s="502">
        <v>480270.80683999998</v>
      </c>
      <c r="AG85" s="502">
        <v>480270.80683999998</v>
      </c>
      <c r="AH85" s="502">
        <v>480271</v>
      </c>
      <c r="AI85" s="502">
        <v>574202</v>
      </c>
      <c r="AJ85" s="502">
        <v>542815.46960399998</v>
      </c>
      <c r="AK85" s="502">
        <v>542815.46960399998</v>
      </c>
      <c r="AL85" s="502">
        <v>608407.89238099998</v>
      </c>
      <c r="AM85" s="502">
        <v>636518.89055400004</v>
      </c>
      <c r="AN85" s="502">
        <v>503726.42855399998</v>
      </c>
    </row>
    <row r="86" spans="2:40" s="35" customFormat="1" ht="15.6">
      <c r="B86" s="162" t="s">
        <v>140</v>
      </c>
      <c r="C86" s="163">
        <v>42306</v>
      </c>
      <c r="D86" s="163">
        <v>45093</v>
      </c>
      <c r="E86" s="163">
        <v>9565</v>
      </c>
      <c r="F86" s="163">
        <v>19422</v>
      </c>
      <c r="G86" s="163">
        <v>26900</v>
      </c>
      <c r="H86" s="163">
        <v>42969</v>
      </c>
      <c r="I86" s="163">
        <v>10807</v>
      </c>
      <c r="J86" s="163">
        <v>19876</v>
      </c>
      <c r="K86" s="163">
        <v>33777</v>
      </c>
      <c r="L86" s="163">
        <v>45514</v>
      </c>
      <c r="M86" s="163">
        <v>10774</v>
      </c>
      <c r="N86" s="163">
        <v>18189</v>
      </c>
      <c r="O86" s="163">
        <v>33112</v>
      </c>
      <c r="P86" s="163">
        <v>39011.664788000002</v>
      </c>
      <c r="Q86" s="163">
        <v>11526.165836</v>
      </c>
      <c r="R86" s="163">
        <v>23572.413223</v>
      </c>
      <c r="S86" s="163">
        <v>33497.750252999991</v>
      </c>
      <c r="T86" s="163">
        <v>43478.011079999997</v>
      </c>
      <c r="V86" s="162" t="s">
        <v>140</v>
      </c>
      <c r="W86" s="374">
        <v>3398.020638</v>
      </c>
      <c r="X86" s="374">
        <v>9911.820232</v>
      </c>
      <c r="Y86" s="374">
        <v>44180.694109999997</v>
      </c>
      <c r="Z86" s="374">
        <v>72933</v>
      </c>
      <c r="AA86" s="374">
        <v>21929.186812</v>
      </c>
      <c r="AB86" s="374">
        <v>45145.837046000001</v>
      </c>
      <c r="AC86" s="374">
        <v>65677.043724999996</v>
      </c>
      <c r="AD86" s="374">
        <v>90371.560763000001</v>
      </c>
      <c r="AE86" s="502">
        <v>18955</v>
      </c>
      <c r="AF86" s="502">
        <v>47929.260498000003</v>
      </c>
      <c r="AG86" s="502">
        <v>73545.707939999993</v>
      </c>
      <c r="AH86" s="502">
        <v>93931</v>
      </c>
      <c r="AI86" s="502">
        <v>24076</v>
      </c>
      <c r="AJ86" s="502">
        <v>48425.581688999999</v>
      </c>
      <c r="AK86" s="502">
        <v>70542.764093000005</v>
      </c>
      <c r="AL86" s="502">
        <v>93703.42095</v>
      </c>
      <c r="AM86" s="502">
        <v>11442.126313000001</v>
      </c>
      <c r="AN86" s="502">
        <v>48900.893683000002</v>
      </c>
    </row>
    <row r="87" spans="2:40" s="35" customFormat="1" ht="15.6">
      <c r="B87" s="162" t="s">
        <v>141</v>
      </c>
      <c r="C87" s="163">
        <v>4355</v>
      </c>
      <c r="D87" s="163">
        <v>2292</v>
      </c>
      <c r="E87" s="163">
        <v>1745</v>
      </c>
      <c r="F87" s="163">
        <v>1107</v>
      </c>
      <c r="G87" s="163">
        <v>1411</v>
      </c>
      <c r="H87" s="163">
        <v>2883</v>
      </c>
      <c r="I87" s="163">
        <v>2886</v>
      </c>
      <c r="J87" s="163">
        <v>2826</v>
      </c>
      <c r="K87" s="163">
        <v>2802</v>
      </c>
      <c r="L87" s="163">
        <v>3550</v>
      </c>
      <c r="M87" s="163">
        <v>4748</v>
      </c>
      <c r="N87" s="163">
        <v>5039</v>
      </c>
      <c r="O87" s="163">
        <v>4745</v>
      </c>
      <c r="P87" s="163">
        <v>4603.9519250000003</v>
      </c>
      <c r="Q87" s="163">
        <v>4518.948727</v>
      </c>
      <c r="R87" s="163">
        <v>4391.9058059999998</v>
      </c>
      <c r="S87" s="163">
        <v>4203.1314650000004</v>
      </c>
      <c r="T87" s="163">
        <v>3751.3774039999998</v>
      </c>
      <c r="V87" s="162" t="s">
        <v>141</v>
      </c>
      <c r="W87" s="374">
        <v>3381.538638</v>
      </c>
      <c r="X87" s="374">
        <v>1.9665140000000001</v>
      </c>
      <c r="Y87" s="374">
        <v>1.9999999999999999E-6</v>
      </c>
      <c r="Z87" s="374">
        <v>0</v>
      </c>
      <c r="AA87" s="374">
        <v>0</v>
      </c>
      <c r="AB87" s="374">
        <v>0</v>
      </c>
      <c r="AC87" s="374">
        <v>0</v>
      </c>
      <c r="AD87" s="374">
        <v>0</v>
      </c>
      <c r="AE87" s="502" t="s">
        <v>569</v>
      </c>
      <c r="AF87" s="502">
        <v>0</v>
      </c>
      <c r="AG87" s="502">
        <v>0</v>
      </c>
      <c r="AH87" s="502" t="s">
        <v>567</v>
      </c>
      <c r="AI87" s="502" t="s">
        <v>567</v>
      </c>
      <c r="AJ87" s="502">
        <v>0</v>
      </c>
      <c r="AK87" s="502">
        <v>0</v>
      </c>
      <c r="AL87" s="502">
        <v>0</v>
      </c>
      <c r="AM87" s="502">
        <v>0</v>
      </c>
      <c r="AN87" s="502">
        <v>0</v>
      </c>
    </row>
    <row r="88" spans="2:40" ht="15">
      <c r="B88" s="160" t="s">
        <v>144</v>
      </c>
      <c r="C88" s="165">
        <f t="shared" ref="C88:N88" si="8">SUM(C82:C87)</f>
        <v>325802</v>
      </c>
      <c r="D88" s="165">
        <f t="shared" si="8"/>
        <v>368832</v>
      </c>
      <c r="E88" s="165">
        <f t="shared" si="8"/>
        <v>377851</v>
      </c>
      <c r="F88" s="165">
        <f t="shared" si="8"/>
        <v>387070</v>
      </c>
      <c r="G88" s="165">
        <f t="shared" si="8"/>
        <v>394852</v>
      </c>
      <c r="H88" s="165">
        <f t="shared" si="8"/>
        <v>412291</v>
      </c>
      <c r="I88" s="165">
        <f t="shared" si="8"/>
        <v>423100</v>
      </c>
      <c r="J88" s="165">
        <f t="shared" si="8"/>
        <v>432109</v>
      </c>
      <c r="K88" s="165">
        <f t="shared" si="8"/>
        <v>445986</v>
      </c>
      <c r="L88" s="165">
        <f t="shared" si="8"/>
        <v>458471</v>
      </c>
      <c r="M88" s="165">
        <f t="shared" si="8"/>
        <v>419429</v>
      </c>
      <c r="N88" s="165">
        <f t="shared" si="8"/>
        <v>427135</v>
      </c>
      <c r="O88" s="165">
        <v>441764</v>
      </c>
      <c r="P88" s="165">
        <f>SUM(P82:P87)</f>
        <v>447523.34591099998</v>
      </c>
      <c r="Q88" s="165">
        <f>SUM(Q82:Q87)</f>
        <v>458964.50854899996</v>
      </c>
      <c r="R88" s="165">
        <v>470883.71301499999</v>
      </c>
      <c r="S88" s="165">
        <v>480620.27570399997</v>
      </c>
      <c r="T88" s="165">
        <v>434560.75046999997</v>
      </c>
      <c r="V88" s="160" t="s">
        <v>144</v>
      </c>
      <c r="W88" s="375">
        <v>437588.93234300002</v>
      </c>
      <c r="X88" s="375">
        <v>440723.15981300006</v>
      </c>
      <c r="Y88" s="375">
        <v>474990.06717900001</v>
      </c>
      <c r="Z88" s="375">
        <v>503743</v>
      </c>
      <c r="AA88" s="375">
        <v>525671.98087999993</v>
      </c>
      <c r="AB88" s="375">
        <v>520259.58311399998</v>
      </c>
      <c r="AC88" s="375">
        <v>540790.78979299997</v>
      </c>
      <c r="AD88" s="375">
        <v>565485.30683100002</v>
      </c>
      <c r="AE88" s="503">
        <v>584440</v>
      </c>
      <c r="AF88" s="503">
        <v>613414.56732899998</v>
      </c>
      <c r="AG88" s="503">
        <v>639031.01477100002</v>
      </c>
      <c r="AH88" s="503">
        <v>659416</v>
      </c>
      <c r="AI88" s="503">
        <v>683493</v>
      </c>
      <c r="AJ88" s="503">
        <v>676455.55128400004</v>
      </c>
      <c r="AK88" s="503">
        <v>698572.73368800001</v>
      </c>
      <c r="AL88" s="503">
        <v>693622.39237200003</v>
      </c>
      <c r="AM88" s="503">
        <v>733175.51685800008</v>
      </c>
      <c r="AN88" s="503">
        <v>637841.82222800003</v>
      </c>
    </row>
    <row r="89" spans="2:40" ht="15">
      <c r="B89" s="114" t="s">
        <v>145</v>
      </c>
      <c r="C89" s="164">
        <f t="shared" ref="C89:N89" si="9">+C79+C88</f>
        <v>1125038</v>
      </c>
      <c r="D89" s="164">
        <f t="shared" si="9"/>
        <v>1166220</v>
      </c>
      <c r="E89" s="164">
        <f t="shared" si="9"/>
        <v>1171726</v>
      </c>
      <c r="F89" s="164">
        <f t="shared" si="9"/>
        <v>1175320</v>
      </c>
      <c r="G89" s="164">
        <f t="shared" si="9"/>
        <v>1197887</v>
      </c>
      <c r="H89" s="164">
        <f t="shared" si="9"/>
        <v>1201511</v>
      </c>
      <c r="I89" s="164">
        <f t="shared" si="9"/>
        <v>1224442</v>
      </c>
      <c r="J89" s="164">
        <f t="shared" si="9"/>
        <v>1372007</v>
      </c>
      <c r="K89" s="164">
        <f t="shared" si="9"/>
        <v>1400756</v>
      </c>
      <c r="L89" s="164">
        <f t="shared" si="9"/>
        <v>1398769</v>
      </c>
      <c r="M89" s="164">
        <f t="shared" si="9"/>
        <v>1370166</v>
      </c>
      <c r="N89" s="164">
        <f t="shared" si="9"/>
        <v>1376322</v>
      </c>
      <c r="O89" s="164">
        <v>1407778</v>
      </c>
      <c r="P89" s="164">
        <f>+P88+P79</f>
        <v>1420036.4479439999</v>
      </c>
      <c r="Q89" s="164">
        <f>+Q88+Q79</f>
        <v>1440577.181328</v>
      </c>
      <c r="R89" s="164">
        <v>1451996.1178830001</v>
      </c>
      <c r="S89" s="164">
        <v>1476732.749669</v>
      </c>
      <c r="T89" s="164">
        <v>1420661.1487400001</v>
      </c>
      <c r="V89" s="114" t="s">
        <v>145</v>
      </c>
      <c r="W89" s="373">
        <v>1448350.997734</v>
      </c>
      <c r="X89" s="373">
        <v>1465260.221443</v>
      </c>
      <c r="Y89" s="373">
        <v>1530347.8681920001</v>
      </c>
      <c r="Z89" s="373">
        <v>1578084</v>
      </c>
      <c r="AA89" s="373">
        <v>1617496.62112</v>
      </c>
      <c r="AB89" s="373">
        <v>1558588.318711</v>
      </c>
      <c r="AC89" s="373">
        <v>1584821.950253</v>
      </c>
      <c r="AD89" s="373">
        <v>1610711.6368170001</v>
      </c>
      <c r="AE89" s="500">
        <v>1639695</v>
      </c>
      <c r="AF89" s="500">
        <v>1615646.3086930001</v>
      </c>
      <c r="AG89" s="500">
        <v>1656813.6809970001</v>
      </c>
      <c r="AH89" s="500">
        <v>1692140</v>
      </c>
      <c r="AI89" s="500">
        <v>1724971</v>
      </c>
      <c r="AJ89" s="500">
        <v>1662712.269045</v>
      </c>
      <c r="AK89" s="500">
        <v>1688764.593174</v>
      </c>
      <c r="AL89" s="500">
        <v>1733153.3808800001</v>
      </c>
      <c r="AM89" s="500">
        <v>1626023.9102970003</v>
      </c>
      <c r="AN89" s="500">
        <v>1688035.7870430001</v>
      </c>
    </row>
    <row r="90" spans="2:40" ht="15.6">
      <c r="B90" s="72"/>
      <c r="C90" s="125"/>
      <c r="D90" s="125"/>
      <c r="E90" s="125"/>
      <c r="F90" s="125"/>
      <c r="G90" s="125"/>
      <c r="H90" s="72"/>
      <c r="I90" s="72"/>
      <c r="J90" s="72"/>
      <c r="K90" s="72"/>
      <c r="L90" s="72"/>
      <c r="M90" s="125"/>
      <c r="N90" s="125"/>
      <c r="O90" s="125"/>
      <c r="P90" s="327"/>
      <c r="Q90" s="327"/>
      <c r="R90" s="327"/>
      <c r="S90" s="327"/>
      <c r="T90" s="327">
        <v>0</v>
      </c>
      <c r="W90" s="378"/>
      <c r="X90" s="378"/>
      <c r="Y90" s="378"/>
      <c r="Z90" s="378"/>
      <c r="AA90" s="378"/>
      <c r="AB90" s="378"/>
      <c r="AC90" s="378"/>
      <c r="AD90" s="378"/>
      <c r="AE90" s="506"/>
      <c r="AF90" s="506"/>
      <c r="AG90" s="506"/>
      <c r="AH90" s="506"/>
      <c r="AI90" s="506"/>
      <c r="AJ90" s="506"/>
      <c r="AK90" s="506"/>
      <c r="AL90" s="506"/>
      <c r="AM90" s="506"/>
      <c r="AN90" s="506"/>
    </row>
    <row r="91" spans="2:40" ht="15.6">
      <c r="B91" s="125"/>
      <c r="C91" s="125"/>
      <c r="D91" s="125"/>
      <c r="E91" s="125"/>
      <c r="F91" s="125"/>
      <c r="G91" s="125"/>
      <c r="H91" s="125"/>
      <c r="I91" s="125"/>
      <c r="J91" s="125"/>
      <c r="K91" s="125"/>
      <c r="L91" s="125"/>
      <c r="M91" s="125"/>
      <c r="N91" s="125"/>
      <c r="O91" s="125"/>
      <c r="W91" s="367"/>
      <c r="X91" s="367"/>
      <c r="Z91" s="367"/>
      <c r="AA91" s="367"/>
      <c r="AB91" s="367"/>
      <c r="AC91" s="367"/>
      <c r="AD91" s="367"/>
      <c r="AE91" s="496"/>
      <c r="AF91" s="496"/>
      <c r="AG91" s="496"/>
      <c r="AH91" s="496"/>
      <c r="AI91" s="496"/>
      <c r="AJ91" s="496"/>
      <c r="AK91" s="496"/>
      <c r="AL91" s="496"/>
      <c r="AM91" s="496"/>
      <c r="AN91" s="496"/>
    </row>
    <row r="92" spans="2:40" ht="15.6">
      <c r="B92" s="53" t="s">
        <v>570</v>
      </c>
      <c r="C92" s="29"/>
      <c r="D92" s="29"/>
      <c r="E92" s="30"/>
      <c r="F92" s="29"/>
      <c r="G92" s="29"/>
      <c r="H92" s="29"/>
      <c r="I92" s="30"/>
      <c r="J92" s="29"/>
      <c r="K92" s="29"/>
      <c r="L92" s="29"/>
      <c r="M92" s="30"/>
      <c r="N92" s="29"/>
      <c r="O92" s="29"/>
      <c r="V92" s="53" t="s">
        <v>570</v>
      </c>
      <c r="W92" s="367"/>
      <c r="X92" s="367"/>
      <c r="Z92" s="367"/>
      <c r="AA92" s="367"/>
      <c r="AB92" s="367"/>
      <c r="AC92" s="367"/>
      <c r="AD92" s="367"/>
      <c r="AE92" s="496"/>
      <c r="AF92" s="496"/>
      <c r="AG92" s="496"/>
      <c r="AH92" s="496"/>
      <c r="AI92" s="496"/>
      <c r="AJ92" s="496"/>
      <c r="AK92" s="496"/>
      <c r="AL92" s="496"/>
      <c r="AM92" s="496"/>
      <c r="AN92" s="496"/>
    </row>
    <row r="93" spans="2:40" ht="15.6">
      <c r="B93" s="424" t="s">
        <v>566</v>
      </c>
      <c r="C93" s="125"/>
      <c r="D93" s="125"/>
      <c r="E93" s="125"/>
      <c r="F93" s="125"/>
      <c r="G93" s="125"/>
      <c r="H93" s="125"/>
      <c r="I93" s="125"/>
      <c r="J93" s="125"/>
      <c r="K93" s="125"/>
      <c r="L93" s="125"/>
      <c r="M93" s="125"/>
      <c r="N93" s="125"/>
      <c r="O93" s="125"/>
      <c r="V93" s="424" t="s">
        <v>566</v>
      </c>
      <c r="W93" s="367"/>
      <c r="X93" s="367"/>
      <c r="Z93" s="367"/>
      <c r="AA93" s="367"/>
      <c r="AB93" s="367"/>
      <c r="AC93" s="367"/>
      <c r="AD93" s="367"/>
      <c r="AE93" s="496"/>
      <c r="AF93" s="496"/>
      <c r="AG93" s="496"/>
      <c r="AH93" s="496"/>
      <c r="AI93" s="496"/>
      <c r="AJ93" s="496"/>
      <c r="AK93" s="496"/>
      <c r="AL93" s="496"/>
      <c r="AM93" s="496"/>
      <c r="AN93" s="496"/>
    </row>
    <row r="94" spans="2:40" ht="6" customHeight="1">
      <c r="B94" s="31"/>
      <c r="C94" s="31"/>
      <c r="D94" s="31"/>
      <c r="E94" s="31"/>
      <c r="F94" s="31"/>
      <c r="G94" s="31"/>
      <c r="H94" s="31"/>
      <c r="I94" s="31"/>
      <c r="J94" s="31"/>
      <c r="K94" s="31"/>
      <c r="L94" s="31"/>
      <c r="M94" s="31"/>
      <c r="N94" s="31"/>
      <c r="O94" s="31"/>
      <c r="W94" s="367"/>
      <c r="X94" s="367"/>
      <c r="Z94" s="367"/>
      <c r="AA94" s="367"/>
      <c r="AB94" s="367"/>
      <c r="AC94" s="367"/>
      <c r="AD94" s="367"/>
      <c r="AE94" s="496"/>
      <c r="AF94" s="496"/>
      <c r="AG94" s="496"/>
      <c r="AH94" s="496"/>
      <c r="AI94" s="496"/>
      <c r="AJ94" s="496"/>
      <c r="AK94" s="496"/>
      <c r="AL94" s="496"/>
      <c r="AM94" s="496"/>
      <c r="AN94" s="496"/>
    </row>
    <row r="95" spans="2:40" ht="15">
      <c r="B95" s="422"/>
      <c r="C95" s="423">
        <v>2016</v>
      </c>
      <c r="D95" s="423">
        <v>2017</v>
      </c>
      <c r="E95" s="423" t="s">
        <v>35</v>
      </c>
      <c r="F95" s="423" t="s">
        <v>36</v>
      </c>
      <c r="G95" s="423" t="s">
        <v>37</v>
      </c>
      <c r="H95" s="423" t="s">
        <v>38</v>
      </c>
      <c r="I95" s="423" t="s">
        <v>39</v>
      </c>
      <c r="J95" s="423" t="s">
        <v>40</v>
      </c>
      <c r="K95" s="423" t="s">
        <v>41</v>
      </c>
      <c r="L95" s="423" t="s">
        <v>42</v>
      </c>
      <c r="M95" s="423" t="s">
        <v>43</v>
      </c>
      <c r="N95" s="423" t="s">
        <v>44</v>
      </c>
      <c r="O95" s="423" t="s">
        <v>45</v>
      </c>
      <c r="P95" s="219" t="s">
        <v>46</v>
      </c>
      <c r="Q95" s="219" t="s">
        <v>47</v>
      </c>
      <c r="R95" s="219" t="s">
        <v>48</v>
      </c>
      <c r="S95" s="219" t="s">
        <v>49</v>
      </c>
      <c r="T95" s="219" t="s">
        <v>50</v>
      </c>
      <c r="V95" s="422"/>
      <c r="W95" s="368" t="s">
        <v>52</v>
      </c>
      <c r="X95" s="368" t="s">
        <v>53</v>
      </c>
      <c r="Y95" s="368" t="s">
        <v>571</v>
      </c>
      <c r="Z95" s="368" t="s">
        <v>55</v>
      </c>
      <c r="AA95" s="368" t="s">
        <v>56</v>
      </c>
      <c r="AB95" s="368" t="s">
        <v>57</v>
      </c>
      <c r="AC95" s="368" t="s">
        <v>58</v>
      </c>
      <c r="AD95" s="368" t="s">
        <v>59</v>
      </c>
      <c r="AE95" s="368" t="s">
        <v>60</v>
      </c>
      <c r="AF95" s="368" t="s">
        <v>61</v>
      </c>
      <c r="AG95" s="368" t="s">
        <v>62</v>
      </c>
      <c r="AH95" s="368" t="s">
        <v>59</v>
      </c>
      <c r="AI95" s="368" t="s">
        <v>64</v>
      </c>
      <c r="AJ95" s="368" t="s">
        <v>65</v>
      </c>
      <c r="AK95" s="368" t="str">
        <f>+AK32</f>
        <v>3T25</v>
      </c>
      <c r="AL95" s="368" t="str">
        <f>+$AL$6</f>
        <v>4T25</v>
      </c>
      <c r="AM95" s="368" t="s">
        <v>64</v>
      </c>
      <c r="AN95" s="368" t="str">
        <f>+AN6</f>
        <v>2T26</v>
      </c>
    </row>
    <row r="96" spans="2:40" ht="7.35" customHeight="1">
      <c r="B96" s="130"/>
      <c r="C96" s="31"/>
      <c r="D96" s="31"/>
      <c r="E96" s="31"/>
      <c r="F96" s="31"/>
      <c r="G96" s="31"/>
      <c r="H96" s="31"/>
      <c r="I96" s="31"/>
      <c r="J96" s="31"/>
      <c r="K96" s="31"/>
      <c r="L96" s="31"/>
      <c r="M96" s="31"/>
      <c r="N96" s="31"/>
      <c r="O96" s="31"/>
      <c r="W96" s="367"/>
      <c r="X96" s="367"/>
      <c r="Z96" s="367"/>
      <c r="AA96" s="367"/>
      <c r="AB96" s="367"/>
      <c r="AC96" s="367"/>
      <c r="AD96" s="367"/>
      <c r="AE96" s="496"/>
      <c r="AF96" s="496"/>
      <c r="AG96" s="496"/>
      <c r="AH96" s="496"/>
      <c r="AI96" s="496"/>
      <c r="AJ96" s="496"/>
      <c r="AK96" s="496"/>
      <c r="AL96" s="496"/>
      <c r="AM96" s="496"/>
      <c r="AN96" s="496"/>
    </row>
    <row r="97" spans="2:40" ht="15.6">
      <c r="B97" s="65" t="s">
        <v>66</v>
      </c>
      <c r="C97" s="100">
        <v>3404</v>
      </c>
      <c r="D97" s="100">
        <v>1850</v>
      </c>
      <c r="E97" s="100">
        <v>582</v>
      </c>
      <c r="F97" s="100">
        <v>152</v>
      </c>
      <c r="G97" s="100">
        <v>669</v>
      </c>
      <c r="H97" s="100">
        <v>394</v>
      </c>
      <c r="I97" s="100">
        <v>2114</v>
      </c>
      <c r="J97" s="100">
        <v>2166</v>
      </c>
      <c r="K97" s="100">
        <v>263</v>
      </c>
      <c r="L97" s="100">
        <v>2065</v>
      </c>
      <c r="M97" s="100">
        <v>-65</v>
      </c>
      <c r="N97" s="100">
        <v>151</v>
      </c>
      <c r="O97" s="100">
        <v>549</v>
      </c>
      <c r="P97" s="100">
        <v>3092.7752770000002</v>
      </c>
      <c r="Q97" s="100">
        <v>-1482.9165980999999</v>
      </c>
      <c r="R97" s="100">
        <v>2514.9165980999996</v>
      </c>
      <c r="S97" s="100">
        <v>1024</v>
      </c>
      <c r="T97" s="100">
        <v>2258.5704969999997</v>
      </c>
      <c r="V97" s="65" t="s">
        <v>66</v>
      </c>
      <c r="W97" s="100">
        <v>3575.812312</v>
      </c>
      <c r="X97" s="100">
        <v>10266.739632000001</v>
      </c>
      <c r="Y97" s="100">
        <v>13157.666040999999</v>
      </c>
      <c r="Z97" s="100">
        <v>16044</v>
      </c>
      <c r="AA97" s="100">
        <v>12183.474246</v>
      </c>
      <c r="AB97" s="100">
        <v>9800.1710250000015</v>
      </c>
      <c r="AC97" s="100">
        <v>2960.3721949999999</v>
      </c>
      <c r="AD97" s="100">
        <v>1023.5128469999981</v>
      </c>
      <c r="AE97" s="100">
        <v>5734</v>
      </c>
      <c r="AF97" s="100">
        <v>7058.0883060000006</v>
      </c>
      <c r="AG97" s="100">
        <v>7938.504092000001</v>
      </c>
      <c r="AH97" s="100">
        <v>1165</v>
      </c>
      <c r="AI97" s="100">
        <v>2177</v>
      </c>
      <c r="AJ97" s="100">
        <v>3354.7564510000002</v>
      </c>
      <c r="AK97" s="100">
        <v>678.60427799999979</v>
      </c>
      <c r="AL97" s="100">
        <v>-580.38133900000048</v>
      </c>
      <c r="AM97" s="100">
        <v>79.056201000000001</v>
      </c>
      <c r="AN97" s="100">
        <v>-79.056201000000001</v>
      </c>
    </row>
    <row r="98" spans="2:40" ht="15.6">
      <c r="B98" s="65" t="s">
        <v>67</v>
      </c>
      <c r="C98" s="100">
        <v>3013</v>
      </c>
      <c r="D98" s="100">
        <v>1637</v>
      </c>
      <c r="E98" s="100">
        <v>515</v>
      </c>
      <c r="F98" s="100">
        <v>135</v>
      </c>
      <c r="G98" s="100">
        <v>592</v>
      </c>
      <c r="H98" s="100">
        <v>349</v>
      </c>
      <c r="I98" s="100">
        <v>1870</v>
      </c>
      <c r="J98" s="100">
        <v>1918</v>
      </c>
      <c r="K98" s="100">
        <v>232</v>
      </c>
      <c r="L98" s="100">
        <v>1828</v>
      </c>
      <c r="M98" s="100">
        <v>-56</v>
      </c>
      <c r="N98" s="100">
        <v>131</v>
      </c>
      <c r="O98" s="100">
        <v>477</v>
      </c>
      <c r="P98" s="100">
        <v>2689.3698060000002</v>
      </c>
      <c r="Q98" s="100">
        <v>1289.492694</v>
      </c>
      <c r="R98" s="100">
        <v>-392.49269400000003</v>
      </c>
      <c r="S98" s="100">
        <v>891</v>
      </c>
      <c r="T98" s="100">
        <v>1963.800432</v>
      </c>
      <c r="V98" s="65" t="s">
        <v>67</v>
      </c>
      <c r="W98" s="100">
        <v>3109.4020110000001</v>
      </c>
      <c r="X98" s="100">
        <v>2186.7353579999999</v>
      </c>
      <c r="Y98" s="100">
        <v>890.26215599999978</v>
      </c>
      <c r="Z98" s="100">
        <v>2520</v>
      </c>
      <c r="AA98" s="100">
        <v>10594.325430999999</v>
      </c>
      <c r="AB98" s="100">
        <v>8927.5996800000012</v>
      </c>
      <c r="AC98" s="100">
        <v>11441.448731</v>
      </c>
      <c r="AD98" s="100">
        <v>13951.628679000001</v>
      </c>
      <c r="AE98" s="100">
        <v>4986</v>
      </c>
      <c r="AF98" s="100">
        <v>6137.468092000001</v>
      </c>
      <c r="AG98" s="100">
        <v>6903.0503690000005</v>
      </c>
      <c r="AH98" s="100">
        <v>7031</v>
      </c>
      <c r="AI98" s="100">
        <v>2109</v>
      </c>
      <c r="AJ98" s="100">
        <v>176.38121099999989</v>
      </c>
      <c r="AK98" s="100">
        <v>214.96894500000008</v>
      </c>
      <c r="AL98" s="100">
        <v>0</v>
      </c>
      <c r="AM98" s="100">
        <v>79.056201000000001</v>
      </c>
      <c r="AN98" s="100">
        <v>2206.81837</v>
      </c>
    </row>
    <row r="99" spans="2:40" ht="15.6">
      <c r="B99" s="124" t="s">
        <v>68</v>
      </c>
      <c r="C99" s="131">
        <v>391</v>
      </c>
      <c r="D99" s="131">
        <v>213</v>
      </c>
      <c r="E99" s="131">
        <v>67</v>
      </c>
      <c r="F99" s="131">
        <v>17</v>
      </c>
      <c r="G99" s="131">
        <v>77</v>
      </c>
      <c r="H99" s="131">
        <v>45</v>
      </c>
      <c r="I99" s="131">
        <v>244</v>
      </c>
      <c r="J99" s="131">
        <v>248</v>
      </c>
      <c r="K99" s="131">
        <v>31</v>
      </c>
      <c r="L99" s="131">
        <v>237</v>
      </c>
      <c r="M99" s="131">
        <v>-9</v>
      </c>
      <c r="N99" s="131">
        <v>20</v>
      </c>
      <c r="O99" s="131">
        <v>72</v>
      </c>
      <c r="P99" s="131">
        <v>403.40547100000003</v>
      </c>
      <c r="Q99" s="131">
        <f>+Q97+Q98</f>
        <v>-193.42390409999985</v>
      </c>
      <c r="R99" s="131">
        <v>2122.4239040999996</v>
      </c>
      <c r="S99" s="131">
        <v>133</v>
      </c>
      <c r="T99" s="131">
        <v>294.7700649999997</v>
      </c>
      <c r="V99" s="124" t="s">
        <v>69</v>
      </c>
      <c r="W99" s="131">
        <v>466.41030099999989</v>
      </c>
      <c r="X99" s="131">
        <v>8080.0042740000008</v>
      </c>
      <c r="Y99" s="131">
        <v>12267.403885</v>
      </c>
      <c r="Z99" s="131">
        <v>13525</v>
      </c>
      <c r="AA99" s="131">
        <v>1589.1488150000005</v>
      </c>
      <c r="AB99" s="131">
        <v>872.57134500000029</v>
      </c>
      <c r="AC99" s="131">
        <v>-8481.0765360000005</v>
      </c>
      <c r="AD99" s="131">
        <v>-12928.115832000003</v>
      </c>
      <c r="AE99" s="131">
        <v>748</v>
      </c>
      <c r="AF99" s="131">
        <v>920.62021399999958</v>
      </c>
      <c r="AG99" s="131">
        <v>1035.4537230000005</v>
      </c>
      <c r="AH99" s="131">
        <v>-5866</v>
      </c>
      <c r="AI99" s="131">
        <v>67</v>
      </c>
      <c r="AJ99" s="131">
        <v>3178.3752400000003</v>
      </c>
      <c r="AK99" s="131">
        <v>463.63533299999972</v>
      </c>
      <c r="AL99" s="131">
        <v>-580.38133900000048</v>
      </c>
      <c r="AM99" s="131">
        <v>0</v>
      </c>
      <c r="AN99" s="131">
        <v>-2285.8745709999998</v>
      </c>
    </row>
    <row r="100" spans="2:40" ht="15.6">
      <c r="B100" s="65"/>
      <c r="C100" s="100"/>
      <c r="D100" s="100"/>
      <c r="E100" s="100"/>
      <c r="F100" s="100"/>
      <c r="G100" s="100"/>
      <c r="H100" s="100"/>
      <c r="I100" s="100"/>
      <c r="J100" s="100"/>
      <c r="K100" s="100"/>
      <c r="L100" s="100"/>
      <c r="M100" s="100"/>
      <c r="N100" s="100"/>
      <c r="O100" s="100"/>
      <c r="P100" s="100"/>
      <c r="Q100" s="100"/>
      <c r="R100" s="100"/>
      <c r="S100" s="100">
        <v>0</v>
      </c>
      <c r="T100" s="100">
        <v>0</v>
      </c>
      <c r="W100" s="100"/>
      <c r="X100" s="100"/>
      <c r="Y100" s="100"/>
      <c r="Z100" s="100"/>
      <c r="AA100" s="100"/>
      <c r="AB100" s="100"/>
      <c r="AC100" s="100"/>
      <c r="AD100" s="100"/>
      <c r="AE100" s="100"/>
      <c r="AF100" s="100"/>
      <c r="AG100" s="100"/>
      <c r="AH100" s="100" t="s">
        <v>567</v>
      </c>
      <c r="AI100" s="100" t="s">
        <v>567</v>
      </c>
      <c r="AJ100" s="100"/>
      <c r="AK100" s="100"/>
      <c r="AL100" s="100"/>
      <c r="AM100" s="100"/>
      <c r="AN100" s="100"/>
    </row>
    <row r="101" spans="2:40" ht="15.6">
      <c r="B101" s="65" t="s">
        <v>550</v>
      </c>
      <c r="C101" s="100">
        <v>9856</v>
      </c>
      <c r="D101" s="100">
        <v>10456</v>
      </c>
      <c r="E101" s="100">
        <v>3151</v>
      </c>
      <c r="F101" s="100">
        <v>2372</v>
      </c>
      <c r="G101" s="100">
        <v>1962</v>
      </c>
      <c r="H101" s="100">
        <v>2944</v>
      </c>
      <c r="I101" s="100">
        <v>3391</v>
      </c>
      <c r="J101" s="100">
        <v>3214</v>
      </c>
      <c r="K101" s="100">
        <v>2034</v>
      </c>
      <c r="L101" s="100">
        <v>2200</v>
      </c>
      <c r="M101" s="100">
        <v>3403</v>
      </c>
      <c r="N101" s="100">
        <v>3646</v>
      </c>
      <c r="O101" s="100">
        <v>2234</v>
      </c>
      <c r="P101" s="100">
        <v>2771.4469170000002</v>
      </c>
      <c r="Q101" s="100">
        <v>3631.6147111</v>
      </c>
      <c r="R101" s="100">
        <v>3607.3852889</v>
      </c>
      <c r="S101" s="100">
        <v>3039</v>
      </c>
      <c r="T101" s="100">
        <v>3764.1872879999992</v>
      </c>
      <c r="V101" s="65" t="s">
        <v>550</v>
      </c>
      <c r="W101" s="100">
        <v>2988.0338710000001</v>
      </c>
      <c r="X101" s="100">
        <v>5280.2685679999995</v>
      </c>
      <c r="Y101" s="100">
        <v>3411.972033</v>
      </c>
      <c r="Z101" s="100">
        <v>4723</v>
      </c>
      <c r="AA101" s="100">
        <v>3313.9447679999998</v>
      </c>
      <c r="AB101" s="100">
        <v>4461.112271</v>
      </c>
      <c r="AC101" s="100">
        <v>3218.3065130000005</v>
      </c>
      <c r="AD101" s="100">
        <v>5315.931693999999</v>
      </c>
      <c r="AE101" s="100">
        <v>3956</v>
      </c>
      <c r="AF101" s="100">
        <v>5498.2051019999999</v>
      </c>
      <c r="AG101" s="100">
        <v>4450.5063239999999</v>
      </c>
      <c r="AH101" s="100">
        <v>5171</v>
      </c>
      <c r="AI101" s="100">
        <v>6673</v>
      </c>
      <c r="AJ101" s="100">
        <v>6398.7284479999998</v>
      </c>
      <c r="AK101" s="100">
        <v>6921.7734230000005</v>
      </c>
      <c r="AL101" s="100">
        <v>7913.3057459999982</v>
      </c>
      <c r="AM101" s="100">
        <v>6881.5709340000003</v>
      </c>
      <c r="AN101" s="100">
        <v>7593.7283269999998</v>
      </c>
    </row>
    <row r="102" spans="2:40" ht="15.6">
      <c r="B102" s="65" t="s">
        <v>551</v>
      </c>
      <c r="C102" s="100">
        <v>19971</v>
      </c>
      <c r="D102" s="100">
        <v>18953</v>
      </c>
      <c r="E102" s="100">
        <v>4356</v>
      </c>
      <c r="F102" s="100">
        <v>3903</v>
      </c>
      <c r="G102" s="100">
        <v>3848</v>
      </c>
      <c r="H102" s="100">
        <v>3723</v>
      </c>
      <c r="I102" s="100">
        <v>3760</v>
      </c>
      <c r="J102" s="100">
        <v>3693</v>
      </c>
      <c r="K102" s="100">
        <v>3555</v>
      </c>
      <c r="L102" s="100">
        <v>3410</v>
      </c>
      <c r="M102" s="100">
        <v>3296</v>
      </c>
      <c r="N102" s="100">
        <v>2741</v>
      </c>
      <c r="O102" s="100">
        <v>2019</v>
      </c>
      <c r="P102" s="100">
        <v>2397.4204569999997</v>
      </c>
      <c r="Q102" s="100">
        <v>2281.2303179999999</v>
      </c>
      <c r="R102" s="100">
        <v>2761.7696820000001</v>
      </c>
      <c r="S102" s="100">
        <v>2819</v>
      </c>
      <c r="T102" s="100">
        <v>4438.8197839999993</v>
      </c>
      <c r="V102" s="65" t="s">
        <v>551</v>
      </c>
      <c r="W102" s="100">
        <v>2514.1301749999998</v>
      </c>
      <c r="X102" s="100">
        <v>2703.2060100000003</v>
      </c>
      <c r="Y102" s="100">
        <v>2484.6057599999995</v>
      </c>
      <c r="Z102" s="100">
        <v>2774</v>
      </c>
      <c r="AA102" s="100">
        <v>2953.064609</v>
      </c>
      <c r="AB102" s="100">
        <v>3043.0019739999998</v>
      </c>
      <c r="AC102" s="100">
        <v>2313.1744880000006</v>
      </c>
      <c r="AD102" s="100">
        <v>1745.9591069999988</v>
      </c>
      <c r="AE102" s="100">
        <v>1216</v>
      </c>
      <c r="AF102" s="100">
        <v>1372.1023519999999</v>
      </c>
      <c r="AG102" s="100">
        <v>1414.1885660000003</v>
      </c>
      <c r="AH102" s="100">
        <v>-498</v>
      </c>
      <c r="AI102" s="100">
        <v>621</v>
      </c>
      <c r="AJ102" s="100">
        <v>609.642697</v>
      </c>
      <c r="AK102" s="100">
        <v>295.61652200000003</v>
      </c>
      <c r="AL102" s="100">
        <v>148.94975399999998</v>
      </c>
      <c r="AM102" s="100">
        <v>48.065354999999997</v>
      </c>
      <c r="AN102" s="100">
        <v>66.490216000000004</v>
      </c>
    </row>
    <row r="103" spans="2:40" ht="15.6">
      <c r="B103" s="65" t="s">
        <v>76</v>
      </c>
      <c r="C103" s="100">
        <v>0</v>
      </c>
      <c r="D103" s="100">
        <v>0</v>
      </c>
      <c r="E103" s="100">
        <v>0</v>
      </c>
      <c r="F103" s="100">
        <v>0</v>
      </c>
      <c r="G103" s="100">
        <v>0</v>
      </c>
      <c r="H103" s="100">
        <v>0</v>
      </c>
      <c r="I103" s="100">
        <v>0</v>
      </c>
      <c r="J103" s="100">
        <v>0</v>
      </c>
      <c r="K103" s="100">
        <v>0</v>
      </c>
      <c r="L103" s="100">
        <v>0</v>
      </c>
      <c r="M103" s="100">
        <v>0</v>
      </c>
      <c r="N103" s="100">
        <v>0</v>
      </c>
      <c r="O103" s="100">
        <v>0</v>
      </c>
      <c r="P103" s="100">
        <v>0</v>
      </c>
      <c r="Q103" s="100">
        <v>0</v>
      </c>
      <c r="R103" s="100">
        <v>0</v>
      </c>
      <c r="S103" s="100">
        <v>0</v>
      </c>
      <c r="T103" s="100">
        <v>0</v>
      </c>
      <c r="V103" s="65" t="s">
        <v>76</v>
      </c>
      <c r="W103" s="100">
        <v>0</v>
      </c>
      <c r="X103" s="100">
        <v>0</v>
      </c>
      <c r="Y103" s="100">
        <v>0</v>
      </c>
      <c r="Z103" s="100" t="s">
        <v>569</v>
      </c>
      <c r="AA103" s="100">
        <v>0</v>
      </c>
      <c r="AB103" s="100">
        <v>0</v>
      </c>
      <c r="AC103" s="100">
        <v>0</v>
      </c>
      <c r="AD103" s="100">
        <v>0</v>
      </c>
      <c r="AE103" s="100" t="s">
        <v>569</v>
      </c>
      <c r="AF103" s="100">
        <v>0</v>
      </c>
      <c r="AG103" s="100">
        <v>0</v>
      </c>
      <c r="AH103" s="100" t="s">
        <v>567</v>
      </c>
      <c r="AI103" s="100" t="s">
        <v>567</v>
      </c>
      <c r="AJ103" s="100">
        <v>0</v>
      </c>
      <c r="AK103" s="100">
        <v>0</v>
      </c>
      <c r="AL103" s="100">
        <v>0</v>
      </c>
      <c r="AM103" s="100">
        <v>0</v>
      </c>
      <c r="AN103" s="100">
        <v>0</v>
      </c>
    </row>
    <row r="104" spans="2:40" ht="15.6">
      <c r="B104" s="65" t="s">
        <v>77</v>
      </c>
      <c r="C104" s="100">
        <v>9297</v>
      </c>
      <c r="D104" s="100">
        <v>9868</v>
      </c>
      <c r="E104" s="100">
        <v>2976</v>
      </c>
      <c r="F104" s="100">
        <v>2236</v>
      </c>
      <c r="G104" s="100">
        <v>1852</v>
      </c>
      <c r="H104" s="100">
        <v>2778</v>
      </c>
      <c r="I104" s="100">
        <v>3200</v>
      </c>
      <c r="J104" s="100">
        <v>3030</v>
      </c>
      <c r="K104" s="100">
        <v>1920</v>
      </c>
      <c r="L104" s="100">
        <v>2076</v>
      </c>
      <c r="M104" s="100">
        <v>3151</v>
      </c>
      <c r="N104" s="100">
        <v>3376</v>
      </c>
      <c r="O104" s="100">
        <v>2068</v>
      </c>
      <c r="P104" s="100">
        <v>2566.154552</v>
      </c>
      <c r="Q104" s="100">
        <v>3362.6062139999999</v>
      </c>
      <c r="R104" s="100">
        <v>5134.3937860000005</v>
      </c>
      <c r="S104" s="100">
        <v>1019</v>
      </c>
      <c r="T104" s="100">
        <v>3486.0252670000009</v>
      </c>
      <c r="V104" s="65" t="s">
        <v>77</v>
      </c>
      <c r="W104" s="100">
        <v>2766.6980279999998</v>
      </c>
      <c r="X104" s="100">
        <v>11525.837542000001</v>
      </c>
      <c r="Y104" s="100">
        <v>13667.027451000002</v>
      </c>
      <c r="Z104" s="100">
        <v>15953</v>
      </c>
      <c r="AA104" s="100">
        <v>3068.4673780000012</v>
      </c>
      <c r="AB104" s="100">
        <v>3724.3723629999986</v>
      </c>
      <c r="AC104" s="100">
        <v>-5884.8171680000014</v>
      </c>
      <c r="AD104" s="100">
        <v>-8139.4585310000002</v>
      </c>
      <c r="AE104" s="100">
        <v>3663</v>
      </c>
      <c r="AF104" s="100">
        <v>5090.9306499999984</v>
      </c>
      <c r="AG104" s="100">
        <v>4120.8391899999988</v>
      </c>
      <c r="AH104" s="100">
        <v>7406</v>
      </c>
      <c r="AI104" s="100">
        <v>5431</v>
      </c>
      <c r="AJ104" s="100">
        <v>6271.6204949999992</v>
      </c>
      <c r="AK104" s="100">
        <v>5570.4972200000011</v>
      </c>
      <c r="AL104" s="100">
        <v>7344.5082719999991</v>
      </c>
      <c r="AM104" s="100">
        <v>5315.2144549999994</v>
      </c>
      <c r="AN104" s="100">
        <v>2829.238209000001</v>
      </c>
    </row>
    <row r="105" spans="2:40" ht="15.6">
      <c r="B105" s="124" t="s">
        <v>78</v>
      </c>
      <c r="C105" s="131">
        <v>20530</v>
      </c>
      <c r="D105" s="131">
        <v>19541</v>
      </c>
      <c r="E105" s="131">
        <v>4531</v>
      </c>
      <c r="F105" s="131">
        <v>4039</v>
      </c>
      <c r="G105" s="131">
        <v>3958</v>
      </c>
      <c r="H105" s="131">
        <v>3889</v>
      </c>
      <c r="I105" s="131">
        <v>3951</v>
      </c>
      <c r="J105" s="131">
        <v>3877</v>
      </c>
      <c r="K105" s="131">
        <v>3669</v>
      </c>
      <c r="L105" s="131">
        <v>3534</v>
      </c>
      <c r="M105" s="131">
        <v>3548</v>
      </c>
      <c r="N105" s="131">
        <v>3011</v>
      </c>
      <c r="O105" s="131">
        <v>2185</v>
      </c>
      <c r="P105" s="131">
        <v>2602.7128219999995</v>
      </c>
      <c r="Q105" s="131">
        <f>+Q101+Q102+Q103-Q104</f>
        <v>2550.2388151</v>
      </c>
      <c r="R105" s="131">
        <v>1234.7611848999995</v>
      </c>
      <c r="S105" s="131">
        <v>4839</v>
      </c>
      <c r="T105" s="131">
        <v>4716.9818049999976</v>
      </c>
      <c r="V105" s="65" t="s">
        <v>79</v>
      </c>
      <c r="W105" s="100">
        <v>31.159631999999998</v>
      </c>
      <c r="X105" s="100">
        <v>30.823282000000003</v>
      </c>
      <c r="Y105" s="100">
        <v>34.217987000000001</v>
      </c>
      <c r="Z105" s="100">
        <v>47</v>
      </c>
      <c r="AA105" s="100">
        <v>40.661326000000003</v>
      </c>
      <c r="AB105" s="100">
        <v>52.248244999999997</v>
      </c>
      <c r="AC105" s="100">
        <v>47.267538000000002</v>
      </c>
      <c r="AD105" s="100">
        <v>53.485250000000008</v>
      </c>
      <c r="AE105" s="100">
        <v>37</v>
      </c>
      <c r="AF105" s="100">
        <v>38.237877999999995</v>
      </c>
      <c r="AG105" s="100">
        <v>37.359635000000011</v>
      </c>
      <c r="AH105" s="100">
        <v>45</v>
      </c>
      <c r="AI105" s="100">
        <v>39</v>
      </c>
      <c r="AJ105" s="100">
        <v>37.194765000000004</v>
      </c>
      <c r="AK105" s="100">
        <v>37.194762999999995</v>
      </c>
      <c r="AL105" s="100">
        <v>43.949437000000017</v>
      </c>
      <c r="AM105" s="100">
        <v>33.807189000000001</v>
      </c>
      <c r="AN105" s="100">
        <v>31.672412000000001</v>
      </c>
    </row>
    <row r="106" spans="2:40" ht="15.6">
      <c r="B106" s="67" t="s">
        <v>80</v>
      </c>
      <c r="C106" s="101">
        <v>20921</v>
      </c>
      <c r="D106" s="101">
        <v>19754</v>
      </c>
      <c r="E106" s="101">
        <v>4598</v>
      </c>
      <c r="F106" s="101">
        <v>4056</v>
      </c>
      <c r="G106" s="101">
        <v>4035</v>
      </c>
      <c r="H106" s="101">
        <v>3934</v>
      </c>
      <c r="I106" s="101">
        <v>4195</v>
      </c>
      <c r="J106" s="101">
        <v>4125</v>
      </c>
      <c r="K106" s="101">
        <v>3700</v>
      </c>
      <c r="L106" s="101">
        <v>3771</v>
      </c>
      <c r="M106" s="101">
        <v>3539</v>
      </c>
      <c r="N106" s="101">
        <v>3031</v>
      </c>
      <c r="O106" s="101">
        <v>2257</v>
      </c>
      <c r="P106" s="101">
        <v>3006.1182929999995</v>
      </c>
      <c r="Q106" s="101">
        <f>+Q99+Q105</f>
        <v>2356.8149110000004</v>
      </c>
      <c r="R106" s="101">
        <v>3357.1850889999992</v>
      </c>
      <c r="S106" s="101">
        <v>4972</v>
      </c>
      <c r="T106" s="101">
        <v>5011.7518699999973</v>
      </c>
      <c r="V106" s="67" t="s">
        <v>471</v>
      </c>
      <c r="W106" s="101">
        <v>3170.7166870000001</v>
      </c>
      <c r="X106" s="101">
        <v>4506.8180279999988</v>
      </c>
      <c r="Y106" s="101">
        <v>4462.7362399999984</v>
      </c>
      <c r="Z106" s="101">
        <v>5022</v>
      </c>
      <c r="AA106" s="101">
        <v>4747.0294879999983</v>
      </c>
      <c r="AB106" s="101">
        <v>4600.0649820000026</v>
      </c>
      <c r="AC106" s="101">
        <v>2887.9540950000019</v>
      </c>
      <c r="AD106" s="101">
        <v>2219.7482499999946</v>
      </c>
      <c r="AE106" s="101">
        <v>2219</v>
      </c>
      <c r="AF106" s="101">
        <v>2661.759140000001</v>
      </c>
      <c r="AG106" s="101">
        <v>2741.9497880000026</v>
      </c>
      <c r="AH106" s="101">
        <v>-8644</v>
      </c>
      <c r="AI106" s="101">
        <v>1891</v>
      </c>
      <c r="AJ106" s="101">
        <v>3877.9311249999992</v>
      </c>
      <c r="AK106" s="101">
        <v>2073.3332949999999</v>
      </c>
      <c r="AL106" s="101">
        <v>93.41645199999877</v>
      </c>
      <c r="AM106" s="101">
        <v>1580.6146450000006</v>
      </c>
      <c r="AN106" s="101">
        <v>2513.4333509999997</v>
      </c>
    </row>
    <row r="107" spans="2:40" ht="15.6">
      <c r="B107" s="64"/>
      <c r="C107" s="8"/>
      <c r="D107" s="8"/>
      <c r="E107" s="8"/>
      <c r="F107" s="157"/>
      <c r="G107" s="8"/>
      <c r="H107" s="8"/>
      <c r="I107" s="8"/>
      <c r="J107" s="8"/>
      <c r="K107" s="8"/>
      <c r="L107" s="8"/>
      <c r="M107" s="8"/>
      <c r="N107" s="8"/>
      <c r="O107" s="8"/>
      <c r="P107" s="8"/>
      <c r="Q107" s="8"/>
      <c r="R107" s="8"/>
      <c r="S107" s="8"/>
      <c r="T107" s="8"/>
      <c r="W107" s="8"/>
      <c r="X107" s="8"/>
      <c r="Y107" s="8"/>
      <c r="Z107" s="8"/>
      <c r="AA107" s="8"/>
      <c r="AB107" s="8"/>
      <c r="AC107" s="8"/>
      <c r="AD107" s="8"/>
      <c r="AE107" s="8"/>
      <c r="AF107" s="8"/>
      <c r="AG107" s="8"/>
      <c r="AH107" s="8"/>
      <c r="AI107" s="8"/>
      <c r="AJ107" s="8"/>
      <c r="AK107" s="8"/>
      <c r="AL107" s="8"/>
      <c r="AM107" s="8"/>
      <c r="AN107" s="8"/>
    </row>
    <row r="108" spans="2:40" ht="15.6">
      <c r="B108" s="65" t="s">
        <v>79</v>
      </c>
      <c r="C108" s="100">
        <v>56</v>
      </c>
      <c r="D108" s="100">
        <v>72</v>
      </c>
      <c r="E108" s="100">
        <v>27</v>
      </c>
      <c r="F108" s="100">
        <v>15</v>
      </c>
      <c r="G108" s="100">
        <v>21</v>
      </c>
      <c r="H108" s="100">
        <v>21</v>
      </c>
      <c r="I108" s="100">
        <v>21</v>
      </c>
      <c r="J108" s="100">
        <v>30</v>
      </c>
      <c r="K108" s="100">
        <v>33</v>
      </c>
      <c r="L108" s="100">
        <v>33</v>
      </c>
      <c r="M108" s="100">
        <v>33</v>
      </c>
      <c r="N108" s="100">
        <v>35</v>
      </c>
      <c r="O108" s="100">
        <v>34</v>
      </c>
      <c r="P108" s="100">
        <v>35.991820000000004</v>
      </c>
      <c r="Q108" s="100">
        <v>33.367283</v>
      </c>
      <c r="R108" s="100">
        <v>33.632717</v>
      </c>
      <c r="S108" s="100">
        <v>30</v>
      </c>
      <c r="T108" s="100">
        <v>29.471971999999994</v>
      </c>
      <c r="W108" s="100"/>
      <c r="X108" s="100">
        <v>0</v>
      </c>
      <c r="Y108" s="100"/>
      <c r="Z108" s="100"/>
      <c r="AA108" s="100"/>
      <c r="AB108" s="100"/>
      <c r="AC108" s="100"/>
      <c r="AD108" s="100"/>
      <c r="AE108" s="100"/>
      <c r="AF108" s="100"/>
      <c r="AG108" s="100"/>
      <c r="AH108" s="100"/>
      <c r="AI108" s="100"/>
      <c r="AJ108" s="100"/>
      <c r="AK108" s="100"/>
      <c r="AL108" s="100"/>
      <c r="AM108" s="100"/>
      <c r="AN108" s="100"/>
    </row>
    <row r="109" spans="2:40" ht="15.6">
      <c r="B109" s="65" t="s">
        <v>82</v>
      </c>
      <c r="C109" s="100">
        <v>0</v>
      </c>
      <c r="D109" s="100">
        <v>0</v>
      </c>
      <c r="E109" s="100">
        <v>0</v>
      </c>
      <c r="F109" s="100">
        <v>0</v>
      </c>
      <c r="G109" s="100">
        <v>0</v>
      </c>
      <c r="H109" s="100">
        <v>0</v>
      </c>
      <c r="I109" s="100">
        <v>0</v>
      </c>
      <c r="J109" s="100">
        <v>0</v>
      </c>
      <c r="K109" s="100">
        <v>0</v>
      </c>
      <c r="L109" s="100">
        <v>0</v>
      </c>
      <c r="M109" s="100">
        <v>0</v>
      </c>
      <c r="N109" s="100">
        <v>0</v>
      </c>
      <c r="O109" s="100">
        <v>0</v>
      </c>
      <c r="P109" s="100"/>
      <c r="Q109" s="100"/>
      <c r="R109" s="100">
        <v>0</v>
      </c>
      <c r="S109" s="100">
        <v>0</v>
      </c>
      <c r="T109" s="100">
        <v>0</v>
      </c>
      <c r="V109" s="37" t="s">
        <v>82</v>
      </c>
      <c r="W109" s="100">
        <v>0</v>
      </c>
      <c r="X109" s="100"/>
      <c r="Y109" s="100"/>
      <c r="Z109" s="100"/>
      <c r="AA109" s="100"/>
      <c r="AB109" s="100"/>
      <c r="AC109" s="100"/>
      <c r="AD109" s="100"/>
      <c r="AE109" s="100"/>
      <c r="AF109" s="100"/>
      <c r="AG109" s="100"/>
      <c r="AH109" s="100"/>
      <c r="AI109" s="100"/>
      <c r="AJ109" s="100"/>
      <c r="AK109" s="100"/>
      <c r="AL109" s="100"/>
      <c r="AM109" s="100"/>
      <c r="AN109" s="100"/>
    </row>
    <row r="110" spans="2:40" ht="15.6">
      <c r="B110" s="65" t="s">
        <v>83</v>
      </c>
      <c r="C110" s="100">
        <v>-229</v>
      </c>
      <c r="D110" s="100">
        <v>45</v>
      </c>
      <c r="E110" s="100">
        <v>0</v>
      </c>
      <c r="F110" s="100">
        <v>0</v>
      </c>
      <c r="G110" s="100">
        <v>1</v>
      </c>
      <c r="H110" s="100">
        <v>4</v>
      </c>
      <c r="I110" s="100">
        <v>13</v>
      </c>
      <c r="J110" s="100">
        <v>7</v>
      </c>
      <c r="K110" s="100">
        <v>3</v>
      </c>
      <c r="L110" s="100">
        <v>-1</v>
      </c>
      <c r="M110" s="100">
        <v>2</v>
      </c>
      <c r="N110" s="100">
        <v>-117</v>
      </c>
      <c r="O110" s="100">
        <v>97</v>
      </c>
      <c r="P110" s="100">
        <v>-11.393132000000005</v>
      </c>
      <c r="Q110" s="100">
        <v>5.1912770000000004</v>
      </c>
      <c r="R110" s="100">
        <v>-2.1912770000000004</v>
      </c>
      <c r="S110" s="100">
        <v>-3</v>
      </c>
      <c r="T110" s="100">
        <v>1.583027</v>
      </c>
      <c r="V110" s="37" t="s">
        <v>83</v>
      </c>
      <c r="W110" s="100">
        <v>-21.190287999999999</v>
      </c>
      <c r="X110" s="100">
        <v>5.0587449999999983</v>
      </c>
      <c r="Y110" s="100">
        <v>12.036292</v>
      </c>
      <c r="Z110" s="100">
        <v>3</v>
      </c>
      <c r="AA110" s="100">
        <v>-2.13585</v>
      </c>
      <c r="AB110" s="100">
        <v>-9.4663890000000013</v>
      </c>
      <c r="AC110" s="100">
        <v>8.3737440000000003</v>
      </c>
      <c r="AD110" s="100">
        <v>1.6124520000000002</v>
      </c>
      <c r="AE110" s="100">
        <v>3</v>
      </c>
      <c r="AF110" s="100">
        <v>2.7829079999999995</v>
      </c>
      <c r="AG110" s="100">
        <v>-13.881976</v>
      </c>
      <c r="AH110" s="100">
        <v>1</v>
      </c>
      <c r="AI110" s="100">
        <v>0</v>
      </c>
      <c r="AJ110" s="100">
        <v>-19.327365999999998</v>
      </c>
      <c r="AK110" s="100">
        <v>-44.977896999999999</v>
      </c>
      <c r="AL110" s="100">
        <v>-20.796839000000006</v>
      </c>
      <c r="AM110" s="100">
        <v>-12.768725</v>
      </c>
      <c r="AN110" s="100">
        <v>-0.31498900000000063</v>
      </c>
    </row>
    <row r="111" spans="2:40" ht="15.6">
      <c r="B111" s="67" t="s">
        <v>84</v>
      </c>
      <c r="C111" s="102">
        <v>20636</v>
      </c>
      <c r="D111" s="102">
        <v>19727</v>
      </c>
      <c r="E111" s="102">
        <v>4571</v>
      </c>
      <c r="F111" s="102">
        <v>4041</v>
      </c>
      <c r="G111" s="102">
        <v>4015</v>
      </c>
      <c r="H111" s="102">
        <v>3917</v>
      </c>
      <c r="I111" s="102">
        <v>4187</v>
      </c>
      <c r="J111" s="102">
        <v>4102</v>
      </c>
      <c r="K111" s="102">
        <v>3670</v>
      </c>
      <c r="L111" s="102">
        <v>3737</v>
      </c>
      <c r="M111" s="102">
        <v>3508</v>
      </c>
      <c r="N111" s="102">
        <v>2879</v>
      </c>
      <c r="O111" s="102">
        <v>2320</v>
      </c>
      <c r="P111" s="102">
        <v>2958.7333409999992</v>
      </c>
      <c r="Q111" s="102">
        <f>+Q106-Q108+Q110</f>
        <v>2328.6389050000002</v>
      </c>
      <c r="R111" s="102">
        <v>3321.3610949999993</v>
      </c>
      <c r="S111" s="102">
        <v>4939</v>
      </c>
      <c r="T111" s="102">
        <v>4983.8629249999967</v>
      </c>
      <c r="V111" s="197" t="s">
        <v>84</v>
      </c>
      <c r="W111" s="102">
        <v>3149.5263990000003</v>
      </c>
      <c r="X111" s="102">
        <v>4511.876772999999</v>
      </c>
      <c r="Y111" s="102">
        <v>4474.7725319999981</v>
      </c>
      <c r="Z111" s="102">
        <v>5025</v>
      </c>
      <c r="AA111" s="102">
        <v>4744.8936379999986</v>
      </c>
      <c r="AB111" s="102">
        <v>4590.5985930000024</v>
      </c>
      <c r="AC111" s="102">
        <v>2896.3278390000019</v>
      </c>
      <c r="AD111" s="102">
        <v>2221.3607019999945</v>
      </c>
      <c r="AE111" s="102">
        <v>2222</v>
      </c>
      <c r="AF111" s="102">
        <v>2664.5420480000012</v>
      </c>
      <c r="AG111" s="102">
        <v>2728.0678120000025</v>
      </c>
      <c r="AH111" s="102">
        <v>-8644</v>
      </c>
      <c r="AI111" s="102">
        <v>1891</v>
      </c>
      <c r="AJ111" s="102">
        <v>3858.6037589999992</v>
      </c>
      <c r="AK111" s="102">
        <v>2028.3553979999999</v>
      </c>
      <c r="AL111" s="102">
        <v>72.619612999998765</v>
      </c>
      <c r="AM111" s="102">
        <v>1567.8459200000007</v>
      </c>
      <c r="AN111" s="102">
        <v>2513.1183619999997</v>
      </c>
    </row>
    <row r="112" spans="2:40" ht="15.6">
      <c r="B112" s="65"/>
      <c r="C112" s="100"/>
      <c r="D112" s="100"/>
      <c r="E112" s="100"/>
      <c r="F112" s="100"/>
      <c r="G112" s="100"/>
      <c r="H112" s="100"/>
      <c r="I112" s="100"/>
      <c r="J112" s="100"/>
      <c r="K112" s="100"/>
      <c r="L112" s="100"/>
      <c r="M112" s="100"/>
      <c r="N112" s="100"/>
      <c r="O112" s="100"/>
      <c r="P112" s="100"/>
      <c r="Q112" s="100"/>
      <c r="R112" s="100"/>
      <c r="S112" s="100">
        <v>0</v>
      </c>
      <c r="T112" s="100"/>
      <c r="V112" s="37"/>
      <c r="W112" s="100"/>
      <c r="X112" s="100"/>
      <c r="Y112" s="100"/>
      <c r="Z112" s="100"/>
      <c r="AA112" s="100"/>
      <c r="AB112" s="100"/>
      <c r="AC112" s="100"/>
      <c r="AD112" s="100"/>
      <c r="AE112" s="100"/>
      <c r="AF112" s="100"/>
      <c r="AG112" s="100"/>
      <c r="AH112" s="100"/>
      <c r="AI112" s="100"/>
      <c r="AJ112" s="100"/>
      <c r="AK112" s="100"/>
      <c r="AL112" s="100"/>
      <c r="AM112" s="100"/>
      <c r="AN112" s="100"/>
    </row>
    <row r="113" spans="2:40" ht="15.6">
      <c r="B113" s="65" t="s">
        <v>85</v>
      </c>
      <c r="C113" s="100">
        <v>-13312</v>
      </c>
      <c r="D113" s="100">
        <v>-12664</v>
      </c>
      <c r="E113" s="100">
        <v>-2781</v>
      </c>
      <c r="F113" s="100">
        <v>-2679</v>
      </c>
      <c r="G113" s="100">
        <v>-2561</v>
      </c>
      <c r="H113" s="100">
        <v>-2311</v>
      </c>
      <c r="I113" s="100">
        <v>-2067</v>
      </c>
      <c r="J113" s="100">
        <v>-2087</v>
      </c>
      <c r="K113" s="100">
        <v>-1681</v>
      </c>
      <c r="L113" s="100">
        <v>-2031</v>
      </c>
      <c r="M113" s="100">
        <v>-2012</v>
      </c>
      <c r="N113" s="100">
        <v>-1682</v>
      </c>
      <c r="O113" s="100">
        <v>-1510</v>
      </c>
      <c r="P113" s="100">
        <v>-1881.9900979999993</v>
      </c>
      <c r="Q113" s="100">
        <f>749.064905-Q102</f>
        <v>-1532.1654129999999</v>
      </c>
      <c r="R113" s="100">
        <v>-1408.8345870000001</v>
      </c>
      <c r="S113" s="100">
        <v>-1631</v>
      </c>
      <c r="T113" s="100">
        <v>-2384.8872499999998</v>
      </c>
      <c r="V113" s="37" t="s">
        <v>85</v>
      </c>
      <c r="W113" s="100">
        <v>-1833.2984979999997</v>
      </c>
      <c r="X113" s="100">
        <v>-1651.3455200000003</v>
      </c>
      <c r="Y113" s="100">
        <v>2001.8533770000004</v>
      </c>
      <c r="Z113" s="100">
        <v>1207</v>
      </c>
      <c r="AA113" s="100">
        <v>-247.28979600000002</v>
      </c>
      <c r="AB113" s="100">
        <v>442.37589600000047</v>
      </c>
      <c r="AC113" s="100">
        <v>-77.026025000001027</v>
      </c>
      <c r="AD113" s="100">
        <v>369.90927100000226</v>
      </c>
      <c r="AE113" s="100">
        <v>-233</v>
      </c>
      <c r="AF113" s="100">
        <v>682.19590800000014</v>
      </c>
      <c r="AG113" s="100">
        <v>399.04578699999956</v>
      </c>
      <c r="AH113" s="100">
        <v>588</v>
      </c>
      <c r="AI113" s="100">
        <v>561</v>
      </c>
      <c r="AJ113" s="100">
        <v>347.410797</v>
      </c>
      <c r="AK113" s="100">
        <v>482.97305399999982</v>
      </c>
      <c r="AL113" s="100">
        <v>618.54420400000004</v>
      </c>
      <c r="AM113" s="100">
        <v>580.36692100000005</v>
      </c>
      <c r="AN113" s="100">
        <v>1184.2621079999999</v>
      </c>
    </row>
    <row r="114" spans="2:40" ht="15.6">
      <c r="B114" s="67" t="s">
        <v>86</v>
      </c>
      <c r="C114" s="102">
        <v>7324</v>
      </c>
      <c r="D114" s="102">
        <v>7063</v>
      </c>
      <c r="E114" s="102">
        <v>1790</v>
      </c>
      <c r="F114" s="102">
        <v>1362</v>
      </c>
      <c r="G114" s="102">
        <v>1454</v>
      </c>
      <c r="H114" s="102">
        <v>1606</v>
      </c>
      <c r="I114" s="102">
        <v>2120</v>
      </c>
      <c r="J114" s="102">
        <v>2015</v>
      </c>
      <c r="K114" s="102">
        <v>1989</v>
      </c>
      <c r="L114" s="102">
        <v>1706</v>
      </c>
      <c r="M114" s="102">
        <v>1496</v>
      </c>
      <c r="N114" s="102">
        <v>1197</v>
      </c>
      <c r="O114" s="102">
        <v>810</v>
      </c>
      <c r="P114" s="102">
        <v>1076.7432429999999</v>
      </c>
      <c r="Q114" s="102">
        <f>+Q111+Q113</f>
        <v>796.47349200000031</v>
      </c>
      <c r="R114" s="102">
        <v>1912.5265079999992</v>
      </c>
      <c r="S114" s="102">
        <v>3308</v>
      </c>
      <c r="T114" s="102">
        <v>2598.975674999997</v>
      </c>
      <c r="V114" s="197" t="s">
        <v>86</v>
      </c>
      <c r="W114" s="102">
        <v>1316.2279010000007</v>
      </c>
      <c r="X114" s="102">
        <v>2860.5312529999987</v>
      </c>
      <c r="Y114" s="102">
        <v>6476.6259089999985</v>
      </c>
      <c r="Z114" s="102">
        <v>6232</v>
      </c>
      <c r="AA114" s="102">
        <v>4497.6038419999986</v>
      </c>
      <c r="AB114" s="102">
        <v>5032.9744890000029</v>
      </c>
      <c r="AC114" s="102">
        <v>2819.3018140000008</v>
      </c>
      <c r="AD114" s="102">
        <v>2591.2699729999968</v>
      </c>
      <c r="AE114" s="102">
        <v>1989</v>
      </c>
      <c r="AF114" s="102">
        <v>3346.7379560000013</v>
      </c>
      <c r="AG114" s="102">
        <v>3127.1135990000021</v>
      </c>
      <c r="AH114" s="102">
        <v>-8056</v>
      </c>
      <c r="AI114" s="102">
        <v>2452</v>
      </c>
      <c r="AJ114" s="102">
        <v>4206.0145559999992</v>
      </c>
      <c r="AK114" s="102">
        <v>2511.3284519999997</v>
      </c>
      <c r="AL114" s="102">
        <v>691.16381699999874</v>
      </c>
      <c r="AM114" s="102">
        <v>2148.2128410000005</v>
      </c>
      <c r="AN114" s="102">
        <v>3697.3804699999996</v>
      </c>
    </row>
    <row r="115" spans="2:40" ht="15.6">
      <c r="B115" s="64"/>
      <c r="C115" s="8"/>
      <c r="D115" s="8"/>
      <c r="E115" s="8"/>
      <c r="F115" s="8"/>
      <c r="G115" s="8"/>
      <c r="H115" s="8"/>
      <c r="I115" s="8"/>
      <c r="J115" s="8"/>
      <c r="K115" s="8"/>
      <c r="L115" s="8"/>
      <c r="M115" s="8"/>
      <c r="N115" s="8"/>
      <c r="O115" s="8"/>
      <c r="P115" s="8"/>
      <c r="Q115" s="8"/>
      <c r="R115" s="8"/>
      <c r="S115" s="8"/>
      <c r="T115" s="8"/>
      <c r="V115" s="289"/>
      <c r="W115" s="8"/>
      <c r="X115" s="8"/>
      <c r="Y115" s="8"/>
      <c r="Z115" s="8"/>
      <c r="AA115" s="8"/>
      <c r="AB115" s="8"/>
      <c r="AC115" s="8"/>
      <c r="AD115" s="8"/>
      <c r="AE115" s="8"/>
      <c r="AF115" s="8"/>
      <c r="AG115" s="8"/>
      <c r="AH115" s="8"/>
      <c r="AI115" s="8"/>
      <c r="AJ115" s="8"/>
      <c r="AK115" s="8"/>
      <c r="AL115" s="8"/>
      <c r="AM115" s="8"/>
      <c r="AN115" s="8"/>
    </row>
    <row r="116" spans="2:40" ht="15.6">
      <c r="B116" s="65" t="s">
        <v>87</v>
      </c>
      <c r="C116" s="100">
        <v>196</v>
      </c>
      <c r="D116" s="100">
        <v>588</v>
      </c>
      <c r="E116" s="100">
        <v>111</v>
      </c>
      <c r="F116" s="100">
        <v>-68</v>
      </c>
      <c r="G116" s="100">
        <v>66</v>
      </c>
      <c r="H116" s="100">
        <v>54</v>
      </c>
      <c r="I116" s="100">
        <v>572</v>
      </c>
      <c r="J116" s="100">
        <v>-197</v>
      </c>
      <c r="K116" s="100">
        <v>294</v>
      </c>
      <c r="L116" s="100">
        <v>75</v>
      </c>
      <c r="M116" s="100">
        <v>-54</v>
      </c>
      <c r="N116" s="100">
        <v>198</v>
      </c>
      <c r="O116" s="100">
        <v>154</v>
      </c>
      <c r="P116" s="100">
        <v>-203.27058799999998</v>
      </c>
      <c r="Q116" s="100">
        <v>226.07336900000001</v>
      </c>
      <c r="R116" s="100">
        <v>-112.07336900000001</v>
      </c>
      <c r="S116" s="100">
        <v>691</v>
      </c>
      <c r="T116" s="100">
        <v>-769.22453099999996</v>
      </c>
      <c r="V116" s="37" t="s">
        <v>87</v>
      </c>
      <c r="W116" s="100">
        <v>264.200399</v>
      </c>
      <c r="X116" s="100">
        <v>-1124.4581410000001</v>
      </c>
      <c r="Y116" s="100">
        <v>1091.4949369999999</v>
      </c>
      <c r="Z116" s="100">
        <v>985</v>
      </c>
      <c r="AA116" s="100">
        <v>855.44757100000004</v>
      </c>
      <c r="AB116" s="100">
        <v>1227.0465959999997</v>
      </c>
      <c r="AC116" s="100">
        <v>693.73107100000016</v>
      </c>
      <c r="AD116" s="100">
        <v>321.693174</v>
      </c>
      <c r="AE116" s="100">
        <v>433</v>
      </c>
      <c r="AF116" s="100">
        <v>392.56113399999998</v>
      </c>
      <c r="AG116" s="100">
        <v>688.9999590000001</v>
      </c>
      <c r="AH116" s="100">
        <v>-2501</v>
      </c>
      <c r="AI116" s="100">
        <v>421</v>
      </c>
      <c r="AJ116" s="100">
        <v>4562.9809460000006</v>
      </c>
      <c r="AK116" s="100">
        <v>721.54414499999984</v>
      </c>
      <c r="AL116" s="100">
        <v>-647.45461900000009</v>
      </c>
      <c r="AM116" s="100">
        <v>548.27357800000004</v>
      </c>
      <c r="AN116" s="100">
        <v>698.99981000000002</v>
      </c>
    </row>
    <row r="117" spans="2:40" ht="15.6">
      <c r="B117" s="67" t="s">
        <v>90</v>
      </c>
      <c r="C117" s="102">
        <v>7128</v>
      </c>
      <c r="D117" s="102">
        <v>6475</v>
      </c>
      <c r="E117" s="102">
        <v>1679</v>
      </c>
      <c r="F117" s="102">
        <v>1430</v>
      </c>
      <c r="G117" s="102">
        <v>1388</v>
      </c>
      <c r="H117" s="102">
        <v>1552</v>
      </c>
      <c r="I117" s="102">
        <v>1548</v>
      </c>
      <c r="J117" s="102">
        <v>2212</v>
      </c>
      <c r="K117" s="102">
        <v>1695</v>
      </c>
      <c r="L117" s="102">
        <v>1631</v>
      </c>
      <c r="M117" s="102">
        <v>1550</v>
      </c>
      <c r="N117" s="102">
        <v>999</v>
      </c>
      <c r="O117" s="102">
        <v>656</v>
      </c>
      <c r="P117" s="102">
        <v>1280.0138309999998</v>
      </c>
      <c r="Q117" s="102">
        <f>+Q114+Q116</f>
        <v>1022.5468610000003</v>
      </c>
      <c r="R117" s="102">
        <v>1800.4531389999993</v>
      </c>
      <c r="S117" s="102">
        <v>3999</v>
      </c>
      <c r="T117" s="102">
        <v>1829.7511439999971</v>
      </c>
      <c r="V117" s="197" t="s">
        <v>90</v>
      </c>
      <c r="W117" s="102">
        <v>1052.0275020000006</v>
      </c>
      <c r="X117" s="102">
        <v>1736.0731119999987</v>
      </c>
      <c r="Y117" s="102">
        <v>5385.130971999999</v>
      </c>
      <c r="Z117" s="102">
        <v>5247</v>
      </c>
      <c r="AA117" s="102">
        <v>3642.1562709999985</v>
      </c>
      <c r="AB117" s="102">
        <v>3805.9278930000032</v>
      </c>
      <c r="AC117" s="102">
        <v>2125.5707430000007</v>
      </c>
      <c r="AD117" s="102">
        <v>2269.5767989999968</v>
      </c>
      <c r="AE117" s="102">
        <v>1556</v>
      </c>
      <c r="AF117" s="102">
        <v>2954.1768220000013</v>
      </c>
      <c r="AG117" s="102">
        <v>2438.1136400000019</v>
      </c>
      <c r="AH117" s="102">
        <v>-5554</v>
      </c>
      <c r="AI117" s="102">
        <v>2031</v>
      </c>
      <c r="AJ117" s="102">
        <v>-356.96639000000141</v>
      </c>
      <c r="AK117" s="102">
        <v>1789.7843069999999</v>
      </c>
      <c r="AL117" s="102">
        <v>1338.6184359999988</v>
      </c>
      <c r="AM117" s="102">
        <v>1599.9392630000004</v>
      </c>
      <c r="AN117" s="102">
        <v>2998.3806599999998</v>
      </c>
    </row>
    <row r="118" spans="2:40" ht="15.6">
      <c r="B118" s="125"/>
      <c r="C118" s="125"/>
      <c r="D118" s="125"/>
      <c r="E118" s="125"/>
      <c r="F118" s="125"/>
      <c r="G118" s="125"/>
      <c r="H118" s="125"/>
      <c r="I118" s="125"/>
      <c r="J118" s="125"/>
      <c r="K118" s="125"/>
      <c r="L118" s="125"/>
      <c r="M118" s="125"/>
      <c r="N118" s="125"/>
      <c r="O118" s="125"/>
      <c r="W118" s="367"/>
      <c r="X118" s="367"/>
      <c r="Z118" s="367"/>
      <c r="AA118" s="367"/>
      <c r="AB118" s="367"/>
      <c r="AC118" s="367"/>
      <c r="AD118" s="367"/>
      <c r="AE118" s="496"/>
      <c r="AF118" s="496"/>
      <c r="AG118" s="496"/>
      <c r="AH118" s="496"/>
      <c r="AI118" s="496"/>
      <c r="AJ118" s="496"/>
      <c r="AK118" s="496"/>
      <c r="AL118" s="496"/>
      <c r="AM118" s="496"/>
      <c r="AN118" s="496"/>
    </row>
    <row r="119" spans="2:40" ht="15.6">
      <c r="B119" s="53" t="s">
        <v>572</v>
      </c>
      <c r="C119" s="125"/>
      <c r="D119" s="125"/>
      <c r="E119" s="125"/>
      <c r="F119" s="125"/>
      <c r="G119" s="125"/>
      <c r="H119" s="70"/>
      <c r="I119" s="70"/>
      <c r="J119" s="70"/>
      <c r="K119" s="70"/>
      <c r="L119" s="70"/>
      <c r="M119" s="70"/>
      <c r="N119" s="70"/>
      <c r="O119" s="70"/>
      <c r="V119" s="67" t="s">
        <v>92</v>
      </c>
      <c r="W119" s="102">
        <v>1285.0682690000006</v>
      </c>
      <c r="X119" s="102">
        <v>2829.7079709999989</v>
      </c>
      <c r="Y119" s="102">
        <v>6442.4079219999985</v>
      </c>
      <c r="Z119" s="102">
        <v>6185</v>
      </c>
      <c r="AA119" s="102">
        <v>4456.9425159999982</v>
      </c>
      <c r="AB119" s="102">
        <v>4980.7262440000031</v>
      </c>
      <c r="AC119" s="102">
        <v>2772.0342760000008</v>
      </c>
      <c r="AD119" s="102">
        <v>2537.7847229999966</v>
      </c>
      <c r="AE119" s="102">
        <v>1952</v>
      </c>
      <c r="AF119" s="102">
        <v>3308.5000780000014</v>
      </c>
      <c r="AG119" s="102">
        <v>3089.7539640000023</v>
      </c>
      <c r="AH119" s="102">
        <v>-8100</v>
      </c>
      <c r="AI119" s="102">
        <v>2413</v>
      </c>
      <c r="AJ119" s="102">
        <v>4168.819790999999</v>
      </c>
      <c r="AK119" s="102">
        <v>2548.5232149999997</v>
      </c>
      <c r="AL119" s="102">
        <v>735.11325399999873</v>
      </c>
      <c r="AM119" s="102">
        <v>2182.0200300000006</v>
      </c>
      <c r="AN119" s="102">
        <v>3665.7080579999997</v>
      </c>
    </row>
    <row r="120" spans="2:40" ht="15.6">
      <c r="B120" s="424" t="s">
        <v>566</v>
      </c>
      <c r="C120" s="125"/>
      <c r="D120" s="125"/>
      <c r="E120" s="125"/>
      <c r="F120" s="125"/>
      <c r="G120" s="125"/>
      <c r="H120" s="71"/>
      <c r="I120" s="71"/>
      <c r="J120" s="71"/>
      <c r="K120" s="71"/>
      <c r="L120" s="71"/>
      <c r="M120" s="71"/>
      <c r="N120" s="71"/>
      <c r="O120" s="71"/>
      <c r="W120" s="367"/>
      <c r="X120" s="367"/>
      <c r="Z120" s="367"/>
      <c r="AA120" s="367"/>
      <c r="AB120" s="367"/>
      <c r="AC120" s="367"/>
      <c r="AD120" s="367"/>
      <c r="AE120" s="496"/>
      <c r="AF120" s="496"/>
      <c r="AG120" s="496"/>
      <c r="AH120" s="496"/>
      <c r="AI120" s="496"/>
      <c r="AJ120" s="496"/>
      <c r="AK120" s="496"/>
      <c r="AL120" s="496"/>
      <c r="AM120" s="496"/>
      <c r="AN120" s="496"/>
    </row>
    <row r="121" spans="2:40" ht="10.35" customHeight="1">
      <c r="B121" s="72"/>
      <c r="C121" s="125"/>
      <c r="D121" s="125"/>
      <c r="E121" s="125"/>
      <c r="F121" s="125"/>
      <c r="G121" s="125"/>
      <c r="H121" s="72"/>
      <c r="I121" s="72"/>
      <c r="J121" s="72"/>
      <c r="K121" s="72"/>
      <c r="L121" s="72"/>
      <c r="M121" s="72"/>
      <c r="N121" s="72"/>
      <c r="O121" s="72"/>
      <c r="W121" s="367"/>
      <c r="X121" s="367"/>
      <c r="Z121" s="367"/>
      <c r="AA121" s="367"/>
      <c r="AB121" s="367"/>
      <c r="AC121" s="367"/>
      <c r="AD121" s="367"/>
      <c r="AE121" s="496"/>
      <c r="AF121" s="496"/>
      <c r="AG121" s="496"/>
      <c r="AH121" s="496"/>
      <c r="AI121" s="496"/>
      <c r="AJ121" s="496"/>
      <c r="AK121" s="496"/>
      <c r="AL121" s="496"/>
      <c r="AM121" s="496"/>
      <c r="AN121" s="496"/>
    </row>
    <row r="122" spans="2:40" ht="15.6" thickBot="1">
      <c r="B122" s="422"/>
      <c r="C122" s="423">
        <v>2016</v>
      </c>
      <c r="D122" s="423">
        <v>2017</v>
      </c>
      <c r="E122" s="423" t="s">
        <v>35</v>
      </c>
      <c r="F122" s="423" t="s">
        <v>36</v>
      </c>
      <c r="G122" s="423" t="s">
        <v>37</v>
      </c>
      <c r="H122" s="423" t="s">
        <v>38</v>
      </c>
      <c r="I122" s="423" t="s">
        <v>39</v>
      </c>
      <c r="J122" s="423" t="s">
        <v>40</v>
      </c>
      <c r="K122" s="423" t="s">
        <v>41</v>
      </c>
      <c r="L122" s="423" t="s">
        <v>42</v>
      </c>
      <c r="M122" s="423" t="s">
        <v>43</v>
      </c>
      <c r="N122" s="423" t="s">
        <v>44</v>
      </c>
      <c r="O122" s="423" t="s">
        <v>45</v>
      </c>
      <c r="P122" s="219" t="s">
        <v>46</v>
      </c>
      <c r="Q122" s="219" t="s">
        <v>47</v>
      </c>
      <c r="R122" s="219" t="s">
        <v>48</v>
      </c>
      <c r="S122" s="219" t="s">
        <v>49</v>
      </c>
      <c r="T122" s="219" t="s">
        <v>50</v>
      </c>
      <c r="V122" s="422"/>
      <c r="W122" s="368" t="s">
        <v>52</v>
      </c>
      <c r="X122" s="368" t="s">
        <v>53</v>
      </c>
      <c r="Y122" s="368" t="s">
        <v>54</v>
      </c>
      <c r="Z122" s="368" t="s">
        <v>55</v>
      </c>
      <c r="AA122" s="368" t="str">
        <f>+AA6</f>
        <v>1T23</v>
      </c>
      <c r="AB122" s="368" t="s">
        <v>57</v>
      </c>
      <c r="AC122" s="368" t="s">
        <v>58</v>
      </c>
      <c r="AD122" s="368" t="s">
        <v>59</v>
      </c>
      <c r="AE122" s="368" t="s">
        <v>60</v>
      </c>
      <c r="AF122" s="368" t="s">
        <v>61</v>
      </c>
      <c r="AG122" s="368" t="s">
        <v>62</v>
      </c>
      <c r="AH122" s="368" t="s">
        <v>59</v>
      </c>
      <c r="AI122" s="368" t="s">
        <v>64</v>
      </c>
      <c r="AJ122" s="368" t="s">
        <v>65</v>
      </c>
      <c r="AK122" s="368" t="str">
        <f>+AK95</f>
        <v>3T25</v>
      </c>
      <c r="AL122" s="368" t="str">
        <f>+$AL$6</f>
        <v>4T25</v>
      </c>
      <c r="AM122" s="368" t="s">
        <v>64</v>
      </c>
      <c r="AN122" s="368" t="str">
        <f>+AN6</f>
        <v>2T26</v>
      </c>
    </row>
    <row r="123" spans="2:40" ht="15">
      <c r="B123" s="158" t="s">
        <v>95</v>
      </c>
      <c r="C123" s="159"/>
      <c r="D123" s="159"/>
      <c r="E123" s="159"/>
      <c r="F123" s="159"/>
      <c r="G123" s="159"/>
      <c r="H123" s="159"/>
      <c r="I123" s="159"/>
      <c r="J123" s="159"/>
      <c r="K123" s="159"/>
      <c r="L123" s="159"/>
      <c r="M123" s="159"/>
      <c r="N123" s="159"/>
      <c r="O123" s="159"/>
      <c r="P123" s="159"/>
      <c r="Q123" s="159"/>
      <c r="R123" s="159"/>
      <c r="S123" s="159"/>
      <c r="T123" s="159"/>
      <c r="V123" s="158" t="s">
        <v>95</v>
      </c>
      <c r="W123" s="369"/>
      <c r="X123" s="369"/>
      <c r="Y123" s="369"/>
      <c r="Z123" s="369"/>
      <c r="AA123" s="369"/>
      <c r="AB123" s="369"/>
      <c r="AC123" s="369"/>
      <c r="AD123" s="369"/>
      <c r="AE123" s="497"/>
      <c r="AF123" s="497"/>
      <c r="AG123" s="497"/>
      <c r="AH123" s="497"/>
      <c r="AI123" s="497" t="s">
        <v>117</v>
      </c>
      <c r="AJ123" s="497" t="s">
        <v>117</v>
      </c>
      <c r="AK123" s="497"/>
      <c r="AL123" s="497"/>
      <c r="AM123" s="497"/>
      <c r="AN123" s="497"/>
    </row>
    <row r="124" spans="2:40" ht="15.6" thickBot="1">
      <c r="B124" s="160" t="s">
        <v>96</v>
      </c>
      <c r="C124" s="109"/>
      <c r="D124" s="109"/>
      <c r="E124" s="109"/>
      <c r="F124" s="109"/>
      <c r="G124" s="109"/>
      <c r="H124" s="109"/>
      <c r="I124" s="109"/>
      <c r="J124" s="109"/>
      <c r="K124" s="109"/>
      <c r="L124" s="109"/>
      <c r="M124" s="109"/>
      <c r="N124" s="109"/>
      <c r="O124" s="109"/>
      <c r="P124" s="109"/>
      <c r="Q124" s="109"/>
      <c r="R124" s="109"/>
      <c r="S124" s="109"/>
      <c r="T124" s="109"/>
      <c r="V124" s="160" t="s">
        <v>96</v>
      </c>
      <c r="W124" s="370"/>
      <c r="X124" s="370"/>
      <c r="Y124" s="78"/>
      <c r="Z124" s="78"/>
      <c r="AA124" s="78"/>
      <c r="AB124" s="78"/>
      <c r="AC124" s="78"/>
      <c r="AD124" s="78"/>
      <c r="AE124" s="498"/>
      <c r="AF124" s="498"/>
      <c r="AG124" s="498"/>
      <c r="AH124" s="498"/>
      <c r="AI124" s="498" t="s">
        <v>117</v>
      </c>
      <c r="AJ124" s="498" t="s">
        <v>117</v>
      </c>
      <c r="AK124" s="498"/>
      <c r="AL124" s="498"/>
      <c r="AM124" s="498"/>
      <c r="AN124" s="498"/>
    </row>
    <row r="125" spans="2:40" ht="15.6">
      <c r="B125" s="177" t="s">
        <v>97</v>
      </c>
      <c r="C125" s="92">
        <v>17994</v>
      </c>
      <c r="D125" s="92">
        <v>15903</v>
      </c>
      <c r="E125" s="92">
        <v>21306</v>
      </c>
      <c r="F125" s="92">
        <v>32668</v>
      </c>
      <c r="G125" s="92">
        <v>19631</v>
      </c>
      <c r="H125" s="92">
        <v>25310</v>
      </c>
      <c r="I125" s="92">
        <v>25644</v>
      </c>
      <c r="J125" s="92">
        <v>20738</v>
      </c>
      <c r="K125" s="92">
        <v>16854</v>
      </c>
      <c r="L125" s="92">
        <v>22114</v>
      </c>
      <c r="M125" s="92">
        <v>19856</v>
      </c>
      <c r="N125" s="92">
        <v>18379</v>
      </c>
      <c r="O125" s="92">
        <v>12458</v>
      </c>
      <c r="P125" s="92">
        <v>15233.452464</v>
      </c>
      <c r="Q125" s="92">
        <v>23912.079430999998</v>
      </c>
      <c r="R125" s="92">
        <v>19790</v>
      </c>
      <c r="S125" s="92">
        <v>23376</v>
      </c>
      <c r="T125" s="92">
        <v>35463.253642000003</v>
      </c>
      <c r="V125" s="177" t="s">
        <v>97</v>
      </c>
      <c r="W125" s="92">
        <v>20272.018373999999</v>
      </c>
      <c r="X125" s="92">
        <v>23783.955461000001</v>
      </c>
      <c r="Y125" s="92">
        <v>22997.863212</v>
      </c>
      <c r="Z125" s="92">
        <v>33010</v>
      </c>
      <c r="AA125" s="92">
        <v>42651.534617999998</v>
      </c>
      <c r="AB125" s="397">
        <v>49062.061817000002</v>
      </c>
      <c r="AC125" s="397">
        <v>37592.272708999997</v>
      </c>
      <c r="AD125" s="397">
        <v>49133.629846000003</v>
      </c>
      <c r="AE125" s="499">
        <v>77798</v>
      </c>
      <c r="AF125" s="499">
        <v>59342.465657000001</v>
      </c>
      <c r="AG125" s="499">
        <v>61857.845339</v>
      </c>
      <c r="AH125" s="499">
        <v>47715</v>
      </c>
      <c r="AI125" s="499">
        <v>47872</v>
      </c>
      <c r="AJ125" s="499">
        <v>30050.980281</v>
      </c>
      <c r="AK125" s="499">
        <v>43978.864158999997</v>
      </c>
      <c r="AL125" s="499">
        <v>57129.715056000001</v>
      </c>
      <c r="AM125" s="499">
        <v>62931.029318000001</v>
      </c>
      <c r="AN125" s="499">
        <v>26888.578313000002</v>
      </c>
    </row>
    <row r="126" spans="2:40" ht="15.6">
      <c r="B126" s="177" t="s">
        <v>98</v>
      </c>
      <c r="C126" s="92">
        <v>58149</v>
      </c>
      <c r="D126" s="92">
        <v>65224</v>
      </c>
      <c r="E126" s="92">
        <v>61291</v>
      </c>
      <c r="F126" s="92">
        <v>55916</v>
      </c>
      <c r="G126" s="92">
        <v>58298</v>
      </c>
      <c r="H126" s="92">
        <v>64078</v>
      </c>
      <c r="I126" s="92">
        <v>62728</v>
      </c>
      <c r="J126" s="92">
        <v>68968</v>
      </c>
      <c r="K126" s="92">
        <v>63013</v>
      </c>
      <c r="L126" s="92">
        <v>68405</v>
      </c>
      <c r="M126" s="92">
        <v>67734</v>
      </c>
      <c r="N126" s="92">
        <v>72350</v>
      </c>
      <c r="O126" s="92">
        <v>58162</v>
      </c>
      <c r="P126" s="92">
        <v>67877.837167999998</v>
      </c>
      <c r="Q126" s="92">
        <f>56818.716581+4629.024334</f>
        <v>61447.740915000002</v>
      </c>
      <c r="R126" s="92">
        <v>65175</v>
      </c>
      <c r="S126" s="92">
        <v>66614</v>
      </c>
      <c r="T126" s="92">
        <v>75766.846728999997</v>
      </c>
      <c r="V126" s="177" t="s">
        <v>98</v>
      </c>
      <c r="W126" s="92">
        <v>75544.006196000002</v>
      </c>
      <c r="X126" s="92">
        <v>85874.798878000001</v>
      </c>
      <c r="Y126" s="92">
        <v>82308.408391999998</v>
      </c>
      <c r="Z126" s="92">
        <v>88773</v>
      </c>
      <c r="AA126" s="92">
        <v>90021.207156000004</v>
      </c>
      <c r="AB126" s="397">
        <v>73165.749075999993</v>
      </c>
      <c r="AC126" s="397">
        <v>78870.198009</v>
      </c>
      <c r="AD126" s="397">
        <v>99942.75434</v>
      </c>
      <c r="AE126" s="499">
        <v>79307</v>
      </c>
      <c r="AF126" s="499">
        <v>74833.838162999993</v>
      </c>
      <c r="AG126" s="499">
        <v>65728.579117000001</v>
      </c>
      <c r="AH126" s="499">
        <v>53465</v>
      </c>
      <c r="AI126" s="499">
        <v>40045</v>
      </c>
      <c r="AJ126" s="499">
        <v>33591.027074999998</v>
      </c>
      <c r="AK126" s="499">
        <v>17578.130290000001</v>
      </c>
      <c r="AL126" s="499">
        <v>7307.8063469999997</v>
      </c>
      <c r="AM126" s="499">
        <v>6972.4905429999999</v>
      </c>
      <c r="AN126" s="499">
        <v>9676.7729799999997</v>
      </c>
    </row>
    <row r="127" spans="2:40" ht="15.6">
      <c r="B127" s="177" t="s">
        <v>99</v>
      </c>
      <c r="C127" s="92">
        <v>4</v>
      </c>
      <c r="D127" s="92">
        <v>6</v>
      </c>
      <c r="E127" s="92">
        <v>6</v>
      </c>
      <c r="F127" s="92">
        <v>6</v>
      </c>
      <c r="G127" s="92">
        <v>6</v>
      </c>
      <c r="H127" s="92">
        <v>6</v>
      </c>
      <c r="I127" s="92">
        <v>9</v>
      </c>
      <c r="J127" s="92">
        <v>9</v>
      </c>
      <c r="K127" s="92">
        <v>10</v>
      </c>
      <c r="L127" s="92">
        <v>10</v>
      </c>
      <c r="M127" s="92">
        <v>9</v>
      </c>
      <c r="N127" s="92">
        <v>577</v>
      </c>
      <c r="O127" s="92">
        <v>577</v>
      </c>
      <c r="P127" s="92">
        <v>580.93899899999997</v>
      </c>
      <c r="Q127" s="92">
        <v>580.93899899999997</v>
      </c>
      <c r="R127" s="92">
        <v>9</v>
      </c>
      <c r="S127" s="92">
        <v>9</v>
      </c>
      <c r="T127" s="92">
        <v>11.729425000000001</v>
      </c>
      <c r="V127" s="177" t="s">
        <v>99</v>
      </c>
      <c r="W127" s="92">
        <v>11.729425000000001</v>
      </c>
      <c r="X127" s="92">
        <v>11.729425000000001</v>
      </c>
      <c r="Y127" s="92">
        <v>11.729425000000001</v>
      </c>
      <c r="Z127" s="92">
        <v>17</v>
      </c>
      <c r="AA127" s="92">
        <v>16.632059999999999</v>
      </c>
      <c r="AB127" s="397">
        <v>11.458550000000001</v>
      </c>
      <c r="AC127" s="397">
        <v>11.458550000000001</v>
      </c>
      <c r="AD127" s="397">
        <v>16.940911</v>
      </c>
      <c r="AE127" s="499">
        <v>17</v>
      </c>
      <c r="AF127" s="499">
        <v>16.940911</v>
      </c>
      <c r="AG127" s="499">
        <v>16.940911</v>
      </c>
      <c r="AH127" s="499">
        <v>17</v>
      </c>
      <c r="AI127" s="499">
        <v>17</v>
      </c>
      <c r="AJ127" s="499">
        <v>17.160173</v>
      </c>
      <c r="AK127" s="499">
        <v>17.160173</v>
      </c>
      <c r="AL127" s="499">
        <v>745.32202500000005</v>
      </c>
      <c r="AM127" s="499">
        <v>750.84815300000002</v>
      </c>
      <c r="AN127" s="499">
        <v>750.84815300000002</v>
      </c>
    </row>
    <row r="128" spans="2:40" ht="15.6">
      <c r="B128" s="177" t="s">
        <v>101</v>
      </c>
      <c r="C128" s="92">
        <v>315</v>
      </c>
      <c r="D128" s="92">
        <v>264</v>
      </c>
      <c r="E128" s="92">
        <v>163</v>
      </c>
      <c r="F128" s="92">
        <v>613</v>
      </c>
      <c r="G128" s="92">
        <v>544</v>
      </c>
      <c r="H128" s="92">
        <v>422</v>
      </c>
      <c r="I128" s="92">
        <v>330</v>
      </c>
      <c r="J128" s="92">
        <v>275</v>
      </c>
      <c r="K128" s="92">
        <v>163</v>
      </c>
      <c r="L128" s="92">
        <v>455</v>
      </c>
      <c r="M128" s="92">
        <v>3956</v>
      </c>
      <c r="N128" s="92">
        <v>439</v>
      </c>
      <c r="O128" s="92">
        <v>271</v>
      </c>
      <c r="P128" s="92">
        <v>666.55438800000002</v>
      </c>
      <c r="Q128" s="92">
        <v>4659.0673079999997</v>
      </c>
      <c r="R128" s="92">
        <v>815</v>
      </c>
      <c r="S128" s="92">
        <v>614</v>
      </c>
      <c r="T128" s="92">
        <v>412.86484400000001</v>
      </c>
      <c r="V128" s="177" t="s">
        <v>101</v>
      </c>
      <c r="W128" s="92">
        <v>4457.9676479999998</v>
      </c>
      <c r="X128" s="92">
        <v>1214.41354</v>
      </c>
      <c r="Y128" s="92">
        <v>1096.9661329999999</v>
      </c>
      <c r="Z128" s="92">
        <v>903</v>
      </c>
      <c r="AA128" s="92">
        <v>5591.9038579999997</v>
      </c>
      <c r="AB128" s="397">
        <v>480.97914200000002</v>
      </c>
      <c r="AC128" s="397">
        <v>372.13590699999997</v>
      </c>
      <c r="AD128" s="397">
        <v>1383.451738</v>
      </c>
      <c r="AE128" s="499">
        <v>1045</v>
      </c>
      <c r="AF128" s="499">
        <v>1590.5990240000001</v>
      </c>
      <c r="AG128" s="499">
        <v>1420.4161810000001</v>
      </c>
      <c r="AH128" s="499">
        <v>1215</v>
      </c>
      <c r="AI128" s="499">
        <v>903</v>
      </c>
      <c r="AJ128" s="499">
        <v>1005.733635</v>
      </c>
      <c r="AK128" s="499">
        <v>1111.931321</v>
      </c>
      <c r="AL128" s="499">
        <v>757.10977600000001</v>
      </c>
      <c r="AM128" s="499">
        <v>573.48472600000002</v>
      </c>
      <c r="AN128" s="499">
        <v>399.88046900000001</v>
      </c>
    </row>
    <row r="129" spans="2:40" ht="15.6">
      <c r="B129" s="177" t="s">
        <v>475</v>
      </c>
      <c r="C129" s="92">
        <v>0</v>
      </c>
      <c r="D129" s="92">
        <v>0</v>
      </c>
      <c r="E129" s="92">
        <v>0</v>
      </c>
      <c r="F129" s="92">
        <v>0</v>
      </c>
      <c r="G129" s="92">
        <v>0</v>
      </c>
      <c r="H129" s="92">
        <v>0</v>
      </c>
      <c r="I129" s="92">
        <v>0</v>
      </c>
      <c r="J129" s="92">
        <v>0</v>
      </c>
      <c r="K129" s="92">
        <v>0</v>
      </c>
      <c r="L129" s="92">
        <v>0</v>
      </c>
      <c r="M129" s="92">
        <v>0</v>
      </c>
      <c r="N129" s="92">
        <v>0</v>
      </c>
      <c r="O129" s="92">
        <v>0</v>
      </c>
      <c r="P129" s="92">
        <v>0</v>
      </c>
      <c r="Q129" s="92">
        <v>0</v>
      </c>
      <c r="R129" s="92">
        <v>0</v>
      </c>
      <c r="S129" s="92">
        <v>0</v>
      </c>
      <c r="T129" s="92">
        <v>0</v>
      </c>
      <c r="V129" s="177" t="s">
        <v>475</v>
      </c>
      <c r="W129" s="92">
        <v>0</v>
      </c>
      <c r="X129" s="92">
        <v>0</v>
      </c>
      <c r="Y129" s="92">
        <v>0</v>
      </c>
      <c r="Z129" s="92" t="s">
        <v>569</v>
      </c>
      <c r="AA129" s="92">
        <v>0</v>
      </c>
      <c r="AB129" s="397">
        <v>0</v>
      </c>
      <c r="AC129" s="397">
        <v>0</v>
      </c>
      <c r="AD129" s="397">
        <v>0</v>
      </c>
      <c r="AE129" s="499" t="s">
        <v>569</v>
      </c>
      <c r="AF129" s="499">
        <v>0</v>
      </c>
      <c r="AG129" s="499">
        <v>0</v>
      </c>
      <c r="AH129" s="499" t="s">
        <v>567</v>
      </c>
      <c r="AI129" s="499" t="s">
        <v>567</v>
      </c>
      <c r="AJ129" s="499">
        <v>0</v>
      </c>
      <c r="AK129" s="499">
        <v>0</v>
      </c>
      <c r="AL129" s="499">
        <v>0</v>
      </c>
      <c r="AM129" s="499">
        <v>0</v>
      </c>
      <c r="AN129" s="499">
        <v>0</v>
      </c>
    </row>
    <row r="130" spans="2:40" ht="15.6">
      <c r="B130" s="177" t="s">
        <v>102</v>
      </c>
      <c r="C130" s="92">
        <v>0</v>
      </c>
      <c r="D130" s="92">
        <v>0</v>
      </c>
      <c r="E130" s="92">
        <v>0</v>
      </c>
      <c r="F130" s="92">
        <v>0</v>
      </c>
      <c r="G130" s="92">
        <v>0</v>
      </c>
      <c r="H130" s="92">
        <v>0</v>
      </c>
      <c r="I130" s="92">
        <v>0</v>
      </c>
      <c r="J130" s="92">
        <v>0</v>
      </c>
      <c r="K130" s="92">
        <v>0</v>
      </c>
      <c r="L130" s="92">
        <v>0</v>
      </c>
      <c r="M130" s="92">
        <v>0</v>
      </c>
      <c r="N130" s="92">
        <v>0</v>
      </c>
      <c r="O130" s="92">
        <v>0</v>
      </c>
      <c r="P130" s="92">
        <v>0</v>
      </c>
      <c r="Q130" s="92">
        <v>0</v>
      </c>
      <c r="R130" s="92">
        <v>0</v>
      </c>
      <c r="S130" s="92">
        <v>0</v>
      </c>
      <c r="T130" s="92">
        <v>0</v>
      </c>
      <c r="V130" s="177" t="s">
        <v>102</v>
      </c>
      <c r="W130" s="92">
        <v>0</v>
      </c>
      <c r="X130" s="92">
        <v>0</v>
      </c>
      <c r="Y130" s="92">
        <v>0</v>
      </c>
      <c r="Z130" s="92" t="s">
        <v>569</v>
      </c>
      <c r="AA130" s="92">
        <v>0</v>
      </c>
      <c r="AB130" s="397">
        <v>0</v>
      </c>
      <c r="AC130" s="397">
        <v>0</v>
      </c>
      <c r="AD130" s="397">
        <v>0</v>
      </c>
      <c r="AE130" s="499" t="s">
        <v>569</v>
      </c>
      <c r="AF130" s="499">
        <v>0</v>
      </c>
      <c r="AG130" s="499">
        <v>0</v>
      </c>
      <c r="AH130" s="499" t="s">
        <v>567</v>
      </c>
      <c r="AI130" s="499" t="s">
        <v>567</v>
      </c>
      <c r="AJ130" s="499">
        <v>0</v>
      </c>
      <c r="AK130" s="499">
        <v>0</v>
      </c>
      <c r="AL130" s="499">
        <v>0</v>
      </c>
      <c r="AM130" s="499">
        <v>0</v>
      </c>
      <c r="AN130" s="499">
        <v>26400.316180999998</v>
      </c>
    </row>
    <row r="131" spans="2:40" ht="15">
      <c r="B131" s="114" t="s">
        <v>103</v>
      </c>
      <c r="C131" s="164">
        <v>76462</v>
      </c>
      <c r="D131" s="164">
        <v>81397</v>
      </c>
      <c r="E131" s="164">
        <v>82766</v>
      </c>
      <c r="F131" s="164">
        <v>89203</v>
      </c>
      <c r="G131" s="164">
        <v>78479</v>
      </c>
      <c r="H131" s="164">
        <v>89816</v>
      </c>
      <c r="I131" s="164">
        <v>88711</v>
      </c>
      <c r="J131" s="164">
        <v>89990</v>
      </c>
      <c r="K131" s="164">
        <v>80040</v>
      </c>
      <c r="L131" s="164">
        <v>90984</v>
      </c>
      <c r="M131" s="164">
        <v>91555</v>
      </c>
      <c r="N131" s="164">
        <v>91745</v>
      </c>
      <c r="O131" s="164">
        <v>71468</v>
      </c>
      <c r="P131" s="164">
        <f>SUM(P125:P130)</f>
        <v>84358.78301900001</v>
      </c>
      <c r="Q131" s="164">
        <f>SUM(Q125:Q130)</f>
        <v>90599.826652999996</v>
      </c>
      <c r="R131" s="164">
        <v>85789</v>
      </c>
      <c r="S131" s="164">
        <v>90613</v>
      </c>
      <c r="T131" s="164">
        <v>111654.69464</v>
      </c>
      <c r="V131" s="114" t="s">
        <v>103</v>
      </c>
      <c r="W131" s="373">
        <v>100285.72164300001</v>
      </c>
      <c r="X131" s="373">
        <v>110884.897304</v>
      </c>
      <c r="Y131" s="373">
        <v>106414.96716199999</v>
      </c>
      <c r="Z131" s="373">
        <v>122702</v>
      </c>
      <c r="AA131" s="373">
        <v>138281.277692</v>
      </c>
      <c r="AB131" s="373">
        <v>122720.24858499998</v>
      </c>
      <c r="AC131" s="373">
        <v>116846.065175</v>
      </c>
      <c r="AD131" s="373">
        <v>150476.77683500003</v>
      </c>
      <c r="AE131" s="500">
        <v>158167</v>
      </c>
      <c r="AF131" s="500">
        <v>135783.84375500001</v>
      </c>
      <c r="AG131" s="500">
        <v>129023.781548</v>
      </c>
      <c r="AH131" s="500">
        <v>102412</v>
      </c>
      <c r="AI131" s="500">
        <v>88837</v>
      </c>
      <c r="AJ131" s="500">
        <v>64664.901163999995</v>
      </c>
      <c r="AK131" s="500">
        <v>62686.085942999998</v>
      </c>
      <c r="AL131" s="500">
        <v>65939.953204000005</v>
      </c>
      <c r="AM131" s="500">
        <v>71227.852740000002</v>
      </c>
      <c r="AN131" s="500">
        <v>64116.396095999997</v>
      </c>
    </row>
    <row r="132" spans="2:40" ht="15">
      <c r="B132" s="160" t="s">
        <v>104</v>
      </c>
      <c r="C132" s="161"/>
      <c r="D132" s="161"/>
      <c r="E132" s="161"/>
      <c r="F132" s="161"/>
      <c r="G132" s="161"/>
      <c r="H132" s="161"/>
      <c r="I132" s="161"/>
      <c r="J132" s="161"/>
      <c r="K132" s="161"/>
      <c r="L132" s="161"/>
      <c r="M132" s="161"/>
      <c r="N132" s="161"/>
      <c r="O132" s="161"/>
      <c r="P132" s="161"/>
      <c r="Q132" s="161"/>
      <c r="R132" s="161"/>
      <c r="S132" s="161"/>
      <c r="T132" s="161"/>
      <c r="V132" s="160" t="s">
        <v>104</v>
      </c>
      <c r="W132" s="355"/>
      <c r="X132" s="355"/>
      <c r="Y132" s="355"/>
      <c r="Z132" s="355"/>
      <c r="AA132" s="355"/>
      <c r="AB132" s="355"/>
      <c r="AC132" s="355"/>
      <c r="AD132" s="355"/>
      <c r="AE132" s="501"/>
      <c r="AF132" s="501"/>
      <c r="AG132" s="501"/>
      <c r="AH132" s="501"/>
      <c r="AI132" s="501" t="s">
        <v>117</v>
      </c>
      <c r="AJ132" s="501" t="s">
        <v>117</v>
      </c>
      <c r="AK132" s="501"/>
      <c r="AL132" s="501"/>
      <c r="AM132" s="501"/>
      <c r="AN132" s="501"/>
    </row>
    <row r="133" spans="2:40" ht="15.6">
      <c r="B133" s="177" t="s">
        <v>105</v>
      </c>
      <c r="C133" s="92">
        <v>0</v>
      </c>
      <c r="D133" s="92">
        <v>0</v>
      </c>
      <c r="E133" s="92">
        <v>0</v>
      </c>
      <c r="F133" s="92">
        <v>0</v>
      </c>
      <c r="G133" s="92">
        <v>0</v>
      </c>
      <c r="H133" s="92">
        <v>0</v>
      </c>
      <c r="I133" s="92">
        <v>0</v>
      </c>
      <c r="J133" s="92">
        <v>0</v>
      </c>
      <c r="K133" s="92">
        <v>0</v>
      </c>
      <c r="L133" s="92">
        <v>0</v>
      </c>
      <c r="M133" s="92">
        <v>0</v>
      </c>
      <c r="N133" s="92">
        <v>0</v>
      </c>
      <c r="O133" s="92">
        <v>0</v>
      </c>
      <c r="P133" s="92">
        <v>0</v>
      </c>
      <c r="Q133" s="92">
        <v>0</v>
      </c>
      <c r="R133" s="92">
        <v>0</v>
      </c>
      <c r="S133" s="92">
        <v>0</v>
      </c>
      <c r="T133" s="92">
        <v>0</v>
      </c>
      <c r="V133" s="177" t="s">
        <v>105</v>
      </c>
      <c r="W133" s="92">
        <v>0</v>
      </c>
      <c r="X133" s="92">
        <v>0</v>
      </c>
      <c r="Y133" s="92">
        <v>0</v>
      </c>
      <c r="Z133" s="92" t="s">
        <v>569</v>
      </c>
      <c r="AA133" s="92">
        <v>0</v>
      </c>
      <c r="AB133" s="374">
        <v>0</v>
      </c>
      <c r="AC133" s="374">
        <v>0</v>
      </c>
      <c r="AD133" s="374">
        <v>0</v>
      </c>
      <c r="AE133" s="502" t="s">
        <v>569</v>
      </c>
      <c r="AF133" s="502">
        <v>0</v>
      </c>
      <c r="AG133" s="502">
        <v>0</v>
      </c>
      <c r="AH133" s="502" t="s">
        <v>567</v>
      </c>
      <c r="AI133" s="502" t="s">
        <v>567</v>
      </c>
      <c r="AJ133" s="502">
        <v>0</v>
      </c>
      <c r="AK133" s="502">
        <v>0</v>
      </c>
      <c r="AL133" s="502">
        <v>0</v>
      </c>
      <c r="AM133" s="502">
        <v>0</v>
      </c>
      <c r="AN133" s="502">
        <v>0</v>
      </c>
    </row>
    <row r="134" spans="2:40" ht="15.6">
      <c r="B134" s="177" t="s">
        <v>106</v>
      </c>
      <c r="C134" s="92">
        <v>0</v>
      </c>
      <c r="D134" s="92">
        <v>0</v>
      </c>
      <c r="E134" s="92">
        <v>0</v>
      </c>
      <c r="F134" s="92">
        <v>0</v>
      </c>
      <c r="G134" s="92">
        <v>0</v>
      </c>
      <c r="H134" s="92">
        <v>0</v>
      </c>
      <c r="I134" s="92">
        <v>0</v>
      </c>
      <c r="J134" s="92">
        <v>0</v>
      </c>
      <c r="K134" s="92">
        <v>0</v>
      </c>
      <c r="L134" s="92">
        <v>0</v>
      </c>
      <c r="M134" s="92">
        <v>0</v>
      </c>
      <c r="N134" s="92">
        <v>0</v>
      </c>
      <c r="O134" s="92">
        <v>0</v>
      </c>
      <c r="P134" s="92">
        <v>0</v>
      </c>
      <c r="Q134" s="92">
        <v>0</v>
      </c>
      <c r="R134" s="92">
        <v>0</v>
      </c>
      <c r="S134" s="92">
        <v>0</v>
      </c>
      <c r="T134" s="92">
        <v>0</v>
      </c>
      <c r="V134" s="177" t="s">
        <v>106</v>
      </c>
      <c r="W134" s="92">
        <v>0</v>
      </c>
      <c r="X134" s="92">
        <v>0</v>
      </c>
      <c r="Y134" s="92">
        <v>0</v>
      </c>
      <c r="Z134" s="92" t="s">
        <v>569</v>
      </c>
      <c r="AA134" s="92">
        <v>0</v>
      </c>
      <c r="AB134" s="374">
        <v>0</v>
      </c>
      <c r="AC134" s="374">
        <v>0</v>
      </c>
      <c r="AD134" s="374">
        <v>0</v>
      </c>
      <c r="AE134" s="502" t="s">
        <v>569</v>
      </c>
      <c r="AF134" s="502">
        <v>0</v>
      </c>
      <c r="AG134" s="502">
        <v>0</v>
      </c>
      <c r="AH134" s="502" t="s">
        <v>567</v>
      </c>
      <c r="AI134" s="502" t="s">
        <v>567</v>
      </c>
      <c r="AJ134" s="502">
        <v>0</v>
      </c>
      <c r="AK134" s="502">
        <v>0</v>
      </c>
      <c r="AL134" s="502">
        <v>0</v>
      </c>
      <c r="AM134" s="502">
        <v>0</v>
      </c>
      <c r="AN134" s="502">
        <v>0</v>
      </c>
    </row>
    <row r="135" spans="2:40" ht="15.6">
      <c r="B135" s="177" t="s">
        <v>171</v>
      </c>
      <c r="C135" s="92">
        <v>0</v>
      </c>
      <c r="D135" s="92">
        <v>0</v>
      </c>
      <c r="E135" s="92">
        <v>0</v>
      </c>
      <c r="F135" s="92">
        <v>0</v>
      </c>
      <c r="G135" s="92">
        <v>0</v>
      </c>
      <c r="H135" s="92">
        <v>0</v>
      </c>
      <c r="I135" s="92">
        <v>0</v>
      </c>
      <c r="J135" s="92">
        <v>0</v>
      </c>
      <c r="K135" s="92">
        <v>0</v>
      </c>
      <c r="L135" s="92">
        <v>0</v>
      </c>
      <c r="M135" s="92">
        <v>0</v>
      </c>
      <c r="N135" s="92">
        <v>0</v>
      </c>
      <c r="O135" s="92">
        <v>0</v>
      </c>
      <c r="P135" s="92">
        <v>0</v>
      </c>
      <c r="Q135" s="92">
        <v>0</v>
      </c>
      <c r="R135" s="92">
        <v>0</v>
      </c>
      <c r="S135" s="92">
        <v>0</v>
      </c>
      <c r="T135" s="92">
        <v>0</v>
      </c>
      <c r="V135" s="177" t="s">
        <v>171</v>
      </c>
      <c r="W135" s="92">
        <v>0</v>
      </c>
      <c r="X135" s="92">
        <v>0</v>
      </c>
      <c r="Y135" s="92">
        <v>0</v>
      </c>
      <c r="Z135" s="92" t="s">
        <v>569</v>
      </c>
      <c r="AA135" s="92">
        <v>0</v>
      </c>
      <c r="AB135" s="374">
        <v>0</v>
      </c>
      <c r="AC135" s="374">
        <v>0</v>
      </c>
      <c r="AD135" s="374">
        <v>0</v>
      </c>
      <c r="AE135" s="502" t="s">
        <v>569</v>
      </c>
      <c r="AF135" s="502">
        <v>0</v>
      </c>
      <c r="AG135" s="502">
        <v>0</v>
      </c>
      <c r="AH135" s="502" t="s">
        <v>567</v>
      </c>
      <c r="AI135" s="502" t="s">
        <v>567</v>
      </c>
      <c r="AJ135" s="502">
        <v>0</v>
      </c>
      <c r="AK135" s="502">
        <v>0</v>
      </c>
      <c r="AL135" s="502">
        <v>0</v>
      </c>
      <c r="AM135" s="502">
        <v>0</v>
      </c>
      <c r="AN135" s="502">
        <v>0</v>
      </c>
    </row>
    <row r="136" spans="2:40" ht="15.6">
      <c r="B136" s="177" t="s">
        <v>172</v>
      </c>
      <c r="C136" s="92">
        <v>0</v>
      </c>
      <c r="D136" s="92">
        <v>0</v>
      </c>
      <c r="E136" s="92">
        <v>0</v>
      </c>
      <c r="F136" s="92">
        <v>0</v>
      </c>
      <c r="G136" s="92">
        <v>0</v>
      </c>
      <c r="H136" s="92">
        <v>0</v>
      </c>
      <c r="I136" s="92">
        <v>0</v>
      </c>
      <c r="J136" s="92">
        <v>0</v>
      </c>
      <c r="K136" s="92">
        <v>0</v>
      </c>
      <c r="L136" s="92">
        <v>0</v>
      </c>
      <c r="M136" s="92">
        <v>0</v>
      </c>
      <c r="N136" s="92">
        <v>0</v>
      </c>
      <c r="O136" s="92">
        <v>0</v>
      </c>
      <c r="P136" s="92">
        <v>0</v>
      </c>
      <c r="Q136" s="92">
        <v>0</v>
      </c>
      <c r="R136" s="92">
        <v>0</v>
      </c>
      <c r="S136" s="92">
        <v>0</v>
      </c>
      <c r="T136" s="92">
        <v>0</v>
      </c>
      <c r="V136" s="177" t="s">
        <v>172</v>
      </c>
      <c r="W136" s="92">
        <v>0</v>
      </c>
      <c r="X136" s="92">
        <v>0</v>
      </c>
      <c r="Y136" s="92">
        <v>0</v>
      </c>
      <c r="Z136" s="92" t="s">
        <v>569</v>
      </c>
      <c r="AA136" s="92">
        <v>0</v>
      </c>
      <c r="AB136" s="374">
        <v>0</v>
      </c>
      <c r="AC136" s="374">
        <v>0</v>
      </c>
      <c r="AD136" s="374">
        <v>0</v>
      </c>
      <c r="AE136" s="502" t="s">
        <v>569</v>
      </c>
      <c r="AF136" s="502">
        <v>0</v>
      </c>
      <c r="AG136" s="502">
        <v>0</v>
      </c>
      <c r="AH136" s="502" t="s">
        <v>567</v>
      </c>
      <c r="AI136" s="502" t="s">
        <v>567</v>
      </c>
      <c r="AJ136" s="502">
        <v>0</v>
      </c>
      <c r="AK136" s="502">
        <v>0</v>
      </c>
      <c r="AL136" s="502">
        <v>0</v>
      </c>
      <c r="AM136" s="502">
        <v>0</v>
      </c>
      <c r="AN136" s="502">
        <v>0</v>
      </c>
    </row>
    <row r="137" spans="2:40" ht="15.6">
      <c r="B137" s="177" t="s">
        <v>98</v>
      </c>
      <c r="C137" s="92">
        <v>182000</v>
      </c>
      <c r="D137" s="92">
        <v>162376</v>
      </c>
      <c r="E137" s="92">
        <v>150789</v>
      </c>
      <c r="F137" s="92">
        <v>145668</v>
      </c>
      <c r="G137" s="92">
        <v>141484</v>
      </c>
      <c r="H137" s="92">
        <v>132927</v>
      </c>
      <c r="I137" s="92">
        <v>123926</v>
      </c>
      <c r="J137" s="92">
        <v>119778</v>
      </c>
      <c r="K137" s="92">
        <v>112822</v>
      </c>
      <c r="L137" s="92">
        <v>107777</v>
      </c>
      <c r="M137" s="92">
        <v>94637</v>
      </c>
      <c r="N137" s="92">
        <v>93251</v>
      </c>
      <c r="O137" s="92">
        <v>94262</v>
      </c>
      <c r="P137" s="92">
        <v>87898.453836000001</v>
      </c>
      <c r="Q137" s="92">
        <v>76170.717174000005</v>
      </c>
      <c r="R137" s="92">
        <v>70484</v>
      </c>
      <c r="S137" s="92">
        <v>58514</v>
      </c>
      <c r="T137" s="92">
        <v>44882.193113000001</v>
      </c>
      <c r="V137" s="177" t="s">
        <v>98</v>
      </c>
      <c r="W137" s="92">
        <v>29227.476072000001</v>
      </c>
      <c r="X137" s="92">
        <v>27812.362980999998</v>
      </c>
      <c r="Y137" s="92">
        <v>26970.229842000001</v>
      </c>
      <c r="Z137" s="92">
        <v>34335</v>
      </c>
      <c r="AA137" s="92">
        <v>30437.706902000002</v>
      </c>
      <c r="AB137" s="374">
        <v>47352.907758000001</v>
      </c>
      <c r="AC137" s="374">
        <v>33757.686289999998</v>
      </c>
      <c r="AD137" s="374">
        <v>4977.4523980000004</v>
      </c>
      <c r="AE137" s="502" t="s">
        <v>569</v>
      </c>
      <c r="AF137" s="502">
        <v>0</v>
      </c>
      <c r="AG137" s="502">
        <v>0</v>
      </c>
      <c r="AH137" s="502" t="s">
        <v>567</v>
      </c>
      <c r="AI137" s="502" t="s">
        <v>567</v>
      </c>
      <c r="AJ137" s="502">
        <v>0</v>
      </c>
      <c r="AK137" s="502">
        <v>0</v>
      </c>
      <c r="AL137" s="502">
        <v>0</v>
      </c>
      <c r="AM137" s="502">
        <v>0</v>
      </c>
      <c r="AN137" s="502">
        <v>0</v>
      </c>
    </row>
    <row r="138" spans="2:40" ht="15.6">
      <c r="B138" s="177" t="s">
        <v>109</v>
      </c>
      <c r="C138" s="92">
        <v>0</v>
      </c>
      <c r="D138" s="92">
        <v>0</v>
      </c>
      <c r="E138" s="92">
        <v>0</v>
      </c>
      <c r="F138" s="92">
        <v>0</v>
      </c>
      <c r="G138" s="92">
        <v>0</v>
      </c>
      <c r="H138" s="92">
        <v>0</v>
      </c>
      <c r="I138" s="92">
        <v>0</v>
      </c>
      <c r="J138" s="92">
        <v>0</v>
      </c>
      <c r="K138" s="92">
        <v>0</v>
      </c>
      <c r="L138" s="92">
        <v>0</v>
      </c>
      <c r="M138" s="92">
        <v>0</v>
      </c>
      <c r="N138" s="92">
        <v>0</v>
      </c>
      <c r="O138" s="92">
        <v>0</v>
      </c>
      <c r="P138" s="92">
        <v>0</v>
      </c>
      <c r="Q138" s="92">
        <v>0</v>
      </c>
      <c r="R138" s="92">
        <v>0</v>
      </c>
      <c r="S138" s="92">
        <v>0</v>
      </c>
      <c r="T138" s="92">
        <v>0</v>
      </c>
      <c r="V138" s="177" t="s">
        <v>109</v>
      </c>
      <c r="W138" s="92">
        <v>0</v>
      </c>
      <c r="X138" s="92">
        <v>0</v>
      </c>
      <c r="Y138" s="92">
        <v>0</v>
      </c>
      <c r="Z138" s="92" t="s">
        <v>569</v>
      </c>
      <c r="AA138" s="92">
        <v>0</v>
      </c>
      <c r="AB138" s="374">
        <v>0</v>
      </c>
      <c r="AC138" s="374">
        <v>0</v>
      </c>
      <c r="AD138" s="374">
        <v>0</v>
      </c>
      <c r="AE138" s="502" t="s">
        <v>569</v>
      </c>
      <c r="AF138" s="502">
        <v>0</v>
      </c>
      <c r="AG138" s="502">
        <v>0</v>
      </c>
      <c r="AH138" s="502" t="s">
        <v>567</v>
      </c>
      <c r="AI138" s="502" t="s">
        <v>567</v>
      </c>
      <c r="AJ138" s="502">
        <v>0</v>
      </c>
      <c r="AK138" s="502">
        <v>0</v>
      </c>
      <c r="AL138" s="502">
        <v>0</v>
      </c>
      <c r="AM138" s="502">
        <v>0</v>
      </c>
      <c r="AN138" s="502">
        <v>0</v>
      </c>
    </row>
    <row r="139" spans="2:40" ht="15.6">
      <c r="B139" s="177" t="s">
        <v>110</v>
      </c>
      <c r="C139" s="92">
        <v>80</v>
      </c>
      <c r="D139" s="92">
        <v>117</v>
      </c>
      <c r="E139" s="92">
        <v>105</v>
      </c>
      <c r="F139" s="92">
        <v>94</v>
      </c>
      <c r="G139" s="92">
        <v>84</v>
      </c>
      <c r="H139" s="92">
        <v>90</v>
      </c>
      <c r="I139" s="92">
        <v>158</v>
      </c>
      <c r="J139" s="92">
        <v>80</v>
      </c>
      <c r="K139" s="92">
        <v>91</v>
      </c>
      <c r="L139" s="92">
        <v>86</v>
      </c>
      <c r="M139" s="92">
        <v>84</v>
      </c>
      <c r="N139" s="92">
        <v>78</v>
      </c>
      <c r="O139" s="92">
        <v>71</v>
      </c>
      <c r="P139" s="92">
        <v>69.724816000000004</v>
      </c>
      <c r="Q139" s="92">
        <v>63.521501000000001</v>
      </c>
      <c r="R139" s="92">
        <v>61</v>
      </c>
      <c r="S139" s="92">
        <v>55</v>
      </c>
      <c r="T139" s="92">
        <v>78.431941000000009</v>
      </c>
      <c r="V139" s="177" t="s">
        <v>110</v>
      </c>
      <c r="W139" s="92">
        <v>75.114807999999996</v>
      </c>
      <c r="X139" s="92">
        <v>67.044551999999996</v>
      </c>
      <c r="Y139" s="92">
        <v>171.98390000000001</v>
      </c>
      <c r="Z139" s="92">
        <v>273</v>
      </c>
      <c r="AA139" s="92">
        <v>256.59458999999998</v>
      </c>
      <c r="AB139" s="374">
        <v>238.86225099999999</v>
      </c>
      <c r="AC139" s="374">
        <v>221.68141800000001</v>
      </c>
      <c r="AD139" s="374">
        <v>209.450695</v>
      </c>
      <c r="AE139" s="502">
        <v>194</v>
      </c>
      <c r="AF139" s="502">
        <v>183.76653200000001</v>
      </c>
      <c r="AG139" s="502">
        <v>167.97150199999999</v>
      </c>
      <c r="AH139" s="502">
        <v>157</v>
      </c>
      <c r="AI139" s="502">
        <v>141</v>
      </c>
      <c r="AJ139" s="502">
        <v>125.68524600000001</v>
      </c>
      <c r="AK139" s="502">
        <v>110.248784</v>
      </c>
      <c r="AL139" s="502">
        <v>94.989341999999994</v>
      </c>
      <c r="AM139" s="502">
        <v>79.81841</v>
      </c>
      <c r="AN139" s="502">
        <v>64.711141999999995</v>
      </c>
    </row>
    <row r="140" spans="2:40" ht="15.6">
      <c r="B140" s="177" t="s">
        <v>111</v>
      </c>
      <c r="C140" s="92">
        <v>0</v>
      </c>
      <c r="D140" s="92">
        <v>0</v>
      </c>
      <c r="E140" s="92">
        <v>0</v>
      </c>
      <c r="F140" s="92">
        <v>0</v>
      </c>
      <c r="G140" s="92">
        <v>0</v>
      </c>
      <c r="H140" s="92">
        <v>0</v>
      </c>
      <c r="I140" s="92">
        <v>0</v>
      </c>
      <c r="J140" s="92">
        <v>0</v>
      </c>
      <c r="K140" s="92">
        <v>0</v>
      </c>
      <c r="L140" s="92">
        <v>0</v>
      </c>
      <c r="M140" s="92">
        <v>0</v>
      </c>
      <c r="N140" s="92">
        <v>0</v>
      </c>
      <c r="O140" s="92">
        <v>0</v>
      </c>
      <c r="P140" s="92">
        <v>0</v>
      </c>
      <c r="Q140" s="92">
        <v>0</v>
      </c>
      <c r="R140" s="92">
        <v>0</v>
      </c>
      <c r="S140" s="92">
        <v>0</v>
      </c>
      <c r="T140" s="92">
        <v>0</v>
      </c>
      <c r="V140" s="177" t="s">
        <v>111</v>
      </c>
      <c r="W140" s="92">
        <v>0</v>
      </c>
      <c r="X140" s="92">
        <v>0</v>
      </c>
      <c r="Y140" s="92">
        <v>0</v>
      </c>
      <c r="Z140" s="92" t="s">
        <v>569</v>
      </c>
      <c r="AA140" s="92">
        <v>0</v>
      </c>
      <c r="AB140" s="374">
        <v>0</v>
      </c>
      <c r="AC140" s="374">
        <v>0</v>
      </c>
      <c r="AD140" s="374">
        <v>0</v>
      </c>
      <c r="AE140" s="502" t="s">
        <v>569</v>
      </c>
      <c r="AF140" s="502">
        <v>0</v>
      </c>
      <c r="AG140" s="502">
        <v>0</v>
      </c>
      <c r="AH140" s="502" t="s">
        <v>567</v>
      </c>
      <c r="AI140" s="502" t="s">
        <v>567</v>
      </c>
      <c r="AJ140" s="502">
        <v>0</v>
      </c>
      <c r="AK140" s="502">
        <v>0</v>
      </c>
      <c r="AL140" s="502">
        <v>0</v>
      </c>
      <c r="AM140" s="502">
        <v>0</v>
      </c>
      <c r="AN140" s="502">
        <v>0</v>
      </c>
    </row>
    <row r="141" spans="2:40" ht="15.6">
      <c r="B141" s="177" t="s">
        <v>113</v>
      </c>
      <c r="C141" s="92">
        <v>115</v>
      </c>
      <c r="D141" s="92">
        <v>219</v>
      </c>
      <c r="E141" s="92">
        <v>209</v>
      </c>
      <c r="F141" s="92">
        <v>199</v>
      </c>
      <c r="G141" s="92">
        <v>197</v>
      </c>
      <c r="H141" s="92">
        <v>186</v>
      </c>
      <c r="I141" s="92">
        <v>199</v>
      </c>
      <c r="J141" s="92">
        <v>188</v>
      </c>
      <c r="K141" s="92">
        <v>177</v>
      </c>
      <c r="L141" s="92">
        <v>166</v>
      </c>
      <c r="M141" s="92">
        <v>167</v>
      </c>
      <c r="N141" s="92">
        <v>153</v>
      </c>
      <c r="O141" s="92">
        <v>138</v>
      </c>
      <c r="P141" s="92">
        <v>123.46214999999999</v>
      </c>
      <c r="Q141" s="92">
        <v>110.052351</v>
      </c>
      <c r="R141" s="92">
        <v>99</v>
      </c>
      <c r="S141" s="92">
        <v>88</v>
      </c>
      <c r="T141" s="92">
        <v>76.529155000000003</v>
      </c>
      <c r="V141" s="177" t="s">
        <v>113</v>
      </c>
      <c r="W141" s="92">
        <v>67.134772999999996</v>
      </c>
      <c r="X141" s="92">
        <v>55.426366000000002</v>
      </c>
      <c r="Y141" s="92">
        <v>43.717962</v>
      </c>
      <c r="Z141" s="92">
        <v>32</v>
      </c>
      <c r="AA141" s="92">
        <v>23.581851</v>
      </c>
      <c r="AB141" s="374">
        <v>17.579077000000002</v>
      </c>
      <c r="AC141" s="374">
        <v>11.5763</v>
      </c>
      <c r="AD141" s="374">
        <v>5.5735260000000002</v>
      </c>
      <c r="AE141" s="502">
        <v>4</v>
      </c>
      <c r="AF141" s="502">
        <v>3.0043920000000002</v>
      </c>
      <c r="AG141" s="502">
        <v>1.9321520000000001</v>
      </c>
      <c r="AH141" s="502">
        <v>1</v>
      </c>
      <c r="AI141" s="502" t="s">
        <v>567</v>
      </c>
      <c r="AJ141" s="502">
        <v>0</v>
      </c>
      <c r="AK141" s="502">
        <v>0</v>
      </c>
      <c r="AL141" s="502">
        <v>0</v>
      </c>
      <c r="AM141" s="502">
        <v>0</v>
      </c>
      <c r="AN141" s="502">
        <v>0</v>
      </c>
    </row>
    <row r="142" spans="2:40" ht="15.6">
      <c r="B142" s="177" t="s">
        <v>101</v>
      </c>
      <c r="C142" s="92">
        <v>0</v>
      </c>
      <c r="D142" s="92">
        <v>0</v>
      </c>
      <c r="E142" s="92">
        <v>0</v>
      </c>
      <c r="F142" s="92">
        <v>0</v>
      </c>
      <c r="G142" s="92">
        <v>0</v>
      </c>
      <c r="H142" s="92">
        <v>0</v>
      </c>
      <c r="I142" s="92">
        <v>0</v>
      </c>
      <c r="J142" s="92">
        <v>0</v>
      </c>
      <c r="K142" s="92">
        <v>0</v>
      </c>
      <c r="L142" s="92">
        <v>0</v>
      </c>
      <c r="M142" s="92">
        <v>0</v>
      </c>
      <c r="N142" s="92">
        <v>0</v>
      </c>
      <c r="O142" s="92">
        <v>0</v>
      </c>
      <c r="P142" s="92">
        <v>0</v>
      </c>
      <c r="Q142" s="92">
        <v>0</v>
      </c>
      <c r="R142" s="92">
        <v>0</v>
      </c>
      <c r="S142" s="92">
        <v>0</v>
      </c>
      <c r="T142" s="92">
        <v>0</v>
      </c>
      <c r="V142" s="177" t="s">
        <v>101</v>
      </c>
      <c r="W142" s="92">
        <v>0</v>
      </c>
      <c r="X142" s="92">
        <v>0</v>
      </c>
      <c r="Y142" s="92">
        <v>0</v>
      </c>
      <c r="Z142" s="92" t="s">
        <v>569</v>
      </c>
      <c r="AA142" s="92">
        <v>0</v>
      </c>
      <c r="AB142" s="374">
        <v>0</v>
      </c>
      <c r="AC142" s="374">
        <v>0</v>
      </c>
      <c r="AD142" s="374">
        <v>0</v>
      </c>
      <c r="AE142" s="502" t="s">
        <v>569</v>
      </c>
      <c r="AF142" s="502">
        <v>0</v>
      </c>
      <c r="AG142" s="502">
        <v>0</v>
      </c>
      <c r="AH142" s="502" t="s">
        <v>567</v>
      </c>
      <c r="AI142" s="502" t="s">
        <v>567</v>
      </c>
      <c r="AJ142" s="502">
        <v>0</v>
      </c>
      <c r="AK142" s="502">
        <v>0</v>
      </c>
      <c r="AL142" s="502">
        <v>72.511619999999994</v>
      </c>
      <c r="AM142" s="502">
        <v>0</v>
      </c>
      <c r="AN142" s="502">
        <v>0</v>
      </c>
    </row>
    <row r="143" spans="2:40" ht="15.6">
      <c r="B143" s="177" t="s">
        <v>114</v>
      </c>
      <c r="C143" s="92">
        <v>6464</v>
      </c>
      <c r="D143" s="92">
        <v>5876</v>
      </c>
      <c r="E143" s="92">
        <v>5765</v>
      </c>
      <c r="F143" s="92">
        <v>5833</v>
      </c>
      <c r="G143" s="92">
        <v>5766</v>
      </c>
      <c r="H143" s="92">
        <v>5713</v>
      </c>
      <c r="I143" s="92">
        <v>5140</v>
      </c>
      <c r="J143" s="92">
        <v>5338</v>
      </c>
      <c r="K143" s="92">
        <v>5044</v>
      </c>
      <c r="L143" s="92">
        <v>4969</v>
      </c>
      <c r="M143" s="92">
        <v>5023</v>
      </c>
      <c r="N143" s="92">
        <v>4825</v>
      </c>
      <c r="O143" s="92">
        <v>4670</v>
      </c>
      <c r="P143" s="92">
        <v>4873.5888189999996</v>
      </c>
      <c r="Q143" s="92">
        <v>5099.6621880000002</v>
      </c>
      <c r="R143" s="92">
        <v>4988</v>
      </c>
      <c r="S143" s="92">
        <v>5678</v>
      </c>
      <c r="T143" s="92">
        <v>5489.4782880000002</v>
      </c>
      <c r="V143" s="177" t="s">
        <v>114</v>
      </c>
      <c r="W143" s="92">
        <v>4645.1638890000004</v>
      </c>
      <c r="X143" s="92">
        <v>5769.6220300000004</v>
      </c>
      <c r="Y143" s="92">
        <v>4678.1270930000001</v>
      </c>
      <c r="Z143" s="92">
        <v>3693</v>
      </c>
      <c r="AA143" s="92">
        <v>2837.9064010000002</v>
      </c>
      <c r="AB143" s="374">
        <v>1610.8598050000001</v>
      </c>
      <c r="AC143" s="374">
        <v>917.12873400000001</v>
      </c>
      <c r="AD143" s="374">
        <v>595.43556000000001</v>
      </c>
      <c r="AE143" s="502">
        <v>162</v>
      </c>
      <c r="AF143" s="502">
        <v>0</v>
      </c>
      <c r="AG143" s="502">
        <v>0</v>
      </c>
      <c r="AH143" s="502">
        <v>1582</v>
      </c>
      <c r="AI143" s="502">
        <v>1161</v>
      </c>
      <c r="AJ143" s="502">
        <v>176.279439</v>
      </c>
      <c r="AK143" s="502">
        <v>0</v>
      </c>
      <c r="AL143" s="502">
        <v>0</v>
      </c>
      <c r="AM143" s="502">
        <v>0</v>
      </c>
      <c r="AN143" s="502">
        <v>0</v>
      </c>
    </row>
    <row r="144" spans="2:40" ht="15.6">
      <c r="B144" s="177" t="s">
        <v>115</v>
      </c>
      <c r="C144" s="92">
        <v>0</v>
      </c>
      <c r="D144" s="92">
        <v>0</v>
      </c>
      <c r="E144" s="92">
        <v>0</v>
      </c>
      <c r="F144" s="92">
        <v>0</v>
      </c>
      <c r="G144" s="92">
        <v>0</v>
      </c>
      <c r="H144" s="92">
        <v>0</v>
      </c>
      <c r="I144" s="92">
        <v>-5</v>
      </c>
      <c r="J144" s="92">
        <v>171</v>
      </c>
      <c r="K144" s="92">
        <v>156</v>
      </c>
      <c r="L144" s="92">
        <v>141</v>
      </c>
      <c r="M144" s="92">
        <v>125</v>
      </c>
      <c r="N144" s="92">
        <v>112</v>
      </c>
      <c r="O144" s="92">
        <v>99</v>
      </c>
      <c r="P144" s="92">
        <v>86.242311999999998</v>
      </c>
      <c r="Q144" s="92">
        <v>98.383752000000001</v>
      </c>
      <c r="R144" s="92">
        <v>86</v>
      </c>
      <c r="S144" s="92">
        <v>74</v>
      </c>
      <c r="T144" s="92">
        <v>81.846199999999996</v>
      </c>
      <c r="V144" s="177" t="s">
        <v>115</v>
      </c>
      <c r="W144" s="92">
        <v>76.443016</v>
      </c>
      <c r="X144" s="92">
        <v>68.607738999999995</v>
      </c>
      <c r="Y144" s="92">
        <v>117.408694</v>
      </c>
      <c r="Z144" s="92">
        <v>111</v>
      </c>
      <c r="AA144" s="92">
        <v>97.383662999999999</v>
      </c>
      <c r="AB144" s="374">
        <v>95.724711999999997</v>
      </c>
      <c r="AC144" s="374">
        <v>71.640783999999996</v>
      </c>
      <c r="AD144" s="374">
        <v>206.85791800000001</v>
      </c>
      <c r="AE144" s="502">
        <v>186</v>
      </c>
      <c r="AF144" s="502">
        <v>165.87318300000001</v>
      </c>
      <c r="AG144" s="502">
        <v>145.380818</v>
      </c>
      <c r="AH144" s="502">
        <v>152</v>
      </c>
      <c r="AI144" s="502">
        <v>129</v>
      </c>
      <c r="AJ144" s="502">
        <v>107.515714</v>
      </c>
      <c r="AK144" s="502">
        <v>85.757413</v>
      </c>
      <c r="AL144" s="502">
        <v>57.067418000000004</v>
      </c>
      <c r="AM144" s="502">
        <v>38.431161000000003</v>
      </c>
      <c r="AN144" s="502">
        <v>21.014282999999999</v>
      </c>
    </row>
    <row r="145" spans="2:40" ht="15.6">
      <c r="B145" s="177" t="s">
        <v>102</v>
      </c>
      <c r="C145" s="92">
        <v>0</v>
      </c>
      <c r="D145" s="92">
        <v>0</v>
      </c>
      <c r="E145" s="92">
        <v>0</v>
      </c>
      <c r="F145" s="92">
        <v>0</v>
      </c>
      <c r="G145" s="92">
        <v>0</v>
      </c>
      <c r="H145" s="92">
        <v>0</v>
      </c>
      <c r="I145" s="92">
        <v>0</v>
      </c>
      <c r="J145" s="92">
        <v>0</v>
      </c>
      <c r="K145" s="92">
        <v>0</v>
      </c>
      <c r="L145" s="92">
        <v>0</v>
      </c>
      <c r="M145" s="92">
        <v>0</v>
      </c>
      <c r="N145" s="92">
        <v>0</v>
      </c>
      <c r="O145" s="92">
        <v>0</v>
      </c>
      <c r="P145" s="92">
        <v>0</v>
      </c>
      <c r="Q145" s="92">
        <v>0</v>
      </c>
      <c r="R145" s="92">
        <v>0</v>
      </c>
      <c r="S145" s="92">
        <v>0</v>
      </c>
      <c r="T145" s="92">
        <v>0</v>
      </c>
      <c r="V145" s="177" t="s">
        <v>102</v>
      </c>
      <c r="W145" s="92">
        <v>0</v>
      </c>
      <c r="X145" s="92">
        <v>0</v>
      </c>
      <c r="Y145" s="92">
        <v>0</v>
      </c>
      <c r="Z145" s="92" t="s">
        <v>569</v>
      </c>
      <c r="AA145" s="92">
        <v>0</v>
      </c>
      <c r="AB145" s="374">
        <v>0</v>
      </c>
      <c r="AC145" s="374">
        <v>0</v>
      </c>
      <c r="AD145" s="374">
        <v>0</v>
      </c>
      <c r="AE145" s="502" t="s">
        <v>569</v>
      </c>
      <c r="AF145" s="502">
        <v>0</v>
      </c>
      <c r="AG145" s="502">
        <v>0</v>
      </c>
      <c r="AH145" s="502" t="s">
        <v>567</v>
      </c>
      <c r="AI145" s="502" t="s">
        <v>567</v>
      </c>
      <c r="AJ145" s="502">
        <v>0</v>
      </c>
      <c r="AK145" s="502">
        <v>0</v>
      </c>
      <c r="AL145" s="502">
        <v>0</v>
      </c>
      <c r="AM145" s="502">
        <v>0</v>
      </c>
      <c r="AN145" s="502">
        <v>0</v>
      </c>
    </row>
    <row r="146" spans="2:40" ht="15">
      <c r="B146" s="160" t="s">
        <v>118</v>
      </c>
      <c r="C146" s="165">
        <v>188659</v>
      </c>
      <c r="D146" s="165">
        <v>168588</v>
      </c>
      <c r="E146" s="165">
        <v>156868</v>
      </c>
      <c r="F146" s="165">
        <v>151794</v>
      </c>
      <c r="G146" s="165">
        <v>147531</v>
      </c>
      <c r="H146" s="165">
        <v>138916</v>
      </c>
      <c r="I146" s="165">
        <v>129418</v>
      </c>
      <c r="J146" s="165">
        <v>125555</v>
      </c>
      <c r="K146" s="165">
        <v>118290</v>
      </c>
      <c r="L146" s="165">
        <v>113139</v>
      </c>
      <c r="M146" s="165">
        <v>100036</v>
      </c>
      <c r="N146" s="165">
        <v>98419</v>
      </c>
      <c r="O146" s="165">
        <v>99240</v>
      </c>
      <c r="P146" s="165">
        <f>SUM(P133:P145)</f>
        <v>93051.471933000008</v>
      </c>
      <c r="Q146" s="165">
        <f>SUM(Q133:Q145)</f>
        <v>81542.336966000003</v>
      </c>
      <c r="R146" s="165">
        <v>75718</v>
      </c>
      <c r="S146" s="165">
        <v>64409</v>
      </c>
      <c r="T146" s="165">
        <v>50608.478696999999</v>
      </c>
      <c r="V146" s="160" t="s">
        <v>118</v>
      </c>
      <c r="W146" s="375">
        <v>34091.332558000002</v>
      </c>
      <c r="X146" s="375">
        <v>33773.063667999995</v>
      </c>
      <c r="Y146" s="375">
        <v>31981.467490999999</v>
      </c>
      <c r="Z146" s="375">
        <v>38444</v>
      </c>
      <c r="AA146" s="375">
        <v>33653.173407000002</v>
      </c>
      <c r="AB146" s="375">
        <v>49315.933603000005</v>
      </c>
      <c r="AC146" s="375">
        <v>34979.713526</v>
      </c>
      <c r="AD146" s="375">
        <v>5994.7700970000005</v>
      </c>
      <c r="AE146" s="503">
        <v>547</v>
      </c>
      <c r="AF146" s="503">
        <v>352.64410700000002</v>
      </c>
      <c r="AG146" s="503">
        <v>315.28447199999999</v>
      </c>
      <c r="AH146" s="503">
        <v>1891</v>
      </c>
      <c r="AI146" s="503">
        <v>1432</v>
      </c>
      <c r="AJ146" s="503">
        <v>409.48039900000003</v>
      </c>
      <c r="AK146" s="503">
        <v>196.00619699999999</v>
      </c>
      <c r="AL146" s="503">
        <v>224.56837999999999</v>
      </c>
      <c r="AM146" s="503">
        <v>118.249571</v>
      </c>
      <c r="AN146" s="503">
        <v>85.725425000000001</v>
      </c>
    </row>
    <row r="147" spans="2:40" ht="15">
      <c r="B147" s="114" t="s">
        <v>119</v>
      </c>
      <c r="C147" s="164">
        <v>265121</v>
      </c>
      <c r="D147" s="164">
        <v>249985</v>
      </c>
      <c r="E147" s="164">
        <v>239634</v>
      </c>
      <c r="F147" s="164">
        <v>240997</v>
      </c>
      <c r="G147" s="164">
        <v>226010</v>
      </c>
      <c r="H147" s="164">
        <v>228732</v>
      </c>
      <c r="I147" s="164">
        <v>218129</v>
      </c>
      <c r="J147" s="164">
        <v>215545</v>
      </c>
      <c r="K147" s="164">
        <v>198330</v>
      </c>
      <c r="L147" s="164">
        <v>204123</v>
      </c>
      <c r="M147" s="164">
        <v>191591</v>
      </c>
      <c r="N147" s="164">
        <v>190164</v>
      </c>
      <c r="O147" s="164">
        <v>170708</v>
      </c>
      <c r="P147" s="164">
        <f>+P131+P146</f>
        <v>177410.25495200002</v>
      </c>
      <c r="Q147" s="164">
        <f>+Q131+Q146</f>
        <v>172142.163619</v>
      </c>
      <c r="R147" s="164">
        <v>161507</v>
      </c>
      <c r="S147" s="164">
        <v>155022</v>
      </c>
      <c r="T147" s="164">
        <v>162263.17333700001</v>
      </c>
      <c r="V147" s="114" t="s">
        <v>119</v>
      </c>
      <c r="W147" s="373">
        <v>134377.05420100002</v>
      </c>
      <c r="X147" s="373">
        <v>144657.960972</v>
      </c>
      <c r="Y147" s="373">
        <v>138396.43465299997</v>
      </c>
      <c r="Z147" s="373">
        <v>161146</v>
      </c>
      <c r="AA147" s="373">
        <v>171934.451099</v>
      </c>
      <c r="AB147" s="373">
        <v>172036.18218799998</v>
      </c>
      <c r="AC147" s="373">
        <v>151825.778701</v>
      </c>
      <c r="AD147" s="373">
        <v>156471.54693200003</v>
      </c>
      <c r="AE147" s="500">
        <v>158713</v>
      </c>
      <c r="AF147" s="500">
        <v>136136.48786200001</v>
      </c>
      <c r="AG147" s="500">
        <v>129339.06602</v>
      </c>
      <c r="AH147" s="500">
        <v>104303</v>
      </c>
      <c r="AI147" s="500">
        <v>90269</v>
      </c>
      <c r="AJ147" s="500">
        <v>65074.381562999995</v>
      </c>
      <c r="AK147" s="500">
        <v>62882.092140000001</v>
      </c>
      <c r="AL147" s="500">
        <v>66164.521584000002</v>
      </c>
      <c r="AM147" s="500">
        <v>71346.102310999995</v>
      </c>
      <c r="AN147" s="500">
        <v>64202.121520999994</v>
      </c>
    </row>
    <row r="148" spans="2:40" ht="15">
      <c r="B148" s="116"/>
      <c r="C148" s="166"/>
      <c r="D148" s="166"/>
      <c r="E148" s="166"/>
      <c r="F148" s="166"/>
      <c r="G148" s="166"/>
      <c r="H148" s="166"/>
      <c r="I148" s="166"/>
      <c r="J148" s="166"/>
      <c r="K148" s="166"/>
      <c r="L148" s="166"/>
      <c r="M148" s="166"/>
      <c r="N148" s="166"/>
      <c r="O148" s="166"/>
      <c r="P148" s="166"/>
      <c r="Q148" s="166"/>
      <c r="R148" s="166"/>
      <c r="S148" s="166">
        <v>0</v>
      </c>
      <c r="T148" s="166"/>
      <c r="V148" s="116"/>
      <c r="W148" s="377"/>
      <c r="X148" s="377">
        <v>0</v>
      </c>
      <c r="Y148" s="377"/>
      <c r="Z148" s="377"/>
      <c r="AA148" s="377"/>
      <c r="AB148" s="377"/>
      <c r="AC148" s="377"/>
      <c r="AD148" s="377"/>
      <c r="AE148" s="505"/>
      <c r="AF148" s="505"/>
      <c r="AG148" s="505"/>
      <c r="AH148" s="505"/>
      <c r="AI148" s="505"/>
      <c r="AJ148" s="505"/>
      <c r="AK148" s="505"/>
      <c r="AL148" s="505"/>
      <c r="AM148" s="505"/>
      <c r="AN148" s="505"/>
    </row>
    <row r="149" spans="2:40" ht="15">
      <c r="B149" s="167" t="s">
        <v>120</v>
      </c>
      <c r="C149" s="168"/>
      <c r="D149" s="168"/>
      <c r="E149" s="168"/>
      <c r="F149" s="168"/>
      <c r="G149" s="168"/>
      <c r="H149" s="168"/>
      <c r="I149" s="168"/>
      <c r="J149" s="168"/>
      <c r="K149" s="168"/>
      <c r="L149" s="168"/>
      <c r="M149" s="168"/>
      <c r="N149" s="168"/>
      <c r="O149" s="168"/>
      <c r="P149" s="168"/>
      <c r="Q149" s="168"/>
      <c r="R149" s="168"/>
      <c r="S149" s="168"/>
      <c r="T149" s="168"/>
      <c r="V149" s="167" t="s">
        <v>120</v>
      </c>
      <c r="W149" s="379"/>
      <c r="X149" s="379"/>
      <c r="Y149" s="379"/>
      <c r="Z149" s="379"/>
      <c r="AA149" s="379"/>
      <c r="AB149" s="379"/>
      <c r="AC149" s="379"/>
      <c r="AD149" s="379"/>
      <c r="AE149" s="507"/>
      <c r="AF149" s="507"/>
      <c r="AG149" s="507"/>
      <c r="AH149" s="507"/>
      <c r="AI149" s="507" t="s">
        <v>117</v>
      </c>
      <c r="AJ149" s="507" t="s">
        <v>117</v>
      </c>
      <c r="AK149" s="507"/>
      <c r="AL149" s="507"/>
      <c r="AM149" s="507"/>
      <c r="AN149" s="507"/>
    </row>
    <row r="150" spans="2:40" ht="15">
      <c r="B150" s="160" t="s">
        <v>121</v>
      </c>
      <c r="C150" s="169"/>
      <c r="D150" s="169"/>
      <c r="E150" s="169"/>
      <c r="F150" s="169"/>
      <c r="G150" s="169"/>
      <c r="H150" s="169"/>
      <c r="I150" s="169"/>
      <c r="J150" s="169"/>
      <c r="K150" s="169"/>
      <c r="L150" s="169"/>
      <c r="M150" s="169"/>
      <c r="N150" s="169"/>
      <c r="O150" s="169"/>
      <c r="P150" s="169"/>
      <c r="Q150" s="169"/>
      <c r="R150" s="169"/>
      <c r="S150" s="169"/>
      <c r="T150" s="169"/>
      <c r="V150" s="160" t="s">
        <v>121</v>
      </c>
      <c r="W150" s="380"/>
      <c r="X150" s="380"/>
      <c r="Y150" s="380"/>
      <c r="Z150" s="380"/>
      <c r="AA150" s="380"/>
      <c r="AB150" s="380"/>
      <c r="AC150" s="380"/>
      <c r="AD150" s="380"/>
      <c r="AE150" s="508"/>
      <c r="AF150" s="508"/>
      <c r="AG150" s="508"/>
      <c r="AH150" s="508"/>
      <c r="AI150" s="508" t="s">
        <v>117</v>
      </c>
      <c r="AJ150" s="508" t="s">
        <v>117</v>
      </c>
      <c r="AK150" s="508"/>
      <c r="AL150" s="508"/>
      <c r="AM150" s="508"/>
      <c r="AN150" s="508"/>
    </row>
    <row r="151" spans="2:40" ht="15.6">
      <c r="B151" s="177" t="s">
        <v>122</v>
      </c>
      <c r="C151" s="92">
        <v>25310</v>
      </c>
      <c r="D151" s="92">
        <v>31122</v>
      </c>
      <c r="E151" s="92">
        <v>27246</v>
      </c>
      <c r="F151" s="92">
        <v>28638</v>
      </c>
      <c r="G151" s="92">
        <v>29062</v>
      </c>
      <c r="H151" s="92">
        <v>30196</v>
      </c>
      <c r="I151" s="92">
        <v>30700</v>
      </c>
      <c r="J151" s="92">
        <v>32021</v>
      </c>
      <c r="K151" s="92">
        <v>33127</v>
      </c>
      <c r="L151" s="92">
        <v>34180</v>
      </c>
      <c r="M151" s="92">
        <v>35165</v>
      </c>
      <c r="N151" s="92">
        <v>35836</v>
      </c>
      <c r="O151" s="92">
        <v>37358</v>
      </c>
      <c r="P151" s="92">
        <v>37334.165015999999</v>
      </c>
      <c r="Q151" s="92">
        <v>14668.65756</v>
      </c>
      <c r="R151" s="92">
        <v>18049</v>
      </c>
      <c r="S151" s="92">
        <v>21928</v>
      </c>
      <c r="T151" s="92">
        <v>22855.740037</v>
      </c>
      <c r="V151" s="177" t="s">
        <v>122</v>
      </c>
      <c r="W151" s="92">
        <v>35697.430889000003</v>
      </c>
      <c r="X151" s="92">
        <v>37977.839837</v>
      </c>
      <c r="Y151" s="92">
        <v>18897.403108999999</v>
      </c>
      <c r="Z151" s="92">
        <v>18713</v>
      </c>
      <c r="AA151" s="92">
        <v>50170.574675999997</v>
      </c>
      <c r="AB151" s="374">
        <v>29483.755777999999</v>
      </c>
      <c r="AC151" s="374">
        <v>45608.887793000002</v>
      </c>
      <c r="AD151" s="374">
        <v>47793.440866999998</v>
      </c>
      <c r="AE151" s="502">
        <v>35653</v>
      </c>
      <c r="AF151" s="502">
        <v>46127.004867000003</v>
      </c>
      <c r="AG151" s="502">
        <v>47037.594902999997</v>
      </c>
      <c r="AH151" s="502">
        <v>27916</v>
      </c>
      <c r="AI151" s="502">
        <v>14187</v>
      </c>
      <c r="AJ151" s="502">
        <v>183.810022</v>
      </c>
      <c r="AK151" s="502">
        <v>0</v>
      </c>
      <c r="AL151" s="502">
        <v>0</v>
      </c>
      <c r="AM151" s="502">
        <v>0</v>
      </c>
      <c r="AN151" s="502">
        <v>0</v>
      </c>
    </row>
    <row r="152" spans="2:40" ht="15.6">
      <c r="B152" s="177" t="s">
        <v>123</v>
      </c>
      <c r="C152" s="92">
        <v>7165</v>
      </c>
      <c r="D152" s="92">
        <v>8339</v>
      </c>
      <c r="E152" s="92">
        <v>7033</v>
      </c>
      <c r="F152" s="92">
        <v>7498</v>
      </c>
      <c r="G152" s="92">
        <v>7246</v>
      </c>
      <c r="H152" s="92">
        <v>8112</v>
      </c>
      <c r="I152" s="92">
        <v>4463</v>
      </c>
      <c r="J152" s="92">
        <v>7923</v>
      </c>
      <c r="K152" s="92">
        <v>7551</v>
      </c>
      <c r="L152" s="92">
        <v>8251</v>
      </c>
      <c r="M152" s="92">
        <v>9108</v>
      </c>
      <c r="N152" s="92">
        <v>7958</v>
      </c>
      <c r="O152" s="92">
        <v>8728</v>
      </c>
      <c r="P152" s="92">
        <v>11769.729023</v>
      </c>
      <c r="Q152" s="92">
        <f>10018.433679-3.646257</f>
        <v>10014.787421999999</v>
      </c>
      <c r="R152" s="92">
        <v>9757</v>
      </c>
      <c r="S152" s="92">
        <v>9729</v>
      </c>
      <c r="T152" s="92">
        <v>10614.525377</v>
      </c>
      <c r="V152" s="177" t="s">
        <v>123</v>
      </c>
      <c r="W152" s="92">
        <v>3820.9416449999999</v>
      </c>
      <c r="X152" s="92">
        <v>10664.546304</v>
      </c>
      <c r="Y152" s="92">
        <v>11375.894915999999</v>
      </c>
      <c r="Z152" s="92">
        <v>12131</v>
      </c>
      <c r="AA152" s="92">
        <v>8185.2536609999997</v>
      </c>
      <c r="AB152" s="374">
        <v>4229.4577419999996</v>
      </c>
      <c r="AC152" s="374">
        <v>2580.4607660000001</v>
      </c>
      <c r="AD152" s="374">
        <v>5264.0132560000002</v>
      </c>
      <c r="AE152" s="502">
        <v>7224</v>
      </c>
      <c r="AF152" s="502">
        <v>9320.5574030000007</v>
      </c>
      <c r="AG152" s="502">
        <v>7939.6155570000001</v>
      </c>
      <c r="AH152" s="502">
        <v>11400</v>
      </c>
      <c r="AI152" s="502">
        <v>9200</v>
      </c>
      <c r="AJ152" s="502">
        <v>9996.3234950000005</v>
      </c>
      <c r="AK152" s="502">
        <v>5580.1349209999998</v>
      </c>
      <c r="AL152" s="502">
        <v>7624.9057160000002</v>
      </c>
      <c r="AM152" s="502">
        <v>10790.48286</v>
      </c>
      <c r="AN152" s="502">
        <v>8445.7009290000005</v>
      </c>
    </row>
    <row r="153" spans="2:40" ht="15.6">
      <c r="B153" s="177" t="s">
        <v>125</v>
      </c>
      <c r="C153" s="92">
        <v>18</v>
      </c>
      <c r="D153" s="92">
        <v>16</v>
      </c>
      <c r="E153" s="92">
        <v>44</v>
      </c>
      <c r="F153" s="92">
        <v>14</v>
      </c>
      <c r="G153" s="92">
        <v>18</v>
      </c>
      <c r="H153" s="92">
        <v>21</v>
      </c>
      <c r="I153" s="92">
        <v>16</v>
      </c>
      <c r="J153" s="92">
        <v>17</v>
      </c>
      <c r="K153" s="92">
        <v>19</v>
      </c>
      <c r="L153" s="92">
        <v>22</v>
      </c>
      <c r="M153" s="92">
        <v>22</v>
      </c>
      <c r="N153" s="92">
        <v>28</v>
      </c>
      <c r="O153" s="92">
        <v>30</v>
      </c>
      <c r="P153" s="92">
        <v>29.352350999999999</v>
      </c>
      <c r="Q153" s="92">
        <v>22.584427999999999</v>
      </c>
      <c r="R153" s="92">
        <v>24</v>
      </c>
      <c r="S153" s="92">
        <v>27</v>
      </c>
      <c r="T153" s="92">
        <v>27.868293000000001</v>
      </c>
      <c r="V153" s="177" t="s">
        <v>125</v>
      </c>
      <c r="W153" s="92">
        <v>22.851267</v>
      </c>
      <c r="X153" s="92">
        <v>25.786845</v>
      </c>
      <c r="Y153" s="92">
        <v>29.174084000000001</v>
      </c>
      <c r="Z153" s="92">
        <v>29</v>
      </c>
      <c r="AA153" s="92">
        <v>23.605992000000001</v>
      </c>
      <c r="AB153" s="374">
        <v>38.266567999999999</v>
      </c>
      <c r="AC153" s="374">
        <v>43.237594999999999</v>
      </c>
      <c r="AD153" s="374">
        <v>44.408971999999999</v>
      </c>
      <c r="AE153" s="502">
        <v>35</v>
      </c>
      <c r="AF153" s="502">
        <v>39.999338999999999</v>
      </c>
      <c r="AG153" s="502">
        <v>40.629567999999999</v>
      </c>
      <c r="AH153" s="502">
        <v>45</v>
      </c>
      <c r="AI153" s="502">
        <v>40</v>
      </c>
      <c r="AJ153" s="502">
        <v>44.584257999999998</v>
      </c>
      <c r="AK153" s="502">
        <v>91.335095999999993</v>
      </c>
      <c r="AL153" s="502">
        <v>48.751021999999999</v>
      </c>
      <c r="AM153" s="502">
        <v>59.219977999999998</v>
      </c>
      <c r="AN153" s="502">
        <v>65.054806999999997</v>
      </c>
    </row>
    <row r="154" spans="2:40" ht="15.6">
      <c r="B154" s="177" t="s">
        <v>99</v>
      </c>
      <c r="C154" s="92">
        <v>878</v>
      </c>
      <c r="D154" s="92">
        <v>1030</v>
      </c>
      <c r="E154" s="92">
        <v>827</v>
      </c>
      <c r="F154" s="92">
        <v>616</v>
      </c>
      <c r="G154" s="92">
        <v>582</v>
      </c>
      <c r="H154" s="92">
        <v>583</v>
      </c>
      <c r="I154" s="92">
        <v>647</v>
      </c>
      <c r="J154" s="92">
        <v>581</v>
      </c>
      <c r="K154" s="92">
        <v>643</v>
      </c>
      <c r="L154" s="92">
        <v>1491</v>
      </c>
      <c r="M154" s="92">
        <v>121</v>
      </c>
      <c r="N154" s="92">
        <v>403</v>
      </c>
      <c r="O154" s="92">
        <v>644</v>
      </c>
      <c r="P154" s="92">
        <v>723.85848599999997</v>
      </c>
      <c r="Q154" s="92">
        <f>928.771405+3.646257</f>
        <v>932.41766199999995</v>
      </c>
      <c r="R154" s="92">
        <v>969</v>
      </c>
      <c r="S154" s="92">
        <v>730</v>
      </c>
      <c r="T154" s="92">
        <v>805.13452099999995</v>
      </c>
      <c r="V154" s="177" t="s">
        <v>99</v>
      </c>
      <c r="W154" s="92">
        <v>1234.8453420000001</v>
      </c>
      <c r="X154" s="92">
        <v>384.834744</v>
      </c>
      <c r="Y154" s="92">
        <v>293.34501</v>
      </c>
      <c r="Z154" s="92">
        <v>248</v>
      </c>
      <c r="AA154" s="92">
        <v>691.18036199999995</v>
      </c>
      <c r="AB154" s="374">
        <v>479.79651100000001</v>
      </c>
      <c r="AC154" s="374">
        <v>724.33937100000003</v>
      </c>
      <c r="AD154" s="374">
        <v>629.367572</v>
      </c>
      <c r="AE154" s="502" t="s">
        <v>569</v>
      </c>
      <c r="AF154" s="502">
        <v>0</v>
      </c>
      <c r="AG154" s="502">
        <v>0</v>
      </c>
      <c r="AH154" s="502" t="s">
        <v>567</v>
      </c>
      <c r="AI154" s="502" t="s">
        <v>567</v>
      </c>
      <c r="AJ154" s="502">
        <v>0</v>
      </c>
      <c r="AK154" s="502">
        <v>0</v>
      </c>
      <c r="AL154" s="502">
        <v>0</v>
      </c>
      <c r="AM154" s="502">
        <v>34.269337999999998</v>
      </c>
      <c r="AN154" s="502">
        <v>655.84416099999999</v>
      </c>
    </row>
    <row r="155" spans="2:40" ht="15.6">
      <c r="B155" s="177" t="s">
        <v>126</v>
      </c>
      <c r="C155" s="92">
        <v>772</v>
      </c>
      <c r="D155" s="92">
        <v>858</v>
      </c>
      <c r="E155" s="92">
        <v>0</v>
      </c>
      <c r="F155" s="92">
        <v>0</v>
      </c>
      <c r="G155" s="92">
        <v>125</v>
      </c>
      <c r="H155" s="92">
        <v>0</v>
      </c>
      <c r="I155" s="92">
        <v>1408</v>
      </c>
      <c r="J155" s="92">
        <v>467</v>
      </c>
      <c r="K155" s="92">
        <v>229</v>
      </c>
      <c r="L155" s="92">
        <v>559</v>
      </c>
      <c r="M155" s="92">
        <v>138</v>
      </c>
      <c r="N155" s="92">
        <v>138</v>
      </c>
      <c r="O155" s="92">
        <v>138</v>
      </c>
      <c r="P155" s="92">
        <v>577.29338900000005</v>
      </c>
      <c r="Q155" s="92">
        <v>219.78016</v>
      </c>
      <c r="R155" s="92">
        <v>16</v>
      </c>
      <c r="S155" s="92">
        <v>17</v>
      </c>
      <c r="T155" s="92">
        <v>837.01104099999998</v>
      </c>
      <c r="V155" s="177" t="s">
        <v>126</v>
      </c>
      <c r="W155" s="92">
        <v>1255.492641</v>
      </c>
      <c r="X155" s="92">
        <v>2303.6722220000001</v>
      </c>
      <c r="Y155" s="92">
        <v>3923.3505190000001</v>
      </c>
      <c r="Z155" s="92">
        <v>4899</v>
      </c>
      <c r="AA155" s="92">
        <v>6589.0892510000003</v>
      </c>
      <c r="AB155" s="374">
        <v>2616.7599839999998</v>
      </c>
      <c r="AC155" s="374">
        <v>2956.9805270000002</v>
      </c>
      <c r="AD155" s="374">
        <v>758.32714899999996</v>
      </c>
      <c r="AE155" s="502">
        <v>1018</v>
      </c>
      <c r="AF155" s="502">
        <v>1959.3656410000001</v>
      </c>
      <c r="AG155" s="502">
        <v>2996.0496010000002</v>
      </c>
      <c r="AH155" s="502">
        <v>25</v>
      </c>
      <c r="AI155" s="502">
        <v>25</v>
      </c>
      <c r="AJ155" s="502">
        <v>34.816768000000003</v>
      </c>
      <c r="AK155" s="502">
        <v>34.871412999999997</v>
      </c>
      <c r="AL155" s="502">
        <v>34.931989999999999</v>
      </c>
      <c r="AM155" s="502">
        <v>34.960430000000002</v>
      </c>
      <c r="AN155" s="502">
        <v>35.205078</v>
      </c>
    </row>
    <row r="156" spans="2:40" ht="15.6">
      <c r="B156" s="177" t="s">
        <v>124</v>
      </c>
      <c r="C156" s="92">
        <v>152</v>
      </c>
      <c r="D156" s="92">
        <v>161</v>
      </c>
      <c r="E156" s="92">
        <v>128</v>
      </c>
      <c r="F156" s="92">
        <v>141</v>
      </c>
      <c r="G156" s="92">
        <v>156</v>
      </c>
      <c r="H156" s="92">
        <v>165</v>
      </c>
      <c r="I156" s="92">
        <v>131</v>
      </c>
      <c r="J156" s="92">
        <v>140</v>
      </c>
      <c r="K156" s="92">
        <v>149</v>
      </c>
      <c r="L156" s="92">
        <v>165</v>
      </c>
      <c r="M156" s="92">
        <v>135</v>
      </c>
      <c r="N156" s="92">
        <v>144</v>
      </c>
      <c r="O156" s="92">
        <v>152</v>
      </c>
      <c r="P156" s="92">
        <v>168.10815199999999</v>
      </c>
      <c r="Q156" s="92">
        <v>141.70902899999999</v>
      </c>
      <c r="R156" s="92">
        <v>149</v>
      </c>
      <c r="S156" s="92">
        <v>171</v>
      </c>
      <c r="T156" s="92">
        <v>198.28232499999999</v>
      </c>
      <c r="V156" s="177" t="s">
        <v>124</v>
      </c>
      <c r="W156" s="92">
        <v>155.05321000000001</v>
      </c>
      <c r="X156" s="92">
        <v>183.23755700000001</v>
      </c>
      <c r="Y156" s="92">
        <v>220.78188</v>
      </c>
      <c r="Z156" s="92">
        <v>277</v>
      </c>
      <c r="AA156" s="92">
        <v>189.812208</v>
      </c>
      <c r="AB156" s="374">
        <v>224.87243599999999</v>
      </c>
      <c r="AC156" s="374">
        <v>261.19817499999999</v>
      </c>
      <c r="AD156" s="374">
        <v>323.29017599999997</v>
      </c>
      <c r="AE156" s="502">
        <v>173</v>
      </c>
      <c r="AF156" s="502">
        <v>242.678811</v>
      </c>
      <c r="AG156" s="502">
        <v>267.10022300000003</v>
      </c>
      <c r="AH156" s="502">
        <v>337</v>
      </c>
      <c r="AI156" s="502">
        <v>227</v>
      </c>
      <c r="AJ156" s="502">
        <v>277.39947699999999</v>
      </c>
      <c r="AK156" s="502">
        <v>316.32265200000001</v>
      </c>
      <c r="AL156" s="502">
        <v>1617.3492189999999</v>
      </c>
      <c r="AM156" s="502">
        <v>1475.6691350000001</v>
      </c>
      <c r="AN156" s="502">
        <v>259.17193300000002</v>
      </c>
    </row>
    <row r="157" spans="2:40" ht="15.6">
      <c r="B157" s="177" t="s">
        <v>127</v>
      </c>
      <c r="C157" s="92">
        <v>0</v>
      </c>
      <c r="D157" s="92">
        <v>0</v>
      </c>
      <c r="E157" s="92">
        <v>0</v>
      </c>
      <c r="F157" s="92">
        <v>0</v>
      </c>
      <c r="G157" s="92">
        <v>0</v>
      </c>
      <c r="H157" s="92">
        <v>0</v>
      </c>
      <c r="I157" s="92">
        <v>0</v>
      </c>
      <c r="J157" s="92">
        <v>0</v>
      </c>
      <c r="K157" s="92">
        <v>0</v>
      </c>
      <c r="L157" s="92">
        <v>0</v>
      </c>
      <c r="M157" s="92">
        <v>0</v>
      </c>
      <c r="N157" s="92">
        <v>0</v>
      </c>
      <c r="O157" s="92">
        <v>0</v>
      </c>
      <c r="P157" s="92">
        <v>0</v>
      </c>
      <c r="Q157" s="92">
        <v>0</v>
      </c>
      <c r="R157" s="92">
        <v>0</v>
      </c>
      <c r="S157" s="92">
        <v>0</v>
      </c>
      <c r="T157" s="92">
        <v>56.267878000000003</v>
      </c>
      <c r="V157" s="177" t="s">
        <v>127</v>
      </c>
      <c r="W157" s="92">
        <v>0</v>
      </c>
      <c r="X157" s="92">
        <v>1.8254859999999999</v>
      </c>
      <c r="Y157" s="92">
        <v>28.299973000000001</v>
      </c>
      <c r="Z157" s="92">
        <v>249</v>
      </c>
      <c r="AA157" s="92">
        <v>0</v>
      </c>
      <c r="AB157" s="374">
        <v>0</v>
      </c>
      <c r="AC157" s="374">
        <v>0</v>
      </c>
      <c r="AD157" s="374">
        <v>0</v>
      </c>
      <c r="AE157" s="502" t="s">
        <v>569</v>
      </c>
      <c r="AF157" s="502">
        <v>0</v>
      </c>
      <c r="AG157" s="502">
        <v>0</v>
      </c>
      <c r="AH157" s="502" t="s">
        <v>567</v>
      </c>
      <c r="AI157" s="502" t="s">
        <v>567</v>
      </c>
      <c r="AJ157" s="502">
        <v>0</v>
      </c>
      <c r="AK157" s="502">
        <v>0</v>
      </c>
      <c r="AL157" s="502">
        <v>0</v>
      </c>
      <c r="AM157" s="502">
        <v>0</v>
      </c>
      <c r="AN157" s="502">
        <v>0</v>
      </c>
    </row>
    <row r="158" spans="2:40" ht="15.6">
      <c r="B158" s="177" t="s">
        <v>183</v>
      </c>
      <c r="C158" s="92">
        <v>0</v>
      </c>
      <c r="D158" s="92">
        <v>0</v>
      </c>
      <c r="E158" s="92">
        <v>0</v>
      </c>
      <c r="F158" s="92">
        <v>0</v>
      </c>
      <c r="G158" s="92">
        <v>0</v>
      </c>
      <c r="H158" s="92">
        <v>0</v>
      </c>
      <c r="I158" s="92">
        <v>0</v>
      </c>
      <c r="J158" s="92">
        <v>0</v>
      </c>
      <c r="K158" s="92">
        <v>0</v>
      </c>
      <c r="L158" s="92">
        <v>0</v>
      </c>
      <c r="M158" s="92">
        <v>0</v>
      </c>
      <c r="N158" s="92">
        <v>0</v>
      </c>
      <c r="O158" s="92">
        <v>0</v>
      </c>
      <c r="P158" s="92">
        <v>0</v>
      </c>
      <c r="Q158" s="92">
        <v>0</v>
      </c>
      <c r="R158" s="92">
        <v>0</v>
      </c>
      <c r="S158" s="92">
        <v>0</v>
      </c>
      <c r="T158" s="92">
        <v>0</v>
      </c>
      <c r="V158" s="177" t="s">
        <v>183</v>
      </c>
      <c r="W158" s="92">
        <v>0</v>
      </c>
      <c r="X158" s="92">
        <v>0</v>
      </c>
      <c r="Y158" s="92">
        <v>0</v>
      </c>
      <c r="Z158" s="92" t="s">
        <v>569</v>
      </c>
      <c r="AA158" s="92">
        <v>0</v>
      </c>
      <c r="AB158" s="374">
        <v>0</v>
      </c>
      <c r="AC158" s="374">
        <v>0</v>
      </c>
      <c r="AD158" s="374">
        <v>0</v>
      </c>
      <c r="AE158" s="502" t="s">
        <v>569</v>
      </c>
      <c r="AF158" s="502">
        <v>0</v>
      </c>
      <c r="AG158" s="502">
        <v>0</v>
      </c>
      <c r="AH158" s="502" t="s">
        <v>567</v>
      </c>
      <c r="AI158" s="502" t="s">
        <v>567</v>
      </c>
      <c r="AJ158" s="502">
        <v>0</v>
      </c>
      <c r="AK158" s="502">
        <v>0</v>
      </c>
      <c r="AL158" s="502">
        <v>0</v>
      </c>
      <c r="AM158" s="502">
        <v>0</v>
      </c>
      <c r="AN158" s="502">
        <v>0</v>
      </c>
    </row>
    <row r="159" spans="2:40" ht="15">
      <c r="B159" s="160" t="s">
        <v>130</v>
      </c>
      <c r="C159" s="165">
        <v>34295</v>
      </c>
      <c r="D159" s="165">
        <v>41526</v>
      </c>
      <c r="E159" s="165">
        <v>35278</v>
      </c>
      <c r="F159" s="165">
        <v>36907</v>
      </c>
      <c r="G159" s="165">
        <v>37189</v>
      </c>
      <c r="H159" s="165">
        <v>39077</v>
      </c>
      <c r="I159" s="165">
        <v>37365</v>
      </c>
      <c r="J159" s="165">
        <v>41149</v>
      </c>
      <c r="K159" s="165">
        <v>41718</v>
      </c>
      <c r="L159" s="165">
        <v>44668</v>
      </c>
      <c r="M159" s="165">
        <v>44689</v>
      </c>
      <c r="N159" s="165">
        <v>44507</v>
      </c>
      <c r="O159" s="165">
        <v>47050</v>
      </c>
      <c r="P159" s="165">
        <f>SUM(P151:P158)</f>
        <v>50602.506416999997</v>
      </c>
      <c r="Q159" s="165">
        <f>SUM(Q151:Q158)</f>
        <v>25999.936260999999</v>
      </c>
      <c r="R159" s="165">
        <v>28964</v>
      </c>
      <c r="S159" s="165">
        <v>32602</v>
      </c>
      <c r="T159" s="165">
        <v>35394.829471999998</v>
      </c>
      <c r="V159" s="160" t="s">
        <v>130</v>
      </c>
      <c r="W159" s="375">
        <v>42186.614993999996</v>
      </c>
      <c r="X159" s="375">
        <v>51541.742995000001</v>
      </c>
      <c r="Y159" s="375">
        <v>34768.249491000002</v>
      </c>
      <c r="Z159" s="375">
        <v>36545</v>
      </c>
      <c r="AA159" s="375">
        <v>65849.516149999996</v>
      </c>
      <c r="AB159" s="375">
        <v>37072.909018999992</v>
      </c>
      <c r="AC159" s="375">
        <v>52175.104227000003</v>
      </c>
      <c r="AD159" s="375">
        <v>54812.847991999995</v>
      </c>
      <c r="AE159" s="503">
        <v>44104</v>
      </c>
      <c r="AF159" s="503">
        <v>57689.606060999999</v>
      </c>
      <c r="AG159" s="503">
        <v>58280.989851999992</v>
      </c>
      <c r="AH159" s="503">
        <v>39723</v>
      </c>
      <c r="AI159" s="503">
        <v>23680</v>
      </c>
      <c r="AJ159" s="503">
        <v>10536.934020000002</v>
      </c>
      <c r="AK159" s="503">
        <v>6022.6640819999993</v>
      </c>
      <c r="AL159" s="503">
        <v>9325.9379470000003</v>
      </c>
      <c r="AM159" s="503">
        <v>12394.601740999999</v>
      </c>
      <c r="AN159" s="503">
        <v>9460.9769080000005</v>
      </c>
    </row>
    <row r="160" spans="2:40" ht="15">
      <c r="B160" s="170" t="s">
        <v>131</v>
      </c>
      <c r="C160" s="171"/>
      <c r="D160" s="171"/>
      <c r="E160" s="171"/>
      <c r="F160" s="171"/>
      <c r="G160" s="171"/>
      <c r="H160" s="171"/>
      <c r="I160" s="171"/>
      <c r="J160" s="171"/>
      <c r="K160" s="171"/>
      <c r="L160" s="171"/>
      <c r="M160" s="171"/>
      <c r="N160" s="171"/>
      <c r="O160" s="171"/>
      <c r="P160" s="171"/>
      <c r="Q160" s="171"/>
      <c r="R160" s="171"/>
      <c r="S160" s="171"/>
      <c r="T160" s="171"/>
      <c r="V160" s="170" t="s">
        <v>131</v>
      </c>
      <c r="W160" s="376"/>
      <c r="X160" s="376"/>
      <c r="Y160" s="376"/>
      <c r="Z160" s="376"/>
      <c r="AA160" s="376"/>
      <c r="AB160" s="376"/>
      <c r="AC160" s="376"/>
      <c r="AD160" s="376"/>
      <c r="AE160" s="504"/>
      <c r="AF160" s="504"/>
      <c r="AG160" s="504"/>
      <c r="AH160" s="504"/>
      <c r="AI160" s="504" t="s">
        <v>117</v>
      </c>
      <c r="AJ160" s="504" t="s">
        <v>117</v>
      </c>
      <c r="AK160" s="504"/>
      <c r="AL160" s="504"/>
      <c r="AM160" s="504"/>
      <c r="AN160" s="504"/>
    </row>
    <row r="161" spans="2:40" ht="15.6">
      <c r="B161" s="177" t="s">
        <v>122</v>
      </c>
      <c r="C161" s="92">
        <v>128683</v>
      </c>
      <c r="D161" s="92">
        <v>102848</v>
      </c>
      <c r="E161" s="92">
        <v>96132</v>
      </c>
      <c r="F161" s="92">
        <v>96612</v>
      </c>
      <c r="G161" s="92">
        <v>82198</v>
      </c>
      <c r="H161" s="92">
        <v>83008</v>
      </c>
      <c r="I161" s="92">
        <v>71740</v>
      </c>
      <c r="J161" s="92">
        <v>73944</v>
      </c>
      <c r="K161" s="92">
        <v>57213</v>
      </c>
      <c r="L161" s="92">
        <v>57708</v>
      </c>
      <c r="M161" s="92">
        <v>42853</v>
      </c>
      <c r="N161" s="92">
        <v>43289</v>
      </c>
      <c r="O161" s="92">
        <v>23745</v>
      </c>
      <c r="P161" s="92">
        <v>25209.750968</v>
      </c>
      <c r="Q161" s="92">
        <v>42481.993174000003</v>
      </c>
      <c r="R161" s="92">
        <v>60079</v>
      </c>
      <c r="S161" s="92">
        <v>51268</v>
      </c>
      <c r="T161" s="92">
        <v>52757.632638000003</v>
      </c>
      <c r="V161" s="177" t="s">
        <v>122</v>
      </c>
      <c r="W161" s="92">
        <v>24950.447708</v>
      </c>
      <c r="X161" s="92">
        <v>26889.468815</v>
      </c>
      <c r="Y161" s="92">
        <v>32020.199161</v>
      </c>
      <c r="Z161" s="92">
        <v>47603</v>
      </c>
      <c r="AA161" s="92">
        <v>25449.949131000001</v>
      </c>
      <c r="AB161" s="374">
        <v>50529.266333</v>
      </c>
      <c r="AC161" s="374">
        <v>27554.096197999999</v>
      </c>
      <c r="AD161" s="374">
        <v>27199.591648000001</v>
      </c>
      <c r="AE161" s="502">
        <v>38621</v>
      </c>
      <c r="AF161" s="502">
        <v>10495.729705</v>
      </c>
      <c r="AG161" s="502">
        <v>9.9999999999999995E-7</v>
      </c>
      <c r="AH161" s="502" t="s">
        <v>567</v>
      </c>
      <c r="AI161" s="502" t="s">
        <v>567</v>
      </c>
      <c r="AJ161" s="502">
        <v>0</v>
      </c>
      <c r="AK161" s="502">
        <v>0</v>
      </c>
      <c r="AL161" s="502">
        <v>0</v>
      </c>
      <c r="AM161" s="502">
        <v>0</v>
      </c>
      <c r="AN161" s="502">
        <v>0</v>
      </c>
    </row>
    <row r="162" spans="2:40" ht="15.6">
      <c r="B162" s="177" t="s">
        <v>123</v>
      </c>
      <c r="C162" s="92">
        <v>29057</v>
      </c>
      <c r="D162" s="92">
        <v>26050</v>
      </c>
      <c r="E162" s="92">
        <v>26984</v>
      </c>
      <c r="F162" s="92">
        <v>24808</v>
      </c>
      <c r="G162" s="92">
        <v>22565</v>
      </c>
      <c r="H162" s="92">
        <v>21037</v>
      </c>
      <c r="I162" s="92">
        <v>21865</v>
      </c>
      <c r="J162" s="92">
        <v>19379</v>
      </c>
      <c r="K162" s="92">
        <v>16631</v>
      </c>
      <c r="L162" s="92">
        <v>17348</v>
      </c>
      <c r="M162" s="92">
        <v>18100</v>
      </c>
      <c r="N162" s="92">
        <v>15420</v>
      </c>
      <c r="O162" s="92">
        <v>12309</v>
      </c>
      <c r="P162" s="92">
        <v>12713.751821</v>
      </c>
      <c r="Q162" s="92">
        <f>13702.809773+50.631804</f>
        <v>13753.441577000001</v>
      </c>
      <c r="R162" s="92">
        <v>10343</v>
      </c>
      <c r="S162" s="92">
        <v>6826</v>
      </c>
      <c r="T162" s="92">
        <v>7375.1703369999996</v>
      </c>
      <c r="V162" s="177" t="s">
        <v>123</v>
      </c>
      <c r="W162" s="92">
        <v>32.537106999999999</v>
      </c>
      <c r="X162" s="92">
        <v>29.420718999999998</v>
      </c>
      <c r="Y162" s="92">
        <v>68.919073999999995</v>
      </c>
      <c r="Z162" s="92">
        <v>63</v>
      </c>
      <c r="AA162" s="92">
        <v>58.905256999999999</v>
      </c>
      <c r="AB162" s="374">
        <v>51.998381999999999</v>
      </c>
      <c r="AC162" s="374">
        <v>41.123078999999997</v>
      </c>
      <c r="AD162" s="374">
        <v>134.07529600000001</v>
      </c>
      <c r="AE162" s="502">
        <v>108</v>
      </c>
      <c r="AF162" s="502">
        <v>88.678509000000005</v>
      </c>
      <c r="AG162" s="502">
        <v>68.488980999999995</v>
      </c>
      <c r="AH162" s="502">
        <v>65</v>
      </c>
      <c r="AI162" s="502">
        <v>41</v>
      </c>
      <c r="AJ162" s="502">
        <v>20.092462999999999</v>
      </c>
      <c r="AK162" s="502">
        <v>7.0239649999999996</v>
      </c>
      <c r="AL162" s="502">
        <v>2.7923480000000001</v>
      </c>
      <c r="AM162" s="502">
        <v>1.7657780000000001</v>
      </c>
      <c r="AN162" s="502">
        <v>0.68176599999999998</v>
      </c>
    </row>
    <row r="163" spans="2:40" ht="15.6">
      <c r="B163" s="177" t="s">
        <v>132</v>
      </c>
      <c r="C163" s="92">
        <v>0</v>
      </c>
      <c r="D163" s="92">
        <v>0</v>
      </c>
      <c r="E163" s="92">
        <v>0</v>
      </c>
      <c r="F163" s="92">
        <v>0</v>
      </c>
      <c r="G163" s="92">
        <v>0</v>
      </c>
      <c r="H163" s="92">
        <v>0</v>
      </c>
      <c r="I163" s="92">
        <v>0</v>
      </c>
      <c r="J163" s="92">
        <v>0</v>
      </c>
      <c r="K163" s="92">
        <v>0</v>
      </c>
      <c r="L163" s="92">
        <v>0</v>
      </c>
      <c r="M163" s="92">
        <v>0</v>
      </c>
      <c r="N163" s="92">
        <v>0</v>
      </c>
      <c r="O163" s="92">
        <v>0</v>
      </c>
      <c r="P163" s="92">
        <v>0</v>
      </c>
      <c r="Q163" s="92">
        <v>0</v>
      </c>
      <c r="R163" s="92">
        <v>0</v>
      </c>
      <c r="S163" s="92">
        <v>0</v>
      </c>
      <c r="T163" s="92">
        <v>0</v>
      </c>
      <c r="V163" s="177" t="s">
        <v>132</v>
      </c>
      <c r="W163" s="92">
        <v>0</v>
      </c>
      <c r="X163" s="92">
        <v>0</v>
      </c>
      <c r="Y163" s="92">
        <v>0</v>
      </c>
      <c r="Z163" s="92" t="s">
        <v>569</v>
      </c>
      <c r="AA163" s="92">
        <v>0</v>
      </c>
      <c r="AB163" s="374">
        <v>0</v>
      </c>
      <c r="AC163" s="374">
        <v>0</v>
      </c>
      <c r="AD163" s="374">
        <v>0</v>
      </c>
      <c r="AE163" s="502" t="s">
        <v>569</v>
      </c>
      <c r="AF163" s="502">
        <v>0</v>
      </c>
      <c r="AG163" s="502">
        <v>0</v>
      </c>
      <c r="AH163" s="502" t="s">
        <v>567</v>
      </c>
      <c r="AI163" s="502" t="s">
        <v>567</v>
      </c>
      <c r="AJ163" s="502">
        <v>0</v>
      </c>
      <c r="AK163" s="502">
        <v>0</v>
      </c>
      <c r="AL163" s="502">
        <v>0</v>
      </c>
      <c r="AM163" s="502">
        <v>0</v>
      </c>
      <c r="AN163" s="502">
        <v>0</v>
      </c>
    </row>
    <row r="164" spans="2:40" ht="15.6">
      <c r="B164" s="177" t="s">
        <v>125</v>
      </c>
      <c r="C164" s="92">
        <v>0</v>
      </c>
      <c r="D164" s="92">
        <v>0</v>
      </c>
      <c r="E164" s="92">
        <v>0</v>
      </c>
      <c r="F164" s="92">
        <v>0</v>
      </c>
      <c r="G164" s="92">
        <v>0</v>
      </c>
      <c r="H164" s="92">
        <v>0</v>
      </c>
      <c r="I164" s="92">
        <v>0</v>
      </c>
      <c r="J164" s="92">
        <v>0</v>
      </c>
      <c r="K164" s="92">
        <v>0</v>
      </c>
      <c r="L164" s="92">
        <v>0</v>
      </c>
      <c r="M164" s="92">
        <v>0</v>
      </c>
      <c r="N164" s="92">
        <v>0</v>
      </c>
      <c r="O164" s="92">
        <v>0</v>
      </c>
      <c r="P164" s="92">
        <v>0</v>
      </c>
      <c r="Q164" s="92">
        <v>0</v>
      </c>
      <c r="R164" s="92">
        <v>0</v>
      </c>
      <c r="S164" s="92">
        <v>0</v>
      </c>
      <c r="T164" s="92">
        <v>0</v>
      </c>
      <c r="V164" s="177" t="s">
        <v>125</v>
      </c>
      <c r="W164" s="92">
        <v>0</v>
      </c>
      <c r="X164" s="92">
        <v>0</v>
      </c>
      <c r="Y164" s="92">
        <v>0</v>
      </c>
      <c r="Z164" s="92" t="s">
        <v>569</v>
      </c>
      <c r="AA164" s="92">
        <v>0</v>
      </c>
      <c r="AB164" s="374">
        <v>0</v>
      </c>
      <c r="AC164" s="374">
        <v>0</v>
      </c>
      <c r="AD164" s="374">
        <v>0</v>
      </c>
      <c r="AE164" s="502" t="s">
        <v>569</v>
      </c>
      <c r="AF164" s="502">
        <v>0</v>
      </c>
      <c r="AG164" s="502">
        <v>0</v>
      </c>
      <c r="AH164" s="502" t="s">
        <v>567</v>
      </c>
      <c r="AI164" s="502" t="s">
        <v>567</v>
      </c>
      <c r="AJ164" s="502">
        <v>0</v>
      </c>
      <c r="AK164" s="502">
        <v>0</v>
      </c>
      <c r="AL164" s="502">
        <v>0</v>
      </c>
      <c r="AM164" s="502">
        <v>0</v>
      </c>
      <c r="AN164" s="502">
        <v>0</v>
      </c>
    </row>
    <row r="165" spans="2:40" ht="15.6">
      <c r="B165" s="177" t="s">
        <v>126</v>
      </c>
      <c r="C165" s="92">
        <v>0</v>
      </c>
      <c r="D165" s="92">
        <v>0</v>
      </c>
      <c r="E165" s="92">
        <v>0</v>
      </c>
      <c r="F165" s="92">
        <v>0</v>
      </c>
      <c r="G165" s="92">
        <v>0</v>
      </c>
      <c r="H165" s="92">
        <v>0</v>
      </c>
      <c r="I165" s="92">
        <v>0</v>
      </c>
      <c r="J165" s="92">
        <v>0</v>
      </c>
      <c r="K165" s="92">
        <v>0</v>
      </c>
      <c r="L165" s="92">
        <v>0</v>
      </c>
      <c r="M165" s="92">
        <v>0</v>
      </c>
      <c r="N165" s="92">
        <v>0</v>
      </c>
      <c r="O165" s="92">
        <v>0</v>
      </c>
      <c r="P165" s="92">
        <v>0</v>
      </c>
      <c r="Q165" s="92">
        <v>0</v>
      </c>
      <c r="R165" s="92">
        <v>0</v>
      </c>
      <c r="S165" s="92">
        <v>0</v>
      </c>
      <c r="T165" s="92">
        <v>0</v>
      </c>
      <c r="V165" s="177" t="s">
        <v>126</v>
      </c>
      <c r="W165" s="92">
        <v>0</v>
      </c>
      <c r="X165" s="92">
        <v>0</v>
      </c>
      <c r="Y165" s="92">
        <v>0</v>
      </c>
      <c r="Z165" s="92" t="s">
        <v>569</v>
      </c>
      <c r="AA165" s="92">
        <v>0</v>
      </c>
      <c r="AB165" s="374">
        <v>0</v>
      </c>
      <c r="AC165" s="374">
        <v>0</v>
      </c>
      <c r="AD165" s="374">
        <v>0</v>
      </c>
      <c r="AE165" s="502" t="s">
        <v>569</v>
      </c>
      <c r="AF165" s="502">
        <v>0</v>
      </c>
      <c r="AG165" s="502">
        <v>0</v>
      </c>
      <c r="AH165" s="502" t="s">
        <v>567</v>
      </c>
      <c r="AI165" s="502" t="s">
        <v>567</v>
      </c>
      <c r="AJ165" s="502">
        <v>0</v>
      </c>
      <c r="AK165" s="502">
        <v>0</v>
      </c>
      <c r="AL165" s="502">
        <v>0</v>
      </c>
      <c r="AM165" s="502">
        <v>0</v>
      </c>
      <c r="AN165" s="502">
        <v>0</v>
      </c>
    </row>
    <row r="166" spans="2:40" ht="15.6">
      <c r="B166" s="177" t="s">
        <v>127</v>
      </c>
      <c r="C166" s="92">
        <v>0</v>
      </c>
      <c r="D166" s="92">
        <v>0</v>
      </c>
      <c r="E166" s="92">
        <v>0</v>
      </c>
      <c r="F166" s="92">
        <v>0</v>
      </c>
      <c r="G166" s="92">
        <v>0</v>
      </c>
      <c r="H166" s="92">
        <v>0</v>
      </c>
      <c r="I166" s="92">
        <v>0</v>
      </c>
      <c r="J166" s="92">
        <v>0</v>
      </c>
      <c r="K166" s="92">
        <v>0</v>
      </c>
      <c r="L166" s="92">
        <v>0</v>
      </c>
      <c r="M166" s="92">
        <v>0</v>
      </c>
      <c r="N166" s="92">
        <v>0</v>
      </c>
      <c r="O166" s="92">
        <v>0</v>
      </c>
      <c r="P166" s="92">
        <v>0</v>
      </c>
      <c r="Q166" s="92">
        <v>0</v>
      </c>
      <c r="R166" s="92">
        <v>0</v>
      </c>
      <c r="S166" s="92">
        <v>0</v>
      </c>
      <c r="T166" s="92">
        <v>0</v>
      </c>
      <c r="V166" s="177" t="s">
        <v>127</v>
      </c>
      <c r="W166" s="92">
        <v>0</v>
      </c>
      <c r="X166" s="92">
        <v>0</v>
      </c>
      <c r="Y166" s="92">
        <v>0</v>
      </c>
      <c r="Z166" s="92" t="s">
        <v>569</v>
      </c>
      <c r="AA166" s="92">
        <v>0</v>
      </c>
      <c r="AB166" s="374">
        <v>0</v>
      </c>
      <c r="AC166" s="374">
        <v>0</v>
      </c>
      <c r="AD166" s="374">
        <v>0</v>
      </c>
      <c r="AE166" s="502" t="s">
        <v>569</v>
      </c>
      <c r="AF166" s="502">
        <v>0</v>
      </c>
      <c r="AG166" s="502">
        <v>0</v>
      </c>
      <c r="AH166" s="502" t="s">
        <v>567</v>
      </c>
      <c r="AI166" s="502" t="s">
        <v>567</v>
      </c>
      <c r="AJ166" s="502">
        <v>0</v>
      </c>
      <c r="AK166" s="502">
        <v>0</v>
      </c>
      <c r="AL166" s="502">
        <v>0</v>
      </c>
      <c r="AM166" s="502">
        <v>0</v>
      </c>
      <c r="AN166" s="502">
        <v>0</v>
      </c>
    </row>
    <row r="167" spans="2:40" ht="15.6">
      <c r="B167" s="177" t="s">
        <v>185</v>
      </c>
      <c r="C167" s="92">
        <v>0</v>
      </c>
      <c r="D167" s="92">
        <v>0</v>
      </c>
      <c r="E167" s="92">
        <v>0</v>
      </c>
      <c r="F167" s="92">
        <v>0</v>
      </c>
      <c r="G167" s="92">
        <v>0</v>
      </c>
      <c r="H167" s="92">
        <v>0</v>
      </c>
      <c r="I167" s="92">
        <v>0</v>
      </c>
      <c r="J167" s="92">
        <v>0</v>
      </c>
      <c r="K167" s="92">
        <v>0</v>
      </c>
      <c r="L167" s="92">
        <v>0</v>
      </c>
      <c r="M167" s="92">
        <v>0</v>
      </c>
      <c r="N167" s="92">
        <v>0</v>
      </c>
      <c r="O167" s="92">
        <v>0</v>
      </c>
      <c r="P167" s="92">
        <v>0</v>
      </c>
      <c r="Q167" s="92">
        <v>0</v>
      </c>
      <c r="R167" s="92">
        <v>0</v>
      </c>
      <c r="S167" s="92">
        <v>0</v>
      </c>
      <c r="T167" s="92">
        <v>0</v>
      </c>
      <c r="V167" s="177" t="s">
        <v>185</v>
      </c>
      <c r="W167" s="92">
        <v>0</v>
      </c>
      <c r="X167" s="92">
        <v>0</v>
      </c>
      <c r="Y167" s="92">
        <v>0</v>
      </c>
      <c r="Z167" s="92" t="s">
        <v>569</v>
      </c>
      <c r="AA167" s="92">
        <v>0</v>
      </c>
      <c r="AB167" s="374">
        <v>0</v>
      </c>
      <c r="AC167" s="374">
        <v>0</v>
      </c>
      <c r="AD167" s="374">
        <v>0</v>
      </c>
      <c r="AE167" s="502" t="s">
        <v>569</v>
      </c>
      <c r="AF167" s="502">
        <v>230.440584</v>
      </c>
      <c r="AG167" s="502">
        <v>919.44054300000005</v>
      </c>
      <c r="AH167" s="502" t="s">
        <v>567</v>
      </c>
      <c r="AI167" s="502" t="s">
        <v>567</v>
      </c>
      <c r="AJ167" s="502">
        <v>0</v>
      </c>
      <c r="AK167" s="502">
        <v>545.26470600000005</v>
      </c>
      <c r="AL167" s="502">
        <v>630.87457400000005</v>
      </c>
      <c r="AM167" s="502">
        <v>1144.8788139999999</v>
      </c>
      <c r="AN167" s="502">
        <v>1222.303801</v>
      </c>
    </row>
    <row r="168" spans="2:40" ht="15">
      <c r="B168" s="160" t="s">
        <v>133</v>
      </c>
      <c r="C168" s="165">
        <v>157740</v>
      </c>
      <c r="D168" s="165">
        <v>128898</v>
      </c>
      <c r="E168" s="165">
        <v>123116</v>
      </c>
      <c r="F168" s="165">
        <v>121420</v>
      </c>
      <c r="G168" s="165">
        <v>104763</v>
      </c>
      <c r="H168" s="165">
        <v>104045</v>
      </c>
      <c r="I168" s="165">
        <v>93605</v>
      </c>
      <c r="J168" s="165">
        <v>93323</v>
      </c>
      <c r="K168" s="165">
        <v>73844</v>
      </c>
      <c r="L168" s="165">
        <v>75056</v>
      </c>
      <c r="M168" s="165">
        <v>60953</v>
      </c>
      <c r="N168" s="165">
        <v>58709</v>
      </c>
      <c r="O168" s="165">
        <v>36054</v>
      </c>
      <c r="P168" s="165">
        <f>SUM(P161:P167)</f>
        <v>37923.502788999998</v>
      </c>
      <c r="Q168" s="165">
        <f>SUM(Q161:Q167)</f>
        <v>56235.434751000008</v>
      </c>
      <c r="R168" s="165">
        <v>70422</v>
      </c>
      <c r="S168" s="165">
        <v>58094</v>
      </c>
      <c r="T168" s="165">
        <v>60132.802974999999</v>
      </c>
      <c r="V168" s="160" t="s">
        <v>133</v>
      </c>
      <c r="W168" s="375">
        <v>24982.984815</v>
      </c>
      <c r="X168" s="375">
        <v>26918.889534000002</v>
      </c>
      <c r="Y168" s="375">
        <v>32089.118235000002</v>
      </c>
      <c r="Z168" s="375">
        <v>47666</v>
      </c>
      <c r="AA168" s="375">
        <v>25508.854388</v>
      </c>
      <c r="AB168" s="375">
        <v>50581.264714999998</v>
      </c>
      <c r="AC168" s="375">
        <v>27595.219277</v>
      </c>
      <c r="AD168" s="375">
        <v>27333.666944000001</v>
      </c>
      <c r="AE168" s="503">
        <v>38729</v>
      </c>
      <c r="AF168" s="503">
        <v>10814.848797999999</v>
      </c>
      <c r="AG168" s="503">
        <v>987.92952500000001</v>
      </c>
      <c r="AH168" s="503">
        <v>65</v>
      </c>
      <c r="AI168" s="503">
        <v>41</v>
      </c>
      <c r="AJ168" s="503">
        <v>20.092462999999999</v>
      </c>
      <c r="AK168" s="503">
        <v>552.28867100000002</v>
      </c>
      <c r="AL168" s="503">
        <v>633.666922</v>
      </c>
      <c r="AM168" s="503">
        <v>1146.6445919999999</v>
      </c>
      <c r="AN168" s="503">
        <v>1222.9855669999999</v>
      </c>
    </row>
    <row r="169" spans="2:40" ht="15">
      <c r="B169" s="114" t="s">
        <v>134</v>
      </c>
      <c r="C169" s="164">
        <v>192035</v>
      </c>
      <c r="D169" s="164">
        <v>170424</v>
      </c>
      <c r="E169" s="164">
        <v>158394</v>
      </c>
      <c r="F169" s="164">
        <v>158327</v>
      </c>
      <c r="G169" s="164">
        <v>141952</v>
      </c>
      <c r="H169" s="164">
        <v>143122</v>
      </c>
      <c r="I169" s="164">
        <v>130970</v>
      </c>
      <c r="J169" s="164">
        <v>134472</v>
      </c>
      <c r="K169" s="164">
        <v>115562</v>
      </c>
      <c r="L169" s="164">
        <v>119724</v>
      </c>
      <c r="M169" s="164">
        <v>105642</v>
      </c>
      <c r="N169" s="164">
        <v>103216</v>
      </c>
      <c r="O169" s="164">
        <v>83104</v>
      </c>
      <c r="P169" s="164">
        <f>+P159+P168</f>
        <v>88526.009205999988</v>
      </c>
      <c r="Q169" s="164">
        <f>+Q159+Q168</f>
        <v>82235.371012000003</v>
      </c>
      <c r="R169" s="164">
        <v>99386</v>
      </c>
      <c r="S169" s="164">
        <v>90696</v>
      </c>
      <c r="T169" s="164">
        <v>95527.632446999996</v>
      </c>
      <c r="V169" s="114" t="s">
        <v>134</v>
      </c>
      <c r="W169" s="373">
        <v>67169.599808999992</v>
      </c>
      <c r="X169" s="373">
        <v>78460.632528999995</v>
      </c>
      <c r="Y169" s="373">
        <v>66857.367725999997</v>
      </c>
      <c r="Z169" s="373">
        <v>84212</v>
      </c>
      <c r="AA169" s="373">
        <v>91358.370537999988</v>
      </c>
      <c r="AB169" s="373">
        <v>87654.173733999982</v>
      </c>
      <c r="AC169" s="373">
        <v>79770.323504</v>
      </c>
      <c r="AD169" s="373">
        <v>82146.514935999992</v>
      </c>
      <c r="AE169" s="500">
        <v>82833</v>
      </c>
      <c r="AF169" s="500">
        <v>68504.45485899999</v>
      </c>
      <c r="AG169" s="500">
        <v>59268.919376999991</v>
      </c>
      <c r="AH169" s="500">
        <v>39787</v>
      </c>
      <c r="AI169" s="500">
        <v>23722</v>
      </c>
      <c r="AJ169" s="500">
        <v>10557.026483000003</v>
      </c>
      <c r="AK169" s="500">
        <v>6574.9527529999996</v>
      </c>
      <c r="AL169" s="500">
        <v>9959.6048690000007</v>
      </c>
      <c r="AM169" s="500">
        <v>13541.246332999999</v>
      </c>
      <c r="AN169" s="500">
        <v>10683.962475</v>
      </c>
    </row>
    <row r="170" spans="2:40" ht="15">
      <c r="B170" s="116"/>
      <c r="C170" s="166"/>
      <c r="D170" s="166"/>
      <c r="E170" s="166"/>
      <c r="F170" s="166"/>
      <c r="G170" s="166"/>
      <c r="H170" s="166"/>
      <c r="I170" s="166"/>
      <c r="J170" s="166"/>
      <c r="K170" s="166"/>
      <c r="L170" s="166"/>
      <c r="M170" s="166"/>
      <c r="N170" s="166"/>
      <c r="O170" s="166"/>
      <c r="P170" s="166"/>
      <c r="Q170" s="166"/>
      <c r="R170" s="166"/>
      <c r="S170" s="166">
        <v>0</v>
      </c>
      <c r="T170" s="166"/>
      <c r="V170" s="116"/>
      <c r="W170" s="377"/>
      <c r="X170" s="377">
        <v>0</v>
      </c>
      <c r="Y170" s="377"/>
      <c r="Z170" s="377"/>
      <c r="AA170" s="377"/>
      <c r="AB170" s="377"/>
      <c r="AC170" s="377"/>
      <c r="AD170" s="377"/>
      <c r="AE170" s="505"/>
      <c r="AF170" s="505"/>
      <c r="AG170" s="505"/>
      <c r="AH170" s="505"/>
      <c r="AI170" s="505" t="s">
        <v>117</v>
      </c>
      <c r="AJ170" s="505" t="s">
        <v>117</v>
      </c>
      <c r="AK170" s="505"/>
      <c r="AL170" s="505"/>
      <c r="AM170" s="505"/>
      <c r="AN170" s="505"/>
    </row>
    <row r="171" spans="2:40" ht="15">
      <c r="B171" s="170" t="s">
        <v>135</v>
      </c>
      <c r="C171" s="171"/>
      <c r="D171" s="171"/>
      <c r="E171" s="171"/>
      <c r="F171" s="171"/>
      <c r="G171" s="171"/>
      <c r="H171" s="171"/>
      <c r="I171" s="171"/>
      <c r="J171" s="171"/>
      <c r="K171" s="171"/>
      <c r="L171" s="171"/>
      <c r="M171" s="171"/>
      <c r="N171" s="171"/>
      <c r="O171" s="171"/>
      <c r="P171" s="171"/>
      <c r="Q171" s="171"/>
      <c r="R171" s="171"/>
      <c r="S171" s="171"/>
      <c r="T171" s="171"/>
      <c r="V171" s="170" t="s">
        <v>135</v>
      </c>
      <c r="W171" s="376"/>
      <c r="X171" s="376"/>
      <c r="Y171" s="376"/>
      <c r="Z171" s="376"/>
      <c r="AA171" s="376"/>
      <c r="AB171" s="376"/>
      <c r="AC171" s="376"/>
      <c r="AD171" s="376"/>
      <c r="AE171" s="504"/>
      <c r="AF171" s="504"/>
      <c r="AG171" s="504"/>
      <c r="AH171" s="504"/>
      <c r="AI171" s="504" t="s">
        <v>117</v>
      </c>
      <c r="AJ171" s="504" t="s">
        <v>117</v>
      </c>
      <c r="AK171" s="504"/>
      <c r="AL171" s="504"/>
      <c r="AM171" s="504"/>
      <c r="AN171" s="504"/>
    </row>
    <row r="172" spans="2:40" ht="15.6">
      <c r="B172" s="177" t="s">
        <v>136</v>
      </c>
      <c r="C172" s="92">
        <v>48963</v>
      </c>
      <c r="D172" s="92">
        <v>48963</v>
      </c>
      <c r="E172" s="92">
        <v>48963</v>
      </c>
      <c r="F172" s="92">
        <v>48963</v>
      </c>
      <c r="G172" s="92">
        <v>48963</v>
      </c>
      <c r="H172" s="92">
        <v>48963</v>
      </c>
      <c r="I172" s="92">
        <v>48963</v>
      </c>
      <c r="J172" s="92">
        <v>48963</v>
      </c>
      <c r="K172" s="92">
        <v>48963</v>
      </c>
      <c r="L172" s="92">
        <v>48963</v>
      </c>
      <c r="M172" s="92">
        <v>48963</v>
      </c>
      <c r="N172" s="92">
        <v>48963</v>
      </c>
      <c r="O172" s="92">
        <v>48963</v>
      </c>
      <c r="P172" s="92">
        <v>48962.667104</v>
      </c>
      <c r="Q172" s="92">
        <v>48962.667104</v>
      </c>
      <c r="R172" s="92">
        <v>48962.667104</v>
      </c>
      <c r="S172" s="92">
        <v>48962.667104</v>
      </c>
      <c r="T172" s="92">
        <v>48962.667104</v>
      </c>
      <c r="V172" s="177" t="s">
        <v>136</v>
      </c>
      <c r="W172" s="92">
        <v>48962.667104</v>
      </c>
      <c r="X172" s="92">
        <v>48962.667104</v>
      </c>
      <c r="Y172" s="92">
        <v>48962.667104</v>
      </c>
      <c r="Z172" s="92">
        <v>48963</v>
      </c>
      <c r="AA172" s="92">
        <v>48962.667104</v>
      </c>
      <c r="AB172" s="374">
        <v>48962.667104</v>
      </c>
      <c r="AC172" s="374">
        <v>48962.667104</v>
      </c>
      <c r="AD172" s="374">
        <v>48962.667104</v>
      </c>
      <c r="AE172" s="502">
        <v>48963</v>
      </c>
      <c r="AF172" s="502">
        <v>48962.667104</v>
      </c>
      <c r="AG172" s="502">
        <v>48962.667104</v>
      </c>
      <c r="AH172" s="502">
        <v>48963</v>
      </c>
      <c r="AI172" s="502">
        <v>48963</v>
      </c>
      <c r="AJ172" s="502">
        <v>48962.667104</v>
      </c>
      <c r="AK172" s="502">
        <v>48962.667104</v>
      </c>
      <c r="AL172" s="502">
        <v>48962.667104</v>
      </c>
      <c r="AM172" s="502">
        <v>48962.667104</v>
      </c>
      <c r="AN172" s="502">
        <v>48962.667104</v>
      </c>
    </row>
    <row r="173" spans="2:40" ht="15.6">
      <c r="B173" s="177" t="s">
        <v>137</v>
      </c>
      <c r="C173" s="92">
        <v>0</v>
      </c>
      <c r="D173" s="92">
        <v>0</v>
      </c>
      <c r="E173" s="92">
        <v>0</v>
      </c>
      <c r="F173" s="92">
        <v>0</v>
      </c>
      <c r="G173" s="92">
        <v>0</v>
      </c>
      <c r="H173" s="92">
        <v>0</v>
      </c>
      <c r="I173" s="92">
        <v>0</v>
      </c>
      <c r="J173" s="92">
        <v>0</v>
      </c>
      <c r="K173" s="92">
        <v>0</v>
      </c>
      <c r="L173" s="92">
        <v>0</v>
      </c>
      <c r="M173" s="92">
        <v>0</v>
      </c>
      <c r="N173" s="92">
        <v>0</v>
      </c>
      <c r="O173" s="92">
        <v>0</v>
      </c>
      <c r="P173" s="92">
        <v>0</v>
      </c>
      <c r="Q173" s="92">
        <v>0</v>
      </c>
      <c r="R173" s="92">
        <v>0</v>
      </c>
      <c r="S173" s="92">
        <v>0</v>
      </c>
      <c r="T173" s="92">
        <v>0</v>
      </c>
      <c r="V173" s="177" t="s">
        <v>137</v>
      </c>
      <c r="W173" s="92">
        <v>0</v>
      </c>
      <c r="X173" s="92">
        <v>0</v>
      </c>
      <c r="Y173" s="92">
        <v>0</v>
      </c>
      <c r="Z173" s="92" t="s">
        <v>569</v>
      </c>
      <c r="AA173" s="92">
        <v>0</v>
      </c>
      <c r="AB173" s="374">
        <v>0</v>
      </c>
      <c r="AC173" s="374">
        <v>0</v>
      </c>
      <c r="AD173" s="374">
        <v>0</v>
      </c>
      <c r="AE173" s="502" t="s">
        <v>569</v>
      </c>
      <c r="AF173" s="502">
        <v>0</v>
      </c>
      <c r="AG173" s="502">
        <v>0</v>
      </c>
      <c r="AH173" s="502" t="s">
        <v>567</v>
      </c>
      <c r="AI173" s="502" t="s">
        <v>567</v>
      </c>
      <c r="AJ173" s="502">
        <v>0</v>
      </c>
      <c r="AK173" s="502">
        <v>0</v>
      </c>
      <c r="AL173" s="502">
        <v>0</v>
      </c>
      <c r="AM173" s="502">
        <v>0</v>
      </c>
      <c r="AN173" s="502">
        <v>0</v>
      </c>
    </row>
    <row r="174" spans="2:40" ht="15.6">
      <c r="B174" s="177" t="s">
        <v>138</v>
      </c>
      <c r="C174" s="92">
        <v>0</v>
      </c>
      <c r="D174" s="92">
        <v>0</v>
      </c>
      <c r="E174" s="92">
        <v>0</v>
      </c>
      <c r="F174" s="92">
        <v>0</v>
      </c>
      <c r="G174" s="92">
        <v>0</v>
      </c>
      <c r="H174" s="92">
        <v>0</v>
      </c>
      <c r="I174" s="92">
        <v>0</v>
      </c>
      <c r="J174" s="92">
        <v>0</v>
      </c>
      <c r="K174" s="92">
        <v>0</v>
      </c>
      <c r="L174" s="92">
        <v>0</v>
      </c>
      <c r="M174" s="92">
        <v>0</v>
      </c>
      <c r="N174" s="92">
        <v>0</v>
      </c>
      <c r="O174" s="92">
        <v>0</v>
      </c>
      <c r="P174" s="92">
        <v>0</v>
      </c>
      <c r="Q174" s="92">
        <v>0</v>
      </c>
      <c r="R174" s="92">
        <v>0</v>
      </c>
      <c r="S174" s="92">
        <v>0</v>
      </c>
      <c r="T174" s="92">
        <v>0</v>
      </c>
      <c r="V174" s="177" t="s">
        <v>138</v>
      </c>
      <c r="W174" s="92">
        <v>0</v>
      </c>
      <c r="X174" s="92">
        <v>0</v>
      </c>
      <c r="Y174" s="92">
        <v>0</v>
      </c>
      <c r="Z174" s="92" t="s">
        <v>569</v>
      </c>
      <c r="AA174" s="92">
        <v>0</v>
      </c>
      <c r="AB174" s="374">
        <v>0</v>
      </c>
      <c r="AC174" s="374">
        <v>0</v>
      </c>
      <c r="AD174" s="374">
        <v>0</v>
      </c>
      <c r="AE174" s="502" t="s">
        <v>569</v>
      </c>
      <c r="AF174" s="502">
        <v>0</v>
      </c>
      <c r="AG174" s="502">
        <v>0</v>
      </c>
      <c r="AH174" s="502" t="s">
        <v>567</v>
      </c>
      <c r="AI174" s="502" t="s">
        <v>567</v>
      </c>
      <c r="AJ174" s="502">
        <v>0</v>
      </c>
      <c r="AK174" s="502">
        <v>0</v>
      </c>
      <c r="AL174" s="502">
        <v>0</v>
      </c>
      <c r="AM174" s="502">
        <v>0</v>
      </c>
      <c r="AN174" s="502">
        <v>0</v>
      </c>
    </row>
    <row r="175" spans="2:40" ht="15.6">
      <c r="B175" s="177" t="s">
        <v>139</v>
      </c>
      <c r="C175" s="92">
        <v>16995</v>
      </c>
      <c r="D175" s="92">
        <v>24123</v>
      </c>
      <c r="E175" s="92">
        <v>30598</v>
      </c>
      <c r="F175" s="92">
        <v>30598</v>
      </c>
      <c r="G175" s="92">
        <v>30598</v>
      </c>
      <c r="H175" s="92">
        <v>30598</v>
      </c>
      <c r="I175" s="92">
        <v>36648</v>
      </c>
      <c r="J175" s="92">
        <v>28350</v>
      </c>
      <c r="K175" s="92">
        <v>28350</v>
      </c>
      <c r="L175" s="92">
        <v>28350</v>
      </c>
      <c r="M175" s="92">
        <v>35436</v>
      </c>
      <c r="N175" s="92">
        <v>35436</v>
      </c>
      <c r="O175" s="92">
        <v>35436</v>
      </c>
      <c r="P175" s="92">
        <v>35436.462811999998</v>
      </c>
      <c r="Q175" s="92">
        <v>39921.578642</v>
      </c>
      <c r="R175" s="92">
        <v>10335</v>
      </c>
      <c r="S175" s="92">
        <v>10335</v>
      </c>
      <c r="T175" s="92">
        <v>10335.008642000001</v>
      </c>
      <c r="V175" s="177" t="s">
        <v>139</v>
      </c>
      <c r="W175" s="92">
        <v>17192.759785999999</v>
      </c>
      <c r="X175" s="92">
        <v>12301.808786</v>
      </c>
      <c r="Y175" s="92">
        <v>12301.808786</v>
      </c>
      <c r="Z175" s="92">
        <v>27971</v>
      </c>
      <c r="AA175" s="92">
        <v>27971.257185999999</v>
      </c>
      <c r="AB175" s="374">
        <v>27971.257185999999</v>
      </c>
      <c r="AC175" s="374">
        <v>13519.133185999999</v>
      </c>
      <c r="AD175" s="374">
        <v>25362.364892000001</v>
      </c>
      <c r="AE175" s="502">
        <v>25362</v>
      </c>
      <c r="AF175" s="502">
        <v>14159.566892000001</v>
      </c>
      <c r="AG175" s="502">
        <v>14159.566892000001</v>
      </c>
      <c r="AH175" s="502">
        <v>14160</v>
      </c>
      <c r="AI175" s="502">
        <v>15553</v>
      </c>
      <c r="AJ175" s="502">
        <v>3880.2842409999998</v>
      </c>
      <c r="AK175" s="502">
        <v>3880.2842409999998</v>
      </c>
      <c r="AL175" s="502">
        <v>7242.2496110000002</v>
      </c>
      <c r="AM175" s="502">
        <v>7242.2496110000002</v>
      </c>
      <c r="AN175" s="502">
        <v>-42.827981000000001</v>
      </c>
    </row>
    <row r="176" spans="2:40" ht="15.6">
      <c r="B176" s="177" t="s">
        <v>140</v>
      </c>
      <c r="C176" s="92">
        <v>7128</v>
      </c>
      <c r="D176" s="92">
        <v>6475</v>
      </c>
      <c r="E176" s="92">
        <v>1679</v>
      </c>
      <c r="F176" s="92">
        <v>3109</v>
      </c>
      <c r="G176" s="92">
        <v>4497</v>
      </c>
      <c r="H176" s="92">
        <v>6049</v>
      </c>
      <c r="I176" s="92">
        <v>1548</v>
      </c>
      <c r="J176" s="92">
        <v>3760</v>
      </c>
      <c r="K176" s="92">
        <v>5455</v>
      </c>
      <c r="L176" s="92">
        <v>7086</v>
      </c>
      <c r="M176" s="92">
        <v>1550</v>
      </c>
      <c r="N176" s="92">
        <v>2549</v>
      </c>
      <c r="O176" s="92">
        <v>3205</v>
      </c>
      <c r="P176" s="92">
        <v>4485.1158299999997</v>
      </c>
      <c r="Q176" s="92">
        <v>1022.546861</v>
      </c>
      <c r="R176" s="92">
        <v>2823</v>
      </c>
      <c r="S176" s="92">
        <v>5028</v>
      </c>
      <c r="T176" s="92">
        <v>7437.8651440000003</v>
      </c>
      <c r="V176" s="177" t="s">
        <v>140</v>
      </c>
      <c r="W176" s="92">
        <v>1052.0275019999999</v>
      </c>
      <c r="X176" s="92">
        <v>4932.8525529999997</v>
      </c>
      <c r="Y176" s="92">
        <v>10274.591037</v>
      </c>
      <c r="Z176" s="92">
        <v>15669</v>
      </c>
      <c r="AA176" s="92">
        <v>3642.1562709999998</v>
      </c>
      <c r="AB176" s="374">
        <v>7448.0841639999999</v>
      </c>
      <c r="AC176" s="374">
        <v>9573.6549070000001</v>
      </c>
      <c r="AD176" s="374">
        <v>11843.231706</v>
      </c>
      <c r="AE176" s="502">
        <v>1556</v>
      </c>
      <c r="AF176" s="502">
        <v>4509.7990069999996</v>
      </c>
      <c r="AG176" s="502">
        <v>6947.9126470000001</v>
      </c>
      <c r="AH176" s="502">
        <v>1393</v>
      </c>
      <c r="AI176" s="502">
        <v>2031</v>
      </c>
      <c r="AJ176" s="502">
        <v>1674.4037350000001</v>
      </c>
      <c r="AK176" s="502">
        <v>3464.1880420000002</v>
      </c>
      <c r="AL176" s="502">
        <v>4802.8064780000004</v>
      </c>
      <c r="AM176" s="502">
        <v>1599.939263</v>
      </c>
      <c r="AN176" s="502">
        <v>4598.319923</v>
      </c>
    </row>
    <row r="177" spans="2:40" ht="15.6">
      <c r="B177" s="177" t="s">
        <v>141</v>
      </c>
      <c r="C177" s="92">
        <v>0</v>
      </c>
      <c r="D177" s="92">
        <v>0</v>
      </c>
      <c r="E177" s="92">
        <v>0</v>
      </c>
      <c r="F177" s="92">
        <v>0</v>
      </c>
      <c r="G177" s="92">
        <v>0</v>
      </c>
      <c r="H177" s="92">
        <v>0</v>
      </c>
      <c r="I177" s="92">
        <v>0</v>
      </c>
      <c r="J177" s="92">
        <v>0</v>
      </c>
      <c r="K177" s="92">
        <v>0</v>
      </c>
      <c r="L177" s="92">
        <v>0</v>
      </c>
      <c r="M177" s="92">
        <v>0</v>
      </c>
      <c r="N177" s="92">
        <v>0</v>
      </c>
      <c r="O177" s="92">
        <v>0</v>
      </c>
      <c r="P177" s="92">
        <v>0</v>
      </c>
      <c r="Q177" s="92">
        <v>0</v>
      </c>
      <c r="R177" s="92">
        <v>0</v>
      </c>
      <c r="S177" s="92">
        <v>0</v>
      </c>
      <c r="T177" s="92">
        <v>0</v>
      </c>
      <c r="V177" s="177" t="s">
        <v>141</v>
      </c>
      <c r="W177" s="92">
        <v>0</v>
      </c>
      <c r="X177" s="92">
        <v>0</v>
      </c>
      <c r="Y177" s="92">
        <v>0</v>
      </c>
      <c r="Z177" s="92" t="s">
        <v>569</v>
      </c>
      <c r="AA177" s="92">
        <v>0</v>
      </c>
      <c r="AB177" s="374">
        <v>0</v>
      </c>
      <c r="AC177" s="374">
        <v>0</v>
      </c>
      <c r="AD177" s="374">
        <v>0</v>
      </c>
      <c r="AE177" s="502" t="s">
        <v>569</v>
      </c>
      <c r="AF177" s="502">
        <v>0</v>
      </c>
      <c r="AG177" s="502">
        <v>0</v>
      </c>
      <c r="AH177" s="502" t="s">
        <v>567</v>
      </c>
      <c r="AI177" s="502" t="s">
        <v>567</v>
      </c>
      <c r="AJ177" s="502">
        <v>0</v>
      </c>
      <c r="AK177" s="502">
        <v>0</v>
      </c>
      <c r="AL177" s="502">
        <v>0</v>
      </c>
      <c r="AM177" s="502">
        <v>0</v>
      </c>
      <c r="AN177" s="502">
        <v>0</v>
      </c>
    </row>
    <row r="178" spans="2:40" ht="15">
      <c r="B178" s="160" t="s">
        <v>144</v>
      </c>
      <c r="C178" s="165">
        <v>73086</v>
      </c>
      <c r="D178" s="165">
        <v>79561</v>
      </c>
      <c r="E178" s="165">
        <v>81240</v>
      </c>
      <c r="F178" s="165">
        <v>82670</v>
      </c>
      <c r="G178" s="165">
        <v>84058</v>
      </c>
      <c r="H178" s="165">
        <v>85610</v>
      </c>
      <c r="I178" s="165">
        <v>87159</v>
      </c>
      <c r="J178" s="165">
        <v>81073</v>
      </c>
      <c r="K178" s="165">
        <v>82768</v>
      </c>
      <c r="L178" s="165">
        <v>84399</v>
      </c>
      <c r="M178" s="165">
        <v>85949</v>
      </c>
      <c r="N178" s="165">
        <v>86948</v>
      </c>
      <c r="O178" s="165">
        <v>87604</v>
      </c>
      <c r="P178" s="165">
        <f>SUM(P172:P177)</f>
        <v>88884.245746000001</v>
      </c>
      <c r="Q178" s="165">
        <f>SUM(Q172:Q177)</f>
        <v>89906.792606999996</v>
      </c>
      <c r="R178" s="165">
        <v>62120.667104</v>
      </c>
      <c r="S178" s="165">
        <v>64325.667104</v>
      </c>
      <c r="T178" s="165">
        <v>66735.540890000004</v>
      </c>
      <c r="V178" s="160" t="s">
        <v>144</v>
      </c>
      <c r="W178" s="375">
        <v>67207.454392</v>
      </c>
      <c r="X178" s="375">
        <v>66197.328443000006</v>
      </c>
      <c r="Y178" s="375">
        <v>71539.066927000007</v>
      </c>
      <c r="Z178" s="375">
        <v>76934</v>
      </c>
      <c r="AA178" s="375">
        <v>80576.080560999995</v>
      </c>
      <c r="AB178" s="375">
        <v>84382.008453999995</v>
      </c>
      <c r="AC178" s="375">
        <v>72055.455197000003</v>
      </c>
      <c r="AD178" s="375">
        <v>74325.031996000005</v>
      </c>
      <c r="AE178" s="503">
        <v>75881</v>
      </c>
      <c r="AF178" s="503">
        <v>67632.033003000004</v>
      </c>
      <c r="AG178" s="503">
        <v>70070.146643</v>
      </c>
      <c r="AH178" s="503">
        <v>64516</v>
      </c>
      <c r="AI178" s="503">
        <v>66547</v>
      </c>
      <c r="AJ178" s="503">
        <v>54517.355080000001</v>
      </c>
      <c r="AK178" s="503">
        <v>56307.139387000003</v>
      </c>
      <c r="AL178" s="503">
        <v>56204.916714999999</v>
      </c>
      <c r="AM178" s="503">
        <v>57804.855978</v>
      </c>
      <c r="AN178" s="503">
        <v>53518.159046000001</v>
      </c>
    </row>
    <row r="179" spans="2:40" ht="15">
      <c r="B179" s="114" t="s">
        <v>145</v>
      </c>
      <c r="C179" s="164">
        <v>265121</v>
      </c>
      <c r="D179" s="164">
        <v>249985</v>
      </c>
      <c r="E179" s="164">
        <v>239634</v>
      </c>
      <c r="F179" s="164">
        <v>240997</v>
      </c>
      <c r="G179" s="164">
        <v>226010</v>
      </c>
      <c r="H179" s="164">
        <v>228732</v>
      </c>
      <c r="I179" s="164">
        <v>218129</v>
      </c>
      <c r="J179" s="164">
        <v>215545</v>
      </c>
      <c r="K179" s="164">
        <v>198330</v>
      </c>
      <c r="L179" s="164">
        <v>204123</v>
      </c>
      <c r="M179" s="164">
        <v>191591</v>
      </c>
      <c r="N179" s="164">
        <v>190164</v>
      </c>
      <c r="O179" s="164">
        <v>170708</v>
      </c>
      <c r="P179" s="164">
        <f>+P169+P178</f>
        <v>177410.25495199999</v>
      </c>
      <c r="Q179" s="164">
        <f>+Q169+Q178</f>
        <v>172142.163619</v>
      </c>
      <c r="R179" s="164">
        <v>161506.66710399999</v>
      </c>
      <c r="S179" s="164">
        <v>155021.66710399999</v>
      </c>
      <c r="T179" s="164">
        <v>162263.17333700001</v>
      </c>
      <c r="V179" s="114" t="s">
        <v>145</v>
      </c>
      <c r="W179" s="373">
        <v>134377.05420099999</v>
      </c>
      <c r="X179" s="373">
        <v>144657.960972</v>
      </c>
      <c r="Y179" s="373">
        <v>138396.434653</v>
      </c>
      <c r="Z179" s="373">
        <v>161146</v>
      </c>
      <c r="AA179" s="373">
        <v>171934.451099</v>
      </c>
      <c r="AB179" s="373">
        <v>172036.18218799998</v>
      </c>
      <c r="AC179" s="373">
        <v>151825.778701</v>
      </c>
      <c r="AD179" s="373">
        <v>156471.546932</v>
      </c>
      <c r="AE179" s="500">
        <v>158713</v>
      </c>
      <c r="AF179" s="500">
        <v>136136.48786200001</v>
      </c>
      <c r="AG179" s="500">
        <v>129339.06602</v>
      </c>
      <c r="AH179" s="500">
        <v>104303</v>
      </c>
      <c r="AI179" s="500">
        <v>90269</v>
      </c>
      <c r="AJ179" s="500">
        <v>65074.381563000003</v>
      </c>
      <c r="AK179" s="500">
        <v>62882.092140000001</v>
      </c>
      <c r="AL179" s="500">
        <v>66164.521584000002</v>
      </c>
      <c r="AM179" s="500">
        <v>71346.102310999995</v>
      </c>
      <c r="AN179" s="500">
        <v>64202.121521000001</v>
      </c>
    </row>
    <row r="180" spans="2:40" ht="15.6">
      <c r="B180" s="125"/>
      <c r="C180" s="178">
        <v>0</v>
      </c>
      <c r="D180" s="178">
        <v>0</v>
      </c>
      <c r="E180" s="178">
        <v>0</v>
      </c>
      <c r="F180" s="178">
        <v>0</v>
      </c>
      <c r="G180" s="178">
        <v>0</v>
      </c>
      <c r="H180" s="178">
        <v>0</v>
      </c>
      <c r="I180" s="178">
        <v>0</v>
      </c>
      <c r="J180" s="178">
        <v>0</v>
      </c>
      <c r="K180" s="178">
        <v>0</v>
      </c>
      <c r="L180" s="178">
        <v>0</v>
      </c>
      <c r="M180" s="178">
        <v>0</v>
      </c>
      <c r="N180" s="178">
        <v>0</v>
      </c>
      <c r="O180" s="178"/>
      <c r="R180" s="327"/>
      <c r="S180" s="327"/>
      <c r="T180" s="327"/>
      <c r="W180" s="367"/>
      <c r="X180" s="367"/>
      <c r="Y180" s="378"/>
    </row>
    <row r="181" spans="2:40" ht="15.6">
      <c r="B181" s="125"/>
      <c r="C181" s="125"/>
      <c r="D181" s="125"/>
      <c r="E181" s="125"/>
      <c r="F181" s="125"/>
      <c r="G181" s="125"/>
      <c r="H181" s="125"/>
      <c r="I181" s="125"/>
      <c r="J181" s="125"/>
      <c r="K181" s="125"/>
      <c r="L181" s="125"/>
      <c r="M181" s="125"/>
      <c r="N181" s="125"/>
      <c r="O181" s="125"/>
      <c r="W181" s="367"/>
      <c r="X181" s="367"/>
    </row>
    <row r="182" spans="2:40" ht="15.6">
      <c r="B182" s="53" t="s">
        <v>573</v>
      </c>
      <c r="C182" s="29"/>
      <c r="D182" s="29"/>
      <c r="E182" s="30"/>
      <c r="F182" s="29"/>
      <c r="G182" s="29"/>
      <c r="H182" s="29"/>
      <c r="I182" s="30"/>
      <c r="J182" s="29"/>
      <c r="K182" s="29"/>
      <c r="L182" s="29"/>
      <c r="M182" s="30"/>
      <c r="N182" s="29"/>
      <c r="O182" s="29"/>
      <c r="V182" s="53" t="s">
        <v>573</v>
      </c>
      <c r="W182" s="367"/>
      <c r="X182" s="367"/>
    </row>
    <row r="183" spans="2:40" ht="15.6">
      <c r="B183" s="424" t="s">
        <v>566</v>
      </c>
      <c r="C183" s="125"/>
      <c r="D183" s="125"/>
      <c r="E183" s="125"/>
      <c r="F183" s="125"/>
      <c r="G183" s="125"/>
      <c r="H183" s="125"/>
      <c r="I183" s="125"/>
      <c r="J183" s="125"/>
      <c r="K183" s="125"/>
      <c r="L183" s="125"/>
      <c r="M183" s="125"/>
      <c r="N183" s="125"/>
      <c r="O183" s="125"/>
      <c r="V183" s="424" t="s">
        <v>566</v>
      </c>
      <c r="W183" s="367"/>
      <c r="X183" s="367"/>
    </row>
    <row r="184" spans="2:40" ht="9.6" customHeight="1">
      <c r="B184" s="31"/>
      <c r="C184" s="31"/>
      <c r="D184" s="31"/>
      <c r="E184" s="31"/>
      <c r="F184" s="31"/>
      <c r="G184" s="31"/>
      <c r="H184" s="31"/>
      <c r="I184" s="31"/>
      <c r="J184" s="31"/>
      <c r="K184" s="31"/>
      <c r="L184" s="31"/>
      <c r="M184" s="31"/>
      <c r="N184" s="31"/>
      <c r="O184" s="31"/>
      <c r="W184" s="367"/>
      <c r="X184" s="367"/>
    </row>
    <row r="185" spans="2:40" ht="15">
      <c r="B185" s="422"/>
      <c r="C185" s="423">
        <v>2016</v>
      </c>
      <c r="D185" s="423">
        <v>2017</v>
      </c>
      <c r="E185" s="423" t="s">
        <v>35</v>
      </c>
      <c r="F185" s="423" t="s">
        <v>36</v>
      </c>
      <c r="G185" s="423" t="s">
        <v>37</v>
      </c>
      <c r="H185" s="423" t="s">
        <v>38</v>
      </c>
      <c r="I185" s="423" t="s">
        <v>39</v>
      </c>
      <c r="J185" s="423" t="s">
        <v>40</v>
      </c>
      <c r="K185" s="423" t="s">
        <v>41</v>
      </c>
      <c r="L185" s="423" t="s">
        <v>42</v>
      </c>
      <c r="M185" s="423" t="s">
        <v>43</v>
      </c>
      <c r="N185" s="423" t="s">
        <v>44</v>
      </c>
      <c r="O185" s="423" t="s">
        <v>45</v>
      </c>
      <c r="P185" s="219" t="s">
        <v>46</v>
      </c>
      <c r="Q185" s="219" t="s">
        <v>47</v>
      </c>
      <c r="R185" s="219" t="s">
        <v>48</v>
      </c>
      <c r="S185" s="219" t="s">
        <v>49</v>
      </c>
      <c r="T185" s="219" t="s">
        <v>50</v>
      </c>
      <c r="V185" s="422"/>
      <c r="W185" s="368" t="s">
        <v>52</v>
      </c>
      <c r="X185" s="368" t="s">
        <v>53</v>
      </c>
      <c r="Y185" s="368" t="s">
        <v>54</v>
      </c>
      <c r="Z185" s="368" t="s">
        <v>55</v>
      </c>
      <c r="AA185" s="368" t="str">
        <f>+AA6</f>
        <v>1T23</v>
      </c>
      <c r="AB185" s="368" t="s">
        <v>57</v>
      </c>
      <c r="AC185" s="368" t="s">
        <v>58</v>
      </c>
      <c r="AD185" s="368" t="s">
        <v>59</v>
      </c>
      <c r="AE185" s="368" t="s">
        <v>60</v>
      </c>
      <c r="AF185" s="368" t="s">
        <v>61</v>
      </c>
      <c r="AG185" s="368" t="s">
        <v>62</v>
      </c>
      <c r="AH185" s="368" t="s">
        <v>59</v>
      </c>
      <c r="AI185" s="368" t="s">
        <v>64</v>
      </c>
      <c r="AJ185" s="368" t="s">
        <v>65</v>
      </c>
      <c r="AK185" s="368" t="str">
        <f>+AK122</f>
        <v>3T25</v>
      </c>
      <c r="AL185" s="368" t="str">
        <f>+$AL$6</f>
        <v>4T25</v>
      </c>
      <c r="AM185" s="368" t="s">
        <v>64</v>
      </c>
      <c r="AN185" s="368" t="str">
        <f>+AN6</f>
        <v>2T26</v>
      </c>
    </row>
    <row r="186" spans="2:40" ht="10.5" customHeight="1">
      <c r="B186" s="130"/>
      <c r="C186" s="31"/>
      <c r="D186" s="31"/>
      <c r="E186" s="31"/>
      <c r="F186" s="31"/>
      <c r="G186" s="31"/>
      <c r="H186" s="31"/>
      <c r="I186" s="31"/>
      <c r="J186" s="31"/>
      <c r="K186" s="31"/>
      <c r="L186" s="31"/>
      <c r="M186" s="31"/>
      <c r="N186" s="31"/>
      <c r="O186" s="31"/>
      <c r="W186" s="367"/>
      <c r="X186" s="367"/>
      <c r="Z186" s="367"/>
      <c r="AA186" s="367"/>
      <c r="AB186" s="367"/>
      <c r="AC186" s="367"/>
      <c r="AD186" s="367"/>
      <c r="AE186" s="496"/>
      <c r="AF186" s="496"/>
      <c r="AG186" s="496"/>
      <c r="AH186" s="496"/>
      <c r="AI186" s="496"/>
      <c r="AJ186" s="496"/>
      <c r="AK186" s="496"/>
      <c r="AL186" s="496"/>
      <c r="AM186" s="496"/>
      <c r="AN186" s="496"/>
    </row>
    <row r="187" spans="2:40" ht="15.6">
      <c r="B187" s="65" t="s">
        <v>66</v>
      </c>
      <c r="C187" s="100">
        <v>383</v>
      </c>
      <c r="D187" s="100">
        <v>1005</v>
      </c>
      <c r="E187" s="100">
        <v>748</v>
      </c>
      <c r="F187" s="100">
        <v>-38</v>
      </c>
      <c r="G187" s="100">
        <v>197</v>
      </c>
      <c r="H187" s="100">
        <v>724</v>
      </c>
      <c r="I187" s="100">
        <v>419</v>
      </c>
      <c r="J187" s="100">
        <v>864</v>
      </c>
      <c r="K187" s="100">
        <v>1489</v>
      </c>
      <c r="L187" s="100">
        <v>2935</v>
      </c>
      <c r="M187" s="100">
        <v>1315</v>
      </c>
      <c r="N187" s="100">
        <v>-415</v>
      </c>
      <c r="O187" s="100">
        <v>663</v>
      </c>
      <c r="P187" s="100">
        <v>2357.4359569999997</v>
      </c>
      <c r="Q187" s="100">
        <v>8400.3664900000003</v>
      </c>
      <c r="R187" s="100">
        <v>7859.6335099999997</v>
      </c>
      <c r="S187" s="100">
        <v>10250</v>
      </c>
      <c r="T187" s="100">
        <v>13881.071025999998</v>
      </c>
      <c r="V187" s="65" t="s">
        <v>66</v>
      </c>
      <c r="W187" s="100">
        <v>4015.4887669999998</v>
      </c>
      <c r="X187" s="100">
        <v>1536.1693649999997</v>
      </c>
      <c r="Y187" s="100">
        <v>1102.5464480000001</v>
      </c>
      <c r="Z187" s="100">
        <v>-111</v>
      </c>
      <c r="AA187" s="100">
        <v>217.19340099999999</v>
      </c>
      <c r="AB187" s="100">
        <v>0</v>
      </c>
      <c r="AC187" s="100"/>
      <c r="AD187" s="100">
        <v>0</v>
      </c>
      <c r="AE187" s="100">
        <v>0</v>
      </c>
      <c r="AF187" s="100">
        <v>0</v>
      </c>
      <c r="AG187" s="100">
        <v>0</v>
      </c>
      <c r="AH187" s="100">
        <v>0</v>
      </c>
      <c r="AI187" s="100" t="s">
        <v>567</v>
      </c>
      <c r="AJ187" s="100">
        <v>0</v>
      </c>
      <c r="AK187" s="100">
        <v>0</v>
      </c>
      <c r="AL187" s="100">
        <v>0</v>
      </c>
      <c r="AM187" s="100">
        <v>0</v>
      </c>
      <c r="AN187" s="100">
        <v>0</v>
      </c>
    </row>
    <row r="188" spans="2:40" ht="15.6">
      <c r="B188" s="65" t="s">
        <v>67</v>
      </c>
      <c r="C188" s="100">
        <v>339</v>
      </c>
      <c r="D188" s="100">
        <v>890</v>
      </c>
      <c r="E188" s="100">
        <v>662</v>
      </c>
      <c r="F188" s="100">
        <v>-34</v>
      </c>
      <c r="G188" s="100">
        <v>174</v>
      </c>
      <c r="H188" s="100">
        <v>642</v>
      </c>
      <c r="I188" s="100">
        <v>371</v>
      </c>
      <c r="J188" s="100">
        <v>765</v>
      </c>
      <c r="K188" s="100">
        <v>1317</v>
      </c>
      <c r="L188" s="100">
        <v>2597</v>
      </c>
      <c r="M188" s="100">
        <v>1144</v>
      </c>
      <c r="N188" s="100">
        <v>-361</v>
      </c>
      <c r="O188" s="100">
        <v>576</v>
      </c>
      <c r="P188" s="100">
        <v>2049.9443110000002</v>
      </c>
      <c r="Q188" s="100">
        <v>7304.6665130000001</v>
      </c>
      <c r="R188" s="100">
        <v>6834.3334869999999</v>
      </c>
      <c r="S188" s="100">
        <v>8913</v>
      </c>
      <c r="T188" s="100">
        <v>12070.670454999999</v>
      </c>
      <c r="V188" s="65" t="s">
        <v>67</v>
      </c>
      <c r="W188" s="100">
        <v>3491.729362</v>
      </c>
      <c r="X188" s="100">
        <v>6834.0591069999991</v>
      </c>
      <c r="Y188" s="100">
        <v>8913.1105979999993</v>
      </c>
      <c r="Z188" s="100">
        <v>12071</v>
      </c>
      <c r="AA188" s="100">
        <v>603.40411200000005</v>
      </c>
      <c r="AB188" s="100">
        <v>1335.7994479999998</v>
      </c>
      <c r="AC188" s="100">
        <v>958.736042</v>
      </c>
      <c r="AD188" s="100">
        <v>-97</v>
      </c>
      <c r="AE188" s="100">
        <v>603</v>
      </c>
      <c r="AF188" s="100">
        <v>0</v>
      </c>
      <c r="AG188" s="100">
        <v>0</v>
      </c>
      <c r="AH188" s="100">
        <v>-96.79018700000006</v>
      </c>
      <c r="AI188" s="100">
        <v>1723</v>
      </c>
      <c r="AJ188" s="100">
        <v>0</v>
      </c>
      <c r="AK188" s="100">
        <v>0</v>
      </c>
      <c r="AL188" s="100">
        <v>0</v>
      </c>
      <c r="AM188" s="100">
        <v>0</v>
      </c>
      <c r="AN188" s="100">
        <v>0</v>
      </c>
    </row>
    <row r="189" spans="2:40" ht="15.6">
      <c r="B189" s="124" t="s">
        <v>68</v>
      </c>
      <c r="C189" s="131">
        <v>44</v>
      </c>
      <c r="D189" s="131">
        <v>115</v>
      </c>
      <c r="E189" s="131">
        <v>86</v>
      </c>
      <c r="F189" s="131">
        <v>-4</v>
      </c>
      <c r="G189" s="131">
        <v>23</v>
      </c>
      <c r="H189" s="131">
        <v>82</v>
      </c>
      <c r="I189" s="131">
        <v>48</v>
      </c>
      <c r="J189" s="131">
        <v>99</v>
      </c>
      <c r="K189" s="131">
        <v>172</v>
      </c>
      <c r="L189" s="131">
        <v>338</v>
      </c>
      <c r="M189" s="131">
        <v>171</v>
      </c>
      <c r="N189" s="131">
        <v>-54</v>
      </c>
      <c r="O189" s="131">
        <v>87</v>
      </c>
      <c r="P189" s="131">
        <v>307.49164599999949</v>
      </c>
      <c r="Q189" s="131">
        <f>+Q187-Q188</f>
        <v>1095.6999770000002</v>
      </c>
      <c r="R189" s="131">
        <v>1025.3000229999998</v>
      </c>
      <c r="S189" s="131">
        <v>1337</v>
      </c>
      <c r="T189" s="131">
        <v>1810.4005709999983</v>
      </c>
      <c r="V189" s="124" t="s">
        <v>69</v>
      </c>
      <c r="W189" s="131">
        <v>523.75940499999979</v>
      </c>
      <c r="X189" s="131">
        <v>-5297.8897419999994</v>
      </c>
      <c r="Y189" s="100">
        <v>-7810.5641499999992</v>
      </c>
      <c r="Z189" s="100">
        <v>-12182</v>
      </c>
      <c r="AA189" s="100">
        <v>-386.21071100000006</v>
      </c>
      <c r="AB189" s="131">
        <v>-1335.7994479999998</v>
      </c>
      <c r="AC189" s="131">
        <v>-958.736042</v>
      </c>
      <c r="AD189" s="131">
        <v>97</v>
      </c>
      <c r="AE189" s="131">
        <v>-603</v>
      </c>
      <c r="AF189" s="131">
        <v>0</v>
      </c>
      <c r="AG189" s="131">
        <v>0</v>
      </c>
      <c r="AH189" s="131">
        <v>96.79018700000006</v>
      </c>
      <c r="AI189" s="131">
        <v>-1723</v>
      </c>
      <c r="AJ189" s="131">
        <v>0</v>
      </c>
      <c r="AK189" s="131">
        <v>0</v>
      </c>
      <c r="AL189" s="131">
        <v>0</v>
      </c>
      <c r="AM189" s="131">
        <v>0</v>
      </c>
      <c r="AN189" s="131">
        <v>0</v>
      </c>
    </row>
    <row r="190" spans="2:40" ht="6" customHeight="1">
      <c r="B190" s="65"/>
      <c r="C190" s="100"/>
      <c r="D190" s="100"/>
      <c r="E190" s="100"/>
      <c r="F190" s="100"/>
      <c r="G190" s="100"/>
      <c r="H190" s="100"/>
      <c r="I190" s="100"/>
      <c r="J190" s="100"/>
      <c r="K190" s="100"/>
      <c r="L190" s="100"/>
      <c r="M190" s="100"/>
      <c r="N190" s="100"/>
      <c r="O190" s="100"/>
      <c r="P190" s="100"/>
      <c r="Q190" s="100"/>
      <c r="R190" s="100"/>
      <c r="S190" s="100">
        <v>0</v>
      </c>
      <c r="T190" s="100"/>
      <c r="W190" s="100"/>
      <c r="X190" s="100">
        <v>0</v>
      </c>
      <c r="Y190" s="100">
        <v>0</v>
      </c>
      <c r="Z190" s="100">
        <v>0</v>
      </c>
      <c r="AA190" s="100">
        <v>0</v>
      </c>
      <c r="AB190" s="100">
        <v>0</v>
      </c>
      <c r="AC190" s="100">
        <v>0</v>
      </c>
      <c r="AD190" s="100">
        <v>0</v>
      </c>
      <c r="AE190" s="100">
        <v>0</v>
      </c>
      <c r="AF190" s="100">
        <v>0</v>
      </c>
      <c r="AG190" s="100">
        <v>0</v>
      </c>
      <c r="AH190" s="100">
        <v>0</v>
      </c>
      <c r="AI190" s="100" t="s">
        <v>567</v>
      </c>
      <c r="AJ190" s="100">
        <v>0</v>
      </c>
      <c r="AK190" s="100">
        <v>0</v>
      </c>
      <c r="AL190" s="100">
        <v>0</v>
      </c>
      <c r="AM190" s="100">
        <v>0</v>
      </c>
      <c r="AN190" s="100">
        <v>0</v>
      </c>
    </row>
    <row r="191" spans="2:40" ht="15.6">
      <c r="B191" s="65" t="s">
        <v>550</v>
      </c>
      <c r="C191" s="100">
        <v>10664</v>
      </c>
      <c r="D191" s="100">
        <v>10246</v>
      </c>
      <c r="E191" s="100">
        <v>2224</v>
      </c>
      <c r="F191" s="100">
        <v>3748</v>
      </c>
      <c r="G191" s="100">
        <v>2523</v>
      </c>
      <c r="H191" s="100">
        <v>3182</v>
      </c>
      <c r="I191" s="100">
        <v>2386</v>
      </c>
      <c r="J191" s="100">
        <v>3286</v>
      </c>
      <c r="K191" s="100">
        <v>2868</v>
      </c>
      <c r="L191" s="100">
        <v>2949</v>
      </c>
      <c r="M191" s="100">
        <v>2449</v>
      </c>
      <c r="N191" s="100">
        <v>2918</v>
      </c>
      <c r="O191" s="100">
        <v>2295</v>
      </c>
      <c r="P191" s="100">
        <v>4855.760319</v>
      </c>
      <c r="Q191" s="100">
        <v>3072.7667430000001</v>
      </c>
      <c r="R191" s="100">
        <v>2283.2332569999999</v>
      </c>
      <c r="S191" s="100">
        <v>2390</v>
      </c>
      <c r="T191" s="100">
        <v>5669.2040969999998</v>
      </c>
      <c r="V191" s="65" t="s">
        <v>550</v>
      </c>
      <c r="W191" s="100">
        <v>4689.0219809999999</v>
      </c>
      <c r="X191" s="100">
        <v>2843.8022010000004</v>
      </c>
      <c r="Y191" s="100">
        <v>5696.6379839999991</v>
      </c>
      <c r="Z191" s="100">
        <v>10314</v>
      </c>
      <c r="AA191" s="100">
        <v>3583.7773010000001</v>
      </c>
      <c r="AB191" s="100">
        <v>0</v>
      </c>
      <c r="AC191" s="100">
        <v>0</v>
      </c>
      <c r="AD191" s="100">
        <v>0</v>
      </c>
      <c r="AE191" s="100">
        <v>0</v>
      </c>
      <c r="AF191" s="100">
        <v>0</v>
      </c>
      <c r="AG191" s="100">
        <v>0</v>
      </c>
      <c r="AH191" s="100">
        <v>0</v>
      </c>
      <c r="AI191" s="100" t="s">
        <v>567</v>
      </c>
      <c r="AJ191" s="100">
        <v>0</v>
      </c>
      <c r="AK191" s="100">
        <v>0</v>
      </c>
      <c r="AL191" s="100">
        <v>0</v>
      </c>
      <c r="AM191" s="100">
        <v>0</v>
      </c>
      <c r="AN191" s="100">
        <v>0</v>
      </c>
    </row>
    <row r="192" spans="2:40" ht="15.6">
      <c r="B192" s="65" t="s">
        <v>551</v>
      </c>
      <c r="C192" s="100">
        <v>15218</v>
      </c>
      <c r="D192" s="100">
        <v>14624</v>
      </c>
      <c r="E192" s="100">
        <v>2197</v>
      </c>
      <c r="F192" s="100">
        <v>1986</v>
      </c>
      <c r="G192" s="100">
        <v>1774</v>
      </c>
      <c r="H192" s="100">
        <v>1575</v>
      </c>
      <c r="I192" s="100">
        <v>1606</v>
      </c>
      <c r="J192" s="100">
        <v>1416</v>
      </c>
      <c r="K192" s="100">
        <v>1423</v>
      </c>
      <c r="L192" s="100">
        <v>1147</v>
      </c>
      <c r="M192" s="100">
        <v>0</v>
      </c>
      <c r="N192" s="100">
        <v>0</v>
      </c>
      <c r="O192" s="100">
        <v>0</v>
      </c>
      <c r="P192" s="100">
        <v>1133.688717</v>
      </c>
      <c r="Q192" s="100">
        <v>0</v>
      </c>
      <c r="R192" s="100">
        <v>0</v>
      </c>
      <c r="S192" s="100">
        <v>244</v>
      </c>
      <c r="T192" s="100">
        <v>-244</v>
      </c>
      <c r="V192" s="65" t="s">
        <v>551</v>
      </c>
      <c r="W192" s="100">
        <v>0</v>
      </c>
      <c r="X192" s="100">
        <v>0</v>
      </c>
      <c r="Y192" s="100">
        <v>0</v>
      </c>
      <c r="Z192" s="100">
        <v>0</v>
      </c>
      <c r="AA192" s="100">
        <v>0</v>
      </c>
      <c r="AB192" s="100">
        <v>0</v>
      </c>
      <c r="AC192" s="100">
        <v>0</v>
      </c>
      <c r="AD192" s="100">
        <v>0</v>
      </c>
      <c r="AE192" s="100">
        <v>0</v>
      </c>
      <c r="AF192" s="100">
        <v>0</v>
      </c>
      <c r="AG192" s="100">
        <v>0</v>
      </c>
      <c r="AH192" s="100">
        <v>0</v>
      </c>
      <c r="AI192" s="100" t="s">
        <v>567</v>
      </c>
      <c r="AJ192" s="100">
        <v>0</v>
      </c>
      <c r="AK192" s="100">
        <v>0</v>
      </c>
      <c r="AL192" s="100">
        <v>0</v>
      </c>
      <c r="AM192" s="100">
        <v>0</v>
      </c>
      <c r="AN192" s="100">
        <v>0</v>
      </c>
    </row>
    <row r="193" spans="2:40" ht="15.6">
      <c r="B193" s="65" t="s">
        <v>76</v>
      </c>
      <c r="C193" s="100">
        <v>0</v>
      </c>
      <c r="D193" s="100">
        <v>0</v>
      </c>
      <c r="E193" s="100">
        <v>0</v>
      </c>
      <c r="F193" s="100">
        <v>0</v>
      </c>
      <c r="G193" s="100">
        <v>0</v>
      </c>
      <c r="H193" s="100">
        <v>0</v>
      </c>
      <c r="I193" s="100">
        <v>0</v>
      </c>
      <c r="J193" s="100">
        <v>0</v>
      </c>
      <c r="K193" s="100">
        <v>0</v>
      </c>
      <c r="L193" s="100">
        <v>0</v>
      </c>
      <c r="M193" s="100">
        <v>0</v>
      </c>
      <c r="N193" s="100">
        <v>0</v>
      </c>
      <c r="O193" s="100">
        <v>0</v>
      </c>
      <c r="P193" s="100">
        <v>0</v>
      </c>
      <c r="Q193" s="100">
        <v>0</v>
      </c>
      <c r="R193" s="100">
        <v>0</v>
      </c>
      <c r="S193" s="100">
        <v>0</v>
      </c>
      <c r="T193" s="100">
        <v>0</v>
      </c>
      <c r="V193" s="65" t="s">
        <v>76</v>
      </c>
      <c r="W193" s="100">
        <v>0</v>
      </c>
      <c r="X193" s="100">
        <v>0</v>
      </c>
      <c r="Y193" s="100">
        <v>0</v>
      </c>
      <c r="Z193" s="100">
        <v>0</v>
      </c>
      <c r="AA193" s="100">
        <v>0</v>
      </c>
      <c r="AB193" s="100">
        <v>0</v>
      </c>
      <c r="AC193" s="100">
        <v>0</v>
      </c>
      <c r="AD193" s="100">
        <v>0</v>
      </c>
      <c r="AE193" s="100">
        <v>0</v>
      </c>
      <c r="AF193" s="100">
        <v>0</v>
      </c>
      <c r="AG193" s="100">
        <v>0</v>
      </c>
      <c r="AH193" s="100">
        <v>0</v>
      </c>
      <c r="AI193" s="100" t="s">
        <v>567</v>
      </c>
      <c r="AJ193" s="100">
        <v>0</v>
      </c>
      <c r="AK193" s="100">
        <v>0</v>
      </c>
      <c r="AL193" s="100">
        <v>0</v>
      </c>
      <c r="AM193" s="100">
        <v>0</v>
      </c>
      <c r="AN193" s="100">
        <v>0</v>
      </c>
    </row>
    <row r="194" spans="2:40" ht="15.6">
      <c r="B194" s="65" t="s">
        <v>77</v>
      </c>
      <c r="C194" s="100">
        <v>10061</v>
      </c>
      <c r="D194" s="100">
        <v>9666</v>
      </c>
      <c r="E194" s="100">
        <v>2099</v>
      </c>
      <c r="F194" s="100">
        <v>3535</v>
      </c>
      <c r="G194" s="100">
        <v>2381</v>
      </c>
      <c r="H194" s="100">
        <v>3000</v>
      </c>
      <c r="I194" s="100">
        <v>2251</v>
      </c>
      <c r="J194" s="100">
        <v>3099</v>
      </c>
      <c r="K194" s="100">
        <v>2707</v>
      </c>
      <c r="L194" s="100">
        <v>2782</v>
      </c>
      <c r="M194" s="100">
        <v>2267</v>
      </c>
      <c r="N194" s="100">
        <v>2702</v>
      </c>
      <c r="O194" s="100">
        <v>2128</v>
      </c>
      <c r="P194" s="100">
        <v>4496.0743689999999</v>
      </c>
      <c r="Q194" s="100">
        <v>2845.1543919999999</v>
      </c>
      <c r="R194" s="100">
        <v>2112.8456080000001</v>
      </c>
      <c r="S194" s="100">
        <v>2214</v>
      </c>
      <c r="T194" s="100">
        <v>5249.4852729999984</v>
      </c>
      <c r="V194" s="65" t="s">
        <v>77</v>
      </c>
      <c r="W194" s="100">
        <v>4341.687019</v>
      </c>
      <c r="X194" s="100">
        <v>-2865.1117839999997</v>
      </c>
      <c r="Y194" s="100">
        <v>-2679.7097569999969</v>
      </c>
      <c r="Z194" s="100">
        <v>-2617</v>
      </c>
      <c r="AA194" s="100">
        <v>2903.772031</v>
      </c>
      <c r="AB194" s="100">
        <v>-59.156615999999801</v>
      </c>
      <c r="AC194" s="100">
        <v>-958.736042</v>
      </c>
      <c r="AD194" s="100">
        <v>97</v>
      </c>
      <c r="AE194" s="100">
        <v>-603</v>
      </c>
      <c r="AF194" s="100">
        <v>0</v>
      </c>
      <c r="AG194" s="100">
        <v>0</v>
      </c>
      <c r="AH194" s="100">
        <v>96.79018700000006</v>
      </c>
      <c r="AI194" s="100">
        <v>-1723</v>
      </c>
      <c r="AJ194" s="100">
        <v>0</v>
      </c>
      <c r="AK194" s="100">
        <v>0</v>
      </c>
      <c r="AL194" s="100">
        <v>0</v>
      </c>
      <c r="AM194" s="100">
        <v>0</v>
      </c>
      <c r="AN194" s="100">
        <v>0</v>
      </c>
    </row>
    <row r="195" spans="2:40" ht="15.6">
      <c r="B195" s="124" t="s">
        <v>78</v>
      </c>
      <c r="C195" s="131">
        <v>15821</v>
      </c>
      <c r="D195" s="131">
        <v>15204</v>
      </c>
      <c r="E195" s="131">
        <v>2322</v>
      </c>
      <c r="F195" s="131">
        <v>2199</v>
      </c>
      <c r="G195" s="131">
        <v>1916</v>
      </c>
      <c r="H195" s="131">
        <v>1757</v>
      </c>
      <c r="I195" s="131">
        <v>1741</v>
      </c>
      <c r="J195" s="131">
        <v>1603</v>
      </c>
      <c r="K195" s="131">
        <v>1584</v>
      </c>
      <c r="L195" s="131">
        <v>1314</v>
      </c>
      <c r="M195" s="131">
        <v>182</v>
      </c>
      <c r="N195" s="131">
        <v>216</v>
      </c>
      <c r="O195" s="131">
        <v>167</v>
      </c>
      <c r="P195" s="131">
        <v>1493.374667</v>
      </c>
      <c r="Q195" s="131">
        <f>+Q191+Q192+Q193-Q194</f>
        <v>227.61235100000022</v>
      </c>
      <c r="R195" s="131">
        <v>170.38764899999978</v>
      </c>
      <c r="S195" s="131">
        <v>420</v>
      </c>
      <c r="T195" s="131">
        <v>175.7188240000014</v>
      </c>
      <c r="V195" s="65" t="s">
        <v>79</v>
      </c>
      <c r="W195" s="100">
        <v>39.943150000000003</v>
      </c>
      <c r="X195" s="100">
        <v>38.635010999999992</v>
      </c>
      <c r="Y195" s="100">
        <v>49.790865999999994</v>
      </c>
      <c r="Z195" s="100">
        <v>20</v>
      </c>
      <c r="AA195" s="100">
        <v>8.7987479999999998</v>
      </c>
      <c r="AB195" s="100">
        <v>60.762935999999996</v>
      </c>
      <c r="AC195" s="100">
        <v>0</v>
      </c>
      <c r="AD195" s="100">
        <v>0</v>
      </c>
      <c r="AE195" s="100">
        <v>0</v>
      </c>
      <c r="AF195" s="100">
        <v>0</v>
      </c>
      <c r="AG195" s="100">
        <v>0</v>
      </c>
      <c r="AH195" s="100">
        <v>0</v>
      </c>
      <c r="AI195" s="100" t="s">
        <v>567</v>
      </c>
      <c r="AJ195" s="100">
        <v>0</v>
      </c>
      <c r="AK195" s="100">
        <v>0</v>
      </c>
      <c r="AL195" s="100">
        <v>0</v>
      </c>
      <c r="AM195" s="100">
        <v>0</v>
      </c>
      <c r="AN195" s="100">
        <v>0</v>
      </c>
    </row>
    <row r="196" spans="2:40" ht="15.6">
      <c r="B196" s="67" t="s">
        <v>80</v>
      </c>
      <c r="C196" s="101">
        <v>15865</v>
      </c>
      <c r="D196" s="101">
        <v>15319</v>
      </c>
      <c r="E196" s="101">
        <v>2408</v>
      </c>
      <c r="F196" s="101">
        <v>2195</v>
      </c>
      <c r="G196" s="101">
        <v>1939</v>
      </c>
      <c r="H196" s="101">
        <v>1839</v>
      </c>
      <c r="I196" s="101">
        <v>1789</v>
      </c>
      <c r="J196" s="101">
        <v>1702</v>
      </c>
      <c r="K196" s="101">
        <v>1756</v>
      </c>
      <c r="L196" s="101">
        <v>1652</v>
      </c>
      <c r="M196" s="101">
        <v>353</v>
      </c>
      <c r="N196" s="101">
        <v>162</v>
      </c>
      <c r="O196" s="101">
        <v>254</v>
      </c>
      <c r="P196" s="101">
        <v>1800.8663129999995</v>
      </c>
      <c r="Q196" s="101">
        <f>+Q189+Q195</f>
        <v>1323.3123280000004</v>
      </c>
      <c r="R196" s="101">
        <v>1195.6876719999996</v>
      </c>
      <c r="S196" s="101">
        <v>1757</v>
      </c>
      <c r="T196" s="101">
        <v>1986.1193949999997</v>
      </c>
      <c r="V196" s="67" t="s">
        <v>471</v>
      </c>
      <c r="W196" s="101">
        <v>831.15121699999963</v>
      </c>
      <c r="X196" s="101">
        <v>372.38923200000079</v>
      </c>
      <c r="Y196" s="101">
        <v>515.99272499999665</v>
      </c>
      <c r="Z196" s="101">
        <v>729</v>
      </c>
      <c r="AA196" s="101">
        <v>284.99581099999995</v>
      </c>
      <c r="AB196" s="101">
        <v>-1337.4057680000001</v>
      </c>
      <c r="AC196" s="101">
        <v>0</v>
      </c>
      <c r="AD196" s="101">
        <v>0</v>
      </c>
      <c r="AE196" s="101">
        <v>0</v>
      </c>
      <c r="AF196" s="101">
        <v>0</v>
      </c>
      <c r="AG196" s="101">
        <v>0</v>
      </c>
      <c r="AH196" s="101">
        <v>0</v>
      </c>
      <c r="AI196" s="101" t="s">
        <v>567</v>
      </c>
      <c r="AJ196" s="101">
        <v>0</v>
      </c>
      <c r="AK196" s="101">
        <v>0</v>
      </c>
      <c r="AL196" s="101">
        <v>0</v>
      </c>
      <c r="AM196" s="101">
        <v>0</v>
      </c>
      <c r="AN196" s="101">
        <v>0</v>
      </c>
    </row>
    <row r="197" spans="2:40" ht="15.6">
      <c r="B197" s="64"/>
      <c r="C197" s="8"/>
      <c r="D197" s="8"/>
      <c r="E197" s="8"/>
      <c r="F197" s="157"/>
      <c r="G197" s="8"/>
      <c r="H197" s="8"/>
      <c r="I197" s="8"/>
      <c r="J197" s="8"/>
      <c r="K197" s="8"/>
      <c r="L197" s="8"/>
      <c r="M197" s="8"/>
      <c r="N197" s="8"/>
      <c r="O197" s="8"/>
      <c r="P197" s="8"/>
      <c r="Q197" s="8"/>
      <c r="R197" s="8"/>
      <c r="S197" s="8"/>
      <c r="T197" s="8"/>
      <c r="W197" s="8"/>
      <c r="X197" s="8"/>
      <c r="Y197" s="8"/>
      <c r="Z197" s="8"/>
      <c r="AA197" s="8"/>
      <c r="AB197" s="8"/>
      <c r="AC197" s="8"/>
      <c r="AD197" s="8"/>
      <c r="AE197" s="8"/>
      <c r="AF197" s="8"/>
      <c r="AG197" s="8"/>
      <c r="AH197" s="8"/>
      <c r="AI197" s="8"/>
      <c r="AJ197" s="8"/>
      <c r="AK197" s="8"/>
      <c r="AL197" s="8"/>
      <c r="AM197" s="8"/>
      <c r="AN197" s="8"/>
    </row>
    <row r="198" spans="2:40" ht="15.6">
      <c r="B198" s="65" t="s">
        <v>79</v>
      </c>
      <c r="C198" s="100">
        <v>70</v>
      </c>
      <c r="D198" s="100">
        <v>122</v>
      </c>
      <c r="E198" s="100">
        <v>37</v>
      </c>
      <c r="F198" s="100">
        <v>34</v>
      </c>
      <c r="G198" s="100">
        <v>36</v>
      </c>
      <c r="H198" s="100">
        <v>36</v>
      </c>
      <c r="I198" s="100">
        <v>110</v>
      </c>
      <c r="J198" s="100">
        <v>47</v>
      </c>
      <c r="K198" s="100">
        <v>46</v>
      </c>
      <c r="L198" s="100">
        <v>53</v>
      </c>
      <c r="M198" s="100">
        <v>52</v>
      </c>
      <c r="N198" s="100">
        <v>32</v>
      </c>
      <c r="O198" s="100">
        <v>45</v>
      </c>
      <c r="P198" s="100">
        <v>47.418841</v>
      </c>
      <c r="Q198" s="100">
        <v>46.731349000000002</v>
      </c>
      <c r="R198" s="100">
        <v>47.268650999999998</v>
      </c>
      <c r="S198" s="100">
        <v>48</v>
      </c>
      <c r="T198" s="100">
        <v>41.417477999999988</v>
      </c>
      <c r="W198" s="100"/>
      <c r="X198" s="100">
        <v>0</v>
      </c>
      <c r="Y198" s="100"/>
      <c r="Z198" s="100"/>
      <c r="AA198" s="100"/>
      <c r="AB198" s="100"/>
      <c r="AC198" s="100"/>
      <c r="AD198" s="100"/>
      <c r="AE198" s="100"/>
      <c r="AF198" s="100"/>
      <c r="AG198" s="100"/>
      <c r="AH198" s="100"/>
      <c r="AI198" s="100"/>
      <c r="AJ198" s="100"/>
      <c r="AK198" s="100"/>
      <c r="AL198" s="100"/>
      <c r="AM198" s="100"/>
      <c r="AN198" s="100"/>
    </row>
    <row r="199" spans="2:40" ht="15.6">
      <c r="B199" s="65" t="s">
        <v>82</v>
      </c>
      <c r="C199" s="100">
        <v>0</v>
      </c>
      <c r="D199" s="100">
        <v>0</v>
      </c>
      <c r="E199" s="100">
        <v>0</v>
      </c>
      <c r="F199" s="100">
        <v>0</v>
      </c>
      <c r="G199" s="100">
        <v>0</v>
      </c>
      <c r="H199" s="100">
        <v>0</v>
      </c>
      <c r="I199" s="100">
        <v>0</v>
      </c>
      <c r="J199" s="100">
        <v>0</v>
      </c>
      <c r="K199" s="100">
        <v>0</v>
      </c>
      <c r="L199" s="100">
        <v>0</v>
      </c>
      <c r="M199" s="100">
        <v>0</v>
      </c>
      <c r="N199" s="100">
        <v>0</v>
      </c>
      <c r="O199" s="100">
        <v>0</v>
      </c>
      <c r="P199" s="100"/>
      <c r="Q199" s="100"/>
      <c r="R199" s="100">
        <v>0</v>
      </c>
      <c r="S199" s="100">
        <v>0</v>
      </c>
      <c r="T199" s="100">
        <v>0</v>
      </c>
      <c r="V199" s="37" t="s">
        <v>82</v>
      </c>
      <c r="W199" s="100">
        <v>0</v>
      </c>
      <c r="X199" s="100">
        <v>0</v>
      </c>
      <c r="Y199" s="100"/>
      <c r="Z199" s="100"/>
      <c r="AA199" s="100"/>
      <c r="AB199" s="100"/>
      <c r="AC199" s="100"/>
      <c r="AD199" s="100"/>
      <c r="AE199" s="100"/>
      <c r="AF199" s="100"/>
      <c r="AG199" s="100"/>
      <c r="AH199" s="100"/>
      <c r="AI199" s="100"/>
      <c r="AJ199" s="100"/>
      <c r="AK199" s="100"/>
      <c r="AL199" s="100"/>
      <c r="AM199" s="100"/>
      <c r="AN199" s="100"/>
    </row>
    <row r="200" spans="2:40" ht="15.6">
      <c r="B200" s="65" t="s">
        <v>83</v>
      </c>
      <c r="C200" s="100">
        <v>54</v>
      </c>
      <c r="D200" s="100">
        <v>65</v>
      </c>
      <c r="E200" s="100">
        <v>2</v>
      </c>
      <c r="F200" s="100">
        <v>0</v>
      </c>
      <c r="G200" s="100">
        <v>3</v>
      </c>
      <c r="H200" s="100">
        <v>-1</v>
      </c>
      <c r="I200" s="100">
        <v>13</v>
      </c>
      <c r="J200" s="100">
        <v>2</v>
      </c>
      <c r="K200" s="100">
        <v>96</v>
      </c>
      <c r="L200" s="100">
        <v>-263</v>
      </c>
      <c r="M200" s="100">
        <v>14</v>
      </c>
      <c r="N200" s="100">
        <v>-29</v>
      </c>
      <c r="O200" s="100">
        <v>57</v>
      </c>
      <c r="P200" s="100">
        <v>-9340.0712369999983</v>
      </c>
      <c r="Q200" s="100">
        <v>0.98660700000000001</v>
      </c>
      <c r="R200" s="100">
        <v>1.013393</v>
      </c>
      <c r="S200" s="100">
        <v>15</v>
      </c>
      <c r="T200" s="100">
        <v>-16.454898</v>
      </c>
      <c r="V200" s="37" t="s">
        <v>83</v>
      </c>
      <c r="W200" s="100">
        <v>274.86850299999998</v>
      </c>
      <c r="X200" s="100">
        <v>-99.239783999999986</v>
      </c>
      <c r="Y200" s="100">
        <v>91.628295000000037</v>
      </c>
      <c r="Z200" s="100">
        <v>-33</v>
      </c>
      <c r="AA200" s="100">
        <v>-2011.493618</v>
      </c>
      <c r="AB200" s="100">
        <v>923.94500799999992</v>
      </c>
      <c r="AC200" s="100">
        <v>-2320.0374529999999</v>
      </c>
      <c r="AD200" s="100">
        <v>-217</v>
      </c>
      <c r="AE200" s="100">
        <v>-383</v>
      </c>
      <c r="AF200" s="100">
        <v>-55.014498000000003</v>
      </c>
      <c r="AG200" s="100">
        <v>-35</v>
      </c>
      <c r="AH200" s="100">
        <v>-217.38918299999978</v>
      </c>
      <c r="AI200" s="100">
        <v>-42</v>
      </c>
      <c r="AJ200" s="100">
        <v>-15.245750999999998</v>
      </c>
      <c r="AK200" s="100">
        <v>63.923253000000003</v>
      </c>
      <c r="AL200" s="100">
        <v>147.93884800000001</v>
      </c>
      <c r="AM200" s="100">
        <v>-3.9555889999999998</v>
      </c>
      <c r="AN200" s="100">
        <v>-7</v>
      </c>
    </row>
    <row r="201" spans="2:40" ht="15.6">
      <c r="B201" s="67" t="s">
        <v>84</v>
      </c>
      <c r="C201" s="102">
        <v>15849</v>
      </c>
      <c r="D201" s="102">
        <v>15262</v>
      </c>
      <c r="E201" s="102">
        <v>2373</v>
      </c>
      <c r="F201" s="102">
        <v>2161</v>
      </c>
      <c r="G201" s="102">
        <v>1906</v>
      </c>
      <c r="H201" s="102">
        <v>1802</v>
      </c>
      <c r="I201" s="102">
        <v>1692</v>
      </c>
      <c r="J201" s="102">
        <v>1657</v>
      </c>
      <c r="K201" s="102">
        <v>1806</v>
      </c>
      <c r="L201" s="102">
        <v>1336</v>
      </c>
      <c r="M201" s="102">
        <v>315</v>
      </c>
      <c r="N201" s="102">
        <v>101</v>
      </c>
      <c r="O201" s="102">
        <v>266</v>
      </c>
      <c r="P201" s="102">
        <v>-7586.6237649999985</v>
      </c>
      <c r="Q201" s="102">
        <f>+Q196-Q198+Q199+Q200</f>
        <v>1277.5675860000006</v>
      </c>
      <c r="R201" s="102">
        <v>1149.4324139999994</v>
      </c>
      <c r="S201" s="102">
        <v>1724</v>
      </c>
      <c r="T201" s="102">
        <v>1928.2470189999997</v>
      </c>
      <c r="V201" s="197" t="s">
        <v>84</v>
      </c>
      <c r="W201" s="102">
        <v>1106.0197199999996</v>
      </c>
      <c r="X201" s="102">
        <v>273.1494480000008</v>
      </c>
      <c r="Y201" s="102">
        <v>607.62101999999663</v>
      </c>
      <c r="Z201" s="102">
        <v>696</v>
      </c>
      <c r="AA201" s="102">
        <v>-1726.497807</v>
      </c>
      <c r="AB201" s="102">
        <v>-413.46076000000016</v>
      </c>
      <c r="AC201" s="102">
        <v>-2320.0374529999999</v>
      </c>
      <c r="AD201" s="102">
        <v>-217</v>
      </c>
      <c r="AE201" s="102">
        <v>-383</v>
      </c>
      <c r="AF201" s="102">
        <v>-55.014498000000003</v>
      </c>
      <c r="AG201" s="102">
        <v>-35</v>
      </c>
      <c r="AH201" s="102">
        <v>-217.38918299999978</v>
      </c>
      <c r="AI201" s="102">
        <v>-42</v>
      </c>
      <c r="AJ201" s="102">
        <v>-15.245750999999998</v>
      </c>
      <c r="AK201" s="102">
        <v>63.923253000000003</v>
      </c>
      <c r="AL201" s="102">
        <v>147.93884800000001</v>
      </c>
      <c r="AM201" s="102">
        <v>-3.9555889999999998</v>
      </c>
      <c r="AN201" s="102">
        <v>-7</v>
      </c>
    </row>
    <row r="202" spans="2:40" ht="15.6">
      <c r="B202" s="65"/>
      <c r="C202" s="100"/>
      <c r="D202" s="100"/>
      <c r="E202" s="100"/>
      <c r="F202" s="100"/>
      <c r="G202" s="100"/>
      <c r="H202" s="100"/>
      <c r="I202" s="100"/>
      <c r="J202" s="100"/>
      <c r="K202" s="100"/>
      <c r="L202" s="100"/>
      <c r="M202" s="100"/>
      <c r="N202" s="100"/>
      <c r="O202" s="100"/>
      <c r="P202" s="100"/>
      <c r="Q202" s="100"/>
      <c r="R202" s="100"/>
      <c r="S202" s="100">
        <v>0</v>
      </c>
      <c r="T202" s="100"/>
      <c r="V202" s="37"/>
      <c r="W202" s="100"/>
      <c r="X202" s="100">
        <v>0</v>
      </c>
      <c r="Y202" s="100"/>
      <c r="Z202" s="100">
        <v>0</v>
      </c>
      <c r="AA202" s="100"/>
      <c r="AB202" s="100"/>
      <c r="AC202" s="100"/>
      <c r="AD202" s="100"/>
      <c r="AE202" s="100"/>
      <c r="AF202" s="100"/>
      <c r="AG202" s="100"/>
      <c r="AH202" s="100"/>
      <c r="AI202" s="100"/>
      <c r="AJ202" s="100"/>
      <c r="AK202" s="100"/>
      <c r="AL202" s="100"/>
      <c r="AM202" s="100"/>
      <c r="AN202" s="100"/>
    </row>
    <row r="203" spans="2:40" ht="15.6">
      <c r="B203" s="65" t="s">
        <v>85</v>
      </c>
      <c r="C203" s="100">
        <v>-14451</v>
      </c>
      <c r="D203" s="100">
        <v>-11498</v>
      </c>
      <c r="E203" s="100">
        <v>-2618</v>
      </c>
      <c r="F203" s="100">
        <v>-2282</v>
      </c>
      <c r="G203" s="100">
        <v>-2297</v>
      </c>
      <c r="H203" s="100">
        <v>-1903</v>
      </c>
      <c r="I203" s="100">
        <v>-1752</v>
      </c>
      <c r="J203" s="100">
        <v>-1552</v>
      </c>
      <c r="K203" s="100">
        <v>-1168</v>
      </c>
      <c r="L203" s="100">
        <v>-1332</v>
      </c>
      <c r="M203" s="100">
        <v>-1328</v>
      </c>
      <c r="N203" s="100">
        <v>-1227</v>
      </c>
      <c r="O203" s="100">
        <v>-1256</v>
      </c>
      <c r="P203" s="100">
        <v>-1226.8322899999998</v>
      </c>
      <c r="Q203" s="100">
        <v>-1116.0049879999997</v>
      </c>
      <c r="R203" s="100">
        <v>-906.99501200000032</v>
      </c>
      <c r="S203" s="100">
        <v>-1281</v>
      </c>
      <c r="T203" s="100">
        <v>-1378.4642379999996</v>
      </c>
      <c r="V203" s="37" t="s">
        <v>85</v>
      </c>
      <c r="W203" s="100">
        <v>-1048.137751</v>
      </c>
      <c r="X203" s="100">
        <v>275.94949599999995</v>
      </c>
      <c r="Y203" s="100">
        <v>517.953621</v>
      </c>
      <c r="Z203" s="100">
        <v>632</v>
      </c>
      <c r="AA203" s="100">
        <v>456.98932300000001</v>
      </c>
      <c r="AB203" s="100">
        <v>375.97214499999995</v>
      </c>
      <c r="AC203" s="100">
        <v>61.240544</v>
      </c>
      <c r="AD203" s="100">
        <v>74</v>
      </c>
      <c r="AE203" s="100">
        <v>50</v>
      </c>
      <c r="AF203" s="100">
        <v>41.337033000000005</v>
      </c>
      <c r="AG203" s="100">
        <v>36</v>
      </c>
      <c r="AH203" s="100">
        <v>74.277574000000072</v>
      </c>
      <c r="AI203" s="100">
        <v>29</v>
      </c>
      <c r="AJ203" s="100">
        <v>30.306135999999999</v>
      </c>
      <c r="AK203" s="100">
        <v>11.539895999999999</v>
      </c>
      <c r="AL203" s="100">
        <v>4.8155900000000003</v>
      </c>
      <c r="AM203" s="100">
        <v>5.228091</v>
      </c>
      <c r="AN203" s="100">
        <v>6</v>
      </c>
    </row>
    <row r="204" spans="2:40" ht="15.6">
      <c r="B204" s="67" t="s">
        <v>86</v>
      </c>
      <c r="C204" s="102">
        <v>1398</v>
      </c>
      <c r="D204" s="102">
        <v>3764</v>
      </c>
      <c r="E204" s="102">
        <v>-245</v>
      </c>
      <c r="F204" s="102">
        <v>-121</v>
      </c>
      <c r="G204" s="102">
        <v>-391</v>
      </c>
      <c r="H204" s="102">
        <v>-101</v>
      </c>
      <c r="I204" s="102">
        <v>-60</v>
      </c>
      <c r="J204" s="102">
        <v>105</v>
      </c>
      <c r="K204" s="102">
        <v>638</v>
      </c>
      <c r="L204" s="102">
        <v>4</v>
      </c>
      <c r="M204" s="102">
        <v>-1013</v>
      </c>
      <c r="N204" s="102">
        <v>-1126</v>
      </c>
      <c r="O204" s="102">
        <v>-990</v>
      </c>
      <c r="P204" s="102">
        <v>-8813.4560549999987</v>
      </c>
      <c r="Q204" s="102">
        <f>+Q201+Q203</f>
        <v>161.56259800000089</v>
      </c>
      <c r="R204" s="102">
        <v>242.43740199999911</v>
      </c>
      <c r="S204" s="102">
        <v>443</v>
      </c>
      <c r="T204" s="102">
        <v>549.78278100000011</v>
      </c>
      <c r="V204" s="197" t="s">
        <v>86</v>
      </c>
      <c r="W204" s="102">
        <v>57.881968999999572</v>
      </c>
      <c r="X204" s="102">
        <v>549.09894400000076</v>
      </c>
      <c r="Y204" s="102">
        <v>1125.5746409999965</v>
      </c>
      <c r="Z204" s="102">
        <v>1328</v>
      </c>
      <c r="AA204" s="102">
        <v>-1269.508484</v>
      </c>
      <c r="AB204" s="102">
        <v>-37.488615000000209</v>
      </c>
      <c r="AC204" s="102">
        <v>-2258.7969089999997</v>
      </c>
      <c r="AD204" s="102">
        <v>-143</v>
      </c>
      <c r="AE204" s="102">
        <v>-333</v>
      </c>
      <c r="AF204" s="102">
        <v>-13.677464999999998</v>
      </c>
      <c r="AG204" s="102">
        <v>1</v>
      </c>
      <c r="AH204" s="102">
        <v>-143.1116089999997</v>
      </c>
      <c r="AI204" s="102">
        <v>-13</v>
      </c>
      <c r="AJ204" s="102">
        <v>15.060385</v>
      </c>
      <c r="AK204" s="102">
        <v>75.463149000000001</v>
      </c>
      <c r="AL204" s="102">
        <v>152.75443799999999</v>
      </c>
      <c r="AM204" s="102">
        <v>1.2725020000000002</v>
      </c>
      <c r="AN204" s="102">
        <v>-1</v>
      </c>
    </row>
    <row r="205" spans="2:40" ht="15.6">
      <c r="B205" s="64"/>
      <c r="C205" s="8"/>
      <c r="D205" s="8"/>
      <c r="E205" s="8"/>
      <c r="F205" s="8"/>
      <c r="G205" s="8"/>
      <c r="H205" s="8"/>
      <c r="I205" s="8"/>
      <c r="J205" s="8"/>
      <c r="K205" s="8"/>
      <c r="L205" s="8"/>
      <c r="M205" s="8"/>
      <c r="N205" s="8"/>
      <c r="O205" s="8"/>
      <c r="P205" s="8"/>
      <c r="Q205" s="8"/>
      <c r="R205" s="8"/>
      <c r="S205" s="8"/>
      <c r="T205" s="8"/>
      <c r="V205" s="289"/>
      <c r="W205" s="8"/>
      <c r="X205" s="8"/>
      <c r="Y205" s="8"/>
      <c r="Z205" s="8"/>
      <c r="AA205" s="8"/>
      <c r="AB205" s="8"/>
      <c r="AC205" s="8"/>
      <c r="AD205" s="8"/>
      <c r="AE205" s="8"/>
      <c r="AF205" s="8"/>
      <c r="AG205" s="8"/>
      <c r="AH205" s="8"/>
      <c r="AI205" s="8"/>
      <c r="AJ205" s="8"/>
      <c r="AK205" s="8"/>
      <c r="AL205" s="8"/>
      <c r="AM205" s="8"/>
      <c r="AN205" s="8"/>
    </row>
    <row r="206" spans="2:40" ht="15.6">
      <c r="B206" s="65" t="s">
        <v>87</v>
      </c>
      <c r="C206" s="100">
        <v>7167</v>
      </c>
      <c r="D206" s="100">
        <v>4197</v>
      </c>
      <c r="E206" s="100">
        <v>-314</v>
      </c>
      <c r="F206" s="100">
        <v>-146</v>
      </c>
      <c r="G206" s="100">
        <v>-249</v>
      </c>
      <c r="H206" s="100">
        <v>-1049</v>
      </c>
      <c r="I206" s="100">
        <v>-16</v>
      </c>
      <c r="J206" s="100">
        <v>-217</v>
      </c>
      <c r="K206" s="100">
        <v>85</v>
      </c>
      <c r="L206" s="100">
        <v>-87</v>
      </c>
      <c r="M206" s="100">
        <v>-369</v>
      </c>
      <c r="N206" s="100">
        <v>-330</v>
      </c>
      <c r="O206" s="100">
        <v>-347</v>
      </c>
      <c r="P206" s="100">
        <v>1376.0952139999999</v>
      </c>
      <c r="Q206" s="100">
        <v>-52.915762999999998</v>
      </c>
      <c r="R206" s="100">
        <v>-518.08423700000003</v>
      </c>
      <c r="S206" s="100">
        <v>6266</v>
      </c>
      <c r="T206" s="100">
        <v>1790.7524649999996</v>
      </c>
      <c r="V206" s="37" t="s">
        <v>87</v>
      </c>
      <c r="W206" s="100">
        <v>-70.283833999999999</v>
      </c>
      <c r="X206" s="100">
        <v>-2376.5063660000001</v>
      </c>
      <c r="Y206" s="100">
        <v>8280.7304239999994</v>
      </c>
      <c r="Z206" s="100">
        <v>2022</v>
      </c>
      <c r="AA206" s="100">
        <v>1916.4146290000001</v>
      </c>
      <c r="AB206" s="100">
        <v>0</v>
      </c>
      <c r="AC206" s="100">
        <v>0</v>
      </c>
      <c r="AD206" s="100">
        <v>0</v>
      </c>
      <c r="AE206" s="100">
        <v>0</v>
      </c>
      <c r="AF206" s="100">
        <v>0</v>
      </c>
      <c r="AG206" s="100">
        <v>0</v>
      </c>
      <c r="AH206" s="100">
        <v>0</v>
      </c>
      <c r="AI206" s="100" t="s">
        <v>567</v>
      </c>
      <c r="AJ206" s="100">
        <v>0</v>
      </c>
      <c r="AK206" s="100">
        <v>0</v>
      </c>
      <c r="AL206" s="100">
        <v>0</v>
      </c>
      <c r="AM206" s="100">
        <v>0</v>
      </c>
      <c r="AN206" s="100">
        <v>0</v>
      </c>
    </row>
    <row r="207" spans="2:40" ht="15.6">
      <c r="B207" s="67" t="s">
        <v>90</v>
      </c>
      <c r="C207" s="102">
        <v>-5769</v>
      </c>
      <c r="D207" s="102">
        <v>-433</v>
      </c>
      <c r="E207" s="102">
        <v>69</v>
      </c>
      <c r="F207" s="102">
        <v>25</v>
      </c>
      <c r="G207" s="102">
        <v>-142</v>
      </c>
      <c r="H207" s="102">
        <v>948</v>
      </c>
      <c r="I207" s="102">
        <v>-44</v>
      </c>
      <c r="J207" s="102">
        <v>322</v>
      </c>
      <c r="K207" s="102">
        <v>553</v>
      </c>
      <c r="L207" s="102">
        <v>91</v>
      </c>
      <c r="M207" s="102">
        <v>-644</v>
      </c>
      <c r="N207" s="102">
        <v>-796</v>
      </c>
      <c r="O207" s="102">
        <v>-643</v>
      </c>
      <c r="P207" s="102">
        <v>-10189.551269</v>
      </c>
      <c r="Q207" s="102">
        <f>+Q204+Q206</f>
        <v>108.64683500000089</v>
      </c>
      <c r="R207" s="102">
        <v>-275.64683500000092</v>
      </c>
      <c r="S207" s="102">
        <v>6709</v>
      </c>
      <c r="T207" s="102">
        <v>2340.5352459999995</v>
      </c>
      <c r="V207" s="197" t="s">
        <v>90</v>
      </c>
      <c r="W207" s="102">
        <v>128.16580299999958</v>
      </c>
      <c r="X207" s="102">
        <v>0</v>
      </c>
      <c r="Y207" s="102">
        <v>-7155.1557830000029</v>
      </c>
      <c r="Z207" s="102">
        <v>-694</v>
      </c>
      <c r="AA207" s="102">
        <v>-3185.9231129999998</v>
      </c>
      <c r="AB207" s="102">
        <v>-37.488615000000209</v>
      </c>
      <c r="AC207" s="102">
        <v>-2258.7969089999997</v>
      </c>
      <c r="AD207" s="102">
        <v>-143</v>
      </c>
      <c r="AE207" s="102">
        <v>-333</v>
      </c>
      <c r="AF207" s="102">
        <v>-13.677464999999998</v>
      </c>
      <c r="AG207" s="102">
        <v>1</v>
      </c>
      <c r="AH207" s="102">
        <v>-143.1116089999997</v>
      </c>
      <c r="AI207" s="102">
        <v>-13</v>
      </c>
      <c r="AJ207" s="102">
        <v>15.060385</v>
      </c>
      <c r="AK207" s="102">
        <v>75.463149000000001</v>
      </c>
      <c r="AL207" s="102">
        <v>152.75443799999999</v>
      </c>
      <c r="AM207" s="102">
        <v>1.2725020000000002</v>
      </c>
      <c r="AN207" s="102">
        <v>-1</v>
      </c>
    </row>
    <row r="208" spans="2:40" ht="15.6">
      <c r="B208" s="125"/>
      <c r="C208" s="125"/>
      <c r="D208" s="125"/>
      <c r="E208" s="125"/>
      <c r="F208" s="125"/>
      <c r="G208" s="125"/>
      <c r="H208" s="125"/>
      <c r="I208" s="125"/>
      <c r="J208" s="125"/>
      <c r="K208" s="125"/>
      <c r="L208" s="125"/>
      <c r="M208" s="125"/>
      <c r="N208" s="125"/>
      <c r="O208" s="125"/>
      <c r="W208" s="367"/>
      <c r="X208" s="367"/>
      <c r="Z208" s="367">
        <v>0</v>
      </c>
      <c r="AA208" s="367"/>
      <c r="AB208" s="367"/>
      <c r="AC208" s="367"/>
      <c r="AD208" s="367"/>
      <c r="AE208" s="496"/>
      <c r="AF208" s="496"/>
      <c r="AG208" s="496"/>
      <c r="AH208" s="496"/>
      <c r="AI208" s="496"/>
      <c r="AJ208" s="496"/>
      <c r="AK208" s="496"/>
      <c r="AL208" s="496"/>
      <c r="AM208" s="496"/>
      <c r="AN208" s="496"/>
    </row>
    <row r="209" spans="2:40" ht="15.6">
      <c r="B209" s="125"/>
      <c r="C209" s="125"/>
      <c r="D209" s="125"/>
      <c r="E209" s="125"/>
      <c r="F209" s="125"/>
      <c r="G209" s="125"/>
      <c r="H209" s="125"/>
      <c r="I209" s="125"/>
      <c r="J209" s="125"/>
      <c r="K209" s="125"/>
      <c r="L209" s="125"/>
      <c r="M209" s="125"/>
      <c r="N209" s="125"/>
      <c r="O209" s="125"/>
      <c r="V209" s="67" t="s">
        <v>92</v>
      </c>
      <c r="W209" s="102">
        <v>1254</v>
      </c>
      <c r="X209" s="102">
        <v>510.46393300000102</v>
      </c>
      <c r="Y209" s="102">
        <v>1075.7837749999965</v>
      </c>
      <c r="Z209" s="102">
        <v>1308</v>
      </c>
      <c r="AA209" s="102">
        <v>-1278.3072319999999</v>
      </c>
      <c r="AB209" s="102">
        <v>-98.251551000000205</v>
      </c>
      <c r="AC209" s="102">
        <v>-2258.7969089999997</v>
      </c>
      <c r="AD209" s="102">
        <v>-143</v>
      </c>
      <c r="AE209" s="102">
        <v>-333</v>
      </c>
      <c r="AF209" s="102">
        <v>-13.677464999999998</v>
      </c>
      <c r="AG209" s="102">
        <v>1</v>
      </c>
      <c r="AH209" s="102">
        <v>-143.1116089999997</v>
      </c>
      <c r="AI209" s="102">
        <v>-13</v>
      </c>
      <c r="AJ209" s="102">
        <v>15.060385</v>
      </c>
      <c r="AK209" s="102">
        <v>75.463149000000001</v>
      </c>
      <c r="AL209" s="102">
        <v>152.75443799999999</v>
      </c>
      <c r="AM209" s="102">
        <v>1.2725020000000002</v>
      </c>
      <c r="AN209" s="102">
        <v>-1</v>
      </c>
    </row>
    <row r="210" spans="2:40" ht="15.6">
      <c r="B210" s="53" t="s">
        <v>574</v>
      </c>
      <c r="C210" s="125"/>
      <c r="D210" s="125"/>
      <c r="E210" s="125"/>
      <c r="F210" s="125"/>
      <c r="G210" s="125"/>
      <c r="H210" s="70"/>
      <c r="I210" s="70"/>
      <c r="J210" s="70"/>
      <c r="K210" s="70"/>
      <c r="L210" s="70"/>
      <c r="M210" s="70"/>
      <c r="N210" s="70"/>
      <c r="O210" s="70"/>
      <c r="W210" s="367"/>
      <c r="X210" s="367"/>
      <c r="Z210" s="367"/>
      <c r="AA210" s="367"/>
      <c r="AB210" s="367"/>
      <c r="AC210" s="367"/>
      <c r="AD210" s="367"/>
      <c r="AE210" s="496"/>
      <c r="AF210" s="496"/>
      <c r="AG210" s="496"/>
      <c r="AH210" s="496"/>
      <c r="AI210" s="496"/>
      <c r="AJ210" s="496"/>
      <c r="AK210" s="496"/>
      <c r="AL210" s="496"/>
      <c r="AM210" s="496"/>
      <c r="AN210" s="496"/>
    </row>
    <row r="211" spans="2:40" ht="15.6">
      <c r="B211" s="424" t="s">
        <v>566</v>
      </c>
      <c r="C211" s="125"/>
      <c r="D211" s="125"/>
      <c r="E211" s="125"/>
      <c r="F211" s="125"/>
      <c r="G211" s="125"/>
      <c r="H211" s="71"/>
      <c r="I211" s="71"/>
      <c r="J211" s="71"/>
      <c r="K211" s="71"/>
      <c r="L211" s="71"/>
      <c r="M211" s="71"/>
      <c r="N211" s="71"/>
      <c r="O211" s="71"/>
      <c r="W211" s="367"/>
      <c r="X211" s="367"/>
      <c r="Z211" s="367"/>
      <c r="AA211" s="367"/>
      <c r="AB211" s="367"/>
      <c r="AC211" s="367"/>
      <c r="AD211" s="367"/>
      <c r="AE211" s="496"/>
      <c r="AF211" s="496"/>
      <c r="AG211" s="496"/>
      <c r="AH211" s="496"/>
      <c r="AI211" s="496"/>
      <c r="AJ211" s="496"/>
      <c r="AK211" s="496"/>
      <c r="AL211" s="496"/>
      <c r="AM211" s="496"/>
      <c r="AN211" s="496"/>
    </row>
    <row r="212" spans="2:40" ht="8.85" customHeight="1">
      <c r="B212" s="72"/>
      <c r="C212" s="125"/>
      <c r="D212" s="125"/>
      <c r="E212" s="125"/>
      <c r="F212" s="125"/>
      <c r="G212" s="125"/>
      <c r="H212" s="72"/>
      <c r="I212" s="72"/>
      <c r="J212" s="72"/>
      <c r="K212" s="72"/>
      <c r="L212" s="72"/>
      <c r="M212" s="72"/>
      <c r="N212" s="72"/>
      <c r="O212" s="72"/>
      <c r="W212" s="367"/>
      <c r="X212" s="367"/>
      <c r="Z212" s="367"/>
      <c r="AA212" s="367"/>
      <c r="AB212" s="367"/>
      <c r="AC212" s="367"/>
      <c r="AD212" s="367"/>
      <c r="AE212" s="496"/>
      <c r="AF212" s="496"/>
      <c r="AG212" s="496"/>
      <c r="AH212" s="496"/>
      <c r="AI212" s="496"/>
      <c r="AJ212" s="496"/>
      <c r="AK212" s="496"/>
      <c r="AL212" s="496"/>
      <c r="AM212" s="496"/>
      <c r="AN212" s="496"/>
    </row>
    <row r="213" spans="2:40" ht="15.6">
      <c r="B213" s="179"/>
      <c r="C213" s="180">
        <v>2016</v>
      </c>
      <c r="D213" s="180">
        <v>2017</v>
      </c>
      <c r="E213" s="180" t="s">
        <v>35</v>
      </c>
      <c r="F213" s="180" t="s">
        <v>36</v>
      </c>
      <c r="G213" s="180" t="s">
        <v>37</v>
      </c>
      <c r="H213" s="180" t="s">
        <v>38</v>
      </c>
      <c r="I213" s="180" t="s">
        <v>39</v>
      </c>
      <c r="J213" s="180" t="s">
        <v>40</v>
      </c>
      <c r="K213" s="180" t="s">
        <v>41</v>
      </c>
      <c r="L213" s="180" t="s">
        <v>42</v>
      </c>
      <c r="M213" s="180" t="s">
        <v>43</v>
      </c>
      <c r="N213" s="180" t="s">
        <v>44</v>
      </c>
      <c r="O213" s="180" t="s">
        <v>45</v>
      </c>
      <c r="P213" s="180" t="s">
        <v>46</v>
      </c>
      <c r="Q213" s="219" t="s">
        <v>47</v>
      </c>
      <c r="R213" s="219" t="s">
        <v>48</v>
      </c>
      <c r="S213" s="219" t="s">
        <v>49</v>
      </c>
      <c r="T213" s="219" t="s">
        <v>50</v>
      </c>
      <c r="V213" s="179"/>
      <c r="W213" s="368" t="s">
        <v>52</v>
      </c>
      <c r="X213" s="368" t="s">
        <v>53</v>
      </c>
      <c r="Y213" s="368" t="s">
        <v>54</v>
      </c>
      <c r="Z213" s="368" t="s">
        <v>55</v>
      </c>
      <c r="AA213" s="368" t="str">
        <f>+AA6</f>
        <v>1T23</v>
      </c>
      <c r="AB213" s="368" t="s">
        <v>57</v>
      </c>
      <c r="AC213" s="368" t="s">
        <v>58</v>
      </c>
      <c r="AD213" s="368" t="s">
        <v>59</v>
      </c>
      <c r="AE213" s="368" t="s">
        <v>60</v>
      </c>
      <c r="AF213" s="368" t="s">
        <v>61</v>
      </c>
      <c r="AG213" s="368" t="s">
        <v>62</v>
      </c>
      <c r="AH213" s="368" t="s">
        <v>59</v>
      </c>
      <c r="AI213" s="368" t="s">
        <v>64</v>
      </c>
      <c r="AJ213" s="368" t="s">
        <v>65</v>
      </c>
      <c r="AK213" s="368" t="str">
        <f>+AK185</f>
        <v>3T25</v>
      </c>
      <c r="AL213" s="368" t="str">
        <f>+$AL$6</f>
        <v>4T25</v>
      </c>
      <c r="AM213" s="368" t="s">
        <v>64</v>
      </c>
      <c r="AN213" s="368" t="str">
        <f>+AN6</f>
        <v>2T26</v>
      </c>
    </row>
    <row r="214" spans="2:40" ht="15">
      <c r="B214" s="167" t="s">
        <v>95</v>
      </c>
      <c r="C214" s="167"/>
      <c r="D214" s="167"/>
      <c r="E214" s="167"/>
      <c r="F214" s="167"/>
      <c r="G214" s="167"/>
      <c r="H214" s="167"/>
      <c r="I214" s="167"/>
      <c r="J214" s="167"/>
      <c r="K214" s="167"/>
      <c r="L214" s="167"/>
      <c r="M214" s="167"/>
      <c r="N214" s="167"/>
      <c r="O214" s="167"/>
      <c r="P214" s="167"/>
      <c r="Q214" s="167"/>
      <c r="R214" s="167"/>
      <c r="S214" s="167"/>
      <c r="T214" s="167"/>
      <c r="V214" s="167" t="s">
        <v>95</v>
      </c>
      <c r="W214" s="381"/>
      <c r="X214" s="381"/>
      <c r="Y214" s="381"/>
      <c r="Z214" s="381"/>
      <c r="AA214" s="381"/>
      <c r="AB214" s="381"/>
      <c r="AC214" s="381"/>
      <c r="AD214" s="381"/>
      <c r="AE214" s="507"/>
      <c r="AF214" s="507"/>
      <c r="AG214" s="507"/>
      <c r="AH214" s="507"/>
      <c r="AI214" s="507" t="s">
        <v>117</v>
      </c>
      <c r="AJ214" s="507" t="s">
        <v>117</v>
      </c>
      <c r="AK214" s="507"/>
      <c r="AL214" s="507"/>
      <c r="AM214" s="507"/>
      <c r="AN214" s="507"/>
    </row>
    <row r="215" spans="2:40" ht="15">
      <c r="B215" s="160" t="s">
        <v>96</v>
      </c>
      <c r="C215" s="161"/>
      <c r="D215" s="161"/>
      <c r="E215" s="161"/>
      <c r="F215" s="161"/>
      <c r="G215" s="161"/>
      <c r="H215" s="161"/>
      <c r="I215" s="161"/>
      <c r="J215" s="161"/>
      <c r="K215" s="161"/>
      <c r="L215" s="161"/>
      <c r="M215" s="161"/>
      <c r="N215" s="161"/>
      <c r="O215" s="161"/>
      <c r="P215" s="161"/>
      <c r="Q215" s="161"/>
      <c r="R215" s="161"/>
      <c r="S215" s="161"/>
      <c r="T215" s="161"/>
      <c r="V215" s="160" t="s">
        <v>96</v>
      </c>
      <c r="W215" s="355"/>
      <c r="X215" s="355"/>
      <c r="Y215" s="355"/>
      <c r="Z215" s="355"/>
      <c r="AA215" s="355"/>
      <c r="AB215" s="355"/>
      <c r="AC215" s="355"/>
      <c r="AD215" s="355"/>
      <c r="AE215" s="501"/>
      <c r="AF215" s="501"/>
      <c r="AG215" s="501"/>
      <c r="AH215" s="501"/>
      <c r="AI215" s="501" t="s">
        <v>117</v>
      </c>
      <c r="AJ215" s="501" t="s">
        <v>117</v>
      </c>
      <c r="AK215" s="501"/>
      <c r="AL215" s="501"/>
      <c r="AM215" s="501"/>
      <c r="AN215" s="501"/>
    </row>
    <row r="216" spans="2:40" ht="15.6">
      <c r="B216" s="177" t="s">
        <v>97</v>
      </c>
      <c r="C216" s="92">
        <v>23401</v>
      </c>
      <c r="D216" s="92">
        <v>39363</v>
      </c>
      <c r="E216" s="92">
        <v>3970</v>
      </c>
      <c r="F216" s="92">
        <v>43640</v>
      </c>
      <c r="G216" s="92">
        <v>42599</v>
      </c>
      <c r="H216" s="92">
        <v>49315</v>
      </c>
      <c r="I216" s="92">
        <v>11868</v>
      </c>
      <c r="J216" s="92">
        <v>19614</v>
      </c>
      <c r="K216" s="92">
        <v>19135</v>
      </c>
      <c r="L216" s="92">
        <v>24281</v>
      </c>
      <c r="M216" s="92">
        <v>28465</v>
      </c>
      <c r="N216" s="92">
        <v>32278</v>
      </c>
      <c r="O216" s="92">
        <v>49396</v>
      </c>
      <c r="P216" s="92">
        <v>55799.534785999997</v>
      </c>
      <c r="Q216" s="92">
        <v>51095.830070999997</v>
      </c>
      <c r="R216" s="92">
        <v>49129</v>
      </c>
      <c r="S216" s="92">
        <v>48692</v>
      </c>
      <c r="T216" s="92">
        <v>44509.236320000004</v>
      </c>
      <c r="V216" s="177" t="s">
        <v>97</v>
      </c>
      <c r="W216" s="92">
        <v>20919.53472</v>
      </c>
      <c r="X216" s="92">
        <v>17397.112867</v>
      </c>
      <c r="Y216" s="92">
        <v>6046.2738920000002</v>
      </c>
      <c r="Z216" s="92">
        <v>3546</v>
      </c>
      <c r="AA216" s="92">
        <v>4560.9004349999996</v>
      </c>
      <c r="AB216" s="397">
        <v>2813.456263</v>
      </c>
      <c r="AC216" s="397">
        <v>667.01204600000005</v>
      </c>
      <c r="AD216" s="397">
        <v>2885</v>
      </c>
      <c r="AE216" s="499">
        <v>2510</v>
      </c>
      <c r="AF216" s="499">
        <v>2501.7634929999999</v>
      </c>
      <c r="AG216" s="499">
        <v>2481</v>
      </c>
      <c r="AH216" s="499">
        <v>2884.7436160000002</v>
      </c>
      <c r="AI216" s="499">
        <v>2405</v>
      </c>
      <c r="AJ216" s="499">
        <v>491.85902900000002</v>
      </c>
      <c r="AK216" s="499">
        <v>406.55715800000002</v>
      </c>
      <c r="AL216" s="499">
        <v>558.69421999999997</v>
      </c>
      <c r="AM216" s="499">
        <v>558.49193400000001</v>
      </c>
      <c r="AN216" s="499">
        <v>559</v>
      </c>
    </row>
    <row r="217" spans="2:40" ht="15.6">
      <c r="B217" s="177" t="s">
        <v>98</v>
      </c>
      <c r="C217" s="92">
        <v>53205</v>
      </c>
      <c r="D217" s="92">
        <v>51476</v>
      </c>
      <c r="E217" s="92">
        <v>87951</v>
      </c>
      <c r="F217" s="92">
        <v>54602</v>
      </c>
      <c r="G217" s="92">
        <v>56129</v>
      </c>
      <c r="H217" s="92">
        <v>57373</v>
      </c>
      <c r="I217" s="92">
        <v>94438</v>
      </c>
      <c r="J217" s="92">
        <v>89135</v>
      </c>
      <c r="K217" s="92">
        <v>80692</v>
      </c>
      <c r="L217" s="92">
        <v>77486</v>
      </c>
      <c r="M217" s="92">
        <v>64245</v>
      </c>
      <c r="N217" s="92">
        <v>60220</v>
      </c>
      <c r="O217" s="92">
        <v>28742</v>
      </c>
      <c r="P217" s="92">
        <v>20632.426694999998</v>
      </c>
      <c r="Q217" s="92">
        <f>17668.969429+3015.014599</f>
        <v>20683.984027999999</v>
      </c>
      <c r="R217" s="92">
        <v>20588</v>
      </c>
      <c r="S217" s="92">
        <v>21932</v>
      </c>
      <c r="T217" s="92">
        <v>24396.298483999999</v>
      </c>
      <c r="V217" s="177" t="s">
        <v>98</v>
      </c>
      <c r="W217" s="92">
        <v>2803.9459750000001</v>
      </c>
      <c r="X217" s="92">
        <v>3275.3858409999998</v>
      </c>
      <c r="Y217" s="92">
        <v>2740.2506090000002</v>
      </c>
      <c r="Z217" s="92">
        <v>8668</v>
      </c>
      <c r="AA217" s="92">
        <v>1679.306118</v>
      </c>
      <c r="AB217" s="397">
        <v>544.19908299999997</v>
      </c>
      <c r="AC217" s="397">
        <v>530.52331000000004</v>
      </c>
      <c r="AD217" s="397">
        <v>0</v>
      </c>
      <c r="AE217" s="499">
        <v>1</v>
      </c>
      <c r="AF217" s="499">
        <v>0</v>
      </c>
      <c r="AG217" s="499">
        <v>0</v>
      </c>
      <c r="AH217" s="499">
        <v>0</v>
      </c>
      <c r="AI217" s="499" t="s">
        <v>567</v>
      </c>
      <c r="AJ217" s="499">
        <v>0</v>
      </c>
      <c r="AK217" s="499">
        <v>0</v>
      </c>
      <c r="AL217" s="499">
        <v>0</v>
      </c>
      <c r="AM217" s="499">
        <v>0</v>
      </c>
      <c r="AN217" s="499">
        <v>0</v>
      </c>
    </row>
    <row r="218" spans="2:40" ht="15.6">
      <c r="B218" s="177" t="s">
        <v>99</v>
      </c>
      <c r="C218" s="92">
        <v>5</v>
      </c>
      <c r="D218" s="92">
        <v>7</v>
      </c>
      <c r="E218" s="92">
        <v>7</v>
      </c>
      <c r="F218" s="92">
        <v>7</v>
      </c>
      <c r="G218" s="92">
        <v>82</v>
      </c>
      <c r="H218" s="92">
        <v>12</v>
      </c>
      <c r="I218" s="92">
        <v>15</v>
      </c>
      <c r="J218" s="92">
        <v>15</v>
      </c>
      <c r="K218" s="92">
        <v>8</v>
      </c>
      <c r="L218" s="92">
        <v>8</v>
      </c>
      <c r="M218" s="92">
        <v>202</v>
      </c>
      <c r="N218" s="92">
        <v>8</v>
      </c>
      <c r="O218" s="92">
        <v>240</v>
      </c>
      <c r="P218" s="92">
        <v>11.244033</v>
      </c>
      <c r="Q218" s="92">
        <v>11.244033</v>
      </c>
      <c r="R218" s="92">
        <v>101</v>
      </c>
      <c r="S218" s="92">
        <v>565</v>
      </c>
      <c r="T218" s="92">
        <v>609.25244199999997</v>
      </c>
      <c r="V218" s="177" t="s">
        <v>99</v>
      </c>
      <c r="W218" s="92">
        <v>13.669385</v>
      </c>
      <c r="X218" s="92">
        <v>13.669385</v>
      </c>
      <c r="Y218" s="92">
        <v>10.810013</v>
      </c>
      <c r="Z218" s="92">
        <v>11</v>
      </c>
      <c r="AA218" s="92">
        <v>5.5992519999999999</v>
      </c>
      <c r="AB218" s="397">
        <v>129.01110199999999</v>
      </c>
      <c r="AC218" s="397">
        <v>203.617816</v>
      </c>
      <c r="AD218" s="397">
        <v>6</v>
      </c>
      <c r="AE218" s="499">
        <v>6</v>
      </c>
      <c r="AF218" s="499">
        <v>2.4253520000000002</v>
      </c>
      <c r="AG218" s="499">
        <v>2</v>
      </c>
      <c r="AH218" s="499">
        <v>5.5992519999999999</v>
      </c>
      <c r="AI218" s="499" t="s">
        <v>567</v>
      </c>
      <c r="AJ218" s="499">
        <v>0</v>
      </c>
      <c r="AK218" s="499">
        <v>0</v>
      </c>
      <c r="AL218" s="499">
        <v>0</v>
      </c>
      <c r="AM218" s="499">
        <v>0</v>
      </c>
      <c r="AN218" s="499">
        <v>0</v>
      </c>
    </row>
    <row r="219" spans="2:40" ht="15.6">
      <c r="B219" s="177" t="s">
        <v>101</v>
      </c>
      <c r="C219" s="92">
        <v>298</v>
      </c>
      <c r="D219" s="92">
        <v>291</v>
      </c>
      <c r="E219" s="92">
        <v>200</v>
      </c>
      <c r="F219" s="92">
        <v>664</v>
      </c>
      <c r="G219" s="92">
        <v>579</v>
      </c>
      <c r="H219" s="92">
        <v>549</v>
      </c>
      <c r="I219" s="92">
        <v>352</v>
      </c>
      <c r="J219" s="92">
        <v>263</v>
      </c>
      <c r="K219" s="92">
        <v>182</v>
      </c>
      <c r="L219" s="92">
        <v>533</v>
      </c>
      <c r="M219" s="92">
        <v>536</v>
      </c>
      <c r="N219" s="92">
        <v>430</v>
      </c>
      <c r="O219" s="92">
        <v>291</v>
      </c>
      <c r="P219" s="92">
        <v>803.86814300000003</v>
      </c>
      <c r="Q219" s="92">
        <v>895.31806800000004</v>
      </c>
      <c r="R219" s="92">
        <v>725</v>
      </c>
      <c r="S219" s="92">
        <v>574</v>
      </c>
      <c r="T219" s="92">
        <v>389.93703699999998</v>
      </c>
      <c r="V219" s="177" t="s">
        <v>101</v>
      </c>
      <c r="W219" s="92">
        <v>222.52690699999999</v>
      </c>
      <c r="X219" s="92">
        <v>440.01253000000003</v>
      </c>
      <c r="Y219" s="92">
        <v>265.37055900000001</v>
      </c>
      <c r="Z219" s="92">
        <v>167</v>
      </c>
      <c r="AA219" s="92">
        <v>0</v>
      </c>
      <c r="AB219" s="397">
        <v>0</v>
      </c>
      <c r="AC219" s="397">
        <v>0</v>
      </c>
      <c r="AD219" s="397">
        <v>0</v>
      </c>
      <c r="AE219" s="499">
        <v>2</v>
      </c>
      <c r="AF219" s="499">
        <v>5.2499999999999998E-2</v>
      </c>
      <c r="AG219" s="499">
        <v>0</v>
      </c>
      <c r="AH219" s="499">
        <v>0</v>
      </c>
      <c r="AI219" s="499" t="s">
        <v>567</v>
      </c>
      <c r="AJ219" s="499">
        <v>0</v>
      </c>
      <c r="AK219" s="499">
        <v>0</v>
      </c>
      <c r="AL219" s="499">
        <v>0</v>
      </c>
      <c r="AM219" s="499">
        <v>0</v>
      </c>
      <c r="AN219" s="499">
        <v>0</v>
      </c>
    </row>
    <row r="220" spans="2:40" ht="15.6">
      <c r="B220" s="177" t="s">
        <v>475</v>
      </c>
      <c r="C220" s="92">
        <v>0</v>
      </c>
      <c r="D220" s="92">
        <v>0</v>
      </c>
      <c r="E220" s="92">
        <v>0</v>
      </c>
      <c r="F220" s="92">
        <v>0</v>
      </c>
      <c r="G220" s="92">
        <v>0</v>
      </c>
      <c r="H220" s="92">
        <v>0</v>
      </c>
      <c r="I220" s="92">
        <v>0</v>
      </c>
      <c r="J220" s="92">
        <v>0</v>
      </c>
      <c r="K220" s="92">
        <v>0</v>
      </c>
      <c r="L220" s="92">
        <v>0</v>
      </c>
      <c r="M220" s="92">
        <v>0</v>
      </c>
      <c r="N220" s="92">
        <v>0</v>
      </c>
      <c r="O220" s="92">
        <v>0</v>
      </c>
      <c r="P220" s="92">
        <v>0</v>
      </c>
      <c r="Q220" s="92">
        <v>0</v>
      </c>
      <c r="R220" s="92">
        <v>0</v>
      </c>
      <c r="S220" s="92">
        <v>0</v>
      </c>
      <c r="T220" s="92">
        <v>0</v>
      </c>
      <c r="V220" s="177" t="s">
        <v>475</v>
      </c>
      <c r="W220" s="92">
        <v>0</v>
      </c>
      <c r="X220" s="92">
        <v>0</v>
      </c>
      <c r="Y220" s="92">
        <v>0</v>
      </c>
      <c r="Z220" s="92">
        <v>0</v>
      </c>
      <c r="AA220" s="92">
        <v>0</v>
      </c>
      <c r="AB220" s="397">
        <v>0</v>
      </c>
      <c r="AC220" s="397">
        <v>0</v>
      </c>
      <c r="AD220" s="397">
        <v>0</v>
      </c>
      <c r="AE220" s="499">
        <v>0</v>
      </c>
      <c r="AF220" s="499">
        <v>0</v>
      </c>
      <c r="AG220" s="499">
        <v>0</v>
      </c>
      <c r="AH220" s="499">
        <v>0</v>
      </c>
      <c r="AI220" s="499" t="s">
        <v>567</v>
      </c>
      <c r="AJ220" s="499">
        <v>0</v>
      </c>
      <c r="AK220" s="499">
        <v>0</v>
      </c>
      <c r="AL220" s="499">
        <v>0</v>
      </c>
      <c r="AM220" s="499">
        <v>0</v>
      </c>
      <c r="AN220" s="499">
        <v>0</v>
      </c>
    </row>
    <row r="221" spans="2:40" ht="15.6">
      <c r="B221" s="177" t="s">
        <v>102</v>
      </c>
      <c r="C221" s="92">
        <v>0</v>
      </c>
      <c r="D221" s="92">
        <v>0</v>
      </c>
      <c r="E221" s="92">
        <v>0</v>
      </c>
      <c r="F221" s="92">
        <v>0</v>
      </c>
      <c r="G221" s="92">
        <v>0</v>
      </c>
      <c r="H221" s="92">
        <v>0</v>
      </c>
      <c r="I221" s="92">
        <v>0</v>
      </c>
      <c r="J221" s="92">
        <v>0</v>
      </c>
      <c r="K221" s="92">
        <v>0</v>
      </c>
      <c r="L221" s="92">
        <v>0</v>
      </c>
      <c r="M221" s="92">
        <v>0</v>
      </c>
      <c r="N221" s="92">
        <v>0</v>
      </c>
      <c r="O221" s="92">
        <v>0</v>
      </c>
      <c r="P221" s="92">
        <v>0</v>
      </c>
      <c r="Q221" s="92">
        <v>0</v>
      </c>
      <c r="R221" s="92">
        <v>0</v>
      </c>
      <c r="S221" s="92">
        <v>0</v>
      </c>
      <c r="T221" s="92">
        <v>0</v>
      </c>
      <c r="V221" s="177" t="s">
        <v>102</v>
      </c>
      <c r="W221" s="92">
        <v>0</v>
      </c>
      <c r="X221" s="92">
        <v>0</v>
      </c>
      <c r="Y221" s="92">
        <v>0</v>
      </c>
      <c r="Z221" s="92">
        <v>0</v>
      </c>
      <c r="AA221" s="92">
        <v>1.817026</v>
      </c>
      <c r="AB221" s="397">
        <v>0</v>
      </c>
      <c r="AC221" s="397">
        <v>0</v>
      </c>
      <c r="AD221" s="397">
        <v>0</v>
      </c>
      <c r="AE221" s="499">
        <v>0</v>
      </c>
      <c r="AF221" s="499">
        <v>0</v>
      </c>
      <c r="AG221" s="499">
        <v>0</v>
      </c>
      <c r="AH221" s="499">
        <v>0</v>
      </c>
      <c r="AI221" s="499" t="s">
        <v>567</v>
      </c>
      <c r="AJ221" s="499">
        <v>1912.7450719999999</v>
      </c>
      <c r="AK221" s="499">
        <v>0</v>
      </c>
      <c r="AL221" s="499">
        <v>0</v>
      </c>
      <c r="AM221" s="499">
        <v>0</v>
      </c>
      <c r="AN221" s="499">
        <v>0</v>
      </c>
    </row>
    <row r="222" spans="2:40" ht="15">
      <c r="B222" s="114" t="s">
        <v>103</v>
      </c>
      <c r="C222" s="164">
        <v>76909</v>
      </c>
      <c r="D222" s="164">
        <v>91137</v>
      </c>
      <c r="E222" s="164">
        <v>92128</v>
      </c>
      <c r="F222" s="164">
        <v>98913</v>
      </c>
      <c r="G222" s="164">
        <v>99389</v>
      </c>
      <c r="H222" s="164">
        <v>107249</v>
      </c>
      <c r="I222" s="164">
        <v>106673</v>
      </c>
      <c r="J222" s="164">
        <v>109027</v>
      </c>
      <c r="K222" s="164">
        <v>100017</v>
      </c>
      <c r="L222" s="164">
        <v>102308</v>
      </c>
      <c r="M222" s="164">
        <v>93448</v>
      </c>
      <c r="N222" s="164">
        <v>92936</v>
      </c>
      <c r="O222" s="164">
        <v>78669</v>
      </c>
      <c r="P222" s="164">
        <f>SUM(P216:P221)</f>
        <v>77247.073656999986</v>
      </c>
      <c r="Q222" s="164">
        <f>SUM(Q216:Q221)</f>
        <v>72686.376199999984</v>
      </c>
      <c r="R222" s="164">
        <v>70543</v>
      </c>
      <c r="S222" s="164">
        <v>71763</v>
      </c>
      <c r="T222" s="164">
        <v>69904.724282999989</v>
      </c>
      <c r="V222" s="114" t="s">
        <v>103</v>
      </c>
      <c r="W222" s="373">
        <v>23959.676986999999</v>
      </c>
      <c r="X222" s="373">
        <v>21126.180623</v>
      </c>
      <c r="Y222" s="373">
        <v>9062.705073000001</v>
      </c>
      <c r="Z222" s="373">
        <v>12392</v>
      </c>
      <c r="AA222" s="373">
        <v>6247.6228309999997</v>
      </c>
      <c r="AB222" s="373">
        <v>3486.6664479999999</v>
      </c>
      <c r="AC222" s="373">
        <v>1401.153172</v>
      </c>
      <c r="AD222" s="373">
        <v>2890</v>
      </c>
      <c r="AE222" s="500">
        <v>2519</v>
      </c>
      <c r="AF222" s="500">
        <v>2504.2413449999999</v>
      </c>
      <c r="AG222" s="500">
        <v>2483</v>
      </c>
      <c r="AH222" s="500">
        <v>2890.3428680000002</v>
      </c>
      <c r="AI222" s="500">
        <v>2405</v>
      </c>
      <c r="AJ222" s="500">
        <v>2404.6041009999999</v>
      </c>
      <c r="AK222" s="500">
        <v>406.55715800000002</v>
      </c>
      <c r="AL222" s="500">
        <v>558.69421999999997</v>
      </c>
      <c r="AM222" s="500">
        <v>558.49193400000001</v>
      </c>
      <c r="AN222" s="500">
        <v>559</v>
      </c>
    </row>
    <row r="223" spans="2:40" ht="15">
      <c r="B223" s="160" t="s">
        <v>104</v>
      </c>
      <c r="C223" s="161"/>
      <c r="D223" s="161"/>
      <c r="E223" s="161"/>
      <c r="F223" s="161"/>
      <c r="G223" s="161"/>
      <c r="H223" s="161"/>
      <c r="I223" s="161"/>
      <c r="J223" s="161"/>
      <c r="K223" s="161"/>
      <c r="L223" s="161"/>
      <c r="M223" s="161"/>
      <c r="N223" s="161"/>
      <c r="O223" s="161"/>
      <c r="P223" s="161"/>
      <c r="Q223" s="161"/>
      <c r="R223" s="161"/>
      <c r="S223" s="161"/>
      <c r="T223" s="161"/>
      <c r="V223" s="160" t="s">
        <v>104</v>
      </c>
      <c r="W223" s="355"/>
      <c r="X223" s="355">
        <v>0</v>
      </c>
      <c r="Y223" s="355"/>
      <c r="Z223" s="355"/>
      <c r="AA223" s="355"/>
      <c r="AB223" s="355"/>
      <c r="AC223" s="355"/>
      <c r="AD223" s="355"/>
      <c r="AE223" s="501"/>
      <c r="AF223" s="501"/>
      <c r="AG223" s="501"/>
      <c r="AH223" s="501"/>
      <c r="AI223" s="501" t="s">
        <v>117</v>
      </c>
      <c r="AJ223" s="501" t="s">
        <v>117</v>
      </c>
      <c r="AK223" s="501"/>
      <c r="AL223" s="501"/>
      <c r="AM223" s="501"/>
      <c r="AN223" s="501"/>
    </row>
    <row r="224" spans="2:40" ht="15.6">
      <c r="B224" s="177" t="s">
        <v>105</v>
      </c>
      <c r="C224" s="92">
        <v>0</v>
      </c>
      <c r="D224" s="92">
        <v>0</v>
      </c>
      <c r="E224" s="92">
        <v>0</v>
      </c>
      <c r="F224" s="92">
        <v>0</v>
      </c>
      <c r="G224" s="92">
        <v>0</v>
      </c>
      <c r="H224" s="92">
        <v>0</v>
      </c>
      <c r="I224" s="92">
        <v>0</v>
      </c>
      <c r="J224" s="92">
        <v>0</v>
      </c>
      <c r="K224" s="92">
        <v>0</v>
      </c>
      <c r="L224" s="92">
        <v>0</v>
      </c>
      <c r="M224" s="92">
        <v>0</v>
      </c>
      <c r="N224" s="92">
        <v>0</v>
      </c>
      <c r="O224" s="92">
        <v>0</v>
      </c>
      <c r="P224" s="92">
        <v>0</v>
      </c>
      <c r="Q224" s="92">
        <v>0</v>
      </c>
      <c r="R224" s="92">
        <v>0</v>
      </c>
      <c r="S224" s="92">
        <v>0</v>
      </c>
      <c r="T224" s="92">
        <v>0</v>
      </c>
      <c r="V224" s="177" t="s">
        <v>105</v>
      </c>
      <c r="W224" s="92">
        <v>0</v>
      </c>
      <c r="X224" s="92">
        <v>0</v>
      </c>
      <c r="Y224" s="92">
        <v>0</v>
      </c>
      <c r="Z224" s="92">
        <v>0</v>
      </c>
      <c r="AA224" s="92">
        <v>0</v>
      </c>
      <c r="AB224" s="374">
        <v>0</v>
      </c>
      <c r="AC224" s="374">
        <v>0</v>
      </c>
      <c r="AD224" s="374">
        <v>0</v>
      </c>
      <c r="AE224" s="502">
        <v>0</v>
      </c>
      <c r="AF224" s="502">
        <v>0</v>
      </c>
      <c r="AG224" s="502">
        <v>0</v>
      </c>
      <c r="AH224" s="502">
        <v>0</v>
      </c>
      <c r="AI224" s="502" t="s">
        <v>567</v>
      </c>
      <c r="AJ224" s="502" t="s">
        <v>567</v>
      </c>
      <c r="AK224" s="502">
        <v>0</v>
      </c>
      <c r="AL224" s="502">
        <v>0</v>
      </c>
      <c r="AM224" s="502">
        <v>0</v>
      </c>
      <c r="AN224" s="502">
        <v>0</v>
      </c>
    </row>
    <row r="225" spans="2:40" ht="15.6">
      <c r="B225" s="177" t="s">
        <v>106</v>
      </c>
      <c r="C225" s="92">
        <v>0</v>
      </c>
      <c r="D225" s="92">
        <v>0</v>
      </c>
      <c r="E225" s="92">
        <v>0</v>
      </c>
      <c r="F225" s="92">
        <v>0</v>
      </c>
      <c r="G225" s="92">
        <v>0</v>
      </c>
      <c r="H225" s="92">
        <v>0</v>
      </c>
      <c r="I225" s="92">
        <v>0</v>
      </c>
      <c r="J225" s="92">
        <v>0</v>
      </c>
      <c r="K225" s="92">
        <v>0</v>
      </c>
      <c r="L225" s="92">
        <v>0</v>
      </c>
      <c r="M225" s="92">
        <v>0</v>
      </c>
      <c r="N225" s="92">
        <v>0</v>
      </c>
      <c r="O225" s="92">
        <v>0</v>
      </c>
      <c r="P225" s="92">
        <v>0</v>
      </c>
      <c r="Q225" s="92">
        <v>0</v>
      </c>
      <c r="R225" s="92">
        <v>0</v>
      </c>
      <c r="S225" s="92">
        <v>0</v>
      </c>
      <c r="T225" s="92">
        <v>0</v>
      </c>
      <c r="V225" s="177" t="s">
        <v>106</v>
      </c>
      <c r="W225" s="92">
        <v>0</v>
      </c>
      <c r="X225" s="92">
        <v>0</v>
      </c>
      <c r="Y225" s="92">
        <v>0</v>
      </c>
      <c r="Z225" s="92">
        <v>0</v>
      </c>
      <c r="AA225" s="92">
        <v>0</v>
      </c>
      <c r="AB225" s="374">
        <v>0</v>
      </c>
      <c r="AC225" s="374">
        <v>0</v>
      </c>
      <c r="AD225" s="374">
        <v>0</v>
      </c>
      <c r="AE225" s="502">
        <v>0</v>
      </c>
      <c r="AF225" s="502">
        <v>0</v>
      </c>
      <c r="AG225" s="502">
        <v>0</v>
      </c>
      <c r="AH225" s="502">
        <v>0</v>
      </c>
      <c r="AI225" s="502" t="s">
        <v>567</v>
      </c>
      <c r="AJ225" s="502" t="s">
        <v>567</v>
      </c>
      <c r="AK225" s="502">
        <v>0</v>
      </c>
      <c r="AL225" s="502">
        <v>0</v>
      </c>
      <c r="AM225" s="502">
        <v>0</v>
      </c>
      <c r="AN225" s="502">
        <v>0</v>
      </c>
    </row>
    <row r="226" spans="2:40" ht="15.6">
      <c r="B226" s="177" t="s">
        <v>171</v>
      </c>
      <c r="C226" s="92">
        <v>0</v>
      </c>
      <c r="D226" s="92">
        <v>0</v>
      </c>
      <c r="E226" s="92">
        <v>0</v>
      </c>
      <c r="F226" s="92">
        <v>0</v>
      </c>
      <c r="G226" s="92">
        <v>0</v>
      </c>
      <c r="H226" s="92">
        <v>0</v>
      </c>
      <c r="I226" s="92">
        <v>0</v>
      </c>
      <c r="J226" s="92">
        <v>0</v>
      </c>
      <c r="K226" s="92">
        <v>0</v>
      </c>
      <c r="L226" s="92">
        <v>0</v>
      </c>
      <c r="M226" s="92">
        <v>0</v>
      </c>
      <c r="N226" s="92">
        <v>0</v>
      </c>
      <c r="O226" s="92">
        <v>0</v>
      </c>
      <c r="P226" s="92">
        <v>0</v>
      </c>
      <c r="Q226" s="92">
        <v>0</v>
      </c>
      <c r="R226" s="92">
        <v>0</v>
      </c>
      <c r="S226" s="92">
        <v>0</v>
      </c>
      <c r="T226" s="92">
        <v>0</v>
      </c>
      <c r="V226" s="177" t="s">
        <v>171</v>
      </c>
      <c r="W226" s="92">
        <v>0</v>
      </c>
      <c r="X226" s="92">
        <v>0</v>
      </c>
      <c r="Y226" s="92">
        <v>0</v>
      </c>
      <c r="Z226" s="92">
        <v>0</v>
      </c>
      <c r="AA226" s="92">
        <v>0</v>
      </c>
      <c r="AB226" s="374">
        <v>0</v>
      </c>
      <c r="AC226" s="374">
        <v>0</v>
      </c>
      <c r="AD226" s="374">
        <v>0</v>
      </c>
      <c r="AE226" s="502">
        <v>0</v>
      </c>
      <c r="AF226" s="502">
        <v>0</v>
      </c>
      <c r="AG226" s="502">
        <v>0</v>
      </c>
      <c r="AH226" s="502">
        <v>0</v>
      </c>
      <c r="AI226" s="502" t="s">
        <v>567</v>
      </c>
      <c r="AJ226" s="502" t="s">
        <v>567</v>
      </c>
      <c r="AK226" s="502">
        <v>0</v>
      </c>
      <c r="AL226" s="502">
        <v>0</v>
      </c>
      <c r="AM226" s="502">
        <v>0</v>
      </c>
      <c r="AN226" s="502">
        <v>0</v>
      </c>
    </row>
    <row r="227" spans="2:40" ht="15.6">
      <c r="B227" s="177" t="s">
        <v>172</v>
      </c>
      <c r="C227" s="92">
        <v>0</v>
      </c>
      <c r="D227" s="92">
        <v>0</v>
      </c>
      <c r="E227" s="92">
        <v>0</v>
      </c>
      <c r="F227" s="92">
        <v>0</v>
      </c>
      <c r="G227" s="92">
        <v>0</v>
      </c>
      <c r="H227" s="92">
        <v>0</v>
      </c>
      <c r="I227" s="92">
        <v>0</v>
      </c>
      <c r="J227" s="92">
        <v>0</v>
      </c>
      <c r="K227" s="92">
        <v>0</v>
      </c>
      <c r="L227" s="92">
        <v>0</v>
      </c>
      <c r="M227" s="92">
        <v>0</v>
      </c>
      <c r="N227" s="92">
        <v>0</v>
      </c>
      <c r="O227" s="92">
        <v>0</v>
      </c>
      <c r="P227" s="92">
        <v>0</v>
      </c>
      <c r="Q227" s="92">
        <v>0</v>
      </c>
      <c r="R227" s="92">
        <v>0</v>
      </c>
      <c r="S227" s="92">
        <v>0</v>
      </c>
      <c r="T227" s="92">
        <v>0</v>
      </c>
      <c r="V227" s="177" t="s">
        <v>172</v>
      </c>
      <c r="W227" s="92">
        <v>0</v>
      </c>
      <c r="X227" s="92">
        <v>0</v>
      </c>
      <c r="Y227" s="92">
        <v>0</v>
      </c>
      <c r="Z227" s="92">
        <v>0</v>
      </c>
      <c r="AA227" s="92">
        <v>0</v>
      </c>
      <c r="AB227" s="374">
        <v>0</v>
      </c>
      <c r="AC227" s="374">
        <v>0</v>
      </c>
      <c r="AD227" s="374">
        <v>0</v>
      </c>
      <c r="AE227" s="502">
        <v>0</v>
      </c>
      <c r="AF227" s="502">
        <v>0</v>
      </c>
      <c r="AG227" s="502">
        <v>0</v>
      </c>
      <c r="AH227" s="502">
        <v>0</v>
      </c>
      <c r="AI227" s="502" t="s">
        <v>567</v>
      </c>
      <c r="AJ227" s="502" t="s">
        <v>567</v>
      </c>
      <c r="AK227" s="502">
        <v>0</v>
      </c>
      <c r="AL227" s="502">
        <v>0</v>
      </c>
      <c r="AM227" s="502">
        <v>0</v>
      </c>
      <c r="AN227" s="502">
        <v>0</v>
      </c>
    </row>
    <row r="228" spans="2:40" ht="15.6">
      <c r="B228" s="177" t="s">
        <v>98</v>
      </c>
      <c r="C228" s="92">
        <v>68709</v>
      </c>
      <c r="D228" s="92">
        <v>43386</v>
      </c>
      <c r="E228" s="92">
        <v>33047</v>
      </c>
      <c r="F228" s="92">
        <v>29148</v>
      </c>
      <c r="G228" s="92">
        <v>13574</v>
      </c>
      <c r="H228" s="92">
        <v>8311</v>
      </c>
      <c r="I228" s="92">
        <v>0</v>
      </c>
      <c r="J228" s="92">
        <v>0</v>
      </c>
      <c r="K228" s="92">
        <v>0</v>
      </c>
      <c r="L228" s="92">
        <v>0</v>
      </c>
      <c r="M228" s="92">
        <v>0</v>
      </c>
      <c r="N228" s="92">
        <v>0</v>
      </c>
      <c r="O228" s="92">
        <v>0</v>
      </c>
      <c r="P228" s="92">
        <v>0</v>
      </c>
      <c r="Q228" s="92">
        <v>0</v>
      </c>
      <c r="R228" s="92">
        <v>0</v>
      </c>
      <c r="S228" s="92">
        <v>0</v>
      </c>
      <c r="T228" s="92">
        <v>0</v>
      </c>
      <c r="V228" s="177" t="s">
        <v>98</v>
      </c>
      <c r="W228" s="92">
        <v>0</v>
      </c>
      <c r="X228" s="92">
        <v>0</v>
      </c>
      <c r="Y228" s="92">
        <v>0</v>
      </c>
      <c r="Z228" s="92">
        <v>0</v>
      </c>
      <c r="AA228" s="92">
        <v>0</v>
      </c>
      <c r="AB228" s="374">
        <v>0</v>
      </c>
      <c r="AC228" s="374">
        <v>0</v>
      </c>
      <c r="AD228" s="374">
        <v>0</v>
      </c>
      <c r="AE228" s="502">
        <v>0</v>
      </c>
      <c r="AF228" s="502">
        <v>0</v>
      </c>
      <c r="AG228" s="502">
        <v>0</v>
      </c>
      <c r="AH228" s="502">
        <v>0</v>
      </c>
      <c r="AI228" s="502" t="s">
        <v>567</v>
      </c>
      <c r="AJ228" s="502" t="s">
        <v>567</v>
      </c>
      <c r="AK228" s="502">
        <v>0</v>
      </c>
      <c r="AL228" s="502">
        <v>0</v>
      </c>
      <c r="AM228" s="502">
        <v>0</v>
      </c>
      <c r="AN228" s="502">
        <v>0</v>
      </c>
    </row>
    <row r="229" spans="2:40" ht="15.6">
      <c r="B229" s="177" t="s">
        <v>109</v>
      </c>
      <c r="C229" s="92">
        <v>0</v>
      </c>
      <c r="D229" s="92">
        <v>0</v>
      </c>
      <c r="E229" s="92">
        <v>0</v>
      </c>
      <c r="F229" s="92">
        <v>0</v>
      </c>
      <c r="G229" s="92">
        <v>0</v>
      </c>
      <c r="H229" s="92">
        <v>0</v>
      </c>
      <c r="I229" s="92">
        <v>0</v>
      </c>
      <c r="J229" s="92">
        <v>0</v>
      </c>
      <c r="K229" s="92">
        <v>0</v>
      </c>
      <c r="L229" s="92">
        <v>0</v>
      </c>
      <c r="M229" s="92">
        <v>0</v>
      </c>
      <c r="N229" s="92">
        <v>0</v>
      </c>
      <c r="O229" s="92">
        <v>0</v>
      </c>
      <c r="P229" s="92">
        <v>0</v>
      </c>
      <c r="Q229" s="92">
        <v>0</v>
      </c>
      <c r="R229" s="92">
        <v>0</v>
      </c>
      <c r="S229" s="92">
        <v>0</v>
      </c>
      <c r="T229" s="92">
        <v>0</v>
      </c>
      <c r="V229" s="177" t="s">
        <v>109</v>
      </c>
      <c r="W229" s="92">
        <v>0</v>
      </c>
      <c r="X229" s="92">
        <v>0</v>
      </c>
      <c r="Y229" s="92">
        <v>0</v>
      </c>
      <c r="Z229" s="92">
        <v>0</v>
      </c>
      <c r="AA229" s="92">
        <v>0</v>
      </c>
      <c r="AB229" s="374">
        <v>0</v>
      </c>
      <c r="AC229" s="374">
        <v>0</v>
      </c>
      <c r="AD229" s="374">
        <v>0</v>
      </c>
      <c r="AE229" s="502">
        <v>0</v>
      </c>
      <c r="AF229" s="502">
        <v>0</v>
      </c>
      <c r="AG229" s="502">
        <v>0</v>
      </c>
      <c r="AH229" s="502">
        <v>0</v>
      </c>
      <c r="AI229" s="502" t="s">
        <v>567</v>
      </c>
      <c r="AJ229" s="502" t="s">
        <v>567</v>
      </c>
      <c r="AK229" s="502">
        <v>0</v>
      </c>
      <c r="AL229" s="502">
        <v>0</v>
      </c>
      <c r="AM229" s="502">
        <v>0</v>
      </c>
      <c r="AN229" s="502">
        <v>0</v>
      </c>
    </row>
    <row r="230" spans="2:40" ht="15.6">
      <c r="B230" s="177" t="s">
        <v>110</v>
      </c>
      <c r="C230" s="92">
        <v>243</v>
      </c>
      <c r="D230" s="92">
        <v>355</v>
      </c>
      <c r="E230" s="92">
        <v>328</v>
      </c>
      <c r="F230" s="92">
        <v>301</v>
      </c>
      <c r="G230" s="92">
        <v>303</v>
      </c>
      <c r="H230" s="92">
        <v>278</v>
      </c>
      <c r="I230" s="92">
        <v>363</v>
      </c>
      <c r="J230" s="92">
        <v>277</v>
      </c>
      <c r="K230" s="92">
        <v>254</v>
      </c>
      <c r="L230" s="92">
        <v>234</v>
      </c>
      <c r="M230" s="92">
        <v>207</v>
      </c>
      <c r="N230" s="92">
        <v>183</v>
      </c>
      <c r="O230" s="92">
        <v>160</v>
      </c>
      <c r="P230" s="92">
        <v>142.84178399999999</v>
      </c>
      <c r="Q230" s="92">
        <v>120.689905</v>
      </c>
      <c r="R230" s="92">
        <v>99</v>
      </c>
      <c r="S230" s="92">
        <v>79</v>
      </c>
      <c r="T230" s="92">
        <v>51.387816000000001</v>
      </c>
      <c r="V230" s="177" t="s">
        <v>110</v>
      </c>
      <c r="W230" s="92">
        <v>37.029466999999997</v>
      </c>
      <c r="X230" s="92">
        <v>25.784029</v>
      </c>
      <c r="Y230" s="92">
        <v>15.748084</v>
      </c>
      <c r="Z230" s="92">
        <v>10</v>
      </c>
      <c r="AA230" s="92">
        <v>8.2117609999999992</v>
      </c>
      <c r="AB230" s="374">
        <v>0</v>
      </c>
      <c r="AC230" s="374">
        <v>0</v>
      </c>
      <c r="AD230" s="374">
        <v>0</v>
      </c>
      <c r="AE230" s="502">
        <v>0</v>
      </c>
      <c r="AF230" s="502">
        <v>0</v>
      </c>
      <c r="AG230" s="502">
        <v>0</v>
      </c>
      <c r="AH230" s="502">
        <v>0</v>
      </c>
      <c r="AI230" s="502" t="s">
        <v>567</v>
      </c>
      <c r="AJ230" s="502" t="s">
        <v>567</v>
      </c>
      <c r="AK230" s="502">
        <v>0</v>
      </c>
      <c r="AL230" s="502">
        <v>0</v>
      </c>
      <c r="AM230" s="502">
        <v>0</v>
      </c>
      <c r="AN230" s="502">
        <v>0</v>
      </c>
    </row>
    <row r="231" spans="2:40" ht="15.6">
      <c r="B231" s="177" t="s">
        <v>111</v>
      </c>
      <c r="C231" s="92">
        <v>0</v>
      </c>
      <c r="D231" s="92">
        <v>0</v>
      </c>
      <c r="E231" s="92">
        <v>0</v>
      </c>
      <c r="F231" s="92">
        <v>0</v>
      </c>
      <c r="G231" s="92">
        <v>0</v>
      </c>
      <c r="H231" s="92">
        <v>0</v>
      </c>
      <c r="I231" s="92">
        <v>0</v>
      </c>
      <c r="J231" s="92">
        <v>0</v>
      </c>
      <c r="K231" s="92">
        <v>0</v>
      </c>
      <c r="L231" s="92">
        <v>0</v>
      </c>
      <c r="M231" s="92">
        <v>0</v>
      </c>
      <c r="N231" s="92">
        <v>0</v>
      </c>
      <c r="O231" s="92">
        <v>0</v>
      </c>
      <c r="P231" s="92">
        <v>0</v>
      </c>
      <c r="Q231" s="92">
        <v>0</v>
      </c>
      <c r="R231" s="92">
        <v>0</v>
      </c>
      <c r="S231" s="92">
        <v>0</v>
      </c>
      <c r="T231" s="92">
        <v>0</v>
      </c>
      <c r="V231" s="177" t="s">
        <v>111</v>
      </c>
      <c r="W231" s="92">
        <v>0</v>
      </c>
      <c r="X231" s="92">
        <v>0</v>
      </c>
      <c r="Y231" s="92">
        <v>0</v>
      </c>
      <c r="Z231" s="92">
        <v>0</v>
      </c>
      <c r="AA231" s="92">
        <v>0</v>
      </c>
      <c r="AB231" s="374">
        <v>0</v>
      </c>
      <c r="AC231" s="374">
        <v>0</v>
      </c>
      <c r="AD231" s="374">
        <v>0</v>
      </c>
      <c r="AE231" s="502">
        <v>0</v>
      </c>
      <c r="AF231" s="502">
        <v>0</v>
      </c>
      <c r="AG231" s="502">
        <v>0</v>
      </c>
      <c r="AH231" s="502">
        <v>0</v>
      </c>
      <c r="AI231" s="502" t="s">
        <v>567</v>
      </c>
      <c r="AJ231" s="502" t="s">
        <v>567</v>
      </c>
      <c r="AK231" s="502">
        <v>0</v>
      </c>
      <c r="AL231" s="502">
        <v>0</v>
      </c>
      <c r="AM231" s="502">
        <v>0</v>
      </c>
      <c r="AN231" s="502">
        <v>0</v>
      </c>
    </row>
    <row r="232" spans="2:40" ht="15.6">
      <c r="B232" s="177" t="s">
        <v>113</v>
      </c>
      <c r="C232" s="92">
        <v>105</v>
      </c>
      <c r="D232" s="92">
        <v>182</v>
      </c>
      <c r="E232" s="92">
        <v>173</v>
      </c>
      <c r="F232" s="92">
        <v>165</v>
      </c>
      <c r="G232" s="92">
        <v>157</v>
      </c>
      <c r="H232" s="92">
        <v>172</v>
      </c>
      <c r="I232" s="92">
        <v>163</v>
      </c>
      <c r="J232" s="92">
        <v>160</v>
      </c>
      <c r="K232" s="92">
        <v>150</v>
      </c>
      <c r="L232" s="92">
        <v>142</v>
      </c>
      <c r="M232" s="92">
        <v>132</v>
      </c>
      <c r="N232" s="92">
        <v>149</v>
      </c>
      <c r="O232" s="92">
        <v>138</v>
      </c>
      <c r="P232" s="92">
        <v>127.437786</v>
      </c>
      <c r="Q232" s="92">
        <v>141.71082799999999</v>
      </c>
      <c r="R232" s="92">
        <v>130</v>
      </c>
      <c r="S232" s="92">
        <v>118</v>
      </c>
      <c r="T232" s="92">
        <v>106.068003</v>
      </c>
      <c r="V232" s="177" t="s">
        <v>113</v>
      </c>
      <c r="W232" s="92">
        <v>94.187059000000005</v>
      </c>
      <c r="X232" s="92">
        <v>82.306113999999994</v>
      </c>
      <c r="Y232" s="92">
        <v>70.425174999999996</v>
      </c>
      <c r="Z232" s="92">
        <v>60</v>
      </c>
      <c r="AA232" s="92">
        <v>52.551175000000001</v>
      </c>
      <c r="AB232" s="374">
        <v>0</v>
      </c>
      <c r="AC232" s="374">
        <v>0</v>
      </c>
      <c r="AD232" s="374">
        <v>0</v>
      </c>
      <c r="AE232" s="502">
        <v>0</v>
      </c>
      <c r="AF232" s="502">
        <v>0</v>
      </c>
      <c r="AG232" s="502">
        <v>0</v>
      </c>
      <c r="AH232" s="502">
        <v>0</v>
      </c>
      <c r="AI232" s="502" t="s">
        <v>567</v>
      </c>
      <c r="AJ232" s="502" t="s">
        <v>567</v>
      </c>
      <c r="AK232" s="502">
        <v>0</v>
      </c>
      <c r="AL232" s="502">
        <v>0</v>
      </c>
      <c r="AM232" s="502">
        <v>0</v>
      </c>
      <c r="AN232" s="502">
        <v>0</v>
      </c>
    </row>
    <row r="233" spans="2:40" ht="15.6">
      <c r="B233" s="177" t="s">
        <v>101</v>
      </c>
      <c r="C233" s="92">
        <v>0</v>
      </c>
      <c r="D233" s="92">
        <v>0</v>
      </c>
      <c r="E233" s="92">
        <v>0</v>
      </c>
      <c r="F233" s="92">
        <v>0</v>
      </c>
      <c r="G233" s="92">
        <v>0</v>
      </c>
      <c r="H233" s="92">
        <v>0</v>
      </c>
      <c r="I233" s="92">
        <v>0</v>
      </c>
      <c r="J233" s="92">
        <v>0</v>
      </c>
      <c r="K233" s="92">
        <v>0</v>
      </c>
      <c r="L233" s="92">
        <v>0</v>
      </c>
      <c r="M233" s="92">
        <v>0</v>
      </c>
      <c r="N233" s="92">
        <v>0</v>
      </c>
      <c r="O233" s="92">
        <v>0</v>
      </c>
      <c r="P233" s="92">
        <v>0</v>
      </c>
      <c r="Q233" s="92">
        <v>0</v>
      </c>
      <c r="R233" s="92">
        <v>0</v>
      </c>
      <c r="S233" s="92">
        <v>0</v>
      </c>
      <c r="T233" s="92">
        <v>0</v>
      </c>
      <c r="V233" s="177" t="s">
        <v>101</v>
      </c>
      <c r="W233" s="92">
        <v>0</v>
      </c>
      <c r="X233" s="92">
        <v>0</v>
      </c>
      <c r="Y233" s="92">
        <v>0</v>
      </c>
      <c r="Z233" s="92">
        <v>0</v>
      </c>
      <c r="AA233" s="92">
        <v>0</v>
      </c>
      <c r="AB233" s="374">
        <v>0</v>
      </c>
      <c r="AC233" s="374">
        <v>0</v>
      </c>
      <c r="AD233" s="374">
        <v>0</v>
      </c>
      <c r="AE233" s="502">
        <v>0</v>
      </c>
      <c r="AF233" s="502">
        <v>5.2499999999999998E-2</v>
      </c>
      <c r="AG233" s="502">
        <v>0</v>
      </c>
      <c r="AH233" s="502">
        <v>0</v>
      </c>
      <c r="AI233" s="502" t="s">
        <v>567</v>
      </c>
      <c r="AJ233" s="502" t="s">
        <v>567</v>
      </c>
      <c r="AK233" s="502">
        <v>0</v>
      </c>
      <c r="AL233" s="502">
        <v>0</v>
      </c>
      <c r="AM233" s="502">
        <v>0</v>
      </c>
      <c r="AN233" s="502">
        <v>0</v>
      </c>
    </row>
    <row r="234" spans="2:40" ht="15.6">
      <c r="B234" s="177" t="s">
        <v>114</v>
      </c>
      <c r="C234" s="92">
        <v>4049</v>
      </c>
      <c r="D234" s="92">
        <v>0</v>
      </c>
      <c r="E234" s="92">
        <v>164</v>
      </c>
      <c r="F234" s="92">
        <v>309</v>
      </c>
      <c r="G234" s="92">
        <v>559</v>
      </c>
      <c r="H234" s="92">
        <v>1608</v>
      </c>
      <c r="I234" s="92">
        <v>1624</v>
      </c>
      <c r="J234" s="92">
        <v>1841</v>
      </c>
      <c r="K234" s="92">
        <v>1756</v>
      </c>
      <c r="L234" s="92">
        <v>1843</v>
      </c>
      <c r="M234" s="92">
        <v>2213</v>
      </c>
      <c r="N234" s="92">
        <v>2542</v>
      </c>
      <c r="O234" s="92">
        <v>2889</v>
      </c>
      <c r="P234" s="92">
        <v>1512.610109</v>
      </c>
      <c r="Q234" s="92">
        <v>1459.694346</v>
      </c>
      <c r="R234" s="92">
        <v>942</v>
      </c>
      <c r="S234" s="92">
        <v>7982</v>
      </c>
      <c r="T234" s="92">
        <v>9772.8495739999998</v>
      </c>
      <c r="V234" s="177" t="s">
        <v>114</v>
      </c>
      <c r="W234" s="92">
        <v>9843.1334079999997</v>
      </c>
      <c r="X234" s="92">
        <v>12219.639773999999</v>
      </c>
      <c r="Y234" s="92">
        <v>3938.9093499999999</v>
      </c>
      <c r="Z234" s="92">
        <v>1916</v>
      </c>
      <c r="AA234" s="92">
        <v>0</v>
      </c>
      <c r="AB234" s="374">
        <v>0</v>
      </c>
      <c r="AC234" s="374">
        <v>0</v>
      </c>
      <c r="AD234" s="374">
        <v>0</v>
      </c>
      <c r="AE234" s="502">
        <v>0</v>
      </c>
      <c r="AF234" s="502">
        <v>0</v>
      </c>
      <c r="AG234" s="502">
        <v>0</v>
      </c>
      <c r="AH234" s="502">
        <v>0</v>
      </c>
      <c r="AI234" s="502" t="s">
        <v>567</v>
      </c>
      <c r="AJ234" s="502" t="s">
        <v>567</v>
      </c>
      <c r="AK234" s="502">
        <v>0</v>
      </c>
      <c r="AL234" s="502">
        <v>0</v>
      </c>
      <c r="AM234" s="502">
        <v>0</v>
      </c>
      <c r="AN234" s="502">
        <v>0</v>
      </c>
    </row>
    <row r="235" spans="2:40" ht="15.6">
      <c r="B235" s="177" t="s">
        <v>115</v>
      </c>
      <c r="C235" s="92">
        <v>0</v>
      </c>
      <c r="D235" s="92">
        <v>0</v>
      </c>
      <c r="E235" s="92">
        <v>0</v>
      </c>
      <c r="F235" s="92">
        <v>0</v>
      </c>
      <c r="G235" s="92">
        <v>0</v>
      </c>
      <c r="H235" s="92">
        <v>0</v>
      </c>
      <c r="I235" s="92">
        <v>-5</v>
      </c>
      <c r="J235" s="92">
        <v>50</v>
      </c>
      <c r="K235" s="92">
        <v>43</v>
      </c>
      <c r="L235" s="92">
        <v>114</v>
      </c>
      <c r="M235" s="92">
        <v>99</v>
      </c>
      <c r="N235" s="92">
        <v>87</v>
      </c>
      <c r="O235" s="92">
        <v>99</v>
      </c>
      <c r="P235" s="92">
        <v>84.695992000000004</v>
      </c>
      <c r="Q235" s="92">
        <v>71.290600999999995</v>
      </c>
      <c r="R235" s="92">
        <v>69</v>
      </c>
      <c r="S235" s="92">
        <v>54</v>
      </c>
      <c r="T235" s="92">
        <v>39.985019999999999</v>
      </c>
      <c r="V235" s="177" t="s">
        <v>115</v>
      </c>
      <c r="W235" s="92">
        <v>26.281162999999999</v>
      </c>
      <c r="X235" s="92">
        <v>15.207227</v>
      </c>
      <c r="Y235" s="92">
        <v>3.7456130000000001</v>
      </c>
      <c r="Z235" s="92">
        <v>0</v>
      </c>
      <c r="AA235" s="92">
        <v>0</v>
      </c>
      <c r="AB235" s="374">
        <v>0</v>
      </c>
      <c r="AC235" s="374">
        <v>0</v>
      </c>
      <c r="AD235" s="374">
        <v>0</v>
      </c>
      <c r="AE235" s="502">
        <v>0</v>
      </c>
      <c r="AF235" s="502">
        <v>0</v>
      </c>
      <c r="AG235" s="502">
        <v>0</v>
      </c>
      <c r="AH235" s="502">
        <v>0</v>
      </c>
      <c r="AI235" s="502" t="s">
        <v>567</v>
      </c>
      <c r="AJ235" s="502" t="s">
        <v>567</v>
      </c>
      <c r="AK235" s="502">
        <v>0</v>
      </c>
      <c r="AL235" s="502">
        <v>0</v>
      </c>
      <c r="AM235" s="502">
        <v>0</v>
      </c>
      <c r="AN235" s="502">
        <v>0</v>
      </c>
    </row>
    <row r="236" spans="2:40" ht="15.6">
      <c r="B236" s="177" t="s">
        <v>102</v>
      </c>
      <c r="C236" s="92">
        <v>0</v>
      </c>
      <c r="D236" s="92">
        <v>0</v>
      </c>
      <c r="E236" s="92">
        <v>0</v>
      </c>
      <c r="F236" s="92">
        <v>0</v>
      </c>
      <c r="G236" s="92">
        <v>0</v>
      </c>
      <c r="H236" s="92">
        <v>0</v>
      </c>
      <c r="I236" s="92">
        <v>0</v>
      </c>
      <c r="J236" s="92">
        <v>0</v>
      </c>
      <c r="K236" s="92">
        <v>0</v>
      </c>
      <c r="L236" s="92">
        <v>0</v>
      </c>
      <c r="M236" s="92">
        <v>0</v>
      </c>
      <c r="N236" s="92">
        <v>0</v>
      </c>
      <c r="O236" s="92">
        <v>0</v>
      </c>
      <c r="P236" s="92">
        <v>0</v>
      </c>
      <c r="Q236" s="92">
        <v>0</v>
      </c>
      <c r="R236" s="92">
        <v>0</v>
      </c>
      <c r="S236" s="92">
        <v>0</v>
      </c>
      <c r="T236" s="92">
        <v>0</v>
      </c>
      <c r="V236" s="177" t="s">
        <v>102</v>
      </c>
      <c r="W236" s="92">
        <v>0</v>
      </c>
      <c r="X236" s="92">
        <v>0</v>
      </c>
      <c r="Y236" s="92">
        <v>0</v>
      </c>
      <c r="Z236" s="92">
        <v>12453</v>
      </c>
      <c r="AA236" s="92">
        <v>12741.340349</v>
      </c>
      <c r="AB236" s="374">
        <v>2236.924426</v>
      </c>
      <c r="AC236" s="374">
        <v>1540.1713930000001</v>
      </c>
      <c r="AD236" s="374">
        <v>0</v>
      </c>
      <c r="AE236" s="502">
        <v>0</v>
      </c>
      <c r="AF236" s="502">
        <v>0</v>
      </c>
      <c r="AG236" s="502">
        <v>0</v>
      </c>
      <c r="AH236" s="502">
        <v>0</v>
      </c>
      <c r="AI236" s="502" t="s">
        <v>567</v>
      </c>
      <c r="AJ236" s="502" t="s">
        <v>567</v>
      </c>
      <c r="AK236" s="502">
        <v>0</v>
      </c>
      <c r="AL236" s="502">
        <v>0</v>
      </c>
      <c r="AM236" s="502">
        <v>0</v>
      </c>
      <c r="AN236" s="502">
        <v>0</v>
      </c>
    </row>
    <row r="237" spans="2:40" ht="15">
      <c r="B237" s="160" t="s">
        <v>118</v>
      </c>
      <c r="C237" s="165">
        <v>73106</v>
      </c>
      <c r="D237" s="165">
        <v>43923</v>
      </c>
      <c r="E237" s="165">
        <v>33712</v>
      </c>
      <c r="F237" s="165">
        <v>29923</v>
      </c>
      <c r="G237" s="165">
        <v>14593</v>
      </c>
      <c r="H237" s="165">
        <v>10369</v>
      </c>
      <c r="I237" s="165">
        <v>2145</v>
      </c>
      <c r="J237" s="165">
        <v>2328</v>
      </c>
      <c r="K237" s="165">
        <v>2203</v>
      </c>
      <c r="L237" s="165">
        <v>2333</v>
      </c>
      <c r="M237" s="165">
        <v>2651</v>
      </c>
      <c r="N237" s="165">
        <v>2961</v>
      </c>
      <c r="O237" s="165">
        <v>3286</v>
      </c>
      <c r="P237" s="165">
        <f>SUM(P224:P236)</f>
        <v>1867.5856709999998</v>
      </c>
      <c r="Q237" s="165">
        <f>SUM(Q224:Q236)</f>
        <v>1793.3856799999999</v>
      </c>
      <c r="R237" s="165">
        <v>1240</v>
      </c>
      <c r="S237" s="165">
        <v>8233</v>
      </c>
      <c r="T237" s="165">
        <v>9970.2904130000006</v>
      </c>
      <c r="V237" s="160" t="s">
        <v>118</v>
      </c>
      <c r="W237" s="375">
        <v>10000.631096999999</v>
      </c>
      <c r="X237" s="375">
        <v>12342.937144</v>
      </c>
      <c r="Y237" s="375">
        <v>4028.8282220000001</v>
      </c>
      <c r="Z237" s="375">
        <v>14439</v>
      </c>
      <c r="AA237" s="375">
        <v>12802.103284999999</v>
      </c>
      <c r="AB237" s="375">
        <v>2236.924426</v>
      </c>
      <c r="AC237" s="375">
        <v>1540.1713930000001</v>
      </c>
      <c r="AD237" s="375">
        <v>0</v>
      </c>
      <c r="AE237" s="503">
        <v>0</v>
      </c>
      <c r="AF237" s="503">
        <v>0</v>
      </c>
      <c r="AG237" s="503">
        <v>0</v>
      </c>
      <c r="AH237" s="503">
        <v>0</v>
      </c>
      <c r="AI237" s="503" t="s">
        <v>567</v>
      </c>
      <c r="AJ237" s="503" t="s">
        <v>567</v>
      </c>
      <c r="AK237" s="503">
        <v>0</v>
      </c>
      <c r="AL237" s="503">
        <v>0</v>
      </c>
      <c r="AM237" s="503"/>
      <c r="AN237" s="503"/>
    </row>
    <row r="238" spans="2:40" ht="15">
      <c r="B238" s="114" t="s">
        <v>119</v>
      </c>
      <c r="C238" s="164">
        <v>150015</v>
      </c>
      <c r="D238" s="164">
        <v>135060</v>
      </c>
      <c r="E238" s="164">
        <v>125840</v>
      </c>
      <c r="F238" s="164">
        <v>128836</v>
      </c>
      <c r="G238" s="164">
        <v>113982</v>
      </c>
      <c r="H238" s="164">
        <v>117618</v>
      </c>
      <c r="I238" s="164">
        <v>108818</v>
      </c>
      <c r="J238" s="164">
        <v>111355</v>
      </c>
      <c r="K238" s="164">
        <v>102220</v>
      </c>
      <c r="L238" s="164">
        <v>104641</v>
      </c>
      <c r="M238" s="164">
        <v>96099</v>
      </c>
      <c r="N238" s="164">
        <v>95897</v>
      </c>
      <c r="O238" s="164">
        <v>81955</v>
      </c>
      <c r="P238" s="164">
        <f>+P222+P237</f>
        <v>79114.65932799998</v>
      </c>
      <c r="Q238" s="164">
        <f>+Q222+Q237</f>
        <v>74479.761879999991</v>
      </c>
      <c r="R238" s="164">
        <v>71783</v>
      </c>
      <c r="S238" s="164">
        <v>79996</v>
      </c>
      <c r="T238" s="164">
        <v>79875.014695999984</v>
      </c>
      <c r="V238" s="114" t="s">
        <v>119</v>
      </c>
      <c r="W238" s="373">
        <v>33960.308083999997</v>
      </c>
      <c r="X238" s="373">
        <v>33469.117767000003</v>
      </c>
      <c r="Y238" s="373">
        <v>13091.533295000001</v>
      </c>
      <c r="Z238" s="373">
        <v>26832</v>
      </c>
      <c r="AA238" s="373">
        <v>19049.726115999998</v>
      </c>
      <c r="AB238" s="373">
        <v>5723.5908739999995</v>
      </c>
      <c r="AC238" s="373">
        <v>2941.3245649999999</v>
      </c>
      <c r="AD238" s="373">
        <v>2890</v>
      </c>
      <c r="AE238" s="500">
        <v>2519</v>
      </c>
      <c r="AF238" s="500">
        <v>2504.2413449999999</v>
      </c>
      <c r="AG238" s="500">
        <v>2483</v>
      </c>
      <c r="AH238" s="500">
        <v>2890.3428680000002</v>
      </c>
      <c r="AI238" s="500">
        <v>2405</v>
      </c>
      <c r="AJ238" s="500">
        <v>2405</v>
      </c>
      <c r="AK238" s="500">
        <v>406.55715800000002</v>
      </c>
      <c r="AL238" s="500">
        <v>558.69421999999997</v>
      </c>
      <c r="AM238" s="500">
        <v>558.49193400000001</v>
      </c>
      <c r="AN238" s="500">
        <v>558.49193400000001</v>
      </c>
    </row>
    <row r="239" spans="2:40" ht="15">
      <c r="B239" s="116"/>
      <c r="C239" s="166"/>
      <c r="D239" s="166"/>
      <c r="E239" s="166"/>
      <c r="F239" s="166"/>
      <c r="G239" s="166"/>
      <c r="H239" s="166"/>
      <c r="I239" s="166"/>
      <c r="J239" s="166"/>
      <c r="K239" s="166"/>
      <c r="L239" s="166"/>
      <c r="M239" s="166"/>
      <c r="N239" s="166"/>
      <c r="O239" s="166"/>
      <c r="P239" s="166"/>
      <c r="Q239" s="166"/>
      <c r="R239" s="166"/>
      <c r="S239" s="166">
        <v>0</v>
      </c>
      <c r="T239" s="166"/>
      <c r="V239" s="116"/>
      <c r="W239" s="382"/>
      <c r="X239" s="382"/>
      <c r="Y239" s="377"/>
      <c r="Z239" s="377"/>
      <c r="AA239" s="377"/>
      <c r="AB239" s="377"/>
      <c r="AC239" s="377"/>
      <c r="AD239" s="377"/>
      <c r="AE239" s="505"/>
      <c r="AF239" s="505"/>
      <c r="AG239" s="505"/>
      <c r="AH239" s="505"/>
      <c r="AI239" s="505"/>
      <c r="AJ239" s="505"/>
      <c r="AK239" s="505"/>
      <c r="AL239" s="505"/>
      <c r="AM239" s="505"/>
      <c r="AN239" s="505"/>
    </row>
    <row r="240" spans="2:40" ht="15">
      <c r="B240" s="167" t="s">
        <v>120</v>
      </c>
      <c r="C240" s="168"/>
      <c r="D240" s="168"/>
      <c r="E240" s="168"/>
      <c r="F240" s="168"/>
      <c r="G240" s="168"/>
      <c r="H240" s="168"/>
      <c r="I240" s="168"/>
      <c r="J240" s="168"/>
      <c r="K240" s="168"/>
      <c r="L240" s="168"/>
      <c r="M240" s="168"/>
      <c r="N240" s="168"/>
      <c r="O240" s="168"/>
      <c r="P240" s="168"/>
      <c r="Q240" s="168"/>
      <c r="R240" s="168"/>
      <c r="S240" s="168"/>
      <c r="T240" s="168"/>
      <c r="V240" s="167" t="s">
        <v>120</v>
      </c>
      <c r="W240" s="379"/>
      <c r="X240" s="379"/>
      <c r="Y240" s="379"/>
      <c r="Z240" s="379"/>
      <c r="AA240" s="379"/>
      <c r="AB240" s="379"/>
      <c r="AC240" s="379"/>
      <c r="AD240" s="379"/>
      <c r="AE240" s="507"/>
      <c r="AF240" s="507"/>
      <c r="AG240" s="507"/>
      <c r="AH240" s="507"/>
      <c r="AI240" s="507" t="s">
        <v>117</v>
      </c>
      <c r="AJ240" s="507" t="s">
        <v>117</v>
      </c>
      <c r="AK240" s="507"/>
      <c r="AL240" s="507"/>
      <c r="AM240" s="507"/>
      <c r="AN240" s="507"/>
    </row>
    <row r="241" spans="2:40" ht="15.6" thickBot="1">
      <c r="B241" s="160" t="s">
        <v>121</v>
      </c>
      <c r="C241" s="169"/>
      <c r="D241" s="169"/>
      <c r="E241" s="169"/>
      <c r="F241" s="169"/>
      <c r="G241" s="169"/>
      <c r="H241" s="169"/>
      <c r="I241" s="169"/>
      <c r="J241" s="169"/>
      <c r="K241" s="169"/>
      <c r="L241" s="169"/>
      <c r="M241" s="169"/>
      <c r="N241" s="169"/>
      <c r="O241" s="169"/>
      <c r="P241" s="169"/>
      <c r="Q241" s="169"/>
      <c r="R241" s="169"/>
      <c r="S241" s="169"/>
      <c r="T241" s="169"/>
      <c r="V241" s="160" t="s">
        <v>121</v>
      </c>
      <c r="W241" s="380"/>
      <c r="X241" s="380"/>
      <c r="Y241" s="380"/>
      <c r="Z241" s="380"/>
      <c r="AA241" s="380"/>
      <c r="AB241" s="380"/>
      <c r="AC241" s="78"/>
      <c r="AD241" s="78"/>
      <c r="AE241" s="498"/>
      <c r="AF241" s="498"/>
      <c r="AG241" s="498"/>
      <c r="AH241" s="498"/>
      <c r="AI241" s="498" t="s">
        <v>117</v>
      </c>
      <c r="AJ241" s="498" t="s">
        <v>117</v>
      </c>
      <c r="AK241" s="498"/>
      <c r="AL241" s="498"/>
      <c r="AM241" s="498"/>
      <c r="AN241" s="498"/>
    </row>
    <row r="242" spans="2:40" ht="15.6">
      <c r="B242" s="177" t="s">
        <v>122</v>
      </c>
      <c r="C242" s="92">
        <v>26862</v>
      </c>
      <c r="D242" s="92">
        <v>25545</v>
      </c>
      <c r="E242" s="92">
        <v>23227</v>
      </c>
      <c r="F242" s="92">
        <v>25175</v>
      </c>
      <c r="G242" s="92">
        <v>18378</v>
      </c>
      <c r="H242" s="92">
        <v>20071</v>
      </c>
      <c r="I242" s="92">
        <v>17704</v>
      </c>
      <c r="J242" s="92">
        <v>19303</v>
      </c>
      <c r="K242" s="92">
        <v>20521</v>
      </c>
      <c r="L242" s="92">
        <v>21756</v>
      </c>
      <c r="M242" s="92">
        <v>21861</v>
      </c>
      <c r="N242" s="92">
        <v>22835</v>
      </c>
      <c r="O242" s="92">
        <v>9368</v>
      </c>
      <c r="P242" s="92">
        <v>9941.8127139999997</v>
      </c>
      <c r="Q242" s="92">
        <v>7864.3680999999997</v>
      </c>
      <c r="R242" s="92">
        <v>8341</v>
      </c>
      <c r="S242" s="92">
        <v>15954</v>
      </c>
      <c r="T242" s="92">
        <v>49698.744444999997</v>
      </c>
      <c r="V242" s="177" t="s">
        <v>122</v>
      </c>
      <c r="W242" s="92">
        <v>0</v>
      </c>
      <c r="X242" s="92">
        <v>0</v>
      </c>
      <c r="Y242" s="92">
        <v>0</v>
      </c>
      <c r="Z242" s="92">
        <v>0</v>
      </c>
      <c r="AA242" s="92">
        <v>0</v>
      </c>
      <c r="AB242" s="374">
        <v>0</v>
      </c>
      <c r="AC242" s="374">
        <v>0</v>
      </c>
      <c r="AD242" s="374">
        <v>0</v>
      </c>
      <c r="AE242" s="502">
        <v>0</v>
      </c>
      <c r="AF242" s="502">
        <v>0</v>
      </c>
      <c r="AG242" s="502">
        <v>0</v>
      </c>
      <c r="AH242" s="502">
        <v>0</v>
      </c>
      <c r="AI242" s="502" t="s">
        <v>567</v>
      </c>
      <c r="AJ242" s="502">
        <v>0</v>
      </c>
      <c r="AK242" s="502">
        <v>0</v>
      </c>
      <c r="AL242" s="502">
        <v>0</v>
      </c>
      <c r="AM242" s="502">
        <v>0</v>
      </c>
      <c r="AN242" s="502">
        <v>0</v>
      </c>
    </row>
    <row r="243" spans="2:40" ht="15.6">
      <c r="B243" s="177" t="s">
        <v>123</v>
      </c>
      <c r="C243" s="92">
        <v>388</v>
      </c>
      <c r="D243" s="92">
        <v>620</v>
      </c>
      <c r="E243" s="92">
        <v>1100</v>
      </c>
      <c r="F243" s="92">
        <v>1752</v>
      </c>
      <c r="G243" s="92">
        <v>782</v>
      </c>
      <c r="H243" s="92">
        <v>958</v>
      </c>
      <c r="I243" s="92">
        <v>505</v>
      </c>
      <c r="J243" s="92">
        <v>750</v>
      </c>
      <c r="K243" s="92">
        <v>1005</v>
      </c>
      <c r="L243" s="92">
        <v>2052</v>
      </c>
      <c r="M243" s="92">
        <v>2685</v>
      </c>
      <c r="N243" s="92">
        <v>2025</v>
      </c>
      <c r="O243" s="92">
        <v>1696</v>
      </c>
      <c r="P243" s="92">
        <v>3977.6526309999999</v>
      </c>
      <c r="Q243" s="92">
        <f>8207.223311-3.539753</f>
        <v>8203.6835580000006</v>
      </c>
      <c r="R243" s="92">
        <v>6166</v>
      </c>
      <c r="S243" s="92">
        <v>5963</v>
      </c>
      <c r="T243" s="92">
        <v>4593.392296</v>
      </c>
      <c r="V243" s="177" t="s">
        <v>123</v>
      </c>
      <c r="W243" s="92">
        <v>5413.4829810000001</v>
      </c>
      <c r="X243" s="92">
        <v>5212.7364619999998</v>
      </c>
      <c r="Y243" s="92">
        <v>4120.3908849999998</v>
      </c>
      <c r="Z243" s="92">
        <v>6143</v>
      </c>
      <c r="AA243" s="92">
        <v>834.76497700000004</v>
      </c>
      <c r="AB243" s="374">
        <v>604.22604100000001</v>
      </c>
      <c r="AC243" s="374">
        <v>15.704127</v>
      </c>
      <c r="AD243" s="374">
        <v>5</v>
      </c>
      <c r="AE243" s="502">
        <v>6</v>
      </c>
      <c r="AF243" s="502">
        <v>2.9576449999999999</v>
      </c>
      <c r="AG243" s="502">
        <v>8</v>
      </c>
      <c r="AH243" s="502">
        <v>5.0672930000000003</v>
      </c>
      <c r="AI243" s="502">
        <v>1</v>
      </c>
      <c r="AJ243" s="502">
        <v>0.56612200000000001</v>
      </c>
      <c r="AK243" s="502">
        <v>3.8091349999999999</v>
      </c>
      <c r="AL243" s="502">
        <v>2.949449</v>
      </c>
      <c r="AM243" s="502">
        <v>1.3609009999999999</v>
      </c>
      <c r="AN243" s="502">
        <v>1.3609009999999999</v>
      </c>
    </row>
    <row r="244" spans="2:40" ht="15.6">
      <c r="B244" s="177" t="s">
        <v>125</v>
      </c>
      <c r="C244" s="92">
        <v>26</v>
      </c>
      <c r="D244" s="92">
        <v>33</v>
      </c>
      <c r="E244" s="92">
        <v>27</v>
      </c>
      <c r="F244" s="92">
        <v>31</v>
      </c>
      <c r="G244" s="92">
        <v>35</v>
      </c>
      <c r="H244" s="92">
        <v>31</v>
      </c>
      <c r="I244" s="92">
        <v>21</v>
      </c>
      <c r="J244" s="92">
        <v>23</v>
      </c>
      <c r="K244" s="92">
        <v>24</v>
      </c>
      <c r="L244" s="92">
        <v>29</v>
      </c>
      <c r="M244" s="92">
        <v>22</v>
      </c>
      <c r="N244" s="92">
        <v>32</v>
      </c>
      <c r="O244" s="92">
        <v>31</v>
      </c>
      <c r="P244" s="92">
        <v>35.794066000000001</v>
      </c>
      <c r="Q244" s="92">
        <v>29.997641000000002</v>
      </c>
      <c r="R244" s="92">
        <v>37</v>
      </c>
      <c r="S244" s="92">
        <v>37</v>
      </c>
      <c r="T244" s="92">
        <v>38.232610000000001</v>
      </c>
      <c r="V244" s="177" t="s">
        <v>125</v>
      </c>
      <c r="W244" s="92">
        <v>32.318117999999998</v>
      </c>
      <c r="X244" s="92">
        <v>36.517426999999998</v>
      </c>
      <c r="Y244" s="92">
        <v>39.335427000000003</v>
      </c>
      <c r="Z244" s="92">
        <v>42</v>
      </c>
      <c r="AA244" s="92">
        <v>0</v>
      </c>
      <c r="AB244" s="374">
        <v>0</v>
      </c>
      <c r="AC244" s="374">
        <v>0</v>
      </c>
      <c r="AD244" s="374">
        <v>0</v>
      </c>
      <c r="AE244" s="502">
        <v>0</v>
      </c>
      <c r="AF244" s="502">
        <v>0</v>
      </c>
      <c r="AG244" s="502">
        <v>0</v>
      </c>
      <c r="AH244" s="502">
        <v>0</v>
      </c>
      <c r="AI244" s="502" t="s">
        <v>567</v>
      </c>
      <c r="AJ244" s="502">
        <v>0</v>
      </c>
      <c r="AK244" s="502">
        <v>0</v>
      </c>
      <c r="AL244" s="502">
        <v>0</v>
      </c>
      <c r="AM244" s="502">
        <v>0</v>
      </c>
      <c r="AN244" s="502">
        <v>0</v>
      </c>
    </row>
    <row r="245" spans="2:40" ht="15.6">
      <c r="B245" s="177" t="s">
        <v>99</v>
      </c>
      <c r="C245" s="92">
        <v>881</v>
      </c>
      <c r="D245" s="92">
        <v>772</v>
      </c>
      <c r="E245" s="92">
        <v>599</v>
      </c>
      <c r="F245" s="92">
        <v>329</v>
      </c>
      <c r="G245" s="92">
        <v>2</v>
      </c>
      <c r="H245" s="92">
        <v>381</v>
      </c>
      <c r="I245" s="92">
        <v>622</v>
      </c>
      <c r="J245" s="92">
        <v>376</v>
      </c>
      <c r="K245" s="92">
        <v>447</v>
      </c>
      <c r="L245" s="92">
        <v>711</v>
      </c>
      <c r="M245" s="92">
        <v>3</v>
      </c>
      <c r="N245" s="92">
        <v>277</v>
      </c>
      <c r="O245" s="92">
        <v>4</v>
      </c>
      <c r="P245" s="92">
        <v>402.43116500000002</v>
      </c>
      <c r="Q245" s="92">
        <f>1569.5422877+3.539753</f>
        <v>1573.0820407000001</v>
      </c>
      <c r="R245" s="92">
        <v>2</v>
      </c>
      <c r="S245" s="92">
        <v>7</v>
      </c>
      <c r="T245" s="92">
        <v>0</v>
      </c>
      <c r="V245" s="177" t="s">
        <v>99</v>
      </c>
      <c r="W245" s="92">
        <v>577.08931199999995</v>
      </c>
      <c r="X245" s="92">
        <v>514.81174699999997</v>
      </c>
      <c r="Y245" s="92">
        <v>530.39156500000001</v>
      </c>
      <c r="Z245" s="92">
        <v>137</v>
      </c>
      <c r="AA245" s="92">
        <v>36.733499000000002</v>
      </c>
      <c r="AB245" s="374">
        <v>0</v>
      </c>
      <c r="AC245" s="374">
        <v>0</v>
      </c>
      <c r="AD245" s="374">
        <v>0</v>
      </c>
      <c r="AE245" s="502">
        <v>0</v>
      </c>
      <c r="AF245" s="502">
        <v>2.4253520000000002</v>
      </c>
      <c r="AG245" s="502">
        <v>0</v>
      </c>
      <c r="AH245" s="502">
        <v>0</v>
      </c>
      <c r="AI245" s="502" t="s">
        <v>567</v>
      </c>
      <c r="AJ245" s="502">
        <v>0</v>
      </c>
      <c r="AK245" s="502">
        <v>0</v>
      </c>
      <c r="AL245" s="502">
        <v>0</v>
      </c>
      <c r="AM245" s="502">
        <v>0</v>
      </c>
      <c r="AN245" s="502">
        <v>0</v>
      </c>
    </row>
    <row r="246" spans="2:40" ht="15.6">
      <c r="B246" s="177" t="s">
        <v>126</v>
      </c>
      <c r="C246" s="92">
        <v>194</v>
      </c>
      <c r="D246" s="92">
        <v>8</v>
      </c>
      <c r="E246" s="92">
        <v>0</v>
      </c>
      <c r="F246" s="92">
        <v>0</v>
      </c>
      <c r="G246" s="92">
        <v>391</v>
      </c>
      <c r="H246" s="92">
        <v>0</v>
      </c>
      <c r="I246" s="92">
        <v>817</v>
      </c>
      <c r="J246" s="92">
        <v>1142</v>
      </c>
      <c r="K246" s="92">
        <v>1204</v>
      </c>
      <c r="L246" s="92">
        <v>403</v>
      </c>
      <c r="M246" s="92">
        <v>723</v>
      </c>
      <c r="N246" s="92">
        <v>808</v>
      </c>
      <c r="O246" s="92">
        <v>712</v>
      </c>
      <c r="P246" s="92">
        <v>993.08586100000002</v>
      </c>
      <c r="Q246" s="92">
        <v>419.40636999999998</v>
      </c>
      <c r="R246" s="92">
        <v>1460</v>
      </c>
      <c r="S246" s="92">
        <v>1381</v>
      </c>
      <c r="T246" s="92">
        <v>1154.4422910000001</v>
      </c>
      <c r="V246" s="177" t="s">
        <v>126</v>
      </c>
      <c r="W246" s="92">
        <v>1706.1004029999999</v>
      </c>
      <c r="X246" s="92">
        <v>661.47561199999996</v>
      </c>
      <c r="Y246" s="92">
        <v>502.832289</v>
      </c>
      <c r="Z246" s="92">
        <v>79</v>
      </c>
      <c r="AA246" s="92">
        <v>80.044830000000005</v>
      </c>
      <c r="AB246" s="374">
        <v>63.184885000000001</v>
      </c>
      <c r="AC246" s="374">
        <v>72.395060000000001</v>
      </c>
      <c r="AD246" s="374">
        <v>74</v>
      </c>
      <c r="AE246" s="502">
        <v>273</v>
      </c>
      <c r="AF246" s="502">
        <v>274.32955199999998</v>
      </c>
      <c r="AG246" s="502">
        <v>246</v>
      </c>
      <c r="AH246" s="502">
        <v>73.578720000000004</v>
      </c>
      <c r="AI246" s="502">
        <v>217</v>
      </c>
      <c r="AJ246" s="502">
        <v>201.885346</v>
      </c>
      <c r="AK246" s="502">
        <v>125.13224099999999</v>
      </c>
      <c r="AL246" s="502">
        <v>125.374551</v>
      </c>
      <c r="AM246" s="502">
        <v>125.488311</v>
      </c>
      <c r="AN246" s="502">
        <v>127</v>
      </c>
    </row>
    <row r="247" spans="2:40" ht="15.6">
      <c r="B247" s="177" t="s">
        <v>124</v>
      </c>
      <c r="C247" s="92">
        <v>814</v>
      </c>
      <c r="D247" s="92">
        <v>983</v>
      </c>
      <c r="E247" s="92">
        <v>142</v>
      </c>
      <c r="F247" s="92">
        <v>204</v>
      </c>
      <c r="G247" s="92">
        <v>269</v>
      </c>
      <c r="H247" s="92">
        <v>597</v>
      </c>
      <c r="I247" s="92">
        <v>151</v>
      </c>
      <c r="J247" s="92">
        <v>193</v>
      </c>
      <c r="K247" s="92">
        <v>241</v>
      </c>
      <c r="L247" s="92">
        <v>463</v>
      </c>
      <c r="M247" s="92">
        <v>713</v>
      </c>
      <c r="N247" s="92">
        <v>200</v>
      </c>
      <c r="O247" s="92">
        <v>245</v>
      </c>
      <c r="P247" s="92">
        <v>359.39655299999998</v>
      </c>
      <c r="Q247" s="92">
        <v>163.96799999999999</v>
      </c>
      <c r="R247" s="92">
        <v>215</v>
      </c>
      <c r="S247" s="92">
        <v>294</v>
      </c>
      <c r="T247" s="92">
        <v>527.63570000000004</v>
      </c>
      <c r="V247" s="177" t="s">
        <v>124</v>
      </c>
      <c r="W247" s="92">
        <v>178.42062300000001</v>
      </c>
      <c r="X247" s="92">
        <v>241.211052</v>
      </c>
      <c r="Y247" s="92">
        <v>305.78454299999999</v>
      </c>
      <c r="Z247" s="92">
        <v>1035</v>
      </c>
      <c r="AA247" s="92">
        <v>2331.0252620000001</v>
      </c>
      <c r="AB247" s="374">
        <v>113.42201799999999</v>
      </c>
      <c r="AC247" s="374">
        <v>169.26435699999999</v>
      </c>
      <c r="AD247" s="374">
        <v>271</v>
      </c>
      <c r="AE247" s="502">
        <v>32</v>
      </c>
      <c r="AF247" s="502">
        <v>32.905434</v>
      </c>
      <c r="AG247" s="502">
        <v>33</v>
      </c>
      <c r="AH247" s="502">
        <v>270.847443</v>
      </c>
      <c r="AI247" s="502" t="s">
        <v>567</v>
      </c>
      <c r="AJ247" s="502">
        <v>0</v>
      </c>
      <c r="AK247" s="502">
        <v>0</v>
      </c>
      <c r="AL247" s="502">
        <v>0</v>
      </c>
      <c r="AM247" s="502">
        <v>0</v>
      </c>
      <c r="AN247" s="502">
        <v>0</v>
      </c>
    </row>
    <row r="248" spans="2:40" ht="15.6">
      <c r="B248" s="177" t="s">
        <v>127</v>
      </c>
      <c r="C248" s="92">
        <v>0</v>
      </c>
      <c r="D248" s="92">
        <v>0</v>
      </c>
      <c r="E248" s="92">
        <v>0</v>
      </c>
      <c r="F248" s="92">
        <v>0</v>
      </c>
      <c r="G248" s="92">
        <v>0</v>
      </c>
      <c r="H248" s="92">
        <v>0</v>
      </c>
      <c r="I248" s="92">
        <v>0</v>
      </c>
      <c r="J248" s="92">
        <v>0</v>
      </c>
      <c r="K248" s="92">
        <v>0</v>
      </c>
      <c r="L248" s="92">
        <v>0</v>
      </c>
      <c r="M248" s="92">
        <v>0</v>
      </c>
      <c r="N248" s="92">
        <v>0</v>
      </c>
      <c r="O248" s="92">
        <v>0</v>
      </c>
      <c r="P248" s="92">
        <v>3091.8369189999999</v>
      </c>
      <c r="Q248" s="92">
        <v>3197.414385</v>
      </c>
      <c r="R248" s="92">
        <v>2383</v>
      </c>
      <c r="S248" s="92">
        <v>3091</v>
      </c>
      <c r="T248" s="92">
        <v>113.973</v>
      </c>
      <c r="V248" s="177" t="s">
        <v>127</v>
      </c>
      <c r="W248" s="92">
        <v>2176.1364899999999</v>
      </c>
      <c r="X248" s="92">
        <v>0</v>
      </c>
      <c r="Y248" s="92">
        <v>-23.796181000000001</v>
      </c>
      <c r="Z248" s="92">
        <v>443</v>
      </c>
      <c r="AA248" s="92">
        <v>0</v>
      </c>
      <c r="AB248" s="374">
        <v>0</v>
      </c>
      <c r="AC248" s="374">
        <v>0</v>
      </c>
      <c r="AD248" s="374">
        <v>0</v>
      </c>
      <c r="AE248" s="502">
        <v>0</v>
      </c>
      <c r="AF248" s="502">
        <v>0</v>
      </c>
      <c r="AG248" s="502">
        <v>0</v>
      </c>
      <c r="AH248" s="502">
        <v>0</v>
      </c>
      <c r="AI248" s="502" t="s">
        <v>567</v>
      </c>
      <c r="AJ248" s="502">
        <v>0</v>
      </c>
      <c r="AK248" s="502">
        <v>0</v>
      </c>
      <c r="AL248" s="502">
        <v>0</v>
      </c>
      <c r="AM248" s="502">
        <v>0</v>
      </c>
      <c r="AN248" s="502">
        <v>0</v>
      </c>
    </row>
    <row r="249" spans="2:40" ht="15.6">
      <c r="B249" s="177" t="s">
        <v>183</v>
      </c>
      <c r="C249" s="92">
        <v>0</v>
      </c>
      <c r="D249" s="92">
        <v>0</v>
      </c>
      <c r="E249" s="92">
        <v>0</v>
      </c>
      <c r="F249" s="92">
        <v>0</v>
      </c>
      <c r="G249" s="92">
        <v>0</v>
      </c>
      <c r="H249" s="92">
        <v>0</v>
      </c>
      <c r="I249" s="92">
        <v>0</v>
      </c>
      <c r="J249" s="92">
        <v>0</v>
      </c>
      <c r="K249" s="92">
        <v>0</v>
      </c>
      <c r="L249" s="92">
        <v>0</v>
      </c>
      <c r="M249" s="92">
        <v>0</v>
      </c>
      <c r="N249" s="92">
        <v>0</v>
      </c>
      <c r="O249" s="92">
        <v>0</v>
      </c>
      <c r="P249" s="92">
        <v>0</v>
      </c>
      <c r="Q249" s="92">
        <v>0</v>
      </c>
      <c r="R249" s="92">
        <v>0</v>
      </c>
      <c r="S249" s="92">
        <v>0</v>
      </c>
      <c r="T249" s="92">
        <v>0</v>
      </c>
      <c r="V249" s="177" t="s">
        <v>183</v>
      </c>
      <c r="W249" s="92"/>
      <c r="X249" s="92">
        <v>0</v>
      </c>
      <c r="Y249" s="92">
        <v>0</v>
      </c>
      <c r="Z249" s="92">
        <v>0</v>
      </c>
      <c r="AA249" s="92">
        <v>0</v>
      </c>
      <c r="AB249" s="374">
        <v>0</v>
      </c>
      <c r="AC249" s="374">
        <v>0</v>
      </c>
      <c r="AD249" s="374">
        <v>0</v>
      </c>
      <c r="AE249" s="502">
        <v>0</v>
      </c>
      <c r="AF249" s="502">
        <v>0</v>
      </c>
      <c r="AG249" s="502">
        <v>0</v>
      </c>
      <c r="AH249" s="502">
        <v>0</v>
      </c>
      <c r="AI249" s="502" t="s">
        <v>567</v>
      </c>
      <c r="AJ249" s="502">
        <v>0</v>
      </c>
      <c r="AK249" s="502">
        <v>0</v>
      </c>
      <c r="AL249" s="502">
        <v>0</v>
      </c>
      <c r="AM249" s="502">
        <v>0</v>
      </c>
      <c r="AN249" s="502">
        <v>0</v>
      </c>
    </row>
    <row r="250" spans="2:40" ht="15">
      <c r="B250" s="160" t="s">
        <v>130</v>
      </c>
      <c r="C250" s="165">
        <v>29165</v>
      </c>
      <c r="D250" s="165">
        <v>27961</v>
      </c>
      <c r="E250" s="165">
        <v>25095</v>
      </c>
      <c r="F250" s="165">
        <v>27491</v>
      </c>
      <c r="G250" s="165">
        <v>19857</v>
      </c>
      <c r="H250" s="165">
        <v>22038</v>
      </c>
      <c r="I250" s="165">
        <v>19820</v>
      </c>
      <c r="J250" s="165">
        <v>21787</v>
      </c>
      <c r="K250" s="165">
        <v>23442</v>
      </c>
      <c r="L250" s="165">
        <v>25414</v>
      </c>
      <c r="M250" s="165">
        <v>26007</v>
      </c>
      <c r="N250" s="165">
        <v>26177</v>
      </c>
      <c r="O250" s="165">
        <v>12056</v>
      </c>
      <c r="P250" s="165">
        <f>SUM(P242:P249)</f>
        <v>18802.009909</v>
      </c>
      <c r="Q250" s="165">
        <f>SUM(Q242:Q249)</f>
        <v>21451.920094700003</v>
      </c>
      <c r="R250" s="165">
        <v>18604</v>
      </c>
      <c r="S250" s="165">
        <v>26727</v>
      </c>
      <c r="T250" s="165">
        <v>56126.42034199999</v>
      </c>
      <c r="V250" s="160" t="s">
        <v>130</v>
      </c>
      <c r="W250" s="375">
        <v>10083.547927</v>
      </c>
      <c r="X250" s="375">
        <v>6666.7522999999992</v>
      </c>
      <c r="Y250" s="375">
        <v>5474.9385279999997</v>
      </c>
      <c r="Z250" s="375">
        <v>7879</v>
      </c>
      <c r="AA250" s="375">
        <v>3282.5685680000001</v>
      </c>
      <c r="AB250" s="375">
        <v>780.832944</v>
      </c>
      <c r="AC250" s="375">
        <v>257.36354399999999</v>
      </c>
      <c r="AD250" s="375">
        <v>349</v>
      </c>
      <c r="AE250" s="503">
        <v>311</v>
      </c>
      <c r="AF250" s="503">
        <v>310.19263100000001</v>
      </c>
      <c r="AG250" s="503">
        <v>288</v>
      </c>
      <c r="AH250" s="503">
        <v>349.49345600000004</v>
      </c>
      <c r="AI250" s="503">
        <v>218</v>
      </c>
      <c r="AJ250" s="503">
        <v>202.45146800000001</v>
      </c>
      <c r="AK250" s="503">
        <v>128.94137599999999</v>
      </c>
      <c r="AL250" s="503">
        <v>128.32399999999998</v>
      </c>
      <c r="AM250" s="503">
        <v>126.84921199999999</v>
      </c>
      <c r="AN250" s="503">
        <v>128</v>
      </c>
    </row>
    <row r="251" spans="2:40" ht="15">
      <c r="B251" s="170" t="s">
        <v>131</v>
      </c>
      <c r="C251" s="171"/>
      <c r="D251" s="171"/>
      <c r="E251" s="171"/>
      <c r="F251" s="171"/>
      <c r="G251" s="171"/>
      <c r="H251" s="171"/>
      <c r="I251" s="171"/>
      <c r="J251" s="171"/>
      <c r="K251" s="171"/>
      <c r="L251" s="171"/>
      <c r="M251" s="171"/>
      <c r="N251" s="171"/>
      <c r="O251" s="171"/>
      <c r="P251" s="171"/>
      <c r="Q251" s="171"/>
      <c r="R251" s="171"/>
      <c r="S251" s="171"/>
      <c r="T251" s="171"/>
      <c r="V251" s="170" t="s">
        <v>131</v>
      </c>
      <c r="W251" s="376"/>
      <c r="X251" s="376">
        <v>0</v>
      </c>
      <c r="Y251" s="376"/>
      <c r="Z251" s="376"/>
      <c r="AA251" s="376"/>
      <c r="AB251" s="376"/>
      <c r="AC251" s="376"/>
      <c r="AD251" s="376"/>
      <c r="AE251" s="504"/>
      <c r="AF251" s="504"/>
      <c r="AG251" s="504"/>
      <c r="AH251" s="504"/>
      <c r="AI251" s="504" t="s">
        <v>117</v>
      </c>
      <c r="AJ251" s="504" t="s">
        <v>117</v>
      </c>
      <c r="AK251" s="504"/>
      <c r="AL251" s="504"/>
      <c r="AM251" s="504"/>
      <c r="AN251" s="504"/>
    </row>
    <row r="252" spans="2:40" ht="15.6">
      <c r="B252" s="177" t="s">
        <v>122</v>
      </c>
      <c r="C252" s="92">
        <v>95874</v>
      </c>
      <c r="D252" s="92">
        <v>82408</v>
      </c>
      <c r="E252" s="92">
        <v>76134</v>
      </c>
      <c r="F252" s="92">
        <v>76709</v>
      </c>
      <c r="G252" s="92">
        <v>69631</v>
      </c>
      <c r="H252" s="92">
        <v>70138</v>
      </c>
      <c r="I252" s="92">
        <v>63599</v>
      </c>
      <c r="J252" s="92">
        <v>63823</v>
      </c>
      <c r="K252" s="92">
        <v>52484</v>
      </c>
      <c r="L252" s="92">
        <v>52799</v>
      </c>
      <c r="M252" s="92">
        <v>44322</v>
      </c>
      <c r="N252" s="92">
        <v>44755</v>
      </c>
      <c r="O252" s="92">
        <v>45575</v>
      </c>
      <c r="P252" s="92">
        <v>46191.339499000002</v>
      </c>
      <c r="Q252" s="92">
        <v>38809.803021</v>
      </c>
      <c r="R252" s="92">
        <v>39246</v>
      </c>
      <c r="S252" s="92">
        <v>31858</v>
      </c>
      <c r="T252" s="92">
        <v>0</v>
      </c>
      <c r="V252" s="177" t="s">
        <v>122</v>
      </c>
      <c r="W252" s="92">
        <v>0</v>
      </c>
      <c r="X252" s="92">
        <v>0</v>
      </c>
      <c r="Y252" s="92">
        <v>0</v>
      </c>
      <c r="Z252" s="92">
        <v>0</v>
      </c>
      <c r="AA252" s="92">
        <v>0</v>
      </c>
      <c r="AB252" s="374">
        <v>0</v>
      </c>
      <c r="AC252" s="374">
        <v>0</v>
      </c>
      <c r="AD252" s="374">
        <v>0</v>
      </c>
      <c r="AE252" s="502">
        <v>0</v>
      </c>
      <c r="AF252" s="502">
        <v>0</v>
      </c>
      <c r="AG252" s="502">
        <v>0</v>
      </c>
      <c r="AH252" s="502">
        <v>0</v>
      </c>
      <c r="AI252" s="502" t="s">
        <v>567</v>
      </c>
      <c r="AJ252" s="502" t="s">
        <v>567</v>
      </c>
      <c r="AK252" s="502">
        <v>0</v>
      </c>
      <c r="AL252" s="502">
        <v>0</v>
      </c>
      <c r="AM252" s="502">
        <v>0</v>
      </c>
      <c r="AN252" s="502">
        <v>0</v>
      </c>
    </row>
    <row r="253" spans="2:40" ht="15.6">
      <c r="B253" s="177" t="s">
        <v>123</v>
      </c>
      <c r="C253" s="92">
        <v>0</v>
      </c>
      <c r="D253" s="92">
        <v>0</v>
      </c>
      <c r="E253" s="92">
        <v>0</v>
      </c>
      <c r="F253" s="92">
        <v>0</v>
      </c>
      <c r="G253" s="92">
        <v>0</v>
      </c>
      <c r="H253" s="92">
        <v>0</v>
      </c>
      <c r="I253" s="92">
        <v>0</v>
      </c>
      <c r="J253" s="92">
        <v>24</v>
      </c>
      <c r="K253" s="92">
        <v>20</v>
      </c>
      <c r="L253" s="92">
        <v>63</v>
      </c>
      <c r="M253" s="92">
        <v>49</v>
      </c>
      <c r="N253" s="92">
        <v>39</v>
      </c>
      <c r="O253" s="92">
        <v>42</v>
      </c>
      <c r="P253" s="92">
        <v>29.737808000000001</v>
      </c>
      <c r="Q253" s="92">
        <v>17.819880999999999</v>
      </c>
      <c r="R253" s="92">
        <v>8</v>
      </c>
      <c r="S253" s="92">
        <v>3</v>
      </c>
      <c r="T253" s="92">
        <v>0</v>
      </c>
      <c r="V253" s="177" t="s">
        <v>123</v>
      </c>
      <c r="W253" s="92">
        <v>0</v>
      </c>
      <c r="X253" s="92">
        <v>0</v>
      </c>
      <c r="Y253" s="92">
        <v>0</v>
      </c>
      <c r="Z253" s="92">
        <v>0</v>
      </c>
      <c r="AA253" s="92">
        <v>0</v>
      </c>
      <c r="AB253" s="374">
        <v>0</v>
      </c>
      <c r="AC253" s="374">
        <v>0</v>
      </c>
      <c r="AD253" s="374">
        <v>0</v>
      </c>
      <c r="AE253" s="502">
        <v>0</v>
      </c>
      <c r="AF253" s="502">
        <v>2.9576449999999999</v>
      </c>
      <c r="AG253" s="502">
        <v>0</v>
      </c>
      <c r="AH253" s="502">
        <v>0</v>
      </c>
      <c r="AI253" s="502" t="s">
        <v>567</v>
      </c>
      <c r="AJ253" s="502" t="s">
        <v>567</v>
      </c>
      <c r="AK253" s="502">
        <v>0</v>
      </c>
      <c r="AL253" s="502">
        <v>0</v>
      </c>
      <c r="AM253" s="502">
        <v>0</v>
      </c>
      <c r="AN253" s="502">
        <v>0</v>
      </c>
    </row>
    <row r="254" spans="2:40" ht="15.6">
      <c r="B254" s="177" t="s">
        <v>132</v>
      </c>
      <c r="C254" s="92">
        <v>0</v>
      </c>
      <c r="D254" s="92">
        <v>0</v>
      </c>
      <c r="E254" s="92">
        <v>0</v>
      </c>
      <c r="F254" s="92">
        <v>0</v>
      </c>
      <c r="G254" s="92">
        <v>0</v>
      </c>
      <c r="H254" s="92">
        <v>0</v>
      </c>
      <c r="I254" s="92">
        <v>0</v>
      </c>
      <c r="J254" s="92">
        <v>0</v>
      </c>
      <c r="K254" s="92">
        <v>0</v>
      </c>
      <c r="L254" s="92">
        <v>0</v>
      </c>
      <c r="M254" s="92">
        <v>0</v>
      </c>
      <c r="N254" s="92">
        <v>0</v>
      </c>
      <c r="O254" s="92">
        <v>0</v>
      </c>
      <c r="P254" s="92">
        <v>0</v>
      </c>
      <c r="Q254" s="92">
        <v>0</v>
      </c>
      <c r="R254" s="92">
        <v>0</v>
      </c>
      <c r="S254" s="92">
        <v>0</v>
      </c>
      <c r="T254" s="92">
        <v>0</v>
      </c>
      <c r="V254" s="177" t="s">
        <v>132</v>
      </c>
      <c r="W254" s="92">
        <v>0</v>
      </c>
      <c r="X254" s="92">
        <v>0</v>
      </c>
      <c r="Y254" s="92">
        <v>0</v>
      </c>
      <c r="Z254" s="92">
        <v>0</v>
      </c>
      <c r="AA254" s="92">
        <v>0</v>
      </c>
      <c r="AB254" s="374">
        <v>0</v>
      </c>
      <c r="AC254" s="374">
        <v>0</v>
      </c>
      <c r="AD254" s="374">
        <v>0</v>
      </c>
      <c r="AE254" s="502">
        <v>0</v>
      </c>
      <c r="AF254" s="502">
        <v>0</v>
      </c>
      <c r="AG254" s="502">
        <v>0</v>
      </c>
      <c r="AH254" s="502">
        <v>0</v>
      </c>
      <c r="AI254" s="502" t="s">
        <v>567</v>
      </c>
      <c r="AJ254" s="502" t="s">
        <v>567</v>
      </c>
      <c r="AK254" s="502">
        <v>0</v>
      </c>
      <c r="AL254" s="502">
        <v>0</v>
      </c>
      <c r="AM254" s="502">
        <v>0</v>
      </c>
      <c r="AN254" s="502">
        <v>0</v>
      </c>
    </row>
    <row r="255" spans="2:40" ht="15.6">
      <c r="B255" s="177" t="s">
        <v>125</v>
      </c>
      <c r="C255" s="92">
        <v>0</v>
      </c>
      <c r="D255" s="92">
        <v>0</v>
      </c>
      <c r="E255" s="92">
        <v>0</v>
      </c>
      <c r="F255" s="92">
        <v>0</v>
      </c>
      <c r="G255" s="92">
        <v>0</v>
      </c>
      <c r="H255" s="92">
        <v>0</v>
      </c>
      <c r="I255" s="92">
        <v>0</v>
      </c>
      <c r="J255" s="92">
        <v>0</v>
      </c>
      <c r="K255" s="92">
        <v>0</v>
      </c>
      <c r="L255" s="92">
        <v>0</v>
      </c>
      <c r="M255" s="92">
        <v>0</v>
      </c>
      <c r="N255" s="92">
        <v>0</v>
      </c>
      <c r="O255" s="92">
        <v>0</v>
      </c>
      <c r="P255" s="92">
        <v>0</v>
      </c>
      <c r="Q255" s="92">
        <v>0</v>
      </c>
      <c r="R255" s="92">
        <v>0</v>
      </c>
      <c r="S255" s="92">
        <v>0</v>
      </c>
      <c r="T255" s="92">
        <v>0</v>
      </c>
      <c r="V255" s="177" t="s">
        <v>125</v>
      </c>
      <c r="W255" s="92">
        <v>0</v>
      </c>
      <c r="X255" s="92">
        <v>0</v>
      </c>
      <c r="Y255" s="92">
        <v>0</v>
      </c>
      <c r="Z255" s="92">
        <v>0</v>
      </c>
      <c r="AA255" s="92">
        <v>0</v>
      </c>
      <c r="AB255" s="374">
        <v>0</v>
      </c>
      <c r="AC255" s="374">
        <v>0</v>
      </c>
      <c r="AD255" s="374">
        <v>0</v>
      </c>
      <c r="AE255" s="502">
        <v>0</v>
      </c>
      <c r="AF255" s="502">
        <v>0</v>
      </c>
      <c r="AG255" s="502">
        <v>0</v>
      </c>
      <c r="AH255" s="502">
        <v>0</v>
      </c>
      <c r="AI255" s="502" t="s">
        <v>567</v>
      </c>
      <c r="AJ255" s="502" t="s">
        <v>567</v>
      </c>
      <c r="AK255" s="502">
        <v>0</v>
      </c>
      <c r="AL255" s="502">
        <v>0</v>
      </c>
      <c r="AM255" s="502">
        <v>0</v>
      </c>
      <c r="AN255" s="502">
        <v>0</v>
      </c>
    </row>
    <row r="256" spans="2:40" ht="15.6">
      <c r="B256" s="177" t="s">
        <v>126</v>
      </c>
      <c r="C256" s="92">
        <v>0</v>
      </c>
      <c r="D256" s="92">
        <v>0</v>
      </c>
      <c r="E256" s="92">
        <v>0</v>
      </c>
      <c r="F256" s="92">
        <v>0</v>
      </c>
      <c r="G256" s="92">
        <v>0</v>
      </c>
      <c r="H256" s="92">
        <v>0</v>
      </c>
      <c r="I256" s="92">
        <v>0</v>
      </c>
      <c r="J256" s="92">
        <v>0</v>
      </c>
      <c r="K256" s="92">
        <v>0</v>
      </c>
      <c r="L256" s="92">
        <v>0</v>
      </c>
      <c r="M256" s="92">
        <v>0</v>
      </c>
      <c r="N256" s="92">
        <v>0</v>
      </c>
      <c r="O256" s="92">
        <v>0</v>
      </c>
      <c r="P256" s="92">
        <v>0</v>
      </c>
      <c r="Q256" s="92">
        <v>0</v>
      </c>
      <c r="R256" s="92">
        <v>0</v>
      </c>
      <c r="S256" s="92">
        <v>0</v>
      </c>
      <c r="T256" s="92">
        <v>0</v>
      </c>
      <c r="V256" s="177" t="s">
        <v>126</v>
      </c>
      <c r="W256" s="92">
        <v>0</v>
      </c>
      <c r="X256" s="92">
        <v>0</v>
      </c>
      <c r="Y256" s="92">
        <v>0</v>
      </c>
      <c r="Z256" s="92">
        <v>0</v>
      </c>
      <c r="AA256" s="92">
        <v>0</v>
      </c>
      <c r="AB256" s="374">
        <v>0</v>
      </c>
      <c r="AC256" s="374">
        <v>0</v>
      </c>
      <c r="AD256" s="374">
        <v>0</v>
      </c>
      <c r="AE256" s="502">
        <v>0</v>
      </c>
      <c r="AF256" s="502">
        <v>274.32955199999998</v>
      </c>
      <c r="AG256" s="502">
        <v>0</v>
      </c>
      <c r="AH256" s="502">
        <v>0</v>
      </c>
      <c r="AI256" s="502" t="s">
        <v>567</v>
      </c>
      <c r="AJ256" s="502" t="s">
        <v>567</v>
      </c>
      <c r="AK256" s="502">
        <v>0</v>
      </c>
      <c r="AL256" s="502">
        <v>0</v>
      </c>
      <c r="AM256" s="502">
        <v>0</v>
      </c>
      <c r="AN256" s="502">
        <v>0</v>
      </c>
    </row>
    <row r="257" spans="2:40" ht="15.6">
      <c r="B257" s="177" t="s">
        <v>127</v>
      </c>
      <c r="C257" s="92">
        <v>0</v>
      </c>
      <c r="D257" s="92">
        <v>0</v>
      </c>
      <c r="E257" s="92">
        <v>0</v>
      </c>
      <c r="F257" s="92">
        <v>0</v>
      </c>
      <c r="G257" s="92">
        <v>0</v>
      </c>
      <c r="H257" s="92">
        <v>0</v>
      </c>
      <c r="I257" s="92">
        <v>0</v>
      </c>
      <c r="J257" s="92">
        <v>0</v>
      </c>
      <c r="K257" s="92">
        <v>0</v>
      </c>
      <c r="L257" s="92">
        <v>0</v>
      </c>
      <c r="M257" s="92">
        <v>0</v>
      </c>
      <c r="N257" s="92">
        <v>0</v>
      </c>
      <c r="O257" s="92">
        <v>0</v>
      </c>
      <c r="P257" s="92">
        <v>0</v>
      </c>
      <c r="Q257" s="92">
        <v>0</v>
      </c>
      <c r="R257" s="92">
        <v>0</v>
      </c>
      <c r="S257" s="92">
        <v>0</v>
      </c>
      <c r="T257" s="92">
        <v>0</v>
      </c>
      <c r="V257" s="177" t="s">
        <v>127</v>
      </c>
      <c r="W257" s="92">
        <v>0</v>
      </c>
      <c r="X257" s="92">
        <v>0</v>
      </c>
      <c r="Y257" s="92">
        <v>0</v>
      </c>
      <c r="Z257" s="92">
        <v>0</v>
      </c>
      <c r="AA257" s="92">
        <v>0</v>
      </c>
      <c r="AB257" s="374">
        <v>0</v>
      </c>
      <c r="AC257" s="374">
        <v>0</v>
      </c>
      <c r="AD257" s="374">
        <v>0</v>
      </c>
      <c r="AE257" s="502">
        <v>0</v>
      </c>
      <c r="AF257" s="502">
        <v>0</v>
      </c>
      <c r="AG257" s="502">
        <v>0</v>
      </c>
      <c r="AH257" s="502">
        <v>0</v>
      </c>
      <c r="AI257" s="502" t="s">
        <v>567</v>
      </c>
      <c r="AJ257" s="502" t="s">
        <v>567</v>
      </c>
      <c r="AK257" s="502">
        <v>0</v>
      </c>
      <c r="AL257" s="502">
        <v>0</v>
      </c>
      <c r="AM257" s="502">
        <v>0</v>
      </c>
      <c r="AN257" s="502">
        <v>0</v>
      </c>
    </row>
    <row r="258" spans="2:40" ht="15.6">
      <c r="B258" s="177" t="s">
        <v>185</v>
      </c>
      <c r="C258" s="92">
        <v>0</v>
      </c>
      <c r="D258" s="92">
        <v>149</v>
      </c>
      <c r="E258" s="92">
        <v>0</v>
      </c>
      <c r="F258" s="92">
        <v>0</v>
      </c>
      <c r="G258" s="92">
        <v>0</v>
      </c>
      <c r="H258" s="92">
        <v>0</v>
      </c>
      <c r="I258" s="92">
        <v>0</v>
      </c>
      <c r="J258" s="92">
        <v>0</v>
      </c>
      <c r="K258" s="92">
        <v>0</v>
      </c>
      <c r="L258" s="92">
        <v>0</v>
      </c>
      <c r="M258" s="92">
        <v>0</v>
      </c>
      <c r="N258" s="92">
        <v>0</v>
      </c>
      <c r="O258" s="92">
        <v>0</v>
      </c>
      <c r="P258" s="92">
        <v>0</v>
      </c>
      <c r="Q258" s="92">
        <v>0</v>
      </c>
      <c r="R258" s="92">
        <v>0</v>
      </c>
      <c r="S258" s="92">
        <v>0</v>
      </c>
      <c r="T258" s="92">
        <v>0</v>
      </c>
      <c r="V258" s="177" t="s">
        <v>185</v>
      </c>
      <c r="W258" s="92">
        <v>0</v>
      </c>
      <c r="X258" s="92">
        <v>0</v>
      </c>
      <c r="Y258" s="92">
        <v>0</v>
      </c>
      <c r="Z258" s="92">
        <v>0</v>
      </c>
      <c r="AA258" s="92">
        <v>0</v>
      </c>
      <c r="AB258" s="374">
        <v>0</v>
      </c>
      <c r="AC258" s="374">
        <v>0</v>
      </c>
      <c r="AD258" s="374">
        <v>0</v>
      </c>
      <c r="AE258" s="502">
        <v>0</v>
      </c>
      <c r="AF258" s="502">
        <v>0</v>
      </c>
      <c r="AG258" s="502">
        <v>0</v>
      </c>
      <c r="AH258" s="502">
        <v>0</v>
      </c>
      <c r="AI258" s="502" t="s">
        <v>567</v>
      </c>
      <c r="AJ258" s="502" t="s">
        <v>567</v>
      </c>
      <c r="AK258" s="502">
        <v>0</v>
      </c>
      <c r="AL258" s="502">
        <v>0</v>
      </c>
      <c r="AM258" s="502">
        <v>0</v>
      </c>
      <c r="AN258" s="502">
        <v>0</v>
      </c>
    </row>
    <row r="259" spans="2:40" ht="15">
      <c r="B259" s="160" t="s">
        <v>133</v>
      </c>
      <c r="C259" s="165">
        <v>95874</v>
      </c>
      <c r="D259" s="165">
        <v>82557</v>
      </c>
      <c r="E259" s="165">
        <v>76134</v>
      </c>
      <c r="F259" s="165">
        <v>76709</v>
      </c>
      <c r="G259" s="165">
        <v>69631</v>
      </c>
      <c r="H259" s="165">
        <v>70138</v>
      </c>
      <c r="I259" s="165">
        <v>63599</v>
      </c>
      <c r="J259" s="165">
        <v>63847</v>
      </c>
      <c r="K259" s="165">
        <v>52504</v>
      </c>
      <c r="L259" s="165">
        <v>52862</v>
      </c>
      <c r="M259" s="165">
        <v>44371</v>
      </c>
      <c r="N259" s="165">
        <v>44794</v>
      </c>
      <c r="O259" s="165">
        <v>45617</v>
      </c>
      <c r="P259" s="165">
        <f>SUM(P252:P258)</f>
        <v>46221.077307</v>
      </c>
      <c r="Q259" s="165">
        <f>SUM(Q252:Q258)</f>
        <v>38827.622902000003</v>
      </c>
      <c r="R259" s="165">
        <v>39254</v>
      </c>
      <c r="S259" s="165">
        <v>31861</v>
      </c>
      <c r="T259" s="165">
        <v>0</v>
      </c>
      <c r="V259" s="160" t="s">
        <v>133</v>
      </c>
      <c r="W259" s="375">
        <v>0</v>
      </c>
      <c r="X259" s="375">
        <v>0</v>
      </c>
      <c r="Y259" s="375">
        <v>0</v>
      </c>
      <c r="Z259" s="375">
        <v>0</v>
      </c>
      <c r="AA259" s="375">
        <v>0</v>
      </c>
      <c r="AB259" s="375">
        <v>0</v>
      </c>
      <c r="AC259" s="375">
        <v>0</v>
      </c>
      <c r="AD259" s="375">
        <v>0</v>
      </c>
      <c r="AE259" s="503">
        <v>0</v>
      </c>
      <c r="AF259" s="503">
        <v>0</v>
      </c>
      <c r="AG259" s="503">
        <v>0</v>
      </c>
      <c r="AH259" s="503">
        <v>0</v>
      </c>
      <c r="AI259" s="503" t="s">
        <v>567</v>
      </c>
      <c r="AJ259" s="503" t="s">
        <v>567</v>
      </c>
      <c r="AK259" s="503">
        <v>0</v>
      </c>
      <c r="AL259" s="503">
        <v>0</v>
      </c>
      <c r="AM259" s="503"/>
      <c r="AN259" s="503"/>
    </row>
    <row r="260" spans="2:40" ht="15">
      <c r="B260" s="114" t="s">
        <v>134</v>
      </c>
      <c r="C260" s="164">
        <v>125039</v>
      </c>
      <c r="D260" s="164">
        <v>110518</v>
      </c>
      <c r="E260" s="164">
        <v>101229</v>
      </c>
      <c r="F260" s="164">
        <v>104200</v>
      </c>
      <c r="G260" s="164">
        <v>89488</v>
      </c>
      <c r="H260" s="164">
        <v>92176</v>
      </c>
      <c r="I260" s="164">
        <v>83419</v>
      </c>
      <c r="J260" s="164">
        <v>85634</v>
      </c>
      <c r="K260" s="164">
        <v>75946</v>
      </c>
      <c r="L260" s="164">
        <v>78276</v>
      </c>
      <c r="M260" s="164">
        <v>70378</v>
      </c>
      <c r="N260" s="164">
        <v>70971</v>
      </c>
      <c r="O260" s="164">
        <v>57673</v>
      </c>
      <c r="P260" s="164">
        <f>+P250+P259</f>
        <v>65023.087216</v>
      </c>
      <c r="Q260" s="164">
        <f>+Q250+Q259</f>
        <v>60279.542996700009</v>
      </c>
      <c r="R260" s="164">
        <v>57858</v>
      </c>
      <c r="S260" s="164">
        <v>58588</v>
      </c>
      <c r="T260" s="164">
        <v>56126.42034199999</v>
      </c>
      <c r="V260" s="114" t="s">
        <v>134</v>
      </c>
      <c r="W260" s="373">
        <v>10083.547927</v>
      </c>
      <c r="X260" s="373">
        <v>6666.7522999999992</v>
      </c>
      <c r="Y260" s="373">
        <v>5474.9385279999997</v>
      </c>
      <c r="Z260" s="373">
        <v>7879</v>
      </c>
      <c r="AA260" s="373">
        <v>3282.5685710000002</v>
      </c>
      <c r="AB260" s="373">
        <v>780.832944</v>
      </c>
      <c r="AC260" s="373">
        <v>257.36354399999999</v>
      </c>
      <c r="AD260" s="373">
        <v>349</v>
      </c>
      <c r="AE260" s="500">
        <v>311</v>
      </c>
      <c r="AF260" s="500">
        <v>310.19263100000001</v>
      </c>
      <c r="AG260" s="500">
        <v>288</v>
      </c>
      <c r="AH260" s="500">
        <v>349.49345600000004</v>
      </c>
      <c r="AI260" s="500">
        <v>218</v>
      </c>
      <c r="AJ260" s="500">
        <v>218</v>
      </c>
      <c r="AK260" s="500">
        <v>128.94137599999999</v>
      </c>
      <c r="AL260" s="500">
        <v>128.32399999999998</v>
      </c>
      <c r="AM260" s="500">
        <v>126.84921199999999</v>
      </c>
      <c r="AN260" s="500">
        <v>128</v>
      </c>
    </row>
    <row r="261" spans="2:40" ht="15">
      <c r="B261" s="116"/>
      <c r="C261" s="166"/>
      <c r="D261" s="166"/>
      <c r="E261" s="166"/>
      <c r="F261" s="166"/>
      <c r="G261" s="166"/>
      <c r="H261" s="166"/>
      <c r="I261" s="166"/>
      <c r="J261" s="166"/>
      <c r="K261" s="166"/>
      <c r="L261" s="166"/>
      <c r="M261" s="166"/>
      <c r="N261" s="166"/>
      <c r="O261" s="166"/>
      <c r="P261" s="166"/>
      <c r="Q261" s="166"/>
      <c r="R261" s="166"/>
      <c r="S261" s="166">
        <v>0</v>
      </c>
      <c r="T261" s="166"/>
      <c r="V261" s="116"/>
      <c r="W261" s="377"/>
      <c r="X261" s="377">
        <v>0</v>
      </c>
      <c r="Y261" s="377"/>
      <c r="Z261" s="377"/>
      <c r="AA261" s="377"/>
      <c r="AB261" s="377"/>
      <c r="AC261" s="377"/>
      <c r="AD261" s="377"/>
      <c r="AE261" s="505"/>
      <c r="AF261" s="505"/>
      <c r="AG261" s="505"/>
      <c r="AH261" s="505"/>
      <c r="AI261" s="505" t="s">
        <v>117</v>
      </c>
      <c r="AJ261" s="505" t="s">
        <v>117</v>
      </c>
      <c r="AK261" s="505"/>
      <c r="AL261" s="505"/>
      <c r="AM261" s="505"/>
      <c r="AN261" s="505"/>
    </row>
    <row r="262" spans="2:40" ht="15">
      <c r="B262" s="170" t="s">
        <v>135</v>
      </c>
      <c r="C262" s="171"/>
      <c r="D262" s="171"/>
      <c r="E262" s="171"/>
      <c r="F262" s="171"/>
      <c r="G262" s="171"/>
      <c r="H262" s="171"/>
      <c r="I262" s="171"/>
      <c r="J262" s="171"/>
      <c r="K262" s="171"/>
      <c r="L262" s="171"/>
      <c r="M262" s="171"/>
      <c r="N262" s="171"/>
      <c r="O262" s="171"/>
      <c r="P262" s="171"/>
      <c r="Q262" s="171"/>
      <c r="R262" s="171"/>
      <c r="S262" s="171"/>
      <c r="T262" s="171"/>
      <c r="V262" s="170" t="s">
        <v>135</v>
      </c>
      <c r="W262" s="376"/>
      <c r="X262" s="376"/>
      <c r="Y262" s="376"/>
      <c r="Z262" s="376"/>
      <c r="AA262" s="376"/>
      <c r="AB262" s="376"/>
      <c r="AC262" s="376"/>
      <c r="AD262" s="376"/>
      <c r="AE262" s="504"/>
      <c r="AF262" s="504"/>
      <c r="AG262" s="504"/>
      <c r="AH262" s="504"/>
      <c r="AI262" s="504" t="s">
        <v>117</v>
      </c>
      <c r="AJ262" s="504" t="s">
        <v>117</v>
      </c>
      <c r="AK262" s="504"/>
      <c r="AL262" s="504"/>
      <c r="AM262" s="504"/>
      <c r="AN262" s="504"/>
    </row>
    <row r="263" spans="2:40" ht="15.6">
      <c r="B263" s="177" t="s">
        <v>136</v>
      </c>
      <c r="C263" s="92">
        <v>30199</v>
      </c>
      <c r="D263" s="92">
        <v>30199</v>
      </c>
      <c r="E263" s="92">
        <v>30199</v>
      </c>
      <c r="F263" s="92">
        <v>30199</v>
      </c>
      <c r="G263" s="92">
        <v>30199</v>
      </c>
      <c r="H263" s="92">
        <v>30199</v>
      </c>
      <c r="I263" s="92">
        <v>30199</v>
      </c>
      <c r="J263" s="92">
        <v>30199</v>
      </c>
      <c r="K263" s="92">
        <v>30199</v>
      </c>
      <c r="L263" s="92">
        <v>30199</v>
      </c>
      <c r="M263" s="92">
        <v>30199</v>
      </c>
      <c r="N263" s="92">
        <v>30199</v>
      </c>
      <c r="O263" s="92">
        <v>30199</v>
      </c>
      <c r="P263" s="92">
        <v>30199.025601000001</v>
      </c>
      <c r="Q263" s="92">
        <v>30199.025601000001</v>
      </c>
      <c r="R263" s="92">
        <v>30199.025601000001</v>
      </c>
      <c r="S263" s="92">
        <v>30199.025601000001</v>
      </c>
      <c r="T263" s="92">
        <v>30199.025601000001</v>
      </c>
      <c r="V263" s="177" t="s">
        <v>136</v>
      </c>
      <c r="W263" s="92">
        <v>30199.025601000001</v>
      </c>
      <c r="X263" s="92">
        <v>30199.025601000001</v>
      </c>
      <c r="Y263" s="92">
        <v>30199.025601000001</v>
      </c>
      <c r="Z263" s="92">
        <v>30199</v>
      </c>
      <c r="AA263" s="92">
        <v>30199.025601000001</v>
      </c>
      <c r="AB263" s="374">
        <v>19412.114601000001</v>
      </c>
      <c r="AC263" s="374">
        <v>19412.114601000001</v>
      </c>
      <c r="AD263" s="374">
        <v>19412</v>
      </c>
      <c r="AE263" s="502">
        <v>19412</v>
      </c>
      <c r="AF263" s="502">
        <v>19412.114601000001</v>
      </c>
      <c r="AG263" s="502">
        <v>19412</v>
      </c>
      <c r="AH263" s="502">
        <v>19412</v>
      </c>
      <c r="AI263" s="502">
        <v>19412</v>
      </c>
      <c r="AJ263" s="502">
        <v>19412.114601000001</v>
      </c>
      <c r="AK263" s="502">
        <v>17412.114601000001</v>
      </c>
      <c r="AL263" s="502">
        <v>17412.114601000001</v>
      </c>
      <c r="AM263" s="502">
        <v>17412.114601000001</v>
      </c>
      <c r="AN263" s="502">
        <v>17412.114601000001</v>
      </c>
    </row>
    <row r="264" spans="2:40" ht="15.6">
      <c r="B264" s="177" t="s">
        <v>137</v>
      </c>
      <c r="C264" s="92">
        <v>0</v>
      </c>
      <c r="D264" s="92">
        <v>0</v>
      </c>
      <c r="E264" s="92">
        <v>0</v>
      </c>
      <c r="F264" s="92">
        <v>0</v>
      </c>
      <c r="G264" s="92">
        <v>0</v>
      </c>
      <c r="H264" s="92">
        <v>0</v>
      </c>
      <c r="I264" s="92">
        <v>0</v>
      </c>
      <c r="J264" s="92">
        <v>0</v>
      </c>
      <c r="K264" s="92">
        <v>0</v>
      </c>
      <c r="L264" s="92">
        <v>0</v>
      </c>
      <c r="M264" s="92">
        <v>0</v>
      </c>
      <c r="N264" s="92">
        <v>0</v>
      </c>
      <c r="O264" s="92">
        <v>0</v>
      </c>
      <c r="P264" s="92">
        <v>0</v>
      </c>
      <c r="Q264" s="92">
        <v>0</v>
      </c>
      <c r="R264" s="92">
        <v>0</v>
      </c>
      <c r="S264" s="92">
        <v>0</v>
      </c>
      <c r="T264" s="92">
        <v>0</v>
      </c>
      <c r="V264" s="177" t="s">
        <v>137</v>
      </c>
      <c r="W264" s="92">
        <v>0</v>
      </c>
      <c r="X264" s="92">
        <v>0</v>
      </c>
      <c r="Y264" s="92">
        <v>0</v>
      </c>
      <c r="Z264" s="92">
        <v>0</v>
      </c>
      <c r="AA264" s="92">
        <v>0</v>
      </c>
      <c r="AB264" s="374">
        <v>0</v>
      </c>
      <c r="AC264" s="374">
        <v>0</v>
      </c>
      <c r="AD264" s="374">
        <v>0</v>
      </c>
      <c r="AE264" s="502">
        <v>0</v>
      </c>
      <c r="AF264" s="502">
        <v>0</v>
      </c>
      <c r="AG264" s="502">
        <v>0</v>
      </c>
      <c r="AH264" s="502" t="s">
        <v>567</v>
      </c>
      <c r="AI264" s="502" t="s">
        <v>567</v>
      </c>
      <c r="AJ264" s="502">
        <v>0</v>
      </c>
      <c r="AK264" s="502">
        <v>0</v>
      </c>
      <c r="AL264" s="502">
        <v>0</v>
      </c>
      <c r="AM264" s="502">
        <v>0</v>
      </c>
      <c r="AN264" s="502">
        <v>0</v>
      </c>
    </row>
    <row r="265" spans="2:40" ht="15.6">
      <c r="B265" s="177" t="s">
        <v>138</v>
      </c>
      <c r="C265" s="92">
        <v>0</v>
      </c>
      <c r="D265" s="92">
        <v>0</v>
      </c>
      <c r="E265" s="92">
        <v>0</v>
      </c>
      <c r="F265" s="92">
        <v>0</v>
      </c>
      <c r="G265" s="92">
        <v>0</v>
      </c>
      <c r="H265" s="92">
        <v>0</v>
      </c>
      <c r="I265" s="92">
        <v>0</v>
      </c>
      <c r="J265" s="92">
        <v>0</v>
      </c>
      <c r="K265" s="92">
        <v>0</v>
      </c>
      <c r="L265" s="92">
        <v>0</v>
      </c>
      <c r="M265" s="92">
        <v>0</v>
      </c>
      <c r="N265" s="92">
        <v>0</v>
      </c>
      <c r="O265" s="92">
        <v>0</v>
      </c>
      <c r="P265" s="92">
        <v>0</v>
      </c>
      <c r="Q265" s="92">
        <v>0</v>
      </c>
      <c r="R265" s="92">
        <v>0</v>
      </c>
      <c r="S265" s="92">
        <v>0</v>
      </c>
      <c r="T265" s="92">
        <v>0</v>
      </c>
      <c r="V265" s="177" t="s">
        <v>138</v>
      </c>
      <c r="W265" s="92">
        <v>0</v>
      </c>
      <c r="X265" s="92">
        <v>0</v>
      </c>
      <c r="Y265" s="92">
        <v>0</v>
      </c>
      <c r="Z265" s="92">
        <v>0</v>
      </c>
      <c r="AA265" s="92">
        <v>0</v>
      </c>
      <c r="AB265" s="374">
        <v>0</v>
      </c>
      <c r="AC265" s="374">
        <v>0</v>
      </c>
      <c r="AD265" s="374">
        <v>0</v>
      </c>
      <c r="AE265" s="502">
        <v>0</v>
      </c>
      <c r="AF265" s="502">
        <v>0</v>
      </c>
      <c r="AG265" s="502">
        <v>0</v>
      </c>
      <c r="AH265" s="502" t="s">
        <v>567</v>
      </c>
      <c r="AI265" s="502" t="s">
        <v>567</v>
      </c>
      <c r="AJ265" s="502">
        <v>0</v>
      </c>
      <c r="AK265" s="502">
        <v>0</v>
      </c>
      <c r="AL265" s="502">
        <v>0</v>
      </c>
      <c r="AM265" s="502">
        <v>0</v>
      </c>
      <c r="AN265" s="502">
        <v>0</v>
      </c>
    </row>
    <row r="266" spans="2:40" ht="15.6">
      <c r="B266" s="177" t="s">
        <v>139</v>
      </c>
      <c r="C266" s="92">
        <v>545</v>
      </c>
      <c r="D266" s="92">
        <v>-5224</v>
      </c>
      <c r="E266" s="92">
        <v>-5657</v>
      </c>
      <c r="F266" s="92">
        <v>-5657</v>
      </c>
      <c r="G266" s="92">
        <v>-5657</v>
      </c>
      <c r="H266" s="92">
        <v>-5657</v>
      </c>
      <c r="I266" s="92">
        <v>-4756</v>
      </c>
      <c r="J266" s="92">
        <v>-4756</v>
      </c>
      <c r="K266" s="92">
        <v>-4756</v>
      </c>
      <c r="L266" s="92">
        <v>-4756</v>
      </c>
      <c r="M266" s="92">
        <v>-3834</v>
      </c>
      <c r="N266" s="92">
        <v>-3834</v>
      </c>
      <c r="O266" s="92">
        <v>-3834</v>
      </c>
      <c r="P266" s="92">
        <v>-3834.435778</v>
      </c>
      <c r="Q266" s="92">
        <v>-16107.45349</v>
      </c>
      <c r="R266" s="92">
        <v>-16107.45349</v>
      </c>
      <c r="S266" s="92">
        <v>-15333</v>
      </c>
      <c r="T266" s="92">
        <v>-15332.966490000001</v>
      </c>
      <c r="V266" s="177" t="s">
        <v>139</v>
      </c>
      <c r="W266" s="92">
        <v>-6450.4312470000004</v>
      </c>
      <c r="X266" s="92">
        <v>-6450.4312470000004</v>
      </c>
      <c r="Y266" s="92">
        <v>-6450.4312470000004</v>
      </c>
      <c r="Z266" s="92">
        <v>-11246</v>
      </c>
      <c r="AA266" s="92">
        <v>-11245.944943</v>
      </c>
      <c r="AB266" s="374">
        <v>-11245.944943</v>
      </c>
      <c r="AC266" s="374">
        <v>-11245.944943</v>
      </c>
      <c r="AD266" s="374">
        <v>-16871</v>
      </c>
      <c r="AE266" s="502">
        <v>-16871</v>
      </c>
      <c r="AF266" s="502">
        <v>-16871.265189000002</v>
      </c>
      <c r="AG266" s="502">
        <v>-16871</v>
      </c>
      <c r="AH266" s="502">
        <v>-16871</v>
      </c>
      <c r="AI266" s="502">
        <v>-17212</v>
      </c>
      <c r="AJ266" s="502">
        <v>-17212.241001999999</v>
      </c>
      <c r="AK266" s="502">
        <v>-17212.241001999999</v>
      </c>
      <c r="AL266" s="502">
        <v>-16981.744381</v>
      </c>
      <c r="AM266" s="502">
        <v>-16981.744381</v>
      </c>
      <c r="AN266" s="502">
        <v>-16981.744381</v>
      </c>
    </row>
    <row r="267" spans="2:40" ht="15.6">
      <c r="B267" s="177" t="s">
        <v>140</v>
      </c>
      <c r="C267" s="92">
        <v>-5768</v>
      </c>
      <c r="D267" s="92">
        <v>-433</v>
      </c>
      <c r="E267" s="92">
        <v>69</v>
      </c>
      <c r="F267" s="92">
        <v>94</v>
      </c>
      <c r="G267" s="92">
        <v>-48</v>
      </c>
      <c r="H267" s="92">
        <v>900</v>
      </c>
      <c r="I267" s="92">
        <v>-44</v>
      </c>
      <c r="J267" s="92">
        <v>278</v>
      </c>
      <c r="K267" s="92">
        <v>831</v>
      </c>
      <c r="L267" s="92">
        <v>922</v>
      </c>
      <c r="M267" s="92">
        <v>-644</v>
      </c>
      <c r="N267" s="92">
        <v>-1439</v>
      </c>
      <c r="O267" s="92">
        <v>-2083</v>
      </c>
      <c r="P267" s="92">
        <v>-12273.017712000001</v>
      </c>
      <c r="Q267" s="92">
        <v>108.646835</v>
      </c>
      <c r="R267" s="92">
        <v>-167</v>
      </c>
      <c r="S267" s="92">
        <v>6542</v>
      </c>
      <c r="T267" s="92">
        <v>8882.5352430000003</v>
      </c>
      <c r="V267" s="177" t="s">
        <v>140</v>
      </c>
      <c r="W267" s="92">
        <v>128.16580300000001</v>
      </c>
      <c r="X267" s="92">
        <v>3053.7711129999998</v>
      </c>
      <c r="Y267" s="92">
        <v>-4101.3846700000004</v>
      </c>
      <c r="Z267" s="92">
        <v>0</v>
      </c>
      <c r="AA267" s="92">
        <v>-3185.9231129999998</v>
      </c>
      <c r="AB267" s="374">
        <v>-3223.411728</v>
      </c>
      <c r="AC267" s="374">
        <v>-5482.2086369999997</v>
      </c>
      <c r="AD267" s="374">
        <v>-5625</v>
      </c>
      <c r="AE267" s="502">
        <v>-333</v>
      </c>
      <c r="AF267" s="502">
        <v>-346.80069800000001</v>
      </c>
      <c r="AG267" s="502">
        <v>-346</v>
      </c>
      <c r="AH267" s="502">
        <v>-341</v>
      </c>
      <c r="AI267" s="502">
        <v>-13</v>
      </c>
      <c r="AJ267" s="502">
        <v>2.2790339999999998</v>
      </c>
      <c r="AK267" s="502">
        <v>77.742182999999997</v>
      </c>
      <c r="AL267" s="502">
        <v>230.496621</v>
      </c>
      <c r="AM267" s="502">
        <v>1.272502</v>
      </c>
      <c r="AN267" s="502">
        <v>0.68567900000000004</v>
      </c>
    </row>
    <row r="268" spans="2:40" ht="15.6">
      <c r="B268" s="177" t="s">
        <v>141</v>
      </c>
      <c r="C268" s="92">
        <v>0</v>
      </c>
      <c r="D268" s="92">
        <v>0</v>
      </c>
      <c r="E268" s="92">
        <v>0</v>
      </c>
      <c r="F268" s="92">
        <v>0</v>
      </c>
      <c r="G268" s="92">
        <v>0</v>
      </c>
      <c r="H268" s="92">
        <v>0</v>
      </c>
      <c r="I268" s="92">
        <v>0</v>
      </c>
      <c r="J268" s="92">
        <v>0</v>
      </c>
      <c r="K268" s="92">
        <v>0</v>
      </c>
      <c r="L268" s="92">
        <v>0</v>
      </c>
      <c r="M268" s="92">
        <v>0</v>
      </c>
      <c r="N268" s="92">
        <v>0</v>
      </c>
      <c r="O268" s="92">
        <v>0</v>
      </c>
      <c r="P268" s="92">
        <v>0</v>
      </c>
      <c r="Q268" s="92">
        <v>0</v>
      </c>
      <c r="R268" s="92">
        <v>0</v>
      </c>
      <c r="S268" s="92">
        <v>0</v>
      </c>
      <c r="T268" s="92">
        <v>0</v>
      </c>
      <c r="V268" s="177" t="s">
        <v>141</v>
      </c>
      <c r="W268" s="92">
        <v>0</v>
      </c>
      <c r="X268" s="92">
        <v>0</v>
      </c>
      <c r="Y268" s="92">
        <v>0</v>
      </c>
      <c r="Z268" s="92">
        <v>0</v>
      </c>
      <c r="AA268" s="92">
        <v>0</v>
      </c>
      <c r="AB268" s="374">
        <v>0</v>
      </c>
      <c r="AC268" s="374">
        <v>0</v>
      </c>
      <c r="AD268" s="374">
        <v>0</v>
      </c>
      <c r="AE268" s="502">
        <v>0</v>
      </c>
      <c r="AF268" s="502">
        <v>0</v>
      </c>
      <c r="AG268" s="502">
        <v>0</v>
      </c>
      <c r="AH268" s="502" t="s">
        <v>567</v>
      </c>
      <c r="AI268" s="502" t="s">
        <v>567</v>
      </c>
      <c r="AJ268" s="502">
        <v>0</v>
      </c>
      <c r="AK268" s="502">
        <v>0</v>
      </c>
      <c r="AL268" s="502">
        <v>0</v>
      </c>
      <c r="AM268" s="502">
        <v>0</v>
      </c>
      <c r="AN268" s="502">
        <v>0</v>
      </c>
    </row>
    <row r="269" spans="2:40" ht="15">
      <c r="B269" s="160" t="s">
        <v>144</v>
      </c>
      <c r="C269" s="165">
        <v>24976</v>
      </c>
      <c r="D269" s="165">
        <v>24542</v>
      </c>
      <c r="E269" s="165">
        <v>24611</v>
      </c>
      <c r="F269" s="165">
        <v>24636</v>
      </c>
      <c r="G269" s="165">
        <v>24494</v>
      </c>
      <c r="H269" s="165">
        <v>25442</v>
      </c>
      <c r="I269" s="165">
        <v>25399</v>
      </c>
      <c r="J269" s="165">
        <v>25721</v>
      </c>
      <c r="K269" s="165">
        <v>26274</v>
      </c>
      <c r="L269" s="165">
        <v>26365</v>
      </c>
      <c r="M269" s="165">
        <v>25721</v>
      </c>
      <c r="N269" s="165">
        <v>24926</v>
      </c>
      <c r="O269" s="165">
        <v>24282</v>
      </c>
      <c r="P269" s="165">
        <f>SUM(P263:P268)</f>
        <v>14091.572111000001</v>
      </c>
      <c r="Q269" s="165">
        <f>SUM(Q263:Q268)</f>
        <v>14200.218946000001</v>
      </c>
      <c r="R269" s="165">
        <v>13924.572111000001</v>
      </c>
      <c r="S269" s="165">
        <v>21408.025601000001</v>
      </c>
      <c r="T269" s="165">
        <v>23748.594354000001</v>
      </c>
      <c r="V269" s="160" t="s">
        <v>144</v>
      </c>
      <c r="W269" s="375">
        <v>23876.760157000001</v>
      </c>
      <c r="X269" s="375">
        <v>26802.365467</v>
      </c>
      <c r="Y269" s="375">
        <v>19647.209684000001</v>
      </c>
      <c r="Z269" s="375">
        <v>18953</v>
      </c>
      <c r="AA269" s="375">
        <v>15767.157544999998</v>
      </c>
      <c r="AB269" s="375">
        <v>4942.7579300000007</v>
      </c>
      <c r="AC269" s="375">
        <v>2683.961021000001</v>
      </c>
      <c r="AD269" s="375">
        <v>2541</v>
      </c>
      <c r="AE269" s="503">
        <v>2208</v>
      </c>
      <c r="AF269" s="503">
        <v>2194.0487139999996</v>
      </c>
      <c r="AG269" s="503">
        <v>2195</v>
      </c>
      <c r="AH269" s="503">
        <v>2200</v>
      </c>
      <c r="AI269" s="503">
        <v>2187</v>
      </c>
      <c r="AJ269" s="503">
        <v>2202.1526330000024</v>
      </c>
      <c r="AK269" s="503">
        <v>277.6157820000023</v>
      </c>
      <c r="AL269" s="503">
        <v>430.3702200000007</v>
      </c>
      <c r="AM269" s="503">
        <v>431.64272200000067</v>
      </c>
      <c r="AN269" s="503">
        <v>431.05589900000069</v>
      </c>
    </row>
    <row r="270" spans="2:40" ht="15">
      <c r="B270" s="114" t="s">
        <v>145</v>
      </c>
      <c r="C270" s="164">
        <v>150015</v>
      </c>
      <c r="D270" s="164">
        <v>135060</v>
      </c>
      <c r="E270" s="164">
        <v>125840</v>
      </c>
      <c r="F270" s="164">
        <v>128836</v>
      </c>
      <c r="G270" s="164">
        <v>113982</v>
      </c>
      <c r="H270" s="164">
        <v>117618</v>
      </c>
      <c r="I270" s="164">
        <v>108818</v>
      </c>
      <c r="J270" s="164">
        <v>111355</v>
      </c>
      <c r="K270" s="164">
        <v>102220</v>
      </c>
      <c r="L270" s="164">
        <v>104641</v>
      </c>
      <c r="M270" s="164">
        <v>96099</v>
      </c>
      <c r="N270" s="164">
        <v>95897</v>
      </c>
      <c r="O270" s="164">
        <v>81955</v>
      </c>
      <c r="P270" s="164">
        <f>+P260+P269</f>
        <v>79114.659327000001</v>
      </c>
      <c r="Q270" s="164">
        <f>+Q260+Q269</f>
        <v>74479.761942700017</v>
      </c>
      <c r="R270" s="164">
        <v>71782.572111000001</v>
      </c>
      <c r="S270" s="164">
        <v>79996.025601000001</v>
      </c>
      <c r="T270" s="164">
        <v>79875.014695999998</v>
      </c>
      <c r="V270" s="114" t="s">
        <v>145</v>
      </c>
      <c r="W270" s="373">
        <v>33960.308084000004</v>
      </c>
      <c r="X270" s="373">
        <v>33469.117766999996</v>
      </c>
      <c r="Y270" s="373">
        <v>25122.148212</v>
      </c>
      <c r="Z270" s="373">
        <v>26832</v>
      </c>
      <c r="AA270" s="373">
        <v>19049.726115999998</v>
      </c>
      <c r="AB270" s="373">
        <v>5723.5908740000004</v>
      </c>
      <c r="AC270" s="373">
        <v>2941.3245650000008</v>
      </c>
      <c r="AD270" s="373">
        <v>2890</v>
      </c>
      <c r="AE270" s="500">
        <v>2519</v>
      </c>
      <c r="AF270" s="500">
        <v>2504.2413449999995</v>
      </c>
      <c r="AG270" s="500">
        <v>2483</v>
      </c>
      <c r="AH270" s="500">
        <v>2461</v>
      </c>
      <c r="AI270" s="500">
        <v>2405</v>
      </c>
      <c r="AJ270" s="500">
        <v>2404.6041010000026</v>
      </c>
      <c r="AK270" s="500">
        <v>406.55715800000229</v>
      </c>
      <c r="AL270" s="500">
        <v>558.69422000000066</v>
      </c>
      <c r="AM270" s="500">
        <v>558.4919340000007</v>
      </c>
      <c r="AN270" s="500">
        <v>559.05589900000064</v>
      </c>
    </row>
    <row r="271" spans="2:40" ht="15.6">
      <c r="B271" s="125"/>
      <c r="C271" s="125"/>
      <c r="D271" s="125"/>
      <c r="E271" s="125"/>
      <c r="F271" s="125"/>
      <c r="G271" s="125"/>
      <c r="H271" s="125"/>
      <c r="I271" s="125"/>
      <c r="J271" s="125"/>
      <c r="K271" s="125"/>
      <c r="L271" s="125"/>
      <c r="M271" s="125"/>
      <c r="N271" s="125"/>
      <c r="O271" s="125"/>
      <c r="Z271" s="367"/>
      <c r="AA271" s="367"/>
      <c r="AB271" s="367"/>
      <c r="AC271" s="367"/>
      <c r="AD271" s="367"/>
      <c r="AE271" s="496"/>
      <c r="AF271" s="496"/>
      <c r="AG271" s="496"/>
      <c r="AH271" s="496"/>
      <c r="AI271" s="496"/>
      <c r="AJ271" s="496"/>
      <c r="AK271" s="496"/>
      <c r="AL271" s="496"/>
      <c r="AM271" s="496"/>
      <c r="AN271" s="496"/>
    </row>
    <row r="272" spans="2:40" ht="15.6">
      <c r="B272" s="125"/>
      <c r="C272" s="125"/>
      <c r="D272" s="125"/>
      <c r="E272" s="125"/>
      <c r="F272" s="125"/>
      <c r="G272" s="125"/>
      <c r="H272" s="125"/>
      <c r="I272" s="125"/>
      <c r="J272" s="125"/>
      <c r="K272" s="125"/>
      <c r="L272" s="125"/>
      <c r="M272" s="125"/>
      <c r="N272" s="125"/>
      <c r="O272" s="125"/>
      <c r="Z272" s="367"/>
      <c r="AA272" s="367"/>
      <c r="AB272" s="367"/>
      <c r="AC272" s="367"/>
      <c r="AD272" s="367"/>
      <c r="AE272" s="496"/>
      <c r="AF272" s="496"/>
      <c r="AG272" s="496"/>
      <c r="AH272" s="496"/>
      <c r="AI272" s="496"/>
      <c r="AJ272" s="496"/>
      <c r="AK272" s="496"/>
      <c r="AL272" s="496"/>
      <c r="AM272" s="496"/>
      <c r="AN272" s="496"/>
    </row>
    <row r="273" spans="2:40" ht="15.6">
      <c r="B273" s="125"/>
      <c r="C273" s="125"/>
      <c r="D273" s="125"/>
      <c r="E273" s="125"/>
      <c r="F273" s="125"/>
      <c r="G273" s="125"/>
      <c r="H273" s="125"/>
      <c r="I273" s="125"/>
      <c r="J273" s="125"/>
      <c r="K273" s="125"/>
      <c r="L273" s="125"/>
      <c r="M273" s="125"/>
      <c r="N273" s="125"/>
      <c r="O273" s="125"/>
      <c r="Z273" s="367"/>
      <c r="AA273" s="367"/>
      <c r="AB273" s="367"/>
      <c r="AC273" s="367"/>
      <c r="AD273" s="367"/>
      <c r="AE273" s="496"/>
      <c r="AF273" s="496"/>
      <c r="AG273" s="496"/>
      <c r="AH273" s="496"/>
      <c r="AI273" s="496"/>
      <c r="AJ273" s="496"/>
      <c r="AK273" s="496"/>
      <c r="AL273" s="496"/>
      <c r="AM273" s="496"/>
      <c r="AN273" s="496"/>
    </row>
    <row r="274" spans="2:40" ht="15.6">
      <c r="B274" s="53" t="s">
        <v>575</v>
      </c>
      <c r="C274" s="29"/>
      <c r="D274" s="29"/>
      <c r="E274" s="30"/>
      <c r="F274" s="29"/>
      <c r="G274" s="29"/>
      <c r="H274" s="29"/>
      <c r="I274" s="30"/>
      <c r="J274" s="29"/>
      <c r="K274" s="29"/>
      <c r="L274" s="29"/>
      <c r="M274" s="30"/>
      <c r="N274" s="29"/>
      <c r="O274" s="29"/>
      <c r="V274" s="53" t="s">
        <v>575</v>
      </c>
      <c r="Z274" s="367"/>
      <c r="AA274" s="367"/>
      <c r="AB274" s="367"/>
      <c r="AC274" s="367"/>
      <c r="AD274" s="367"/>
      <c r="AE274" s="496"/>
      <c r="AF274" s="496"/>
      <c r="AG274" s="496"/>
      <c r="AH274" s="496"/>
      <c r="AI274" s="496"/>
      <c r="AJ274" s="496"/>
      <c r="AK274" s="496"/>
      <c r="AL274" s="496"/>
      <c r="AM274" s="496"/>
      <c r="AN274" s="496"/>
    </row>
    <row r="275" spans="2:40" ht="15.6">
      <c r="B275" s="424" t="s">
        <v>566</v>
      </c>
      <c r="C275" s="125"/>
      <c r="D275" s="125"/>
      <c r="E275" s="125"/>
      <c r="F275" s="125"/>
      <c r="G275" s="125"/>
      <c r="H275" s="125"/>
      <c r="I275" s="125"/>
      <c r="J275" s="125"/>
      <c r="K275" s="125"/>
      <c r="L275" s="125"/>
      <c r="M275" s="125"/>
      <c r="N275" s="125"/>
      <c r="O275" s="125"/>
      <c r="V275" s="424" t="s">
        <v>566</v>
      </c>
      <c r="Z275" s="367"/>
      <c r="AA275" s="367"/>
      <c r="AB275" s="367"/>
      <c r="AC275" s="367"/>
      <c r="AD275" s="367"/>
      <c r="AE275" s="496"/>
      <c r="AF275" s="496"/>
      <c r="AG275" s="496"/>
      <c r="AH275" s="496"/>
      <c r="AI275" s="496"/>
      <c r="AJ275" s="496"/>
      <c r="AK275" s="496"/>
      <c r="AL275" s="496"/>
      <c r="AM275" s="496"/>
      <c r="AN275" s="496"/>
    </row>
    <row r="276" spans="2:40" ht="7.5" customHeight="1">
      <c r="B276" s="31"/>
      <c r="C276" s="31"/>
      <c r="D276" s="31"/>
      <c r="E276" s="31"/>
      <c r="F276" s="31"/>
      <c r="G276" s="31"/>
      <c r="H276" s="31"/>
      <c r="I276" s="31"/>
      <c r="J276" s="31"/>
      <c r="K276" s="31"/>
      <c r="L276" s="31"/>
      <c r="M276" s="31"/>
      <c r="N276" s="31"/>
      <c r="O276" s="31"/>
      <c r="Z276" s="367"/>
      <c r="AA276" s="367"/>
      <c r="AB276" s="367"/>
      <c r="AC276" s="367"/>
      <c r="AD276" s="367"/>
      <c r="AE276" s="496"/>
      <c r="AF276" s="496"/>
      <c r="AG276" s="496"/>
      <c r="AH276" s="496"/>
      <c r="AI276" s="496"/>
      <c r="AJ276" s="496"/>
      <c r="AK276" s="496"/>
      <c r="AL276" s="496"/>
      <c r="AM276" s="496"/>
      <c r="AN276" s="496"/>
    </row>
    <row r="277" spans="2:40" ht="15">
      <c r="B277" s="422"/>
      <c r="C277" s="423">
        <v>2016</v>
      </c>
      <c r="D277" s="423">
        <v>2017</v>
      </c>
      <c r="E277" s="423" t="s">
        <v>35</v>
      </c>
      <c r="F277" s="423" t="s">
        <v>36</v>
      </c>
      <c r="G277" s="423" t="s">
        <v>37</v>
      </c>
      <c r="H277" s="423" t="s">
        <v>38</v>
      </c>
      <c r="I277" s="423" t="s">
        <v>39</v>
      </c>
      <c r="J277" s="423" t="s">
        <v>40</v>
      </c>
      <c r="K277" s="423" t="s">
        <v>41</v>
      </c>
      <c r="L277" s="423" t="s">
        <v>42</v>
      </c>
      <c r="M277" s="423" t="s">
        <v>43</v>
      </c>
      <c r="N277" s="423" t="s">
        <v>44</v>
      </c>
      <c r="O277" s="423" t="s">
        <v>45</v>
      </c>
      <c r="P277" s="219" t="s">
        <v>46</v>
      </c>
      <c r="Q277" s="219" t="s">
        <v>47</v>
      </c>
      <c r="R277" s="219" t="s">
        <v>48</v>
      </c>
      <c r="S277" s="219" t="s">
        <v>49</v>
      </c>
      <c r="T277" s="219" t="s">
        <v>50</v>
      </c>
      <c r="V277" s="422"/>
      <c r="W277" s="368" t="s">
        <v>52</v>
      </c>
      <c r="X277" s="368" t="s">
        <v>53</v>
      </c>
      <c r="Y277" s="368" t="s">
        <v>54</v>
      </c>
      <c r="Z277" s="368" t="s">
        <v>55</v>
      </c>
      <c r="AA277" s="368" t="str">
        <f>+AA6</f>
        <v>1T23</v>
      </c>
      <c r="AB277" s="368" t="s">
        <v>57</v>
      </c>
      <c r="AC277" s="368" t="s">
        <v>58</v>
      </c>
      <c r="AD277" s="368" t="s">
        <v>59</v>
      </c>
      <c r="AE277" s="368" t="s">
        <v>60</v>
      </c>
      <c r="AF277" s="368" t="s">
        <v>61</v>
      </c>
      <c r="AG277" s="368" t="s">
        <v>62</v>
      </c>
      <c r="AH277" s="368" t="s">
        <v>59</v>
      </c>
      <c r="AI277" s="368" t="s">
        <v>64</v>
      </c>
      <c r="AJ277" s="368" t="s">
        <v>65</v>
      </c>
      <c r="AK277" s="368" t="str">
        <f>+AK185</f>
        <v>3T25</v>
      </c>
      <c r="AL277" s="368" t="str">
        <f>+$AL$6</f>
        <v>4T25</v>
      </c>
      <c r="AM277" s="368" t="s">
        <v>64</v>
      </c>
      <c r="AN277" s="368" t="str">
        <f>+AN6</f>
        <v>2T26</v>
      </c>
    </row>
    <row r="278" spans="2:40" ht="2.85" customHeight="1">
      <c r="B278" s="130"/>
      <c r="C278" s="31"/>
      <c r="D278" s="31"/>
      <c r="E278" s="31"/>
      <c r="F278" s="31"/>
      <c r="G278" s="31"/>
      <c r="H278" s="31"/>
      <c r="I278" s="31"/>
      <c r="J278" s="31"/>
      <c r="K278" s="31"/>
      <c r="L278" s="31"/>
      <c r="M278" s="31"/>
      <c r="N278" s="31"/>
      <c r="O278" s="31"/>
      <c r="S278">
        <v>386</v>
      </c>
      <c r="W278" s="367"/>
      <c r="X278" s="367">
        <v>0</v>
      </c>
      <c r="Z278" s="367"/>
      <c r="AA278" s="367"/>
      <c r="AB278" s="367"/>
      <c r="AC278" s="367"/>
      <c r="AD278" s="367"/>
      <c r="AE278" s="496"/>
      <c r="AF278" s="496"/>
      <c r="AG278" s="496"/>
      <c r="AH278" s="496"/>
      <c r="AI278" s="496"/>
      <c r="AJ278" s="496"/>
      <c r="AK278" s="496"/>
      <c r="AL278" s="496"/>
      <c r="AM278" s="496"/>
      <c r="AN278" s="496"/>
    </row>
    <row r="279" spans="2:40" ht="15.6">
      <c r="B279" s="65" t="s">
        <v>66</v>
      </c>
      <c r="C279" s="100">
        <v>65</v>
      </c>
      <c r="D279" s="100">
        <v>120</v>
      </c>
      <c r="E279" s="100">
        <v>105</v>
      </c>
      <c r="F279" s="100">
        <v>12</v>
      </c>
      <c r="G279" s="100">
        <v>138</v>
      </c>
      <c r="H279" s="100">
        <v>168</v>
      </c>
      <c r="I279" s="100">
        <v>1393</v>
      </c>
      <c r="J279" s="100">
        <v>717</v>
      </c>
      <c r="K279" s="100">
        <v>756</v>
      </c>
      <c r="L279" s="100">
        <v>1676</v>
      </c>
      <c r="M279" s="100">
        <v>37</v>
      </c>
      <c r="N279" s="100">
        <v>224</v>
      </c>
      <c r="O279" s="100">
        <v>141</v>
      </c>
      <c r="P279" s="100">
        <v>1015.343393</v>
      </c>
      <c r="Q279" s="100">
        <v>-425.63460600000002</v>
      </c>
      <c r="R279" s="100">
        <v>398.63460600000002</v>
      </c>
      <c r="S279" s="100">
        <v>310</v>
      </c>
      <c r="T279" s="100">
        <v>1360.753031</v>
      </c>
      <c r="V279" s="65" t="s">
        <v>66</v>
      </c>
      <c r="W279" s="100">
        <v>4107.2434359999997</v>
      </c>
      <c r="X279" s="100">
        <v>7474.8156929999996</v>
      </c>
      <c r="Y279" s="100">
        <v>7235.0251440000011</v>
      </c>
      <c r="Z279" s="100">
        <v>13008</v>
      </c>
      <c r="AA279" s="100">
        <v>8335.9809719999994</v>
      </c>
      <c r="AB279" s="100">
        <v>7343.1948150000007</v>
      </c>
      <c r="AC279" s="100">
        <v>1626.9545599999983</v>
      </c>
      <c r="AD279" s="100">
        <v>6046</v>
      </c>
      <c r="AE279" s="100">
        <v>11479</v>
      </c>
      <c r="AF279" s="100">
        <v>6363.3013890000002</v>
      </c>
      <c r="AG279" s="100">
        <v>3880</v>
      </c>
      <c r="AH279" s="100">
        <v>6045.8120879999997</v>
      </c>
      <c r="AI279" s="100">
        <v>3443</v>
      </c>
      <c r="AJ279" s="100">
        <v>1506.0522489999998</v>
      </c>
      <c r="AK279" s="100">
        <v>-718.03607599999941</v>
      </c>
      <c r="AL279" s="100">
        <v>-536.47822000000042</v>
      </c>
      <c r="AM279" s="100">
        <v>0</v>
      </c>
      <c r="AN279" s="100">
        <v>0</v>
      </c>
    </row>
    <row r="280" spans="2:40" ht="15.6">
      <c r="B280" s="65" t="s">
        <v>67</v>
      </c>
      <c r="C280" s="100">
        <v>58</v>
      </c>
      <c r="D280" s="100">
        <v>106</v>
      </c>
      <c r="E280" s="100">
        <v>93</v>
      </c>
      <c r="F280" s="100">
        <v>10</v>
      </c>
      <c r="G280" s="100">
        <v>123</v>
      </c>
      <c r="H280" s="100">
        <v>149</v>
      </c>
      <c r="I280" s="100">
        <v>1233</v>
      </c>
      <c r="J280" s="100">
        <v>635</v>
      </c>
      <c r="K280" s="100">
        <v>669</v>
      </c>
      <c r="L280" s="100">
        <v>1483</v>
      </c>
      <c r="M280" s="100">
        <v>32</v>
      </c>
      <c r="N280" s="100">
        <v>195</v>
      </c>
      <c r="O280" s="100">
        <v>122</v>
      </c>
      <c r="P280" s="100">
        <v>882.90729899999997</v>
      </c>
      <c r="Q280" s="100">
        <v>370.11704800000001</v>
      </c>
      <c r="R280" s="100">
        <v>-346.11704800000001</v>
      </c>
      <c r="S280" s="100">
        <v>222</v>
      </c>
      <c r="T280" s="100">
        <v>1230.828722</v>
      </c>
      <c r="V280" s="65" t="s">
        <v>67</v>
      </c>
      <c r="W280" s="100">
        <v>3571.5160310000001</v>
      </c>
      <c r="X280" s="100">
        <v>6499.8397329999998</v>
      </c>
      <c r="Y280" s="100">
        <v>269.79700199999934</v>
      </c>
      <c r="Z280" s="100">
        <v>17333</v>
      </c>
      <c r="AA280" s="100">
        <v>7248.6791050000002</v>
      </c>
      <c r="AB280" s="100">
        <v>6499.8397329999998</v>
      </c>
      <c r="AC280" s="100">
        <v>6291.3262119999999</v>
      </c>
      <c r="AD280" s="100">
        <v>11312</v>
      </c>
      <c r="AE280" s="100">
        <v>9982</v>
      </c>
      <c r="AF280" s="100">
        <v>5533.3055559999993</v>
      </c>
      <c r="AG280" s="100">
        <v>3374</v>
      </c>
      <c r="AH280" s="100">
        <v>11311.721733999999</v>
      </c>
      <c r="AI280" s="100">
        <v>1824</v>
      </c>
      <c r="AJ280" s="100">
        <v>0</v>
      </c>
      <c r="AK280" s="100">
        <v>-642.00294200000008</v>
      </c>
      <c r="AL280" s="100">
        <v>0</v>
      </c>
      <c r="AM280" s="100">
        <v>0</v>
      </c>
      <c r="AN280" s="100">
        <v>2931.6537130000002</v>
      </c>
    </row>
    <row r="281" spans="2:40" ht="15.6">
      <c r="B281" s="124" t="s">
        <v>68</v>
      </c>
      <c r="C281" s="131">
        <v>7</v>
      </c>
      <c r="D281" s="131">
        <v>14</v>
      </c>
      <c r="E281" s="131">
        <v>12</v>
      </c>
      <c r="F281" s="131">
        <v>2</v>
      </c>
      <c r="G281" s="131">
        <v>15</v>
      </c>
      <c r="H281" s="131">
        <v>19</v>
      </c>
      <c r="I281" s="131">
        <v>160</v>
      </c>
      <c r="J281" s="131">
        <v>82</v>
      </c>
      <c r="K281" s="131">
        <v>87</v>
      </c>
      <c r="L281" s="131">
        <v>193</v>
      </c>
      <c r="M281" s="131">
        <v>5</v>
      </c>
      <c r="N281" s="131">
        <v>29</v>
      </c>
      <c r="O281" s="131">
        <v>19</v>
      </c>
      <c r="P281" s="131">
        <v>132.43609400000003</v>
      </c>
      <c r="Q281" s="131">
        <f>+Q279+Q280</f>
        <v>-55.517558000000008</v>
      </c>
      <c r="R281" s="131">
        <v>52.517558000000008</v>
      </c>
      <c r="S281" s="131">
        <v>88</v>
      </c>
      <c r="T281" s="131">
        <v>129.92430899999999</v>
      </c>
      <c r="V281" s="124" t="s">
        <v>69</v>
      </c>
      <c r="W281" s="131">
        <v>535.72740499999964</v>
      </c>
      <c r="X281" s="131">
        <v>974.97595999999976</v>
      </c>
      <c r="Y281" s="131">
        <v>6965.2281420000018</v>
      </c>
      <c r="Z281" s="131">
        <v>-4325</v>
      </c>
      <c r="AA281" s="131">
        <v>1087.3018669999992</v>
      </c>
      <c r="AB281" s="131">
        <v>843.35508200000095</v>
      </c>
      <c r="AC281" s="131">
        <v>-4664.3716520000016</v>
      </c>
      <c r="AD281" s="131">
        <v>-5266</v>
      </c>
      <c r="AE281" s="131">
        <v>1497</v>
      </c>
      <c r="AF281" s="131">
        <v>829.99583300000086</v>
      </c>
      <c r="AG281" s="131">
        <v>506</v>
      </c>
      <c r="AH281" s="131">
        <v>-5265.9096459999964</v>
      </c>
      <c r="AI281" s="131">
        <v>1620</v>
      </c>
      <c r="AJ281" s="131">
        <v>1506.0522489999998</v>
      </c>
      <c r="AK281" s="131">
        <v>-76.033133999999336</v>
      </c>
      <c r="AL281" s="131">
        <v>-536.47822000000042</v>
      </c>
      <c r="AM281" s="131">
        <v>0</v>
      </c>
      <c r="AN281" s="131">
        <v>-2931.6537130000002</v>
      </c>
    </row>
    <row r="282" spans="2:40" ht="7.5" customHeight="1">
      <c r="B282" s="65"/>
      <c r="C282" s="100"/>
      <c r="D282" s="100"/>
      <c r="E282" s="100"/>
      <c r="F282" s="100"/>
      <c r="G282" s="100"/>
      <c r="H282" s="100"/>
      <c r="I282" s="100"/>
      <c r="J282" s="100"/>
      <c r="K282" s="100"/>
      <c r="L282" s="100"/>
      <c r="M282" s="100"/>
      <c r="N282" s="100"/>
      <c r="O282" s="100"/>
      <c r="P282" s="100"/>
      <c r="Q282" s="100"/>
      <c r="R282" s="100"/>
      <c r="S282" s="100">
        <v>0</v>
      </c>
      <c r="T282" s="100"/>
      <c r="W282" s="100"/>
      <c r="X282" s="100">
        <v>0</v>
      </c>
      <c r="Y282" s="100"/>
      <c r="Z282" s="100"/>
      <c r="AA282" s="100"/>
      <c r="AB282" s="100"/>
      <c r="AC282" s="100"/>
      <c r="AD282" s="100"/>
      <c r="AE282" s="100"/>
      <c r="AF282" s="100"/>
      <c r="AG282" s="100"/>
      <c r="AH282" s="100"/>
      <c r="AI282" s="100" t="s">
        <v>567</v>
      </c>
      <c r="AJ282" s="100">
        <v>0</v>
      </c>
      <c r="AK282" s="100">
        <v>0</v>
      </c>
      <c r="AL282" s="100">
        <v>0</v>
      </c>
      <c r="AM282" s="100">
        <v>0</v>
      </c>
      <c r="AN282" s="100">
        <v>0</v>
      </c>
    </row>
    <row r="283" spans="2:40" ht="15.6">
      <c r="B283" s="65" t="s">
        <v>550</v>
      </c>
      <c r="C283" s="100">
        <v>9556</v>
      </c>
      <c r="D283" s="100">
        <v>8502</v>
      </c>
      <c r="E283" s="100">
        <v>3058</v>
      </c>
      <c r="F283" s="100">
        <v>2083</v>
      </c>
      <c r="G283" s="100">
        <v>1675</v>
      </c>
      <c r="H283" s="100">
        <v>2351</v>
      </c>
      <c r="I283" s="100">
        <v>3526</v>
      </c>
      <c r="J283" s="100">
        <v>2027</v>
      </c>
      <c r="K283" s="100">
        <v>1726</v>
      </c>
      <c r="L283" s="100">
        <v>2225</v>
      </c>
      <c r="M283" s="100">
        <v>3704</v>
      </c>
      <c r="N283" s="100">
        <v>2436</v>
      </c>
      <c r="O283" s="100">
        <v>1830</v>
      </c>
      <c r="P283" s="100">
        <v>2723.318949</v>
      </c>
      <c r="Q283" s="100">
        <v>3415.3201469999999</v>
      </c>
      <c r="R283" s="100">
        <v>2324.6798530000001</v>
      </c>
      <c r="S283" s="100">
        <v>2519</v>
      </c>
      <c r="T283" s="100">
        <v>9145.3632689999995</v>
      </c>
      <c r="V283" s="65" t="s">
        <v>550</v>
      </c>
      <c r="W283" s="100">
        <v>4839.7960149999999</v>
      </c>
      <c r="X283" s="100">
        <v>2593.6193430000003</v>
      </c>
      <c r="Y283" s="100">
        <v>3111.5100440000006</v>
      </c>
      <c r="Z283" s="100">
        <v>4044</v>
      </c>
      <c r="AA283" s="100">
        <v>3925.9564099999998</v>
      </c>
      <c r="AB283" s="100">
        <v>3103.6661240000003</v>
      </c>
      <c r="AC283" s="100">
        <v>5533.2000800000005</v>
      </c>
      <c r="AD283" s="100">
        <v>7160</v>
      </c>
      <c r="AE283" s="100">
        <v>8843</v>
      </c>
      <c r="AF283" s="100">
        <v>6756.3137589999988</v>
      </c>
      <c r="AG283" s="100">
        <v>5979</v>
      </c>
      <c r="AH283" s="100">
        <v>7160.4829429999991</v>
      </c>
      <c r="AI283" s="100">
        <v>10003</v>
      </c>
      <c r="AJ283" s="100">
        <v>6433.91878</v>
      </c>
      <c r="AK283" s="100">
        <v>6690.3051970000015</v>
      </c>
      <c r="AL283" s="100">
        <v>10242.222195999999</v>
      </c>
      <c r="AM283" s="100">
        <v>8906.7117949999993</v>
      </c>
      <c r="AN283" s="100">
        <v>757.18531200000143</v>
      </c>
    </row>
    <row r="284" spans="2:40" ht="15.6">
      <c r="B284" s="65" t="s">
        <v>551</v>
      </c>
      <c r="C284" s="100">
        <v>15216</v>
      </c>
      <c r="D284" s="100">
        <v>11612</v>
      </c>
      <c r="E284" s="100">
        <v>2726</v>
      </c>
      <c r="F284" s="100">
        <v>2041</v>
      </c>
      <c r="G284" s="100">
        <v>1993</v>
      </c>
      <c r="H284" s="100">
        <v>1908</v>
      </c>
      <c r="I284" s="100">
        <v>2707</v>
      </c>
      <c r="J284" s="100">
        <v>2657</v>
      </c>
      <c r="K284" s="100">
        <v>2596</v>
      </c>
      <c r="L284" s="100">
        <v>2453</v>
      </c>
      <c r="M284" s="100">
        <v>2271</v>
      </c>
      <c r="N284" s="100">
        <v>1641</v>
      </c>
      <c r="O284" s="100">
        <v>938</v>
      </c>
      <c r="P284" s="100">
        <v>-564.52588099999991</v>
      </c>
      <c r="Q284" s="100">
        <v>918.475189</v>
      </c>
      <c r="R284" s="100">
        <v>587.524811</v>
      </c>
      <c r="S284" s="100">
        <v>810</v>
      </c>
      <c r="T284" s="100">
        <v>5981.2693849999996</v>
      </c>
      <c r="V284" s="65" t="s">
        <v>551</v>
      </c>
      <c r="W284" s="100">
        <v>1158.8954659999999</v>
      </c>
      <c r="X284" s="100">
        <v>2144.6996020000001</v>
      </c>
      <c r="Y284" s="100">
        <v>2812.5559699999999</v>
      </c>
      <c r="Z284" s="100">
        <v>1862</v>
      </c>
      <c r="AA284" s="100">
        <v>2238.285562</v>
      </c>
      <c r="AB284" s="100">
        <v>2227.5051469999999</v>
      </c>
      <c r="AC284" s="100">
        <v>1018.8690880000004</v>
      </c>
      <c r="AD284" s="100">
        <v>439</v>
      </c>
      <c r="AE284" s="100">
        <v>24</v>
      </c>
      <c r="AF284" s="100">
        <v>0</v>
      </c>
      <c r="AG284" s="100">
        <v>0</v>
      </c>
      <c r="AH284" s="100">
        <v>439.26939200000015</v>
      </c>
      <c r="AI284" s="100">
        <v>288</v>
      </c>
      <c r="AJ284" s="100">
        <v>254.98700500000001</v>
      </c>
      <c r="AK284" s="100">
        <v>184.70510100000001</v>
      </c>
      <c r="AL284" s="100">
        <v>146.76174100000003</v>
      </c>
      <c r="AM284" s="100">
        <v>103.144133</v>
      </c>
      <c r="AN284" s="100">
        <v>0</v>
      </c>
    </row>
    <row r="285" spans="2:40" ht="15.6">
      <c r="B285" s="65" t="s">
        <v>76</v>
      </c>
      <c r="C285" s="100">
        <v>0</v>
      </c>
      <c r="D285" s="100">
        <v>0</v>
      </c>
      <c r="E285" s="100">
        <v>0</v>
      </c>
      <c r="F285" s="100">
        <v>0</v>
      </c>
      <c r="G285" s="100">
        <v>0</v>
      </c>
      <c r="H285" s="100">
        <v>0</v>
      </c>
      <c r="I285" s="100">
        <v>0</v>
      </c>
      <c r="J285" s="100">
        <v>0</v>
      </c>
      <c r="K285" s="100">
        <v>0</v>
      </c>
      <c r="L285" s="100">
        <v>0</v>
      </c>
      <c r="M285" s="100">
        <v>0</v>
      </c>
      <c r="N285" s="100">
        <v>0</v>
      </c>
      <c r="O285" s="100">
        <v>0</v>
      </c>
      <c r="P285" s="100">
        <v>0</v>
      </c>
      <c r="Q285" s="100">
        <v>0</v>
      </c>
      <c r="R285" s="100">
        <v>0</v>
      </c>
      <c r="S285" s="100">
        <v>0</v>
      </c>
      <c r="T285" s="100">
        <v>0</v>
      </c>
      <c r="V285" s="65" t="s">
        <v>76</v>
      </c>
      <c r="W285" s="100">
        <v>0</v>
      </c>
      <c r="X285" s="100">
        <v>0</v>
      </c>
      <c r="Y285" s="100">
        <v>0</v>
      </c>
      <c r="Z285" s="100">
        <v>0</v>
      </c>
      <c r="AA285" s="100">
        <v>0</v>
      </c>
      <c r="AB285" s="100">
        <v>0</v>
      </c>
      <c r="AC285" s="100">
        <v>0</v>
      </c>
      <c r="AD285" s="100">
        <v>0</v>
      </c>
      <c r="AE285" s="100">
        <v>0</v>
      </c>
      <c r="AF285" s="100">
        <v>0</v>
      </c>
      <c r="AG285" s="100">
        <v>0</v>
      </c>
      <c r="AH285" s="100">
        <v>0</v>
      </c>
      <c r="AI285" s="100" t="s">
        <v>567</v>
      </c>
      <c r="AJ285" s="100">
        <v>0</v>
      </c>
      <c r="AK285" s="100">
        <v>0</v>
      </c>
      <c r="AL285" s="100">
        <v>0</v>
      </c>
      <c r="AM285" s="100">
        <v>0</v>
      </c>
      <c r="AN285" s="100">
        <v>0</v>
      </c>
    </row>
    <row r="286" spans="2:40" ht="15.6">
      <c r="B286" s="65" t="s">
        <v>77</v>
      </c>
      <c r="C286" s="100">
        <v>9020</v>
      </c>
      <c r="D286" s="100">
        <v>8023</v>
      </c>
      <c r="E286" s="100">
        <v>2885</v>
      </c>
      <c r="F286" s="100">
        <v>1973</v>
      </c>
      <c r="G286" s="100">
        <v>1591</v>
      </c>
      <c r="H286" s="100">
        <v>2249</v>
      </c>
      <c r="I286" s="100">
        <v>3341</v>
      </c>
      <c r="J286" s="100">
        <v>1932</v>
      </c>
      <c r="K286" s="100">
        <v>1650</v>
      </c>
      <c r="L286" s="100">
        <v>2122</v>
      </c>
      <c r="M286" s="100">
        <v>3479</v>
      </c>
      <c r="N286" s="100">
        <v>2277</v>
      </c>
      <c r="O286" s="100">
        <v>1717</v>
      </c>
      <c r="P286" s="100">
        <v>2521.591617</v>
      </c>
      <c r="Q286" s="100">
        <v>3162.3334690000002</v>
      </c>
      <c r="R286" s="100">
        <v>2153.6665309999998</v>
      </c>
      <c r="S286" s="100">
        <v>2331</v>
      </c>
      <c r="T286" s="100">
        <v>8469.3363599999993</v>
      </c>
      <c r="V286" s="65" t="s">
        <v>77</v>
      </c>
      <c r="W286" s="100">
        <v>4481.2926070000003</v>
      </c>
      <c r="X286" s="100">
        <v>2401.4993910000003</v>
      </c>
      <c r="Y286" s="100">
        <v>8901.0675540000011</v>
      </c>
      <c r="Z286" s="100">
        <v>-2277</v>
      </c>
      <c r="AA286" s="100">
        <v>3635.144824</v>
      </c>
      <c r="AB286" s="100">
        <v>2758.7443290000001</v>
      </c>
      <c r="AC286" s="100">
        <v>246.75029100000029</v>
      </c>
      <c r="AD286" s="100">
        <v>576</v>
      </c>
      <c r="AE286" s="100">
        <v>8217</v>
      </c>
      <c r="AF286" s="100">
        <v>6275.5945440000032</v>
      </c>
      <c r="AG286" s="100">
        <v>5536</v>
      </c>
      <c r="AH286" s="100">
        <v>575.5829679999988</v>
      </c>
      <c r="AI286" s="100">
        <v>8872</v>
      </c>
      <c r="AJ286" s="100">
        <v>6673.5979509999997</v>
      </c>
      <c r="AK286" s="100">
        <v>5918.0591959999983</v>
      </c>
      <c r="AL286" s="100">
        <v>9496.5299530000011</v>
      </c>
      <c r="AM286" s="100">
        <v>7452.2001049999999</v>
      </c>
      <c r="AN286" s="100">
        <v>-2901.0967180000007</v>
      </c>
    </row>
    <row r="287" spans="2:40" ht="15.6">
      <c r="B287" s="124" t="s">
        <v>78</v>
      </c>
      <c r="C287" s="131">
        <v>15752</v>
      </c>
      <c r="D287" s="131">
        <v>12091</v>
      </c>
      <c r="E287" s="131">
        <v>2899</v>
      </c>
      <c r="F287" s="131">
        <v>2151</v>
      </c>
      <c r="G287" s="131">
        <v>2077</v>
      </c>
      <c r="H287" s="131">
        <v>2010</v>
      </c>
      <c r="I287" s="131">
        <v>2892</v>
      </c>
      <c r="J287" s="131">
        <v>2752</v>
      </c>
      <c r="K287" s="131">
        <v>2672</v>
      </c>
      <c r="L287" s="131">
        <v>2556</v>
      </c>
      <c r="M287" s="131">
        <v>2496</v>
      </c>
      <c r="N287" s="131">
        <v>1800</v>
      </c>
      <c r="O287" s="131">
        <v>1051</v>
      </c>
      <c r="P287" s="131">
        <v>-362.79854900000009</v>
      </c>
      <c r="Q287" s="131">
        <f>+Q283+Q284+Q285-Q286</f>
        <v>1171.461867</v>
      </c>
      <c r="R287" s="131">
        <v>758.53813300000002</v>
      </c>
      <c r="S287" s="131">
        <v>998</v>
      </c>
      <c r="T287" s="131">
        <v>6657.2962939999998</v>
      </c>
      <c r="V287" s="65" t="s">
        <v>79</v>
      </c>
      <c r="W287" s="100">
        <v>46.526553999999997</v>
      </c>
      <c r="X287" s="100">
        <v>37.225268000000007</v>
      </c>
      <c r="Y287" s="131">
        <v>36.294354999999996</v>
      </c>
      <c r="Z287" s="131">
        <v>57</v>
      </c>
      <c r="AA287" s="131">
        <v>41.554876999999998</v>
      </c>
      <c r="AB287" s="100">
        <v>48.890116999999996</v>
      </c>
      <c r="AC287" s="100">
        <v>42.211589000000018</v>
      </c>
      <c r="AD287" s="100">
        <v>46</v>
      </c>
      <c r="AE287" s="100">
        <v>35</v>
      </c>
      <c r="AF287" s="100">
        <v>34.573790000000002</v>
      </c>
      <c r="AG287" s="100">
        <v>33</v>
      </c>
      <c r="AH287" s="100">
        <v>45.512946999999997</v>
      </c>
      <c r="AI287" s="100">
        <v>38</v>
      </c>
      <c r="AJ287" s="100">
        <v>36.599350000000008</v>
      </c>
      <c r="AK287" s="100">
        <v>94.703617999999992</v>
      </c>
      <c r="AL287" s="100">
        <v>66.269668999999993</v>
      </c>
      <c r="AM287" s="100">
        <v>30.973416</v>
      </c>
      <c r="AN287" s="100">
        <v>41.307980000000001</v>
      </c>
    </row>
    <row r="288" spans="2:40" ht="15.6">
      <c r="B288" s="67" t="s">
        <v>80</v>
      </c>
      <c r="C288" s="101">
        <v>15759</v>
      </c>
      <c r="D288" s="101">
        <v>12105</v>
      </c>
      <c r="E288" s="101">
        <v>2911</v>
      </c>
      <c r="F288" s="101">
        <v>2153</v>
      </c>
      <c r="G288" s="101">
        <v>2092</v>
      </c>
      <c r="H288" s="101">
        <v>2029</v>
      </c>
      <c r="I288" s="101">
        <v>3052</v>
      </c>
      <c r="J288" s="101">
        <v>2834</v>
      </c>
      <c r="K288" s="101">
        <v>2759</v>
      </c>
      <c r="L288" s="101">
        <v>2749</v>
      </c>
      <c r="M288" s="101">
        <v>2501</v>
      </c>
      <c r="N288" s="101">
        <v>1829</v>
      </c>
      <c r="O288" s="101">
        <v>1070</v>
      </c>
      <c r="P288" s="101">
        <v>-230.36245500000007</v>
      </c>
      <c r="Q288" s="101">
        <f>+Q281+Q287</f>
        <v>1115.944309</v>
      </c>
      <c r="R288" s="101">
        <v>811.05569100000002</v>
      </c>
      <c r="S288" s="101">
        <v>1086</v>
      </c>
      <c r="T288" s="101">
        <v>6787.2206029999998</v>
      </c>
      <c r="V288" s="67" t="s">
        <v>471</v>
      </c>
      <c r="W288" s="101">
        <v>2006.5997249999991</v>
      </c>
      <c r="X288" s="101">
        <v>3274.5702460000002</v>
      </c>
      <c r="Y288" s="101">
        <v>3951.9322470000006</v>
      </c>
      <c r="Z288" s="101">
        <v>3801</v>
      </c>
      <c r="AA288" s="101">
        <v>3574.844137999999</v>
      </c>
      <c r="AB288" s="101">
        <v>3366.8919070000011</v>
      </c>
      <c r="AC288" s="101">
        <v>1598.735635999999</v>
      </c>
      <c r="AD288" s="101">
        <v>1713</v>
      </c>
      <c r="AE288" s="101">
        <v>2112</v>
      </c>
      <c r="AF288" s="101">
        <v>1276.1412579999965</v>
      </c>
      <c r="AG288" s="101">
        <v>916</v>
      </c>
      <c r="AH288" s="101">
        <v>1712.7467740000041</v>
      </c>
      <c r="AI288" s="101">
        <v>3001</v>
      </c>
      <c r="AJ288" s="101">
        <v>1484.7607330000014</v>
      </c>
      <c r="AK288" s="101">
        <v>786.21435000000338</v>
      </c>
      <c r="AL288" s="101">
        <v>289.70609499999705</v>
      </c>
      <c r="AM288" s="101">
        <v>1526.6824069999991</v>
      </c>
      <c r="AN288" s="101">
        <v>685.32033700000193</v>
      </c>
    </row>
    <row r="289" spans="2:40" ht="15.6">
      <c r="B289" s="64"/>
      <c r="C289" s="8"/>
      <c r="D289" s="8"/>
      <c r="E289" s="8"/>
      <c r="F289" s="8"/>
      <c r="G289" s="8"/>
      <c r="H289" s="8"/>
      <c r="I289" s="8"/>
      <c r="J289" s="8"/>
      <c r="K289" s="8"/>
      <c r="L289" s="8"/>
      <c r="M289" s="8"/>
      <c r="N289" s="8"/>
      <c r="O289" s="8"/>
      <c r="P289" s="8"/>
      <c r="Q289" s="8"/>
      <c r="R289" s="8"/>
      <c r="S289" s="8"/>
      <c r="T289" s="8"/>
      <c r="W289" s="8"/>
      <c r="X289" s="8"/>
      <c r="Y289" s="8"/>
      <c r="Z289" s="8"/>
      <c r="AA289" s="8"/>
      <c r="AB289" s="8"/>
      <c r="AC289" s="8"/>
      <c r="AD289" s="8"/>
      <c r="AE289" s="8"/>
      <c r="AF289" s="8"/>
      <c r="AG289" s="8"/>
      <c r="AH289" s="8"/>
      <c r="AI289" s="8"/>
      <c r="AJ289" s="8"/>
      <c r="AK289" s="8"/>
      <c r="AL289" s="8"/>
      <c r="AM289" s="8"/>
      <c r="AN289" s="8"/>
    </row>
    <row r="290" spans="2:40" ht="15.6">
      <c r="B290" s="65" t="s">
        <v>79</v>
      </c>
      <c r="C290" s="100">
        <v>50</v>
      </c>
      <c r="D290" s="100">
        <v>61</v>
      </c>
      <c r="E290" s="100">
        <v>20</v>
      </c>
      <c r="F290" s="100">
        <v>18</v>
      </c>
      <c r="G290" s="100">
        <v>17</v>
      </c>
      <c r="H290" s="100">
        <v>19</v>
      </c>
      <c r="I290" s="100">
        <v>20</v>
      </c>
      <c r="J290" s="100">
        <v>31</v>
      </c>
      <c r="K290" s="100">
        <v>34</v>
      </c>
      <c r="L290" s="100">
        <v>35</v>
      </c>
      <c r="M290" s="100">
        <v>35</v>
      </c>
      <c r="N290" s="100">
        <v>38</v>
      </c>
      <c r="O290" s="100">
        <v>41</v>
      </c>
      <c r="P290" s="100">
        <v>38.307843999999996</v>
      </c>
      <c r="Q290" s="100">
        <v>36.904197000000003</v>
      </c>
      <c r="R290" s="100">
        <v>41.095802999999997</v>
      </c>
      <c r="S290" s="100">
        <v>30</v>
      </c>
      <c r="T290" s="100">
        <v>114.575053</v>
      </c>
      <c r="W290" s="100"/>
      <c r="X290" s="100">
        <v>0</v>
      </c>
      <c r="Y290" s="100"/>
      <c r="Z290" s="100"/>
      <c r="AA290" s="100"/>
      <c r="AB290" s="100"/>
      <c r="AC290" s="100"/>
      <c r="AD290" s="100"/>
      <c r="AE290" s="100"/>
      <c r="AF290" s="100"/>
      <c r="AG290" s="100"/>
      <c r="AH290" s="100"/>
      <c r="AI290" s="100"/>
      <c r="AJ290" s="100"/>
      <c r="AK290" s="100"/>
      <c r="AL290" s="100"/>
      <c r="AM290" s="100"/>
      <c r="AN290" s="100"/>
    </row>
    <row r="291" spans="2:40" ht="15.6">
      <c r="B291" s="65" t="s">
        <v>82</v>
      </c>
      <c r="C291" s="100">
        <v>0</v>
      </c>
      <c r="D291" s="100">
        <v>0</v>
      </c>
      <c r="E291" s="100">
        <v>0</v>
      </c>
      <c r="F291" s="100">
        <v>0</v>
      </c>
      <c r="G291" s="100">
        <v>0</v>
      </c>
      <c r="H291" s="100">
        <v>0</v>
      </c>
      <c r="I291" s="100">
        <v>0</v>
      </c>
      <c r="J291" s="100">
        <v>0</v>
      </c>
      <c r="K291" s="100">
        <v>0</v>
      </c>
      <c r="L291" s="100">
        <v>0</v>
      </c>
      <c r="M291" s="100">
        <v>0</v>
      </c>
      <c r="N291" s="100">
        <v>0</v>
      </c>
      <c r="O291" s="100">
        <v>0</v>
      </c>
      <c r="P291" s="100"/>
      <c r="Q291" s="100"/>
      <c r="R291" s="100"/>
      <c r="S291" s="100">
        <v>0</v>
      </c>
      <c r="T291" s="100"/>
      <c r="V291" s="37" t="s">
        <v>82</v>
      </c>
      <c r="W291" s="100">
        <v>0</v>
      </c>
      <c r="X291" s="100">
        <v>0</v>
      </c>
      <c r="Y291" s="100"/>
      <c r="Z291" s="100"/>
      <c r="AA291" s="100"/>
      <c r="AB291" s="100"/>
      <c r="AC291" s="100"/>
      <c r="AD291" s="100"/>
      <c r="AE291" s="100"/>
      <c r="AF291" s="100"/>
      <c r="AG291" s="100"/>
      <c r="AH291" s="100"/>
      <c r="AI291" s="100"/>
      <c r="AJ291" s="100"/>
      <c r="AK291" s="100"/>
      <c r="AL291" s="100"/>
      <c r="AM291" s="100"/>
      <c r="AN291" s="100"/>
    </row>
    <row r="292" spans="2:40" ht="15.6">
      <c r="B292" s="65" t="s">
        <v>83</v>
      </c>
      <c r="C292" s="100">
        <v>-85</v>
      </c>
      <c r="D292" s="100">
        <v>45</v>
      </c>
      <c r="E292" s="100">
        <v>0</v>
      </c>
      <c r="F292" s="100">
        <v>12</v>
      </c>
      <c r="G292" s="100">
        <v>1</v>
      </c>
      <c r="H292" s="100">
        <v>1</v>
      </c>
      <c r="I292" s="100">
        <v>0</v>
      </c>
      <c r="J292" s="100">
        <v>4</v>
      </c>
      <c r="K292" s="100">
        <v>69</v>
      </c>
      <c r="L292" s="100">
        <v>14</v>
      </c>
      <c r="M292" s="100">
        <v>2</v>
      </c>
      <c r="N292" s="100">
        <v>-26</v>
      </c>
      <c r="O292" s="100">
        <v>29</v>
      </c>
      <c r="P292" s="100">
        <v>-20.576566</v>
      </c>
      <c r="Q292" s="100">
        <v>-31.001110000000001</v>
      </c>
      <c r="R292" s="100">
        <v>-21.998889999999999</v>
      </c>
      <c r="S292" s="100">
        <v>-11</v>
      </c>
      <c r="T292" s="100">
        <v>-78.663625999999994</v>
      </c>
      <c r="V292" s="37" t="s">
        <v>83</v>
      </c>
      <c r="W292" s="100">
        <v>28.112607000000001</v>
      </c>
      <c r="X292" s="100">
        <v>-24.084299999999999</v>
      </c>
      <c r="Y292" s="100">
        <v>-52.344563999999998</v>
      </c>
      <c r="Z292" s="100">
        <v>-178</v>
      </c>
      <c r="AA292" s="100">
        <v>-31.828976999999998</v>
      </c>
      <c r="AB292" s="100">
        <v>-92.906704000000005</v>
      </c>
      <c r="AC292" s="100">
        <v>3.5333020000000062</v>
      </c>
      <c r="AD292" s="100">
        <v>-40</v>
      </c>
      <c r="AE292" s="100">
        <v>-174</v>
      </c>
      <c r="AF292" s="100">
        <v>-58.864260000000002</v>
      </c>
      <c r="AG292" s="100">
        <v>-24</v>
      </c>
      <c r="AH292" s="100">
        <v>-39.981714999999994</v>
      </c>
      <c r="AI292" s="100">
        <v>0</v>
      </c>
      <c r="AJ292" s="100">
        <v>-8.1513679999999997</v>
      </c>
      <c r="AK292" s="100">
        <v>-222.95372500000002</v>
      </c>
      <c r="AL292" s="100">
        <v>-10.983856000000003</v>
      </c>
      <c r="AM292" s="100">
        <v>-338.37625200000002</v>
      </c>
      <c r="AN292" s="100">
        <v>-238.03008599999998</v>
      </c>
    </row>
    <row r="293" spans="2:40" ht="15.6">
      <c r="B293" s="67" t="s">
        <v>84</v>
      </c>
      <c r="C293" s="102">
        <v>15624</v>
      </c>
      <c r="D293" s="102">
        <v>12089</v>
      </c>
      <c r="E293" s="102">
        <v>2891</v>
      </c>
      <c r="F293" s="102">
        <v>2147</v>
      </c>
      <c r="G293" s="102">
        <v>2076</v>
      </c>
      <c r="H293" s="102">
        <v>2011</v>
      </c>
      <c r="I293" s="102">
        <v>3032</v>
      </c>
      <c r="J293" s="102">
        <v>2807</v>
      </c>
      <c r="K293" s="102">
        <v>2794</v>
      </c>
      <c r="L293" s="102">
        <v>2728</v>
      </c>
      <c r="M293" s="102">
        <v>2468</v>
      </c>
      <c r="N293" s="102">
        <v>1765</v>
      </c>
      <c r="O293" s="102">
        <v>1058</v>
      </c>
      <c r="P293" s="102">
        <v>-289.24686500000007</v>
      </c>
      <c r="Q293" s="102">
        <f>+Q288-Q290+Q291+Q292</f>
        <v>1048.039002</v>
      </c>
      <c r="R293" s="102">
        <v>747.96099800000002</v>
      </c>
      <c r="S293" s="102">
        <v>1045</v>
      </c>
      <c r="T293" s="102">
        <v>6593.9819240000006</v>
      </c>
      <c r="V293" s="197" t="s">
        <v>84</v>
      </c>
      <c r="W293" s="102">
        <v>2034.7123319999992</v>
      </c>
      <c r="X293" s="102">
        <v>3250.4859460000002</v>
      </c>
      <c r="Y293" s="102">
        <v>3899.5876830000007</v>
      </c>
      <c r="Z293" s="102">
        <v>3623</v>
      </c>
      <c r="AA293" s="102">
        <v>3543.0151609999989</v>
      </c>
      <c r="AB293" s="102">
        <v>3273.9852030000011</v>
      </c>
      <c r="AC293" s="102">
        <v>1602.268937999999</v>
      </c>
      <c r="AD293" s="102">
        <v>1673</v>
      </c>
      <c r="AE293" s="102">
        <v>1938</v>
      </c>
      <c r="AF293" s="102">
        <v>1217.2769979999964</v>
      </c>
      <c r="AG293" s="102">
        <v>891</v>
      </c>
      <c r="AH293" s="102">
        <v>1672.7650590000042</v>
      </c>
      <c r="AI293" s="102">
        <v>3001</v>
      </c>
      <c r="AJ293" s="102">
        <v>1476.6093650000014</v>
      </c>
      <c r="AK293" s="102">
        <v>563.2606250000033</v>
      </c>
      <c r="AL293" s="102">
        <v>278.72223899999705</v>
      </c>
      <c r="AM293" s="102">
        <v>1188.3061549999991</v>
      </c>
      <c r="AN293" s="102">
        <v>447.29025100000194</v>
      </c>
    </row>
    <row r="294" spans="2:40" ht="15.6">
      <c r="B294" s="65"/>
      <c r="C294" s="100"/>
      <c r="D294" s="100"/>
      <c r="E294" s="100"/>
      <c r="F294" s="100"/>
      <c r="G294" s="100"/>
      <c r="H294" s="100"/>
      <c r="I294" s="100"/>
      <c r="J294" s="100"/>
      <c r="K294" s="100"/>
      <c r="L294" s="100"/>
      <c r="M294" s="100"/>
      <c r="N294" s="100"/>
      <c r="O294" s="100"/>
      <c r="P294" s="100"/>
      <c r="Q294" s="100"/>
      <c r="R294" s="100"/>
      <c r="S294" s="100">
        <v>0</v>
      </c>
      <c r="T294" s="100"/>
      <c r="V294" s="37"/>
      <c r="W294" s="100"/>
      <c r="X294" s="100">
        <v>0</v>
      </c>
      <c r="Y294" s="100"/>
      <c r="Z294" s="100"/>
      <c r="AA294" s="100"/>
      <c r="AB294" s="100"/>
      <c r="AC294" s="100"/>
      <c r="AD294" s="100"/>
      <c r="AE294" s="100"/>
      <c r="AF294" s="100"/>
      <c r="AG294" s="100"/>
      <c r="AH294" s="100"/>
      <c r="AI294" s="100"/>
      <c r="AJ294" s="100"/>
      <c r="AK294" s="100"/>
      <c r="AL294" s="100"/>
      <c r="AM294" s="100"/>
      <c r="AN294" s="100"/>
    </row>
    <row r="295" spans="2:40" ht="15.6">
      <c r="B295" s="65" t="s">
        <v>85</v>
      </c>
      <c r="C295" s="100">
        <v>-5609</v>
      </c>
      <c r="D295" s="100">
        <v>-3906</v>
      </c>
      <c r="E295" s="100">
        <v>-720</v>
      </c>
      <c r="F295" s="100">
        <v>-829</v>
      </c>
      <c r="G295" s="100">
        <v>-753</v>
      </c>
      <c r="H295" s="100">
        <v>-663</v>
      </c>
      <c r="I295" s="100">
        <v>-835</v>
      </c>
      <c r="J295" s="100">
        <v>-750</v>
      </c>
      <c r="K295" s="100">
        <v>-727</v>
      </c>
      <c r="L295" s="100">
        <v>-506</v>
      </c>
      <c r="M295" s="100">
        <v>-619</v>
      </c>
      <c r="N295" s="100">
        <v>-606</v>
      </c>
      <c r="O295" s="100">
        <v>-549</v>
      </c>
      <c r="P295" s="100">
        <v>-619.42520399999989</v>
      </c>
      <c r="Q295" s="100">
        <f>328.430663-Q284</f>
        <v>-590.04452600000002</v>
      </c>
      <c r="R295" s="100">
        <v>-532.95547399999998</v>
      </c>
      <c r="S295" s="100">
        <v>-509</v>
      </c>
      <c r="T295" s="100">
        <v>-1942.4228720000001</v>
      </c>
      <c r="V295" s="37" t="s">
        <v>85</v>
      </c>
      <c r="W295" s="100">
        <v>-468.56694099999993</v>
      </c>
      <c r="X295" s="100">
        <v>1454.953035</v>
      </c>
      <c r="Y295" s="100">
        <v>2250.894276</v>
      </c>
      <c r="Z295" s="100">
        <v>2997</v>
      </c>
      <c r="AA295" s="100">
        <v>141.70372899999984</v>
      </c>
      <c r="AB295" s="100">
        <v>-1151.3493299999996</v>
      </c>
      <c r="AC295" s="100">
        <v>-322.79032400000096</v>
      </c>
      <c r="AD295" s="100">
        <v>-130</v>
      </c>
      <c r="AE295" s="100">
        <v>-48</v>
      </c>
      <c r="AF295" s="100">
        <v>-164.027434</v>
      </c>
      <c r="AG295" s="100">
        <v>-127</v>
      </c>
      <c r="AH295" s="100">
        <v>-130.01969599999939</v>
      </c>
      <c r="AI295" s="100">
        <v>77</v>
      </c>
      <c r="AJ295" s="100">
        <v>13.980359999999962</v>
      </c>
      <c r="AK295" s="100">
        <v>43.648105999999984</v>
      </c>
      <c r="AL295" s="100">
        <v>123.51657899999998</v>
      </c>
      <c r="AM295" s="100">
        <v>174.85072500000001</v>
      </c>
      <c r="AN295" s="100">
        <v>245.35242900000003</v>
      </c>
    </row>
    <row r="296" spans="2:40" ht="15.6">
      <c r="B296" s="67" t="s">
        <v>86</v>
      </c>
      <c r="C296" s="102">
        <v>10015</v>
      </c>
      <c r="D296" s="102">
        <v>8183</v>
      </c>
      <c r="E296" s="102">
        <v>2171</v>
      </c>
      <c r="F296" s="102">
        <v>1318</v>
      </c>
      <c r="G296" s="102">
        <v>1323</v>
      </c>
      <c r="H296" s="102">
        <v>1348</v>
      </c>
      <c r="I296" s="102">
        <v>2197</v>
      </c>
      <c r="J296" s="102">
        <v>2057</v>
      </c>
      <c r="K296" s="102">
        <v>2067</v>
      </c>
      <c r="L296" s="102">
        <v>2222</v>
      </c>
      <c r="M296" s="102">
        <v>1849</v>
      </c>
      <c r="N296" s="102">
        <v>1159</v>
      </c>
      <c r="O296" s="102">
        <v>509</v>
      </c>
      <c r="P296" s="102">
        <v>-908.67206899999996</v>
      </c>
      <c r="Q296" s="102">
        <f>+Q293+Q295</f>
        <v>457.99447599999996</v>
      </c>
      <c r="R296" s="102">
        <v>215.00552400000004</v>
      </c>
      <c r="S296" s="102">
        <v>536</v>
      </c>
      <c r="T296" s="102">
        <v>4651.5590520000005</v>
      </c>
      <c r="V296" s="197" t="s">
        <v>86</v>
      </c>
      <c r="W296" s="102">
        <v>1566.1453909999991</v>
      </c>
      <c r="X296" s="102">
        <v>4705.4389810000002</v>
      </c>
      <c r="Y296" s="102">
        <v>6150.4819590000006</v>
      </c>
      <c r="Z296" s="102">
        <v>6621</v>
      </c>
      <c r="AA296" s="102">
        <v>3684.7188899999987</v>
      </c>
      <c r="AB296" s="102">
        <v>2122.6358730000015</v>
      </c>
      <c r="AC296" s="102">
        <v>1279.4786139999981</v>
      </c>
      <c r="AD296" s="102">
        <v>1543</v>
      </c>
      <c r="AE296" s="102">
        <v>1890</v>
      </c>
      <c r="AF296" s="102">
        <v>1053.2495639999963</v>
      </c>
      <c r="AG296" s="102">
        <v>765</v>
      </c>
      <c r="AH296" s="102">
        <v>1542.7453630000048</v>
      </c>
      <c r="AI296" s="102">
        <v>3078</v>
      </c>
      <c r="AJ296" s="102">
        <v>1490.5897250000014</v>
      </c>
      <c r="AK296" s="102">
        <v>606.90873100000329</v>
      </c>
      <c r="AL296" s="102">
        <v>402.23881799999702</v>
      </c>
      <c r="AM296" s="102">
        <v>1363.1568799999991</v>
      </c>
      <c r="AN296" s="102">
        <v>692.64268000000197</v>
      </c>
    </row>
    <row r="297" spans="2:40" ht="15.6">
      <c r="B297" s="64"/>
      <c r="C297" s="8"/>
      <c r="D297" s="8"/>
      <c r="E297" s="8"/>
      <c r="F297" s="8"/>
      <c r="G297" s="8"/>
      <c r="H297" s="8"/>
      <c r="I297" s="8"/>
      <c r="J297" s="8"/>
      <c r="K297" s="8"/>
      <c r="L297" s="8"/>
      <c r="M297" s="8"/>
      <c r="N297" s="8"/>
      <c r="O297" s="8"/>
      <c r="P297" s="8"/>
      <c r="Q297" s="8"/>
      <c r="R297" s="8"/>
      <c r="S297" s="8"/>
      <c r="T297" s="8"/>
      <c r="V297" s="289"/>
      <c r="W297" s="8"/>
      <c r="X297" s="8"/>
      <c r="Y297" s="8"/>
      <c r="Z297" s="8"/>
      <c r="AA297" s="8"/>
      <c r="AB297" s="8"/>
      <c r="AC297" s="8"/>
      <c r="AD297" s="8"/>
      <c r="AE297" s="8"/>
      <c r="AF297" s="8"/>
      <c r="AG297" s="8"/>
      <c r="AH297" s="8"/>
      <c r="AI297" s="8"/>
      <c r="AJ297" s="8"/>
      <c r="AK297" s="8"/>
      <c r="AL297" s="8"/>
      <c r="AM297" s="8"/>
      <c r="AN297" s="8"/>
    </row>
    <row r="298" spans="2:40" ht="15.6">
      <c r="B298" s="65" t="s">
        <v>87</v>
      </c>
      <c r="C298" s="100">
        <v>2385</v>
      </c>
      <c r="D298" s="100">
        <v>2087</v>
      </c>
      <c r="E298" s="100">
        <v>587</v>
      </c>
      <c r="F298" s="100">
        <v>256</v>
      </c>
      <c r="G298" s="100">
        <v>357</v>
      </c>
      <c r="H298" s="100">
        <v>364</v>
      </c>
      <c r="I298" s="100">
        <v>593</v>
      </c>
      <c r="J298" s="100">
        <v>595</v>
      </c>
      <c r="K298" s="100">
        <v>558</v>
      </c>
      <c r="L298" s="100">
        <v>679</v>
      </c>
      <c r="M298" s="100">
        <v>500</v>
      </c>
      <c r="N298" s="100">
        <v>312</v>
      </c>
      <c r="O298" s="100">
        <v>194</v>
      </c>
      <c r="P298" s="100">
        <v>-245.34145799999999</v>
      </c>
      <c r="Q298" s="100">
        <v>-123.658509</v>
      </c>
      <c r="R298" s="100">
        <v>-58.341491000000005</v>
      </c>
      <c r="S298" s="100">
        <v>244</v>
      </c>
      <c r="T298" s="100">
        <v>-1306.2234840000001</v>
      </c>
      <c r="V298" s="37" t="s">
        <v>87</v>
      </c>
      <c r="W298" s="100">
        <v>425.46900399999998</v>
      </c>
      <c r="X298" s="100">
        <v>684.93140500000004</v>
      </c>
      <c r="Y298" s="100">
        <v>1232.0633329999998</v>
      </c>
      <c r="Z298" s="100">
        <v>1286</v>
      </c>
      <c r="AA298" s="100">
        <v>1010.349919</v>
      </c>
      <c r="AB298" s="100">
        <v>409.31764199999998</v>
      </c>
      <c r="AC298" s="100">
        <v>194.73447499999997</v>
      </c>
      <c r="AD298" s="100">
        <v>79</v>
      </c>
      <c r="AE298" s="100">
        <v>514</v>
      </c>
      <c r="AF298" s="100">
        <v>286.6442659999999</v>
      </c>
      <c r="AG298" s="100">
        <v>609</v>
      </c>
      <c r="AH298" s="100">
        <v>79.022738000000118</v>
      </c>
      <c r="AI298" s="100">
        <v>773</v>
      </c>
      <c r="AJ298" s="100">
        <v>366.00425699999994</v>
      </c>
      <c r="AK298" s="100">
        <v>233.31165400000009</v>
      </c>
      <c r="AL298" s="100">
        <v>77.586039999999912</v>
      </c>
      <c r="AM298" s="100">
        <v>363.83685000000003</v>
      </c>
      <c r="AN298" s="100">
        <v>156.61828600000001</v>
      </c>
    </row>
    <row r="299" spans="2:40" ht="15.6">
      <c r="B299" s="67" t="s">
        <v>90</v>
      </c>
      <c r="C299" s="102">
        <v>7630</v>
      </c>
      <c r="D299" s="102">
        <v>6096</v>
      </c>
      <c r="E299" s="102">
        <v>1584</v>
      </c>
      <c r="F299" s="102">
        <v>1062</v>
      </c>
      <c r="G299" s="102">
        <v>966</v>
      </c>
      <c r="H299" s="102">
        <v>984</v>
      </c>
      <c r="I299" s="102">
        <v>1604</v>
      </c>
      <c r="J299" s="102">
        <v>1462</v>
      </c>
      <c r="K299" s="102">
        <v>1509</v>
      </c>
      <c r="L299" s="102">
        <v>1543</v>
      </c>
      <c r="M299" s="102">
        <v>1349</v>
      </c>
      <c r="N299" s="102">
        <v>847</v>
      </c>
      <c r="O299" s="102">
        <v>315</v>
      </c>
      <c r="P299" s="102">
        <v>-663.33061099999998</v>
      </c>
      <c r="Q299" s="102">
        <f>+Q296+Q298</f>
        <v>334.33596699999998</v>
      </c>
      <c r="R299" s="102">
        <v>156.66403300000002</v>
      </c>
      <c r="S299" s="102">
        <v>780</v>
      </c>
      <c r="T299" s="102">
        <v>3345.3355680000004</v>
      </c>
      <c r="V299" s="197" t="s">
        <v>90</v>
      </c>
      <c r="W299" s="102">
        <v>1140.6763869999991</v>
      </c>
      <c r="X299" s="102">
        <v>4020.507576</v>
      </c>
      <c r="Y299" s="102">
        <v>4918.4186260000006</v>
      </c>
      <c r="Z299" s="102">
        <v>5335</v>
      </c>
      <c r="AA299" s="102">
        <v>2674.368970999999</v>
      </c>
      <c r="AB299" s="102">
        <v>1713.3182310000016</v>
      </c>
      <c r="AC299" s="102">
        <v>1084.7441389999981</v>
      </c>
      <c r="AD299" s="102">
        <v>1464</v>
      </c>
      <c r="AE299" s="102">
        <v>1376</v>
      </c>
      <c r="AF299" s="102">
        <v>766.60529799999642</v>
      </c>
      <c r="AG299" s="102">
        <v>155</v>
      </c>
      <c r="AH299" s="102">
        <v>1463.7226250000047</v>
      </c>
      <c r="AI299" s="102">
        <v>2305</v>
      </c>
      <c r="AJ299" s="102">
        <v>1124.5854680000016</v>
      </c>
      <c r="AK299" s="102">
        <v>373.5970770000032</v>
      </c>
      <c r="AL299" s="102">
        <v>324.65277799999711</v>
      </c>
      <c r="AM299" s="102">
        <v>999.32002999999906</v>
      </c>
      <c r="AN299" s="102">
        <v>536.02439400000196</v>
      </c>
    </row>
    <row r="300" spans="2:40" ht="15.6">
      <c r="B300" s="125"/>
      <c r="C300" s="125"/>
      <c r="D300" s="125"/>
      <c r="E300" s="125"/>
      <c r="F300" s="125"/>
      <c r="G300" s="125"/>
      <c r="H300" s="125"/>
      <c r="I300" s="125"/>
      <c r="J300" s="125"/>
      <c r="K300" s="125"/>
      <c r="L300" s="125"/>
      <c r="M300" s="125"/>
      <c r="N300" s="125"/>
      <c r="O300" s="125"/>
      <c r="W300" s="367"/>
      <c r="X300" s="367"/>
      <c r="Z300" s="367"/>
      <c r="AA300" s="367"/>
      <c r="AB300" s="367"/>
      <c r="AC300" s="367"/>
      <c r="AD300" s="367"/>
      <c r="AE300" s="496"/>
      <c r="AF300" s="496"/>
      <c r="AG300" s="496"/>
      <c r="AH300" s="496"/>
      <c r="AI300" s="496"/>
      <c r="AJ300" s="496"/>
      <c r="AK300" s="496"/>
      <c r="AL300" s="496"/>
      <c r="AM300" s="496"/>
      <c r="AN300" s="496"/>
    </row>
    <row r="301" spans="2:40" ht="15.6">
      <c r="B301" s="125"/>
      <c r="C301" s="125"/>
      <c r="D301" s="125"/>
      <c r="E301" s="125"/>
      <c r="F301" s="125"/>
      <c r="G301" s="125"/>
      <c r="H301" s="125"/>
      <c r="I301" s="125"/>
      <c r="J301" s="125"/>
      <c r="K301" s="125"/>
      <c r="L301" s="125"/>
      <c r="M301" s="125"/>
      <c r="N301" s="125"/>
      <c r="O301" s="125"/>
      <c r="V301" s="67" t="s">
        <v>92</v>
      </c>
      <c r="W301" s="102">
        <v>2175</v>
      </c>
      <c r="X301" s="102">
        <v>4668.2137130000001</v>
      </c>
      <c r="Y301" s="102">
        <v>6114.1876040000006</v>
      </c>
      <c r="Z301" s="102">
        <v>6564</v>
      </c>
      <c r="AA301" s="102">
        <v>3643.1640129999987</v>
      </c>
      <c r="AB301" s="102">
        <v>2073.7457560000016</v>
      </c>
      <c r="AC301" s="102">
        <v>1237.2670249999981</v>
      </c>
      <c r="AD301" s="102">
        <v>1497</v>
      </c>
      <c r="AE301" s="102">
        <v>1855</v>
      </c>
      <c r="AF301" s="102">
        <v>1018.6757739999963</v>
      </c>
      <c r="AG301" s="102">
        <v>731</v>
      </c>
      <c r="AH301" s="102">
        <v>1497.2324160000048</v>
      </c>
      <c r="AI301" s="102">
        <v>3040</v>
      </c>
      <c r="AJ301" s="102">
        <v>1453.9903750000014</v>
      </c>
      <c r="AK301" s="102">
        <v>701.61234900000329</v>
      </c>
      <c r="AL301" s="102">
        <v>468.50848699999699</v>
      </c>
      <c r="AM301" s="102">
        <v>1394.1302959999991</v>
      </c>
      <c r="AN301" s="102">
        <v>651.33470000000193</v>
      </c>
    </row>
    <row r="302" spans="2:40" ht="15.6">
      <c r="B302" s="53" t="s">
        <v>576</v>
      </c>
      <c r="C302" s="125"/>
      <c r="D302" s="125"/>
      <c r="E302" s="125"/>
      <c r="F302" s="125"/>
      <c r="G302" s="125"/>
      <c r="H302" s="70"/>
      <c r="I302" s="70"/>
      <c r="J302" s="70"/>
      <c r="K302" s="70"/>
      <c r="L302" s="70"/>
      <c r="M302" s="70"/>
      <c r="N302" s="70"/>
      <c r="O302" s="70"/>
      <c r="Z302" s="367"/>
      <c r="AA302" s="367"/>
      <c r="AB302" s="367"/>
      <c r="AC302" s="367"/>
      <c r="AD302" s="367"/>
      <c r="AE302" s="496"/>
      <c r="AF302" s="496"/>
      <c r="AG302" s="496"/>
      <c r="AH302" s="496"/>
      <c r="AI302" s="496"/>
      <c r="AJ302" s="496"/>
      <c r="AK302" s="496"/>
      <c r="AL302" s="496"/>
      <c r="AM302" s="496"/>
      <c r="AN302" s="496"/>
    </row>
    <row r="303" spans="2:40" ht="15.6">
      <c r="B303" s="424" t="s">
        <v>566</v>
      </c>
      <c r="C303" s="125"/>
      <c r="D303" s="125"/>
      <c r="E303" s="125"/>
      <c r="F303" s="125"/>
      <c r="G303" s="125"/>
      <c r="H303" s="71"/>
      <c r="I303" s="71"/>
      <c r="J303" s="71"/>
      <c r="K303" s="71"/>
      <c r="L303" s="71"/>
      <c r="M303" s="71"/>
      <c r="N303" s="71"/>
      <c r="O303" s="71"/>
      <c r="Z303" s="367"/>
      <c r="AA303" s="367"/>
      <c r="AB303" s="367"/>
      <c r="AC303" s="367"/>
      <c r="AD303" s="367"/>
      <c r="AE303" s="496"/>
      <c r="AF303" s="496"/>
      <c r="AG303" s="496"/>
      <c r="AH303" s="496"/>
      <c r="AI303" s="496"/>
      <c r="AJ303" s="496"/>
      <c r="AK303" s="496"/>
      <c r="AL303" s="496"/>
      <c r="AM303" s="496"/>
      <c r="AN303" s="496"/>
    </row>
    <row r="304" spans="2:40" ht="15.6">
      <c r="B304" s="72"/>
      <c r="C304" s="125"/>
      <c r="D304" s="125"/>
      <c r="E304" s="125"/>
      <c r="F304" s="125"/>
      <c r="G304" s="125"/>
      <c r="H304" s="72"/>
      <c r="I304" s="72"/>
      <c r="J304" s="72"/>
      <c r="K304" s="72"/>
      <c r="L304" s="72"/>
      <c r="M304" s="72"/>
      <c r="N304" s="72"/>
      <c r="O304" s="72"/>
      <c r="Z304" s="367"/>
      <c r="AA304" s="367"/>
      <c r="AB304" s="367"/>
      <c r="AC304" s="367"/>
      <c r="AD304" s="367"/>
      <c r="AE304" s="496"/>
      <c r="AF304" s="496"/>
      <c r="AG304" s="496"/>
      <c r="AH304" s="496"/>
      <c r="AI304" s="496"/>
      <c r="AJ304" s="496"/>
      <c r="AK304" s="496"/>
      <c r="AL304" s="496"/>
      <c r="AM304" s="496"/>
      <c r="AN304" s="496"/>
    </row>
    <row r="305" spans="2:40" ht="15.6">
      <c r="B305" s="179"/>
      <c r="C305" s="180">
        <v>2016</v>
      </c>
      <c r="D305" s="180">
        <v>2017</v>
      </c>
      <c r="E305" s="180" t="s">
        <v>35</v>
      </c>
      <c r="F305" s="180" t="s">
        <v>36</v>
      </c>
      <c r="G305" s="180" t="s">
        <v>37</v>
      </c>
      <c r="H305" s="180" t="s">
        <v>38</v>
      </c>
      <c r="I305" s="180" t="s">
        <v>39</v>
      </c>
      <c r="J305" s="180" t="s">
        <v>40</v>
      </c>
      <c r="K305" s="180" t="s">
        <v>41</v>
      </c>
      <c r="L305" s="180" t="s">
        <v>42</v>
      </c>
      <c r="M305" s="180" t="s">
        <v>43</v>
      </c>
      <c r="N305" s="180" t="s">
        <v>44</v>
      </c>
      <c r="O305" s="180" t="s">
        <v>45</v>
      </c>
      <c r="P305" s="180" t="s">
        <v>46</v>
      </c>
      <c r="Q305" s="180" t="s">
        <v>47</v>
      </c>
      <c r="R305" s="180" t="s">
        <v>48</v>
      </c>
      <c r="S305" s="180" t="s">
        <v>49</v>
      </c>
      <c r="T305" s="180" t="s">
        <v>50</v>
      </c>
      <c r="V305" s="179"/>
      <c r="W305" s="383" t="s">
        <v>52</v>
      </c>
      <c r="X305" s="383" t="s">
        <v>53</v>
      </c>
      <c r="Y305" s="383" t="s">
        <v>54</v>
      </c>
      <c r="Z305" s="383" t="s">
        <v>55</v>
      </c>
      <c r="AA305" s="383" t="str">
        <f>+AA6</f>
        <v>1T23</v>
      </c>
      <c r="AB305" s="383" t="s">
        <v>57</v>
      </c>
      <c r="AC305" s="368" t="s">
        <v>58</v>
      </c>
      <c r="AD305" s="368" t="s">
        <v>59</v>
      </c>
      <c r="AE305" s="368" t="s">
        <v>60</v>
      </c>
      <c r="AF305" s="368" t="s">
        <v>61</v>
      </c>
      <c r="AG305" s="368" t="s">
        <v>62</v>
      </c>
      <c r="AH305" s="368" t="s">
        <v>59</v>
      </c>
      <c r="AI305" s="368" t="s">
        <v>64</v>
      </c>
      <c r="AJ305" s="368" t="s">
        <v>65</v>
      </c>
      <c r="AK305" s="368" t="str">
        <f>+AK277</f>
        <v>3T25</v>
      </c>
      <c r="AL305" s="368" t="str">
        <f>+$AL$6</f>
        <v>4T25</v>
      </c>
      <c r="AM305" s="368" t="s">
        <v>64</v>
      </c>
      <c r="AN305" s="368" t="str">
        <f>+AN6</f>
        <v>2T26</v>
      </c>
    </row>
    <row r="306" spans="2:40" ht="15">
      <c r="B306" s="167" t="s">
        <v>95</v>
      </c>
      <c r="C306" s="167"/>
      <c r="D306" s="167"/>
      <c r="E306" s="167"/>
      <c r="F306" s="167"/>
      <c r="G306" s="167"/>
      <c r="H306" s="167"/>
      <c r="I306" s="167"/>
      <c r="J306" s="167"/>
      <c r="K306" s="167"/>
      <c r="L306" s="167"/>
      <c r="M306" s="167"/>
      <c r="N306" s="167"/>
      <c r="O306" s="167"/>
      <c r="P306" s="167"/>
      <c r="Q306" s="167"/>
      <c r="R306" s="167"/>
      <c r="S306" s="167"/>
      <c r="T306" s="167"/>
      <c r="V306" s="167" t="s">
        <v>95</v>
      </c>
      <c r="W306" s="381"/>
      <c r="X306" s="381"/>
      <c r="Y306" s="381"/>
      <c r="Z306" s="381"/>
      <c r="AA306" s="381"/>
      <c r="AB306" s="381"/>
      <c r="AC306" s="381"/>
      <c r="AD306" s="381"/>
      <c r="AE306" s="507"/>
      <c r="AF306" s="507"/>
      <c r="AG306" s="507"/>
      <c r="AH306" s="507"/>
      <c r="AI306" s="507" t="s">
        <v>117</v>
      </c>
      <c r="AJ306" s="507" t="s">
        <v>117</v>
      </c>
      <c r="AK306" s="507"/>
      <c r="AL306" s="507"/>
      <c r="AM306" s="507"/>
      <c r="AN306" s="507"/>
    </row>
    <row r="307" spans="2:40" ht="15">
      <c r="B307" s="160" t="s">
        <v>96</v>
      </c>
      <c r="C307" s="161"/>
      <c r="D307" s="161"/>
      <c r="E307" s="161"/>
      <c r="F307" s="161"/>
      <c r="G307" s="161"/>
      <c r="H307" s="161"/>
      <c r="I307" s="161"/>
      <c r="J307" s="161"/>
      <c r="K307" s="161"/>
      <c r="L307" s="161"/>
      <c r="M307" s="161"/>
      <c r="N307" s="161"/>
      <c r="O307" s="161"/>
      <c r="P307" s="161"/>
      <c r="Q307" s="161"/>
      <c r="R307" s="161"/>
      <c r="S307" s="161"/>
      <c r="T307" s="161"/>
      <c r="V307" s="160" t="s">
        <v>96</v>
      </c>
      <c r="W307" s="355"/>
      <c r="X307" s="355"/>
      <c r="Y307" s="355"/>
      <c r="Z307" s="355"/>
      <c r="AA307" s="355"/>
      <c r="AB307" s="355"/>
      <c r="AC307" s="355"/>
      <c r="AD307" s="355"/>
      <c r="AE307" s="501"/>
      <c r="AF307" s="501"/>
      <c r="AG307" s="501"/>
      <c r="AH307" s="501"/>
      <c r="AI307" s="501" t="s">
        <v>117</v>
      </c>
      <c r="AJ307" s="501" t="s">
        <v>117</v>
      </c>
      <c r="AK307" s="501"/>
      <c r="AL307" s="501"/>
      <c r="AM307" s="501"/>
      <c r="AN307" s="501"/>
    </row>
    <row r="308" spans="2:40" ht="15.6">
      <c r="B308" s="177" t="s">
        <v>97</v>
      </c>
      <c r="C308" s="92">
        <v>15394</v>
      </c>
      <c r="D308" s="92">
        <v>17639</v>
      </c>
      <c r="E308" s="92">
        <v>18705</v>
      </c>
      <c r="F308" s="92">
        <v>11239</v>
      </c>
      <c r="G308" s="92">
        <v>7968</v>
      </c>
      <c r="H308" s="92">
        <v>10916</v>
      </c>
      <c r="I308" s="92">
        <v>11448</v>
      </c>
      <c r="J308" s="92">
        <v>11565</v>
      </c>
      <c r="K308" s="92">
        <v>6960</v>
      </c>
      <c r="L308" s="92">
        <v>11688</v>
      </c>
      <c r="M308" s="92">
        <v>13229</v>
      </c>
      <c r="N308" s="92">
        <v>9632</v>
      </c>
      <c r="O308" s="92">
        <v>9546</v>
      </c>
      <c r="P308" s="92">
        <v>6624.6703779999998</v>
      </c>
      <c r="Q308" s="92">
        <v>9336.2129459999996</v>
      </c>
      <c r="R308" s="92">
        <v>10018</v>
      </c>
      <c r="S308" s="92">
        <v>8143</v>
      </c>
      <c r="T308" s="92">
        <v>12852.719831</v>
      </c>
      <c r="V308" s="177" t="s">
        <v>97</v>
      </c>
      <c r="W308" s="92">
        <v>14181.789519</v>
      </c>
      <c r="X308" s="92">
        <v>13212.293331000001</v>
      </c>
      <c r="Y308" s="92">
        <v>16520.006594999999</v>
      </c>
      <c r="Z308" s="92">
        <v>17043</v>
      </c>
      <c r="AA308" s="92">
        <v>24373.915376000001</v>
      </c>
      <c r="AB308" s="397">
        <v>13291.904818999999</v>
      </c>
      <c r="AC308" s="397">
        <v>11897.991506</v>
      </c>
      <c r="AD308" s="397">
        <v>8745</v>
      </c>
      <c r="AE308" s="499">
        <v>23464</v>
      </c>
      <c r="AF308" s="499">
        <v>6532.7725300000002</v>
      </c>
      <c r="AG308" s="499">
        <v>9758</v>
      </c>
      <c r="AH308" s="499">
        <v>8745.3058930000007</v>
      </c>
      <c r="AI308" s="499">
        <v>10552</v>
      </c>
      <c r="AJ308" s="499">
        <v>8347.3069460000006</v>
      </c>
      <c r="AK308" s="499">
        <v>8475.1287379999994</v>
      </c>
      <c r="AL308" s="499">
        <v>12320.641265</v>
      </c>
      <c r="AM308" s="499">
        <v>17950.945566999999</v>
      </c>
      <c r="AN308" s="499">
        <v>16348.175660999999</v>
      </c>
    </row>
    <row r="309" spans="2:40" ht="15.6">
      <c r="B309" s="177" t="s">
        <v>98</v>
      </c>
      <c r="C309" s="92">
        <v>42568</v>
      </c>
      <c r="D309" s="92">
        <v>31078</v>
      </c>
      <c r="E309" s="92">
        <v>31940</v>
      </c>
      <c r="F309" s="92">
        <v>31103</v>
      </c>
      <c r="G309" s="92">
        <v>33366</v>
      </c>
      <c r="H309" s="92">
        <v>37959</v>
      </c>
      <c r="I309" s="92">
        <v>36697</v>
      </c>
      <c r="J309" s="92">
        <v>39189</v>
      </c>
      <c r="K309" s="92">
        <v>39422</v>
      </c>
      <c r="L309" s="92">
        <v>41920</v>
      </c>
      <c r="M309" s="92">
        <v>37880</v>
      </c>
      <c r="N309" s="92">
        <v>41718</v>
      </c>
      <c r="O309" s="92">
        <v>37840</v>
      </c>
      <c r="P309" s="92">
        <v>43580.052444000001</v>
      </c>
      <c r="Q309" s="92">
        <f>37606.959357+2540.845442</f>
        <v>40147.804798999998</v>
      </c>
      <c r="R309" s="92">
        <v>40435</v>
      </c>
      <c r="S309" s="92">
        <v>34656</v>
      </c>
      <c r="T309" s="92">
        <v>31695.668985</v>
      </c>
      <c r="V309" s="177" t="s">
        <v>98</v>
      </c>
      <c r="W309" s="92">
        <v>31888.870512000001</v>
      </c>
      <c r="X309" s="92">
        <v>35958.736399000001</v>
      </c>
      <c r="Y309" s="92">
        <v>29918.463578999999</v>
      </c>
      <c r="Z309" s="92">
        <v>40729</v>
      </c>
      <c r="AA309" s="92">
        <v>43250.979510999998</v>
      </c>
      <c r="AB309" s="397">
        <v>45933.734784</v>
      </c>
      <c r="AC309" s="397">
        <v>43872.413180000003</v>
      </c>
      <c r="AD309" s="397">
        <v>47875</v>
      </c>
      <c r="AE309" s="499">
        <v>24254</v>
      </c>
      <c r="AF309" s="499">
        <v>25904.060506000002</v>
      </c>
      <c r="AG309" s="499">
        <v>25506</v>
      </c>
      <c r="AH309" s="499">
        <v>47875.262393999998</v>
      </c>
      <c r="AI309" s="499">
        <v>20158</v>
      </c>
      <c r="AJ309" s="499">
        <v>17459.120847999999</v>
      </c>
      <c r="AK309" s="499">
        <v>13513.468021000001</v>
      </c>
      <c r="AL309" s="499">
        <v>12884.012395</v>
      </c>
      <c r="AM309" s="499">
        <v>6763.7194390000004</v>
      </c>
      <c r="AN309" s="499">
        <v>23.792328000000001</v>
      </c>
    </row>
    <row r="310" spans="2:40" ht="15.6">
      <c r="B310" s="177" t="s">
        <v>99</v>
      </c>
      <c r="C310" s="92">
        <v>4</v>
      </c>
      <c r="D310" s="92">
        <v>51</v>
      </c>
      <c r="E310" s="92">
        <v>145</v>
      </c>
      <c r="F310" s="92">
        <v>752</v>
      </c>
      <c r="G310" s="92">
        <v>1735</v>
      </c>
      <c r="H310" s="92">
        <v>2763</v>
      </c>
      <c r="I310" s="92">
        <v>4113</v>
      </c>
      <c r="J310" s="92">
        <v>2286</v>
      </c>
      <c r="K310" s="92">
        <v>3716</v>
      </c>
      <c r="L310" s="92">
        <v>5316</v>
      </c>
      <c r="M310" s="92">
        <v>7382</v>
      </c>
      <c r="N310" s="92">
        <v>8408</v>
      </c>
      <c r="O310" s="92">
        <v>3734</v>
      </c>
      <c r="P310" s="92">
        <v>4976.1125540000003</v>
      </c>
      <c r="Q310" s="92">
        <v>6475.7951880000001</v>
      </c>
      <c r="R310" s="92">
        <v>4050</v>
      </c>
      <c r="S310" s="92">
        <v>5441</v>
      </c>
      <c r="T310" s="92">
        <v>2865.5190339999999</v>
      </c>
      <c r="V310" s="177" t="s">
        <v>99</v>
      </c>
      <c r="W310" s="92">
        <v>1297.6537519999999</v>
      </c>
      <c r="X310" s="92">
        <v>1803.6367230000001</v>
      </c>
      <c r="Y310" s="92">
        <v>2648.0037109999998</v>
      </c>
      <c r="Z310" s="92">
        <v>82</v>
      </c>
      <c r="AA310" s="92">
        <v>2608.8498549999999</v>
      </c>
      <c r="AB310" s="397">
        <v>3708.5852450000002</v>
      </c>
      <c r="AC310" s="397">
        <v>4376.5281690000002</v>
      </c>
      <c r="AD310" s="397">
        <v>10994</v>
      </c>
      <c r="AE310" s="499">
        <v>11579</v>
      </c>
      <c r="AF310" s="499">
        <v>11603.613567</v>
      </c>
      <c r="AG310" s="499">
        <v>11510</v>
      </c>
      <c r="AH310" s="499">
        <v>10993.911189</v>
      </c>
      <c r="AI310" s="499">
        <v>2131</v>
      </c>
      <c r="AJ310" s="499">
        <v>2135.912593</v>
      </c>
      <c r="AK310" s="499">
        <v>1635.912593</v>
      </c>
      <c r="AL310" s="499">
        <v>1635.912593</v>
      </c>
      <c r="AM310" s="499">
        <v>11.164361</v>
      </c>
      <c r="AN310" s="499">
        <v>117.669139</v>
      </c>
    </row>
    <row r="311" spans="2:40" ht="15.6">
      <c r="B311" s="177" t="s">
        <v>101</v>
      </c>
      <c r="C311" s="92">
        <v>199</v>
      </c>
      <c r="D311" s="92">
        <v>267</v>
      </c>
      <c r="E311" s="92">
        <v>163</v>
      </c>
      <c r="F311" s="92">
        <v>654</v>
      </c>
      <c r="G311" s="92">
        <v>552</v>
      </c>
      <c r="H311" s="92">
        <v>434</v>
      </c>
      <c r="I311" s="92">
        <v>339</v>
      </c>
      <c r="J311" s="92">
        <v>271</v>
      </c>
      <c r="K311" s="92">
        <v>171</v>
      </c>
      <c r="L311" s="92">
        <v>439</v>
      </c>
      <c r="M311" s="92">
        <v>502</v>
      </c>
      <c r="N311" s="92">
        <v>409</v>
      </c>
      <c r="O311" s="92">
        <v>254</v>
      </c>
      <c r="P311" s="92">
        <v>627.04787099999999</v>
      </c>
      <c r="Q311" s="92">
        <v>945.61449800000003</v>
      </c>
      <c r="R311" s="92">
        <v>669</v>
      </c>
      <c r="S311" s="92">
        <v>528</v>
      </c>
      <c r="T311" s="92">
        <v>351.639974</v>
      </c>
      <c r="V311" s="177" t="s">
        <v>101</v>
      </c>
      <c r="W311" s="92">
        <v>228.16422</v>
      </c>
      <c r="X311" s="92">
        <v>1088.6082879999999</v>
      </c>
      <c r="Y311" s="92">
        <v>965.11607700000002</v>
      </c>
      <c r="Z311" s="92">
        <v>803</v>
      </c>
      <c r="AA311" s="92">
        <v>607.17938200000003</v>
      </c>
      <c r="AB311" s="397">
        <v>409.30907100000002</v>
      </c>
      <c r="AC311" s="397">
        <v>385.87478800000002</v>
      </c>
      <c r="AD311" s="397">
        <v>1191</v>
      </c>
      <c r="AE311" s="499">
        <v>1532</v>
      </c>
      <c r="AF311" s="499">
        <v>813.53679199999999</v>
      </c>
      <c r="AG311" s="499">
        <v>608</v>
      </c>
      <c r="AH311" s="499">
        <v>1190.711963</v>
      </c>
      <c r="AI311" s="499">
        <v>245</v>
      </c>
      <c r="AJ311" s="499">
        <v>1065.2561989999999</v>
      </c>
      <c r="AK311" s="499">
        <v>922.36368300000004</v>
      </c>
      <c r="AL311" s="499">
        <v>686.20030399999996</v>
      </c>
      <c r="AM311" s="499">
        <v>38.919240000000002</v>
      </c>
      <c r="AN311" s="499">
        <v>48.548414000000001</v>
      </c>
    </row>
    <row r="312" spans="2:40" ht="15.6">
      <c r="B312" s="177" t="s">
        <v>475</v>
      </c>
      <c r="C312" s="92">
        <v>0</v>
      </c>
      <c r="D312" s="92">
        <v>0</v>
      </c>
      <c r="E312" s="92">
        <v>0</v>
      </c>
      <c r="F312" s="92">
        <v>0</v>
      </c>
      <c r="G312" s="92">
        <v>0</v>
      </c>
      <c r="H312" s="92">
        <v>0</v>
      </c>
      <c r="I312" s="92">
        <v>0</v>
      </c>
      <c r="J312" s="92">
        <v>0</v>
      </c>
      <c r="K312" s="92">
        <v>0</v>
      </c>
      <c r="L312" s="92">
        <v>0</v>
      </c>
      <c r="M312" s="92">
        <v>0</v>
      </c>
      <c r="N312" s="92">
        <v>0</v>
      </c>
      <c r="O312" s="92">
        <v>0</v>
      </c>
      <c r="P312" s="92">
        <v>0</v>
      </c>
      <c r="Q312" s="92">
        <v>0</v>
      </c>
      <c r="R312" s="92">
        <v>0</v>
      </c>
      <c r="S312" s="92">
        <v>0</v>
      </c>
      <c r="T312" s="92">
        <v>0</v>
      </c>
      <c r="V312" s="177" t="s">
        <v>475</v>
      </c>
      <c r="W312" s="92">
        <v>0</v>
      </c>
      <c r="X312" s="92">
        <v>0</v>
      </c>
      <c r="Y312" s="92">
        <v>0</v>
      </c>
      <c r="Z312" s="92">
        <v>0</v>
      </c>
      <c r="AA312" s="92">
        <v>0</v>
      </c>
      <c r="AB312" s="397">
        <v>0</v>
      </c>
      <c r="AC312" s="397">
        <v>0</v>
      </c>
      <c r="AD312" s="397">
        <v>0</v>
      </c>
      <c r="AE312" s="499">
        <v>0</v>
      </c>
      <c r="AF312" s="499">
        <v>0</v>
      </c>
      <c r="AG312" s="499">
        <v>0</v>
      </c>
      <c r="AH312" s="499">
        <v>0</v>
      </c>
      <c r="AI312" s="499" t="s">
        <v>567</v>
      </c>
      <c r="AJ312" s="499">
        <v>0</v>
      </c>
      <c r="AK312" s="499">
        <v>0</v>
      </c>
      <c r="AL312" s="499">
        <v>0</v>
      </c>
      <c r="AM312" s="499">
        <v>0</v>
      </c>
      <c r="AN312" s="499">
        <v>0</v>
      </c>
    </row>
    <row r="313" spans="2:40" ht="15.6">
      <c r="B313" s="177" t="s">
        <v>102</v>
      </c>
      <c r="C313" s="92">
        <v>0</v>
      </c>
      <c r="D313" s="92">
        <v>0</v>
      </c>
      <c r="E313" s="92">
        <v>0</v>
      </c>
      <c r="F313" s="92">
        <v>0</v>
      </c>
      <c r="G313" s="92">
        <v>0</v>
      </c>
      <c r="H313" s="92">
        <v>0</v>
      </c>
      <c r="I313" s="92">
        <v>0</v>
      </c>
      <c r="J313" s="92">
        <v>0</v>
      </c>
      <c r="K313" s="92">
        <v>0</v>
      </c>
      <c r="L313" s="92">
        <v>0</v>
      </c>
      <c r="M313" s="92">
        <v>0</v>
      </c>
      <c r="N313" s="92">
        <v>0</v>
      </c>
      <c r="O313" s="92">
        <v>0</v>
      </c>
      <c r="P313" s="92">
        <v>0</v>
      </c>
      <c r="Q313" s="92">
        <v>0</v>
      </c>
      <c r="R313" s="92">
        <v>0</v>
      </c>
      <c r="S313" s="92">
        <v>0</v>
      </c>
      <c r="T313" s="92">
        <v>0</v>
      </c>
      <c r="V313" s="177" t="s">
        <v>102</v>
      </c>
      <c r="W313" s="92"/>
      <c r="X313" s="92">
        <v>0</v>
      </c>
      <c r="Y313" s="92">
        <v>0</v>
      </c>
      <c r="Z313" s="92">
        <v>0</v>
      </c>
      <c r="AA313" s="92">
        <v>0</v>
      </c>
      <c r="AB313" s="397">
        <v>0</v>
      </c>
      <c r="AC313" s="397">
        <v>0</v>
      </c>
      <c r="AD313" s="397">
        <v>0</v>
      </c>
      <c r="AE313" s="499">
        <v>0</v>
      </c>
      <c r="AF313" s="499">
        <v>0</v>
      </c>
      <c r="AG313" s="499">
        <v>0</v>
      </c>
      <c r="AH313" s="499">
        <v>0</v>
      </c>
      <c r="AI313" s="499" t="s">
        <v>567</v>
      </c>
      <c r="AJ313" s="499">
        <v>0</v>
      </c>
      <c r="AK313" s="499">
        <v>0</v>
      </c>
      <c r="AL313" s="499">
        <v>0</v>
      </c>
      <c r="AM313" s="499">
        <v>0</v>
      </c>
      <c r="AN313" s="499">
        <v>0</v>
      </c>
    </row>
    <row r="314" spans="2:40" ht="15">
      <c r="B314" s="114" t="s">
        <v>103</v>
      </c>
      <c r="C314" s="164">
        <v>58165</v>
      </c>
      <c r="D314" s="164">
        <v>49035</v>
      </c>
      <c r="E314" s="164">
        <v>50953</v>
      </c>
      <c r="F314" s="164">
        <v>43748</v>
      </c>
      <c r="G314" s="164">
        <v>43621</v>
      </c>
      <c r="H314" s="164">
        <v>52072</v>
      </c>
      <c r="I314" s="164">
        <v>52597</v>
      </c>
      <c r="J314" s="164">
        <v>53311</v>
      </c>
      <c r="K314" s="164">
        <v>50269</v>
      </c>
      <c r="L314" s="164">
        <v>59363</v>
      </c>
      <c r="M314" s="164">
        <v>58993</v>
      </c>
      <c r="N314" s="164">
        <v>60167</v>
      </c>
      <c r="O314" s="164">
        <v>51374</v>
      </c>
      <c r="P314" s="164">
        <f>SUM(P308:P313)</f>
        <v>55807.883247000005</v>
      </c>
      <c r="Q314" s="164">
        <f>SUM(Q308:Q313)</f>
        <v>56905.427430999996</v>
      </c>
      <c r="R314" s="164">
        <v>55172</v>
      </c>
      <c r="S314" s="164">
        <v>48768</v>
      </c>
      <c r="T314" s="164">
        <v>47765.547823999994</v>
      </c>
      <c r="V314" s="114" t="s">
        <v>103</v>
      </c>
      <c r="W314" s="373">
        <v>47596.478002999997</v>
      </c>
      <c r="X314" s="373">
        <v>52063.274741000008</v>
      </c>
      <c r="Y314" s="373">
        <v>50051.589961999998</v>
      </c>
      <c r="Z314" s="373">
        <v>58658</v>
      </c>
      <c r="AA314" s="373">
        <v>70840.924123999997</v>
      </c>
      <c r="AB314" s="373">
        <v>63343.533919000009</v>
      </c>
      <c r="AC314" s="373">
        <v>60532.807643</v>
      </c>
      <c r="AD314" s="373">
        <v>68805</v>
      </c>
      <c r="AE314" s="500">
        <v>60829</v>
      </c>
      <c r="AF314" s="500">
        <v>44853.983395000003</v>
      </c>
      <c r="AG314" s="500">
        <v>47382</v>
      </c>
      <c r="AH314" s="500">
        <v>68805.191439000002</v>
      </c>
      <c r="AI314" s="500">
        <v>33086</v>
      </c>
      <c r="AJ314" s="500">
        <v>29007.596586</v>
      </c>
      <c r="AK314" s="500">
        <v>24546.873035000001</v>
      </c>
      <c r="AL314" s="500">
        <v>27526.766557000003</v>
      </c>
      <c r="AM314" s="500">
        <v>24764.748606999998</v>
      </c>
      <c r="AN314" s="500">
        <v>16538.185541999999</v>
      </c>
    </row>
    <row r="315" spans="2:40" ht="15">
      <c r="B315" s="160" t="s">
        <v>104</v>
      </c>
      <c r="C315" s="161"/>
      <c r="D315" s="161"/>
      <c r="E315" s="161"/>
      <c r="F315" s="161"/>
      <c r="G315" s="161"/>
      <c r="H315" s="161"/>
      <c r="I315" s="161"/>
      <c r="J315" s="161"/>
      <c r="K315" s="161"/>
      <c r="L315" s="161"/>
      <c r="M315" s="161"/>
      <c r="N315" s="161"/>
      <c r="O315" s="161"/>
      <c r="P315" s="161"/>
      <c r="Q315" s="161"/>
      <c r="R315" s="161"/>
      <c r="S315" s="161">
        <v>0</v>
      </c>
      <c r="T315" s="161"/>
      <c r="V315" s="160" t="s">
        <v>104</v>
      </c>
      <c r="W315" s="355"/>
      <c r="X315" s="355"/>
      <c r="Y315" s="355"/>
      <c r="Z315" s="355"/>
      <c r="AA315" s="355"/>
      <c r="AB315" s="355"/>
      <c r="AC315" s="355"/>
      <c r="AD315" s="355"/>
      <c r="AE315" s="501"/>
      <c r="AF315" s="501"/>
      <c r="AG315" s="501"/>
      <c r="AH315" s="501"/>
      <c r="AI315" s="501" t="s">
        <v>117</v>
      </c>
      <c r="AJ315" s="501"/>
      <c r="AK315" s="501"/>
      <c r="AL315" s="501"/>
      <c r="AM315" s="501"/>
      <c r="AN315" s="501"/>
    </row>
    <row r="316" spans="2:40" ht="15.6">
      <c r="B316" s="177" t="s">
        <v>105</v>
      </c>
      <c r="C316" s="92">
        <v>0</v>
      </c>
      <c r="D316" s="92">
        <v>0</v>
      </c>
      <c r="E316" s="92">
        <v>0</v>
      </c>
      <c r="F316" s="92">
        <v>0</v>
      </c>
      <c r="G316" s="92">
        <v>0</v>
      </c>
      <c r="H316" s="92">
        <v>0</v>
      </c>
      <c r="I316" s="92">
        <v>0</v>
      </c>
      <c r="J316" s="92">
        <v>0</v>
      </c>
      <c r="K316" s="92">
        <v>0</v>
      </c>
      <c r="L316" s="92">
        <v>0</v>
      </c>
      <c r="M316" s="92">
        <v>0</v>
      </c>
      <c r="N316" s="92">
        <v>0</v>
      </c>
      <c r="O316" s="92">
        <v>0</v>
      </c>
      <c r="P316" s="92">
        <v>0</v>
      </c>
      <c r="Q316" s="92">
        <v>0</v>
      </c>
      <c r="R316" s="92">
        <v>0</v>
      </c>
      <c r="S316" s="92">
        <v>0</v>
      </c>
      <c r="T316" s="92">
        <v>0</v>
      </c>
      <c r="V316" s="177" t="s">
        <v>105</v>
      </c>
      <c r="W316" s="92">
        <v>0</v>
      </c>
      <c r="X316" s="92">
        <v>0</v>
      </c>
      <c r="Y316" s="92">
        <v>0</v>
      </c>
      <c r="Z316" s="92">
        <v>0</v>
      </c>
      <c r="AA316" s="92">
        <v>0</v>
      </c>
      <c r="AB316" s="374">
        <v>0</v>
      </c>
      <c r="AC316" s="374">
        <v>0</v>
      </c>
      <c r="AD316" s="374">
        <v>0</v>
      </c>
      <c r="AE316" s="502">
        <v>0</v>
      </c>
      <c r="AF316" s="502">
        <v>0</v>
      </c>
      <c r="AG316" s="502">
        <v>0</v>
      </c>
      <c r="AH316" s="502">
        <v>0</v>
      </c>
      <c r="AI316" s="502" t="s">
        <v>567</v>
      </c>
      <c r="AJ316" s="502">
        <v>0</v>
      </c>
      <c r="AK316" s="502">
        <v>0</v>
      </c>
      <c r="AL316" s="502">
        <v>0</v>
      </c>
      <c r="AM316" s="502">
        <v>0</v>
      </c>
      <c r="AN316" s="502">
        <v>0</v>
      </c>
    </row>
    <row r="317" spans="2:40" ht="15.6">
      <c r="B317" s="177" t="s">
        <v>106</v>
      </c>
      <c r="C317" s="92">
        <v>0</v>
      </c>
      <c r="D317" s="92">
        <v>0</v>
      </c>
      <c r="E317" s="92">
        <v>0</v>
      </c>
      <c r="F317" s="92">
        <v>0</v>
      </c>
      <c r="G317" s="92">
        <v>0</v>
      </c>
      <c r="H317" s="92">
        <v>0</v>
      </c>
      <c r="I317" s="92">
        <v>0</v>
      </c>
      <c r="J317" s="92">
        <v>0</v>
      </c>
      <c r="K317" s="92">
        <v>0</v>
      </c>
      <c r="L317" s="92">
        <v>0</v>
      </c>
      <c r="M317" s="92">
        <v>0</v>
      </c>
      <c r="N317" s="92">
        <v>0</v>
      </c>
      <c r="O317" s="92">
        <v>0</v>
      </c>
      <c r="P317" s="92">
        <v>0</v>
      </c>
      <c r="Q317" s="92">
        <v>0</v>
      </c>
      <c r="R317" s="92">
        <v>0</v>
      </c>
      <c r="S317" s="92">
        <v>0</v>
      </c>
      <c r="T317" s="92">
        <v>0</v>
      </c>
      <c r="V317" s="177" t="s">
        <v>106</v>
      </c>
      <c r="W317" s="92">
        <v>0</v>
      </c>
      <c r="X317" s="92">
        <v>0</v>
      </c>
      <c r="Y317" s="92">
        <v>0</v>
      </c>
      <c r="Z317" s="92">
        <v>0</v>
      </c>
      <c r="AA317" s="92">
        <v>0</v>
      </c>
      <c r="AB317" s="374">
        <v>0</v>
      </c>
      <c r="AC317" s="374">
        <v>0</v>
      </c>
      <c r="AD317" s="374">
        <v>0</v>
      </c>
      <c r="AE317" s="502">
        <v>0</v>
      </c>
      <c r="AF317" s="502">
        <v>0</v>
      </c>
      <c r="AG317" s="502">
        <v>0</v>
      </c>
      <c r="AH317" s="502">
        <v>0</v>
      </c>
      <c r="AI317" s="502" t="s">
        <v>567</v>
      </c>
      <c r="AJ317" s="502">
        <v>0</v>
      </c>
      <c r="AK317" s="502">
        <v>0</v>
      </c>
      <c r="AL317" s="502">
        <v>0</v>
      </c>
      <c r="AM317" s="502">
        <v>0</v>
      </c>
      <c r="AN317" s="502">
        <v>0</v>
      </c>
    </row>
    <row r="318" spans="2:40" ht="15.6">
      <c r="B318" s="177" t="s">
        <v>171</v>
      </c>
      <c r="C318" s="92">
        <v>0</v>
      </c>
      <c r="D318" s="92">
        <v>0</v>
      </c>
      <c r="E318" s="92">
        <v>0</v>
      </c>
      <c r="F318" s="92">
        <v>0</v>
      </c>
      <c r="G318" s="92">
        <v>0</v>
      </c>
      <c r="H318" s="92">
        <v>0</v>
      </c>
      <c r="I318" s="92">
        <v>0</v>
      </c>
      <c r="J318" s="92">
        <v>0</v>
      </c>
      <c r="K318" s="92">
        <v>0</v>
      </c>
      <c r="L318" s="92">
        <v>0</v>
      </c>
      <c r="M318" s="92">
        <v>0</v>
      </c>
      <c r="N318" s="92">
        <v>0</v>
      </c>
      <c r="O318" s="92">
        <v>0</v>
      </c>
      <c r="P318" s="92">
        <v>0</v>
      </c>
      <c r="Q318" s="92">
        <v>0</v>
      </c>
      <c r="R318" s="92">
        <v>0</v>
      </c>
      <c r="S318" s="92">
        <v>0</v>
      </c>
      <c r="T318" s="92">
        <v>0</v>
      </c>
      <c r="V318" s="177" t="s">
        <v>171</v>
      </c>
      <c r="W318" s="92">
        <v>0</v>
      </c>
      <c r="X318" s="92">
        <v>0</v>
      </c>
      <c r="Y318" s="92">
        <v>0</v>
      </c>
      <c r="Z318" s="92">
        <v>0</v>
      </c>
      <c r="AA318" s="92">
        <v>0</v>
      </c>
      <c r="AB318" s="374">
        <v>0</v>
      </c>
      <c r="AC318" s="374">
        <v>0</v>
      </c>
      <c r="AD318" s="374">
        <v>0</v>
      </c>
      <c r="AE318" s="502">
        <v>0</v>
      </c>
      <c r="AF318" s="502">
        <v>0</v>
      </c>
      <c r="AG318" s="502">
        <v>0</v>
      </c>
      <c r="AH318" s="502">
        <v>0</v>
      </c>
      <c r="AI318" s="502" t="s">
        <v>567</v>
      </c>
      <c r="AJ318" s="502">
        <v>0</v>
      </c>
      <c r="AK318" s="502">
        <v>0</v>
      </c>
      <c r="AL318" s="502">
        <v>0</v>
      </c>
      <c r="AM318" s="502">
        <v>0</v>
      </c>
      <c r="AN318" s="502">
        <v>0</v>
      </c>
    </row>
    <row r="319" spans="2:40" ht="15.6">
      <c r="B319" s="177" t="s">
        <v>172</v>
      </c>
      <c r="C319" s="92">
        <v>0</v>
      </c>
      <c r="D319" s="92">
        <v>0</v>
      </c>
      <c r="E319" s="92">
        <v>0</v>
      </c>
      <c r="F319" s="92">
        <v>0</v>
      </c>
      <c r="G319" s="92">
        <v>0</v>
      </c>
      <c r="H319" s="92">
        <v>0</v>
      </c>
      <c r="I319" s="92">
        <v>0</v>
      </c>
      <c r="J319" s="92">
        <v>0</v>
      </c>
      <c r="K319" s="92">
        <v>0</v>
      </c>
      <c r="L319" s="92">
        <v>0</v>
      </c>
      <c r="M319" s="92">
        <v>0</v>
      </c>
      <c r="N319" s="92">
        <v>0</v>
      </c>
      <c r="O319" s="92">
        <v>0</v>
      </c>
      <c r="P319" s="92">
        <v>0</v>
      </c>
      <c r="Q319" s="92">
        <v>0</v>
      </c>
      <c r="R319" s="92">
        <v>0</v>
      </c>
      <c r="S319" s="92">
        <v>0</v>
      </c>
      <c r="T319" s="92">
        <v>0</v>
      </c>
      <c r="V319" s="177" t="s">
        <v>172</v>
      </c>
      <c r="W319" s="92">
        <v>0</v>
      </c>
      <c r="X319" s="92">
        <v>0</v>
      </c>
      <c r="Y319" s="92">
        <v>0</v>
      </c>
      <c r="Z319" s="92">
        <v>0</v>
      </c>
      <c r="AA319" s="92">
        <v>0</v>
      </c>
      <c r="AB319" s="374">
        <v>0</v>
      </c>
      <c r="AC319" s="374">
        <v>0</v>
      </c>
      <c r="AD319" s="374">
        <v>0</v>
      </c>
      <c r="AE319" s="502">
        <v>0</v>
      </c>
      <c r="AF319" s="502">
        <v>0</v>
      </c>
      <c r="AG319" s="502">
        <v>0</v>
      </c>
      <c r="AH319" s="502">
        <v>0</v>
      </c>
      <c r="AI319" s="502" t="s">
        <v>567</v>
      </c>
      <c r="AJ319" s="502">
        <v>0</v>
      </c>
      <c r="AK319" s="502">
        <v>0</v>
      </c>
      <c r="AL319" s="502">
        <v>0</v>
      </c>
      <c r="AM319" s="502">
        <v>0</v>
      </c>
      <c r="AN319" s="502">
        <v>0</v>
      </c>
    </row>
    <row r="320" spans="2:40" ht="15.6">
      <c r="B320" s="177" t="s">
        <v>98</v>
      </c>
      <c r="C320" s="92">
        <v>60824</v>
      </c>
      <c r="D320" s="92">
        <v>53099</v>
      </c>
      <c r="E320" s="92">
        <v>49057</v>
      </c>
      <c r="F320" s="92">
        <v>46294</v>
      </c>
      <c r="G320" s="92">
        <v>41324</v>
      </c>
      <c r="H320" s="92">
        <v>35803</v>
      </c>
      <c r="I320" s="92">
        <v>34533</v>
      </c>
      <c r="J320" s="92">
        <v>31945</v>
      </c>
      <c r="K320" s="92">
        <v>27240</v>
      </c>
      <c r="L320" s="92">
        <v>22783</v>
      </c>
      <c r="M320" s="92">
        <v>19872</v>
      </c>
      <c r="N320" s="92">
        <v>19483</v>
      </c>
      <c r="O320" s="92">
        <v>15985</v>
      </c>
      <c r="P320" s="92">
        <v>10261.749362</v>
      </c>
      <c r="Q320" s="92">
        <v>5178.3844600000002</v>
      </c>
      <c r="R320" s="92">
        <v>1273</v>
      </c>
      <c r="S320" s="92">
        <v>0</v>
      </c>
      <c r="T320" s="92">
        <v>0</v>
      </c>
      <c r="V320" s="177" t="s">
        <v>98</v>
      </c>
      <c r="W320" s="92">
        <v>0</v>
      </c>
      <c r="X320" s="92">
        <v>0</v>
      </c>
      <c r="Y320" s="92">
        <v>0</v>
      </c>
      <c r="Z320" s="92">
        <v>0</v>
      </c>
      <c r="AA320" s="92">
        <v>0</v>
      </c>
      <c r="AB320" s="374">
        <v>0</v>
      </c>
      <c r="AC320" s="374">
        <v>0</v>
      </c>
      <c r="AD320" s="374">
        <v>0</v>
      </c>
      <c r="AE320" s="502">
        <v>0</v>
      </c>
      <c r="AF320" s="502">
        <v>25904.060506000002</v>
      </c>
      <c r="AG320" s="502">
        <v>0</v>
      </c>
      <c r="AH320" s="502">
        <v>0</v>
      </c>
      <c r="AI320" s="502" t="s">
        <v>567</v>
      </c>
      <c r="AJ320" s="502">
        <v>0</v>
      </c>
      <c r="AK320" s="502">
        <v>0</v>
      </c>
      <c r="AL320" s="502">
        <v>0</v>
      </c>
      <c r="AM320" s="502">
        <v>0</v>
      </c>
      <c r="AN320" s="502">
        <v>0</v>
      </c>
    </row>
    <row r="321" spans="2:40" ht="15.6">
      <c r="B321" s="177" t="s">
        <v>109</v>
      </c>
      <c r="C321" s="92">
        <v>0</v>
      </c>
      <c r="D321" s="92">
        <v>0</v>
      </c>
      <c r="E321" s="92">
        <v>0</v>
      </c>
      <c r="F321" s="92">
        <v>0</v>
      </c>
      <c r="G321" s="92">
        <v>0</v>
      </c>
      <c r="H321" s="92">
        <v>0</v>
      </c>
      <c r="I321" s="92">
        <v>0</v>
      </c>
      <c r="J321" s="92">
        <v>0</v>
      </c>
      <c r="K321" s="92">
        <v>0</v>
      </c>
      <c r="L321" s="92">
        <v>0</v>
      </c>
      <c r="M321" s="92">
        <v>0</v>
      </c>
      <c r="N321" s="92">
        <v>0</v>
      </c>
      <c r="O321" s="92">
        <v>0</v>
      </c>
      <c r="P321" s="92">
        <v>0</v>
      </c>
      <c r="Q321" s="92">
        <v>0</v>
      </c>
      <c r="R321" s="92">
        <v>0</v>
      </c>
      <c r="S321" s="92">
        <v>0</v>
      </c>
      <c r="T321" s="92">
        <v>0</v>
      </c>
      <c r="V321" s="177" t="s">
        <v>109</v>
      </c>
      <c r="W321" s="92">
        <v>0</v>
      </c>
      <c r="X321" s="92">
        <v>0</v>
      </c>
      <c r="Y321" s="92">
        <v>0</v>
      </c>
      <c r="Z321" s="92">
        <v>0</v>
      </c>
      <c r="AA321" s="92">
        <v>0</v>
      </c>
      <c r="AB321" s="374">
        <v>0</v>
      </c>
      <c r="AC321" s="374">
        <v>0</v>
      </c>
      <c r="AD321" s="374">
        <v>0</v>
      </c>
      <c r="AE321" s="502">
        <v>0</v>
      </c>
      <c r="AF321" s="502">
        <v>0</v>
      </c>
      <c r="AG321" s="502">
        <v>0</v>
      </c>
      <c r="AH321" s="502">
        <v>0</v>
      </c>
      <c r="AI321" s="502" t="s">
        <v>567</v>
      </c>
      <c r="AJ321" s="502">
        <v>0</v>
      </c>
      <c r="AK321" s="502">
        <v>0</v>
      </c>
      <c r="AL321" s="502">
        <v>0</v>
      </c>
      <c r="AM321" s="502">
        <v>0</v>
      </c>
      <c r="AN321" s="502">
        <v>0</v>
      </c>
    </row>
    <row r="322" spans="2:40" ht="15.6">
      <c r="B322" s="177" t="s">
        <v>110</v>
      </c>
      <c r="C322" s="92">
        <v>61</v>
      </c>
      <c r="D322" s="92">
        <v>102</v>
      </c>
      <c r="E322" s="92">
        <v>91</v>
      </c>
      <c r="F322" s="92">
        <v>82</v>
      </c>
      <c r="G322" s="92">
        <v>74</v>
      </c>
      <c r="H322" s="92">
        <v>79</v>
      </c>
      <c r="I322" s="92">
        <v>192</v>
      </c>
      <c r="J322" s="92">
        <v>98</v>
      </c>
      <c r="K322" s="92">
        <v>106</v>
      </c>
      <c r="L322" s="92">
        <v>108</v>
      </c>
      <c r="M322" s="92">
        <v>109</v>
      </c>
      <c r="N322" s="92">
        <v>101</v>
      </c>
      <c r="O322" s="92">
        <v>94</v>
      </c>
      <c r="P322" s="92">
        <v>91.234666000000004</v>
      </c>
      <c r="Q322" s="92">
        <v>83.537306000000001</v>
      </c>
      <c r="R322" s="92">
        <v>80</v>
      </c>
      <c r="S322" s="92">
        <v>72</v>
      </c>
      <c r="T322" s="92">
        <v>63.840912000000003</v>
      </c>
      <c r="V322" s="177" t="s">
        <v>110</v>
      </c>
      <c r="W322" s="92">
        <v>65.056141999999994</v>
      </c>
      <c r="X322" s="92">
        <v>56.764273000000003</v>
      </c>
      <c r="Y322" s="92">
        <v>164.79274599999999</v>
      </c>
      <c r="Z322" s="92">
        <v>268</v>
      </c>
      <c r="AA322" s="92">
        <v>248.55449999999999</v>
      </c>
      <c r="AB322" s="374">
        <v>230.27708200000001</v>
      </c>
      <c r="AC322" s="374">
        <v>212.48034000000001</v>
      </c>
      <c r="AD322" s="374">
        <v>207</v>
      </c>
      <c r="AE322" s="502">
        <v>190</v>
      </c>
      <c r="AF322" s="502">
        <v>174.50307100000001</v>
      </c>
      <c r="AG322" s="502">
        <v>160</v>
      </c>
      <c r="AH322" s="502">
        <v>206.78600299999999</v>
      </c>
      <c r="AI322" s="502">
        <v>133</v>
      </c>
      <c r="AJ322" s="502">
        <v>119.432563</v>
      </c>
      <c r="AK322" s="502">
        <v>46.295344</v>
      </c>
      <c r="AL322" s="502">
        <v>12.738440000000001</v>
      </c>
      <c r="AM322" s="502">
        <v>0.41684199999999999</v>
      </c>
      <c r="AN322" s="502">
        <v>0</v>
      </c>
    </row>
    <row r="323" spans="2:40" ht="15.6">
      <c r="B323" s="177" t="s">
        <v>111</v>
      </c>
      <c r="C323" s="92">
        <v>0</v>
      </c>
      <c r="D323" s="92">
        <v>0</v>
      </c>
      <c r="E323" s="92">
        <v>0</v>
      </c>
      <c r="F323" s="92">
        <v>0</v>
      </c>
      <c r="G323" s="92">
        <v>0</v>
      </c>
      <c r="H323" s="92">
        <v>0</v>
      </c>
      <c r="I323" s="92">
        <v>0</v>
      </c>
      <c r="J323" s="92">
        <v>0</v>
      </c>
      <c r="K323" s="92">
        <v>0</v>
      </c>
      <c r="L323" s="92">
        <v>0</v>
      </c>
      <c r="M323" s="92">
        <v>0</v>
      </c>
      <c r="N323" s="92">
        <v>0</v>
      </c>
      <c r="O323" s="92">
        <v>0</v>
      </c>
      <c r="P323" s="92">
        <v>0</v>
      </c>
      <c r="Q323" s="92">
        <v>0</v>
      </c>
      <c r="R323" s="92">
        <v>0</v>
      </c>
      <c r="S323" s="92">
        <v>0</v>
      </c>
      <c r="T323" s="92">
        <v>0</v>
      </c>
      <c r="V323" s="177" t="s">
        <v>111</v>
      </c>
      <c r="W323" s="92">
        <v>0</v>
      </c>
      <c r="X323" s="92">
        <v>0</v>
      </c>
      <c r="Y323" s="92">
        <v>0</v>
      </c>
      <c r="Z323" s="92">
        <v>0</v>
      </c>
      <c r="AA323" s="92">
        <v>0</v>
      </c>
      <c r="AB323" s="374">
        <v>0</v>
      </c>
      <c r="AC323" s="374">
        <v>0</v>
      </c>
      <c r="AD323" s="374">
        <v>0</v>
      </c>
      <c r="AE323" s="502">
        <v>0</v>
      </c>
      <c r="AF323" s="502">
        <v>0</v>
      </c>
      <c r="AG323" s="502">
        <v>0</v>
      </c>
      <c r="AH323" s="502">
        <v>0</v>
      </c>
      <c r="AI323" s="502" t="s">
        <v>567</v>
      </c>
      <c r="AJ323" s="502">
        <v>0</v>
      </c>
      <c r="AK323" s="502">
        <v>0</v>
      </c>
      <c r="AL323" s="502">
        <v>0</v>
      </c>
      <c r="AM323" s="502">
        <v>0</v>
      </c>
      <c r="AN323" s="502">
        <v>0</v>
      </c>
    </row>
    <row r="324" spans="2:40" ht="15.6">
      <c r="B324" s="177" t="s">
        <v>113</v>
      </c>
      <c r="C324" s="92">
        <v>108</v>
      </c>
      <c r="D324" s="92">
        <v>197</v>
      </c>
      <c r="E324" s="92">
        <v>188</v>
      </c>
      <c r="F324" s="92">
        <v>179</v>
      </c>
      <c r="G324" s="92">
        <v>177</v>
      </c>
      <c r="H324" s="92">
        <v>168</v>
      </c>
      <c r="I324" s="92">
        <v>182</v>
      </c>
      <c r="J324" s="92">
        <v>172</v>
      </c>
      <c r="K324" s="92">
        <v>162</v>
      </c>
      <c r="L324" s="92">
        <v>153</v>
      </c>
      <c r="M324" s="92">
        <v>155</v>
      </c>
      <c r="N324" s="92">
        <v>141</v>
      </c>
      <c r="O324" s="92">
        <v>129</v>
      </c>
      <c r="P324" s="92">
        <v>115.19507400000001</v>
      </c>
      <c r="Q324" s="92">
        <v>102.692087</v>
      </c>
      <c r="R324" s="92">
        <v>92</v>
      </c>
      <c r="S324" s="92">
        <v>82</v>
      </c>
      <c r="T324" s="92">
        <v>71.554449000000005</v>
      </c>
      <c r="V324" s="177" t="s">
        <v>113</v>
      </c>
      <c r="W324" s="92">
        <v>62.955249999999999</v>
      </c>
      <c r="X324" s="92">
        <v>52.042031999999999</v>
      </c>
      <c r="Y324" s="92">
        <v>41.128813000000001</v>
      </c>
      <c r="Z324" s="92">
        <v>30</v>
      </c>
      <c r="AA324" s="92">
        <v>22.433903999999998</v>
      </c>
      <c r="AB324" s="374">
        <v>16.958731</v>
      </c>
      <c r="AC324" s="374">
        <v>11.483556999999999</v>
      </c>
      <c r="AD324" s="374">
        <v>6</v>
      </c>
      <c r="AE324" s="502">
        <v>5</v>
      </c>
      <c r="AF324" s="502">
        <v>3.3832659999999999</v>
      </c>
      <c r="AG324" s="502">
        <v>2</v>
      </c>
      <c r="AH324" s="502">
        <v>6.1039500000000002</v>
      </c>
      <c r="AI324" s="502">
        <v>0</v>
      </c>
      <c r="AJ324" s="502">
        <v>7.5774999999999995E-2</v>
      </c>
      <c r="AK324" s="502">
        <v>0</v>
      </c>
      <c r="AL324" s="502">
        <v>0</v>
      </c>
      <c r="AM324" s="502">
        <v>0</v>
      </c>
      <c r="AN324" s="502">
        <v>0</v>
      </c>
    </row>
    <row r="325" spans="2:40" ht="15.6">
      <c r="B325" s="177" t="s">
        <v>101</v>
      </c>
      <c r="C325" s="92">
        <v>0</v>
      </c>
      <c r="D325" s="92">
        <v>0</v>
      </c>
      <c r="E325" s="92">
        <v>0</v>
      </c>
      <c r="F325" s="92">
        <v>0</v>
      </c>
      <c r="G325" s="92">
        <v>0</v>
      </c>
      <c r="H325" s="92">
        <v>0</v>
      </c>
      <c r="I325" s="92">
        <v>0</v>
      </c>
      <c r="J325" s="92">
        <v>0</v>
      </c>
      <c r="K325" s="92">
        <v>0</v>
      </c>
      <c r="L325" s="92">
        <v>0</v>
      </c>
      <c r="M325" s="92">
        <v>0</v>
      </c>
      <c r="N325" s="92">
        <v>0</v>
      </c>
      <c r="O325" s="92">
        <v>0</v>
      </c>
      <c r="P325" s="92">
        <v>0</v>
      </c>
      <c r="Q325" s="92">
        <v>0</v>
      </c>
      <c r="R325" s="92">
        <v>0</v>
      </c>
      <c r="S325" s="92">
        <v>0</v>
      </c>
      <c r="T325" s="92">
        <v>0</v>
      </c>
      <c r="V325" s="177" t="s">
        <v>101</v>
      </c>
      <c r="W325" s="92">
        <v>0</v>
      </c>
      <c r="X325" s="92">
        <v>0</v>
      </c>
      <c r="Y325" s="92">
        <v>0</v>
      </c>
      <c r="Z325" s="92">
        <v>0</v>
      </c>
      <c r="AA325" s="92">
        <v>0</v>
      </c>
      <c r="AB325" s="374">
        <v>0</v>
      </c>
      <c r="AC325" s="374">
        <v>0</v>
      </c>
      <c r="AD325" s="374">
        <v>0</v>
      </c>
      <c r="AE325" s="502">
        <v>0</v>
      </c>
      <c r="AF325" s="502">
        <v>813.53679199999999</v>
      </c>
      <c r="AG325" s="502">
        <v>0</v>
      </c>
      <c r="AH325" s="502">
        <v>0</v>
      </c>
      <c r="AI325" s="502" t="s">
        <v>567</v>
      </c>
      <c r="AJ325" s="502">
        <v>0</v>
      </c>
      <c r="AK325" s="502">
        <v>0</v>
      </c>
      <c r="AL325" s="502">
        <v>2.904639</v>
      </c>
      <c r="AM325" s="502">
        <v>0</v>
      </c>
      <c r="AN325" s="502">
        <v>0</v>
      </c>
    </row>
    <row r="326" spans="2:40" ht="15.6">
      <c r="B326" s="177" t="s">
        <v>114</v>
      </c>
      <c r="C326" s="92">
        <v>0</v>
      </c>
      <c r="D326" s="92">
        <v>0</v>
      </c>
      <c r="E326" s="92">
        <v>0</v>
      </c>
      <c r="F326" s="92">
        <v>0</v>
      </c>
      <c r="G326" s="92">
        <v>0</v>
      </c>
      <c r="H326" s="92">
        <v>0</v>
      </c>
      <c r="I326" s="92">
        <v>0</v>
      </c>
      <c r="J326" s="92">
        <v>0</v>
      </c>
      <c r="K326" s="92">
        <v>0</v>
      </c>
      <c r="L326" s="92">
        <v>0</v>
      </c>
      <c r="M326" s="92">
        <v>0</v>
      </c>
      <c r="N326" s="92">
        <v>0</v>
      </c>
      <c r="O326" s="92">
        <v>0</v>
      </c>
      <c r="P326" s="92">
        <v>0</v>
      </c>
      <c r="Q326" s="92">
        <v>0</v>
      </c>
      <c r="R326" s="92">
        <v>0</v>
      </c>
      <c r="S326" s="92">
        <v>0</v>
      </c>
      <c r="T326" s="92">
        <v>0</v>
      </c>
      <c r="V326" s="177" t="s">
        <v>114</v>
      </c>
      <c r="W326" s="92">
        <v>0</v>
      </c>
      <c r="X326" s="92">
        <v>0</v>
      </c>
      <c r="Y326" s="92">
        <v>0</v>
      </c>
      <c r="Z326" s="92">
        <v>0</v>
      </c>
      <c r="AA326" s="92">
        <v>0</v>
      </c>
      <c r="AB326" s="374">
        <v>0</v>
      </c>
      <c r="AC326" s="374">
        <v>494.34139499999998</v>
      </c>
      <c r="AD326" s="374">
        <v>0</v>
      </c>
      <c r="AE326" s="502">
        <v>0</v>
      </c>
      <c r="AF326" s="502">
        <v>0</v>
      </c>
      <c r="AG326" s="502">
        <v>0</v>
      </c>
      <c r="AH326" s="502">
        <v>0</v>
      </c>
      <c r="AI326" s="502" t="s">
        <v>567</v>
      </c>
      <c r="AJ326" s="502">
        <v>0</v>
      </c>
      <c r="AK326" s="502">
        <v>0</v>
      </c>
      <c r="AL326" s="502">
        <v>0</v>
      </c>
      <c r="AM326" s="502">
        <v>0</v>
      </c>
      <c r="AN326" s="502">
        <v>14.510593</v>
      </c>
    </row>
    <row r="327" spans="2:40" ht="15.6">
      <c r="B327" s="177" t="s">
        <v>115</v>
      </c>
      <c r="C327" s="92">
        <v>0</v>
      </c>
      <c r="D327" s="92">
        <v>0</v>
      </c>
      <c r="E327" s="92">
        <v>0</v>
      </c>
      <c r="F327" s="92">
        <v>0</v>
      </c>
      <c r="G327" s="92">
        <v>0</v>
      </c>
      <c r="H327" s="92">
        <v>0</v>
      </c>
      <c r="I327" s="92">
        <v>-6</v>
      </c>
      <c r="J327" s="92">
        <v>187</v>
      </c>
      <c r="K327" s="92">
        <v>170</v>
      </c>
      <c r="L327" s="92">
        <v>154</v>
      </c>
      <c r="M327" s="92">
        <v>137</v>
      </c>
      <c r="N327" s="92">
        <v>121</v>
      </c>
      <c r="O327" s="92">
        <v>122</v>
      </c>
      <c r="P327" s="92">
        <v>104.53037</v>
      </c>
      <c r="Q327" s="92">
        <v>113.761526</v>
      </c>
      <c r="R327" s="92">
        <v>99</v>
      </c>
      <c r="S327" s="92">
        <v>111</v>
      </c>
      <c r="T327" s="92">
        <v>93.051058999999995</v>
      </c>
      <c r="V327" s="177" t="s">
        <v>115</v>
      </c>
      <c r="W327" s="92">
        <v>77.251846</v>
      </c>
      <c r="X327" s="92">
        <v>63.804954000000002</v>
      </c>
      <c r="Y327" s="92">
        <v>69.128833999999998</v>
      </c>
      <c r="Z327" s="92">
        <v>57</v>
      </c>
      <c r="AA327" s="92">
        <v>49.373081999999997</v>
      </c>
      <c r="AB327" s="374">
        <v>87.655990000000003</v>
      </c>
      <c r="AC327" s="374">
        <v>68.716317000000004</v>
      </c>
      <c r="AD327" s="374">
        <v>182</v>
      </c>
      <c r="AE327" s="502">
        <v>165</v>
      </c>
      <c r="AF327" s="502">
        <v>147.199825</v>
      </c>
      <c r="AG327" s="502">
        <v>130</v>
      </c>
      <c r="AH327" s="502">
        <v>182.045075</v>
      </c>
      <c r="AI327" s="502">
        <v>136</v>
      </c>
      <c r="AJ327" s="502">
        <v>113.74634500000001</v>
      </c>
      <c r="AK327" s="502">
        <v>92.255720999999994</v>
      </c>
      <c r="AL327" s="502">
        <v>59.542955999999997</v>
      </c>
      <c r="AM327" s="502">
        <v>40.891137999999998</v>
      </c>
      <c r="AN327" s="502">
        <v>0</v>
      </c>
    </row>
    <row r="328" spans="2:40" ht="15.6">
      <c r="B328" s="177" t="s">
        <v>102</v>
      </c>
      <c r="C328" s="92">
        <v>0</v>
      </c>
      <c r="D328" s="92">
        <v>0</v>
      </c>
      <c r="E328" s="92">
        <v>0</v>
      </c>
      <c r="F328" s="92">
        <v>0</v>
      </c>
      <c r="G328" s="92">
        <v>0</v>
      </c>
      <c r="H328" s="92">
        <v>0</v>
      </c>
      <c r="I328" s="92">
        <v>0</v>
      </c>
      <c r="J328" s="92">
        <v>0</v>
      </c>
      <c r="K328" s="92">
        <v>0</v>
      </c>
      <c r="L328" s="92">
        <v>0</v>
      </c>
      <c r="M328" s="92">
        <v>0</v>
      </c>
      <c r="N328" s="92">
        <v>0</v>
      </c>
      <c r="O328" s="92">
        <v>0</v>
      </c>
      <c r="P328" s="92">
        <v>0</v>
      </c>
      <c r="Q328" s="92">
        <v>0</v>
      </c>
      <c r="R328" s="92">
        <v>0</v>
      </c>
      <c r="S328" s="92">
        <v>0</v>
      </c>
      <c r="T328" s="92">
        <v>0</v>
      </c>
      <c r="V328" s="177" t="s">
        <v>102</v>
      </c>
      <c r="W328" s="92">
        <v>0</v>
      </c>
      <c r="X328" s="92">
        <v>0</v>
      </c>
      <c r="Y328" s="92">
        <v>0</v>
      </c>
      <c r="Z328" s="92">
        <v>0</v>
      </c>
      <c r="AA328" s="92">
        <v>0</v>
      </c>
      <c r="AB328" s="374">
        <v>0</v>
      </c>
      <c r="AC328" s="374">
        <v>0</v>
      </c>
      <c r="AD328" s="374">
        <v>0</v>
      </c>
      <c r="AE328" s="502">
        <v>0</v>
      </c>
      <c r="AF328" s="502">
        <v>0</v>
      </c>
      <c r="AG328" s="502">
        <v>0</v>
      </c>
      <c r="AH328" s="502">
        <v>0</v>
      </c>
      <c r="AI328" s="502" t="s">
        <v>567</v>
      </c>
      <c r="AJ328" s="502">
        <v>0</v>
      </c>
      <c r="AK328" s="502">
        <v>0</v>
      </c>
      <c r="AL328" s="502">
        <v>0</v>
      </c>
      <c r="AM328" s="502">
        <v>0</v>
      </c>
      <c r="AN328" s="502">
        <v>0</v>
      </c>
    </row>
    <row r="329" spans="2:40" ht="15">
      <c r="B329" s="160" t="s">
        <v>118</v>
      </c>
      <c r="C329" s="165">
        <v>60993</v>
      </c>
      <c r="D329" s="165">
        <v>53398</v>
      </c>
      <c r="E329" s="165">
        <v>49336</v>
      </c>
      <c r="F329" s="165">
        <v>46555</v>
      </c>
      <c r="G329" s="165">
        <v>41575</v>
      </c>
      <c r="H329" s="165">
        <v>36050</v>
      </c>
      <c r="I329" s="165">
        <v>34901</v>
      </c>
      <c r="J329" s="165">
        <v>32402</v>
      </c>
      <c r="K329" s="165">
        <v>27678</v>
      </c>
      <c r="L329" s="165">
        <v>23198</v>
      </c>
      <c r="M329" s="165">
        <v>20273</v>
      </c>
      <c r="N329" s="165">
        <v>19846</v>
      </c>
      <c r="O329" s="165">
        <v>16330</v>
      </c>
      <c r="P329" s="165">
        <f>SUM(P316:P328)</f>
        <v>10572.709472</v>
      </c>
      <c r="Q329" s="165">
        <f>SUM(Q316:Q328)</f>
        <v>5478.375379000001</v>
      </c>
      <c r="R329" s="165">
        <v>1544</v>
      </c>
      <c r="S329" s="165">
        <v>265</v>
      </c>
      <c r="T329" s="165">
        <v>228.44641999999999</v>
      </c>
      <c r="V329" s="160" t="s">
        <v>118</v>
      </c>
      <c r="W329" s="375">
        <v>205.263238</v>
      </c>
      <c r="X329" s="375">
        <v>172.61125900000002</v>
      </c>
      <c r="Y329" s="375">
        <v>275.05039299999999</v>
      </c>
      <c r="Z329" s="375">
        <v>356</v>
      </c>
      <c r="AA329" s="375">
        <v>320.36148600000001</v>
      </c>
      <c r="AB329" s="375">
        <v>334.89180299999998</v>
      </c>
      <c r="AC329" s="375">
        <v>787.02160900000001</v>
      </c>
      <c r="AD329" s="375">
        <v>395</v>
      </c>
      <c r="AE329" s="503">
        <v>360</v>
      </c>
      <c r="AF329" s="503">
        <v>325.086162</v>
      </c>
      <c r="AG329" s="503">
        <v>292</v>
      </c>
      <c r="AH329" s="503">
        <v>394.93502799999999</v>
      </c>
      <c r="AI329" s="503">
        <v>270</v>
      </c>
      <c r="AJ329" s="503">
        <v>233.254683</v>
      </c>
      <c r="AK329" s="503">
        <v>138.55106499999999</v>
      </c>
      <c r="AL329" s="503">
        <v>75.186035000000004</v>
      </c>
      <c r="AM329" s="503">
        <v>41.307980000000001</v>
      </c>
      <c r="AN329" s="503">
        <v>14.510593</v>
      </c>
    </row>
    <row r="330" spans="2:40" ht="15">
      <c r="B330" s="114" t="s">
        <v>119</v>
      </c>
      <c r="C330" s="164">
        <v>119158</v>
      </c>
      <c r="D330" s="164">
        <v>102433</v>
      </c>
      <c r="E330" s="164">
        <v>100289</v>
      </c>
      <c r="F330" s="164">
        <v>90303</v>
      </c>
      <c r="G330" s="164">
        <v>85196</v>
      </c>
      <c r="H330" s="164">
        <v>88122</v>
      </c>
      <c r="I330" s="164">
        <v>87498</v>
      </c>
      <c r="J330" s="164">
        <v>85713</v>
      </c>
      <c r="K330" s="164">
        <v>77947</v>
      </c>
      <c r="L330" s="164">
        <v>82561</v>
      </c>
      <c r="M330" s="164">
        <v>79266</v>
      </c>
      <c r="N330" s="164">
        <v>80013</v>
      </c>
      <c r="O330" s="164">
        <v>67704</v>
      </c>
      <c r="P330" s="164">
        <f>+P314+P329</f>
        <v>66380.592719000007</v>
      </c>
      <c r="Q330" s="164">
        <f>+Q314+Q329</f>
        <v>62383.802809999994</v>
      </c>
      <c r="R330" s="164">
        <v>56716</v>
      </c>
      <c r="S330" s="164">
        <v>49033</v>
      </c>
      <c r="T330" s="164">
        <v>47993.994243999994</v>
      </c>
      <c r="V330" s="114" t="s">
        <v>119</v>
      </c>
      <c r="W330" s="373">
        <v>47801.741240999996</v>
      </c>
      <c r="X330" s="373">
        <v>52235.885999999999</v>
      </c>
      <c r="Y330" s="164">
        <v>50326.640354999996</v>
      </c>
      <c r="Z330" s="164">
        <v>59013</v>
      </c>
      <c r="AA330" s="164">
        <v>71161.285609999992</v>
      </c>
      <c r="AB330" s="373">
        <v>63678.425722000007</v>
      </c>
      <c r="AC330" s="373">
        <v>61319.829252000003</v>
      </c>
      <c r="AD330" s="373">
        <v>69200</v>
      </c>
      <c r="AE330" s="500">
        <v>61189</v>
      </c>
      <c r="AF330" s="500">
        <v>45179.069557000003</v>
      </c>
      <c r="AG330" s="500">
        <v>47674</v>
      </c>
      <c r="AH330" s="500">
        <v>69200.126467000009</v>
      </c>
      <c r="AI330" s="500">
        <v>33355</v>
      </c>
      <c r="AJ330" s="500">
        <v>29240.851268999999</v>
      </c>
      <c r="AK330" s="500">
        <v>24685.4241</v>
      </c>
      <c r="AL330" s="500">
        <v>27601.952592000001</v>
      </c>
      <c r="AM330" s="500">
        <v>24806.056586999999</v>
      </c>
      <c r="AN330" s="500">
        <v>16552.696134999998</v>
      </c>
    </row>
    <row r="331" spans="2:40" ht="15">
      <c r="B331" s="116"/>
      <c r="C331" s="166"/>
      <c r="D331" s="166"/>
      <c r="E331" s="166"/>
      <c r="F331" s="166"/>
      <c r="G331" s="166"/>
      <c r="H331" s="166"/>
      <c r="I331" s="166"/>
      <c r="J331" s="166"/>
      <c r="K331" s="166"/>
      <c r="L331" s="166"/>
      <c r="M331" s="166"/>
      <c r="N331" s="166"/>
      <c r="O331" s="166"/>
      <c r="V331" s="116"/>
      <c r="W331" s="367"/>
      <c r="X331" s="367"/>
      <c r="Z331" s="367"/>
      <c r="AA331" s="367"/>
      <c r="AB331" s="367"/>
      <c r="AC331" s="367"/>
      <c r="AD331" s="367"/>
      <c r="AE331" s="496"/>
      <c r="AF331" s="496"/>
      <c r="AG331" s="496"/>
      <c r="AH331" s="496"/>
      <c r="AI331" s="496"/>
      <c r="AJ331" s="496"/>
      <c r="AK331" s="496"/>
      <c r="AL331" s="496"/>
      <c r="AM331" s="496"/>
      <c r="AN331" s="496"/>
    </row>
    <row r="332" spans="2:40" ht="15">
      <c r="B332" s="167" t="s">
        <v>120</v>
      </c>
      <c r="C332" s="168"/>
      <c r="D332" s="168"/>
      <c r="E332" s="168"/>
      <c r="F332" s="168"/>
      <c r="G332" s="168"/>
      <c r="H332" s="168"/>
      <c r="I332" s="168"/>
      <c r="J332" s="168"/>
      <c r="K332" s="168"/>
      <c r="L332" s="168"/>
      <c r="M332" s="168"/>
      <c r="N332" s="168"/>
      <c r="O332" s="168"/>
      <c r="P332" s="168"/>
      <c r="Q332" s="168"/>
      <c r="R332" s="168"/>
      <c r="S332" s="168"/>
      <c r="T332" s="168"/>
      <c r="V332" s="167" t="s">
        <v>120</v>
      </c>
      <c r="W332" s="379"/>
      <c r="X332" s="379"/>
      <c r="Y332" s="379"/>
      <c r="Z332" s="379"/>
      <c r="AA332" s="379"/>
      <c r="AB332" s="379"/>
      <c r="AC332" s="379"/>
      <c r="AD332" s="379"/>
      <c r="AE332" s="507"/>
      <c r="AF332" s="507"/>
      <c r="AG332" s="507"/>
      <c r="AH332" s="507"/>
      <c r="AI332" s="507" t="s">
        <v>117</v>
      </c>
      <c r="AJ332" s="507" t="s">
        <v>117</v>
      </c>
      <c r="AK332" s="507"/>
      <c r="AL332" s="507"/>
      <c r="AM332" s="507"/>
      <c r="AN332" s="507"/>
    </row>
    <row r="333" spans="2:40" ht="15">
      <c r="B333" s="160" t="s">
        <v>121</v>
      </c>
      <c r="C333" s="169"/>
      <c r="D333" s="169"/>
      <c r="E333" s="169"/>
      <c r="F333" s="169"/>
      <c r="G333" s="169"/>
      <c r="H333" s="169"/>
      <c r="I333" s="169"/>
      <c r="J333" s="169"/>
      <c r="K333" s="169"/>
      <c r="L333" s="169"/>
      <c r="M333" s="169"/>
      <c r="N333" s="169"/>
      <c r="O333" s="169"/>
      <c r="P333" s="169"/>
      <c r="Q333" s="169"/>
      <c r="R333" s="169"/>
      <c r="S333" s="169"/>
      <c r="T333" s="169"/>
      <c r="V333" s="160" t="s">
        <v>121</v>
      </c>
      <c r="W333" s="380"/>
      <c r="X333" s="380"/>
      <c r="Y333" s="380"/>
      <c r="Z333" s="380"/>
      <c r="AA333" s="380"/>
      <c r="AB333" s="380"/>
      <c r="AC333" s="380"/>
      <c r="AD333" s="380"/>
      <c r="AE333" s="508"/>
      <c r="AF333" s="508"/>
      <c r="AG333" s="508"/>
      <c r="AH333" s="508"/>
      <c r="AI333" s="508" t="s">
        <v>117</v>
      </c>
      <c r="AJ333" s="508" t="s">
        <v>117</v>
      </c>
      <c r="AK333" s="508"/>
      <c r="AL333" s="508"/>
      <c r="AM333" s="508"/>
      <c r="AN333" s="508"/>
    </row>
    <row r="334" spans="2:40" ht="15.6">
      <c r="B334" s="177" t="s">
        <v>122</v>
      </c>
      <c r="C334" s="92">
        <v>20132</v>
      </c>
      <c r="D334" s="92">
        <v>9900</v>
      </c>
      <c r="E334" s="92">
        <v>9414</v>
      </c>
      <c r="F334" s="92">
        <v>9935</v>
      </c>
      <c r="G334" s="92">
        <v>10072</v>
      </c>
      <c r="H334" s="92">
        <v>10556</v>
      </c>
      <c r="I334" s="92">
        <v>12512</v>
      </c>
      <c r="J334" s="92">
        <v>13982</v>
      </c>
      <c r="K334" s="92">
        <v>14140</v>
      </c>
      <c r="L334" s="92">
        <v>11925</v>
      </c>
      <c r="M334" s="92">
        <v>11868</v>
      </c>
      <c r="N334" s="92">
        <v>12247</v>
      </c>
      <c r="O334" s="92">
        <v>12833</v>
      </c>
      <c r="P334" s="92">
        <v>13142.165004</v>
      </c>
      <c r="Q334" s="92">
        <v>12788.459242000001</v>
      </c>
      <c r="R334" s="92">
        <v>12926</v>
      </c>
      <c r="S334" s="92">
        <v>11979</v>
      </c>
      <c r="T334" s="92">
        <v>17165.356041999999</v>
      </c>
      <c r="V334" s="177" t="s">
        <v>122</v>
      </c>
      <c r="W334" s="92">
        <v>12114.306224</v>
      </c>
      <c r="X334" s="92">
        <v>12633.277212000001</v>
      </c>
      <c r="Y334" s="92">
        <v>5904.7611989999996</v>
      </c>
      <c r="Z334" s="92">
        <v>9037</v>
      </c>
      <c r="AA334" s="92">
        <v>20316.334832</v>
      </c>
      <c r="AB334" s="374">
        <v>25847.570683000002</v>
      </c>
      <c r="AC334" s="374">
        <v>27928.538014000002</v>
      </c>
      <c r="AD334" s="374">
        <v>30075</v>
      </c>
      <c r="AE334" s="502">
        <v>14708</v>
      </c>
      <c r="AF334" s="502">
        <v>18334.926786</v>
      </c>
      <c r="AG334" s="502">
        <v>18498</v>
      </c>
      <c r="AH334" s="502">
        <v>30074.594376000001</v>
      </c>
      <c r="AI334" s="502">
        <v>7924</v>
      </c>
      <c r="AJ334" s="502">
        <v>6097.6536910000004</v>
      </c>
      <c r="AK334" s="502">
        <v>0</v>
      </c>
      <c r="AL334" s="502">
        <v>0</v>
      </c>
      <c r="AM334" s="502">
        <v>0</v>
      </c>
      <c r="AN334" s="502">
        <v>0</v>
      </c>
    </row>
    <row r="335" spans="2:40" ht="15.6">
      <c r="B335" s="177" t="s">
        <v>123</v>
      </c>
      <c r="C335" s="92">
        <v>1111</v>
      </c>
      <c r="D335" s="92">
        <v>1391</v>
      </c>
      <c r="E335" s="92">
        <v>1181</v>
      </c>
      <c r="F335" s="92">
        <v>1409</v>
      </c>
      <c r="G335" s="92">
        <v>699</v>
      </c>
      <c r="H335" s="92">
        <v>1646</v>
      </c>
      <c r="I335" s="92">
        <v>1406</v>
      </c>
      <c r="J335" s="92">
        <v>2005</v>
      </c>
      <c r="K335" s="92">
        <v>811</v>
      </c>
      <c r="L335" s="92">
        <v>2416</v>
      </c>
      <c r="M335" s="92">
        <v>3039</v>
      </c>
      <c r="N335" s="92">
        <v>1702</v>
      </c>
      <c r="O335" s="92">
        <v>1497</v>
      </c>
      <c r="P335" s="92">
        <v>2702.855693</v>
      </c>
      <c r="Q335" s="92">
        <f>3592.262036-1.458163</f>
        <v>3590.8038730000003</v>
      </c>
      <c r="R335" s="92">
        <v>1806</v>
      </c>
      <c r="S335" s="92">
        <v>1951</v>
      </c>
      <c r="T335" s="92">
        <v>3057.4217720000001</v>
      </c>
      <c r="V335" s="177" t="s">
        <v>123</v>
      </c>
      <c r="W335" s="92">
        <v>6128.5586739999999</v>
      </c>
      <c r="X335" s="92">
        <v>7334.3334029999996</v>
      </c>
      <c r="Y335" s="92">
        <v>6713.767699</v>
      </c>
      <c r="Z335" s="92">
        <v>11750</v>
      </c>
      <c r="AA335" s="92">
        <v>8101.6759430000002</v>
      </c>
      <c r="AB335" s="374">
        <v>3212.1590820000001</v>
      </c>
      <c r="AC335" s="374">
        <v>2711.8974079999998</v>
      </c>
      <c r="AD335" s="374">
        <v>5995</v>
      </c>
      <c r="AE335" s="502">
        <v>13057</v>
      </c>
      <c r="AF335" s="502">
        <v>5458.4517599999999</v>
      </c>
      <c r="AG335" s="502">
        <v>6752</v>
      </c>
      <c r="AH335" s="502">
        <v>5994.6812360000004</v>
      </c>
      <c r="AI335" s="502">
        <v>8852</v>
      </c>
      <c r="AJ335" s="502">
        <v>5052.675244</v>
      </c>
      <c r="AK335" s="502">
        <v>5748.0004570000001</v>
      </c>
      <c r="AL335" s="502">
        <v>8912.3207419999999</v>
      </c>
      <c r="AM335" s="502">
        <v>4755.7174599999998</v>
      </c>
      <c r="AN335" s="502">
        <v>534.77015200000005</v>
      </c>
    </row>
    <row r="336" spans="2:40" ht="15.6">
      <c r="B336" s="177" t="s">
        <v>125</v>
      </c>
      <c r="C336" s="92">
        <v>25</v>
      </c>
      <c r="D336" s="92">
        <v>27</v>
      </c>
      <c r="E336" s="92">
        <v>29</v>
      </c>
      <c r="F336" s="92">
        <v>25</v>
      </c>
      <c r="G336" s="92">
        <v>25</v>
      </c>
      <c r="H336" s="92">
        <v>20</v>
      </c>
      <c r="I336" s="92">
        <v>18</v>
      </c>
      <c r="J336" s="92">
        <v>20</v>
      </c>
      <c r="K336" s="92">
        <v>22</v>
      </c>
      <c r="L336" s="92">
        <v>22</v>
      </c>
      <c r="M336" s="92">
        <v>20</v>
      </c>
      <c r="N336" s="92">
        <v>24</v>
      </c>
      <c r="O336" s="92">
        <v>28</v>
      </c>
      <c r="P336" s="92">
        <v>27.7438</v>
      </c>
      <c r="Q336" s="92">
        <v>25.718830000000001</v>
      </c>
      <c r="R336" s="92">
        <v>27</v>
      </c>
      <c r="S336" s="92">
        <v>28</v>
      </c>
      <c r="T336" s="92">
        <v>70.720622000000006</v>
      </c>
      <c r="V336" s="177" t="s">
        <v>125</v>
      </c>
      <c r="W336" s="92">
        <v>22.854851</v>
      </c>
      <c r="X336" s="92">
        <v>21.778455000000001</v>
      </c>
      <c r="Y336" s="92">
        <v>25.045304000000002</v>
      </c>
      <c r="Z336" s="92">
        <v>27</v>
      </c>
      <c r="AA336" s="92">
        <v>28.117654999999999</v>
      </c>
      <c r="AB336" s="374">
        <v>29.449531</v>
      </c>
      <c r="AC336" s="374">
        <v>31.559156999999999</v>
      </c>
      <c r="AD336" s="374">
        <v>31</v>
      </c>
      <c r="AE336" s="502">
        <v>29</v>
      </c>
      <c r="AF336" s="502">
        <v>31.590143999999999</v>
      </c>
      <c r="AG336" s="502">
        <v>40</v>
      </c>
      <c r="AH336" s="502">
        <v>31.439741000000001</v>
      </c>
      <c r="AI336" s="502">
        <v>36</v>
      </c>
      <c r="AJ336" s="502">
        <v>41.098793000000001</v>
      </c>
      <c r="AK336" s="502">
        <v>273.56127500000002</v>
      </c>
      <c r="AL336" s="502">
        <v>43.427342000000003</v>
      </c>
      <c r="AM336" s="502">
        <v>10.511967</v>
      </c>
      <c r="AN336" s="502">
        <v>8.859394</v>
      </c>
    </row>
    <row r="337" spans="2:40" ht="15.6">
      <c r="B337" s="177" t="s">
        <v>99</v>
      </c>
      <c r="C337" s="92">
        <v>0</v>
      </c>
      <c r="D337" s="92">
        <v>4053</v>
      </c>
      <c r="E337" s="92">
        <v>5426</v>
      </c>
      <c r="F337" s="92">
        <v>2598</v>
      </c>
      <c r="G337" s="92">
        <v>3834</v>
      </c>
      <c r="H337" s="92">
        <v>5005</v>
      </c>
      <c r="I337" s="92">
        <v>6448</v>
      </c>
      <c r="J337" s="92">
        <v>2898</v>
      </c>
      <c r="K337" s="92">
        <v>4361</v>
      </c>
      <c r="L337" s="92">
        <v>6422</v>
      </c>
      <c r="M337" s="92">
        <v>7575</v>
      </c>
      <c r="N337" s="92">
        <v>8241</v>
      </c>
      <c r="O337" s="92">
        <v>3508</v>
      </c>
      <c r="P337" s="92">
        <v>4053.0872460000001</v>
      </c>
      <c r="Q337" s="92">
        <f>5281.759509+1.458163</f>
        <v>5283.2176720000007</v>
      </c>
      <c r="R337" s="92">
        <v>3008</v>
      </c>
      <c r="S337" s="92">
        <v>4769</v>
      </c>
      <c r="T337" s="92">
        <v>2098.483956</v>
      </c>
      <c r="V337" s="177" t="s">
        <v>99</v>
      </c>
      <c r="W337" s="92">
        <v>563.84482600000001</v>
      </c>
      <c r="X337" s="92">
        <v>234.23590300000001</v>
      </c>
      <c r="Y337" s="92">
        <v>176.206129</v>
      </c>
      <c r="Z337" s="92">
        <v>-1282</v>
      </c>
      <c r="AA337" s="92">
        <v>0</v>
      </c>
      <c r="AB337" s="374">
        <v>4527.3013719999999</v>
      </c>
      <c r="AC337" s="374">
        <v>829.37566600000002</v>
      </c>
      <c r="AD337" s="374">
        <v>1871</v>
      </c>
      <c r="AE337" s="502">
        <v>0</v>
      </c>
      <c r="AF337" s="502">
        <v>11603.613567</v>
      </c>
      <c r="AG337" s="502">
        <v>0</v>
      </c>
      <c r="AH337" s="502">
        <v>1870.862938</v>
      </c>
      <c r="AI337" s="502" t="s">
        <v>567</v>
      </c>
      <c r="AJ337" s="502">
        <v>0</v>
      </c>
      <c r="AK337" s="502">
        <v>0</v>
      </c>
      <c r="AL337" s="502">
        <v>0</v>
      </c>
      <c r="AM337" s="502">
        <v>2037.1393149999999</v>
      </c>
      <c r="AN337" s="502">
        <v>3512.0646109999998</v>
      </c>
    </row>
    <row r="338" spans="2:40" ht="15.6">
      <c r="B338" s="177" t="s">
        <v>126</v>
      </c>
      <c r="C338" s="92">
        <v>3191</v>
      </c>
      <c r="D338" s="92">
        <v>2236</v>
      </c>
      <c r="E338" s="92">
        <v>1829</v>
      </c>
      <c r="F338" s="92">
        <v>0</v>
      </c>
      <c r="G338" s="92">
        <v>66</v>
      </c>
      <c r="H338" s="92">
        <v>1379</v>
      </c>
      <c r="I338" s="92">
        <v>955</v>
      </c>
      <c r="J338" s="92">
        <v>431</v>
      </c>
      <c r="K338" s="92">
        <v>280</v>
      </c>
      <c r="L338" s="92">
        <v>758</v>
      </c>
      <c r="M338" s="92">
        <v>140</v>
      </c>
      <c r="N338" s="92">
        <v>140</v>
      </c>
      <c r="O338" s="92">
        <v>108</v>
      </c>
      <c r="P338" s="92">
        <v>257.05323099999998</v>
      </c>
      <c r="Q338" s="92">
        <v>93.480264000000005</v>
      </c>
      <c r="R338" s="92">
        <v>21</v>
      </c>
      <c r="S338" s="92">
        <v>36</v>
      </c>
      <c r="T338" s="92">
        <v>202.369111</v>
      </c>
      <c r="V338" s="177" t="s">
        <v>126</v>
      </c>
      <c r="W338" s="92">
        <v>628.80564100000004</v>
      </c>
      <c r="X338" s="92">
        <v>1292.828348</v>
      </c>
      <c r="Y338" s="92">
        <v>2009.4154209999999</v>
      </c>
      <c r="Z338" s="92">
        <v>2672</v>
      </c>
      <c r="AA338" s="92">
        <v>3791.6099399999998</v>
      </c>
      <c r="AB338" s="374">
        <v>1298.022727</v>
      </c>
      <c r="AC338" s="374">
        <v>1600.4554760000001</v>
      </c>
      <c r="AD338" s="374">
        <v>1258</v>
      </c>
      <c r="AE338" s="502">
        <v>2564</v>
      </c>
      <c r="AF338" s="502">
        <v>2594.9273739999999</v>
      </c>
      <c r="AG338" s="502">
        <v>2995</v>
      </c>
      <c r="AH338" s="502">
        <v>1258.4297959999999</v>
      </c>
      <c r="AI338" s="502">
        <v>8</v>
      </c>
      <c r="AJ338" s="502">
        <v>7.85182</v>
      </c>
      <c r="AK338" s="502">
        <v>0</v>
      </c>
      <c r="AL338" s="502">
        <v>0</v>
      </c>
      <c r="AM338" s="502">
        <v>0</v>
      </c>
      <c r="AN338" s="502">
        <v>18</v>
      </c>
    </row>
    <row r="339" spans="2:40" ht="15.6">
      <c r="B339" s="177" t="s">
        <v>124</v>
      </c>
      <c r="C339" s="92">
        <v>72</v>
      </c>
      <c r="D339" s="92">
        <v>124</v>
      </c>
      <c r="E339" s="92">
        <v>84</v>
      </c>
      <c r="F339" s="92">
        <v>96</v>
      </c>
      <c r="G339" s="92">
        <v>117</v>
      </c>
      <c r="H339" s="92">
        <v>127</v>
      </c>
      <c r="I339" s="92">
        <v>84</v>
      </c>
      <c r="J339" s="92">
        <v>2593</v>
      </c>
      <c r="K339" s="92">
        <v>104</v>
      </c>
      <c r="L339" s="92">
        <v>1497</v>
      </c>
      <c r="M339" s="92">
        <v>1463</v>
      </c>
      <c r="N339" s="92">
        <v>96</v>
      </c>
      <c r="O339" s="92">
        <v>106</v>
      </c>
      <c r="P339" s="92">
        <v>538.99136799999997</v>
      </c>
      <c r="Q339" s="92">
        <v>508.37379099999998</v>
      </c>
      <c r="R339" s="92">
        <v>100</v>
      </c>
      <c r="S339" s="92">
        <v>139</v>
      </c>
      <c r="T339" s="92">
        <v>1118.1063429999999</v>
      </c>
      <c r="V339" s="177" t="s">
        <v>124</v>
      </c>
      <c r="W339" s="92">
        <v>1043.770372</v>
      </c>
      <c r="X339" s="92">
        <v>150.36559199999999</v>
      </c>
      <c r="Y339" s="92">
        <v>186.95741100000001</v>
      </c>
      <c r="Z339" s="92">
        <v>2554</v>
      </c>
      <c r="AA339" s="92">
        <v>2433.814809</v>
      </c>
      <c r="AB339" s="374">
        <v>162.03998000000001</v>
      </c>
      <c r="AC339" s="374">
        <v>195.26637299999999</v>
      </c>
      <c r="AD339" s="374">
        <v>1827</v>
      </c>
      <c r="AE339" s="502">
        <v>1682</v>
      </c>
      <c r="AF339" s="502">
        <v>213.10083700000001</v>
      </c>
      <c r="AG339" s="502">
        <v>244</v>
      </c>
      <c r="AH339" s="502">
        <v>1826.823449</v>
      </c>
      <c r="AI339" s="502">
        <v>140</v>
      </c>
      <c r="AJ339" s="502">
        <v>176.17481599999999</v>
      </c>
      <c r="AK339" s="502">
        <v>211.26370900000001</v>
      </c>
      <c r="AL339" s="502">
        <v>1036.4498180000001</v>
      </c>
      <c r="AM339" s="502">
        <v>1068.2771299999999</v>
      </c>
      <c r="AN339" s="502">
        <v>77.456539000000006</v>
      </c>
    </row>
    <row r="340" spans="2:40" ht="15.6">
      <c r="B340" s="177" t="s">
        <v>127</v>
      </c>
      <c r="C340" s="92">
        <v>569</v>
      </c>
      <c r="D340" s="92">
        <v>0</v>
      </c>
      <c r="E340" s="92">
        <v>0</v>
      </c>
      <c r="F340" s="92">
        <v>0</v>
      </c>
      <c r="G340" s="92">
        <v>0</v>
      </c>
      <c r="H340" s="92">
        <v>0</v>
      </c>
      <c r="I340" s="92">
        <v>0</v>
      </c>
      <c r="J340" s="92">
        <v>0</v>
      </c>
      <c r="K340" s="92">
        <v>0</v>
      </c>
      <c r="L340" s="92">
        <v>0</v>
      </c>
      <c r="M340" s="92">
        <v>0</v>
      </c>
      <c r="N340" s="92">
        <v>0</v>
      </c>
      <c r="O340" s="92">
        <v>0</v>
      </c>
      <c r="P340" s="92">
        <v>0</v>
      </c>
      <c r="Q340" s="92">
        <v>0</v>
      </c>
      <c r="R340" s="92">
        <v>0</v>
      </c>
      <c r="S340" s="92">
        <v>0</v>
      </c>
      <c r="T340" s="92">
        <v>0</v>
      </c>
      <c r="V340" s="177" t="s">
        <v>127</v>
      </c>
      <c r="W340" s="92">
        <v>0</v>
      </c>
      <c r="X340" s="92">
        <v>0</v>
      </c>
      <c r="Y340" s="92">
        <v>0</v>
      </c>
      <c r="Z340" s="92">
        <v>334</v>
      </c>
      <c r="AA340" s="92">
        <v>0</v>
      </c>
      <c r="AB340" s="374">
        <v>0</v>
      </c>
      <c r="AC340" s="374">
        <v>0</v>
      </c>
      <c r="AD340" s="374">
        <v>0</v>
      </c>
      <c r="AE340" s="502">
        <v>0</v>
      </c>
      <c r="AF340" s="502">
        <v>0</v>
      </c>
      <c r="AG340" s="502">
        <v>0</v>
      </c>
      <c r="AH340" s="502">
        <v>0</v>
      </c>
      <c r="AI340" s="502" t="s">
        <v>567</v>
      </c>
      <c r="AJ340" s="502">
        <v>0</v>
      </c>
      <c r="AK340" s="502">
        <v>0</v>
      </c>
      <c r="AL340" s="502">
        <v>0</v>
      </c>
      <c r="AM340" s="502">
        <v>0</v>
      </c>
      <c r="AN340" s="502">
        <v>0</v>
      </c>
    </row>
    <row r="341" spans="2:40" ht="15.6">
      <c r="B341" s="177" t="s">
        <v>183</v>
      </c>
      <c r="C341" s="92">
        <v>0</v>
      </c>
      <c r="D341" s="92">
        <v>0</v>
      </c>
      <c r="E341" s="92">
        <v>0</v>
      </c>
      <c r="F341" s="92">
        <v>0</v>
      </c>
      <c r="G341" s="92">
        <v>0</v>
      </c>
      <c r="H341" s="92">
        <v>0</v>
      </c>
      <c r="I341" s="92">
        <v>0</v>
      </c>
      <c r="J341" s="92">
        <v>0</v>
      </c>
      <c r="K341" s="92">
        <v>0</v>
      </c>
      <c r="L341" s="92">
        <v>0</v>
      </c>
      <c r="M341" s="92">
        <v>0</v>
      </c>
      <c r="N341" s="92">
        <v>0</v>
      </c>
      <c r="O341" s="92">
        <v>0</v>
      </c>
      <c r="P341" s="92">
        <v>0</v>
      </c>
      <c r="Q341" s="92">
        <v>0</v>
      </c>
      <c r="R341" s="92">
        <v>0</v>
      </c>
      <c r="S341" s="92">
        <v>0</v>
      </c>
      <c r="T341" s="92">
        <v>0</v>
      </c>
      <c r="V341" s="177" t="s">
        <v>183</v>
      </c>
      <c r="W341" s="92">
        <v>0</v>
      </c>
      <c r="X341" s="92">
        <v>0</v>
      </c>
      <c r="Y341" s="92">
        <v>0</v>
      </c>
      <c r="Z341" s="92">
        <v>0</v>
      </c>
      <c r="AA341" s="92">
        <v>0</v>
      </c>
      <c r="AB341" s="374">
        <v>0</v>
      </c>
      <c r="AC341" s="374">
        <v>0</v>
      </c>
      <c r="AD341" s="374">
        <v>0</v>
      </c>
      <c r="AE341" s="502">
        <v>0</v>
      </c>
      <c r="AF341" s="502">
        <v>0</v>
      </c>
      <c r="AG341" s="502">
        <v>0</v>
      </c>
      <c r="AH341" s="502">
        <v>0</v>
      </c>
      <c r="AI341" s="502" t="s">
        <v>567</v>
      </c>
      <c r="AJ341" s="502">
        <v>0</v>
      </c>
      <c r="AK341" s="502">
        <v>0</v>
      </c>
      <c r="AL341" s="502">
        <v>0</v>
      </c>
      <c r="AM341" s="502">
        <v>0</v>
      </c>
      <c r="AN341" s="502">
        <v>0</v>
      </c>
    </row>
    <row r="342" spans="2:40" ht="15">
      <c r="B342" s="160" t="s">
        <v>130</v>
      </c>
      <c r="C342" s="165">
        <v>25100</v>
      </c>
      <c r="D342" s="165">
        <v>17731</v>
      </c>
      <c r="E342" s="165">
        <v>17963</v>
      </c>
      <c r="F342" s="165">
        <v>14063</v>
      </c>
      <c r="G342" s="165">
        <v>14813</v>
      </c>
      <c r="H342" s="165">
        <v>18733</v>
      </c>
      <c r="I342" s="165">
        <v>21423</v>
      </c>
      <c r="J342" s="165">
        <v>21929</v>
      </c>
      <c r="K342" s="165">
        <v>19718</v>
      </c>
      <c r="L342" s="165">
        <v>23040</v>
      </c>
      <c r="M342" s="165">
        <v>24105</v>
      </c>
      <c r="N342" s="165">
        <v>22450</v>
      </c>
      <c r="O342" s="165">
        <v>18080</v>
      </c>
      <c r="P342" s="165">
        <f>SUM(P334:P341)</f>
        <v>20721.896342</v>
      </c>
      <c r="Q342" s="165">
        <f>SUM(Q334:Q341)</f>
        <v>22290.053672000009</v>
      </c>
      <c r="R342" s="165">
        <v>17888</v>
      </c>
      <c r="S342" s="165">
        <v>18902</v>
      </c>
      <c r="T342" s="165">
        <v>23712.457846000001</v>
      </c>
      <c r="V342" s="160" t="s">
        <v>130</v>
      </c>
      <c r="W342" s="375">
        <v>20502.140587999998</v>
      </c>
      <c r="X342" s="375">
        <v>21666.818912999999</v>
      </c>
      <c r="Y342" s="375">
        <v>15016.153162999999</v>
      </c>
      <c r="Z342" s="375">
        <v>25090</v>
      </c>
      <c r="AA342" s="375">
        <v>34671.553179000002</v>
      </c>
      <c r="AB342" s="375">
        <v>35076.543375000008</v>
      </c>
      <c r="AC342" s="375">
        <v>33297.092094</v>
      </c>
      <c r="AD342" s="375">
        <v>41057</v>
      </c>
      <c r="AE342" s="503">
        <v>32041</v>
      </c>
      <c r="AF342" s="503">
        <v>26632.996901000002</v>
      </c>
      <c r="AG342" s="503">
        <v>28529</v>
      </c>
      <c r="AH342" s="503">
        <v>41056.831535999998</v>
      </c>
      <c r="AI342" s="503">
        <v>16959</v>
      </c>
      <c r="AJ342" s="503">
        <v>11375.454364000001</v>
      </c>
      <c r="AK342" s="503">
        <v>6232.825441</v>
      </c>
      <c r="AL342" s="503">
        <v>9992.1979019999999</v>
      </c>
      <c r="AM342" s="503">
        <v>7871.645872000001</v>
      </c>
      <c r="AN342" s="503">
        <v>4151.1506959999997</v>
      </c>
    </row>
    <row r="343" spans="2:40" ht="15">
      <c r="B343" s="170" t="s">
        <v>131</v>
      </c>
      <c r="C343" s="171"/>
      <c r="D343" s="171"/>
      <c r="E343" s="171"/>
      <c r="F343" s="171"/>
      <c r="G343" s="171"/>
      <c r="H343" s="171"/>
      <c r="I343" s="171"/>
      <c r="J343" s="171"/>
      <c r="K343" s="171"/>
      <c r="L343" s="171"/>
      <c r="M343" s="171"/>
      <c r="N343" s="171"/>
      <c r="O343" s="171"/>
      <c r="P343" s="171"/>
      <c r="Q343" s="171"/>
      <c r="R343" s="171"/>
      <c r="S343" s="171"/>
      <c r="T343" s="171"/>
      <c r="V343" s="170" t="s">
        <v>131</v>
      </c>
      <c r="W343" s="376"/>
      <c r="X343" s="376"/>
      <c r="Y343" s="376"/>
      <c r="Z343" s="376"/>
      <c r="AA343" s="376"/>
      <c r="AB343" s="376"/>
      <c r="AC343" s="376"/>
      <c r="AD343" s="376"/>
      <c r="AE343" s="504"/>
      <c r="AF343" s="504"/>
      <c r="AG343" s="504"/>
      <c r="AH343" s="504"/>
      <c r="AI343" s="504" t="s">
        <v>117</v>
      </c>
      <c r="AJ343" s="504"/>
      <c r="AK343" s="504"/>
      <c r="AL343" s="504"/>
      <c r="AM343" s="504"/>
      <c r="AN343" s="504"/>
    </row>
    <row r="344" spans="2:40" ht="15.6">
      <c r="B344" s="177" t="s">
        <v>122</v>
      </c>
      <c r="C344" s="92">
        <v>46896</v>
      </c>
      <c r="D344" s="92">
        <v>39599</v>
      </c>
      <c r="E344" s="92">
        <v>36378</v>
      </c>
      <c r="F344" s="92">
        <v>36685</v>
      </c>
      <c r="G344" s="92">
        <v>30663</v>
      </c>
      <c r="H344" s="92">
        <v>30914</v>
      </c>
      <c r="I344" s="92">
        <v>33681</v>
      </c>
      <c r="J344" s="92">
        <v>33751</v>
      </c>
      <c r="K344" s="92">
        <v>27483</v>
      </c>
      <c r="L344" s="92">
        <v>30216</v>
      </c>
      <c r="M344" s="92">
        <v>25453</v>
      </c>
      <c r="N344" s="92">
        <v>25681</v>
      </c>
      <c r="O344" s="92">
        <v>18268</v>
      </c>
      <c r="P344" s="92">
        <v>18591.780223000002</v>
      </c>
      <c r="Q344" s="92">
        <v>13874.242792999999</v>
      </c>
      <c r="R344" s="92">
        <v>14219</v>
      </c>
      <c r="S344" s="92">
        <v>7207</v>
      </c>
      <c r="T344" s="92">
        <v>1526.1915349999999</v>
      </c>
      <c r="V344" s="177" t="s">
        <v>122</v>
      </c>
      <c r="W344" s="92">
        <v>2985.8829639999999</v>
      </c>
      <c r="X344" s="92">
        <v>8159.7021400000003</v>
      </c>
      <c r="Y344" s="92">
        <v>10296.501383000001</v>
      </c>
      <c r="Z344" s="92">
        <v>10446</v>
      </c>
      <c r="AA344" s="92">
        <v>10177.217545</v>
      </c>
      <c r="AB344" s="374">
        <v>10687.321075</v>
      </c>
      <c r="AC344" s="374">
        <v>9178.8929050000006</v>
      </c>
      <c r="AD344" s="374">
        <v>7737</v>
      </c>
      <c r="AE344" s="502">
        <v>6874</v>
      </c>
      <c r="AF344" s="502">
        <v>18334.926786</v>
      </c>
      <c r="AG344" s="502">
        <v>0</v>
      </c>
      <c r="AH344" s="502">
        <v>7737.2971360000001</v>
      </c>
      <c r="AI344" s="502" t="s">
        <v>567</v>
      </c>
      <c r="AJ344" s="502">
        <v>0</v>
      </c>
      <c r="AK344" s="502">
        <v>0</v>
      </c>
      <c r="AL344" s="502">
        <v>0</v>
      </c>
      <c r="AM344" s="502">
        <v>0</v>
      </c>
      <c r="AN344" s="502">
        <v>0</v>
      </c>
    </row>
    <row r="345" spans="2:40" ht="15.6">
      <c r="B345" s="177" t="s">
        <v>123</v>
      </c>
      <c r="C345" s="92">
        <v>0</v>
      </c>
      <c r="D345" s="92">
        <v>0</v>
      </c>
      <c r="E345" s="92">
        <v>0</v>
      </c>
      <c r="F345" s="92">
        <v>0</v>
      </c>
      <c r="G345" s="92">
        <v>0</v>
      </c>
      <c r="H345" s="92">
        <v>0</v>
      </c>
      <c r="I345" s="92">
        <v>0</v>
      </c>
      <c r="J345" s="92">
        <v>124</v>
      </c>
      <c r="K345" s="92">
        <v>112</v>
      </c>
      <c r="L345" s="92">
        <v>94</v>
      </c>
      <c r="M345" s="92">
        <v>77</v>
      </c>
      <c r="N345" s="92">
        <v>65</v>
      </c>
      <c r="O345" s="92">
        <v>55</v>
      </c>
      <c r="P345" s="92">
        <v>43.459302999999998</v>
      </c>
      <c r="Q345" s="92">
        <v>42.813394000000002</v>
      </c>
      <c r="R345" s="92">
        <v>40</v>
      </c>
      <c r="S345" s="92">
        <v>48</v>
      </c>
      <c r="T345" s="92">
        <v>38.684803000000002</v>
      </c>
      <c r="V345" s="177" t="s">
        <v>123</v>
      </c>
      <c r="W345" s="92">
        <v>30.512238</v>
      </c>
      <c r="X345" s="92">
        <v>25.281797999999998</v>
      </c>
      <c r="Y345" s="92">
        <v>37.244003999999997</v>
      </c>
      <c r="Z345" s="92">
        <v>33</v>
      </c>
      <c r="AA345" s="92">
        <v>36.730727000000002</v>
      </c>
      <c r="AB345" s="374">
        <v>44.473424999999999</v>
      </c>
      <c r="AC345" s="374">
        <v>37.534329999999997</v>
      </c>
      <c r="AD345" s="374">
        <v>119</v>
      </c>
      <c r="AE345" s="502">
        <v>97</v>
      </c>
      <c r="AF345" s="502">
        <v>5458.4517599999999</v>
      </c>
      <c r="AG345" s="502">
        <v>67</v>
      </c>
      <c r="AH345" s="502">
        <v>118.822158</v>
      </c>
      <c r="AI345" s="502">
        <v>49</v>
      </c>
      <c r="AJ345" s="502">
        <v>27.850807</v>
      </c>
      <c r="AK345" s="502">
        <v>8.1438299999999995</v>
      </c>
      <c r="AL345" s="502">
        <v>1.36154</v>
      </c>
      <c r="AM345" s="502">
        <v>0</v>
      </c>
      <c r="AN345" s="502">
        <v>0</v>
      </c>
    </row>
    <row r="346" spans="2:40" ht="15.6">
      <c r="B346" s="177" t="s">
        <v>132</v>
      </c>
      <c r="C346" s="92">
        <v>0</v>
      </c>
      <c r="D346" s="92">
        <v>0</v>
      </c>
      <c r="E346" s="92">
        <v>0</v>
      </c>
      <c r="F346" s="92">
        <v>0</v>
      </c>
      <c r="G346" s="92">
        <v>0</v>
      </c>
      <c r="H346" s="92">
        <v>0</v>
      </c>
      <c r="I346" s="92">
        <v>0</v>
      </c>
      <c r="J346" s="92">
        <v>0</v>
      </c>
      <c r="K346" s="92">
        <v>0</v>
      </c>
      <c r="L346" s="92">
        <v>0</v>
      </c>
      <c r="M346" s="92">
        <v>0</v>
      </c>
      <c r="N346" s="92">
        <v>0</v>
      </c>
      <c r="O346" s="92">
        <v>0</v>
      </c>
      <c r="P346" s="92">
        <v>0</v>
      </c>
      <c r="Q346" s="92">
        <v>0</v>
      </c>
      <c r="R346" s="92">
        <v>0</v>
      </c>
      <c r="S346" s="92">
        <v>0</v>
      </c>
      <c r="T346" s="92">
        <v>0</v>
      </c>
      <c r="V346" s="177" t="s">
        <v>132</v>
      </c>
      <c r="W346" s="92">
        <v>0</v>
      </c>
      <c r="X346" s="92">
        <v>0</v>
      </c>
      <c r="Y346" s="92">
        <v>0</v>
      </c>
      <c r="Z346" s="92">
        <v>0</v>
      </c>
      <c r="AA346" s="92">
        <v>0</v>
      </c>
      <c r="AB346" s="374">
        <v>0</v>
      </c>
      <c r="AC346" s="374">
        <v>0</v>
      </c>
      <c r="AD346" s="374">
        <v>0</v>
      </c>
      <c r="AE346" s="502">
        <v>0</v>
      </c>
      <c r="AF346" s="502">
        <v>0</v>
      </c>
      <c r="AG346" s="502">
        <v>0</v>
      </c>
      <c r="AH346" s="502">
        <v>0</v>
      </c>
      <c r="AI346" s="502" t="s">
        <v>567</v>
      </c>
      <c r="AJ346" s="502">
        <v>0</v>
      </c>
      <c r="AK346" s="502">
        <v>0</v>
      </c>
      <c r="AL346" s="502">
        <v>0</v>
      </c>
      <c r="AM346" s="502">
        <v>0</v>
      </c>
      <c r="AN346" s="502">
        <v>0</v>
      </c>
    </row>
    <row r="347" spans="2:40" ht="15.6">
      <c r="B347" s="177" t="s">
        <v>125</v>
      </c>
      <c r="C347" s="92">
        <v>0</v>
      </c>
      <c r="D347" s="92">
        <v>0</v>
      </c>
      <c r="E347" s="92">
        <v>0</v>
      </c>
      <c r="F347" s="92">
        <v>0</v>
      </c>
      <c r="G347" s="92">
        <v>0</v>
      </c>
      <c r="H347" s="92">
        <v>0</v>
      </c>
      <c r="I347" s="92">
        <v>0</v>
      </c>
      <c r="J347" s="92">
        <v>0</v>
      </c>
      <c r="K347" s="92">
        <v>0</v>
      </c>
      <c r="L347" s="92">
        <v>0</v>
      </c>
      <c r="M347" s="92">
        <v>0</v>
      </c>
      <c r="N347" s="92">
        <v>0</v>
      </c>
      <c r="O347" s="92">
        <v>0</v>
      </c>
      <c r="P347" s="92">
        <v>0</v>
      </c>
      <c r="Q347" s="92">
        <v>0</v>
      </c>
      <c r="R347" s="92">
        <v>0</v>
      </c>
      <c r="S347" s="92">
        <v>0</v>
      </c>
      <c r="T347" s="92">
        <v>0</v>
      </c>
      <c r="V347" s="177" t="s">
        <v>125</v>
      </c>
      <c r="W347" s="92">
        <v>0</v>
      </c>
      <c r="X347" s="92">
        <v>0</v>
      </c>
      <c r="Y347" s="92">
        <v>0</v>
      </c>
      <c r="Z347" s="92">
        <v>0</v>
      </c>
      <c r="AA347" s="92">
        <v>0</v>
      </c>
      <c r="AB347" s="374">
        <v>0</v>
      </c>
      <c r="AC347" s="374">
        <v>0</v>
      </c>
      <c r="AD347" s="374">
        <v>0</v>
      </c>
      <c r="AE347" s="502">
        <v>0</v>
      </c>
      <c r="AF347" s="502">
        <v>31.590143999999999</v>
      </c>
      <c r="AG347" s="502">
        <v>0</v>
      </c>
      <c r="AH347" s="502">
        <v>0</v>
      </c>
      <c r="AI347" s="502" t="s">
        <v>567</v>
      </c>
      <c r="AJ347" s="502">
        <v>0</v>
      </c>
      <c r="AK347" s="502">
        <v>0</v>
      </c>
      <c r="AL347" s="502">
        <v>0</v>
      </c>
      <c r="AM347" s="502">
        <v>0</v>
      </c>
      <c r="AN347" s="502">
        <v>0</v>
      </c>
    </row>
    <row r="348" spans="2:40" ht="15.6">
      <c r="B348" s="177" t="s">
        <v>126</v>
      </c>
      <c r="C348" s="92">
        <v>0</v>
      </c>
      <c r="D348" s="92">
        <v>0</v>
      </c>
      <c r="E348" s="92">
        <v>0</v>
      </c>
      <c r="F348" s="92">
        <v>0</v>
      </c>
      <c r="G348" s="92">
        <v>0</v>
      </c>
      <c r="H348" s="92">
        <v>0</v>
      </c>
      <c r="I348" s="92">
        <v>0</v>
      </c>
      <c r="J348" s="92">
        <v>0</v>
      </c>
      <c r="K348" s="92">
        <v>0</v>
      </c>
      <c r="L348" s="92">
        <v>0</v>
      </c>
      <c r="M348" s="92">
        <v>0</v>
      </c>
      <c r="N348" s="92">
        <v>0</v>
      </c>
      <c r="O348" s="92">
        <v>0</v>
      </c>
      <c r="P348" s="92">
        <v>0</v>
      </c>
      <c r="Q348" s="92">
        <v>0</v>
      </c>
      <c r="R348" s="92">
        <v>0</v>
      </c>
      <c r="S348" s="92">
        <v>0</v>
      </c>
      <c r="T348" s="92">
        <v>0</v>
      </c>
      <c r="V348" s="177" t="s">
        <v>126</v>
      </c>
      <c r="W348" s="92">
        <v>0</v>
      </c>
      <c r="X348" s="92">
        <v>0</v>
      </c>
      <c r="Y348" s="92">
        <v>0</v>
      </c>
      <c r="Z348" s="92">
        <v>0</v>
      </c>
      <c r="AA348" s="92">
        <v>0</v>
      </c>
      <c r="AB348" s="374">
        <v>0</v>
      </c>
      <c r="AC348" s="374">
        <v>0</v>
      </c>
      <c r="AD348" s="374">
        <v>0</v>
      </c>
      <c r="AE348" s="502">
        <v>0</v>
      </c>
      <c r="AF348" s="502">
        <v>2594.9273739999999</v>
      </c>
      <c r="AG348" s="502">
        <v>0</v>
      </c>
      <c r="AH348" s="502">
        <v>0</v>
      </c>
      <c r="AI348" s="502" t="s">
        <v>567</v>
      </c>
      <c r="AJ348" s="502">
        <v>0</v>
      </c>
      <c r="AK348" s="502">
        <v>0</v>
      </c>
      <c r="AL348" s="502">
        <v>0</v>
      </c>
      <c r="AM348" s="502">
        <v>0</v>
      </c>
      <c r="AN348" s="502">
        <v>0</v>
      </c>
    </row>
    <row r="349" spans="2:40" ht="15.6">
      <c r="B349" s="177" t="s">
        <v>127</v>
      </c>
      <c r="C349" s="92">
        <v>0</v>
      </c>
      <c r="D349" s="92">
        <v>0</v>
      </c>
      <c r="E349" s="92">
        <v>0</v>
      </c>
      <c r="F349" s="92">
        <v>0</v>
      </c>
      <c r="G349" s="92">
        <v>0</v>
      </c>
      <c r="H349" s="92">
        <v>0</v>
      </c>
      <c r="I349" s="92">
        <v>0</v>
      </c>
      <c r="J349" s="92">
        <v>0</v>
      </c>
      <c r="K349" s="92">
        <v>0</v>
      </c>
      <c r="L349" s="92">
        <v>0</v>
      </c>
      <c r="M349" s="92">
        <v>0</v>
      </c>
      <c r="N349" s="92">
        <v>0</v>
      </c>
      <c r="O349" s="92">
        <v>0</v>
      </c>
      <c r="P349" s="92">
        <v>0</v>
      </c>
      <c r="Q349" s="92">
        <v>0</v>
      </c>
      <c r="R349" s="92">
        <v>0</v>
      </c>
      <c r="S349" s="92">
        <v>0</v>
      </c>
      <c r="T349" s="92">
        <v>0</v>
      </c>
      <c r="V349" s="177" t="s">
        <v>127</v>
      </c>
      <c r="W349" s="92">
        <v>0</v>
      </c>
      <c r="X349" s="92">
        <v>0</v>
      </c>
      <c r="Y349" s="92">
        <v>0</v>
      </c>
      <c r="Z349" s="92">
        <v>0</v>
      </c>
      <c r="AA349" s="92">
        <v>0</v>
      </c>
      <c r="AB349" s="374">
        <v>0</v>
      </c>
      <c r="AC349" s="374">
        <v>0</v>
      </c>
      <c r="AD349" s="374">
        <v>0</v>
      </c>
      <c r="AE349" s="502">
        <v>0</v>
      </c>
      <c r="AF349" s="502">
        <v>0</v>
      </c>
      <c r="AG349" s="502">
        <v>0</v>
      </c>
      <c r="AH349" s="502">
        <v>0</v>
      </c>
      <c r="AI349" s="502" t="s">
        <v>567</v>
      </c>
      <c r="AJ349" s="502">
        <v>0</v>
      </c>
      <c r="AK349" s="502">
        <v>0</v>
      </c>
      <c r="AL349" s="502">
        <v>0</v>
      </c>
      <c r="AM349" s="502">
        <v>0</v>
      </c>
      <c r="AN349" s="502">
        <v>0</v>
      </c>
    </row>
    <row r="350" spans="2:40" ht="15.6">
      <c r="B350" s="177" t="s">
        <v>185</v>
      </c>
      <c r="C350" s="92">
        <v>23228</v>
      </c>
      <c r="D350" s="92">
        <v>21494</v>
      </c>
      <c r="E350" s="92">
        <v>20755</v>
      </c>
      <c r="F350" s="92">
        <v>20101</v>
      </c>
      <c r="G350" s="92">
        <v>19300</v>
      </c>
      <c r="H350" s="92">
        <v>18450</v>
      </c>
      <c r="I350" s="92">
        <v>17573</v>
      </c>
      <c r="J350" s="92">
        <v>16958</v>
      </c>
      <c r="K350" s="92">
        <v>16174</v>
      </c>
      <c r="L350" s="92">
        <v>15043</v>
      </c>
      <c r="M350" s="92">
        <v>14115</v>
      </c>
      <c r="N350" s="92">
        <v>13618</v>
      </c>
      <c r="O350" s="92">
        <v>12787</v>
      </c>
      <c r="P350" s="92">
        <v>12047.511995999999</v>
      </c>
      <c r="Q350" s="92">
        <v>10866.412129</v>
      </c>
      <c r="R350" s="92">
        <v>9641</v>
      </c>
      <c r="S350" s="92">
        <v>7216</v>
      </c>
      <c r="T350" s="92">
        <v>6488.8747430000003</v>
      </c>
      <c r="V350" s="177" t="s">
        <v>185</v>
      </c>
      <c r="W350" s="92">
        <v>6914.3437469999999</v>
      </c>
      <c r="X350" s="92">
        <v>4758.6491880000003</v>
      </c>
      <c r="Y350" s="92">
        <v>4259.6410519999999</v>
      </c>
      <c r="Z350" s="92">
        <v>1660</v>
      </c>
      <c r="AA350" s="92">
        <v>1818.3273019999999</v>
      </c>
      <c r="AB350" s="374">
        <v>148.522064</v>
      </c>
      <c r="AC350" s="374">
        <v>0</v>
      </c>
      <c r="AD350" s="374">
        <v>2098</v>
      </c>
      <c r="AE350" s="502">
        <v>2612</v>
      </c>
      <c r="AF350" s="502">
        <v>2899.0582340000001</v>
      </c>
      <c r="AG350" s="502">
        <v>3397</v>
      </c>
      <c r="AH350" s="502">
        <v>2097.989278</v>
      </c>
      <c r="AI350" s="502">
        <v>2300</v>
      </c>
      <c r="AJ350" s="502">
        <v>2666.201188</v>
      </c>
      <c r="AK350" s="502">
        <v>2899.5128420000001</v>
      </c>
      <c r="AL350" s="502">
        <v>2977.0988819999998</v>
      </c>
      <c r="AM350" s="502">
        <v>1303.796417</v>
      </c>
      <c r="AN350" s="502">
        <v>0</v>
      </c>
    </row>
    <row r="351" spans="2:40" ht="15">
      <c r="B351" s="160" t="s">
        <v>133</v>
      </c>
      <c r="C351" s="165">
        <v>70124</v>
      </c>
      <c r="D351" s="165">
        <v>61093</v>
      </c>
      <c r="E351" s="165">
        <v>57133</v>
      </c>
      <c r="F351" s="165">
        <v>56786</v>
      </c>
      <c r="G351" s="165">
        <v>49963</v>
      </c>
      <c r="H351" s="165">
        <v>49364</v>
      </c>
      <c r="I351" s="165">
        <v>51254</v>
      </c>
      <c r="J351" s="165">
        <v>50833</v>
      </c>
      <c r="K351" s="165">
        <v>43769</v>
      </c>
      <c r="L351" s="165">
        <v>45353</v>
      </c>
      <c r="M351" s="165">
        <v>39645</v>
      </c>
      <c r="N351" s="165">
        <v>39364</v>
      </c>
      <c r="O351" s="165">
        <v>31110</v>
      </c>
      <c r="P351" s="165">
        <f>SUM(P344:P350)</f>
        <v>30682.751521999999</v>
      </c>
      <c r="Q351" s="165">
        <f>SUM(Q344:Q350)</f>
        <v>24783.468315999999</v>
      </c>
      <c r="R351" s="165">
        <v>23900</v>
      </c>
      <c r="S351" s="165">
        <v>14471</v>
      </c>
      <c r="T351" s="165">
        <v>8053.7510810000003</v>
      </c>
      <c r="V351" s="160" t="s">
        <v>133</v>
      </c>
      <c r="W351" s="375">
        <v>9930.7389489999987</v>
      </c>
      <c r="X351" s="375">
        <v>12943.633126000001</v>
      </c>
      <c r="Y351" s="375">
        <v>14593.386439000002</v>
      </c>
      <c r="Z351" s="375">
        <v>12140</v>
      </c>
      <c r="AA351" s="375">
        <v>12032.275573999999</v>
      </c>
      <c r="AB351" s="375">
        <v>10880.316564000001</v>
      </c>
      <c r="AC351" s="375">
        <v>9216.427235000001</v>
      </c>
      <c r="AD351" s="375">
        <v>9954</v>
      </c>
      <c r="AE351" s="503">
        <v>9583</v>
      </c>
      <c r="AF351" s="503">
        <v>3019.7815190000001</v>
      </c>
      <c r="AG351" s="503">
        <v>3463</v>
      </c>
      <c r="AH351" s="503">
        <v>9954.108572000001</v>
      </c>
      <c r="AI351" s="503">
        <v>2349</v>
      </c>
      <c r="AJ351" s="503">
        <v>2694.0519949999998</v>
      </c>
      <c r="AK351" s="503">
        <v>2907.6566720000001</v>
      </c>
      <c r="AL351" s="503">
        <v>2978.4604219999997</v>
      </c>
      <c r="AM351" s="503">
        <v>1303.796417</v>
      </c>
      <c r="AN351" s="503">
        <v>0</v>
      </c>
    </row>
    <row r="352" spans="2:40" ht="15">
      <c r="B352" s="114" t="s">
        <v>134</v>
      </c>
      <c r="C352" s="164">
        <v>95224</v>
      </c>
      <c r="D352" s="164">
        <v>78824</v>
      </c>
      <c r="E352" s="164">
        <v>75096</v>
      </c>
      <c r="F352" s="164">
        <v>70849</v>
      </c>
      <c r="G352" s="164">
        <v>64776</v>
      </c>
      <c r="H352" s="164">
        <v>68097</v>
      </c>
      <c r="I352" s="164">
        <v>72677</v>
      </c>
      <c r="J352" s="164">
        <v>72762</v>
      </c>
      <c r="K352" s="164">
        <v>63487</v>
      </c>
      <c r="L352" s="164">
        <v>68393</v>
      </c>
      <c r="M352" s="164">
        <v>63750</v>
      </c>
      <c r="N352" s="164">
        <v>61814</v>
      </c>
      <c r="O352" s="164">
        <v>49190</v>
      </c>
      <c r="P352" s="164">
        <f>+P342+P351</f>
        <v>51404.647863999999</v>
      </c>
      <c r="Q352" s="164">
        <f>+Q342+Q351</f>
        <v>47073.521988000008</v>
      </c>
      <c r="R352" s="164">
        <v>41788</v>
      </c>
      <c r="S352" s="164">
        <v>33373</v>
      </c>
      <c r="T352" s="164">
        <v>31766.208927</v>
      </c>
      <c r="V352" s="114" t="s">
        <v>134</v>
      </c>
      <c r="W352" s="373">
        <v>30432.879536999997</v>
      </c>
      <c r="X352" s="373">
        <v>34610.452038999996</v>
      </c>
      <c r="Y352" s="373">
        <v>29609.539602000001</v>
      </c>
      <c r="Z352" s="373">
        <v>37230</v>
      </c>
      <c r="AA352" s="373">
        <v>46703.828753000002</v>
      </c>
      <c r="AB352" s="373">
        <v>45956.859939000009</v>
      </c>
      <c r="AC352" s="373">
        <v>42513.519329000002</v>
      </c>
      <c r="AD352" s="373">
        <v>51011</v>
      </c>
      <c r="AE352" s="500">
        <v>41624</v>
      </c>
      <c r="AF352" s="500">
        <v>29652.778420000002</v>
      </c>
      <c r="AG352" s="500">
        <v>31992</v>
      </c>
      <c r="AH352" s="500">
        <v>51010.940107999995</v>
      </c>
      <c r="AI352" s="500">
        <v>19309</v>
      </c>
      <c r="AJ352" s="500">
        <v>14069.506359000001</v>
      </c>
      <c r="AK352" s="500">
        <v>9140.482113</v>
      </c>
      <c r="AL352" s="500">
        <v>12970.658324</v>
      </c>
      <c r="AM352" s="500">
        <v>9175.4422890000005</v>
      </c>
      <c r="AN352" s="500">
        <v>4151.1506959999997</v>
      </c>
    </row>
    <row r="353" spans="2:40" ht="15">
      <c r="B353" s="116"/>
      <c r="C353" s="166"/>
      <c r="D353" s="166"/>
      <c r="E353" s="166"/>
      <c r="F353" s="166"/>
      <c r="G353" s="166"/>
      <c r="H353" s="166"/>
      <c r="I353" s="166"/>
      <c r="J353" s="166"/>
      <c r="K353" s="166"/>
      <c r="L353" s="166"/>
      <c r="M353" s="166"/>
      <c r="N353" s="166"/>
      <c r="O353" s="166"/>
      <c r="P353" s="166"/>
      <c r="Q353" s="166"/>
      <c r="R353" s="166"/>
      <c r="S353" s="166">
        <v>0</v>
      </c>
      <c r="T353" s="166"/>
      <c r="V353" s="116"/>
      <c r="W353" s="377"/>
      <c r="X353" s="377">
        <v>0</v>
      </c>
      <c r="Y353" s="377"/>
      <c r="Z353" s="377"/>
      <c r="AA353" s="377"/>
      <c r="AB353" s="377"/>
      <c r="AC353" s="377"/>
      <c r="AD353" s="377"/>
      <c r="AE353" s="505"/>
      <c r="AF353" s="505"/>
      <c r="AG353" s="505"/>
      <c r="AH353" s="505"/>
      <c r="AI353" s="505" t="s">
        <v>117</v>
      </c>
      <c r="AJ353" s="505" t="s">
        <v>117</v>
      </c>
      <c r="AK353" s="505"/>
      <c r="AL353" s="505"/>
      <c r="AM353" s="505"/>
      <c r="AN353" s="505"/>
    </row>
    <row r="354" spans="2:40" ht="15">
      <c r="B354" s="170" t="s">
        <v>135</v>
      </c>
      <c r="C354" s="171"/>
      <c r="D354" s="171"/>
      <c r="E354" s="171"/>
      <c r="F354" s="171"/>
      <c r="G354" s="171"/>
      <c r="H354" s="171"/>
      <c r="I354" s="171"/>
      <c r="J354" s="171"/>
      <c r="K354" s="171"/>
      <c r="L354" s="171"/>
      <c r="M354" s="171"/>
      <c r="N354" s="171"/>
      <c r="O354" s="171"/>
      <c r="P354" s="171"/>
      <c r="Q354" s="171"/>
      <c r="R354" s="171"/>
      <c r="S354" s="171">
        <v>0</v>
      </c>
      <c r="T354" s="171"/>
      <c r="V354" s="170" t="s">
        <v>135</v>
      </c>
      <c r="W354" s="376"/>
      <c r="X354" s="376"/>
      <c r="Y354" s="376"/>
      <c r="Z354" s="376"/>
      <c r="AA354" s="376"/>
      <c r="AB354" s="376"/>
      <c r="AC354" s="376"/>
      <c r="AD354" s="376"/>
      <c r="AE354" s="504"/>
      <c r="AF354" s="504"/>
      <c r="AG354" s="504"/>
      <c r="AH354" s="504"/>
      <c r="AI354" s="504" t="s">
        <v>117</v>
      </c>
      <c r="AJ354" s="504" t="s">
        <v>117</v>
      </c>
      <c r="AK354" s="504"/>
      <c r="AL354" s="504"/>
      <c r="AM354" s="504"/>
      <c r="AN354" s="504"/>
    </row>
    <row r="355" spans="2:40" ht="15.6">
      <c r="B355" s="177" t="s">
        <v>136</v>
      </c>
      <c r="C355" s="92">
        <v>12982</v>
      </c>
      <c r="D355" s="92">
        <v>12982</v>
      </c>
      <c r="E355" s="92">
        <v>12982</v>
      </c>
      <c r="F355" s="92">
        <v>12982</v>
      </c>
      <c r="G355" s="92">
        <v>12982</v>
      </c>
      <c r="H355" s="92">
        <v>12982</v>
      </c>
      <c r="I355" s="92">
        <v>12982</v>
      </c>
      <c r="J355" s="92">
        <v>9650</v>
      </c>
      <c r="K355" s="92">
        <v>9650</v>
      </c>
      <c r="L355" s="92">
        <v>9650</v>
      </c>
      <c r="M355" s="92">
        <v>9650</v>
      </c>
      <c r="N355" s="92">
        <v>9650</v>
      </c>
      <c r="O355" s="92">
        <v>9650</v>
      </c>
      <c r="P355" s="92">
        <v>9650.4594660000002</v>
      </c>
      <c r="Q355" s="92">
        <v>9650.4594660000002</v>
      </c>
      <c r="R355" s="92">
        <v>9650.4594660000002</v>
      </c>
      <c r="S355" s="92">
        <v>9650.4594660000002</v>
      </c>
      <c r="T355" s="92">
        <v>9650.4594660000002</v>
      </c>
      <c r="V355" s="177" t="s">
        <v>136</v>
      </c>
      <c r="W355" s="92">
        <v>9650.4594660000002</v>
      </c>
      <c r="X355" s="92">
        <v>9650.4594660000002</v>
      </c>
      <c r="Y355" s="92">
        <v>9650.4594660000002</v>
      </c>
      <c r="Z355" s="92">
        <v>9650</v>
      </c>
      <c r="AA355" s="92">
        <v>9650.4594660000002</v>
      </c>
      <c r="AB355" s="374">
        <v>9650.4594660000002</v>
      </c>
      <c r="AC355" s="374">
        <v>9650.4594660000002</v>
      </c>
      <c r="AD355" s="374">
        <v>9650</v>
      </c>
      <c r="AE355" s="502">
        <v>9650</v>
      </c>
      <c r="AF355" s="502">
        <v>9650.4594660000002</v>
      </c>
      <c r="AG355" s="502">
        <v>9650</v>
      </c>
      <c r="AH355" s="502">
        <v>9650.4594660000002</v>
      </c>
      <c r="AI355" s="502">
        <v>9650</v>
      </c>
      <c r="AJ355" s="502">
        <v>9650.4594660000002</v>
      </c>
      <c r="AK355" s="502">
        <v>9650.4594660000002</v>
      </c>
      <c r="AL355" s="502">
        <v>9650.4594660000002</v>
      </c>
      <c r="AM355" s="502">
        <v>9650.4594660000002</v>
      </c>
      <c r="AN355" s="502">
        <v>9650.4594660000002</v>
      </c>
    </row>
    <row r="356" spans="2:40" ht="15.6">
      <c r="B356" s="177" t="s">
        <v>137</v>
      </c>
      <c r="C356" s="92">
        <v>0</v>
      </c>
      <c r="D356" s="92">
        <v>0</v>
      </c>
      <c r="E356" s="92">
        <v>0</v>
      </c>
      <c r="F356" s="92">
        <v>0</v>
      </c>
      <c r="G356" s="92">
        <v>0</v>
      </c>
      <c r="H356" s="92">
        <v>0</v>
      </c>
      <c r="I356" s="92">
        <v>0</v>
      </c>
      <c r="J356" s="92">
        <v>0</v>
      </c>
      <c r="K356" s="92">
        <v>0</v>
      </c>
      <c r="L356" s="92">
        <v>0</v>
      </c>
      <c r="M356" s="92">
        <v>0</v>
      </c>
      <c r="N356" s="92">
        <v>0</v>
      </c>
      <c r="O356" s="92">
        <v>0</v>
      </c>
      <c r="P356" s="92">
        <v>0</v>
      </c>
      <c r="Q356" s="92">
        <v>0</v>
      </c>
      <c r="R356" s="92">
        <v>0</v>
      </c>
      <c r="S356" s="92">
        <v>0</v>
      </c>
      <c r="T356" s="92">
        <v>0</v>
      </c>
      <c r="V356" s="177" t="s">
        <v>137</v>
      </c>
      <c r="W356" s="92">
        <v>0</v>
      </c>
      <c r="X356" s="92">
        <v>0</v>
      </c>
      <c r="Y356" s="92">
        <v>0</v>
      </c>
      <c r="Z356" s="92">
        <v>0</v>
      </c>
      <c r="AA356" s="92">
        <v>0</v>
      </c>
      <c r="AB356" s="374">
        <v>0</v>
      </c>
      <c r="AC356" s="374">
        <v>0</v>
      </c>
      <c r="AD356" s="374">
        <v>0</v>
      </c>
      <c r="AE356" s="502">
        <v>0</v>
      </c>
      <c r="AF356" s="502">
        <v>0</v>
      </c>
      <c r="AG356" s="502">
        <v>0</v>
      </c>
      <c r="AH356" s="502">
        <v>0</v>
      </c>
      <c r="AI356" s="502" t="s">
        <v>567</v>
      </c>
      <c r="AJ356" s="502">
        <v>0</v>
      </c>
      <c r="AK356" s="502">
        <v>0</v>
      </c>
      <c r="AL356" s="502">
        <v>0</v>
      </c>
      <c r="AM356" s="502">
        <v>0</v>
      </c>
      <c r="AN356" s="502">
        <v>0</v>
      </c>
    </row>
    <row r="357" spans="2:40" ht="15.6">
      <c r="B357" s="177" t="s">
        <v>138</v>
      </c>
      <c r="C357" s="92">
        <v>0</v>
      </c>
      <c r="D357" s="92">
        <v>0</v>
      </c>
      <c r="E357" s="92">
        <v>0</v>
      </c>
      <c r="F357" s="92">
        <v>0</v>
      </c>
      <c r="G357" s="92">
        <v>0</v>
      </c>
      <c r="H357" s="92">
        <v>0</v>
      </c>
      <c r="I357" s="92">
        <v>0</v>
      </c>
      <c r="J357" s="92">
        <v>0</v>
      </c>
      <c r="K357" s="92">
        <v>0</v>
      </c>
      <c r="L357" s="92">
        <v>0</v>
      </c>
      <c r="M357" s="92">
        <v>0</v>
      </c>
      <c r="N357" s="92">
        <v>0</v>
      </c>
      <c r="O357" s="92">
        <v>0</v>
      </c>
      <c r="P357" s="92">
        <v>0</v>
      </c>
      <c r="Q357" s="92">
        <v>0</v>
      </c>
      <c r="R357" s="92">
        <v>0</v>
      </c>
      <c r="S357" s="92">
        <v>0</v>
      </c>
      <c r="T357" s="92">
        <v>0</v>
      </c>
      <c r="V357" s="177" t="s">
        <v>138</v>
      </c>
      <c r="W357" s="92">
        <v>0</v>
      </c>
      <c r="X357" s="92">
        <v>0</v>
      </c>
      <c r="Y357" s="92">
        <v>0</v>
      </c>
      <c r="Z357" s="92">
        <v>0</v>
      </c>
      <c r="AA357" s="92">
        <v>0</v>
      </c>
      <c r="AB357" s="374">
        <v>0</v>
      </c>
      <c r="AC357" s="374">
        <v>0</v>
      </c>
      <c r="AD357" s="374">
        <v>0</v>
      </c>
      <c r="AE357" s="502">
        <v>0</v>
      </c>
      <c r="AF357" s="502">
        <v>0</v>
      </c>
      <c r="AG357" s="502">
        <v>0</v>
      </c>
      <c r="AH357" s="502">
        <v>0</v>
      </c>
      <c r="AI357" s="502" t="s">
        <v>567</v>
      </c>
      <c r="AJ357" s="502">
        <v>0</v>
      </c>
      <c r="AK357" s="502">
        <v>0</v>
      </c>
      <c r="AL357" s="502">
        <v>0</v>
      </c>
      <c r="AM357" s="502">
        <v>0</v>
      </c>
      <c r="AN357" s="502">
        <v>0</v>
      </c>
    </row>
    <row r="358" spans="2:40" ht="15.6">
      <c r="B358" s="177" t="s">
        <v>139</v>
      </c>
      <c r="C358" s="92">
        <v>3322</v>
      </c>
      <c r="D358" s="92">
        <v>4531</v>
      </c>
      <c r="E358" s="92">
        <v>10627</v>
      </c>
      <c r="F358" s="92">
        <v>3826</v>
      </c>
      <c r="G358" s="92">
        <v>3826</v>
      </c>
      <c r="H358" s="92">
        <v>2447</v>
      </c>
      <c r="I358" s="92">
        <v>235</v>
      </c>
      <c r="J358" s="92">
        <v>235</v>
      </c>
      <c r="K358" s="92">
        <v>235</v>
      </c>
      <c r="L358" s="92">
        <v>-1600</v>
      </c>
      <c r="M358" s="92">
        <v>4517</v>
      </c>
      <c r="N358" s="92">
        <v>6353</v>
      </c>
      <c r="O358" s="92">
        <v>6353</v>
      </c>
      <c r="P358" s="92">
        <v>3478.084613</v>
      </c>
      <c r="Q358" s="92">
        <v>5325.4853899999998</v>
      </c>
      <c r="R358" s="92">
        <v>4787</v>
      </c>
      <c r="S358" s="92">
        <v>4787</v>
      </c>
      <c r="T358" s="92">
        <v>2452.3902840000001</v>
      </c>
      <c r="V358" s="177" t="s">
        <v>139</v>
      </c>
      <c r="W358" s="92">
        <v>6577.7258519999996</v>
      </c>
      <c r="X358" s="92">
        <v>4958.490135</v>
      </c>
      <c r="Y358" s="92">
        <v>4958.490135</v>
      </c>
      <c r="Z358" s="92">
        <v>12133</v>
      </c>
      <c r="AA358" s="92">
        <v>12132.628420999999</v>
      </c>
      <c r="AB358" s="374">
        <v>3683.419116</v>
      </c>
      <c r="AC358" s="374">
        <v>3683.419116</v>
      </c>
      <c r="AD358" s="374">
        <v>8539</v>
      </c>
      <c r="AE358" s="502">
        <v>8539</v>
      </c>
      <c r="AF358" s="502">
        <v>3733.4420319999999</v>
      </c>
      <c r="AG358" s="502">
        <v>3733</v>
      </c>
      <c r="AH358" s="502">
        <v>8538.7268929999991</v>
      </c>
      <c r="AI358" s="502">
        <v>2091</v>
      </c>
      <c r="AJ358" s="502">
        <v>2091.4669760000002</v>
      </c>
      <c r="AK358" s="502">
        <v>2091.4669760000002</v>
      </c>
      <c r="AL358" s="502">
        <v>4980.8348020000003</v>
      </c>
      <c r="AM358" s="502">
        <v>4980.8348020000003</v>
      </c>
      <c r="AN358" s="502">
        <v>1215.7415490000001</v>
      </c>
    </row>
    <row r="359" spans="2:40" ht="15.6">
      <c r="B359" s="177" t="s">
        <v>140</v>
      </c>
      <c r="C359" s="92">
        <v>7630</v>
      </c>
      <c r="D359" s="92">
        <v>6096</v>
      </c>
      <c r="E359" s="92">
        <v>1584</v>
      </c>
      <c r="F359" s="92">
        <v>2646</v>
      </c>
      <c r="G359" s="92">
        <v>3612</v>
      </c>
      <c r="H359" s="92">
        <v>4596</v>
      </c>
      <c r="I359" s="92">
        <v>1604</v>
      </c>
      <c r="J359" s="92">
        <v>3066</v>
      </c>
      <c r="K359" s="92">
        <v>4575</v>
      </c>
      <c r="L359" s="92">
        <v>6118</v>
      </c>
      <c r="M359" s="92">
        <v>1349</v>
      </c>
      <c r="N359" s="92">
        <v>2196</v>
      </c>
      <c r="O359" s="92">
        <v>2511</v>
      </c>
      <c r="P359" s="92">
        <v>1847.4007770000001</v>
      </c>
      <c r="Q359" s="92">
        <v>334.33596699999998</v>
      </c>
      <c r="R359" s="92">
        <v>491</v>
      </c>
      <c r="S359" s="92">
        <v>1223</v>
      </c>
      <c r="T359" s="92">
        <v>4125.3355680000004</v>
      </c>
      <c r="V359" s="177" t="s">
        <v>140</v>
      </c>
      <c r="W359" s="92">
        <v>1140.676387</v>
      </c>
      <c r="X359" s="92">
        <v>3016.4843609999998</v>
      </c>
      <c r="Y359" s="92">
        <v>6108.1511529999998</v>
      </c>
      <c r="Z359" s="92">
        <v>10249</v>
      </c>
      <c r="AA359" s="92">
        <v>2674.3689709999999</v>
      </c>
      <c r="AB359" s="374">
        <v>4387.6872020000001</v>
      </c>
      <c r="AC359" s="374">
        <v>5472.4313410000004</v>
      </c>
      <c r="AD359" s="374">
        <v>6936</v>
      </c>
      <c r="AE359" s="502">
        <v>1376</v>
      </c>
      <c r="AF359" s="502">
        <v>2142.389639</v>
      </c>
      <c r="AG359" s="502">
        <v>2298</v>
      </c>
      <c r="AH359" s="502">
        <v>6936.1539659999999</v>
      </c>
      <c r="AI359" s="502">
        <v>2305</v>
      </c>
      <c r="AJ359" s="502">
        <v>3429.4184679999998</v>
      </c>
      <c r="AK359" s="502">
        <v>3803.0155450000002</v>
      </c>
      <c r="AL359" s="502">
        <v>4127.6683229999999</v>
      </c>
      <c r="AM359" s="502">
        <v>999.32002999999997</v>
      </c>
      <c r="AN359" s="502">
        <v>1535.3444239999999</v>
      </c>
    </row>
    <row r="360" spans="2:40" ht="15.6">
      <c r="B360" s="177" t="s">
        <v>141</v>
      </c>
      <c r="C360" s="92">
        <v>0</v>
      </c>
      <c r="D360" s="92">
        <v>0</v>
      </c>
      <c r="E360" s="92">
        <v>0</v>
      </c>
      <c r="F360" s="92">
        <v>0</v>
      </c>
      <c r="G360" s="92">
        <v>0</v>
      </c>
      <c r="H360" s="92">
        <v>0</v>
      </c>
      <c r="I360" s="92">
        <v>0</v>
      </c>
      <c r="J360" s="92">
        <v>0</v>
      </c>
      <c r="K360" s="92">
        <v>0</v>
      </c>
      <c r="L360" s="92">
        <v>0</v>
      </c>
      <c r="M360" s="92">
        <v>0</v>
      </c>
      <c r="N360" s="92">
        <v>0</v>
      </c>
      <c r="O360" s="92">
        <v>0</v>
      </c>
      <c r="P360" s="92">
        <v>0</v>
      </c>
      <c r="Q360" s="92">
        <v>0</v>
      </c>
      <c r="R360" s="92">
        <v>0</v>
      </c>
      <c r="S360" s="92">
        <v>0</v>
      </c>
      <c r="T360" s="92">
        <v>0</v>
      </c>
      <c r="V360" s="177" t="s">
        <v>141</v>
      </c>
      <c r="W360" s="92">
        <v>0</v>
      </c>
      <c r="X360" s="92">
        <v>0</v>
      </c>
      <c r="Y360" s="92">
        <v>-1.9999999999999999E-6</v>
      </c>
      <c r="Z360" s="92">
        <v>0</v>
      </c>
      <c r="AA360" s="92">
        <v>-1.9999999999999999E-6</v>
      </c>
      <c r="AB360" s="374">
        <v>-1.9999999999999999E-6</v>
      </c>
      <c r="AC360" s="374">
        <v>0</v>
      </c>
      <c r="AD360" s="374">
        <v>0</v>
      </c>
      <c r="AE360" s="502">
        <v>0</v>
      </c>
      <c r="AF360" s="502">
        <v>0</v>
      </c>
      <c r="AG360" s="502">
        <v>0</v>
      </c>
      <c r="AH360" s="502">
        <v>0</v>
      </c>
      <c r="AI360" s="502" t="s">
        <v>567</v>
      </c>
      <c r="AJ360" s="502">
        <v>0</v>
      </c>
      <c r="AK360" s="502">
        <v>0</v>
      </c>
      <c r="AL360" s="502">
        <v>0</v>
      </c>
      <c r="AM360" s="502">
        <v>0</v>
      </c>
      <c r="AN360" s="502">
        <v>0</v>
      </c>
    </row>
    <row r="361" spans="2:40" ht="15">
      <c r="B361" s="160" t="s">
        <v>144</v>
      </c>
      <c r="C361" s="165">
        <v>23934</v>
      </c>
      <c r="D361" s="165">
        <v>23609</v>
      </c>
      <c r="E361" s="165">
        <v>25193</v>
      </c>
      <c r="F361" s="165">
        <v>19454</v>
      </c>
      <c r="G361" s="165">
        <v>20420</v>
      </c>
      <c r="H361" s="165">
        <v>20025</v>
      </c>
      <c r="I361" s="165">
        <v>14821</v>
      </c>
      <c r="J361" s="165">
        <v>12951</v>
      </c>
      <c r="K361" s="165">
        <v>14460</v>
      </c>
      <c r="L361" s="165">
        <v>14168</v>
      </c>
      <c r="M361" s="165">
        <v>15516</v>
      </c>
      <c r="N361" s="165">
        <v>18199</v>
      </c>
      <c r="O361" s="165">
        <v>18514</v>
      </c>
      <c r="P361" s="165">
        <f>SUM(P355:P360)</f>
        <v>14975.944856</v>
      </c>
      <c r="Q361" s="165">
        <f>SUM(Q355:Q360)</f>
        <v>15310.280823000001</v>
      </c>
      <c r="R361" s="165">
        <v>14928.459466</v>
      </c>
      <c r="S361" s="165">
        <v>15660.459466</v>
      </c>
      <c r="T361" s="165">
        <v>16228.185318000002</v>
      </c>
      <c r="V361" s="160" t="s">
        <v>144</v>
      </c>
      <c r="W361" s="375">
        <v>17368.861702999999</v>
      </c>
      <c r="X361" s="375">
        <v>17625.433959999998</v>
      </c>
      <c r="Y361" s="375">
        <v>20717.100751999998</v>
      </c>
      <c r="Z361" s="375">
        <v>21783</v>
      </c>
      <c r="AA361" s="375">
        <v>24457.456856000001</v>
      </c>
      <c r="AB361" s="375">
        <v>17721.565782000001</v>
      </c>
      <c r="AC361" s="375">
        <v>18806.309923000001</v>
      </c>
      <c r="AD361" s="375">
        <v>18189</v>
      </c>
      <c r="AE361" s="503">
        <v>19565</v>
      </c>
      <c r="AF361" s="503">
        <v>15526.291137</v>
      </c>
      <c r="AG361" s="503">
        <v>15681</v>
      </c>
      <c r="AH361" s="503">
        <v>18189.186358999999</v>
      </c>
      <c r="AI361" s="503">
        <v>14047</v>
      </c>
      <c r="AJ361" s="503">
        <v>15171.34491</v>
      </c>
      <c r="AK361" s="503">
        <v>15544.941987</v>
      </c>
      <c r="AL361" s="503">
        <v>14631.294268000001</v>
      </c>
      <c r="AM361" s="503">
        <v>15630.614298000002</v>
      </c>
      <c r="AN361" s="503">
        <v>12401.545439000001</v>
      </c>
    </row>
    <row r="362" spans="2:40" ht="15">
      <c r="B362" s="114" t="s">
        <v>145</v>
      </c>
      <c r="C362" s="164">
        <v>119158</v>
      </c>
      <c r="D362" s="164">
        <v>102433</v>
      </c>
      <c r="E362" s="164">
        <v>100289</v>
      </c>
      <c r="F362" s="164">
        <v>90303</v>
      </c>
      <c r="G362" s="164">
        <v>85196</v>
      </c>
      <c r="H362" s="164">
        <v>88122</v>
      </c>
      <c r="I362" s="164">
        <v>87498</v>
      </c>
      <c r="J362" s="164">
        <v>85713</v>
      </c>
      <c r="K362" s="164">
        <v>77947</v>
      </c>
      <c r="L362" s="164">
        <v>82561</v>
      </c>
      <c r="M362" s="164">
        <v>79266</v>
      </c>
      <c r="N362" s="164">
        <v>80013</v>
      </c>
      <c r="O362" s="164">
        <v>67704</v>
      </c>
      <c r="P362" s="164">
        <f>+P352+P361</f>
        <v>66380.592720000001</v>
      </c>
      <c r="Q362" s="164">
        <f>+Q352+Q361</f>
        <v>62383.802811000009</v>
      </c>
      <c r="R362" s="164">
        <v>56716.459466</v>
      </c>
      <c r="S362" s="164">
        <v>49033.459466</v>
      </c>
      <c r="T362" s="164">
        <v>47994.394245000003</v>
      </c>
      <c r="V362" s="114" t="s">
        <v>145</v>
      </c>
      <c r="W362" s="373">
        <v>47801.741239999996</v>
      </c>
      <c r="X362" s="373">
        <v>52235.885998999998</v>
      </c>
      <c r="Y362" s="373">
        <v>50326.640354000003</v>
      </c>
      <c r="Z362" s="373">
        <v>59013</v>
      </c>
      <c r="AA362" s="373">
        <v>71161.285608999999</v>
      </c>
      <c r="AB362" s="373">
        <v>63678.425721000007</v>
      </c>
      <c r="AC362" s="373">
        <v>61319.829252000003</v>
      </c>
      <c r="AD362" s="373">
        <v>69200</v>
      </c>
      <c r="AE362" s="500">
        <v>61189</v>
      </c>
      <c r="AF362" s="500">
        <v>45179.069557000003</v>
      </c>
      <c r="AG362" s="500">
        <v>47674</v>
      </c>
      <c r="AH362" s="500">
        <v>69200.126466999995</v>
      </c>
      <c r="AI362" s="500">
        <v>33355</v>
      </c>
      <c r="AJ362" s="500">
        <v>29240.851268999999</v>
      </c>
      <c r="AK362" s="500">
        <v>24685.4241</v>
      </c>
      <c r="AL362" s="500">
        <v>27601.952592000001</v>
      </c>
      <c r="AM362" s="500">
        <v>24806.056587000003</v>
      </c>
      <c r="AN362" s="500">
        <v>16552.696135000002</v>
      </c>
    </row>
    <row r="363" spans="2:40" ht="15.6">
      <c r="B363" s="125"/>
      <c r="C363" s="181">
        <v>0</v>
      </c>
      <c r="D363" s="181">
        <v>0</v>
      </c>
      <c r="E363" s="181">
        <v>0</v>
      </c>
      <c r="F363" s="181">
        <v>0</v>
      </c>
      <c r="G363" s="181">
        <v>0</v>
      </c>
      <c r="H363" s="181">
        <v>0</v>
      </c>
      <c r="I363" s="181">
        <v>0</v>
      </c>
      <c r="J363" s="181">
        <v>0</v>
      </c>
      <c r="K363" s="181">
        <v>0</v>
      </c>
      <c r="L363" s="181">
        <v>0</v>
      </c>
      <c r="M363" s="181">
        <v>0</v>
      </c>
      <c r="N363" s="181">
        <v>0</v>
      </c>
      <c r="O363" s="181"/>
      <c r="P363" s="181"/>
      <c r="R363" s="181"/>
      <c r="S363" s="181"/>
      <c r="Y363" s="398"/>
    </row>
    <row r="366" spans="2:40" ht="15.6">
      <c r="B366" s="53" t="s">
        <v>577</v>
      </c>
      <c r="V366" s="53" t="s">
        <v>577</v>
      </c>
    </row>
    <row r="367" spans="2:40" ht="15">
      <c r="B367" s="424" t="s">
        <v>566</v>
      </c>
      <c r="V367" s="424" t="s">
        <v>566</v>
      </c>
    </row>
    <row r="368" spans="2:40" ht="15.6">
      <c r="B368" s="31"/>
      <c r="V368" s="31"/>
    </row>
    <row r="369" spans="2:40" ht="15">
      <c r="B369" s="422"/>
      <c r="V369" s="422"/>
      <c r="AE369" s="219" t="s">
        <v>60</v>
      </c>
      <c r="AF369" s="219" t="s">
        <v>61</v>
      </c>
      <c r="AG369" s="219" t="s">
        <v>62</v>
      </c>
      <c r="AH369" s="219" t="s">
        <v>63</v>
      </c>
      <c r="AI369" s="219" t="str">
        <f>+AI305</f>
        <v>1T25</v>
      </c>
      <c r="AJ369" s="219" t="s">
        <v>65</v>
      </c>
      <c r="AK369" s="219" t="str">
        <f>+AK305</f>
        <v>3T25</v>
      </c>
      <c r="AL369" s="219" t="str">
        <f>+$AL$6</f>
        <v>4T25</v>
      </c>
      <c r="AM369" s="219" t="s">
        <v>64</v>
      </c>
      <c r="AN369" s="219" t="s">
        <v>64</v>
      </c>
    </row>
    <row r="370" spans="2:40" ht="15.6">
      <c r="B370" s="130"/>
      <c r="V370" s="130"/>
    </row>
    <row r="371" spans="2:40" ht="15.6">
      <c r="B371" s="65" t="s">
        <v>66</v>
      </c>
      <c r="V371" s="65" t="s">
        <v>66</v>
      </c>
      <c r="AE371" s="413">
        <v>25692.109382999999</v>
      </c>
      <c r="AF371" s="413">
        <v>25471.356230000001</v>
      </c>
      <c r="AG371" s="413">
        <v>5419.5259359999982</v>
      </c>
      <c r="AH371" s="413">
        <v>16</v>
      </c>
      <c r="AI371" s="413">
        <v>1561</v>
      </c>
      <c r="AJ371" s="413">
        <v>2813.8771690000003</v>
      </c>
      <c r="AK371" s="413">
        <v>1849.4704019999999</v>
      </c>
      <c r="AL371" s="413">
        <v>543.03644499999973</v>
      </c>
      <c r="AM371" s="413">
        <v>391.61421100000001</v>
      </c>
      <c r="AN371" s="413">
        <v>360.79956199999998</v>
      </c>
    </row>
    <row r="372" spans="2:40" ht="15.6">
      <c r="B372" s="65" t="s">
        <v>67</v>
      </c>
      <c r="V372" s="65" t="s">
        <v>67</v>
      </c>
      <c r="AE372" s="413">
        <v>22340.964682000002</v>
      </c>
      <c r="AF372" s="413">
        <v>22149.005415999996</v>
      </c>
      <c r="AG372" s="413">
        <v>4712.6312480000051</v>
      </c>
      <c r="AH372" s="413">
        <v>14</v>
      </c>
      <c r="AI372" s="413">
        <v>1357</v>
      </c>
      <c r="AJ372" s="413">
        <v>2446.8497129999996</v>
      </c>
      <c r="AK372" s="413">
        <v>1608.2351330000006</v>
      </c>
      <c r="AL372" s="413">
        <v>0</v>
      </c>
      <c r="AM372" s="413">
        <v>1357.297992</v>
      </c>
      <c r="AN372" s="413">
        <v>-703.02514600000006</v>
      </c>
    </row>
    <row r="373" spans="2:40" ht="15.6">
      <c r="B373" s="124" t="s">
        <v>68</v>
      </c>
      <c r="V373" s="124" t="s">
        <v>68</v>
      </c>
      <c r="AE373" s="414">
        <v>3351.1447009999974</v>
      </c>
      <c r="AF373" s="414">
        <v>3322.3508140000049</v>
      </c>
      <c r="AG373" s="414">
        <v>706.89468799999304</v>
      </c>
      <c r="AH373" s="414">
        <v>2</v>
      </c>
      <c r="AI373" s="414">
        <v>204</v>
      </c>
      <c r="AJ373" s="414">
        <v>367.02745600000071</v>
      </c>
      <c r="AK373" s="414">
        <v>241.23526899999933</v>
      </c>
      <c r="AL373" s="414">
        <v>543.03644499999973</v>
      </c>
      <c r="AM373" s="414">
        <v>-965.68378099999995</v>
      </c>
      <c r="AN373" s="414">
        <v>1063.8247080000001</v>
      </c>
    </row>
    <row r="374" spans="2:40" ht="15.6">
      <c r="B374" s="65"/>
      <c r="V374" s="65"/>
      <c r="AE374" s="413"/>
      <c r="AF374" s="413"/>
      <c r="AG374" s="413"/>
      <c r="AH374" s="413" t="s">
        <v>567</v>
      </c>
      <c r="AI374" s="413" t="s">
        <v>567</v>
      </c>
      <c r="AJ374" s="413">
        <v>0</v>
      </c>
      <c r="AK374" s="413">
        <v>0</v>
      </c>
      <c r="AL374" s="413">
        <v>0</v>
      </c>
      <c r="AM374" s="413">
        <v>0</v>
      </c>
      <c r="AN374" s="413">
        <v>0</v>
      </c>
    </row>
    <row r="375" spans="2:40" ht="15.6">
      <c r="B375" s="65" t="s">
        <v>550</v>
      </c>
      <c r="V375" s="65" t="s">
        <v>550</v>
      </c>
      <c r="AE375" s="413">
        <v>0</v>
      </c>
      <c r="AF375" s="413">
        <v>0</v>
      </c>
      <c r="AG375" s="413">
        <v>961.603478</v>
      </c>
      <c r="AH375" s="413">
        <v>2148</v>
      </c>
      <c r="AI375" s="413">
        <v>2307</v>
      </c>
      <c r="AJ375" s="413">
        <v>2144.7775409999999</v>
      </c>
      <c r="AK375" s="413">
        <v>2419.0718850000003</v>
      </c>
      <c r="AL375" s="413">
        <v>2369.4320050000006</v>
      </c>
      <c r="AM375" s="413">
        <v>2222.1698809999998</v>
      </c>
      <c r="AN375" s="413">
        <v>2064.2858059999999</v>
      </c>
    </row>
    <row r="376" spans="2:40" ht="15.6">
      <c r="B376" s="65" t="s">
        <v>551</v>
      </c>
      <c r="V376" s="65" t="s">
        <v>551</v>
      </c>
      <c r="AE376" s="413">
        <v>3386.0143429999998</v>
      </c>
      <c r="AF376" s="413">
        <v>3970.4684269999998</v>
      </c>
      <c r="AG376" s="413">
        <v>3951.2105700000002</v>
      </c>
      <c r="AH376" s="413">
        <v>3969</v>
      </c>
      <c r="AI376" s="413">
        <v>3977</v>
      </c>
      <c r="AJ376" s="413">
        <v>4124.8471920000002</v>
      </c>
      <c r="AK376" s="413">
        <v>4261.3626100000001</v>
      </c>
      <c r="AL376" s="413">
        <v>4213.655851999998</v>
      </c>
      <c r="AM376" s="413">
        <v>4148.5699699999996</v>
      </c>
      <c r="AN376" s="413">
        <v>4262.6343490000008</v>
      </c>
    </row>
    <row r="377" spans="2:40" ht="15.6">
      <c r="B377" s="65" t="s">
        <v>76</v>
      </c>
      <c r="V377" s="65" t="s">
        <v>76</v>
      </c>
      <c r="AE377" s="413">
        <v>0</v>
      </c>
      <c r="AF377" s="413">
        <v>0</v>
      </c>
      <c r="AG377" s="413">
        <v>0</v>
      </c>
      <c r="AH377" s="413" t="s">
        <v>567</v>
      </c>
      <c r="AI377" s="413" t="s">
        <v>567</v>
      </c>
      <c r="AJ377" s="413">
        <v>0</v>
      </c>
      <c r="AK377" s="413">
        <v>0</v>
      </c>
      <c r="AL377" s="413">
        <v>0</v>
      </c>
      <c r="AM377" s="413">
        <v>0</v>
      </c>
      <c r="AN377" s="413">
        <v>0</v>
      </c>
    </row>
    <row r="378" spans="2:40" ht="15.6">
      <c r="B378" s="65" t="s">
        <v>77</v>
      </c>
      <c r="V378" s="65" t="s">
        <v>77</v>
      </c>
      <c r="AE378" s="413">
        <v>0</v>
      </c>
      <c r="AF378" s="413">
        <v>3.0000010156072676E-6</v>
      </c>
      <c r="AG378" s="413">
        <v>890.37359099999594</v>
      </c>
      <c r="AH378" s="413">
        <v>1989</v>
      </c>
      <c r="AI378" s="413">
        <v>2137</v>
      </c>
      <c r="AJ378" s="413">
        <v>1985.9051310000013</v>
      </c>
      <c r="AK378" s="413">
        <v>2239.8813749999981</v>
      </c>
      <c r="AL378" s="413">
        <v>2666.1241280000004</v>
      </c>
      <c r="AM378" s="413">
        <v>1040.8008090000001</v>
      </c>
      <c r="AN378" s="413">
        <v>2928.1396420000001</v>
      </c>
    </row>
    <row r="379" spans="2:40" ht="15.6">
      <c r="B379" s="124" t="s">
        <v>78</v>
      </c>
      <c r="V379" s="124" t="s">
        <v>78</v>
      </c>
      <c r="AE379" s="414">
        <v>6.3647309999999999</v>
      </c>
      <c r="AF379" s="414">
        <v>6.3647300000000007</v>
      </c>
      <c r="AG379" s="414">
        <v>11.287054999999999</v>
      </c>
      <c r="AH379" s="414">
        <v>114</v>
      </c>
      <c r="AI379" s="414">
        <v>92</v>
      </c>
      <c r="AJ379" s="414">
        <v>92.233489000000006</v>
      </c>
      <c r="AK379" s="414">
        <v>276.70046500000001</v>
      </c>
      <c r="AL379" s="414">
        <v>92.233485000000002</v>
      </c>
      <c r="AM379" s="414">
        <v>94.203564</v>
      </c>
      <c r="AN379" s="414">
        <v>94.566057999999998</v>
      </c>
    </row>
    <row r="380" spans="2:40" ht="15.6">
      <c r="B380" s="67" t="s">
        <v>80</v>
      </c>
      <c r="V380" s="67" t="s">
        <v>80</v>
      </c>
      <c r="AE380" s="415">
        <v>6730.7943129999976</v>
      </c>
      <c r="AF380" s="415">
        <v>7286.4545080000034</v>
      </c>
      <c r="AG380" s="415">
        <v>4718.0480899999975</v>
      </c>
      <c r="AH380" s="415">
        <v>4015</v>
      </c>
      <c r="AI380" s="415">
        <v>4259</v>
      </c>
      <c r="AJ380" s="415">
        <v>4558.5135689999988</v>
      </c>
      <c r="AK380" s="415">
        <v>4405.0879240000022</v>
      </c>
      <c r="AL380" s="415">
        <v>4367.7666889999982</v>
      </c>
      <c r="AM380" s="415">
        <v>4270.051696999999</v>
      </c>
      <c r="AN380" s="415">
        <v>4368.0391630000004</v>
      </c>
    </row>
    <row r="381" spans="2:40" ht="15.6">
      <c r="B381" s="64"/>
      <c r="V381" s="64"/>
      <c r="AE381" s="8"/>
      <c r="AF381" s="8"/>
      <c r="AG381" s="8"/>
      <c r="AH381" s="8"/>
      <c r="AI381" s="8"/>
      <c r="AJ381" s="8"/>
      <c r="AK381" s="8"/>
      <c r="AL381" s="8"/>
      <c r="AM381" s="8"/>
      <c r="AN381" s="8"/>
    </row>
    <row r="382" spans="2:40" ht="15.6">
      <c r="B382" s="65" t="s">
        <v>79</v>
      </c>
      <c r="V382" s="65" t="s">
        <v>79</v>
      </c>
      <c r="AE382" s="413"/>
      <c r="AF382" s="413"/>
      <c r="AG382" s="413"/>
      <c r="AH382" s="413"/>
      <c r="AI382" s="413"/>
      <c r="AJ382" s="413"/>
      <c r="AK382" s="413"/>
      <c r="AL382" s="413"/>
      <c r="AM382" s="413"/>
      <c r="AN382" s="413"/>
    </row>
    <row r="383" spans="2:40" ht="15.6">
      <c r="B383" s="65" t="s">
        <v>82</v>
      </c>
      <c r="V383" s="65" t="s">
        <v>82</v>
      </c>
      <c r="AE383" s="413"/>
      <c r="AF383" s="413"/>
      <c r="AG383" s="413"/>
      <c r="AH383" s="413"/>
      <c r="AI383" s="413"/>
      <c r="AJ383" s="413"/>
      <c r="AK383" s="413"/>
      <c r="AL383" s="413"/>
      <c r="AM383" s="413"/>
      <c r="AN383" s="413"/>
    </row>
    <row r="384" spans="2:40" ht="15.6">
      <c r="B384" s="65" t="s">
        <v>83</v>
      </c>
      <c r="V384" s="65" t="s">
        <v>83</v>
      </c>
      <c r="AE384" s="413">
        <v>-7.7599200000000002</v>
      </c>
      <c r="AF384" s="413">
        <v>0</v>
      </c>
      <c r="AG384" s="413">
        <v>7.6249999999999929E-2</v>
      </c>
      <c r="AH384" s="413">
        <v>-61</v>
      </c>
      <c r="AI384" s="413">
        <v>66</v>
      </c>
      <c r="AJ384" s="413">
        <v>154.53806000000003</v>
      </c>
      <c r="AK384" s="413">
        <v>9.7699999997757914E-4</v>
      </c>
      <c r="AL384" s="413">
        <v>-528.84805500000004</v>
      </c>
      <c r="AM384" s="413">
        <v>-1.466755</v>
      </c>
      <c r="AN384" s="413">
        <v>3090.4161209999997</v>
      </c>
    </row>
    <row r="385" spans="2:40" ht="15.6">
      <c r="B385" s="67" t="s">
        <v>84</v>
      </c>
      <c r="V385" s="67" t="s">
        <v>84</v>
      </c>
      <c r="AE385" s="416">
        <v>6723.0343929999972</v>
      </c>
      <c r="AF385" s="416">
        <v>7286.4545080000034</v>
      </c>
      <c r="AG385" s="416">
        <v>4718.1243399999976</v>
      </c>
      <c r="AH385" s="416">
        <v>3955</v>
      </c>
      <c r="AI385" s="416">
        <v>4326</v>
      </c>
      <c r="AJ385" s="416">
        <v>4713.0516289999987</v>
      </c>
      <c r="AK385" s="416">
        <v>4405.0889010000019</v>
      </c>
      <c r="AL385" s="416">
        <v>3838.9186339999983</v>
      </c>
      <c r="AM385" s="416">
        <v>4268.5849419999986</v>
      </c>
      <c r="AN385" s="416">
        <v>7458.4552839999997</v>
      </c>
    </row>
    <row r="386" spans="2:40" ht="15.6">
      <c r="B386" s="65"/>
      <c r="V386" s="65"/>
      <c r="AE386" s="413"/>
      <c r="AF386" s="413"/>
      <c r="AG386" s="413"/>
      <c r="AH386" s="413"/>
      <c r="AI386" s="413"/>
      <c r="AJ386" s="413"/>
      <c r="AK386" s="413"/>
      <c r="AL386" s="413"/>
      <c r="AM386" s="413"/>
      <c r="AN386" s="413"/>
    </row>
    <row r="387" spans="2:40" ht="15.6">
      <c r="B387" s="65" t="s">
        <v>85</v>
      </c>
      <c r="V387" s="65" t="s">
        <v>85</v>
      </c>
      <c r="AE387" s="413">
        <v>-1423.2577139999999</v>
      </c>
      <c r="AF387" s="413">
        <v>-1404.3368839999998</v>
      </c>
      <c r="AG387" s="413">
        <v>-2119.7501360000006</v>
      </c>
      <c r="AH387" s="413">
        <v>-1830</v>
      </c>
      <c r="AI387" s="413">
        <v>-1768</v>
      </c>
      <c r="AJ387" s="413">
        <v>-2211.2368820000006</v>
      </c>
      <c r="AK387" s="413">
        <v>-2455.995852</v>
      </c>
      <c r="AL387" s="413">
        <v>-2487.472765999998</v>
      </c>
      <c r="AM387" s="413">
        <v>-2850.0268939999996</v>
      </c>
      <c r="AN387" s="413">
        <v>-1004.0305450000005</v>
      </c>
    </row>
    <row r="388" spans="2:40" ht="15.6">
      <c r="B388" s="67" t="s">
        <v>86</v>
      </c>
      <c r="V388" s="67" t="s">
        <v>86</v>
      </c>
      <c r="AE388" s="416">
        <v>5299.7766789999969</v>
      </c>
      <c r="AF388" s="416">
        <v>5882.1176240000041</v>
      </c>
      <c r="AG388" s="416">
        <v>2598.374203999997</v>
      </c>
      <c r="AH388" s="416">
        <v>2125</v>
      </c>
      <c r="AI388" s="416">
        <v>2557</v>
      </c>
      <c r="AJ388" s="416">
        <v>2501.8147469999981</v>
      </c>
      <c r="AK388" s="416">
        <v>1949.0930490000019</v>
      </c>
      <c r="AL388" s="416">
        <v>1351.4458680000002</v>
      </c>
      <c r="AM388" s="416">
        <v>1418.558047999999</v>
      </c>
      <c r="AN388" s="416">
        <v>6454.4247389999991</v>
      </c>
    </row>
    <row r="389" spans="2:40" ht="15.6">
      <c r="B389" s="64"/>
      <c r="V389" s="64"/>
      <c r="AE389" s="8"/>
      <c r="AF389" s="8"/>
      <c r="AG389" s="8"/>
      <c r="AH389" s="8"/>
      <c r="AI389" s="8"/>
      <c r="AJ389" s="8"/>
      <c r="AK389" s="8"/>
      <c r="AL389" s="8"/>
      <c r="AM389" s="8"/>
      <c r="AN389" s="8"/>
    </row>
    <row r="390" spans="2:40" ht="15.6">
      <c r="B390" s="65" t="s">
        <v>87</v>
      </c>
      <c r="V390" s="65" t="s">
        <v>87</v>
      </c>
      <c r="AE390" s="413">
        <v>1324.873967</v>
      </c>
      <c r="AF390" s="413">
        <v>1421.422865</v>
      </c>
      <c r="AG390" s="413">
        <v>577.96754400000009</v>
      </c>
      <c r="AH390" s="413">
        <v>352</v>
      </c>
      <c r="AI390" s="413">
        <v>504</v>
      </c>
      <c r="AJ390" s="413">
        <v>550.90802799999983</v>
      </c>
      <c r="AK390" s="413">
        <v>504.38713000000007</v>
      </c>
      <c r="AL390" s="413">
        <v>264.19426999999996</v>
      </c>
      <c r="AM390" s="413">
        <v>335.68701700000003</v>
      </c>
      <c r="AN390" s="413">
        <v>1178.293263</v>
      </c>
    </row>
    <row r="391" spans="2:40" ht="15.6">
      <c r="B391" s="67" t="s">
        <v>90</v>
      </c>
      <c r="V391" s="67" t="s">
        <v>90</v>
      </c>
      <c r="AE391" s="416">
        <v>3974.9027119999969</v>
      </c>
      <c r="AF391" s="416">
        <v>4460.6947590000036</v>
      </c>
      <c r="AG391" s="416">
        <v>2020.4066599999969</v>
      </c>
      <c r="AH391" s="416">
        <v>1773</v>
      </c>
      <c r="AI391" s="416">
        <v>2053</v>
      </c>
      <c r="AJ391" s="416">
        <v>1950.9067189999982</v>
      </c>
      <c r="AK391" s="416">
        <v>1444.7059190000018</v>
      </c>
      <c r="AL391" s="416">
        <v>1087.2515980000003</v>
      </c>
      <c r="AM391" s="416">
        <v>1082.871030999999</v>
      </c>
      <c r="AN391" s="416">
        <v>5276.1314759999987</v>
      </c>
    </row>
    <row r="392" spans="2:40" ht="15.6">
      <c r="B392" s="125"/>
      <c r="V392" s="125"/>
    </row>
    <row r="393" spans="2:40" ht="15.6">
      <c r="B393" s="125"/>
      <c r="V393" s="125"/>
      <c r="AE393" s="416">
        <v>5293.4119479999972</v>
      </c>
      <c r="AF393" s="416">
        <v>5875.7528940000038</v>
      </c>
      <c r="AG393" s="416">
        <v>2587.0871489999972</v>
      </c>
      <c r="AH393" s="416">
        <v>2010</v>
      </c>
      <c r="AI393" s="416">
        <v>2465</v>
      </c>
      <c r="AJ393" s="416">
        <v>2409.5812579999979</v>
      </c>
      <c r="AK393" s="416">
        <v>2225.7935140000018</v>
      </c>
      <c r="AL393" s="416">
        <v>1443.6793530000002</v>
      </c>
      <c r="AM393" s="416">
        <v>1512.7616119999989</v>
      </c>
      <c r="AN393" s="416">
        <v>6359.8586809999988</v>
      </c>
    </row>
    <row r="394" spans="2:40" ht="15.6">
      <c r="B394" s="53" t="s">
        <v>578</v>
      </c>
      <c r="V394" s="53" t="s">
        <v>578</v>
      </c>
    </row>
    <row r="395" spans="2:40" ht="15">
      <c r="B395" s="424" t="s">
        <v>566</v>
      </c>
      <c r="V395" s="424" t="s">
        <v>566</v>
      </c>
    </row>
    <row r="396" spans="2:40" ht="15.6">
      <c r="B396" s="72"/>
      <c r="V396" s="72"/>
    </row>
    <row r="397" spans="2:40" ht="15.6">
      <c r="B397" s="179"/>
      <c r="V397" s="179"/>
      <c r="AE397" s="180" t="str">
        <f t="shared" ref="AE397:AJ397" si="10">+AE6</f>
        <v>1T24</v>
      </c>
      <c r="AF397" s="180" t="str">
        <f t="shared" si="10"/>
        <v>2T24</v>
      </c>
      <c r="AG397" s="180" t="str">
        <f t="shared" si="10"/>
        <v>3T24</v>
      </c>
      <c r="AH397" s="180" t="str">
        <f t="shared" si="10"/>
        <v>4T23</v>
      </c>
      <c r="AI397" s="180" t="str">
        <f t="shared" si="10"/>
        <v>1T25</v>
      </c>
      <c r="AJ397" s="180" t="str">
        <f t="shared" si="10"/>
        <v>2T25</v>
      </c>
      <c r="AK397" s="180" t="str">
        <f>+AK369</f>
        <v>3T25</v>
      </c>
      <c r="AL397" s="180" t="str">
        <f>+$AL$6</f>
        <v>4T25</v>
      </c>
      <c r="AM397" s="180" t="s">
        <v>64</v>
      </c>
      <c r="AN397" s="180" t="s">
        <v>64</v>
      </c>
    </row>
    <row r="398" spans="2:40" ht="15">
      <c r="B398" s="167" t="s">
        <v>95</v>
      </c>
      <c r="V398" s="167" t="s">
        <v>95</v>
      </c>
      <c r="AE398" s="513"/>
      <c r="AF398" s="513"/>
      <c r="AG398" s="513"/>
      <c r="AH398" s="513" t="s">
        <v>117</v>
      </c>
      <c r="AI398" s="513" t="s">
        <v>117</v>
      </c>
      <c r="AJ398" s="513" t="s">
        <v>117</v>
      </c>
      <c r="AK398" s="513"/>
      <c r="AL398" s="513"/>
      <c r="AM398" s="513"/>
      <c r="AN398" s="513"/>
    </row>
    <row r="399" spans="2:40" ht="15">
      <c r="B399" s="160" t="s">
        <v>96</v>
      </c>
      <c r="V399" s="160" t="s">
        <v>96</v>
      </c>
      <c r="AE399" s="514"/>
      <c r="AF399" s="514"/>
      <c r="AG399" s="514"/>
      <c r="AH399" s="514" t="s">
        <v>117</v>
      </c>
      <c r="AI399" s="514" t="s">
        <v>117</v>
      </c>
      <c r="AJ399" s="514" t="s">
        <v>117</v>
      </c>
      <c r="AK399" s="514"/>
      <c r="AL399" s="514"/>
      <c r="AM399" s="514"/>
      <c r="AN399" s="514"/>
    </row>
    <row r="400" spans="2:40" ht="15.6">
      <c r="B400" s="177" t="s">
        <v>97</v>
      </c>
      <c r="V400" s="177" t="s">
        <v>97</v>
      </c>
      <c r="AE400" s="509">
        <v>9280.3802099999994</v>
      </c>
      <c r="AF400" s="509">
        <v>11018.681442999999</v>
      </c>
      <c r="AG400" s="509">
        <v>17745.308300000001</v>
      </c>
      <c r="AH400" s="509">
        <v>14168</v>
      </c>
      <c r="AI400" s="509">
        <v>11301</v>
      </c>
      <c r="AJ400" s="509">
        <v>4424.7992819999999</v>
      </c>
      <c r="AK400" s="509">
        <v>8761.3671959999992</v>
      </c>
      <c r="AL400" s="509">
        <v>13094.756864999999</v>
      </c>
      <c r="AM400" s="509">
        <v>13174.203603</v>
      </c>
      <c r="AN400" s="509">
        <v>11453.660736</v>
      </c>
    </row>
    <row r="401" spans="2:40" ht="15.6">
      <c r="B401" s="177" t="s">
        <v>98</v>
      </c>
      <c r="V401" s="177" t="s">
        <v>98</v>
      </c>
      <c r="AE401" s="509">
        <v>22609.303898999999</v>
      </c>
      <c r="AF401" s="509">
        <v>15636.520391</v>
      </c>
      <c r="AG401" s="509">
        <v>34747.149295000003</v>
      </c>
      <c r="AH401" s="509">
        <v>32243</v>
      </c>
      <c r="AI401" s="509">
        <v>33720</v>
      </c>
      <c r="AJ401" s="509">
        <v>33584.541735999999</v>
      </c>
      <c r="AK401" s="509">
        <v>29090.787949000001</v>
      </c>
      <c r="AL401" s="509">
        <v>28147.426853000001</v>
      </c>
      <c r="AM401" s="509">
        <v>29184.480566999999</v>
      </c>
      <c r="AN401" s="509">
        <v>29512.972556000001</v>
      </c>
    </row>
    <row r="402" spans="2:40" ht="15.6">
      <c r="B402" s="177" t="s">
        <v>99</v>
      </c>
      <c r="V402" s="177" t="s">
        <v>99</v>
      </c>
      <c r="AE402" s="509">
        <v>0</v>
      </c>
      <c r="AF402" s="509">
        <v>0</v>
      </c>
      <c r="AG402" s="509">
        <v>0</v>
      </c>
      <c r="AH402" s="509" t="s">
        <v>567</v>
      </c>
      <c r="AI402" s="509" t="s">
        <v>567</v>
      </c>
      <c r="AJ402" s="509">
        <v>0</v>
      </c>
      <c r="AK402" s="509">
        <v>0</v>
      </c>
      <c r="AL402" s="509">
        <v>0</v>
      </c>
      <c r="AM402" s="509">
        <v>0</v>
      </c>
      <c r="AN402" s="509">
        <v>0</v>
      </c>
    </row>
    <row r="403" spans="2:40" ht="15.6">
      <c r="B403" s="177" t="s">
        <v>101</v>
      </c>
      <c r="V403" s="177" t="s">
        <v>101</v>
      </c>
      <c r="AE403" s="509">
        <v>9632.999812</v>
      </c>
      <c r="AF403" s="509">
        <v>6448.8083059999999</v>
      </c>
      <c r="AG403" s="509">
        <v>6085.7225010000002</v>
      </c>
      <c r="AH403" s="509">
        <v>4699</v>
      </c>
      <c r="AI403" s="509">
        <v>4569</v>
      </c>
      <c r="AJ403" s="509">
        <v>4847.4259650000004</v>
      </c>
      <c r="AK403" s="509">
        <v>4761.0179520000002</v>
      </c>
      <c r="AL403" s="509">
        <v>512.35101599999996</v>
      </c>
      <c r="AM403" s="509">
        <v>4701.602922</v>
      </c>
      <c r="AN403" s="509">
        <v>246.001689</v>
      </c>
    </row>
    <row r="404" spans="2:40" ht="15.6">
      <c r="B404" s="177" t="s">
        <v>475</v>
      </c>
      <c r="V404" s="177" t="s">
        <v>475</v>
      </c>
      <c r="AE404" s="509">
        <v>0</v>
      </c>
      <c r="AF404" s="509">
        <v>0</v>
      </c>
      <c r="AG404" s="509">
        <v>0</v>
      </c>
      <c r="AH404" s="509" t="s">
        <v>567</v>
      </c>
      <c r="AI404" s="509" t="s">
        <v>567</v>
      </c>
      <c r="AJ404" s="509">
        <v>0</v>
      </c>
      <c r="AK404" s="509">
        <v>0</v>
      </c>
      <c r="AL404" s="509">
        <v>0</v>
      </c>
      <c r="AM404" s="509">
        <v>0</v>
      </c>
      <c r="AN404" s="509">
        <v>0</v>
      </c>
    </row>
    <row r="405" spans="2:40" ht="15.6">
      <c r="B405" s="177" t="s">
        <v>102</v>
      </c>
      <c r="V405" s="177" t="s">
        <v>102</v>
      </c>
      <c r="AE405" s="509">
        <v>0</v>
      </c>
      <c r="AF405" s="509">
        <v>0</v>
      </c>
      <c r="AG405" s="509">
        <v>0</v>
      </c>
      <c r="AH405" s="509" t="s">
        <v>567</v>
      </c>
      <c r="AI405" s="509" t="s">
        <v>567</v>
      </c>
      <c r="AJ405" s="509">
        <v>0</v>
      </c>
      <c r="AK405" s="509">
        <v>0</v>
      </c>
      <c r="AL405" s="509">
        <v>0</v>
      </c>
      <c r="AM405" s="509">
        <v>0</v>
      </c>
      <c r="AN405" s="509">
        <v>0</v>
      </c>
    </row>
    <row r="406" spans="2:40" ht="15">
      <c r="B406" s="114" t="s">
        <v>103</v>
      </c>
      <c r="V406" s="114" t="s">
        <v>103</v>
      </c>
      <c r="AE406" s="515">
        <v>41522.683920999996</v>
      </c>
      <c r="AF406" s="515">
        <v>33104.010139999999</v>
      </c>
      <c r="AG406" s="515">
        <v>58578.180095999996</v>
      </c>
      <c r="AH406" s="515">
        <v>51110</v>
      </c>
      <c r="AI406" s="515">
        <v>49591</v>
      </c>
      <c r="AJ406" s="515">
        <v>42856.766983000001</v>
      </c>
      <c r="AK406" s="515">
        <v>42613.173096999999</v>
      </c>
      <c r="AL406" s="515">
        <v>41754.534734000001</v>
      </c>
      <c r="AM406" s="515">
        <v>47060.287091999999</v>
      </c>
      <c r="AN406" s="515">
        <v>41212.634980999996</v>
      </c>
    </row>
    <row r="407" spans="2:40" ht="15">
      <c r="B407" s="160" t="s">
        <v>104</v>
      </c>
      <c r="V407" s="160" t="s">
        <v>104</v>
      </c>
      <c r="AE407" s="514"/>
      <c r="AF407" s="514"/>
      <c r="AG407" s="514"/>
      <c r="AH407" s="514" t="s">
        <v>117</v>
      </c>
      <c r="AI407" s="514" t="s">
        <v>117</v>
      </c>
      <c r="AJ407" s="514"/>
      <c r="AK407" s="514"/>
      <c r="AL407" s="514"/>
      <c r="AM407" s="514"/>
      <c r="AN407" s="514"/>
    </row>
    <row r="408" spans="2:40" ht="15.6">
      <c r="B408" s="177" t="s">
        <v>105</v>
      </c>
      <c r="V408" s="177" t="s">
        <v>105</v>
      </c>
      <c r="AE408" s="509">
        <v>0</v>
      </c>
      <c r="AF408" s="509">
        <v>0</v>
      </c>
      <c r="AG408" s="509">
        <v>0</v>
      </c>
      <c r="AH408" s="509" t="s">
        <v>567</v>
      </c>
      <c r="AI408" s="509" t="s">
        <v>567</v>
      </c>
      <c r="AJ408" s="509">
        <v>0</v>
      </c>
      <c r="AK408" s="509">
        <v>0</v>
      </c>
      <c r="AL408" s="509">
        <v>0</v>
      </c>
      <c r="AM408" s="509">
        <v>0</v>
      </c>
      <c r="AN408" s="509">
        <v>0</v>
      </c>
    </row>
    <row r="409" spans="2:40" ht="15.6">
      <c r="B409" s="177" t="s">
        <v>106</v>
      </c>
      <c r="V409" s="177" t="s">
        <v>106</v>
      </c>
      <c r="AE409" s="509">
        <v>0</v>
      </c>
      <c r="AF409" s="509">
        <v>0</v>
      </c>
      <c r="AG409" s="509">
        <v>0</v>
      </c>
      <c r="AH409" s="509" t="s">
        <v>567</v>
      </c>
      <c r="AI409" s="509" t="s">
        <v>567</v>
      </c>
      <c r="AJ409" s="509">
        <v>0</v>
      </c>
      <c r="AK409" s="509">
        <v>0</v>
      </c>
      <c r="AL409" s="509">
        <v>0</v>
      </c>
      <c r="AM409" s="509">
        <v>0</v>
      </c>
      <c r="AN409" s="509">
        <v>0</v>
      </c>
    </row>
    <row r="410" spans="2:40" ht="15.6">
      <c r="B410" s="177" t="s">
        <v>171</v>
      </c>
      <c r="V410" s="177" t="s">
        <v>171</v>
      </c>
      <c r="AE410" s="509">
        <v>0</v>
      </c>
      <c r="AF410" s="509">
        <v>0</v>
      </c>
      <c r="AG410" s="509">
        <v>0</v>
      </c>
      <c r="AH410" s="509" t="s">
        <v>567</v>
      </c>
      <c r="AI410" s="509" t="s">
        <v>567</v>
      </c>
      <c r="AJ410" s="509">
        <v>0</v>
      </c>
      <c r="AK410" s="509">
        <v>0</v>
      </c>
      <c r="AL410" s="509">
        <v>0</v>
      </c>
      <c r="AM410" s="509">
        <v>0</v>
      </c>
      <c r="AN410" s="509">
        <v>0</v>
      </c>
    </row>
    <row r="411" spans="2:40" ht="15.6">
      <c r="B411" s="177" t="s">
        <v>172</v>
      </c>
      <c r="V411" s="177" t="s">
        <v>172</v>
      </c>
      <c r="AE411" s="509">
        <v>0</v>
      </c>
      <c r="AF411" s="509">
        <v>0</v>
      </c>
      <c r="AG411" s="509">
        <v>0</v>
      </c>
      <c r="AH411" s="509" t="s">
        <v>567</v>
      </c>
      <c r="AI411" s="509" t="s">
        <v>567</v>
      </c>
      <c r="AJ411" s="509">
        <v>0</v>
      </c>
      <c r="AK411" s="509">
        <v>0</v>
      </c>
      <c r="AL411" s="509">
        <v>0</v>
      </c>
      <c r="AM411" s="509">
        <v>0</v>
      </c>
      <c r="AN411" s="509">
        <v>0</v>
      </c>
    </row>
    <row r="412" spans="2:40" ht="15.6">
      <c r="B412" s="177" t="s">
        <v>98</v>
      </c>
      <c r="V412" s="177" t="s">
        <v>98</v>
      </c>
      <c r="AE412" s="509">
        <v>297610.714201</v>
      </c>
      <c r="AF412" s="509">
        <v>331017.13810500002</v>
      </c>
      <c r="AG412" s="509">
        <v>320272.81669000001</v>
      </c>
      <c r="AH412" s="509">
        <v>325507</v>
      </c>
      <c r="AI412" s="509">
        <v>332105</v>
      </c>
      <c r="AJ412" s="509">
        <v>339474.91749600001</v>
      </c>
      <c r="AK412" s="509">
        <v>343813.36358800001</v>
      </c>
      <c r="AL412" s="509">
        <v>351195.61913800001</v>
      </c>
      <c r="AM412" s="509">
        <v>348062.92690100003</v>
      </c>
      <c r="AN412" s="509">
        <v>358640.40121099999</v>
      </c>
    </row>
    <row r="413" spans="2:40" ht="15.6">
      <c r="B413" s="177" t="s">
        <v>109</v>
      </c>
      <c r="V413" s="177" t="s">
        <v>109</v>
      </c>
      <c r="AE413" s="509">
        <v>0</v>
      </c>
      <c r="AF413" s="509">
        <v>0</v>
      </c>
      <c r="AG413" s="509">
        <v>0</v>
      </c>
      <c r="AH413" s="509" t="s">
        <v>567</v>
      </c>
      <c r="AI413" s="509" t="s">
        <v>567</v>
      </c>
      <c r="AJ413" s="509">
        <v>0</v>
      </c>
      <c r="AK413" s="509">
        <v>0</v>
      </c>
      <c r="AL413" s="509">
        <v>0</v>
      </c>
      <c r="AM413" s="509">
        <v>0</v>
      </c>
      <c r="AN413" s="509">
        <v>0</v>
      </c>
    </row>
    <row r="414" spans="2:40" ht="15.6">
      <c r="B414" s="177" t="s">
        <v>110</v>
      </c>
      <c r="V414" s="177" t="s">
        <v>110</v>
      </c>
      <c r="AE414" s="509">
        <v>2.276351</v>
      </c>
      <c r="AF414" s="509">
        <v>2.1444329999999998</v>
      </c>
      <c r="AG414" s="509">
        <v>2.0125150000000001</v>
      </c>
      <c r="AH414" s="509">
        <v>2</v>
      </c>
      <c r="AI414" s="509">
        <v>2</v>
      </c>
      <c r="AJ414" s="509">
        <v>1.6167609999999999</v>
      </c>
      <c r="AK414" s="509">
        <v>1.4848440000000001</v>
      </c>
      <c r="AL414" s="509">
        <v>39.203557000000004</v>
      </c>
      <c r="AM414" s="509">
        <v>45.666373999999998</v>
      </c>
      <c r="AN414" s="509">
        <v>48.403568999999997</v>
      </c>
    </row>
    <row r="415" spans="2:40" ht="15.6">
      <c r="B415" s="177" t="s">
        <v>111</v>
      </c>
      <c r="V415" s="177" t="s">
        <v>111</v>
      </c>
      <c r="AE415" s="509">
        <v>0</v>
      </c>
      <c r="AF415" s="509">
        <v>0</v>
      </c>
      <c r="AG415" s="509">
        <v>0</v>
      </c>
      <c r="AH415" s="509" t="s">
        <v>567</v>
      </c>
      <c r="AI415" s="509" t="s">
        <v>567</v>
      </c>
      <c r="AJ415" s="509">
        <v>0</v>
      </c>
      <c r="AK415" s="509">
        <v>0</v>
      </c>
      <c r="AL415" s="509">
        <v>0</v>
      </c>
      <c r="AM415" s="509">
        <v>0</v>
      </c>
      <c r="AN415" s="509">
        <v>0</v>
      </c>
    </row>
    <row r="416" spans="2:40" ht="15.6">
      <c r="B416" s="177" t="s">
        <v>113</v>
      </c>
      <c r="V416" s="177" t="s">
        <v>113</v>
      </c>
      <c r="AE416" s="509">
        <v>0</v>
      </c>
      <c r="AF416" s="509">
        <v>0</v>
      </c>
      <c r="AG416" s="509">
        <v>0</v>
      </c>
      <c r="AH416" s="509">
        <v>6337</v>
      </c>
      <c r="AI416" s="509">
        <v>6270</v>
      </c>
      <c r="AJ416" s="509">
        <v>6202.6757090000001</v>
      </c>
      <c r="AK416" s="509">
        <v>6135.7403599999998</v>
      </c>
      <c r="AL416" s="509">
        <v>6068.80501</v>
      </c>
      <c r="AM416" s="509">
        <v>6002.1148450000001</v>
      </c>
      <c r="AN416" s="509">
        <v>5935.4246800000001</v>
      </c>
    </row>
    <row r="417" spans="2:40" ht="15.6">
      <c r="B417" s="177" t="s">
        <v>101</v>
      </c>
      <c r="V417" s="177" t="s">
        <v>101</v>
      </c>
      <c r="AE417" s="509">
        <v>0</v>
      </c>
      <c r="AF417" s="509">
        <v>0</v>
      </c>
      <c r="AG417" s="509">
        <v>0</v>
      </c>
      <c r="AH417" s="509" t="s">
        <v>567</v>
      </c>
      <c r="AI417" s="509" t="s">
        <v>567</v>
      </c>
      <c r="AJ417" s="509">
        <v>0</v>
      </c>
      <c r="AK417" s="509">
        <v>0</v>
      </c>
      <c r="AL417" s="509">
        <v>15.143520000000001</v>
      </c>
      <c r="AM417" s="509">
        <v>0</v>
      </c>
      <c r="AN417" s="509">
        <v>0</v>
      </c>
    </row>
    <row r="418" spans="2:40" ht="15.6">
      <c r="B418" s="177" t="s">
        <v>114</v>
      </c>
      <c r="V418" s="177" t="s">
        <v>114</v>
      </c>
      <c r="AE418" s="509">
        <v>0</v>
      </c>
      <c r="AF418" s="509">
        <v>0</v>
      </c>
      <c r="AG418" s="509">
        <v>0</v>
      </c>
      <c r="AH418" s="509" t="s">
        <v>567</v>
      </c>
      <c r="AI418" s="509" t="s">
        <v>567</v>
      </c>
      <c r="AJ418" s="509">
        <v>0</v>
      </c>
      <c r="AK418" s="509">
        <v>0</v>
      </c>
      <c r="AL418" s="509">
        <v>0</v>
      </c>
      <c r="AM418" s="509">
        <v>0</v>
      </c>
      <c r="AN418" s="509">
        <v>0</v>
      </c>
    </row>
    <row r="419" spans="2:40" ht="15.6">
      <c r="B419" s="177" t="s">
        <v>115</v>
      </c>
      <c r="V419" s="177" t="s">
        <v>115</v>
      </c>
      <c r="AE419" s="509">
        <v>74.644390000000001</v>
      </c>
      <c r="AF419" s="509">
        <v>68.411578000000006</v>
      </c>
      <c r="AG419" s="509">
        <v>293.52801399999998</v>
      </c>
      <c r="AH419" s="509">
        <v>324</v>
      </c>
      <c r="AI419" s="509">
        <v>299</v>
      </c>
      <c r="AJ419" s="509">
        <v>273.85200400000002</v>
      </c>
      <c r="AK419" s="509">
        <v>248.68578500000001</v>
      </c>
      <c r="AL419" s="509">
        <v>223.519564</v>
      </c>
      <c r="AM419" s="509">
        <v>198.35334</v>
      </c>
      <c r="AN419" s="509">
        <v>173.187116</v>
      </c>
    </row>
    <row r="420" spans="2:40" ht="15.6">
      <c r="B420" s="177" t="s">
        <v>102</v>
      </c>
      <c r="V420" s="177" t="s">
        <v>102</v>
      </c>
      <c r="AE420" s="509">
        <v>0</v>
      </c>
      <c r="AF420" s="509">
        <v>0</v>
      </c>
      <c r="AG420" s="509">
        <v>0</v>
      </c>
      <c r="AH420" s="509">
        <v>4</v>
      </c>
      <c r="AI420" s="509" t="s">
        <v>567</v>
      </c>
      <c r="AJ420" s="509">
        <v>0</v>
      </c>
      <c r="AK420" s="509">
        <v>0</v>
      </c>
      <c r="AL420" s="509">
        <v>0</v>
      </c>
      <c r="AM420" s="509">
        <v>0</v>
      </c>
      <c r="AN420" s="509">
        <v>0</v>
      </c>
    </row>
    <row r="421" spans="2:40" ht="15">
      <c r="B421" s="160" t="s">
        <v>118</v>
      </c>
      <c r="V421" s="160" t="s">
        <v>118</v>
      </c>
      <c r="AE421" s="516">
        <v>297687.63494199998</v>
      </c>
      <c r="AF421" s="516">
        <v>331087.69411600003</v>
      </c>
      <c r="AG421" s="516">
        <v>320568.357219</v>
      </c>
      <c r="AH421" s="516">
        <v>332173</v>
      </c>
      <c r="AI421" s="516">
        <v>338675</v>
      </c>
      <c r="AJ421" s="516">
        <v>345953.06196999998</v>
      </c>
      <c r="AK421" s="516">
        <v>350199.274577</v>
      </c>
      <c r="AL421" s="516">
        <v>357542.29078899999</v>
      </c>
      <c r="AM421" s="516">
        <v>354309.06146</v>
      </c>
      <c r="AN421" s="516">
        <v>364797.41657599999</v>
      </c>
    </row>
    <row r="422" spans="2:40" ht="15">
      <c r="B422" s="114" t="s">
        <v>119</v>
      </c>
      <c r="V422" s="114" t="s">
        <v>119</v>
      </c>
      <c r="AE422" s="515">
        <v>339210.31886299996</v>
      </c>
      <c r="AF422" s="515">
        <v>364191.704256</v>
      </c>
      <c r="AG422" s="515">
        <v>379146.53731499997</v>
      </c>
      <c r="AH422" s="515">
        <v>383283</v>
      </c>
      <c r="AI422" s="515">
        <v>388266</v>
      </c>
      <c r="AJ422" s="515">
        <v>388809.82895299996</v>
      </c>
      <c r="AK422" s="515">
        <v>392812.447674</v>
      </c>
      <c r="AL422" s="515">
        <v>399296.82552299998</v>
      </c>
      <c r="AM422" s="515">
        <v>401369.34855200001</v>
      </c>
      <c r="AN422" s="515">
        <v>406010.05155699997</v>
      </c>
    </row>
    <row r="423" spans="2:40" ht="15">
      <c r="B423" s="116"/>
      <c r="V423" s="116"/>
    </row>
    <row r="424" spans="2:40" ht="15">
      <c r="B424" s="167" t="s">
        <v>120</v>
      </c>
      <c r="V424" s="167" t="s">
        <v>120</v>
      </c>
      <c r="AE424" s="513"/>
      <c r="AF424" s="513"/>
      <c r="AG424" s="513"/>
      <c r="AH424" s="513" t="s">
        <v>117</v>
      </c>
      <c r="AI424" s="513" t="s">
        <v>117</v>
      </c>
      <c r="AJ424" s="513" t="s">
        <v>117</v>
      </c>
      <c r="AK424" s="513"/>
      <c r="AL424" s="513"/>
      <c r="AM424" s="513"/>
      <c r="AN424" s="513"/>
    </row>
    <row r="425" spans="2:40" ht="15">
      <c r="B425" s="160" t="s">
        <v>121</v>
      </c>
      <c r="V425" s="160" t="s">
        <v>121</v>
      </c>
      <c r="AE425" s="517"/>
      <c r="AF425" s="517"/>
      <c r="AG425" s="517"/>
      <c r="AH425" s="517" t="s">
        <v>117</v>
      </c>
      <c r="AI425" s="517" t="s">
        <v>117</v>
      </c>
      <c r="AJ425" s="517" t="s">
        <v>117</v>
      </c>
      <c r="AK425" s="517"/>
      <c r="AL425" s="517"/>
      <c r="AM425" s="517"/>
      <c r="AN425" s="517"/>
    </row>
    <row r="426" spans="2:40" ht="15.6">
      <c r="B426" s="177" t="s">
        <v>122</v>
      </c>
      <c r="V426" s="177" t="s">
        <v>122</v>
      </c>
      <c r="AE426" s="510">
        <v>16062.780771</v>
      </c>
      <c r="AF426" s="510">
        <v>12777.047877000001</v>
      </c>
      <c r="AG426" s="510">
        <v>11033.480588</v>
      </c>
      <c r="AH426" s="510">
        <v>6591</v>
      </c>
      <c r="AI426" s="510">
        <v>8156</v>
      </c>
      <c r="AJ426" s="510">
        <v>2083.6284150000001</v>
      </c>
      <c r="AK426" s="510">
        <v>3045.25819</v>
      </c>
      <c r="AL426" s="510">
        <v>5987.8507470000004</v>
      </c>
      <c r="AM426" s="510">
        <v>8872.9984609999992</v>
      </c>
      <c r="AN426" s="510">
        <v>243.50415000000001</v>
      </c>
    </row>
    <row r="427" spans="2:40" ht="15.6">
      <c r="B427" s="177" t="s">
        <v>123</v>
      </c>
      <c r="V427" s="177" t="s">
        <v>123</v>
      </c>
      <c r="AE427" s="510">
        <v>20731.813375000002</v>
      </c>
      <c r="AF427" s="510">
        <v>14751.438953999999</v>
      </c>
      <c r="AG427" s="510">
        <v>9443.9099549999992</v>
      </c>
      <c r="AH427" s="510">
        <v>7027</v>
      </c>
      <c r="AI427" s="510">
        <v>4459</v>
      </c>
      <c r="AJ427" s="510">
        <v>6342.904579</v>
      </c>
      <c r="AK427" s="510">
        <v>5654.05566</v>
      </c>
      <c r="AL427" s="510">
        <v>6051.241642</v>
      </c>
      <c r="AM427" s="510">
        <v>2921.952366</v>
      </c>
      <c r="AN427" s="510">
        <v>2854.8682979999999</v>
      </c>
    </row>
    <row r="428" spans="2:40" ht="15.6">
      <c r="B428" s="177" t="s">
        <v>125</v>
      </c>
      <c r="V428" s="177" t="s">
        <v>125</v>
      </c>
      <c r="AE428" s="510">
        <v>43.879446000000002</v>
      </c>
      <c r="AF428" s="510">
        <v>53.391660000000002</v>
      </c>
      <c r="AG428" s="510">
        <v>64.259052999999994</v>
      </c>
      <c r="AH428" s="510">
        <v>58</v>
      </c>
      <c r="AI428" s="510">
        <v>57</v>
      </c>
      <c r="AJ428" s="510">
        <v>66.999762000000004</v>
      </c>
      <c r="AK428" s="510">
        <v>74.326127</v>
      </c>
      <c r="AL428" s="510">
        <v>76.628523999999999</v>
      </c>
      <c r="AM428" s="510">
        <v>69.986412000000001</v>
      </c>
      <c r="AN428" s="510">
        <v>74.844477999999995</v>
      </c>
    </row>
    <row r="429" spans="2:40" ht="15.6">
      <c r="B429" s="177" t="s">
        <v>99</v>
      </c>
      <c r="V429" s="177" t="s">
        <v>99</v>
      </c>
      <c r="AE429" s="510">
        <v>0</v>
      </c>
      <c r="AF429" s="510">
        <v>0</v>
      </c>
      <c r="AG429" s="510">
        <v>0</v>
      </c>
      <c r="AH429" s="510" t="s">
        <v>567</v>
      </c>
      <c r="AI429" s="510" t="s">
        <v>567</v>
      </c>
      <c r="AJ429" s="510">
        <v>0</v>
      </c>
      <c r="AK429" s="510">
        <v>0</v>
      </c>
      <c r="AL429" s="510">
        <v>0</v>
      </c>
      <c r="AM429" s="510">
        <v>0</v>
      </c>
      <c r="AN429" s="510">
        <v>0</v>
      </c>
    </row>
    <row r="430" spans="2:40" ht="15.6">
      <c r="B430" s="177" t="s">
        <v>126</v>
      </c>
      <c r="V430" s="177" t="s">
        <v>126</v>
      </c>
      <c r="AE430" s="510">
        <v>0</v>
      </c>
      <c r="AF430" s="510">
        <v>0</v>
      </c>
      <c r="AG430" s="510">
        <v>0</v>
      </c>
      <c r="AH430" s="510" t="s">
        <v>567</v>
      </c>
      <c r="AI430" s="510" t="s">
        <v>567</v>
      </c>
      <c r="AJ430" s="510">
        <v>0</v>
      </c>
      <c r="AK430" s="510">
        <v>0</v>
      </c>
      <c r="AL430" s="510">
        <v>0</v>
      </c>
      <c r="AM430" s="510">
        <v>0</v>
      </c>
      <c r="AN430" s="510">
        <v>0</v>
      </c>
    </row>
    <row r="431" spans="2:40" ht="15.6">
      <c r="B431" s="177" t="s">
        <v>124</v>
      </c>
      <c r="V431" s="177" t="s">
        <v>124</v>
      </c>
      <c r="AE431" s="510">
        <v>0.38614399999999999</v>
      </c>
      <c r="AF431" s="510">
        <v>0.93291000000000002</v>
      </c>
      <c r="AG431" s="510">
        <v>116.64297000000001</v>
      </c>
      <c r="AH431" s="510">
        <v>96</v>
      </c>
      <c r="AI431" s="510">
        <v>95</v>
      </c>
      <c r="AJ431" s="510">
        <v>96.402030999999994</v>
      </c>
      <c r="AK431" s="510">
        <v>97.725601999999995</v>
      </c>
      <c r="AL431" s="510">
        <v>2114.673503</v>
      </c>
      <c r="AM431" s="510">
        <v>96.696054000000004</v>
      </c>
      <c r="AN431" s="510">
        <v>99.071095999999997</v>
      </c>
    </row>
    <row r="432" spans="2:40" ht="15.6">
      <c r="B432" s="177" t="s">
        <v>127</v>
      </c>
      <c r="V432" s="177" t="s">
        <v>127</v>
      </c>
      <c r="AE432" s="510">
        <v>0</v>
      </c>
      <c r="AF432" s="510">
        <v>0</v>
      </c>
      <c r="AG432" s="510">
        <v>0</v>
      </c>
      <c r="AH432" s="510" t="s">
        <v>567</v>
      </c>
      <c r="AI432" s="510" t="s">
        <v>567</v>
      </c>
      <c r="AJ432" s="510">
        <v>0</v>
      </c>
      <c r="AK432" s="510">
        <v>0</v>
      </c>
      <c r="AL432" s="510">
        <v>0</v>
      </c>
      <c r="AM432" s="510">
        <v>0</v>
      </c>
      <c r="AN432" s="510">
        <v>0</v>
      </c>
    </row>
    <row r="433" spans="2:40" ht="15.6">
      <c r="B433" s="177" t="s">
        <v>183</v>
      </c>
      <c r="V433" s="177" t="s">
        <v>183</v>
      </c>
      <c r="AE433" s="510">
        <v>0</v>
      </c>
      <c r="AF433" s="510">
        <v>0</v>
      </c>
      <c r="AG433" s="510">
        <v>0</v>
      </c>
      <c r="AH433" s="510" t="s">
        <v>567</v>
      </c>
      <c r="AI433" s="510" t="s">
        <v>567</v>
      </c>
      <c r="AJ433" s="510">
        <v>0</v>
      </c>
      <c r="AK433" s="510">
        <v>0</v>
      </c>
      <c r="AL433" s="510">
        <v>0</v>
      </c>
      <c r="AM433" s="510">
        <v>0</v>
      </c>
      <c r="AN433" s="510">
        <v>0</v>
      </c>
    </row>
    <row r="434" spans="2:40" ht="15">
      <c r="B434" s="160" t="s">
        <v>130</v>
      </c>
      <c r="V434" s="160" t="s">
        <v>130</v>
      </c>
      <c r="AE434" s="518">
        <v>36838.859735999999</v>
      </c>
      <c r="AF434" s="518">
        <v>27582.811401000003</v>
      </c>
      <c r="AG434" s="518">
        <v>20658.292566000004</v>
      </c>
      <c r="AH434" s="518">
        <v>13772</v>
      </c>
      <c r="AI434" s="518">
        <v>12767</v>
      </c>
      <c r="AJ434" s="518">
        <v>8589.9347870000001</v>
      </c>
      <c r="AK434" s="518">
        <v>8871.3655790000012</v>
      </c>
      <c r="AL434" s="518">
        <v>14230.394416000001</v>
      </c>
      <c r="AM434" s="518">
        <v>11961.633292999999</v>
      </c>
      <c r="AN434" s="518">
        <v>3272.2880220000002</v>
      </c>
    </row>
    <row r="435" spans="2:40" ht="15">
      <c r="B435" s="170" t="s">
        <v>131</v>
      </c>
      <c r="V435" s="170" t="s">
        <v>131</v>
      </c>
      <c r="AE435" s="519"/>
      <c r="AF435" s="519"/>
      <c r="AG435" s="519"/>
      <c r="AH435" s="519" t="s">
        <v>117</v>
      </c>
      <c r="AI435" s="519" t="s">
        <v>117</v>
      </c>
      <c r="AJ435" s="519"/>
      <c r="AK435" s="519"/>
      <c r="AL435" s="519"/>
      <c r="AM435" s="519"/>
      <c r="AN435" s="519"/>
    </row>
    <row r="436" spans="2:40" ht="15.6">
      <c r="B436" s="177" t="s">
        <v>122</v>
      </c>
      <c r="V436" s="177" t="s">
        <v>122</v>
      </c>
      <c r="AE436" s="510">
        <v>218072.34979199999</v>
      </c>
      <c r="AF436" s="510">
        <v>246434.03890700001</v>
      </c>
      <c r="AG436" s="510">
        <v>265561.09692099999</v>
      </c>
      <c r="AH436" s="510">
        <v>274447</v>
      </c>
      <c r="AI436" s="510">
        <v>277904</v>
      </c>
      <c r="AJ436" s="510">
        <v>280148.49673800002</v>
      </c>
      <c r="AK436" s="510">
        <v>281761.54622000002</v>
      </c>
      <c r="AL436" s="510">
        <v>283576.14627899998</v>
      </c>
      <c r="AM436" s="510">
        <v>284503.57952500001</v>
      </c>
      <c r="AN436" s="510">
        <v>291398.77203400002</v>
      </c>
    </row>
    <row r="437" spans="2:40" ht="15.6">
      <c r="B437" s="177" t="s">
        <v>123</v>
      </c>
      <c r="V437" s="177" t="s">
        <v>123</v>
      </c>
      <c r="AE437" s="510">
        <v>43.766151000000001</v>
      </c>
      <c r="AF437" s="510">
        <v>37.393140000000002</v>
      </c>
      <c r="AG437" s="510">
        <v>191.312816</v>
      </c>
      <c r="AH437" s="510">
        <v>203</v>
      </c>
      <c r="AI437" s="510">
        <v>177</v>
      </c>
      <c r="AJ437" s="510">
        <v>151.950928</v>
      </c>
      <c r="AK437" s="510">
        <v>126.529346</v>
      </c>
      <c r="AL437" s="510">
        <v>102.892456</v>
      </c>
      <c r="AM437" s="510">
        <v>82.430486999999999</v>
      </c>
      <c r="AN437" s="510">
        <v>62.861514999999997</v>
      </c>
    </row>
    <row r="438" spans="2:40" ht="15.6">
      <c r="B438" s="177" t="s">
        <v>132</v>
      </c>
      <c r="V438" s="177" t="s">
        <v>132</v>
      </c>
      <c r="AE438" s="510">
        <v>0</v>
      </c>
      <c r="AF438" s="510">
        <v>0</v>
      </c>
      <c r="AG438" s="510">
        <v>0</v>
      </c>
      <c r="AH438" s="510" t="s">
        <v>567</v>
      </c>
      <c r="AI438" s="510" t="s">
        <v>567</v>
      </c>
      <c r="AJ438" s="510">
        <v>0</v>
      </c>
      <c r="AK438" s="510">
        <v>0</v>
      </c>
      <c r="AL438" s="510">
        <v>0</v>
      </c>
      <c r="AM438" s="510">
        <v>0</v>
      </c>
      <c r="AN438" s="510">
        <v>0</v>
      </c>
    </row>
    <row r="439" spans="2:40" ht="15.6">
      <c r="B439" s="177" t="s">
        <v>125</v>
      </c>
      <c r="V439" s="177" t="s">
        <v>125</v>
      </c>
      <c r="AE439" s="510">
        <v>0</v>
      </c>
      <c r="AF439" s="510">
        <v>0</v>
      </c>
      <c r="AG439" s="510">
        <v>0</v>
      </c>
      <c r="AH439" s="510" t="s">
        <v>567</v>
      </c>
      <c r="AI439" s="510" t="s">
        <v>567</v>
      </c>
      <c r="AJ439" s="510">
        <v>0</v>
      </c>
      <c r="AK439" s="510">
        <v>0</v>
      </c>
      <c r="AL439" s="510">
        <v>0</v>
      </c>
      <c r="AM439" s="510">
        <v>0</v>
      </c>
      <c r="AN439" s="510">
        <v>0</v>
      </c>
    </row>
    <row r="440" spans="2:40" ht="15.6">
      <c r="B440" s="177" t="s">
        <v>126</v>
      </c>
      <c r="V440" s="177" t="s">
        <v>126</v>
      </c>
      <c r="AE440" s="510">
        <v>0</v>
      </c>
      <c r="AF440" s="510">
        <v>0</v>
      </c>
      <c r="AG440" s="510">
        <v>0</v>
      </c>
      <c r="AH440" s="510" t="s">
        <v>567</v>
      </c>
      <c r="AI440" s="510" t="s">
        <v>567</v>
      </c>
      <c r="AJ440" s="510">
        <v>0</v>
      </c>
      <c r="AK440" s="510">
        <v>0</v>
      </c>
      <c r="AL440" s="510">
        <v>0</v>
      </c>
      <c r="AM440" s="510">
        <v>0</v>
      </c>
      <c r="AN440" s="510">
        <v>0</v>
      </c>
    </row>
    <row r="441" spans="2:40" ht="15.6">
      <c r="B441" s="177" t="s">
        <v>127</v>
      </c>
      <c r="V441" s="177" t="s">
        <v>127</v>
      </c>
      <c r="AE441" s="510">
        <v>0</v>
      </c>
      <c r="AF441" s="510">
        <v>0</v>
      </c>
      <c r="AG441" s="510">
        <v>0</v>
      </c>
      <c r="AH441" s="510" t="s">
        <v>567</v>
      </c>
      <c r="AI441" s="510" t="s">
        <v>567</v>
      </c>
      <c r="AJ441" s="510">
        <v>0</v>
      </c>
      <c r="AK441" s="510">
        <v>0</v>
      </c>
      <c r="AL441" s="510">
        <v>0</v>
      </c>
      <c r="AM441" s="510">
        <v>0</v>
      </c>
      <c r="AN441" s="510">
        <v>0</v>
      </c>
    </row>
    <row r="442" spans="2:40" ht="15.6">
      <c r="B442" s="177" t="s">
        <v>185</v>
      </c>
      <c r="V442" s="177" t="s">
        <v>185</v>
      </c>
      <c r="AE442" s="510">
        <v>8922.1619410000003</v>
      </c>
      <c r="AF442" s="510">
        <v>10343.584806000001</v>
      </c>
      <c r="AG442" s="510">
        <v>10921.55235</v>
      </c>
      <c r="AH442" s="510">
        <v>11273</v>
      </c>
      <c r="AI442" s="510">
        <v>11777</v>
      </c>
      <c r="AJ442" s="510">
        <v>12328.068724000001</v>
      </c>
      <c r="AK442" s="510">
        <v>12832.455854</v>
      </c>
      <c r="AL442" s="510">
        <v>13096.650124</v>
      </c>
      <c r="AM442" s="510">
        <v>13432.337141</v>
      </c>
      <c r="AN442" s="510">
        <v>14610.630404</v>
      </c>
    </row>
    <row r="443" spans="2:40" ht="15">
      <c r="B443" s="160" t="s">
        <v>133</v>
      </c>
      <c r="V443" s="160" t="s">
        <v>133</v>
      </c>
      <c r="AE443" s="518">
        <v>227038.27788399998</v>
      </c>
      <c r="AF443" s="518">
        <v>256815.01685300001</v>
      </c>
      <c r="AG443" s="518">
        <v>276673.96208700002</v>
      </c>
      <c r="AH443" s="518">
        <v>285924</v>
      </c>
      <c r="AI443" s="518">
        <v>289858</v>
      </c>
      <c r="AJ443" s="518">
        <v>292628.51639</v>
      </c>
      <c r="AK443" s="518">
        <v>294720.53142000001</v>
      </c>
      <c r="AL443" s="518">
        <v>296775.68885899993</v>
      </c>
      <c r="AM443" s="518">
        <v>298018.34715300001</v>
      </c>
      <c r="AN443" s="518">
        <v>306072.26395300002</v>
      </c>
    </row>
    <row r="444" spans="2:40" ht="15">
      <c r="B444" s="114" t="s">
        <v>134</v>
      </c>
      <c r="V444" s="114" t="s">
        <v>134</v>
      </c>
      <c r="AE444" s="520">
        <v>263877.13761999999</v>
      </c>
      <c r="AF444" s="520">
        <v>284397.82825399999</v>
      </c>
      <c r="AG444" s="520">
        <v>297332.25465300004</v>
      </c>
      <c r="AH444" s="520">
        <v>299696</v>
      </c>
      <c r="AI444" s="520">
        <v>302625</v>
      </c>
      <c r="AJ444" s="520">
        <v>301218.45117700001</v>
      </c>
      <c r="AK444" s="520">
        <v>303591.89699899999</v>
      </c>
      <c r="AL444" s="520">
        <v>311006.08327499992</v>
      </c>
      <c r="AM444" s="520">
        <v>309979.980446</v>
      </c>
      <c r="AN444" s="520">
        <v>309344.55197500001</v>
      </c>
    </row>
    <row r="445" spans="2:40" ht="15">
      <c r="B445" s="116"/>
      <c r="V445" s="116"/>
      <c r="AE445" s="521"/>
      <c r="AF445" s="521"/>
      <c r="AG445" s="521"/>
      <c r="AH445" s="521" t="s">
        <v>117</v>
      </c>
      <c r="AI445" s="521" t="s">
        <v>117</v>
      </c>
      <c r="AJ445" s="521" t="s">
        <v>117</v>
      </c>
      <c r="AK445" s="521"/>
      <c r="AL445" s="521"/>
      <c r="AM445" s="521"/>
      <c r="AN445" s="521"/>
    </row>
    <row r="446" spans="2:40" ht="15">
      <c r="B446" s="170" t="s">
        <v>135</v>
      </c>
      <c r="V446" s="170" t="s">
        <v>135</v>
      </c>
      <c r="AE446" s="519"/>
      <c r="AF446" s="519"/>
      <c r="AG446" s="519"/>
      <c r="AH446" s="519" t="s">
        <v>117</v>
      </c>
      <c r="AI446" s="519" t="s">
        <v>117</v>
      </c>
      <c r="AJ446" s="519" t="s">
        <v>117</v>
      </c>
      <c r="AK446" s="519"/>
      <c r="AL446" s="519"/>
      <c r="AM446" s="519"/>
      <c r="AN446" s="519"/>
    </row>
    <row r="447" spans="2:40" ht="15.6">
      <c r="B447" s="177" t="s">
        <v>136</v>
      </c>
      <c r="V447" s="177" t="s">
        <v>136</v>
      </c>
      <c r="AE447" s="510">
        <v>39675.610674000003</v>
      </c>
      <c r="AF447" s="510">
        <v>39675.610674000003</v>
      </c>
      <c r="AG447" s="510">
        <v>39675.610674000003</v>
      </c>
      <c r="AH447" s="510">
        <v>39676</v>
      </c>
      <c r="AI447" s="510">
        <v>39676</v>
      </c>
      <c r="AJ447" s="510">
        <v>39675.610674000003</v>
      </c>
      <c r="AK447" s="510">
        <v>39675.610674000003</v>
      </c>
      <c r="AL447" s="510">
        <v>39675.610674000003</v>
      </c>
      <c r="AM447" s="510">
        <v>39675.610674000003</v>
      </c>
      <c r="AN447" s="510">
        <v>39675.610674000003</v>
      </c>
    </row>
    <row r="448" spans="2:40" ht="15.6">
      <c r="B448" s="177" t="s">
        <v>137</v>
      </c>
      <c r="V448" s="177" t="s">
        <v>137</v>
      </c>
      <c r="AE448" s="510">
        <v>0</v>
      </c>
      <c r="AF448" s="510">
        <v>0</v>
      </c>
      <c r="AG448" s="510">
        <v>0</v>
      </c>
      <c r="AH448" s="510" t="s">
        <v>567</v>
      </c>
      <c r="AI448" s="510" t="s">
        <v>567</v>
      </c>
      <c r="AJ448" s="510">
        <v>0</v>
      </c>
      <c r="AK448" s="510">
        <v>0</v>
      </c>
      <c r="AL448" s="510">
        <v>0</v>
      </c>
      <c r="AM448" s="510">
        <v>0</v>
      </c>
      <c r="AN448" s="510">
        <v>0</v>
      </c>
    </row>
    <row r="449" spans="2:40" ht="15.6">
      <c r="B449" s="177" t="s">
        <v>138</v>
      </c>
      <c r="V449" s="177" t="s">
        <v>138</v>
      </c>
      <c r="AE449" s="510">
        <v>0</v>
      </c>
      <c r="AF449" s="510">
        <v>0</v>
      </c>
      <c r="AG449" s="510">
        <v>0</v>
      </c>
      <c r="AH449" s="510" t="s">
        <v>567</v>
      </c>
      <c r="AI449" s="510" t="s">
        <v>567</v>
      </c>
      <c r="AJ449" s="510">
        <v>0</v>
      </c>
      <c r="AK449" s="510">
        <v>0</v>
      </c>
      <c r="AL449" s="510">
        <v>0</v>
      </c>
      <c r="AM449" s="510">
        <v>0</v>
      </c>
      <c r="AN449" s="510">
        <v>0</v>
      </c>
    </row>
    <row r="450" spans="2:40" ht="15.6">
      <c r="B450" s="177" t="s">
        <v>139</v>
      </c>
      <c r="V450" s="177" t="s">
        <v>139</v>
      </c>
      <c r="AE450" s="510">
        <v>31682.667857</v>
      </c>
      <c r="AF450" s="510">
        <v>31682.667857</v>
      </c>
      <c r="AG450" s="510">
        <v>31682.667857</v>
      </c>
      <c r="AH450" s="510">
        <v>31683</v>
      </c>
      <c r="AI450" s="510">
        <v>43912</v>
      </c>
      <c r="AJ450" s="510">
        <v>43911.703461999998</v>
      </c>
      <c r="AK450" s="510">
        <v>43911.703461999998</v>
      </c>
      <c r="AL450" s="510">
        <v>48615.131573999999</v>
      </c>
      <c r="AM450" s="510">
        <v>50630.886401000003</v>
      </c>
      <c r="AN450" s="510">
        <v>50630.886401000003</v>
      </c>
    </row>
    <row r="451" spans="2:40" ht="15.6">
      <c r="B451" s="177" t="s">
        <v>140</v>
      </c>
      <c r="V451" s="177" t="s">
        <v>140</v>
      </c>
      <c r="AE451" s="510">
        <v>3974.9027120000001</v>
      </c>
      <c r="AF451" s="510">
        <v>8435.5974709999991</v>
      </c>
      <c r="AG451" s="510">
        <v>10456.004131</v>
      </c>
      <c r="AH451" s="510">
        <v>12229</v>
      </c>
      <c r="AI451" s="510">
        <v>2053</v>
      </c>
      <c r="AJ451" s="510">
        <v>4004.0636399999999</v>
      </c>
      <c r="AK451" s="510">
        <v>5633.2365390000004</v>
      </c>
      <c r="AL451" s="510">
        <v>6719.1829390000003</v>
      </c>
      <c r="AM451" s="510">
        <v>1082.8710309999999</v>
      </c>
      <c r="AN451" s="510">
        <v>6359.0025070000002</v>
      </c>
    </row>
    <row r="452" spans="2:40" ht="15.6">
      <c r="B452" s="177" t="s">
        <v>141</v>
      </c>
      <c r="V452" s="177" t="s">
        <v>141</v>
      </c>
      <c r="AE452" s="510">
        <v>0</v>
      </c>
      <c r="AF452" s="510">
        <v>0</v>
      </c>
      <c r="AG452" s="510">
        <v>0</v>
      </c>
      <c r="AH452" s="510" t="s">
        <v>567</v>
      </c>
      <c r="AI452" s="510" t="s">
        <v>567</v>
      </c>
      <c r="AJ452" s="510">
        <v>0</v>
      </c>
      <c r="AK452" s="510">
        <v>0</v>
      </c>
      <c r="AL452" s="510">
        <v>0</v>
      </c>
      <c r="AM452" s="510">
        <v>0</v>
      </c>
      <c r="AN452" s="510">
        <v>0</v>
      </c>
    </row>
    <row r="453" spans="2:40" ht="15">
      <c r="B453" s="160" t="s">
        <v>144</v>
      </c>
      <c r="V453" s="160" t="s">
        <v>144</v>
      </c>
      <c r="AE453" s="518">
        <v>75333.181242999999</v>
      </c>
      <c r="AF453" s="518">
        <v>79793.876002000005</v>
      </c>
      <c r="AG453" s="518">
        <v>81814.282661999998</v>
      </c>
      <c r="AH453" s="518">
        <v>83587</v>
      </c>
      <c r="AI453" s="518">
        <v>85640</v>
      </c>
      <c r="AJ453" s="518">
        <v>87591.377775999994</v>
      </c>
      <c r="AK453" s="518">
        <v>89220.550675000006</v>
      </c>
      <c r="AL453" s="518">
        <v>88290.742247999995</v>
      </c>
      <c r="AM453" s="518">
        <v>91389.368106000009</v>
      </c>
      <c r="AN453" s="518">
        <v>90306.497075000007</v>
      </c>
    </row>
    <row r="454" spans="2:40" ht="15">
      <c r="B454" s="114" t="s">
        <v>145</v>
      </c>
      <c r="V454" s="114" t="s">
        <v>145</v>
      </c>
      <c r="AE454" s="520">
        <v>339210.31886300002</v>
      </c>
      <c r="AF454" s="520">
        <v>364191.704256</v>
      </c>
      <c r="AG454" s="520">
        <v>379146.53731500002</v>
      </c>
      <c r="AH454" s="520">
        <v>383283</v>
      </c>
      <c r="AI454" s="520">
        <v>388266</v>
      </c>
      <c r="AJ454" s="520">
        <v>388809.82895300002</v>
      </c>
      <c r="AK454" s="520">
        <v>392812.447674</v>
      </c>
      <c r="AL454" s="520">
        <v>399296.82552299992</v>
      </c>
      <c r="AM454" s="520">
        <v>401369.34855200001</v>
      </c>
      <c r="AN454" s="520">
        <v>399651.04905000003</v>
      </c>
    </row>
  </sheetData>
  <phoneticPr fontId="179" type="noConversion"/>
  <hyperlinks>
    <hyperlink ref="A1" location="Contenido!A1" display="Volver al Contenido" xr:uid="{7922A70B-1D5B-45D3-9E61-DC8FCD44D65E}"/>
  </hyperlinks>
  <pageMargins left="0.7" right="0.7" top="0.75" bottom="0.75" header="0.3" footer="0.3"/>
  <pageSetup orientation="portrait" r:id="rId1"/>
  <headerFooter>
    <oddFooter>&amp;L_x000D_&amp;1#&amp;"Aptos"&amp;14&amp;K000000 Información Interna</oddFooter>
  </headerFooter>
  <customProperties>
    <customPr name="_pios_id" r:id="rId2"/>
    <customPr name="EpmWorksheetKeyString_GUID" r:id="rId3"/>
  </customPropertie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31EFF-341D-459A-924D-ACCB5175CF05}">
  <sheetPr>
    <tabColor rgb="FFFFFF00"/>
  </sheetPr>
  <dimension ref="A1:O108"/>
  <sheetViews>
    <sheetView showGridLines="0" zoomScale="69" zoomScaleNormal="69" workbookViewId="0"/>
  </sheetViews>
  <sheetFormatPr baseColWidth="10" defaultColWidth="11.44140625" defaultRowHeight="14.4"/>
  <cols>
    <col min="1" max="1" width="15.77734375" customWidth="1"/>
    <col min="2" max="2" width="12.77734375" bestFit="1" customWidth="1"/>
    <col min="3" max="3" width="34.77734375" customWidth="1"/>
    <col min="5" max="6" width="15.21875" bestFit="1" customWidth="1"/>
    <col min="7" max="7" width="11.44140625" style="47"/>
    <col min="8" max="8" width="12" style="266" customWidth="1"/>
    <col min="9" max="9" width="3.77734375" customWidth="1"/>
    <col min="12" max="12" width="21.21875" customWidth="1"/>
    <col min="13" max="13" width="21" customWidth="1"/>
    <col min="14" max="14" width="17.21875" customWidth="1"/>
    <col min="15" max="15" width="4" customWidth="1"/>
  </cols>
  <sheetData>
    <row r="1" spans="1:15">
      <c r="A1" t="s">
        <v>32</v>
      </c>
    </row>
    <row r="3" spans="1:15" ht="8.1" customHeight="1"/>
    <row r="4" spans="1:15" ht="47.55" customHeight="1">
      <c r="A4" s="645" t="s">
        <v>579</v>
      </c>
      <c r="B4" s="646" t="s">
        <v>580</v>
      </c>
      <c r="C4" s="647" t="s">
        <v>581</v>
      </c>
      <c r="D4" s="648" t="s">
        <v>582</v>
      </c>
      <c r="E4" s="649" t="s">
        <v>583</v>
      </c>
      <c r="F4" s="646" t="s">
        <v>584</v>
      </c>
      <c r="G4" s="649" t="s">
        <v>585</v>
      </c>
      <c r="H4" s="840" t="s">
        <v>586</v>
      </c>
      <c r="I4" s="841"/>
      <c r="J4" s="842"/>
      <c r="K4" s="546"/>
      <c r="L4" s="649" t="s">
        <v>906</v>
      </c>
      <c r="M4" s="649" t="s">
        <v>907</v>
      </c>
      <c r="N4" s="649" t="s">
        <v>908</v>
      </c>
      <c r="O4" s="622"/>
    </row>
    <row r="5" spans="1:15">
      <c r="A5" s="547"/>
      <c r="B5" s="547"/>
      <c r="C5" s="547"/>
      <c r="D5" s="547"/>
      <c r="E5" s="547"/>
      <c r="F5" s="547"/>
      <c r="G5" s="547"/>
      <c r="H5" s="650"/>
      <c r="I5" s="547"/>
      <c r="J5" s="547"/>
      <c r="L5" s="547"/>
      <c r="M5" s="547"/>
      <c r="N5" s="547"/>
      <c r="O5" s="547"/>
    </row>
    <row r="6" spans="1:15" ht="17.100000000000001" customHeight="1" thickBot="1">
      <c r="A6" s="548" t="s">
        <v>587</v>
      </c>
      <c r="B6" s="548"/>
      <c r="C6" s="548"/>
      <c r="D6" s="548"/>
      <c r="E6" s="548"/>
      <c r="F6" s="548"/>
      <c r="G6" s="549"/>
      <c r="H6" s="651"/>
      <c r="I6" s="550"/>
      <c r="J6" s="550"/>
      <c r="K6" s="546"/>
      <c r="L6" s="550"/>
      <c r="M6" s="551">
        <f>+M31+M35+M38</f>
        <v>5771321.0381595809</v>
      </c>
      <c r="N6" s="552">
        <f>+N31+N35+N38</f>
        <v>1536118.7513067545</v>
      </c>
      <c r="O6" s="555"/>
    </row>
    <row r="7" spans="1:15" ht="15" thickTop="1">
      <c r="A7" s="652"/>
      <c r="B7" s="553"/>
      <c r="C7" s="547"/>
      <c r="D7" s="547"/>
      <c r="E7" s="547"/>
      <c r="F7" s="547"/>
      <c r="G7" s="547"/>
      <c r="H7" s="650"/>
      <c r="I7" s="547"/>
      <c r="J7" s="547"/>
      <c r="L7" s="547"/>
      <c r="M7" s="554"/>
      <c r="N7" s="555"/>
      <c r="O7" s="555"/>
    </row>
    <row r="8" spans="1:15">
      <c r="A8" s="843" t="s">
        <v>9</v>
      </c>
      <c r="B8" s="653" t="s">
        <v>909</v>
      </c>
      <c r="C8" s="654" t="s">
        <v>910</v>
      </c>
      <c r="D8" s="655" t="s">
        <v>588</v>
      </c>
      <c r="E8" s="656">
        <v>40878</v>
      </c>
      <c r="F8" s="656">
        <v>51836</v>
      </c>
      <c r="G8" s="657">
        <v>30.021917808219179</v>
      </c>
      <c r="H8" s="658" t="s">
        <v>911</v>
      </c>
      <c r="I8" s="556" t="s">
        <v>589</v>
      </c>
      <c r="J8" s="659">
        <v>4.8399999999999999E-2</v>
      </c>
      <c r="K8" s="546"/>
      <c r="L8" s="660">
        <v>120000000000</v>
      </c>
      <c r="M8" s="660">
        <v>120000</v>
      </c>
      <c r="N8" s="660">
        <v>31939.697850458335</v>
      </c>
      <c r="O8" s="568"/>
    </row>
    <row r="9" spans="1:15">
      <c r="A9" s="844"/>
      <c r="B9" s="653" t="s">
        <v>909</v>
      </c>
      <c r="C9" s="654" t="s">
        <v>912</v>
      </c>
      <c r="D9" s="655" t="s">
        <v>588</v>
      </c>
      <c r="E9" s="656">
        <v>41416</v>
      </c>
      <c r="F9" s="656">
        <v>46895</v>
      </c>
      <c r="G9" s="657">
        <v>15.010958904109589</v>
      </c>
      <c r="H9" s="658" t="s">
        <v>911</v>
      </c>
      <c r="I9" s="556" t="s">
        <v>589</v>
      </c>
      <c r="J9" s="659">
        <v>3.2500000000000001E-2</v>
      </c>
      <c r="K9" s="546"/>
      <c r="L9" s="660">
        <v>100000000000</v>
      </c>
      <c r="M9" s="660">
        <v>100000</v>
      </c>
      <c r="N9" s="660">
        <v>26616.414875381946</v>
      </c>
      <c r="O9" s="568"/>
    </row>
    <row r="10" spans="1:15">
      <c r="A10" s="844"/>
      <c r="B10" s="653" t="s">
        <v>909</v>
      </c>
      <c r="C10" s="654" t="s">
        <v>913</v>
      </c>
      <c r="D10" s="655" t="s">
        <v>588</v>
      </c>
      <c r="E10" s="656">
        <v>42131</v>
      </c>
      <c r="F10" s="656">
        <v>45784</v>
      </c>
      <c r="G10" s="657">
        <v>10.008219178082191</v>
      </c>
      <c r="H10" s="658" t="s">
        <v>911</v>
      </c>
      <c r="I10" s="556" t="s">
        <v>589</v>
      </c>
      <c r="J10" s="659">
        <v>3.7999999999999999E-2</v>
      </c>
      <c r="K10" s="546"/>
      <c r="L10" s="660">
        <v>0</v>
      </c>
      <c r="M10" s="660">
        <v>0</v>
      </c>
      <c r="N10" s="660">
        <v>0</v>
      </c>
      <c r="O10" s="568"/>
    </row>
    <row r="11" spans="1:15">
      <c r="A11" s="844"/>
      <c r="B11" s="653" t="s">
        <v>909</v>
      </c>
      <c r="C11" s="654" t="s">
        <v>914</v>
      </c>
      <c r="D11" s="655" t="s">
        <v>588</v>
      </c>
      <c r="E11" s="656">
        <v>42131</v>
      </c>
      <c r="F11" s="656">
        <v>47610</v>
      </c>
      <c r="G11" s="657">
        <v>15.010958904109589</v>
      </c>
      <c r="H11" s="658" t="s">
        <v>911</v>
      </c>
      <c r="I11" s="556" t="s">
        <v>589</v>
      </c>
      <c r="J11" s="659">
        <v>4.1399999999999999E-2</v>
      </c>
      <c r="K11" s="546"/>
      <c r="L11" s="660">
        <v>120000000000</v>
      </c>
      <c r="M11" s="660">
        <v>120000</v>
      </c>
      <c r="N11" s="660">
        <v>31939.697850458335</v>
      </c>
      <c r="O11" s="568"/>
    </row>
    <row r="12" spans="1:15">
      <c r="A12" s="844"/>
      <c r="B12" s="653" t="s">
        <v>909</v>
      </c>
      <c r="C12" s="654" t="s">
        <v>915</v>
      </c>
      <c r="D12" s="655" t="s">
        <v>588</v>
      </c>
      <c r="E12" s="656">
        <v>42131</v>
      </c>
      <c r="F12" s="656">
        <v>49436</v>
      </c>
      <c r="G12" s="657">
        <v>20.013698630136986</v>
      </c>
      <c r="H12" s="658" t="s">
        <v>911</v>
      </c>
      <c r="I12" s="556" t="s">
        <v>589</v>
      </c>
      <c r="J12" s="659">
        <v>4.3400000000000001E-2</v>
      </c>
      <c r="K12" s="546"/>
      <c r="L12" s="660">
        <v>280000000000</v>
      </c>
      <c r="M12" s="660">
        <v>280000</v>
      </c>
      <c r="N12" s="660">
        <v>74525.961651069447</v>
      </c>
      <c r="O12" s="568"/>
    </row>
    <row r="13" spans="1:15">
      <c r="A13" s="844"/>
      <c r="B13" s="653" t="s">
        <v>909</v>
      </c>
      <c r="C13" s="654" t="s">
        <v>916</v>
      </c>
      <c r="D13" s="655" t="s">
        <v>588</v>
      </c>
      <c r="E13" s="656">
        <v>42416</v>
      </c>
      <c r="F13" s="656">
        <v>46799</v>
      </c>
      <c r="G13" s="657">
        <v>12.008219178082191</v>
      </c>
      <c r="H13" s="658" t="s">
        <v>911</v>
      </c>
      <c r="I13" s="556" t="s">
        <v>589</v>
      </c>
      <c r="J13" s="659">
        <v>5.0500000000000003E-2</v>
      </c>
      <c r="K13" s="546"/>
      <c r="L13" s="660">
        <v>152000000000</v>
      </c>
      <c r="M13" s="660">
        <v>152000</v>
      </c>
      <c r="N13" s="660">
        <v>40456.950610580556</v>
      </c>
      <c r="O13" s="568"/>
    </row>
    <row r="14" spans="1:15">
      <c r="A14" s="844"/>
      <c r="B14" s="653" t="s">
        <v>909</v>
      </c>
      <c r="C14" s="654" t="s">
        <v>917</v>
      </c>
      <c r="D14" s="655" t="s">
        <v>588</v>
      </c>
      <c r="E14" s="656">
        <v>42416</v>
      </c>
      <c r="F14" s="656">
        <v>51548</v>
      </c>
      <c r="G14" s="657">
        <v>25.019178082191782</v>
      </c>
      <c r="H14" s="658" t="s">
        <v>911</v>
      </c>
      <c r="I14" s="556" t="s">
        <v>589</v>
      </c>
      <c r="J14" s="659">
        <v>5.3800000000000001E-2</v>
      </c>
      <c r="K14" s="546"/>
      <c r="L14" s="660">
        <v>133000000000</v>
      </c>
      <c r="M14" s="660">
        <v>133000</v>
      </c>
      <c r="N14" s="660">
        <v>35399.831784257993</v>
      </c>
      <c r="O14" s="568"/>
    </row>
    <row r="15" spans="1:15">
      <c r="A15" s="844"/>
      <c r="B15" s="653" t="s">
        <v>909</v>
      </c>
      <c r="C15" s="654" t="s">
        <v>918</v>
      </c>
      <c r="D15" s="655" t="s">
        <v>588</v>
      </c>
      <c r="E15" s="656">
        <v>42843</v>
      </c>
      <c r="F15" s="656">
        <v>48322</v>
      </c>
      <c r="G15" s="657">
        <v>15.010958904109589</v>
      </c>
      <c r="H15" s="658" t="s">
        <v>911</v>
      </c>
      <c r="I15" s="556" t="s">
        <v>589</v>
      </c>
      <c r="J15" s="659">
        <v>3.8100000000000002E-2</v>
      </c>
      <c r="K15" s="546"/>
      <c r="L15" s="660">
        <v>196300000000</v>
      </c>
      <c r="M15" s="660">
        <v>196300</v>
      </c>
      <c r="N15" s="660">
        <v>52248.022400374757</v>
      </c>
      <c r="O15" s="568"/>
    </row>
    <row r="16" spans="1:15">
      <c r="A16" s="844"/>
      <c r="B16" s="653" t="s">
        <v>909</v>
      </c>
      <c r="C16" s="654" t="s">
        <v>919</v>
      </c>
      <c r="D16" s="655" t="s">
        <v>588</v>
      </c>
      <c r="E16" s="656">
        <v>42843</v>
      </c>
      <c r="F16" s="656">
        <v>51974</v>
      </c>
      <c r="G16" s="657">
        <v>25.016438356164382</v>
      </c>
      <c r="H16" s="658" t="s">
        <v>911</v>
      </c>
      <c r="I16" s="556" t="s">
        <v>589</v>
      </c>
      <c r="J16" s="659">
        <v>0.04</v>
      </c>
      <c r="K16" s="546"/>
      <c r="L16" s="660">
        <v>242920000000</v>
      </c>
      <c r="M16" s="660">
        <v>242920</v>
      </c>
      <c r="N16" s="660">
        <v>64656.595015277831</v>
      </c>
      <c r="O16" s="568"/>
    </row>
    <row r="17" spans="1:15">
      <c r="A17" s="844"/>
      <c r="B17" s="653" t="s">
        <v>909</v>
      </c>
      <c r="C17" s="654" t="s">
        <v>920</v>
      </c>
      <c r="D17" s="655" t="s">
        <v>588</v>
      </c>
      <c r="E17" s="656">
        <v>43067</v>
      </c>
      <c r="F17" s="656">
        <v>45989</v>
      </c>
      <c r="G17" s="657">
        <v>8.0054794520547947</v>
      </c>
      <c r="H17" s="658" t="s">
        <v>921</v>
      </c>
      <c r="I17" s="556"/>
      <c r="J17" s="659">
        <v>6.9900000000000004E-2</v>
      </c>
      <c r="K17" s="546"/>
      <c r="L17" s="660">
        <v>0</v>
      </c>
      <c r="M17" s="660">
        <v>0</v>
      </c>
      <c r="N17" s="660">
        <v>0</v>
      </c>
      <c r="O17" s="568"/>
    </row>
    <row r="18" spans="1:15">
      <c r="A18" s="844"/>
      <c r="B18" s="653" t="s">
        <v>909</v>
      </c>
      <c r="C18" s="654" t="s">
        <v>922</v>
      </c>
      <c r="D18" s="655" t="s">
        <v>588</v>
      </c>
      <c r="E18" s="656">
        <v>43067</v>
      </c>
      <c r="F18" s="656">
        <v>48180</v>
      </c>
      <c r="G18" s="657">
        <v>14.008219178082191</v>
      </c>
      <c r="H18" s="658" t="s">
        <v>911</v>
      </c>
      <c r="I18" s="556" t="s">
        <v>589</v>
      </c>
      <c r="J18" s="659">
        <v>3.7499999999999999E-2</v>
      </c>
      <c r="K18" s="546"/>
      <c r="L18" s="660">
        <v>120100000000</v>
      </c>
      <c r="M18" s="660">
        <v>120100</v>
      </c>
      <c r="N18" s="660">
        <v>31966.31426533372</v>
      </c>
      <c r="O18" s="568"/>
    </row>
    <row r="19" spans="1:15">
      <c r="A19" s="844"/>
      <c r="B19" s="653" t="s">
        <v>909</v>
      </c>
      <c r="C19" s="654" t="s">
        <v>923</v>
      </c>
      <c r="D19" s="655" t="s">
        <v>588</v>
      </c>
      <c r="E19" s="656">
        <v>43067</v>
      </c>
      <c r="F19" s="656">
        <v>54024</v>
      </c>
      <c r="G19" s="657">
        <v>30.019178082191782</v>
      </c>
      <c r="H19" s="658" t="s">
        <v>911</v>
      </c>
      <c r="I19" s="556" t="s">
        <v>589</v>
      </c>
      <c r="J19" s="659">
        <v>3.9800000000000002E-2</v>
      </c>
      <c r="K19" s="546"/>
      <c r="L19" s="660">
        <v>229820000000</v>
      </c>
      <c r="M19" s="660">
        <v>229820</v>
      </c>
      <c r="N19" s="660">
        <v>61169.844666602788</v>
      </c>
      <c r="O19" s="568"/>
    </row>
    <row r="20" spans="1:15">
      <c r="A20" s="844"/>
      <c r="B20" s="653" t="s">
        <v>909</v>
      </c>
      <c r="C20" s="654" t="s">
        <v>924</v>
      </c>
      <c r="D20" s="655" t="s">
        <v>588</v>
      </c>
      <c r="E20" s="656">
        <v>43306</v>
      </c>
      <c r="F20" s="656">
        <v>46593</v>
      </c>
      <c r="G20" s="657">
        <v>9.0054794520547947</v>
      </c>
      <c r="H20" s="658" t="s">
        <v>911</v>
      </c>
      <c r="I20" s="556" t="s">
        <v>589</v>
      </c>
      <c r="J20" s="659">
        <v>3.49E-2</v>
      </c>
      <c r="K20" s="546"/>
      <c r="L20" s="660">
        <v>156500000000</v>
      </c>
      <c r="M20" s="660">
        <v>156500</v>
      </c>
      <c r="N20" s="660">
        <v>41654.689279972743</v>
      </c>
      <c r="O20" s="568"/>
    </row>
    <row r="21" spans="1:15">
      <c r="A21" s="844"/>
      <c r="B21" s="653" t="s">
        <v>909</v>
      </c>
      <c r="C21" s="654" t="s">
        <v>925</v>
      </c>
      <c r="D21" s="655" t="s">
        <v>588</v>
      </c>
      <c r="E21" s="656">
        <v>43306</v>
      </c>
      <c r="F21" s="656">
        <v>48785</v>
      </c>
      <c r="G21" s="657">
        <v>15.010958904109589</v>
      </c>
      <c r="H21" s="658" t="s">
        <v>911</v>
      </c>
      <c r="I21" s="556" t="s">
        <v>589</v>
      </c>
      <c r="J21" s="659">
        <v>3.8899999999999997E-2</v>
      </c>
      <c r="K21" s="546"/>
      <c r="L21" s="660">
        <v>142063000000</v>
      </c>
      <c r="M21" s="660">
        <v>142063</v>
      </c>
      <c r="N21" s="660">
        <v>37812.077464413851</v>
      </c>
      <c r="O21" s="568"/>
    </row>
    <row r="22" spans="1:15">
      <c r="A22" s="844"/>
      <c r="B22" s="653" t="s">
        <v>909</v>
      </c>
      <c r="C22" s="654" t="s">
        <v>926</v>
      </c>
      <c r="D22" s="655" t="s">
        <v>588</v>
      </c>
      <c r="E22" s="656">
        <v>43306</v>
      </c>
      <c r="F22" s="656">
        <v>52437</v>
      </c>
      <c r="G22" s="657">
        <v>25.016438356164382</v>
      </c>
      <c r="H22" s="658" t="s">
        <v>911</v>
      </c>
      <c r="I22" s="556" t="s">
        <v>589</v>
      </c>
      <c r="J22" s="659">
        <v>4.07E-2</v>
      </c>
      <c r="K22" s="546"/>
      <c r="L22" s="660">
        <v>201437000000</v>
      </c>
      <c r="M22" s="660">
        <v>201437</v>
      </c>
      <c r="N22" s="660">
        <v>53615.30763252313</v>
      </c>
      <c r="O22" s="568"/>
    </row>
    <row r="23" spans="1:15">
      <c r="A23" s="844"/>
      <c r="B23" s="653" t="s">
        <v>927</v>
      </c>
      <c r="C23" s="654" t="s">
        <v>928</v>
      </c>
      <c r="D23" s="655" t="s">
        <v>588</v>
      </c>
      <c r="E23" s="656">
        <v>44056</v>
      </c>
      <c r="F23" s="656">
        <v>47343</v>
      </c>
      <c r="G23" s="657">
        <v>9.0054794520547947</v>
      </c>
      <c r="H23" s="658" t="s">
        <v>921</v>
      </c>
      <c r="I23" s="556"/>
      <c r="J23" s="659">
        <v>6.3299999999999995E-2</v>
      </c>
      <c r="K23" s="546"/>
      <c r="L23" s="660">
        <v>160000000000</v>
      </c>
      <c r="M23" s="660">
        <v>160000</v>
      </c>
      <c r="N23" s="660">
        <v>42586.263800611116</v>
      </c>
      <c r="O23" s="568"/>
    </row>
    <row r="24" spans="1:15">
      <c r="A24" s="844"/>
      <c r="B24" s="653" t="s">
        <v>927</v>
      </c>
      <c r="C24" s="654" t="s">
        <v>929</v>
      </c>
      <c r="D24" s="655" t="s">
        <v>930</v>
      </c>
      <c r="E24" s="656">
        <v>44056</v>
      </c>
      <c r="F24" s="656">
        <v>51361</v>
      </c>
      <c r="G24" s="657">
        <v>20.013698630136986</v>
      </c>
      <c r="H24" s="658" t="s">
        <v>930</v>
      </c>
      <c r="I24" s="556" t="s">
        <v>589</v>
      </c>
      <c r="J24" s="659">
        <v>3.6700000000000003E-2</v>
      </c>
      <c r="K24" s="546"/>
      <c r="L24" s="660">
        <v>509780000</v>
      </c>
      <c r="M24" s="660">
        <v>202445.21000600001</v>
      </c>
      <c r="N24" s="660">
        <v>53883.656990535208</v>
      </c>
      <c r="O24" s="568"/>
    </row>
    <row r="25" spans="1:15">
      <c r="A25" s="844"/>
      <c r="B25" s="653" t="s">
        <v>909</v>
      </c>
      <c r="C25" s="654" t="s">
        <v>931</v>
      </c>
      <c r="D25" s="655" t="s">
        <v>588</v>
      </c>
      <c r="E25" s="656">
        <v>45252</v>
      </c>
      <c r="F25" s="656">
        <v>47809</v>
      </c>
      <c r="G25" s="657">
        <v>7.0054794520547947</v>
      </c>
      <c r="H25" s="658" t="s">
        <v>911</v>
      </c>
      <c r="I25" s="556" t="s">
        <v>589</v>
      </c>
      <c r="J25" s="659">
        <v>5.0999999999999997E-2</v>
      </c>
      <c r="K25" s="546"/>
      <c r="L25" s="660">
        <v>176000000000</v>
      </c>
      <c r="M25" s="660">
        <v>176000</v>
      </c>
      <c r="N25" s="660">
        <v>46844.890180672221</v>
      </c>
      <c r="O25" s="568"/>
    </row>
    <row r="26" spans="1:15">
      <c r="A26" s="844"/>
      <c r="B26" s="653" t="s">
        <v>909</v>
      </c>
      <c r="C26" s="654" t="s">
        <v>932</v>
      </c>
      <c r="D26" s="655" t="s">
        <v>588</v>
      </c>
      <c r="E26" s="656">
        <v>45252</v>
      </c>
      <c r="F26" s="656">
        <v>50366</v>
      </c>
      <c r="G26" s="657">
        <v>14.010958904109589</v>
      </c>
      <c r="H26" s="658" t="s">
        <v>911</v>
      </c>
      <c r="I26" s="556" t="s">
        <v>589</v>
      </c>
      <c r="J26" s="659">
        <v>5.33E-2</v>
      </c>
      <c r="K26" s="546"/>
      <c r="L26" s="660">
        <v>224000000000</v>
      </c>
      <c r="M26" s="660">
        <v>224000</v>
      </c>
      <c r="N26" s="660">
        <v>59620.769320855557</v>
      </c>
      <c r="O26" s="568"/>
    </row>
    <row r="27" spans="1:15">
      <c r="A27" s="844"/>
      <c r="B27" s="653" t="s">
        <v>909</v>
      </c>
      <c r="C27" s="654" t="s">
        <v>933</v>
      </c>
      <c r="D27" s="655" t="s">
        <v>588</v>
      </c>
      <c r="E27" s="656">
        <v>45252</v>
      </c>
      <c r="F27" s="656">
        <v>52923</v>
      </c>
      <c r="G27" s="657">
        <v>21.016438356164382</v>
      </c>
      <c r="H27" s="658" t="s">
        <v>911</v>
      </c>
      <c r="I27" s="556" t="s">
        <v>589</v>
      </c>
      <c r="J27" s="659">
        <v>5.2999999999999999E-2</v>
      </c>
      <c r="K27" s="546"/>
      <c r="L27" s="660">
        <v>100000000000</v>
      </c>
      <c r="M27" s="660">
        <v>100000</v>
      </c>
      <c r="N27" s="660">
        <v>26616.414875381946</v>
      </c>
      <c r="O27" s="568"/>
    </row>
    <row r="28" spans="1:15">
      <c r="A28" s="844"/>
      <c r="B28" s="653" t="s">
        <v>909</v>
      </c>
      <c r="C28" s="654" t="s">
        <v>934</v>
      </c>
      <c r="D28" s="655" t="s">
        <v>588</v>
      </c>
      <c r="E28" s="656">
        <v>45468</v>
      </c>
      <c r="F28" s="656">
        <v>47659</v>
      </c>
      <c r="G28" s="657">
        <v>6.0027397260273974</v>
      </c>
      <c r="H28" s="658" t="s">
        <v>911</v>
      </c>
      <c r="I28" s="556" t="s">
        <v>589</v>
      </c>
      <c r="J28" s="659">
        <v>5.8200000000000002E-2</v>
      </c>
      <c r="K28" s="546"/>
      <c r="L28" s="660">
        <v>150000000000</v>
      </c>
      <c r="M28" s="660">
        <v>150000</v>
      </c>
      <c r="N28" s="660">
        <v>39924.622313072919</v>
      </c>
      <c r="O28" s="568"/>
    </row>
    <row r="29" spans="1:15">
      <c r="A29" s="844"/>
      <c r="B29" s="653" t="s">
        <v>909</v>
      </c>
      <c r="C29" s="654" t="s">
        <v>935</v>
      </c>
      <c r="D29" s="655" t="s">
        <v>588</v>
      </c>
      <c r="E29" s="656">
        <v>45468</v>
      </c>
      <c r="F29" s="656">
        <v>50946</v>
      </c>
      <c r="G29" s="657">
        <v>15.008219178082191</v>
      </c>
      <c r="H29" s="658" t="s">
        <v>911</v>
      </c>
      <c r="I29" s="556" t="s">
        <v>589</v>
      </c>
      <c r="J29" s="659">
        <v>6.0999999999999999E-2</v>
      </c>
      <c r="K29" s="546"/>
      <c r="L29" s="660">
        <v>250000000000</v>
      </c>
      <c r="M29" s="660">
        <v>250000</v>
      </c>
      <c r="N29" s="660">
        <v>66541.037188454866</v>
      </c>
      <c r="O29" s="568"/>
    </row>
    <row r="30" spans="1:15">
      <c r="A30" s="844"/>
      <c r="B30" s="653" t="s">
        <v>909</v>
      </c>
      <c r="C30" s="654" t="s">
        <v>936</v>
      </c>
      <c r="D30" s="655" t="s">
        <v>590</v>
      </c>
      <c r="E30" s="656">
        <v>44526</v>
      </c>
      <c r="F30" s="656">
        <v>48909</v>
      </c>
      <c r="G30" s="657">
        <v>12.008219178082191</v>
      </c>
      <c r="H30" s="658" t="s">
        <v>921</v>
      </c>
      <c r="I30" s="556"/>
      <c r="J30" s="659">
        <v>3.8249999999999999E-2</v>
      </c>
      <c r="K30" s="546"/>
      <c r="L30" s="660">
        <v>330000000</v>
      </c>
      <c r="M30" s="660">
        <v>1239836.3999999999</v>
      </c>
      <c r="N30" s="660">
        <v>330000</v>
      </c>
      <c r="O30" s="568"/>
    </row>
    <row r="31" spans="1:15">
      <c r="A31" s="557"/>
      <c r="B31" s="557"/>
      <c r="C31" s="557"/>
      <c r="D31" s="557"/>
      <c r="E31" s="557"/>
      <c r="F31" s="557"/>
      <c r="G31" s="661"/>
      <c r="H31" s="662"/>
      <c r="I31" s="557"/>
      <c r="J31" s="557"/>
      <c r="K31" s="557"/>
      <c r="L31" s="557"/>
      <c r="M31" s="558">
        <f>SUM(M8:M30)</f>
        <v>4696421.6100059999</v>
      </c>
      <c r="N31" s="559">
        <f>SUM(N8:N30)</f>
        <v>1250019.0600162894</v>
      </c>
      <c r="O31" s="555"/>
    </row>
    <row r="32" spans="1:15">
      <c r="M32" s="560"/>
      <c r="N32" s="560"/>
      <c r="O32" s="560"/>
    </row>
    <row r="33" spans="1:15">
      <c r="A33" s="845" t="s">
        <v>591</v>
      </c>
      <c r="B33" s="653" t="s">
        <v>909</v>
      </c>
      <c r="C33" s="654" t="s">
        <v>937</v>
      </c>
      <c r="D33" s="655" t="s">
        <v>590</v>
      </c>
      <c r="E33" s="656">
        <v>42559</v>
      </c>
      <c r="F33" s="656">
        <v>48959</v>
      </c>
      <c r="G33" s="657">
        <v>17.534246575342465</v>
      </c>
      <c r="H33" s="658" t="s">
        <v>921</v>
      </c>
      <c r="I33" s="556"/>
      <c r="J33" s="659">
        <v>6.7500000000000004E-2</v>
      </c>
      <c r="L33" s="660">
        <v>115861148</v>
      </c>
      <c r="M33" s="660">
        <v>435299.60192783998</v>
      </c>
      <c r="N33" s="660">
        <v>115861.148</v>
      </c>
      <c r="O33" s="560"/>
    </row>
    <row r="34" spans="1:15">
      <c r="A34" s="846"/>
      <c r="B34" s="653" t="s">
        <v>909</v>
      </c>
      <c r="C34" s="654" t="s">
        <v>938</v>
      </c>
      <c r="D34" s="655" t="s">
        <v>930</v>
      </c>
      <c r="E34" s="656">
        <v>42559</v>
      </c>
      <c r="F34" s="656">
        <v>48959</v>
      </c>
      <c r="G34" s="657">
        <v>17.534246575342465</v>
      </c>
      <c r="H34" s="658" t="s">
        <v>930</v>
      </c>
      <c r="I34" s="556" t="s">
        <v>589</v>
      </c>
      <c r="J34" s="659">
        <v>6.25E-2</v>
      </c>
      <c r="K34" s="546"/>
      <c r="L34" s="660">
        <v>1358773563.5</v>
      </c>
      <c r="M34" s="660">
        <v>539599.82622574142</v>
      </c>
      <c r="N34" s="660">
        <v>143622.12841508337</v>
      </c>
      <c r="O34" s="560"/>
    </row>
    <row r="35" spans="1:15">
      <c r="A35" s="561"/>
      <c r="B35" s="663"/>
      <c r="C35" s="562"/>
      <c r="D35" s="563"/>
      <c r="E35" s="564"/>
      <c r="F35" s="565"/>
      <c r="G35" s="566"/>
      <c r="H35" s="664"/>
      <c r="I35" s="665"/>
      <c r="J35" s="567"/>
      <c r="K35" s="546"/>
      <c r="L35" s="568"/>
      <c r="M35" s="558">
        <f>+M33+M34</f>
        <v>974899.42815358145</v>
      </c>
      <c r="N35" s="559">
        <f>+N33+N34</f>
        <v>259483.27641508338</v>
      </c>
      <c r="O35" s="560"/>
    </row>
    <row r="36" spans="1:15">
      <c r="B36" s="666"/>
      <c r="J36" s="560"/>
      <c r="K36" s="546"/>
      <c r="L36" s="560"/>
      <c r="M36" s="554"/>
      <c r="N36" s="554"/>
      <c r="O36" s="554"/>
    </row>
    <row r="37" spans="1:15">
      <c r="A37" s="644" t="s">
        <v>592</v>
      </c>
      <c r="B37" s="667" t="s">
        <v>909</v>
      </c>
      <c r="C37" s="653" t="s">
        <v>939</v>
      </c>
      <c r="D37" s="668" t="s">
        <v>588</v>
      </c>
      <c r="E37" s="656">
        <v>40827</v>
      </c>
      <c r="F37" s="656">
        <v>46306</v>
      </c>
      <c r="G37" s="657">
        <v>15.010958904109589</v>
      </c>
      <c r="H37" s="658" t="s">
        <v>911</v>
      </c>
      <c r="I37" s="556" t="s">
        <v>589</v>
      </c>
      <c r="J37" s="669">
        <v>4.48E-2</v>
      </c>
      <c r="K37" s="546"/>
      <c r="L37" s="660">
        <v>100000000000</v>
      </c>
      <c r="M37" s="660">
        <v>100000</v>
      </c>
      <c r="N37" s="660">
        <v>26616.414875381946</v>
      </c>
      <c r="O37" s="568"/>
    </row>
    <row r="38" spans="1:15">
      <c r="B38" s="666"/>
      <c r="J38" s="560"/>
      <c r="L38" s="560"/>
      <c r="M38" s="558">
        <f>+M37</f>
        <v>100000</v>
      </c>
      <c r="N38" s="559">
        <f>+N37</f>
        <v>26616.414875381946</v>
      </c>
      <c r="O38" s="555"/>
    </row>
    <row r="39" spans="1:15">
      <c r="B39" s="666"/>
      <c r="K39" s="546"/>
      <c r="M39" s="554"/>
      <c r="N39" s="555"/>
      <c r="O39" s="555"/>
    </row>
    <row r="40" spans="1:15" ht="15" thickBot="1">
      <c r="A40" s="548" t="s">
        <v>593</v>
      </c>
      <c r="B40" s="548"/>
      <c r="C40" s="548"/>
      <c r="D40" s="548"/>
      <c r="E40" s="548"/>
      <c r="F40" s="548"/>
      <c r="G40" s="549"/>
      <c r="H40" s="651"/>
      <c r="I40" s="550"/>
      <c r="J40" s="550"/>
      <c r="L40" s="550"/>
      <c r="M40" s="551">
        <f>+M44+M48+M51</f>
        <v>4658251.7144434555</v>
      </c>
      <c r="N40" s="552">
        <f>+N44+N51</f>
        <v>139859.60225586226</v>
      </c>
      <c r="O40" s="555"/>
    </row>
    <row r="41" spans="1:15" ht="15" thickTop="1">
      <c r="A41" s="553"/>
      <c r="B41" s="553"/>
      <c r="C41" s="547"/>
      <c r="D41" s="547"/>
      <c r="E41" s="547"/>
      <c r="F41" s="547"/>
      <c r="G41" s="547"/>
      <c r="H41" s="650"/>
      <c r="I41" s="547"/>
      <c r="J41" s="547"/>
      <c r="K41" s="546"/>
      <c r="L41" s="547"/>
      <c r="M41" s="554"/>
      <c r="N41" s="555"/>
      <c r="O41" s="555"/>
    </row>
    <row r="42" spans="1:15">
      <c r="A42" s="847" t="s">
        <v>16</v>
      </c>
      <c r="B42" s="653" t="s">
        <v>909</v>
      </c>
      <c r="C42" s="670" t="s">
        <v>940</v>
      </c>
      <c r="D42" s="671" t="s">
        <v>590</v>
      </c>
      <c r="E42" s="672">
        <v>40563</v>
      </c>
      <c r="F42" s="672">
        <v>46042</v>
      </c>
      <c r="G42" s="657">
        <v>15.010958904109589</v>
      </c>
      <c r="H42" s="658" t="s">
        <v>921</v>
      </c>
      <c r="I42" s="673"/>
      <c r="J42" s="674">
        <v>6.5000000000000002E-2</v>
      </c>
      <c r="L42" s="675">
        <v>38000000</v>
      </c>
      <c r="M42" s="675">
        <v>142769.04</v>
      </c>
      <c r="N42" s="675">
        <v>38000</v>
      </c>
      <c r="O42" s="568"/>
    </row>
    <row r="43" spans="1:15">
      <c r="A43" s="848"/>
      <c r="B43" s="653" t="s">
        <v>909</v>
      </c>
      <c r="C43" s="670" t="s">
        <v>941</v>
      </c>
      <c r="D43" s="671" t="s">
        <v>590</v>
      </c>
      <c r="E43" s="672">
        <v>41201</v>
      </c>
      <c r="F43" s="672">
        <v>47957</v>
      </c>
      <c r="G43" s="657">
        <v>18.509589041095889</v>
      </c>
      <c r="H43" s="658" t="s">
        <v>921</v>
      </c>
      <c r="I43" s="673"/>
      <c r="J43" s="674">
        <v>5.8749999999999997E-2</v>
      </c>
      <c r="L43" s="675">
        <v>40000000</v>
      </c>
      <c r="M43" s="675">
        <v>150283.20000000001</v>
      </c>
      <c r="N43" s="675">
        <v>40000.000000000007</v>
      </c>
      <c r="O43" s="568"/>
    </row>
    <row r="44" spans="1:15">
      <c r="A44" s="557"/>
      <c r="B44" s="666"/>
      <c r="C44" s="562"/>
      <c r="D44" s="563"/>
      <c r="E44" s="564"/>
      <c r="F44" s="564"/>
      <c r="H44" s="676"/>
      <c r="I44" s="569"/>
      <c r="J44" s="570"/>
      <c r="K44" s="546"/>
      <c r="L44" s="570"/>
      <c r="M44" s="558">
        <f>SUM(M42:M43)</f>
        <v>293052.24</v>
      </c>
      <c r="N44" s="559">
        <f>SUM(N42:N43)</f>
        <v>78000</v>
      </c>
      <c r="O44" s="555"/>
    </row>
    <row r="45" spans="1:15">
      <c r="B45" s="666"/>
      <c r="C45" s="562"/>
      <c r="D45" s="563"/>
      <c r="E45" s="564"/>
      <c r="F45" s="564"/>
      <c r="H45" s="676"/>
      <c r="I45" s="569"/>
      <c r="J45" s="570"/>
      <c r="L45" s="570"/>
      <c r="M45" s="554"/>
      <c r="N45" s="554"/>
      <c r="O45" s="554"/>
    </row>
    <row r="46" spans="1:15">
      <c r="A46" s="845" t="s">
        <v>594</v>
      </c>
      <c r="B46" s="667" t="s">
        <v>927</v>
      </c>
      <c r="C46" s="654" t="s">
        <v>942</v>
      </c>
      <c r="D46" s="655" t="s">
        <v>590</v>
      </c>
      <c r="E46" s="672">
        <v>43571</v>
      </c>
      <c r="F46" s="672">
        <v>49050</v>
      </c>
      <c r="G46" s="657">
        <v>15.010958904109589</v>
      </c>
      <c r="H46" s="658" t="s">
        <v>921</v>
      </c>
      <c r="I46" s="678"/>
      <c r="J46" s="669">
        <v>4.7E-2</v>
      </c>
      <c r="K46" s="546"/>
      <c r="L46" s="660">
        <v>600000000</v>
      </c>
      <c r="M46" s="660">
        <v>2254248</v>
      </c>
      <c r="N46" s="660">
        <v>600000</v>
      </c>
      <c r="O46" s="568"/>
    </row>
    <row r="47" spans="1:15">
      <c r="A47" s="846"/>
      <c r="B47" s="667" t="s">
        <v>909</v>
      </c>
      <c r="C47" s="654" t="s">
        <v>942</v>
      </c>
      <c r="D47" s="655" t="s">
        <v>590</v>
      </c>
      <c r="E47" s="672">
        <v>44662</v>
      </c>
      <c r="F47" s="672">
        <v>50511</v>
      </c>
      <c r="G47" s="657">
        <v>16.024657534246575</v>
      </c>
      <c r="H47" s="658" t="s">
        <v>921</v>
      </c>
      <c r="I47" s="678"/>
      <c r="J47" s="669">
        <v>5.1999999999999998E-2</v>
      </c>
      <c r="K47" s="546"/>
      <c r="L47" s="660">
        <v>500000000</v>
      </c>
      <c r="M47" s="660">
        <v>1878540</v>
      </c>
      <c r="N47" s="660">
        <v>500000</v>
      </c>
      <c r="O47" s="568"/>
    </row>
    <row r="48" spans="1:15">
      <c r="B48" s="666"/>
      <c r="C48" s="562"/>
      <c r="D48" s="563"/>
      <c r="E48" s="563"/>
      <c r="F48" s="563"/>
      <c r="G48" s="563"/>
      <c r="H48" s="679"/>
      <c r="I48" s="563"/>
      <c r="J48" s="563"/>
      <c r="K48" s="546"/>
      <c r="L48" s="570"/>
      <c r="M48" s="558">
        <f>+M46+M47</f>
        <v>4132788</v>
      </c>
      <c r="N48" s="559">
        <f>+N46+N47</f>
        <v>1100000</v>
      </c>
      <c r="O48" s="555"/>
    </row>
    <row r="49" spans="1:15">
      <c r="B49" s="666"/>
      <c r="C49" s="562"/>
      <c r="D49" s="563"/>
      <c r="E49" s="563"/>
      <c r="F49" s="563"/>
      <c r="G49" s="563"/>
      <c r="H49" s="679"/>
      <c r="I49" s="563"/>
      <c r="J49" s="563"/>
      <c r="K49" s="546"/>
      <c r="L49" s="570"/>
      <c r="M49" s="570"/>
      <c r="N49" s="570"/>
      <c r="O49" s="555"/>
    </row>
    <row r="50" spans="1:15">
      <c r="A50" s="685" t="s">
        <v>616</v>
      </c>
      <c r="B50" s="667" t="s">
        <v>909</v>
      </c>
      <c r="C50" s="654" t="s">
        <v>943</v>
      </c>
      <c r="D50" s="655" t="s">
        <v>944</v>
      </c>
      <c r="E50" s="656">
        <v>45966</v>
      </c>
      <c r="F50" s="656">
        <v>50349</v>
      </c>
      <c r="G50" s="657">
        <v>12.008219178082191</v>
      </c>
      <c r="H50" s="677" t="s">
        <v>892</v>
      </c>
      <c r="I50" s="678"/>
      <c r="J50" s="669">
        <v>7.0300000000000001E-2</v>
      </c>
      <c r="K50" s="546"/>
      <c r="L50" s="660">
        <v>208405000</v>
      </c>
      <c r="M50" s="660">
        <v>232411.47444345502</v>
      </c>
      <c r="N50" s="660">
        <v>61859.602255862272</v>
      </c>
      <c r="O50" s="555"/>
    </row>
    <row r="51" spans="1:15">
      <c r="B51" s="666"/>
      <c r="C51" s="562"/>
      <c r="D51" s="563"/>
      <c r="E51" s="563"/>
      <c r="F51" s="563"/>
      <c r="G51" s="563"/>
      <c r="H51" s="679"/>
      <c r="I51" s="563"/>
      <c r="J51" s="563"/>
      <c r="K51" s="546"/>
      <c r="L51" s="570"/>
      <c r="M51" s="558">
        <f>+M50</f>
        <v>232411.47444345502</v>
      </c>
      <c r="N51" s="558">
        <f>+N50</f>
        <v>61859.602255862272</v>
      </c>
      <c r="O51" s="555"/>
    </row>
    <row r="52" spans="1:15">
      <c r="B52" s="666"/>
      <c r="C52" s="562"/>
      <c r="D52" s="563"/>
      <c r="E52" s="563"/>
      <c r="F52" s="563"/>
      <c r="G52" s="563"/>
      <c r="H52" s="679"/>
      <c r="I52" s="563"/>
      <c r="J52" s="563"/>
      <c r="L52" s="569"/>
      <c r="M52" s="554"/>
      <c r="N52" s="555"/>
      <c r="O52" s="568"/>
    </row>
    <row r="53" spans="1:15" ht="15" thickBot="1">
      <c r="A53" s="548" t="s">
        <v>595</v>
      </c>
      <c r="B53" s="548"/>
      <c r="C53" s="548"/>
      <c r="D53" s="548"/>
      <c r="E53" s="548"/>
      <c r="F53" s="548"/>
      <c r="G53" s="549"/>
      <c r="H53" s="651"/>
      <c r="I53" s="548"/>
      <c r="J53" s="548"/>
      <c r="K53" s="546"/>
      <c r="L53" s="550"/>
      <c r="M53" s="551">
        <f>+M78</f>
        <v>10439018.747385796</v>
      </c>
      <c r="N53" s="552">
        <f>+N78</f>
        <v>2778492.5387231028</v>
      </c>
      <c r="O53" s="568"/>
    </row>
    <row r="54" spans="1:15" ht="15" thickTop="1">
      <c r="A54" s="553"/>
      <c r="B54" s="553"/>
      <c r="C54" s="547"/>
      <c r="D54" s="547"/>
      <c r="E54" s="547"/>
      <c r="F54" s="547"/>
      <c r="G54" s="547"/>
      <c r="H54" s="650"/>
      <c r="I54" s="547"/>
      <c r="J54" s="547"/>
      <c r="L54" s="547"/>
      <c r="M54" s="554"/>
      <c r="N54" s="555"/>
      <c r="O54" s="568"/>
    </row>
    <row r="55" spans="1:15">
      <c r="A55" s="849" t="s">
        <v>596</v>
      </c>
      <c r="B55" s="667" t="s">
        <v>927</v>
      </c>
      <c r="C55" s="654" t="s">
        <v>945</v>
      </c>
      <c r="D55" s="655" t="s">
        <v>946</v>
      </c>
      <c r="E55" s="656">
        <v>43222</v>
      </c>
      <c r="F55" s="656">
        <v>45762</v>
      </c>
      <c r="G55" s="657">
        <v>6.9589041095890414</v>
      </c>
      <c r="H55" s="658" t="s">
        <v>947</v>
      </c>
      <c r="I55" s="556" t="s">
        <v>589</v>
      </c>
      <c r="J55" s="669">
        <v>4.7E-2</v>
      </c>
      <c r="L55" s="675">
        <v>0</v>
      </c>
      <c r="M55" s="675">
        <v>0</v>
      </c>
      <c r="N55" s="675">
        <v>0</v>
      </c>
      <c r="O55" s="568"/>
    </row>
    <row r="56" spans="1:15">
      <c r="A56" s="849"/>
      <c r="B56" s="667" t="s">
        <v>927</v>
      </c>
      <c r="C56" s="654" t="s">
        <v>948</v>
      </c>
      <c r="D56" s="655" t="s">
        <v>946</v>
      </c>
      <c r="E56" s="656">
        <v>43814</v>
      </c>
      <c r="F56" s="656">
        <v>47467</v>
      </c>
      <c r="G56" s="657">
        <v>10.008219178082191</v>
      </c>
      <c r="H56" s="658" t="s">
        <v>947</v>
      </c>
      <c r="I56" s="556" t="s">
        <v>589</v>
      </c>
      <c r="J56" s="669">
        <v>3.5000000000000003E-2</v>
      </c>
      <c r="L56" s="675">
        <v>572931834.07000005</v>
      </c>
      <c r="M56" s="675">
        <v>391202.15454123938</v>
      </c>
      <c r="N56" s="675">
        <v>104123.98845412911</v>
      </c>
      <c r="O56" s="568"/>
    </row>
    <row r="57" spans="1:15">
      <c r="A57" s="849"/>
      <c r="B57" s="667" t="s">
        <v>909</v>
      </c>
      <c r="C57" s="654" t="s">
        <v>949</v>
      </c>
      <c r="D57" s="655" t="s">
        <v>946</v>
      </c>
      <c r="E57" s="656">
        <v>44172</v>
      </c>
      <c r="F57" s="656">
        <v>47072</v>
      </c>
      <c r="G57" s="657">
        <v>7.9452054794520546</v>
      </c>
      <c r="H57" s="658" t="s">
        <v>950</v>
      </c>
      <c r="I57" s="556" t="s">
        <v>589</v>
      </c>
      <c r="J57" s="669">
        <v>2.8299999999999999E-2</v>
      </c>
      <c r="L57" s="675">
        <v>800000000</v>
      </c>
      <c r="M57" s="675">
        <v>546246.00174469326</v>
      </c>
      <c r="N57" s="675">
        <v>145391.10206455365</v>
      </c>
      <c r="O57" s="568"/>
    </row>
    <row r="58" spans="1:15">
      <c r="A58" s="849"/>
      <c r="B58" s="667" t="s">
        <v>927</v>
      </c>
      <c r="C58" s="654" t="s">
        <v>951</v>
      </c>
      <c r="D58" s="655" t="s">
        <v>946</v>
      </c>
      <c r="E58" s="656">
        <v>44172</v>
      </c>
      <c r="F58" s="656">
        <v>52732</v>
      </c>
      <c r="G58" s="657">
        <v>23.452054794520549</v>
      </c>
      <c r="H58" s="658" t="s">
        <v>947</v>
      </c>
      <c r="I58" s="556" t="s">
        <v>589</v>
      </c>
      <c r="J58" s="669">
        <v>5.2999999999999999E-2</v>
      </c>
      <c r="L58" s="675">
        <v>895183313.29999995</v>
      </c>
      <c r="M58" s="675">
        <v>611237.88214836514</v>
      </c>
      <c r="N58" s="675">
        <v>162689.61058810703</v>
      </c>
      <c r="O58" s="568"/>
    </row>
    <row r="59" spans="1:15">
      <c r="A59" s="849"/>
      <c r="B59" s="667" t="s">
        <v>927</v>
      </c>
      <c r="C59" s="654" t="s">
        <v>952</v>
      </c>
      <c r="D59" s="655" t="s">
        <v>946</v>
      </c>
      <c r="E59" s="656">
        <v>44238</v>
      </c>
      <c r="F59" s="656">
        <v>52793</v>
      </c>
      <c r="G59" s="657">
        <v>23.438356164383563</v>
      </c>
      <c r="H59" s="658" t="s">
        <v>947</v>
      </c>
      <c r="I59" s="556" t="s">
        <v>589</v>
      </c>
      <c r="J59" s="669">
        <v>5.0700000000000002E-2</v>
      </c>
      <c r="L59" s="675">
        <v>966584273.01999998</v>
      </c>
      <c r="M59" s="675">
        <v>659990.99310809502</v>
      </c>
      <c r="N59" s="675">
        <v>175665.94086580403</v>
      </c>
      <c r="O59" s="568"/>
    </row>
    <row r="60" spans="1:15">
      <c r="A60" s="849"/>
      <c r="B60" s="667" t="s">
        <v>927</v>
      </c>
      <c r="C60" s="654" t="s">
        <v>953</v>
      </c>
      <c r="D60" s="655" t="s">
        <v>946</v>
      </c>
      <c r="E60" s="656">
        <v>44497</v>
      </c>
      <c r="F60" s="656">
        <v>48136</v>
      </c>
      <c r="G60" s="657">
        <v>9.9698630136986299</v>
      </c>
      <c r="H60" s="658" t="s">
        <v>947</v>
      </c>
      <c r="I60" s="556" t="s">
        <v>589</v>
      </c>
      <c r="J60" s="669">
        <v>5.7709999999999997E-2</v>
      </c>
      <c r="L60" s="675">
        <v>825637953.70000005</v>
      </c>
      <c r="M60" s="675">
        <v>563751.78887161892</v>
      </c>
      <c r="N60" s="675">
        <v>150050.51499345739</v>
      </c>
      <c r="O60" s="568"/>
    </row>
    <row r="61" spans="1:15">
      <c r="A61" s="849"/>
      <c r="B61" s="667" t="s">
        <v>927</v>
      </c>
      <c r="C61" s="654" t="s">
        <v>954</v>
      </c>
      <c r="D61" s="655" t="s">
        <v>946</v>
      </c>
      <c r="E61" s="656">
        <v>44497</v>
      </c>
      <c r="F61" s="656">
        <v>50693</v>
      </c>
      <c r="G61" s="657">
        <v>16.975342465753425</v>
      </c>
      <c r="H61" s="658" t="s">
        <v>947</v>
      </c>
      <c r="I61" s="556" t="s">
        <v>589</v>
      </c>
      <c r="J61" s="669">
        <v>5.8639999999999998E-2</v>
      </c>
      <c r="L61" s="675">
        <v>347085450.81</v>
      </c>
      <c r="M61" s="675">
        <v>236992.54971089616</v>
      </c>
      <c r="N61" s="675">
        <v>63078.920254797922</v>
      </c>
      <c r="O61" s="568"/>
    </row>
    <row r="62" spans="1:15">
      <c r="A62" s="849"/>
      <c r="B62" s="667" t="s">
        <v>909</v>
      </c>
      <c r="C62" s="654" t="s">
        <v>955</v>
      </c>
      <c r="D62" s="655" t="s">
        <v>946</v>
      </c>
      <c r="E62" s="656">
        <v>44669</v>
      </c>
      <c r="F62" s="656">
        <v>47223</v>
      </c>
      <c r="G62" s="657">
        <v>6.9972602739726026</v>
      </c>
      <c r="H62" s="658" t="s">
        <v>950</v>
      </c>
      <c r="I62" s="556" t="s">
        <v>589</v>
      </c>
      <c r="J62" s="669">
        <v>1.55E-2</v>
      </c>
      <c r="L62" s="675">
        <v>0</v>
      </c>
      <c r="M62" s="675">
        <v>0</v>
      </c>
      <c r="N62" s="675">
        <v>0</v>
      </c>
      <c r="O62" s="568"/>
    </row>
    <row r="63" spans="1:15">
      <c r="A63" s="849"/>
      <c r="B63" s="667" t="s">
        <v>909</v>
      </c>
      <c r="C63" s="654" t="s">
        <v>956</v>
      </c>
      <c r="D63" s="655" t="s">
        <v>946</v>
      </c>
      <c r="E63" s="656">
        <v>45009</v>
      </c>
      <c r="F63" s="656">
        <v>47557</v>
      </c>
      <c r="G63" s="657">
        <v>6.9808219178082194</v>
      </c>
      <c r="H63" s="658" t="s">
        <v>950</v>
      </c>
      <c r="I63" s="556" t="s">
        <v>589</v>
      </c>
      <c r="J63" s="669">
        <v>1.4999999999999999E-2</v>
      </c>
      <c r="L63" s="675">
        <v>550000000</v>
      </c>
      <c r="M63" s="675">
        <v>375544.12619947654</v>
      </c>
      <c r="N63" s="675">
        <v>99956.382669380619</v>
      </c>
      <c r="O63" s="568"/>
    </row>
    <row r="64" spans="1:15">
      <c r="A64" s="849"/>
      <c r="B64" s="667" t="s">
        <v>927</v>
      </c>
      <c r="C64" s="654" t="s">
        <v>957</v>
      </c>
      <c r="D64" s="655" t="s">
        <v>946</v>
      </c>
      <c r="E64" s="656">
        <v>45224</v>
      </c>
      <c r="F64" s="656">
        <v>48867</v>
      </c>
      <c r="G64" s="657">
        <v>9.9808219178082194</v>
      </c>
      <c r="H64" s="658" t="s">
        <v>947</v>
      </c>
      <c r="I64" s="556" t="s">
        <v>589</v>
      </c>
      <c r="J64" s="669">
        <v>6.2606999999999996E-2</v>
      </c>
      <c r="L64" s="675">
        <v>862448698.28999996</v>
      </c>
      <c r="M64" s="675">
        <v>588886.44143853465</v>
      </c>
      <c r="N64" s="675">
        <v>156740.45839815351</v>
      </c>
      <c r="O64" s="568"/>
    </row>
    <row r="65" spans="1:15">
      <c r="A65" s="849"/>
      <c r="B65" s="667" t="s">
        <v>927</v>
      </c>
      <c r="C65" s="654" t="s">
        <v>958</v>
      </c>
      <c r="D65" s="655" t="s">
        <v>946</v>
      </c>
      <c r="E65" s="656">
        <v>45224</v>
      </c>
      <c r="F65" s="656">
        <v>50693</v>
      </c>
      <c r="G65" s="657">
        <v>14.983561643835616</v>
      </c>
      <c r="H65" s="658" t="s">
        <v>947</v>
      </c>
      <c r="I65" s="556" t="s">
        <v>589</v>
      </c>
      <c r="J65" s="669">
        <v>6.4364000000000005E-2</v>
      </c>
      <c r="L65" s="675">
        <v>1228234044.74</v>
      </c>
      <c r="M65" s="675">
        <v>838647.42018242215</v>
      </c>
      <c r="N65" s="675">
        <v>223217.87669744116</v>
      </c>
      <c r="O65" s="568"/>
    </row>
    <row r="66" spans="1:15">
      <c r="A66" s="849"/>
      <c r="B66" s="667" t="s">
        <v>909</v>
      </c>
      <c r="C66" s="654" t="s">
        <v>959</v>
      </c>
      <c r="D66" s="655" t="s">
        <v>946</v>
      </c>
      <c r="E66" s="656">
        <v>45379</v>
      </c>
      <c r="F66" s="656">
        <v>47192</v>
      </c>
      <c r="G66" s="657">
        <v>4.9671232876712326</v>
      </c>
      <c r="H66" s="658" t="s">
        <v>950</v>
      </c>
      <c r="I66" s="556" t="s">
        <v>589</v>
      </c>
      <c r="J66" s="669">
        <v>7.3000000000000001E-3</v>
      </c>
      <c r="L66" s="675">
        <v>685000000</v>
      </c>
      <c r="M66" s="675">
        <v>467723.13899389363</v>
      </c>
      <c r="N66" s="675">
        <v>124491.13114277407</v>
      </c>
      <c r="O66" s="568"/>
    </row>
    <row r="67" spans="1:15">
      <c r="A67" s="849"/>
      <c r="B67" s="667" t="s">
        <v>909</v>
      </c>
      <c r="C67" s="654" t="s">
        <v>960</v>
      </c>
      <c r="D67" s="655" t="s">
        <v>946</v>
      </c>
      <c r="E67" s="656">
        <v>45379</v>
      </c>
      <c r="F67" s="656">
        <v>47922</v>
      </c>
      <c r="G67" s="657">
        <v>6.9671232876712326</v>
      </c>
      <c r="H67" s="658" t="s">
        <v>950</v>
      </c>
      <c r="I67" s="556" t="s">
        <v>589</v>
      </c>
      <c r="J67" s="669">
        <v>8.0000000000000002E-3</v>
      </c>
      <c r="L67" s="675">
        <v>512099000</v>
      </c>
      <c r="M67" s="675">
        <v>349665.03905931959</v>
      </c>
      <c r="N67" s="675">
        <v>93068.297470194841</v>
      </c>
      <c r="O67" s="568"/>
    </row>
    <row r="68" spans="1:15">
      <c r="A68" s="849"/>
      <c r="B68" s="667" t="s">
        <v>909</v>
      </c>
      <c r="C68" s="654" t="s">
        <v>961</v>
      </c>
      <c r="D68" s="655" t="s">
        <v>946</v>
      </c>
      <c r="E68" s="656">
        <v>45379</v>
      </c>
      <c r="F68" s="656">
        <v>49018</v>
      </c>
      <c r="G68" s="657">
        <v>9.9698630136986299</v>
      </c>
      <c r="H68" s="658" t="s">
        <v>950</v>
      </c>
      <c r="I68" s="556" t="s">
        <v>589</v>
      </c>
      <c r="J68" s="669">
        <v>9.7000000000000003E-3</v>
      </c>
      <c r="L68" s="675">
        <v>130300000</v>
      </c>
      <c r="M68" s="675">
        <v>88969.817534166912</v>
      </c>
      <c r="N68" s="675">
        <v>23680.575748764179</v>
      </c>
      <c r="O68" s="568"/>
    </row>
    <row r="69" spans="1:15">
      <c r="A69" s="849"/>
      <c r="B69" s="667" t="s">
        <v>909</v>
      </c>
      <c r="C69" s="654" t="s">
        <v>962</v>
      </c>
      <c r="D69" s="655" t="s">
        <v>946</v>
      </c>
      <c r="E69" s="656">
        <v>45441</v>
      </c>
      <c r="F69" s="656">
        <v>47988</v>
      </c>
      <c r="G69" s="657">
        <v>6.978082191780822</v>
      </c>
      <c r="H69" s="658" t="s">
        <v>950</v>
      </c>
      <c r="I69" s="556" t="s">
        <v>589</v>
      </c>
      <c r="J69" s="669">
        <v>8.0000000000000002E-3</v>
      </c>
      <c r="L69" s="675">
        <v>1000000000</v>
      </c>
      <c r="M69" s="675">
        <v>682807.50218086655</v>
      </c>
      <c r="N69" s="675">
        <v>181738.87758069209</v>
      </c>
      <c r="O69" s="568"/>
    </row>
    <row r="70" spans="1:15">
      <c r="A70" s="849"/>
      <c r="B70" s="667" t="s">
        <v>927</v>
      </c>
      <c r="C70" s="654" t="s">
        <v>963</v>
      </c>
      <c r="D70" s="655" t="s">
        <v>946</v>
      </c>
      <c r="E70" s="656">
        <v>45594</v>
      </c>
      <c r="F70" s="656">
        <v>49963</v>
      </c>
      <c r="G70" s="657">
        <v>11.96986301369863</v>
      </c>
      <c r="H70" s="658" t="s">
        <v>947</v>
      </c>
      <c r="I70" s="556" t="s">
        <v>589</v>
      </c>
      <c r="J70" s="669">
        <v>6.7118999999999998E-2</v>
      </c>
      <c r="L70" s="675">
        <v>1104857771.8</v>
      </c>
      <c r="M70" s="675">
        <v>754405.17542787571</v>
      </c>
      <c r="N70" s="675">
        <v>200795.61133323636</v>
      </c>
      <c r="O70" s="568"/>
    </row>
    <row r="71" spans="1:15">
      <c r="A71" s="849"/>
      <c r="B71" s="667" t="s">
        <v>927</v>
      </c>
      <c r="C71" s="654" t="s">
        <v>964</v>
      </c>
      <c r="D71" s="655" t="s">
        <v>946</v>
      </c>
      <c r="E71" s="656">
        <v>45594</v>
      </c>
      <c r="F71" s="656">
        <v>51058</v>
      </c>
      <c r="G71" s="657">
        <v>14.96986301369863</v>
      </c>
      <c r="H71" s="658" t="s">
        <v>947</v>
      </c>
      <c r="I71" s="556" t="s">
        <v>589</v>
      </c>
      <c r="J71" s="669">
        <v>6.6052E-2</v>
      </c>
      <c r="L71" s="675">
        <v>789208616.14999998</v>
      </c>
      <c r="M71" s="675">
        <v>538877.56389299978</v>
      </c>
      <c r="N71" s="675">
        <v>143429.88807611223</v>
      </c>
      <c r="O71" s="568"/>
    </row>
    <row r="72" spans="1:15">
      <c r="A72" s="849"/>
      <c r="B72" s="667" t="s">
        <v>927</v>
      </c>
      <c r="C72" s="654" t="s">
        <v>965</v>
      </c>
      <c r="D72" s="655" t="s">
        <v>946</v>
      </c>
      <c r="E72" s="656">
        <v>45742</v>
      </c>
      <c r="F72" s="656">
        <v>48745</v>
      </c>
      <c r="G72" s="657">
        <v>8.2273972602739729</v>
      </c>
      <c r="H72" s="658" t="s">
        <v>947</v>
      </c>
      <c r="I72" s="556" t="s">
        <v>589</v>
      </c>
      <c r="J72" s="669">
        <v>7.4118000000000003E-2</v>
      </c>
      <c r="L72" s="675">
        <v>511117752.37</v>
      </c>
      <c r="M72" s="675">
        <v>348995.0358160584</v>
      </c>
      <c r="N72" s="675">
        <v>92889.966627289919</v>
      </c>
      <c r="O72" s="555"/>
    </row>
    <row r="73" spans="1:15">
      <c r="A73" s="849"/>
      <c r="B73" s="667" t="s">
        <v>927</v>
      </c>
      <c r="C73" s="654" t="s">
        <v>966</v>
      </c>
      <c r="D73" s="655" t="s">
        <v>946</v>
      </c>
      <c r="E73" s="656">
        <v>45742</v>
      </c>
      <c r="F73" s="656">
        <v>48653</v>
      </c>
      <c r="G73" s="657">
        <v>7.9753424657534246</v>
      </c>
      <c r="H73" s="658" t="s">
        <v>947</v>
      </c>
      <c r="I73" s="556" t="s">
        <v>589</v>
      </c>
      <c r="J73" s="669">
        <v>7.4118000000000003E-2</v>
      </c>
      <c r="L73" s="675">
        <v>920010048.24000001</v>
      </c>
      <c r="M73" s="675">
        <v>628189.76302005292</v>
      </c>
      <c r="N73" s="675">
        <v>167201.59353009594</v>
      </c>
      <c r="O73" s="555"/>
    </row>
    <row r="74" spans="1:15">
      <c r="A74" s="849"/>
      <c r="B74" s="667" t="s">
        <v>927</v>
      </c>
      <c r="C74" s="654" t="s">
        <v>967</v>
      </c>
      <c r="D74" s="655" t="s">
        <v>946</v>
      </c>
      <c r="E74" s="656">
        <v>45842</v>
      </c>
      <c r="F74" s="656">
        <v>49475</v>
      </c>
      <c r="G74" s="657">
        <v>9.9534246575342458</v>
      </c>
      <c r="H74" s="658" t="s">
        <v>947</v>
      </c>
      <c r="I74" s="556" t="s">
        <v>589</v>
      </c>
      <c r="J74" s="669">
        <v>6.7000000000000004E-2</v>
      </c>
      <c r="L74" s="675">
        <v>585723376.65999997</v>
      </c>
      <c r="M74" s="675">
        <v>399936.31578615739</v>
      </c>
      <c r="N74" s="675">
        <v>106448.70904696132</v>
      </c>
      <c r="O74" s="555"/>
    </row>
    <row r="75" spans="1:15">
      <c r="A75" s="849"/>
      <c r="B75" s="667" t="s">
        <v>927</v>
      </c>
      <c r="C75" s="654" t="s">
        <v>968</v>
      </c>
      <c r="D75" s="655" t="s">
        <v>946</v>
      </c>
      <c r="E75" s="656">
        <v>45953</v>
      </c>
      <c r="F75" s="656">
        <v>50328</v>
      </c>
      <c r="G75" s="657">
        <v>11.986301369863014</v>
      </c>
      <c r="H75" s="658" t="s">
        <v>947</v>
      </c>
      <c r="I75" s="556" t="s">
        <v>589</v>
      </c>
      <c r="J75" s="669">
        <v>6.6598000000000004E-2</v>
      </c>
      <c r="L75" s="675">
        <v>1002466249.78</v>
      </c>
      <c r="M75" s="675">
        <v>684491.47603290249</v>
      </c>
      <c r="N75" s="675">
        <v>182187.0910475429</v>
      </c>
      <c r="O75" s="555"/>
    </row>
    <row r="76" spans="1:15">
      <c r="A76" s="849"/>
      <c r="B76" s="667" t="s">
        <v>927</v>
      </c>
      <c r="C76" s="654" t="s">
        <v>969</v>
      </c>
      <c r="D76" s="655" t="s">
        <v>946</v>
      </c>
      <c r="E76" s="656">
        <v>45953</v>
      </c>
      <c r="F76" s="656">
        <v>51424</v>
      </c>
      <c r="G76" s="657">
        <v>14.989041095890411</v>
      </c>
      <c r="H76" s="658" t="s">
        <v>947</v>
      </c>
      <c r="I76" s="556" t="s">
        <v>589</v>
      </c>
      <c r="J76" s="669">
        <v>6.6381999999999997E-2</v>
      </c>
      <c r="L76" s="675">
        <v>1002466250.14</v>
      </c>
      <c r="M76" s="675">
        <v>684491.47627871309</v>
      </c>
      <c r="N76" s="675">
        <v>182187.09111296889</v>
      </c>
      <c r="O76" s="555"/>
    </row>
    <row r="77" spans="1:15" ht="14.55" customHeight="1">
      <c r="A77" s="849"/>
      <c r="B77" s="667" t="s">
        <v>927</v>
      </c>
      <c r="C77" s="654">
        <v>0</v>
      </c>
      <c r="D77" s="655" t="s">
        <v>946</v>
      </c>
      <c r="E77" s="656">
        <v>45742</v>
      </c>
      <c r="F77" s="656">
        <v>48653</v>
      </c>
      <c r="G77" s="657">
        <v>7.9753424657534246</v>
      </c>
      <c r="H77" s="658" t="s">
        <v>950</v>
      </c>
      <c r="I77" s="556"/>
      <c r="J77" s="669">
        <v>-6.0000000000000001E-3</v>
      </c>
      <c r="L77" s="675">
        <v>-2977288</v>
      </c>
      <c r="M77" s="675">
        <v>-2032.9145825530677</v>
      </c>
      <c r="N77" s="675">
        <v>-541.0889793544635</v>
      </c>
      <c r="O77" s="568"/>
    </row>
    <row r="78" spans="1:15" ht="14.55" customHeight="1">
      <c r="B78" s="666"/>
      <c r="C78" s="562"/>
      <c r="D78" s="563"/>
      <c r="E78" s="564"/>
      <c r="F78" s="564"/>
      <c r="G78" s="566"/>
      <c r="H78" s="679"/>
      <c r="I78" s="563"/>
      <c r="L78" s="680"/>
      <c r="M78" s="558">
        <f>SUM(M55:M77)</f>
        <v>10439018.747385796</v>
      </c>
      <c r="N78" s="558">
        <f>SUM(N55:N77)</f>
        <v>2778492.5387231028</v>
      </c>
      <c r="O78" s="568"/>
    </row>
    <row r="79" spans="1:15">
      <c r="B79" s="666"/>
      <c r="C79" s="562"/>
      <c r="D79" s="563"/>
      <c r="E79" s="564"/>
      <c r="F79" s="564"/>
      <c r="G79" s="566"/>
      <c r="H79" s="679"/>
      <c r="I79" s="563"/>
      <c r="J79" s="680"/>
      <c r="K79" s="546"/>
      <c r="L79" s="680"/>
      <c r="M79" s="554"/>
      <c r="N79" s="555"/>
      <c r="O79" s="568"/>
    </row>
    <row r="80" spans="1:15">
      <c r="B80" s="666"/>
      <c r="C80" s="562"/>
      <c r="D80" s="563"/>
      <c r="E80" s="564"/>
      <c r="F80" s="564"/>
      <c r="G80" s="566"/>
      <c r="H80" s="679"/>
      <c r="I80" s="563"/>
      <c r="J80" s="680"/>
      <c r="L80" s="680"/>
      <c r="M80" s="554"/>
      <c r="N80" s="555"/>
      <c r="O80" s="555"/>
    </row>
    <row r="81" spans="1:15" ht="15" thickBot="1">
      <c r="A81" s="548" t="s">
        <v>597</v>
      </c>
      <c r="B81" s="548"/>
      <c r="C81" s="548"/>
      <c r="D81" s="548"/>
      <c r="E81" s="548"/>
      <c r="F81" s="548"/>
      <c r="G81" s="549"/>
      <c r="H81" s="651"/>
      <c r="I81" s="550"/>
      <c r="J81" s="550"/>
      <c r="K81" s="546"/>
      <c r="L81" s="550"/>
      <c r="M81" s="551">
        <f>+M86+M93+M96</f>
        <v>7713791.5658524502</v>
      </c>
      <c r="N81" s="552">
        <f>+N86+N93+N96</f>
        <v>2053134.7657895098</v>
      </c>
      <c r="O81" s="555"/>
    </row>
    <row r="82" spans="1:15" ht="15" thickTop="1">
      <c r="A82" s="553"/>
      <c r="B82" s="553"/>
      <c r="C82" s="547"/>
      <c r="D82" s="547"/>
      <c r="E82" s="547"/>
      <c r="F82" s="547"/>
      <c r="G82" s="547"/>
      <c r="H82" s="650"/>
      <c r="I82" s="547"/>
      <c r="J82" s="571"/>
      <c r="L82" s="571"/>
      <c r="M82" s="554"/>
      <c r="N82" s="555"/>
      <c r="O82" s="568"/>
    </row>
    <row r="83" spans="1:15">
      <c r="A83" s="850" t="s">
        <v>598</v>
      </c>
      <c r="B83" s="667" t="s">
        <v>909</v>
      </c>
      <c r="C83" s="654" t="s">
        <v>970</v>
      </c>
      <c r="D83" s="668" t="s">
        <v>971</v>
      </c>
      <c r="E83" s="656">
        <v>43266</v>
      </c>
      <c r="F83" s="656">
        <v>45823</v>
      </c>
      <c r="G83" s="657">
        <v>7.0054794520547947</v>
      </c>
      <c r="H83" s="677" t="s">
        <v>921</v>
      </c>
      <c r="I83" s="678"/>
      <c r="J83" s="669">
        <v>4.8500000000000001E-2</v>
      </c>
      <c r="L83" s="660">
        <v>3.8666699547320604E-3</v>
      </c>
      <c r="M83" s="660">
        <v>6.3623020230098933E-4</v>
      </c>
      <c r="N83" s="660">
        <v>1.6934167020691318E-4</v>
      </c>
      <c r="O83" s="568"/>
    </row>
    <row r="84" spans="1:15">
      <c r="A84" s="851"/>
      <c r="B84" s="667" t="s">
        <v>909</v>
      </c>
      <c r="C84" s="654" t="s">
        <v>972</v>
      </c>
      <c r="D84" s="668" t="s">
        <v>971</v>
      </c>
      <c r="E84" s="656">
        <v>43266</v>
      </c>
      <c r="F84" s="656">
        <v>47832</v>
      </c>
      <c r="G84" s="657">
        <v>12.509589041095891</v>
      </c>
      <c r="H84" s="677" t="s">
        <v>921</v>
      </c>
      <c r="I84" s="678"/>
      <c r="J84" s="669">
        <v>3.2000000000000001E-2</v>
      </c>
      <c r="L84" s="660">
        <v>9922873.5698111001</v>
      </c>
      <c r="M84" s="660">
        <v>1632730.9888452913</v>
      </c>
      <c r="N84" s="660">
        <v>434574.45378998888</v>
      </c>
      <c r="O84" s="568"/>
    </row>
    <row r="85" spans="1:15">
      <c r="A85" s="852"/>
      <c r="B85" s="667" t="s">
        <v>909</v>
      </c>
      <c r="C85" s="654" t="s">
        <v>973</v>
      </c>
      <c r="D85" s="668" t="s">
        <v>971</v>
      </c>
      <c r="E85" s="656">
        <v>43266</v>
      </c>
      <c r="F85" s="656">
        <v>47832</v>
      </c>
      <c r="G85" s="657">
        <v>12.509589041095891</v>
      </c>
      <c r="H85" s="677" t="s">
        <v>921</v>
      </c>
      <c r="I85" s="678"/>
      <c r="J85" s="669">
        <v>2.3E-2</v>
      </c>
      <c r="L85" s="660">
        <v>5057173.1233999999</v>
      </c>
      <c r="M85" s="660">
        <v>832118.15775335929</v>
      </c>
      <c r="N85" s="660">
        <v>221480.02112101932</v>
      </c>
      <c r="O85" s="568"/>
    </row>
    <row r="86" spans="1:15">
      <c r="B86" s="666"/>
      <c r="C86" s="562"/>
      <c r="D86" s="563"/>
      <c r="E86" s="564"/>
      <c r="F86" s="564"/>
      <c r="G86" s="566"/>
      <c r="H86" s="681"/>
      <c r="I86" s="682"/>
      <c r="J86" s="572"/>
      <c r="K86" s="546"/>
      <c r="L86" s="546"/>
      <c r="M86" s="558">
        <f>SUM(M83:M85)</f>
        <v>2464849.1472348808</v>
      </c>
      <c r="N86" s="559">
        <f>SUM(N83:N85)</f>
        <v>656054.47508034995</v>
      </c>
      <c r="O86" s="568"/>
    </row>
    <row r="87" spans="1:15">
      <c r="B87" s="666"/>
      <c r="C87" s="562"/>
      <c r="D87" s="563"/>
      <c r="E87" s="564"/>
      <c r="F87" s="564"/>
      <c r="G87" s="566"/>
      <c r="H87" s="681"/>
      <c r="I87" s="682"/>
      <c r="J87" s="572"/>
      <c r="L87" s="572"/>
      <c r="M87" s="554"/>
      <c r="N87" s="555"/>
      <c r="O87" s="555"/>
    </row>
    <row r="88" spans="1:15">
      <c r="A88" s="853" t="s">
        <v>599</v>
      </c>
      <c r="B88" s="667" t="s">
        <v>909</v>
      </c>
      <c r="C88" s="653" t="s">
        <v>974</v>
      </c>
      <c r="D88" s="668" t="s">
        <v>971</v>
      </c>
      <c r="E88" s="656">
        <v>44232</v>
      </c>
      <c r="F88" s="656">
        <v>54969</v>
      </c>
      <c r="G88" s="657">
        <v>29.416438356164385</v>
      </c>
      <c r="H88" s="683" t="s">
        <v>921</v>
      </c>
      <c r="I88" s="684"/>
      <c r="J88" s="669">
        <v>3.85E-2</v>
      </c>
      <c r="L88" s="675">
        <v>872686.81499999994</v>
      </c>
      <c r="M88" s="675">
        <v>143593.76811391968</v>
      </c>
      <c r="N88" s="675">
        <v>38219.513056394775</v>
      </c>
      <c r="O88" s="560"/>
    </row>
    <row r="89" spans="1:15">
      <c r="A89" s="854"/>
      <c r="B89" s="667" t="s">
        <v>909</v>
      </c>
      <c r="C89" s="653" t="s">
        <v>970</v>
      </c>
      <c r="D89" s="668" t="s">
        <v>971</v>
      </c>
      <c r="E89" s="656">
        <v>44880</v>
      </c>
      <c r="F89" s="656">
        <v>54969</v>
      </c>
      <c r="G89" s="657">
        <v>27.641095890410959</v>
      </c>
      <c r="H89" s="683" t="s">
        <v>921</v>
      </c>
      <c r="I89" s="684"/>
      <c r="J89" s="669">
        <v>3.85E-2</v>
      </c>
      <c r="L89" s="675">
        <v>1899609.075</v>
      </c>
      <c r="M89" s="675">
        <v>312565.76853707538</v>
      </c>
      <c r="N89" s="675">
        <v>83193.801712254033</v>
      </c>
      <c r="O89" s="560"/>
    </row>
    <row r="90" spans="1:15">
      <c r="A90" s="854"/>
      <c r="B90" s="667" t="s">
        <v>909</v>
      </c>
      <c r="C90" s="653" t="s">
        <v>972</v>
      </c>
      <c r="D90" s="668" t="s">
        <v>971</v>
      </c>
      <c r="E90" s="656">
        <v>45184</v>
      </c>
      <c r="F90" s="656">
        <v>54969</v>
      </c>
      <c r="G90" s="657">
        <v>26.80821917808219</v>
      </c>
      <c r="H90" s="683" t="s">
        <v>921</v>
      </c>
      <c r="I90" s="684"/>
      <c r="J90" s="669">
        <v>3.85E-2</v>
      </c>
      <c r="L90" s="675">
        <v>1727634.09</v>
      </c>
      <c r="M90" s="675">
        <v>284268.63410920528</v>
      </c>
      <c r="N90" s="675">
        <v>75662.119015087577</v>
      </c>
      <c r="O90" s="560"/>
    </row>
    <row r="91" spans="1:15">
      <c r="A91" s="854"/>
      <c r="B91" s="667" t="s">
        <v>909</v>
      </c>
      <c r="C91" s="653" t="s">
        <v>975</v>
      </c>
      <c r="D91" s="668" t="s">
        <v>971</v>
      </c>
      <c r="E91" s="656">
        <v>45488</v>
      </c>
      <c r="F91" s="656">
        <v>54969</v>
      </c>
      <c r="G91" s="657">
        <v>25.975342465753425</v>
      </c>
      <c r="H91" s="683" t="s">
        <v>921</v>
      </c>
      <c r="I91" s="684"/>
      <c r="J91" s="669">
        <v>3.85E-2</v>
      </c>
      <c r="L91" s="675">
        <v>1523136.615</v>
      </c>
      <c r="M91" s="675">
        <v>250620.17913050586</v>
      </c>
      <c r="N91" s="675">
        <v>66706.106638800848</v>
      </c>
      <c r="O91" s="560"/>
    </row>
    <row r="92" spans="1:15">
      <c r="A92" s="855"/>
      <c r="B92" s="667" t="s">
        <v>909</v>
      </c>
      <c r="C92" s="653" t="s">
        <v>973</v>
      </c>
      <c r="D92" s="668" t="s">
        <v>971</v>
      </c>
      <c r="E92" s="656">
        <v>45762</v>
      </c>
      <c r="F92" s="656">
        <v>54969</v>
      </c>
      <c r="G92" s="657">
        <v>25.224657534246575</v>
      </c>
      <c r="H92" s="683" t="s">
        <v>921</v>
      </c>
      <c r="I92" s="684"/>
      <c r="J92" s="669">
        <v>4.1000000000000002E-2</v>
      </c>
      <c r="L92" s="675">
        <v>1368408.405</v>
      </c>
      <c r="M92" s="675">
        <v>225160.86620686337</v>
      </c>
      <c r="N92" s="675">
        <v>59929.750286622424</v>
      </c>
      <c r="O92" s="555"/>
    </row>
    <row r="93" spans="1:15" ht="20.100000000000001" customHeight="1">
      <c r="B93" s="666"/>
      <c r="C93" s="562"/>
      <c r="D93" s="563"/>
      <c r="E93" s="564"/>
      <c r="F93" s="564"/>
      <c r="G93" s="566"/>
      <c r="H93" s="679"/>
      <c r="I93" s="563"/>
      <c r="J93" s="680"/>
      <c r="K93" s="546"/>
      <c r="L93" s="680"/>
      <c r="M93" s="558">
        <f>SUM(M88:M92)</f>
        <v>1216209.2160975696</v>
      </c>
      <c r="N93" s="559">
        <f>SUM(N88:N92)</f>
        <v>323711.29070915969</v>
      </c>
      <c r="O93" s="623"/>
    </row>
    <row r="94" spans="1:15">
      <c r="B94" s="666"/>
      <c r="C94" s="562"/>
      <c r="D94" s="563"/>
      <c r="E94" s="564"/>
      <c r="F94" s="564"/>
      <c r="G94" s="566"/>
      <c r="H94" s="681"/>
      <c r="I94" s="682"/>
      <c r="J94" s="560"/>
      <c r="K94" s="560"/>
      <c r="L94" s="560"/>
      <c r="M94" s="560"/>
      <c r="N94" s="560"/>
    </row>
    <row r="95" spans="1:15">
      <c r="A95" s="685" t="s">
        <v>600</v>
      </c>
      <c r="B95" s="686" t="s">
        <v>927</v>
      </c>
      <c r="C95" s="653" t="s">
        <v>976</v>
      </c>
      <c r="D95" s="668" t="s">
        <v>590</v>
      </c>
      <c r="E95" s="656">
        <v>44403</v>
      </c>
      <c r="F95" s="656">
        <v>57161</v>
      </c>
      <c r="G95" s="657">
        <v>34.953424657534249</v>
      </c>
      <c r="H95" s="683" t="s">
        <v>921</v>
      </c>
      <c r="I95" s="684"/>
      <c r="J95" s="669">
        <v>4.4999999999999998E-2</v>
      </c>
      <c r="L95" s="675">
        <v>1073369000</v>
      </c>
      <c r="M95" s="675">
        <v>4032733.2025199998</v>
      </c>
      <c r="N95" s="675">
        <v>1073369</v>
      </c>
    </row>
    <row r="96" spans="1:15">
      <c r="B96" s="666"/>
      <c r="C96" s="562"/>
      <c r="D96" s="563"/>
      <c r="E96" s="564"/>
      <c r="F96" s="564"/>
      <c r="G96" s="566"/>
      <c r="H96" s="679"/>
      <c r="I96" s="563"/>
      <c r="J96" s="680"/>
      <c r="K96" s="546"/>
      <c r="L96" s="680"/>
      <c r="M96" s="558">
        <f>SUM(M95)</f>
        <v>4032733.2025199998</v>
      </c>
      <c r="N96" s="559">
        <f>SUM(N95)</f>
        <v>1073369</v>
      </c>
    </row>
    <row r="97" spans="1:15">
      <c r="B97" s="666"/>
      <c r="C97" s="562"/>
      <c r="D97" s="563"/>
      <c r="E97" s="564"/>
      <c r="F97" s="564"/>
      <c r="G97" s="566"/>
      <c r="H97" s="681"/>
      <c r="I97" s="682"/>
      <c r="J97" s="560"/>
      <c r="K97" s="560"/>
      <c r="L97" s="560"/>
      <c r="M97" s="560"/>
      <c r="N97" s="560"/>
    </row>
    <row r="98" spans="1:15">
      <c r="C98" s="562"/>
      <c r="D98" s="563"/>
      <c r="E98" s="564"/>
      <c r="F98" s="564"/>
      <c r="G98" s="566"/>
      <c r="H98" s="681"/>
      <c r="I98" s="682"/>
      <c r="J98" s="682"/>
      <c r="L98" s="682"/>
      <c r="M98" s="554"/>
      <c r="N98" s="555"/>
    </row>
    <row r="99" spans="1:15" ht="15" thickBot="1">
      <c r="A99" s="839" t="s">
        <v>601</v>
      </c>
      <c r="B99" s="839"/>
      <c r="C99" s="839"/>
      <c r="D99" s="839"/>
      <c r="E99" s="839"/>
      <c r="F99" s="839"/>
      <c r="G99" s="839"/>
      <c r="H99" s="839"/>
      <c r="I99" s="573"/>
      <c r="J99" s="573"/>
      <c r="K99" s="546"/>
      <c r="L99" s="573"/>
      <c r="M99" s="687">
        <f>+M6+M40+M53+M81</f>
        <v>28582383.06584128</v>
      </c>
      <c r="N99" s="574">
        <f>+N6+N40+N53+N81</f>
        <v>6507605.6580752293</v>
      </c>
      <c r="O99" s="577"/>
    </row>
    <row r="100" spans="1:15" ht="15" thickTop="1">
      <c r="C100" s="577"/>
      <c r="E100" s="575"/>
      <c r="F100" s="575"/>
      <c r="L100" s="624"/>
    </row>
    <row r="101" spans="1:15">
      <c r="D101" s="575"/>
      <c r="E101" s="575"/>
      <c r="F101" s="575"/>
    </row>
    <row r="102" spans="1:15">
      <c r="E102" s="575"/>
      <c r="F102" s="575"/>
    </row>
    <row r="103" spans="1:15">
      <c r="D103" s="575"/>
      <c r="E103" s="575"/>
      <c r="F103" s="575"/>
    </row>
    <row r="104" spans="1:15">
      <c r="E104" s="575"/>
      <c r="F104" s="575"/>
    </row>
    <row r="105" spans="1:15">
      <c r="D105" s="575"/>
      <c r="E105" s="575"/>
      <c r="F105" s="575"/>
    </row>
    <row r="106" spans="1:15">
      <c r="E106" s="575"/>
      <c r="F106" s="575"/>
    </row>
    <row r="107" spans="1:15">
      <c r="D107" s="575"/>
      <c r="E107" s="575"/>
      <c r="F107" s="575"/>
    </row>
    <row r="108" spans="1:15">
      <c r="E108" s="575"/>
      <c r="F108" s="575"/>
    </row>
  </sheetData>
  <mergeCells count="9">
    <mergeCell ref="A99:H99"/>
    <mergeCell ref="H4:J4"/>
    <mergeCell ref="A8:A30"/>
    <mergeCell ref="A33:A34"/>
    <mergeCell ref="A42:A43"/>
    <mergeCell ref="A46:A47"/>
    <mergeCell ref="A55:A77"/>
    <mergeCell ref="A83:A85"/>
    <mergeCell ref="A88:A92"/>
  </mergeCells>
  <hyperlinks>
    <hyperlink ref="A1" location="Contenido!A1" display="Volver al Contenido" xr:uid="{B5253B32-869F-4173-A932-E2D36AE288FD}"/>
  </hyperlinks>
  <pageMargins left="0.7" right="0.7" top="0.75" bottom="0.75" header="0.3" footer="0.3"/>
  <pageSetup orientation="portrait" horizontalDpi="4294967295" verticalDpi="4294967295" r:id="rId1"/>
  <headerFooter>
    <oddFooter>&amp;L_x000D_&amp;1#&amp;"Aptos"&amp;14&amp;K000000 Información Interna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E414C-E6A3-4A60-BDF3-06A2352E3B7B}">
  <sheetPr>
    <tabColor rgb="FFFFFF00"/>
  </sheetPr>
  <dimension ref="B9:P121"/>
  <sheetViews>
    <sheetView showGridLines="0" zoomScale="80" zoomScaleNormal="80" workbookViewId="0">
      <selection activeCell="F62" sqref="F62"/>
    </sheetView>
  </sheetViews>
  <sheetFormatPr baseColWidth="10" defaultColWidth="11.44140625" defaultRowHeight="14.4"/>
  <cols>
    <col min="1" max="1" width="2.5546875" customWidth="1"/>
    <col min="2" max="2" width="22.5546875" customWidth="1"/>
    <col min="3" max="3" width="37.21875" customWidth="1"/>
    <col min="4" max="6" width="13.77734375" customWidth="1"/>
    <col min="7" max="7" width="12.21875" customWidth="1"/>
    <col min="9" max="9" width="4.44140625" style="47" customWidth="1"/>
    <col min="11" max="11" width="2.77734375" customWidth="1"/>
    <col min="12" max="12" width="20.77734375" customWidth="1"/>
    <col min="13" max="13" width="23.44140625" customWidth="1"/>
    <col min="14" max="14" width="19.21875" bestFit="1" customWidth="1"/>
    <col min="15" max="15" width="18.77734375" style="703" bestFit="1" customWidth="1"/>
  </cols>
  <sheetData>
    <row r="9" spans="2:14">
      <c r="K9" s="447"/>
      <c r="M9" s="625"/>
      <c r="N9" s="625"/>
    </row>
    <row r="10" spans="2:14" ht="39.6">
      <c r="B10" s="645" t="s">
        <v>579</v>
      </c>
      <c r="C10" s="645" t="s">
        <v>581</v>
      </c>
      <c r="D10" s="645" t="s">
        <v>582</v>
      </c>
      <c r="E10" s="645" t="s">
        <v>602</v>
      </c>
      <c r="F10" s="645" t="s">
        <v>584</v>
      </c>
      <c r="G10" s="645" t="s">
        <v>585</v>
      </c>
      <c r="H10" s="857" t="s">
        <v>586</v>
      </c>
      <c r="I10" s="858"/>
      <c r="J10" s="859"/>
      <c r="K10" s="704"/>
      <c r="L10" s="645" t="s">
        <v>906</v>
      </c>
      <c r="M10" s="645" t="s">
        <v>907</v>
      </c>
      <c r="N10" s="645" t="s">
        <v>908</v>
      </c>
    </row>
    <row r="11" spans="2:14">
      <c r="B11" s="547"/>
      <c r="C11" s="547"/>
      <c r="D11" s="547"/>
      <c r="E11" s="547"/>
      <c r="F11" s="547"/>
      <c r="G11" s="547"/>
      <c r="H11" s="547"/>
      <c r="I11" s="547"/>
      <c r="J11" s="547"/>
      <c r="K11" s="447"/>
      <c r="L11" s="547"/>
      <c r="M11" s="547"/>
      <c r="N11" s="547"/>
    </row>
    <row r="12" spans="2:14" ht="14.55" customHeight="1" thickBot="1">
      <c r="B12" s="548" t="s">
        <v>587</v>
      </c>
      <c r="C12" s="548"/>
      <c r="D12" s="548"/>
      <c r="E12" s="548"/>
      <c r="F12" s="548"/>
      <c r="G12" s="548"/>
      <c r="H12" s="548"/>
      <c r="I12" s="549"/>
      <c r="J12" s="550"/>
      <c r="K12" s="704"/>
      <c r="L12" s="550"/>
      <c r="M12" s="551">
        <f>+M27+M35+M49+M20</f>
        <v>3180440.3318337016</v>
      </c>
      <c r="N12" s="552">
        <f>+N27+N35+N49+N20</f>
        <v>846519.19358483236</v>
      </c>
    </row>
    <row r="13" spans="2:14" ht="14.55" customHeight="1" thickTop="1">
      <c r="B13" s="553"/>
      <c r="C13" s="547"/>
      <c r="D13" s="547"/>
      <c r="E13" s="547"/>
      <c r="F13" s="547"/>
      <c r="G13" s="547"/>
      <c r="H13" s="547"/>
      <c r="I13" s="547"/>
      <c r="J13" s="547"/>
      <c r="K13" s="447"/>
      <c r="L13" s="547"/>
      <c r="M13" s="554"/>
      <c r="N13" s="554"/>
    </row>
    <row r="14" spans="2:14">
      <c r="B14" s="860" t="s">
        <v>9</v>
      </c>
      <c r="C14" s="705" t="s">
        <v>977</v>
      </c>
      <c r="D14" s="705" t="s">
        <v>588</v>
      </c>
      <c r="E14" s="706">
        <v>45041</v>
      </c>
      <c r="F14" s="706">
        <v>47598</v>
      </c>
      <c r="G14" s="707">
        <v>7.0054794520547947</v>
      </c>
      <c r="H14" s="707" t="s">
        <v>978</v>
      </c>
      <c r="I14" s="556"/>
      <c r="J14" s="708">
        <v>2.4400000000000002E-2</v>
      </c>
      <c r="K14" s="704"/>
      <c r="L14" s="709">
        <v>450000000000</v>
      </c>
      <c r="M14" s="709">
        <v>450000</v>
      </c>
      <c r="N14" s="709">
        <v>119773.86693921876</v>
      </c>
    </row>
    <row r="15" spans="2:14">
      <c r="B15" s="861"/>
      <c r="C15" s="705" t="s">
        <v>977</v>
      </c>
      <c r="D15" s="705" t="s">
        <v>588</v>
      </c>
      <c r="E15" s="706">
        <v>45217</v>
      </c>
      <c r="F15" s="706">
        <v>47598</v>
      </c>
      <c r="G15" s="707">
        <v>6.5232876712328771</v>
      </c>
      <c r="H15" s="707" t="s">
        <v>978</v>
      </c>
      <c r="I15" s="556"/>
      <c r="J15" s="708">
        <v>2.4400000000000002E-2</v>
      </c>
      <c r="K15" s="704"/>
      <c r="L15" s="709">
        <v>150000000000</v>
      </c>
      <c r="M15" s="709">
        <v>150000</v>
      </c>
      <c r="N15" s="709">
        <v>39924.622313072919</v>
      </c>
    </row>
    <row r="16" spans="2:14">
      <c r="B16" s="861"/>
      <c r="C16" s="705" t="s">
        <v>979</v>
      </c>
      <c r="D16" s="705" t="s">
        <v>588</v>
      </c>
      <c r="E16" s="706">
        <v>45287</v>
      </c>
      <c r="F16" s="706">
        <v>49670</v>
      </c>
      <c r="G16" s="707">
        <v>12.008219178082191</v>
      </c>
      <c r="H16" s="707" t="s">
        <v>911</v>
      </c>
      <c r="I16" s="556"/>
      <c r="J16" s="708">
        <v>6.1199999999999997E-2</v>
      </c>
      <c r="K16" s="704"/>
      <c r="L16" s="709">
        <v>250000000000</v>
      </c>
      <c r="M16" s="709">
        <v>250000</v>
      </c>
      <c r="N16" s="709">
        <v>66541.037188454866</v>
      </c>
    </row>
    <row r="17" spans="2:14">
      <c r="B17" s="861"/>
      <c r="C17" s="705" t="s">
        <v>977</v>
      </c>
      <c r="D17" s="705" t="s">
        <v>588</v>
      </c>
      <c r="E17" s="706">
        <v>45471</v>
      </c>
      <c r="F17" s="706">
        <v>49292</v>
      </c>
      <c r="G17" s="707">
        <v>10.468493150684932</v>
      </c>
      <c r="H17" s="707" t="s">
        <v>978</v>
      </c>
      <c r="I17" s="556"/>
      <c r="J17" s="708">
        <v>0.03</v>
      </c>
      <c r="K17" s="704"/>
      <c r="L17" s="709">
        <v>250000000000</v>
      </c>
      <c r="M17" s="709">
        <v>250000</v>
      </c>
      <c r="N17" s="709">
        <v>66541.037188454866</v>
      </c>
    </row>
    <row r="18" spans="2:14">
      <c r="B18" s="861"/>
      <c r="C18" s="705" t="s">
        <v>977</v>
      </c>
      <c r="D18" s="705" t="s">
        <v>588</v>
      </c>
      <c r="E18" s="706">
        <v>45770</v>
      </c>
      <c r="F18" s="706">
        <v>49788</v>
      </c>
      <c r="G18" s="707">
        <v>11.008219178082191</v>
      </c>
      <c r="H18" s="707" t="s">
        <v>978</v>
      </c>
      <c r="I18" s="556"/>
      <c r="J18" s="708">
        <v>0.03</v>
      </c>
      <c r="K18" s="704"/>
      <c r="L18" s="709">
        <v>400000000000</v>
      </c>
      <c r="M18" s="709">
        <v>400000</v>
      </c>
      <c r="N18" s="709">
        <v>106465.65950152779</v>
      </c>
    </row>
    <row r="19" spans="2:14">
      <c r="B19" s="862"/>
      <c r="C19" s="705" t="s">
        <v>977</v>
      </c>
      <c r="D19" s="705" t="s">
        <v>588</v>
      </c>
      <c r="E19" s="706">
        <v>45967</v>
      </c>
      <c r="F19" s="706">
        <v>49788</v>
      </c>
      <c r="G19" s="707">
        <v>10.468493150684932</v>
      </c>
      <c r="H19" s="707" t="s">
        <v>978</v>
      </c>
      <c r="I19" s="556"/>
      <c r="J19" s="708">
        <v>0.03</v>
      </c>
      <c r="K19" s="704"/>
      <c r="L19" s="709">
        <v>200000000000</v>
      </c>
      <c r="M19" s="709">
        <v>200000</v>
      </c>
      <c r="N19" s="709">
        <v>53232.829750763893</v>
      </c>
    </row>
    <row r="20" spans="2:14">
      <c r="M20" s="710">
        <f>SUM(M14:M19)</f>
        <v>1700000</v>
      </c>
      <c r="N20" s="711">
        <f>SUM(N14:N19)</f>
        <v>452479.05288149312</v>
      </c>
    </row>
    <row r="21" spans="2:14" ht="14.55" customHeight="1">
      <c r="B21" s="553"/>
      <c r="C21" s="547"/>
      <c r="D21" s="547"/>
      <c r="E21" s="547"/>
      <c r="F21" s="547"/>
      <c r="G21" s="547"/>
      <c r="H21" s="547"/>
      <c r="I21" s="547"/>
      <c r="J21" s="547"/>
      <c r="K21" s="447"/>
      <c r="L21" s="547"/>
      <c r="M21" s="554"/>
      <c r="N21" s="554"/>
    </row>
    <row r="22" spans="2:14" ht="14.55" customHeight="1">
      <c r="B22" s="866" t="s">
        <v>603</v>
      </c>
      <c r="C22" s="712" t="s">
        <v>977</v>
      </c>
      <c r="D22" s="713" t="s">
        <v>588</v>
      </c>
      <c r="E22" s="714">
        <v>42725</v>
      </c>
      <c r="F22" s="714">
        <v>46767</v>
      </c>
      <c r="G22" s="707">
        <v>11.073972602739726</v>
      </c>
      <c r="H22" s="715" t="s">
        <v>911</v>
      </c>
      <c r="I22" s="556"/>
      <c r="J22" s="716">
        <v>7.4999999999999997E-2</v>
      </c>
      <c r="K22" s="447"/>
      <c r="L22" s="717">
        <v>134874999998</v>
      </c>
      <c r="M22" s="717">
        <v>134874.99999800001</v>
      </c>
      <c r="N22" s="717">
        <v>35898.88956263908</v>
      </c>
    </row>
    <row r="23" spans="2:14">
      <c r="B23" s="866"/>
      <c r="C23" s="712" t="s">
        <v>980</v>
      </c>
      <c r="D23" s="713" t="s">
        <v>588</v>
      </c>
      <c r="E23" s="714">
        <v>42725</v>
      </c>
      <c r="F23" s="714">
        <v>48959</v>
      </c>
      <c r="G23" s="707">
        <v>17.079452054794519</v>
      </c>
      <c r="H23" s="715" t="s">
        <v>911</v>
      </c>
      <c r="I23" s="556"/>
      <c r="J23" s="716">
        <v>0.09</v>
      </c>
      <c r="K23" s="447"/>
      <c r="L23" s="717">
        <v>137999999999.01999</v>
      </c>
      <c r="M23" s="717">
        <v>137999.99999901999</v>
      </c>
      <c r="N23" s="717">
        <v>36730.652527766237</v>
      </c>
    </row>
    <row r="24" spans="2:14">
      <c r="B24" s="866"/>
      <c r="C24" s="712" t="s">
        <v>981</v>
      </c>
      <c r="D24" s="713" t="s">
        <v>588</v>
      </c>
      <c r="E24" s="714">
        <v>42725</v>
      </c>
      <c r="F24" s="714">
        <v>48959</v>
      </c>
      <c r="G24" s="707">
        <v>17.079452054794519</v>
      </c>
      <c r="H24" s="715" t="s">
        <v>911</v>
      </c>
      <c r="I24" s="556"/>
      <c r="J24" s="716">
        <v>0.09</v>
      </c>
      <c r="K24" s="447"/>
      <c r="L24" s="717">
        <v>137999999999</v>
      </c>
      <c r="M24" s="717">
        <v>137999.99999899999</v>
      </c>
      <c r="N24" s="717">
        <v>36730.652527760918</v>
      </c>
    </row>
    <row r="25" spans="2:14">
      <c r="B25" s="866"/>
      <c r="C25" s="712" t="s">
        <v>982</v>
      </c>
      <c r="D25" s="713" t="s">
        <v>930</v>
      </c>
      <c r="E25" s="714">
        <v>42725</v>
      </c>
      <c r="F25" s="714">
        <v>48959</v>
      </c>
      <c r="G25" s="707">
        <v>17.079452054794519</v>
      </c>
      <c r="H25" s="715" t="s">
        <v>930</v>
      </c>
      <c r="I25" s="556"/>
      <c r="J25" s="716">
        <v>7.3999999999999996E-2</v>
      </c>
      <c r="K25" s="447"/>
      <c r="L25" s="717">
        <v>560961563</v>
      </c>
      <c r="M25" s="717">
        <v>222770.57049478008</v>
      </c>
      <c r="N25" s="717">
        <v>59293.539263145874</v>
      </c>
    </row>
    <row r="26" spans="2:14">
      <c r="B26" s="866"/>
      <c r="C26" s="712" t="s">
        <v>983</v>
      </c>
      <c r="D26" s="713" t="s">
        <v>588</v>
      </c>
      <c r="E26" s="714">
        <v>43286</v>
      </c>
      <c r="F26" s="714">
        <v>49498</v>
      </c>
      <c r="G26" s="707">
        <v>17.019178082191782</v>
      </c>
      <c r="H26" s="715" t="s">
        <v>984</v>
      </c>
      <c r="I26" s="556"/>
      <c r="J26" s="716">
        <v>8.2000000000000003E-2</v>
      </c>
      <c r="K26" s="447"/>
      <c r="L26" s="717">
        <v>0</v>
      </c>
      <c r="M26" s="717">
        <v>0</v>
      </c>
      <c r="N26" s="717">
        <v>0</v>
      </c>
    </row>
    <row r="27" spans="2:14">
      <c r="H27" s="576"/>
      <c r="J27" s="572"/>
      <c r="K27" s="447"/>
      <c r="L27" s="718"/>
      <c r="M27" s="710">
        <f>SUM(M22:M26)</f>
        <v>633645.57049080008</v>
      </c>
      <c r="N27" s="711">
        <f>SUM(N22:N26)</f>
        <v>168653.7338813121</v>
      </c>
    </row>
    <row r="28" spans="2:14">
      <c r="H28" s="576"/>
      <c r="J28" s="572"/>
      <c r="K28" s="447"/>
      <c r="L28" s="718"/>
      <c r="M28" s="554"/>
      <c r="N28" s="554"/>
    </row>
    <row r="29" spans="2:14">
      <c r="B29" s="853" t="s">
        <v>604</v>
      </c>
      <c r="C29" s="712" t="s">
        <v>985</v>
      </c>
      <c r="D29" s="713" t="s">
        <v>588</v>
      </c>
      <c r="E29" s="714">
        <v>44496</v>
      </c>
      <c r="F29" s="714">
        <v>48148</v>
      </c>
      <c r="G29" s="707">
        <v>10.005479452054795</v>
      </c>
      <c r="H29" s="715" t="s">
        <v>911</v>
      </c>
      <c r="I29" s="556"/>
      <c r="J29" s="716">
        <v>3.0499999999999999E-2</v>
      </c>
      <c r="K29" s="447"/>
      <c r="L29" s="717">
        <v>135471428567.8486</v>
      </c>
      <c r="M29" s="717">
        <v>135471.4285678486</v>
      </c>
      <c r="N29" s="717">
        <v>36057.637465225285</v>
      </c>
    </row>
    <row r="30" spans="2:14">
      <c r="B30" s="854"/>
      <c r="C30" s="712" t="s">
        <v>985</v>
      </c>
      <c r="D30" s="713" t="s">
        <v>588</v>
      </c>
      <c r="E30" s="714">
        <v>44476</v>
      </c>
      <c r="F30" s="714">
        <v>47033</v>
      </c>
      <c r="G30" s="707">
        <v>7.0054794520547947</v>
      </c>
      <c r="H30" s="715" t="s">
        <v>911</v>
      </c>
      <c r="I30" s="556"/>
      <c r="J30" s="716">
        <v>2.5000000000000001E-2</v>
      </c>
      <c r="K30" s="447"/>
      <c r="L30" s="717">
        <v>52875000000</v>
      </c>
      <c r="M30" s="717">
        <v>52875</v>
      </c>
      <c r="N30" s="717">
        <v>14073.429365358203</v>
      </c>
    </row>
    <row r="31" spans="2:14">
      <c r="B31" s="854"/>
      <c r="C31" s="712" t="s">
        <v>985</v>
      </c>
      <c r="D31" s="713" t="s">
        <v>588</v>
      </c>
      <c r="E31" s="714">
        <v>44769</v>
      </c>
      <c r="F31" s="714">
        <v>46595</v>
      </c>
      <c r="G31" s="707">
        <v>5.0027397260273974</v>
      </c>
      <c r="H31" s="715" t="s">
        <v>911</v>
      </c>
      <c r="I31" s="556"/>
      <c r="J31" s="716">
        <v>3.6400000000000002E-2</v>
      </c>
      <c r="K31" s="447"/>
      <c r="L31" s="717">
        <v>194000000000</v>
      </c>
      <c r="M31" s="717">
        <v>194000</v>
      </c>
      <c r="N31" s="717">
        <v>51635.844858240969</v>
      </c>
    </row>
    <row r="32" spans="2:14">
      <c r="B32" s="854"/>
      <c r="C32" s="712" t="s">
        <v>977</v>
      </c>
      <c r="D32" s="713" t="s">
        <v>588</v>
      </c>
      <c r="E32" s="714">
        <v>45596</v>
      </c>
      <c r="F32" s="714">
        <v>49248</v>
      </c>
      <c r="G32" s="707">
        <v>10.005479452054795</v>
      </c>
      <c r="H32" s="715" t="s">
        <v>984</v>
      </c>
      <c r="I32" s="556"/>
      <c r="J32" s="716">
        <v>2.8199999999999999E-2</v>
      </c>
      <c r="K32" s="447"/>
      <c r="L32" s="717">
        <v>208670000000</v>
      </c>
      <c r="M32" s="717">
        <v>208670</v>
      </c>
      <c r="N32" s="717">
        <v>55540.472920459506</v>
      </c>
    </row>
    <row r="33" spans="2:14">
      <c r="B33" s="854"/>
      <c r="C33" s="712" t="s">
        <v>985</v>
      </c>
      <c r="D33" s="713" t="s">
        <v>588</v>
      </c>
      <c r="E33" s="714">
        <v>45625</v>
      </c>
      <c r="F33" s="714">
        <v>49277</v>
      </c>
      <c r="G33" s="707">
        <v>10.005479452054795</v>
      </c>
      <c r="H33" s="715" t="s">
        <v>984</v>
      </c>
      <c r="I33" s="556"/>
      <c r="J33" s="716">
        <v>2.5000000000000001E-2</v>
      </c>
      <c r="K33" s="447"/>
      <c r="L33" s="717">
        <v>80000000000</v>
      </c>
      <c r="M33" s="717">
        <v>80000</v>
      </c>
      <c r="N33" s="717">
        <v>21293.131900305558</v>
      </c>
    </row>
    <row r="34" spans="2:14">
      <c r="B34" s="855"/>
      <c r="C34" s="712" t="s">
        <v>985</v>
      </c>
      <c r="D34" s="713" t="s">
        <v>588</v>
      </c>
      <c r="E34" s="714">
        <v>45987</v>
      </c>
      <c r="F34" s="714">
        <v>49639</v>
      </c>
      <c r="G34" s="707">
        <v>10.005479452054795</v>
      </c>
      <c r="H34" s="715" t="s">
        <v>984</v>
      </c>
      <c r="I34" s="556"/>
      <c r="J34" s="716">
        <v>2.5000000000000001E-2</v>
      </c>
      <c r="K34" s="447"/>
      <c r="L34" s="717">
        <v>46000000000</v>
      </c>
      <c r="M34" s="717">
        <v>46000</v>
      </c>
      <c r="N34" s="717">
        <v>12243.550842675695</v>
      </c>
    </row>
    <row r="35" spans="2:14">
      <c r="C35" s="562"/>
      <c r="D35" s="719"/>
      <c r="E35" s="564"/>
      <c r="F35" s="564"/>
      <c r="G35" s="720"/>
      <c r="H35" s="721"/>
      <c r="I35" s="722"/>
      <c r="J35" s="567"/>
      <c r="K35" s="567"/>
      <c r="L35" s="567"/>
      <c r="M35" s="710">
        <f>SUM(M29:M34)</f>
        <v>717016.42856784863</v>
      </c>
      <c r="N35" s="711">
        <f>SUM(N29:N34)</f>
        <v>190844.06735226521</v>
      </c>
    </row>
    <row r="36" spans="2:14" ht="10.050000000000001" customHeight="1">
      <c r="C36" s="562"/>
      <c r="D36" s="719"/>
      <c r="E36" s="564"/>
      <c r="F36" s="564"/>
      <c r="G36" s="720"/>
      <c r="H36" s="721"/>
      <c r="I36" s="722"/>
      <c r="J36" s="567"/>
      <c r="K36" s="567"/>
      <c r="L36" s="723"/>
      <c r="M36" s="554"/>
      <c r="N36" s="554"/>
    </row>
    <row r="37" spans="2:14">
      <c r="B37" s="863" t="s">
        <v>605</v>
      </c>
      <c r="C37" s="712" t="s">
        <v>977</v>
      </c>
      <c r="D37" s="713" t="s">
        <v>588</v>
      </c>
      <c r="E37" s="714">
        <v>43231</v>
      </c>
      <c r="F37" s="714">
        <v>47068</v>
      </c>
      <c r="G37" s="707">
        <v>10.512328767123288</v>
      </c>
      <c r="H37" s="715" t="s">
        <v>978</v>
      </c>
      <c r="I37" s="556"/>
      <c r="J37" s="716">
        <v>2.1999999999999999E-2</v>
      </c>
      <c r="K37" s="567"/>
      <c r="L37" s="717">
        <v>25485714286.578575</v>
      </c>
      <c r="M37" s="717">
        <v>25485.714286578575</v>
      </c>
      <c r="N37" s="717">
        <v>6783.383448470242</v>
      </c>
    </row>
    <row r="38" spans="2:14">
      <c r="B38" s="863"/>
      <c r="C38" s="712" t="s">
        <v>986</v>
      </c>
      <c r="D38" s="713" t="s">
        <v>588</v>
      </c>
      <c r="E38" s="714">
        <v>43608</v>
      </c>
      <c r="F38" s="714">
        <v>47261</v>
      </c>
      <c r="G38" s="707">
        <v>10.008219178082191</v>
      </c>
      <c r="H38" s="715" t="s">
        <v>978</v>
      </c>
      <c r="I38" s="556"/>
      <c r="J38" s="716">
        <v>3.3000000000000002E-2</v>
      </c>
      <c r="K38" s="567"/>
      <c r="L38" s="717">
        <v>4499999999.4914293</v>
      </c>
      <c r="M38" s="717">
        <v>4499.9999994914297</v>
      </c>
      <c r="N38" s="717">
        <v>1197.7386692568243</v>
      </c>
    </row>
    <row r="39" spans="2:14">
      <c r="B39" s="863"/>
      <c r="C39" s="712" t="s">
        <v>986</v>
      </c>
      <c r="D39" s="713" t="s">
        <v>588</v>
      </c>
      <c r="E39" s="714">
        <v>43936</v>
      </c>
      <c r="F39" s="714">
        <v>47588</v>
      </c>
      <c r="G39" s="707">
        <v>10.005479452054795</v>
      </c>
      <c r="H39" s="715" t="s">
        <v>984</v>
      </c>
      <c r="I39" s="556"/>
      <c r="J39" s="716">
        <v>3.1899999999999998E-2</v>
      </c>
      <c r="K39" s="567"/>
      <c r="L39" s="717">
        <v>6428570000</v>
      </c>
      <c r="M39" s="717">
        <v>6428.57</v>
      </c>
      <c r="N39" s="717">
        <v>1711.0548617543411</v>
      </c>
    </row>
    <row r="40" spans="2:14">
      <c r="B40" s="863"/>
      <c r="C40" s="712" t="s">
        <v>979</v>
      </c>
      <c r="D40" s="713" t="s">
        <v>588</v>
      </c>
      <c r="E40" s="714">
        <v>44088</v>
      </c>
      <c r="F40" s="714">
        <v>47740</v>
      </c>
      <c r="G40" s="707">
        <v>10.005479452054795</v>
      </c>
      <c r="H40" s="715" t="s">
        <v>984</v>
      </c>
      <c r="I40" s="556"/>
      <c r="J40" s="716">
        <v>3.4500000000000003E-2</v>
      </c>
      <c r="K40" s="567"/>
      <c r="L40" s="717">
        <v>2578571428.579999</v>
      </c>
      <c r="M40" s="717">
        <v>2578.5714285799991</v>
      </c>
      <c r="N40" s="717">
        <v>686.32326928891564</v>
      </c>
    </row>
    <row r="41" spans="2:14">
      <c r="B41" s="863"/>
      <c r="C41" s="712" t="s">
        <v>979</v>
      </c>
      <c r="D41" s="713" t="s">
        <v>588</v>
      </c>
      <c r="E41" s="714">
        <v>44160</v>
      </c>
      <c r="F41" s="714">
        <v>47740</v>
      </c>
      <c r="G41" s="707">
        <v>9.8082191780821919</v>
      </c>
      <c r="H41" s="715" t="s">
        <v>984</v>
      </c>
      <c r="I41" s="556"/>
      <c r="J41" s="716">
        <v>3.4500000000000003E-2</v>
      </c>
      <c r="K41" s="567"/>
      <c r="L41" s="717">
        <v>5428571428.579999</v>
      </c>
      <c r="M41" s="717">
        <v>5428.5714285799986</v>
      </c>
      <c r="N41" s="717">
        <v>1444.891093237301</v>
      </c>
    </row>
    <row r="42" spans="2:14">
      <c r="B42" s="863"/>
      <c r="C42" s="712" t="s">
        <v>979</v>
      </c>
      <c r="D42" s="713" t="s">
        <v>588</v>
      </c>
      <c r="E42" s="714">
        <v>44183</v>
      </c>
      <c r="F42" s="714">
        <v>47740</v>
      </c>
      <c r="G42" s="707">
        <v>9.7452054794520553</v>
      </c>
      <c r="H42" s="715" t="s">
        <v>984</v>
      </c>
      <c r="I42" s="556"/>
      <c r="J42" s="716">
        <v>3.4500000000000003E-2</v>
      </c>
      <c r="K42" s="567"/>
      <c r="L42" s="717">
        <v>5564285714.2900028</v>
      </c>
      <c r="M42" s="717">
        <v>5564.2857142900029</v>
      </c>
      <c r="N42" s="717">
        <v>1481.0133705670369</v>
      </c>
    </row>
    <row r="43" spans="2:14">
      <c r="B43" s="863"/>
      <c r="C43" s="712" t="s">
        <v>979</v>
      </c>
      <c r="D43" s="713" t="s">
        <v>588</v>
      </c>
      <c r="E43" s="714">
        <v>44363</v>
      </c>
      <c r="F43" s="714">
        <v>47923</v>
      </c>
      <c r="G43" s="707">
        <v>9.7534246575342465</v>
      </c>
      <c r="H43" s="715" t="s">
        <v>984</v>
      </c>
      <c r="I43" s="556"/>
      <c r="J43" s="716">
        <v>3.9899999999999998E-2</v>
      </c>
      <c r="K43" s="567"/>
      <c r="L43" s="717">
        <v>5500000000</v>
      </c>
      <c r="M43" s="717">
        <v>5500</v>
      </c>
      <c r="N43" s="717">
        <v>1463.9028181460069</v>
      </c>
    </row>
    <row r="44" spans="2:14">
      <c r="B44" s="863"/>
      <c r="C44" s="712" t="s">
        <v>979</v>
      </c>
      <c r="D44" s="713" t="s">
        <v>588</v>
      </c>
      <c r="E44" s="714">
        <v>44476</v>
      </c>
      <c r="F44" s="714">
        <v>48015</v>
      </c>
      <c r="G44" s="707">
        <v>9.6958904109589046</v>
      </c>
      <c r="H44" s="715" t="s">
        <v>984</v>
      </c>
      <c r="I44" s="556"/>
      <c r="J44" s="716">
        <v>3.9899999999999998E-2</v>
      </c>
      <c r="K44" s="567"/>
      <c r="L44" s="717">
        <v>5500000000</v>
      </c>
      <c r="M44" s="717">
        <v>5500</v>
      </c>
      <c r="N44" s="717">
        <v>1463.9028181460069</v>
      </c>
    </row>
    <row r="45" spans="2:14">
      <c r="B45" s="863"/>
      <c r="C45" s="712" t="s">
        <v>979</v>
      </c>
      <c r="D45" s="713" t="s">
        <v>588</v>
      </c>
      <c r="E45" s="714">
        <v>44511</v>
      </c>
      <c r="F45" s="714">
        <v>48015</v>
      </c>
      <c r="G45" s="707">
        <v>9.6</v>
      </c>
      <c r="H45" s="715" t="s">
        <v>984</v>
      </c>
      <c r="I45" s="556"/>
      <c r="J45" s="716">
        <v>3.9899999999999998E-2</v>
      </c>
      <c r="K45" s="567"/>
      <c r="L45" s="717">
        <v>12571428571.425713</v>
      </c>
      <c r="M45" s="717">
        <v>12571.428571425713</v>
      </c>
      <c r="N45" s="717">
        <v>3346.0635843329696</v>
      </c>
    </row>
    <row r="46" spans="2:14">
      <c r="B46" s="863"/>
      <c r="C46" s="712" t="s">
        <v>979</v>
      </c>
      <c r="D46" s="713" t="s">
        <v>588</v>
      </c>
      <c r="E46" s="714">
        <v>44529</v>
      </c>
      <c r="F46" s="714">
        <v>48015</v>
      </c>
      <c r="G46" s="707">
        <v>9.5506849315068489</v>
      </c>
      <c r="H46" s="715" t="s">
        <v>984</v>
      </c>
      <c r="I46" s="556"/>
      <c r="J46" s="716">
        <v>3.9899999999999998E-2</v>
      </c>
      <c r="K46" s="567"/>
      <c r="L46" s="717">
        <v>15714285714.277145</v>
      </c>
      <c r="M46" s="717">
        <v>15714.285714277145</v>
      </c>
      <c r="N46" s="717">
        <v>4182.5794804148818</v>
      </c>
    </row>
    <row r="47" spans="2:14">
      <c r="B47" s="863"/>
      <c r="C47" s="712" t="s">
        <v>987</v>
      </c>
      <c r="D47" s="713" t="s">
        <v>588</v>
      </c>
      <c r="E47" s="714">
        <v>44722</v>
      </c>
      <c r="F47" s="714">
        <v>46548</v>
      </c>
      <c r="G47" s="707">
        <v>5.0027397260273974</v>
      </c>
      <c r="H47" s="715" t="s">
        <v>984</v>
      </c>
      <c r="I47" s="556"/>
      <c r="J47" s="716">
        <v>2.6499999999999999E-2</v>
      </c>
      <c r="K47" s="567"/>
      <c r="L47" s="717">
        <v>6450000000</v>
      </c>
      <c r="M47" s="717">
        <v>6450</v>
      </c>
      <c r="N47" s="717">
        <v>1716.7587594621357</v>
      </c>
    </row>
    <row r="48" spans="2:14">
      <c r="B48" s="863"/>
      <c r="C48" s="712" t="s">
        <v>987</v>
      </c>
      <c r="D48" s="713" t="s">
        <v>588</v>
      </c>
      <c r="E48" s="714">
        <v>44781</v>
      </c>
      <c r="F48" s="714">
        <v>46607</v>
      </c>
      <c r="G48" s="707">
        <v>5.0027397260273974</v>
      </c>
      <c r="H48" s="715" t="s">
        <v>984</v>
      </c>
      <c r="I48" s="556"/>
      <c r="J48" s="716">
        <v>2.1999999999999999E-2</v>
      </c>
      <c r="K48" s="567"/>
      <c r="L48" s="717">
        <v>34056905631.830002</v>
      </c>
      <c r="M48" s="717">
        <v>34056.905631829999</v>
      </c>
      <c r="N48" s="717">
        <v>9064.7272966851924</v>
      </c>
    </row>
    <row r="49" spans="2:16">
      <c r="C49" s="562"/>
      <c r="D49" s="562"/>
      <c r="E49" s="564"/>
      <c r="F49" s="564"/>
      <c r="G49" s="566"/>
      <c r="H49" s="569"/>
      <c r="I49" s="569"/>
      <c r="J49" s="569"/>
      <c r="K49" s="567"/>
      <c r="L49" s="569"/>
      <c r="M49" s="724">
        <f>SUM(M37:M48)</f>
        <v>129778.33277505286</v>
      </c>
      <c r="N49" s="725">
        <f>SUM(N37:N48)</f>
        <v>34542.339469761857</v>
      </c>
    </row>
    <row r="50" spans="2:16">
      <c r="C50" s="562"/>
      <c r="D50" s="562"/>
      <c r="E50" s="564"/>
      <c r="F50" s="564"/>
      <c r="G50" s="566"/>
      <c r="H50" s="569"/>
      <c r="I50" s="569"/>
      <c r="J50" s="569"/>
      <c r="K50" s="447"/>
      <c r="L50" s="569"/>
      <c r="M50" s="554"/>
      <c r="N50" s="554"/>
    </row>
    <row r="51" spans="2:16" ht="15" thickBot="1">
      <c r="B51" s="548" t="s">
        <v>593</v>
      </c>
      <c r="C51" s="548"/>
      <c r="D51" s="548"/>
      <c r="E51" s="548"/>
      <c r="F51" s="548"/>
      <c r="G51" s="548"/>
      <c r="H51" s="548"/>
      <c r="I51" s="549"/>
      <c r="J51" s="550"/>
      <c r="K51" s="704"/>
      <c r="L51" s="550"/>
      <c r="M51" s="551">
        <f>+M58+M67+M72+M62</f>
        <v>887306.41826010006</v>
      </c>
      <c r="N51" s="551">
        <f>+N58+N67+N72+N62</f>
        <v>236169.1575</v>
      </c>
    </row>
    <row r="52" spans="2:16" ht="15" thickTop="1">
      <c r="B52" s="553"/>
      <c r="C52" s="547"/>
      <c r="D52" s="726"/>
      <c r="E52" s="547"/>
      <c r="F52" s="547"/>
      <c r="G52" s="547"/>
      <c r="H52" s="547"/>
      <c r="I52" s="547"/>
      <c r="J52" s="547"/>
      <c r="K52" s="447"/>
      <c r="L52" s="547"/>
      <c r="M52" s="554"/>
      <c r="N52" s="554"/>
    </row>
    <row r="53" spans="2:16">
      <c r="B53" s="864" t="s">
        <v>16</v>
      </c>
      <c r="C53" s="712" t="s">
        <v>988</v>
      </c>
      <c r="D53" s="713" t="s">
        <v>590</v>
      </c>
      <c r="E53" s="714">
        <v>43728</v>
      </c>
      <c r="F53" s="714">
        <v>45913</v>
      </c>
      <c r="G53" s="707">
        <v>5.9863013698630141</v>
      </c>
      <c r="H53" s="715" t="s">
        <v>921</v>
      </c>
      <c r="I53" s="556"/>
      <c r="J53" s="716">
        <v>3.1E-2</v>
      </c>
      <c r="K53" s="567"/>
      <c r="L53" s="717">
        <v>0</v>
      </c>
      <c r="M53" s="717">
        <v>0</v>
      </c>
      <c r="N53" s="717">
        <v>0</v>
      </c>
    </row>
    <row r="54" spans="2:16">
      <c r="B54" s="864"/>
      <c r="C54" s="712" t="s">
        <v>989</v>
      </c>
      <c r="D54" s="713" t="s">
        <v>590</v>
      </c>
      <c r="E54" s="714">
        <v>44901</v>
      </c>
      <c r="F54" s="714">
        <v>47816</v>
      </c>
      <c r="G54" s="707">
        <v>7.9863013698630141</v>
      </c>
      <c r="H54" s="715" t="s">
        <v>990</v>
      </c>
      <c r="I54" s="556"/>
      <c r="J54" s="716">
        <v>0.02</v>
      </c>
      <c r="K54" s="567"/>
      <c r="L54" s="717">
        <v>39998463.670000002</v>
      </c>
      <c r="M54" s="717">
        <v>150277.4278852836</v>
      </c>
      <c r="N54" s="717">
        <v>39998.463669999997</v>
      </c>
    </row>
    <row r="55" spans="2:16">
      <c r="B55" s="864"/>
      <c r="C55" s="712" t="s">
        <v>989</v>
      </c>
      <c r="D55" s="713" t="s">
        <v>590</v>
      </c>
      <c r="E55" s="714">
        <v>44963</v>
      </c>
      <c r="F55" s="714">
        <v>47816</v>
      </c>
      <c r="G55" s="707">
        <v>7.816438356164384</v>
      </c>
      <c r="H55" s="715" t="s">
        <v>990</v>
      </c>
      <c r="I55" s="556"/>
      <c r="J55" s="716">
        <v>0.02</v>
      </c>
      <c r="K55" s="567"/>
      <c r="L55" s="717">
        <v>29999223.870000001</v>
      </c>
      <c r="M55" s="717">
        <v>112709.48401749961</v>
      </c>
      <c r="N55" s="717">
        <v>29999.223870000002</v>
      </c>
    </row>
    <row r="56" spans="2:16">
      <c r="B56" s="864"/>
      <c r="C56" s="712" t="s">
        <v>989</v>
      </c>
      <c r="D56" s="713" t="s">
        <v>590</v>
      </c>
      <c r="E56" s="714">
        <v>45000</v>
      </c>
      <c r="F56" s="714">
        <v>47816</v>
      </c>
      <c r="G56" s="707">
        <v>7.7150684931506852</v>
      </c>
      <c r="H56" s="715" t="s">
        <v>990</v>
      </c>
      <c r="I56" s="556"/>
      <c r="J56" s="716">
        <v>0.02</v>
      </c>
      <c r="K56" s="567"/>
      <c r="L56" s="717">
        <v>36000000</v>
      </c>
      <c r="M56" s="717">
        <v>135254.88</v>
      </c>
      <c r="N56" s="717">
        <v>36000</v>
      </c>
    </row>
    <row r="57" spans="2:16">
      <c r="B57" s="864"/>
      <c r="C57" s="712" t="s">
        <v>991</v>
      </c>
      <c r="D57" s="713" t="s">
        <v>590</v>
      </c>
      <c r="E57" s="714">
        <v>45734</v>
      </c>
      <c r="F57" s="714">
        <v>46041</v>
      </c>
      <c r="G57" s="707">
        <v>0.84109589041095889</v>
      </c>
      <c r="H57" s="715" t="s">
        <v>921</v>
      </c>
      <c r="I57" s="556"/>
      <c r="J57" s="716">
        <v>4.2500000000000003E-2</v>
      </c>
      <c r="K57" s="567"/>
      <c r="L57" s="717">
        <v>22500000</v>
      </c>
      <c r="M57" s="717">
        <v>84534.3</v>
      </c>
      <c r="N57" s="717">
        <v>22500</v>
      </c>
    </row>
    <row r="58" spans="2:16">
      <c r="B58" s="561"/>
      <c r="C58" s="562"/>
      <c r="D58" s="719"/>
      <c r="E58" s="565"/>
      <c r="F58" s="565"/>
      <c r="G58" s="727"/>
      <c r="H58" s="569"/>
      <c r="I58" s="569"/>
      <c r="J58" s="570"/>
      <c r="K58" s="704"/>
      <c r="L58" s="728"/>
      <c r="M58" s="710">
        <f>SUM(M53:M57)</f>
        <v>482776.0919027832</v>
      </c>
      <c r="N58" s="710">
        <f>SUM(N53:N57)</f>
        <v>128497.68754</v>
      </c>
    </row>
    <row r="59" spans="2:16" ht="6" customHeight="1">
      <c r="B59" s="561"/>
      <c r="C59" s="561"/>
      <c r="D59" s="561"/>
      <c r="E59" s="729"/>
      <c r="F59" s="729"/>
      <c r="G59" s="729"/>
      <c r="H59" s="561"/>
      <c r="I59" s="561"/>
      <c r="J59" s="561"/>
      <c r="K59" s="561"/>
      <c r="L59" s="561"/>
      <c r="M59" s="561"/>
      <c r="N59" s="561"/>
      <c r="O59" s="730"/>
      <c r="P59" s="561"/>
    </row>
    <row r="60" spans="2:16">
      <c r="B60" s="860" t="s">
        <v>594</v>
      </c>
      <c r="C60" s="712" t="s">
        <v>991</v>
      </c>
      <c r="D60" s="713" t="s">
        <v>590</v>
      </c>
      <c r="E60" s="714">
        <v>45386</v>
      </c>
      <c r="F60" s="714">
        <v>45751</v>
      </c>
      <c r="G60" s="707">
        <v>1</v>
      </c>
      <c r="H60" s="715" t="s">
        <v>921</v>
      </c>
      <c r="I60" s="556"/>
      <c r="J60" s="716">
        <v>5.9299999999999999E-2</v>
      </c>
      <c r="K60" s="567"/>
      <c r="L60" s="717">
        <v>0</v>
      </c>
      <c r="M60" s="717">
        <v>0</v>
      </c>
      <c r="N60" s="717">
        <v>0</v>
      </c>
    </row>
    <row r="61" spans="2:16">
      <c r="B61" s="862"/>
      <c r="C61" s="712" t="s">
        <v>992</v>
      </c>
      <c r="D61" s="713" t="s">
        <v>590</v>
      </c>
      <c r="E61" s="714">
        <v>46008</v>
      </c>
      <c r="F61" s="714">
        <v>47049</v>
      </c>
      <c r="G61" s="707">
        <v>2.8520547945205479</v>
      </c>
      <c r="H61" s="715" t="s">
        <v>990</v>
      </c>
      <c r="I61" s="556"/>
      <c r="J61" s="716">
        <v>0.01</v>
      </c>
      <c r="K61" s="567"/>
      <c r="L61" s="717">
        <v>21000000</v>
      </c>
      <c r="M61" s="717">
        <v>78898.679999999993</v>
      </c>
      <c r="N61" s="717">
        <v>21000</v>
      </c>
    </row>
    <row r="62" spans="2:16">
      <c r="E62" s="408"/>
      <c r="F62" s="408"/>
      <c r="G62" s="408"/>
      <c r="M62" s="710">
        <f>SUM(M60:M61)</f>
        <v>78898.679999999993</v>
      </c>
      <c r="N62" s="710">
        <f>SUM(N60:N61)</f>
        <v>21000</v>
      </c>
    </row>
    <row r="63" spans="2:16" ht="4.05" customHeight="1">
      <c r="B63" s="553"/>
      <c r="C63" s="547"/>
      <c r="D63" s="726"/>
      <c r="E63" s="731"/>
      <c r="F63" s="731"/>
      <c r="G63" s="731"/>
      <c r="H63" s="547"/>
      <c r="I63" s="547"/>
      <c r="J63" s="547"/>
      <c r="K63" s="447"/>
      <c r="L63" s="732"/>
      <c r="M63" s="554"/>
      <c r="N63" s="554"/>
    </row>
    <row r="64" spans="2:16" ht="2.5499999999999998" customHeight="1">
      <c r="B64" s="553"/>
      <c r="C64" s="547"/>
      <c r="D64" s="726"/>
      <c r="E64" s="731"/>
      <c r="F64" s="731"/>
      <c r="G64" s="731"/>
      <c r="H64" s="547"/>
      <c r="I64" s="547"/>
      <c r="J64" s="547"/>
      <c r="K64" s="447"/>
      <c r="L64" s="732"/>
      <c r="M64" s="554"/>
      <c r="N64" s="554"/>
    </row>
    <row r="65" spans="2:15">
      <c r="B65" s="860" t="s">
        <v>17</v>
      </c>
      <c r="C65" s="712" t="s">
        <v>988</v>
      </c>
      <c r="D65" s="713" t="s">
        <v>944</v>
      </c>
      <c r="E65" s="714">
        <v>44673</v>
      </c>
      <c r="F65" s="714">
        <v>46350</v>
      </c>
      <c r="G65" s="707">
        <v>4.5945205479452058</v>
      </c>
      <c r="H65" s="715" t="s">
        <v>893</v>
      </c>
      <c r="I65" s="556"/>
      <c r="J65" s="716">
        <v>7.1499999999999994E-2</v>
      </c>
      <c r="K65" s="567"/>
      <c r="L65" s="717">
        <v>0</v>
      </c>
      <c r="M65" s="717">
        <v>0</v>
      </c>
      <c r="N65" s="717">
        <v>0</v>
      </c>
    </row>
    <row r="66" spans="2:15">
      <c r="B66" s="862"/>
      <c r="C66" s="712" t="s">
        <v>991</v>
      </c>
      <c r="D66" s="713" t="s">
        <v>590</v>
      </c>
      <c r="E66" s="714">
        <v>44817</v>
      </c>
      <c r="F66" s="714">
        <v>48470</v>
      </c>
      <c r="G66" s="707">
        <v>10.008219178082191</v>
      </c>
      <c r="H66" s="715" t="s">
        <v>894</v>
      </c>
      <c r="I66" s="556"/>
      <c r="J66" s="716">
        <v>6.3600000000000004E-2</v>
      </c>
      <c r="K66" s="567"/>
      <c r="L66" s="717">
        <v>76000000</v>
      </c>
      <c r="M66" s="717">
        <v>285538.08</v>
      </c>
      <c r="N66" s="717">
        <v>76000</v>
      </c>
    </row>
    <row r="67" spans="2:15">
      <c r="B67" s="557"/>
      <c r="C67" s="733"/>
      <c r="D67" s="734"/>
      <c r="E67" s="735"/>
      <c r="F67" s="735"/>
      <c r="G67" s="736"/>
      <c r="H67" s="737"/>
      <c r="I67" s="738"/>
      <c r="J67" s="739"/>
      <c r="K67" s="704"/>
      <c r="L67" s="740"/>
      <c r="M67" s="710">
        <f>SUM(M66:M66)</f>
        <v>285538.08</v>
      </c>
      <c r="N67" s="711">
        <f>SUM(N66:N66)</f>
        <v>76000</v>
      </c>
    </row>
    <row r="68" spans="2:15" ht="7.05" customHeight="1">
      <c r="C68" s="733"/>
      <c r="D68" s="734"/>
      <c r="E68" s="735"/>
      <c r="F68" s="735"/>
      <c r="G68" s="736"/>
      <c r="H68" s="737"/>
      <c r="I68" s="738"/>
      <c r="J68" s="739"/>
      <c r="K68" s="447"/>
      <c r="L68" s="740"/>
      <c r="M68" s="554"/>
      <c r="N68" s="554"/>
    </row>
    <row r="69" spans="2:15">
      <c r="B69" s="864" t="s">
        <v>606</v>
      </c>
      <c r="C69" s="712" t="s">
        <v>993</v>
      </c>
      <c r="D69" s="713" t="s">
        <v>590</v>
      </c>
      <c r="E69" s="714">
        <v>44708</v>
      </c>
      <c r="F69" s="714">
        <v>46534</v>
      </c>
      <c r="G69" s="707">
        <v>5.0027397260273974</v>
      </c>
      <c r="H69" s="741" t="s">
        <v>994</v>
      </c>
      <c r="I69" s="556"/>
      <c r="J69" s="716">
        <v>3.8199999999999998E-2</v>
      </c>
      <c r="K69" s="567"/>
      <c r="L69" s="717">
        <v>2028393.0299999996</v>
      </c>
      <c r="M69" s="717">
        <v>7620.8348851523979</v>
      </c>
      <c r="N69" s="717">
        <v>2028.3930299999993</v>
      </c>
    </row>
    <row r="70" spans="2:15">
      <c r="B70" s="864"/>
      <c r="C70" s="712" t="s">
        <v>995</v>
      </c>
      <c r="D70" s="713" t="s">
        <v>590</v>
      </c>
      <c r="E70" s="714">
        <v>44844</v>
      </c>
      <c r="F70" s="714">
        <v>46554</v>
      </c>
      <c r="G70" s="707">
        <v>4.6849315068493151</v>
      </c>
      <c r="H70" s="741" t="s">
        <v>994</v>
      </c>
      <c r="I70" s="556"/>
      <c r="J70" s="716">
        <v>3.3000000000000002E-2</v>
      </c>
      <c r="K70" s="567"/>
      <c r="L70" s="717">
        <v>1500000</v>
      </c>
      <c r="M70" s="717">
        <v>5635.62</v>
      </c>
      <c r="N70" s="717">
        <v>1500</v>
      </c>
    </row>
    <row r="71" spans="2:15">
      <c r="B71" s="864"/>
      <c r="C71" s="712" t="s">
        <v>995</v>
      </c>
      <c r="D71" s="713" t="s">
        <v>590</v>
      </c>
      <c r="E71" s="714">
        <v>45459</v>
      </c>
      <c r="F71" s="714">
        <v>47799</v>
      </c>
      <c r="G71" s="707">
        <v>6.4109589041095889</v>
      </c>
      <c r="H71" s="741" t="s">
        <v>990</v>
      </c>
      <c r="I71" s="556"/>
      <c r="J71" s="716">
        <v>4.2500000000000003E-2</v>
      </c>
      <c r="K71" s="567"/>
      <c r="L71" s="717">
        <v>7143076.9300000016</v>
      </c>
      <c r="M71" s="717">
        <v>26837.111472164404</v>
      </c>
      <c r="N71" s="717">
        <v>7143.0769300000011</v>
      </c>
    </row>
    <row r="72" spans="2:15">
      <c r="B72" s="561"/>
      <c r="C72" s="562"/>
      <c r="D72" s="742"/>
      <c r="E72" s="564"/>
      <c r="F72" s="564"/>
      <c r="G72" s="566"/>
      <c r="H72" s="569"/>
      <c r="I72" s="569"/>
      <c r="J72" s="569"/>
      <c r="K72" s="704"/>
      <c r="L72" s="569"/>
      <c r="M72" s="710">
        <f>SUM(M69:M71)</f>
        <v>40093.566357316799</v>
      </c>
      <c r="N72" s="711">
        <f>SUM(N69:N71)</f>
        <v>10671.46996</v>
      </c>
    </row>
    <row r="73" spans="2:15">
      <c r="B73" s="561"/>
      <c r="C73" s="562"/>
      <c r="D73" s="742"/>
      <c r="E73" s="564"/>
      <c r="F73" s="564"/>
      <c r="G73" s="566"/>
      <c r="H73" s="569"/>
      <c r="I73" s="569"/>
      <c r="J73" s="569"/>
      <c r="K73" s="447"/>
      <c r="L73" s="569"/>
      <c r="M73" s="554"/>
      <c r="N73" s="554"/>
      <c r="O73" s="743"/>
    </row>
    <row r="74" spans="2:15" ht="15" thickBot="1">
      <c r="B74" s="548" t="s">
        <v>595</v>
      </c>
      <c r="C74" s="548"/>
      <c r="D74" s="548"/>
      <c r="E74" s="548"/>
      <c r="F74" s="548"/>
      <c r="G74" s="548"/>
      <c r="H74" s="548"/>
      <c r="I74" s="549"/>
      <c r="J74" s="550"/>
      <c r="K74" s="704"/>
      <c r="L74" s="550"/>
      <c r="M74" s="551">
        <f>+M81+M84</f>
        <v>519271.23727673688</v>
      </c>
      <c r="N74" s="552">
        <f>+N81+N84</f>
        <v>138211.38684210528</v>
      </c>
      <c r="O74" s="743"/>
    </row>
    <row r="75" spans="2:15" ht="15" thickTop="1">
      <c r="B75" s="553"/>
      <c r="C75" s="547"/>
      <c r="D75" s="726"/>
      <c r="E75" s="547"/>
      <c r="F75" s="547"/>
      <c r="G75" s="547"/>
      <c r="H75" s="547"/>
      <c r="I75" s="547"/>
      <c r="J75" s="547"/>
      <c r="K75" s="447"/>
      <c r="L75" s="547"/>
      <c r="M75" s="744"/>
      <c r="N75" s="744"/>
      <c r="O75" s="743"/>
    </row>
    <row r="76" spans="2:15">
      <c r="B76" s="864" t="s">
        <v>596</v>
      </c>
      <c r="C76" s="712" t="s">
        <v>996</v>
      </c>
      <c r="D76" s="713" t="s">
        <v>946</v>
      </c>
      <c r="E76" s="714">
        <v>41668</v>
      </c>
      <c r="F76" s="714">
        <v>47192</v>
      </c>
      <c r="G76" s="707">
        <v>15.134246575342466</v>
      </c>
      <c r="H76" s="745" t="s">
        <v>997</v>
      </c>
      <c r="I76" s="556"/>
      <c r="J76" s="716">
        <v>1.7999999999999999E-2</v>
      </c>
      <c r="K76" s="567"/>
      <c r="L76" s="717">
        <v>66571197.979999997</v>
      </c>
      <c r="M76" s="717">
        <v>45455.313409911745</v>
      </c>
      <c r="N76" s="717">
        <v>12098.574800087235</v>
      </c>
      <c r="O76" s="743"/>
    </row>
    <row r="77" spans="2:15">
      <c r="B77" s="864"/>
      <c r="C77" s="712" t="s">
        <v>998</v>
      </c>
      <c r="D77" s="713" t="s">
        <v>946</v>
      </c>
      <c r="E77" s="714">
        <v>41668</v>
      </c>
      <c r="F77" s="714">
        <v>47192</v>
      </c>
      <c r="G77" s="707">
        <v>15.134246575342466</v>
      </c>
      <c r="H77" s="745" t="s">
        <v>997</v>
      </c>
      <c r="I77" s="556"/>
      <c r="J77" s="716">
        <v>0</v>
      </c>
      <c r="K77" s="567"/>
      <c r="L77" s="717">
        <v>556201.69999999995</v>
      </c>
      <c r="M77" s="717">
        <v>379.7786934857516</v>
      </c>
      <c r="N77" s="717">
        <v>101.0834726664728</v>
      </c>
      <c r="O77" s="743"/>
    </row>
    <row r="78" spans="2:15">
      <c r="B78" s="864"/>
      <c r="C78" s="712" t="s">
        <v>999</v>
      </c>
      <c r="D78" s="713" t="s">
        <v>946</v>
      </c>
      <c r="E78" s="714">
        <v>42955</v>
      </c>
      <c r="F78" s="714">
        <v>48288</v>
      </c>
      <c r="G78" s="707">
        <v>14.610958904109589</v>
      </c>
      <c r="H78" s="745" t="s">
        <v>997</v>
      </c>
      <c r="I78" s="556"/>
      <c r="J78" s="716">
        <v>2.6200000000000001E-2</v>
      </c>
      <c r="K78" s="567"/>
      <c r="L78" s="717">
        <v>128868147.47</v>
      </c>
      <c r="M78" s="717">
        <v>87992.137884666256</v>
      </c>
      <c r="N78" s="717">
        <v>23420.352477100903</v>
      </c>
      <c r="O78" s="743"/>
    </row>
    <row r="79" spans="2:15">
      <c r="B79" s="864"/>
      <c r="C79" s="712" t="s">
        <v>1000</v>
      </c>
      <c r="D79" s="713" t="s">
        <v>946</v>
      </c>
      <c r="E79" s="714">
        <v>42955</v>
      </c>
      <c r="F79" s="714">
        <v>48288</v>
      </c>
      <c r="G79" s="707">
        <v>14.610958904109589</v>
      </c>
      <c r="H79" s="745" t="s">
        <v>997</v>
      </c>
      <c r="I79" s="556"/>
      <c r="J79" s="716">
        <v>0</v>
      </c>
      <c r="K79" s="567"/>
      <c r="L79" s="717">
        <v>765278.16</v>
      </c>
      <c r="M79" s="717">
        <v>522.53766890316956</v>
      </c>
      <c r="N79" s="717">
        <v>139.08079383541727</v>
      </c>
      <c r="O79" s="743"/>
    </row>
    <row r="80" spans="2:15">
      <c r="B80" s="864"/>
      <c r="C80" s="712" t="s">
        <v>1001</v>
      </c>
      <c r="D80" s="713" t="s">
        <v>946</v>
      </c>
      <c r="E80" s="714">
        <v>44641</v>
      </c>
      <c r="F80" s="714">
        <v>51850</v>
      </c>
      <c r="G80" s="707">
        <v>19.75068493150685</v>
      </c>
      <c r="H80" s="745" t="s">
        <v>1002</v>
      </c>
      <c r="I80" s="556"/>
      <c r="J80" s="716">
        <v>2.01E-2</v>
      </c>
      <c r="K80" s="567"/>
      <c r="L80" s="717">
        <v>486578024.71999997</v>
      </c>
      <c r="M80" s="717">
        <v>332239.12567516317</v>
      </c>
      <c r="N80" s="717">
        <v>88430.144068043053</v>
      </c>
      <c r="O80" s="743"/>
    </row>
    <row r="81" spans="2:15">
      <c r="C81" s="562"/>
      <c r="D81" s="719"/>
      <c r="E81" s="564"/>
      <c r="F81" s="564"/>
      <c r="G81" s="563"/>
      <c r="H81" s="569"/>
      <c r="I81" s="569"/>
      <c r="J81" s="570"/>
      <c r="K81" s="704"/>
      <c r="L81" s="728"/>
      <c r="M81" s="710">
        <f>SUM(M76:M80)</f>
        <v>466588.8933321301</v>
      </c>
      <c r="N81" s="711">
        <f>SUM(N76:N80)</f>
        <v>124189.23561173308</v>
      </c>
    </row>
    <row r="82" spans="2:15" ht="4.05" customHeight="1">
      <c r="C82" s="562"/>
      <c r="D82" s="719"/>
      <c r="E82" s="564"/>
      <c r="F82" s="564"/>
      <c r="G82" s="563"/>
      <c r="H82" s="569"/>
      <c r="I82" s="569"/>
      <c r="J82" s="570"/>
      <c r="K82" s="447"/>
      <c r="L82" s="728"/>
      <c r="M82" s="554"/>
      <c r="N82" s="554"/>
      <c r="O82" s="743"/>
    </row>
    <row r="83" spans="2:15">
      <c r="B83" s="746" t="s">
        <v>607</v>
      </c>
      <c r="C83" s="712" t="s">
        <v>1003</v>
      </c>
      <c r="D83" s="713" t="s">
        <v>946</v>
      </c>
      <c r="E83" s="714">
        <v>40317</v>
      </c>
      <c r="F83" s="714">
        <v>47622</v>
      </c>
      <c r="G83" s="707">
        <v>20.013698630136986</v>
      </c>
      <c r="H83" s="745" t="s">
        <v>921</v>
      </c>
      <c r="I83" s="556"/>
      <c r="J83" s="716">
        <v>8.5000000000000006E-2</v>
      </c>
      <c r="K83" s="567"/>
      <c r="L83" s="717">
        <v>77155484.930000007</v>
      </c>
      <c r="M83" s="717">
        <v>52682.343944606793</v>
      </c>
      <c r="N83" s="717">
        <v>14022.151230372203</v>
      </c>
      <c r="O83" s="743"/>
    </row>
    <row r="84" spans="2:15">
      <c r="C84" s="562"/>
      <c r="D84" s="719"/>
      <c r="E84" s="564"/>
      <c r="F84" s="564"/>
      <c r="G84" s="563"/>
      <c r="H84" s="569"/>
      <c r="I84" s="569"/>
      <c r="J84" s="570"/>
      <c r="K84" s="704"/>
      <c r="L84" s="728"/>
      <c r="M84" s="710">
        <f>+M83</f>
        <v>52682.343944606793</v>
      </c>
      <c r="N84" s="711">
        <f>+N83</f>
        <v>14022.151230372203</v>
      </c>
    </row>
    <row r="85" spans="2:15" ht="3" customHeight="1">
      <c r="C85" s="562"/>
      <c r="D85" s="562"/>
      <c r="E85" s="564"/>
      <c r="F85" s="564"/>
      <c r="G85" s="566"/>
      <c r="H85" s="569"/>
      <c r="I85" s="569"/>
      <c r="J85" s="570"/>
      <c r="K85" s="447"/>
      <c r="L85" s="728"/>
      <c r="M85" s="554"/>
      <c r="N85" s="554"/>
      <c r="O85" s="743"/>
    </row>
    <row r="86" spans="2:15" ht="15" thickBot="1">
      <c r="B86" s="548" t="s">
        <v>597</v>
      </c>
      <c r="C86" s="548"/>
      <c r="D86" s="548"/>
      <c r="E86" s="548"/>
      <c r="F86" s="548"/>
      <c r="G86" s="548"/>
      <c r="H86" s="548"/>
      <c r="I86" s="549"/>
      <c r="J86" s="550"/>
      <c r="K86" s="447"/>
      <c r="L86" s="550"/>
      <c r="M86" s="551">
        <f>+M90+M94+M100+M110</f>
        <v>740841.49216095253</v>
      </c>
      <c r="N86" s="551">
        <f>+N90+N94+N100+N110</f>
        <v>197185.44512252932</v>
      </c>
    </row>
    <row r="87" spans="2:15" ht="3.6" customHeight="1" thickTop="1">
      <c r="B87" s="553"/>
      <c r="C87" s="547"/>
      <c r="D87" s="726"/>
      <c r="E87" s="547"/>
      <c r="F87" s="547"/>
      <c r="G87" s="547"/>
      <c r="H87" s="547"/>
      <c r="I87" s="547"/>
      <c r="J87" s="571"/>
      <c r="K87" s="704"/>
      <c r="L87" s="571"/>
      <c r="M87" s="554"/>
      <c r="N87" s="554"/>
    </row>
    <row r="88" spans="2:15">
      <c r="B88" s="865" t="s">
        <v>608</v>
      </c>
      <c r="C88" s="712" t="s">
        <v>1004</v>
      </c>
      <c r="D88" s="713" t="s">
        <v>971</v>
      </c>
      <c r="E88" s="714">
        <v>45184</v>
      </c>
      <c r="F88" s="714">
        <v>45731</v>
      </c>
      <c r="G88" s="707">
        <v>1.4986301369863013</v>
      </c>
      <c r="H88" s="745" t="s">
        <v>1005</v>
      </c>
      <c r="I88" s="556"/>
      <c r="J88" s="716">
        <v>1.2800000000000001E-2</v>
      </c>
      <c r="K88" s="567"/>
      <c r="L88" s="717">
        <v>0</v>
      </c>
      <c r="M88" s="717">
        <v>0</v>
      </c>
      <c r="N88" s="717">
        <v>0</v>
      </c>
    </row>
    <row r="89" spans="2:15">
      <c r="B89" s="865"/>
      <c r="C89" s="712" t="s">
        <v>1006</v>
      </c>
      <c r="D89" s="713" t="s">
        <v>971</v>
      </c>
      <c r="E89" s="714">
        <v>45184</v>
      </c>
      <c r="F89" s="714">
        <v>45731</v>
      </c>
      <c r="G89" s="707">
        <v>1.4986301369863013</v>
      </c>
      <c r="H89" s="745" t="s">
        <v>1005</v>
      </c>
      <c r="I89" s="556"/>
      <c r="J89" s="716">
        <v>1.2800000000000001E-2</v>
      </c>
      <c r="K89" s="567"/>
      <c r="L89" s="717">
        <v>0</v>
      </c>
      <c r="M89" s="717">
        <v>0</v>
      </c>
      <c r="N89" s="717">
        <v>0</v>
      </c>
    </row>
    <row r="90" spans="2:15">
      <c r="B90" s="557"/>
      <c r="C90" s="562"/>
      <c r="D90" s="719"/>
      <c r="E90" s="564"/>
      <c r="F90" s="564"/>
      <c r="G90" s="563"/>
      <c r="H90" s="722"/>
      <c r="I90" s="722"/>
      <c r="J90" s="570"/>
      <c r="K90" s="447"/>
      <c r="M90" s="710">
        <f>SUM(M88:M89)</f>
        <v>0</v>
      </c>
      <c r="N90" s="711">
        <f>SUM(N88:N89)</f>
        <v>0</v>
      </c>
    </row>
    <row r="91" spans="2:15" ht="4.05" customHeight="1">
      <c r="B91" s="747"/>
      <c r="C91" s="562"/>
      <c r="D91" s="719"/>
      <c r="E91" s="564"/>
      <c r="F91" s="564"/>
      <c r="G91" s="563"/>
      <c r="H91" s="722"/>
      <c r="I91" s="722"/>
      <c r="J91" s="570"/>
      <c r="K91" s="704"/>
      <c r="L91" s="728"/>
      <c r="M91" s="748"/>
      <c r="N91" s="554"/>
    </row>
    <row r="92" spans="2:15">
      <c r="B92" s="865" t="s">
        <v>609</v>
      </c>
      <c r="C92" s="712" t="s">
        <v>1007</v>
      </c>
      <c r="D92" s="713" t="s">
        <v>971</v>
      </c>
      <c r="E92" s="714">
        <v>43539</v>
      </c>
      <c r="F92" s="714">
        <v>45915</v>
      </c>
      <c r="G92" s="707">
        <v>6.5095890410958903</v>
      </c>
      <c r="H92" s="745" t="s">
        <v>1008</v>
      </c>
      <c r="I92" s="556"/>
      <c r="J92" s="716">
        <v>8.9999999999999993E-3</v>
      </c>
      <c r="K92" s="567"/>
      <c r="L92" s="717">
        <v>0</v>
      </c>
      <c r="M92" s="717">
        <v>0</v>
      </c>
      <c r="N92" s="717">
        <v>0</v>
      </c>
    </row>
    <row r="93" spans="2:15">
      <c r="B93" s="865"/>
      <c r="C93" s="712" t="s">
        <v>1009</v>
      </c>
      <c r="D93" s="713" t="s">
        <v>971</v>
      </c>
      <c r="E93" s="714">
        <v>43539</v>
      </c>
      <c r="F93" s="714">
        <v>45915</v>
      </c>
      <c r="G93" s="707">
        <v>6.5095890410958903</v>
      </c>
      <c r="H93" s="745" t="s">
        <v>1008</v>
      </c>
      <c r="I93" s="556"/>
      <c r="J93" s="716">
        <v>8.9999999999999993E-3</v>
      </c>
      <c r="K93" s="567"/>
      <c r="L93" s="717">
        <v>0</v>
      </c>
      <c r="M93" s="717">
        <v>0</v>
      </c>
      <c r="N93" s="717">
        <v>0</v>
      </c>
    </row>
    <row r="94" spans="2:15">
      <c r="H94" s="577"/>
      <c r="I94" s="577"/>
      <c r="J94" s="560"/>
      <c r="K94" s="447"/>
      <c r="L94" s="728"/>
      <c r="M94" s="710">
        <f>SUM(M92:M93)</f>
        <v>0</v>
      </c>
      <c r="N94" s="711">
        <f>SUM(N92:N93)</f>
        <v>0</v>
      </c>
    </row>
    <row r="95" spans="2:15" ht="5.0999999999999996" customHeight="1">
      <c r="B95" s="553"/>
      <c r="C95" s="547"/>
      <c r="D95" s="726"/>
      <c r="E95" s="547"/>
      <c r="F95" s="547"/>
      <c r="G95" s="547"/>
      <c r="H95" s="547"/>
      <c r="I95" s="547"/>
      <c r="J95" s="571"/>
      <c r="K95" s="704"/>
      <c r="L95" s="749"/>
      <c r="M95" s="554"/>
      <c r="N95" s="554"/>
    </row>
    <row r="96" spans="2:15">
      <c r="B96" s="849" t="s">
        <v>599</v>
      </c>
      <c r="C96" s="712" t="s">
        <v>1010</v>
      </c>
      <c r="D96" s="713" t="s">
        <v>971</v>
      </c>
      <c r="E96" s="714">
        <v>43370</v>
      </c>
      <c r="F96" s="714">
        <v>54954</v>
      </c>
      <c r="G96" s="707">
        <v>31.736986301369864</v>
      </c>
      <c r="H96" s="745" t="s">
        <v>921</v>
      </c>
      <c r="I96" s="556"/>
      <c r="J96" s="716">
        <v>3.85E-2</v>
      </c>
      <c r="K96" s="567"/>
      <c r="L96" s="717">
        <v>0</v>
      </c>
      <c r="M96" s="717">
        <v>0</v>
      </c>
      <c r="N96" s="717">
        <v>0</v>
      </c>
    </row>
    <row r="97" spans="2:14">
      <c r="B97" s="849"/>
      <c r="C97" s="712" t="s">
        <v>1011</v>
      </c>
      <c r="D97" s="713" t="s">
        <v>971</v>
      </c>
      <c r="E97" s="714">
        <v>43370</v>
      </c>
      <c r="F97" s="714">
        <v>54954</v>
      </c>
      <c r="G97" s="707">
        <v>31.736986301369864</v>
      </c>
      <c r="H97" s="745" t="s">
        <v>921</v>
      </c>
      <c r="I97" s="556"/>
      <c r="J97" s="716">
        <v>3.85E-2</v>
      </c>
      <c r="K97" s="567"/>
      <c r="L97" s="717">
        <v>0</v>
      </c>
      <c r="M97" s="717">
        <v>0</v>
      </c>
      <c r="N97" s="717">
        <v>0</v>
      </c>
    </row>
    <row r="98" spans="2:14">
      <c r="B98" s="849"/>
      <c r="C98" s="712" t="s">
        <v>1012</v>
      </c>
      <c r="D98" s="713" t="s">
        <v>971</v>
      </c>
      <c r="E98" s="714">
        <v>43370</v>
      </c>
      <c r="F98" s="714">
        <v>54954</v>
      </c>
      <c r="G98" s="707">
        <v>31.736986301369864</v>
      </c>
      <c r="H98" s="745" t="s">
        <v>921</v>
      </c>
      <c r="I98" s="556"/>
      <c r="J98" s="716">
        <v>3.85E-2</v>
      </c>
      <c r="K98" s="567"/>
      <c r="L98" s="717">
        <v>0</v>
      </c>
      <c r="M98" s="717">
        <v>0</v>
      </c>
      <c r="N98" s="717">
        <v>0</v>
      </c>
    </row>
    <row r="99" spans="2:14">
      <c r="B99" s="849"/>
      <c r="C99" s="712" t="s">
        <v>1010</v>
      </c>
      <c r="D99" s="713" t="s">
        <v>1013</v>
      </c>
      <c r="E99" s="714">
        <v>44101</v>
      </c>
      <c r="F99" s="714">
        <v>45976</v>
      </c>
      <c r="G99" s="707">
        <v>4.2191780821917808</v>
      </c>
      <c r="H99" s="745" t="s">
        <v>1014</v>
      </c>
      <c r="I99" s="556"/>
      <c r="J99" s="716">
        <v>1.0999999999999999E-2</v>
      </c>
      <c r="K99" s="567"/>
      <c r="L99" s="717">
        <v>0</v>
      </c>
      <c r="M99" s="717">
        <v>0</v>
      </c>
      <c r="N99" s="717">
        <v>0</v>
      </c>
    </row>
    <row r="100" spans="2:14">
      <c r="C100" s="562"/>
      <c r="D100" s="719"/>
      <c r="E100" s="564"/>
      <c r="F100" s="564"/>
      <c r="G100" s="563"/>
      <c r="H100" s="569"/>
      <c r="I100" s="569"/>
      <c r="J100" s="570"/>
      <c r="K100" s="704"/>
      <c r="L100" s="728"/>
      <c r="M100" s="558">
        <f>SUM(M96:M99)</f>
        <v>0</v>
      </c>
      <c r="N100" s="559">
        <f>SUM(N96:N99)</f>
        <v>0</v>
      </c>
    </row>
    <row r="101" spans="2:14" ht="4.5" customHeight="1">
      <c r="C101" s="562"/>
      <c r="D101" s="719"/>
      <c r="E101" s="564"/>
      <c r="F101" s="564"/>
      <c r="G101" s="563"/>
      <c r="H101" s="569"/>
      <c r="I101" s="569"/>
      <c r="J101" s="570"/>
      <c r="K101" s="704"/>
      <c r="L101" s="728"/>
      <c r="M101" s="728"/>
      <c r="N101" s="728"/>
    </row>
    <row r="102" spans="2:14">
      <c r="B102" s="849" t="s">
        <v>610</v>
      </c>
      <c r="C102" s="712" t="s">
        <v>895</v>
      </c>
      <c r="D102" s="713" t="s">
        <v>1013</v>
      </c>
      <c r="E102" s="714">
        <v>44319</v>
      </c>
      <c r="F102" s="714">
        <v>46147</v>
      </c>
      <c r="G102" s="707">
        <v>5.0082191780821921</v>
      </c>
      <c r="H102" s="745" t="s">
        <v>896</v>
      </c>
      <c r="I102" s="556"/>
      <c r="J102" s="716">
        <v>6.2199999999999998E-2</v>
      </c>
      <c r="K102" s="567"/>
      <c r="L102" s="717">
        <v>26555319000</v>
      </c>
      <c r="M102" s="717">
        <v>109984.74078524577</v>
      </c>
      <c r="N102" s="717">
        <v>29273.994907014428</v>
      </c>
    </row>
    <row r="103" spans="2:14">
      <c r="B103" s="849"/>
      <c r="C103" s="712" t="s">
        <v>895</v>
      </c>
      <c r="D103" s="713" t="s">
        <v>1013</v>
      </c>
      <c r="E103" s="714">
        <v>44336</v>
      </c>
      <c r="F103" s="714">
        <v>46895</v>
      </c>
      <c r="G103" s="707">
        <v>7.0109589041095894</v>
      </c>
      <c r="H103" s="745" t="s">
        <v>897</v>
      </c>
      <c r="I103" s="556"/>
      <c r="J103" s="716">
        <v>6.6299999999999998E-2</v>
      </c>
      <c r="K103" s="567"/>
      <c r="L103" s="717">
        <v>45639985000</v>
      </c>
      <c r="M103" s="717">
        <v>189028.11597433663</v>
      </c>
      <c r="N103" s="717">
        <v>50312.507578847573</v>
      </c>
    </row>
    <row r="104" spans="2:14">
      <c r="B104" s="849"/>
      <c r="C104" s="712" t="s">
        <v>898</v>
      </c>
      <c r="D104" s="713" t="s">
        <v>971</v>
      </c>
      <c r="E104" s="714">
        <v>45840</v>
      </c>
      <c r="F104" s="714">
        <v>48014</v>
      </c>
      <c r="G104" s="707">
        <v>5.956164383561644</v>
      </c>
      <c r="H104" s="745" t="s">
        <v>899</v>
      </c>
      <c r="I104" s="556"/>
      <c r="J104" s="716">
        <v>1.6500000000000001E-2</v>
      </c>
      <c r="K104" s="567"/>
      <c r="L104" s="717">
        <v>850000</v>
      </c>
      <c r="M104" s="717">
        <v>139860.83071145261</v>
      </c>
      <c r="N104" s="717">
        <v>37225.938950315838</v>
      </c>
    </row>
    <row r="105" spans="2:14">
      <c r="B105" s="849"/>
      <c r="C105" s="712" t="s">
        <v>898</v>
      </c>
      <c r="D105" s="713" t="s">
        <v>971</v>
      </c>
      <c r="E105" s="714">
        <v>45840</v>
      </c>
      <c r="F105" s="714">
        <v>48014</v>
      </c>
      <c r="G105" s="707">
        <v>5.956164383561644</v>
      </c>
      <c r="H105" s="745" t="s">
        <v>900</v>
      </c>
      <c r="I105" s="556"/>
      <c r="J105" s="716">
        <v>1.6500000000000001E-2</v>
      </c>
      <c r="K105" s="567"/>
      <c r="L105" s="717">
        <v>850000</v>
      </c>
      <c r="M105" s="717">
        <v>139860.83071145261</v>
      </c>
      <c r="N105" s="717">
        <v>37225.938950315838</v>
      </c>
    </row>
    <row r="106" spans="2:14">
      <c r="B106" s="849"/>
      <c r="C106" s="712" t="s">
        <v>898</v>
      </c>
      <c r="D106" s="713" t="s">
        <v>971</v>
      </c>
      <c r="E106" s="714">
        <v>45922</v>
      </c>
      <c r="F106" s="714">
        <v>48014</v>
      </c>
      <c r="G106" s="707">
        <v>5.7315068493150685</v>
      </c>
      <c r="H106" s="745" t="s">
        <v>901</v>
      </c>
      <c r="I106" s="556"/>
      <c r="J106" s="716">
        <v>1.6500000000000001E-2</v>
      </c>
      <c r="K106" s="567"/>
      <c r="L106" s="717">
        <v>480000</v>
      </c>
      <c r="M106" s="717">
        <v>78980.233813526182</v>
      </c>
      <c r="N106" s="717">
        <v>21021.706701354822</v>
      </c>
    </row>
    <row r="107" spans="2:14">
      <c r="B107" s="849"/>
      <c r="C107" s="712" t="s">
        <v>898</v>
      </c>
      <c r="D107" s="713" t="s">
        <v>971</v>
      </c>
      <c r="E107" s="714">
        <v>45980</v>
      </c>
      <c r="F107" s="714">
        <v>48014</v>
      </c>
      <c r="G107" s="707">
        <v>5.5726027397260278</v>
      </c>
      <c r="H107" s="745" t="s">
        <v>902</v>
      </c>
      <c r="I107" s="556"/>
      <c r="J107" s="716">
        <v>1.6500000000000001E-2</v>
      </c>
      <c r="K107" s="567"/>
      <c r="L107" s="717">
        <v>100000</v>
      </c>
      <c r="M107" s="717">
        <v>16454.215377817953</v>
      </c>
      <c r="N107" s="717">
        <v>4379.5222294489213</v>
      </c>
    </row>
    <row r="108" spans="2:14">
      <c r="B108" s="849"/>
      <c r="C108" s="712" t="s">
        <v>898</v>
      </c>
      <c r="D108" s="713" t="s">
        <v>971</v>
      </c>
      <c r="E108" s="714">
        <v>46007</v>
      </c>
      <c r="F108" s="714">
        <v>48014</v>
      </c>
      <c r="G108" s="707">
        <v>5.4986301369863018</v>
      </c>
      <c r="H108" s="745" t="s">
        <v>903</v>
      </c>
      <c r="I108" s="556"/>
      <c r="J108" s="716">
        <v>1.6500000000000001E-2</v>
      </c>
      <c r="K108" s="567"/>
      <c r="L108" s="717">
        <v>180000</v>
      </c>
      <c r="M108" s="717">
        <v>29617.587680072316</v>
      </c>
      <c r="N108" s="717">
        <v>7883.1400130080583</v>
      </c>
    </row>
    <row r="109" spans="2:14">
      <c r="B109" s="849"/>
      <c r="C109" s="712" t="s">
        <v>904</v>
      </c>
      <c r="D109" s="713" t="s">
        <v>1013</v>
      </c>
      <c r="E109" s="714">
        <v>44319</v>
      </c>
      <c r="F109" s="714">
        <v>46147</v>
      </c>
      <c r="G109" s="707">
        <v>5.0082191780821921</v>
      </c>
      <c r="H109" s="745" t="s">
        <v>905</v>
      </c>
      <c r="I109" s="556"/>
      <c r="J109" s="716">
        <v>2.1299999999999999E-2</v>
      </c>
      <c r="K109" s="567"/>
      <c r="L109" s="717">
        <v>8946747234</v>
      </c>
      <c r="M109" s="717">
        <v>37054.937107048296</v>
      </c>
      <c r="N109" s="717">
        <v>9862.6957922238271</v>
      </c>
    </row>
    <row r="110" spans="2:14">
      <c r="C110" s="562"/>
      <c r="D110" s="719"/>
      <c r="E110" s="564"/>
      <c r="F110" s="564"/>
      <c r="G110" s="563"/>
      <c r="H110" s="569"/>
      <c r="I110" s="569"/>
      <c r="J110" s="570"/>
      <c r="K110" s="704"/>
      <c r="L110" s="728"/>
      <c r="M110" s="710">
        <f>SUM(M102:M109)</f>
        <v>740841.49216095253</v>
      </c>
      <c r="N110" s="711">
        <f>SUM(N102:N109)</f>
        <v>197185.44512252932</v>
      </c>
    </row>
    <row r="111" spans="2:14" ht="7.5" customHeight="1">
      <c r="C111" s="562"/>
      <c r="D111" s="719"/>
      <c r="E111" s="564"/>
      <c r="F111" s="564"/>
      <c r="G111" s="563"/>
      <c r="H111" s="569"/>
      <c r="I111" s="569"/>
      <c r="J111" s="570"/>
      <c r="K111" s="704"/>
      <c r="L111" s="728"/>
      <c r="M111" s="728"/>
      <c r="N111" s="728"/>
    </row>
    <row r="112" spans="2:14" ht="20.100000000000001" customHeight="1" thickBot="1">
      <c r="B112" s="856" t="s">
        <v>611</v>
      </c>
      <c r="C112" s="856"/>
      <c r="D112" s="573"/>
      <c r="E112" s="573"/>
      <c r="F112" s="573"/>
      <c r="G112" s="573"/>
      <c r="H112" s="573"/>
      <c r="I112" s="573"/>
      <c r="J112" s="750"/>
      <c r="K112" s="447"/>
      <c r="L112" s="750"/>
      <c r="M112" s="751">
        <f>+M12+M51+M74+M86</f>
        <v>5327859.4795314912</v>
      </c>
      <c r="N112" s="574">
        <f>+N12+N51+N74+N86</f>
        <v>1418085.1830494669</v>
      </c>
    </row>
    <row r="113" spans="13:14" ht="15" thickTop="1"/>
    <row r="114" spans="13:14">
      <c r="M114" s="703"/>
    </row>
    <row r="116" spans="13:14">
      <c r="M116" s="266"/>
      <c r="N116" s="626"/>
    </row>
    <row r="118" spans="13:14">
      <c r="N118" s="703"/>
    </row>
    <row r="119" spans="13:14">
      <c r="N119" s="752"/>
    </row>
    <row r="121" spans="13:14">
      <c r="N121" s="703"/>
    </row>
  </sheetData>
  <mergeCells count="15">
    <mergeCell ref="B112:C112"/>
    <mergeCell ref="H10:J10"/>
    <mergeCell ref="B14:B19"/>
    <mergeCell ref="B29:B34"/>
    <mergeCell ref="B37:B48"/>
    <mergeCell ref="B53:B57"/>
    <mergeCell ref="B60:B61"/>
    <mergeCell ref="B65:B66"/>
    <mergeCell ref="B69:B71"/>
    <mergeCell ref="B76:B80"/>
    <mergeCell ref="B88:B89"/>
    <mergeCell ref="B92:B93"/>
    <mergeCell ref="B96:B99"/>
    <mergeCell ref="B102:B109"/>
    <mergeCell ref="B22:B26"/>
  </mergeCells>
  <pageMargins left="0.7" right="0.7" top="0.75" bottom="0.75" header="0.3" footer="0.3"/>
  <headerFooter>
    <oddFooter>&amp;L_x000D_&amp;1#&amp;"Aptos"&amp;14&amp;K000000 Información Interna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D9797-A084-4B9B-A552-F4EA31A9EE23}">
  <sheetPr>
    <tabColor rgb="FF92D050"/>
  </sheetPr>
  <dimension ref="A1:X191"/>
  <sheetViews>
    <sheetView workbookViewId="0"/>
  </sheetViews>
  <sheetFormatPr baseColWidth="10" defaultColWidth="11.44140625" defaultRowHeight="14.4" outlineLevelCol="1"/>
  <cols>
    <col min="1" max="1" width="15.6640625" style="753" bestFit="1" customWidth="1"/>
    <col min="2" max="2" width="23.77734375" style="753" bestFit="1" customWidth="1"/>
    <col min="3" max="3" width="20.21875" style="753" customWidth="1"/>
    <col min="4" max="4" width="15.21875" style="753" customWidth="1"/>
    <col min="5" max="5" width="37.21875" style="753" customWidth="1"/>
    <col min="6" max="6" width="14.77734375" style="754" customWidth="1"/>
    <col min="7" max="7" width="13.77734375" style="754" customWidth="1"/>
    <col min="8" max="8" width="13.6640625" style="754" customWidth="1"/>
    <col min="9" max="9" width="12.77734375" style="754" customWidth="1"/>
    <col min="10" max="10" width="19.44140625" style="754" customWidth="1"/>
    <col min="11" max="11" width="14" style="755" customWidth="1"/>
    <col min="12" max="12" width="24.5546875" style="754" customWidth="1"/>
    <col min="13" max="14" width="15.5546875" style="754" hidden="1" customWidth="1"/>
    <col min="15" max="15" width="28.5546875" style="754" hidden="1" customWidth="1" outlineLevel="1"/>
    <col min="16" max="16" width="19.21875" style="754" hidden="1" customWidth="1" outlineLevel="1"/>
    <col min="17" max="17" width="15.5546875" style="754" hidden="1" customWidth="1" outlineLevel="1"/>
    <col min="18" max="18" width="22.109375" style="778" customWidth="1" collapsed="1"/>
    <col min="19" max="19" width="22.109375" style="754" customWidth="1"/>
    <col min="20" max="20" width="22.109375" style="753" customWidth="1"/>
    <col min="21" max="21" width="13.77734375" style="756" customWidth="1"/>
    <col min="22" max="22" width="11.44140625" style="757"/>
    <col min="23" max="23" width="18.21875" style="753" customWidth="1"/>
    <col min="24" max="26" width="15" style="753" customWidth="1"/>
    <col min="27" max="16384" width="11.44140625" style="753"/>
  </cols>
  <sheetData>
    <row r="1" spans="1:22" ht="43.2">
      <c r="A1" s="758" t="s">
        <v>1017</v>
      </c>
      <c r="B1" s="758" t="s">
        <v>1018</v>
      </c>
      <c r="C1" s="758" t="s">
        <v>1019</v>
      </c>
      <c r="D1" s="758" t="s">
        <v>1020</v>
      </c>
      <c r="E1" s="758" t="s">
        <v>1021</v>
      </c>
      <c r="F1" s="758" t="s">
        <v>582</v>
      </c>
      <c r="G1" s="758" t="s">
        <v>583</v>
      </c>
      <c r="H1" s="758" t="s">
        <v>1022</v>
      </c>
      <c r="I1" s="758" t="s">
        <v>585</v>
      </c>
      <c r="J1" s="758" t="s">
        <v>1023</v>
      </c>
      <c r="K1" s="758" t="s">
        <v>1024</v>
      </c>
      <c r="L1" s="758" t="s">
        <v>1025</v>
      </c>
      <c r="M1" s="758" t="s">
        <v>1026</v>
      </c>
      <c r="N1" s="758" t="s">
        <v>1027</v>
      </c>
      <c r="O1" s="759" t="s">
        <v>1028</v>
      </c>
      <c r="P1" s="759" t="s">
        <v>1029</v>
      </c>
      <c r="Q1" s="759" t="s">
        <v>1030</v>
      </c>
      <c r="R1" s="758" t="s">
        <v>1031</v>
      </c>
      <c r="S1" s="758" t="s">
        <v>1032</v>
      </c>
      <c r="T1" s="758" t="s">
        <v>1033</v>
      </c>
    </row>
    <row r="2" spans="1:22" s="772" customFormat="1" ht="15.45" customHeight="1">
      <c r="A2" s="760" t="s">
        <v>615</v>
      </c>
      <c r="B2" s="760" t="s">
        <v>9</v>
      </c>
      <c r="C2" s="760" t="s">
        <v>909</v>
      </c>
      <c r="D2" s="761" t="s">
        <v>1034</v>
      </c>
      <c r="E2" s="760" t="s">
        <v>910</v>
      </c>
      <c r="F2" s="762" t="s">
        <v>588</v>
      </c>
      <c r="G2" s="763">
        <v>40878</v>
      </c>
      <c r="H2" s="763">
        <v>51836</v>
      </c>
      <c r="I2" s="764">
        <f>(H2-G2)/365</f>
        <v>30.021917808219179</v>
      </c>
      <c r="J2" s="765" t="s">
        <v>911</v>
      </c>
      <c r="K2" s="766">
        <v>4.8399999999999999E-2</v>
      </c>
      <c r="L2" s="767" t="s">
        <v>1035</v>
      </c>
      <c r="M2" s="767" t="s">
        <v>1036</v>
      </c>
      <c r="N2" s="767" t="s">
        <v>1037</v>
      </c>
      <c r="O2" s="768">
        <v>120000000000</v>
      </c>
      <c r="P2" s="769">
        <f>IF($F2="",0,IF($F2="COP",$O2/1000000,IF($F2="USD",($R2*'[1]Escenario Macro'!$C$3)/1000000,IF($F2="UVR",($R2*'[1]Escenario Macro'!$C$9)/1000000,IF($F2="PEN",(($R2/'[1]Escenario Macro'!$C$8)*'[1]Escenario Macro'!$C$3)/1000000,IF($F2="CLP",(($R2/'[1]Escenario Macro'!$C$6)*'[1]Escenario Macro'!$C$3)/1000000,IF($F2="UF",((($R2*'[1]Escenario Macro'!$C$5)/'[1]Escenario Macro'!$C$6)*'[1]Escenario Macro'!$C$3)/1000000,IF($F2="BRL",(($R2/'[1]Escenario Macro'!$C$7)*'[1]Escenario Macro'!$C$3)/1000000,""))))))))</f>
        <v>120000</v>
      </c>
      <c r="Q2" s="770">
        <f>P2/'[1]Escenario Macro'!$C$3*1000</f>
        <v>32697.904064349474</v>
      </c>
      <c r="R2" s="769">
        <v>120000000000</v>
      </c>
      <c r="S2" s="769">
        <v>120000</v>
      </c>
      <c r="T2" s="770">
        <v>34847.354069444969</v>
      </c>
      <c r="U2" s="771"/>
      <c r="V2" s="771"/>
    </row>
    <row r="3" spans="1:22" s="772" customFormat="1" ht="15.45" customHeight="1">
      <c r="A3" s="760" t="s">
        <v>615</v>
      </c>
      <c r="B3" s="760" t="s">
        <v>9</v>
      </c>
      <c r="C3" s="760" t="s">
        <v>909</v>
      </c>
      <c r="D3" s="761" t="s">
        <v>1034</v>
      </c>
      <c r="E3" s="760" t="s">
        <v>912</v>
      </c>
      <c r="F3" s="762" t="s">
        <v>588</v>
      </c>
      <c r="G3" s="763">
        <v>41416</v>
      </c>
      <c r="H3" s="763">
        <v>46895</v>
      </c>
      <c r="I3" s="764">
        <f>(H3-G3)/365</f>
        <v>15.010958904109589</v>
      </c>
      <c r="J3" s="765" t="s">
        <v>911</v>
      </c>
      <c r="K3" s="766">
        <v>3.2500000000000001E-2</v>
      </c>
      <c r="L3" s="767" t="s">
        <v>1035</v>
      </c>
      <c r="M3" s="767" t="s">
        <v>1038</v>
      </c>
      <c r="N3" s="767" t="s">
        <v>1037</v>
      </c>
      <c r="O3" s="768">
        <v>100000000000</v>
      </c>
      <c r="P3" s="769">
        <f>IF($F3="",0,IF($F3="COP",$O3/1000000,IF($F3="USD",($R3*'[1]Escenario Macro'!$C$3)/1000000,IF($F3="UVR",($R3*'[1]Escenario Macro'!$C$9)/1000000,IF($F3="PEN",(($R3/'[1]Escenario Macro'!$C$8)*'[1]Escenario Macro'!$C$3)/1000000,IF($F3="CLP",(($R3/'[1]Escenario Macro'!$C$6)*'[1]Escenario Macro'!$C$3)/1000000,IF($F3="UF",((($R3*'[1]Escenario Macro'!$C$5)/'[1]Escenario Macro'!$C$6)*'[1]Escenario Macro'!$C$3)/1000000,IF($F3="BRL",(($R3/'[1]Escenario Macro'!$C$7)*'[1]Escenario Macro'!$C$3)/1000000,""))))))))</f>
        <v>100000</v>
      </c>
      <c r="Q3" s="770">
        <f>P3/'[1]Escenario Macro'!$C$3*1000</f>
        <v>27248.253386957895</v>
      </c>
      <c r="R3" s="769">
        <v>100000000000</v>
      </c>
      <c r="S3" s="769">
        <v>100000</v>
      </c>
      <c r="T3" s="770">
        <v>29039.461724537472</v>
      </c>
      <c r="U3" s="771"/>
      <c r="V3" s="771"/>
    </row>
    <row r="4" spans="1:22" s="772" customFormat="1" ht="15.45" customHeight="1">
      <c r="A4" s="760" t="s">
        <v>615</v>
      </c>
      <c r="B4" s="760" t="s">
        <v>9</v>
      </c>
      <c r="C4" s="760" t="s">
        <v>909</v>
      </c>
      <c r="D4" s="761" t="s">
        <v>1034</v>
      </c>
      <c r="E4" s="760" t="s">
        <v>914</v>
      </c>
      <c r="F4" s="762" t="s">
        <v>588</v>
      </c>
      <c r="G4" s="763">
        <v>42131</v>
      </c>
      <c r="H4" s="763">
        <v>47610</v>
      </c>
      <c r="I4" s="764">
        <f t="shared" ref="I4:I39" si="0">(H4-G4)/365</f>
        <v>15.010958904109589</v>
      </c>
      <c r="J4" s="765" t="s">
        <v>911</v>
      </c>
      <c r="K4" s="766">
        <v>4.1399999999999999E-2</v>
      </c>
      <c r="L4" s="767" t="s">
        <v>1035</v>
      </c>
      <c r="M4" s="767" t="s">
        <v>1038</v>
      </c>
      <c r="N4" s="767" t="s">
        <v>1037</v>
      </c>
      <c r="O4" s="768">
        <v>120000000000</v>
      </c>
      <c r="P4" s="769">
        <f>IF($F4="",0,IF($F4="COP",$O4/1000000,IF($F4="USD",($R4*'[1]Escenario Macro'!$C$3)/1000000,IF($F4="UVR",($R4*'[1]Escenario Macro'!$C$9)/1000000,IF($F4="PEN",(($R4/'[1]Escenario Macro'!$C$8)*'[1]Escenario Macro'!$C$3)/1000000,IF($F4="CLP",(($R4/'[1]Escenario Macro'!$C$6)*'[1]Escenario Macro'!$C$3)/1000000,IF($F4="UF",((($R4*'[1]Escenario Macro'!$C$5)/'[1]Escenario Macro'!$C$6)*'[1]Escenario Macro'!$C$3)/1000000,IF($F4="BRL",(($R4/'[1]Escenario Macro'!$C$7)*'[1]Escenario Macro'!$C$3)/1000000,""))))))))</f>
        <v>120000</v>
      </c>
      <c r="Q4" s="770">
        <f>P4/'[1]Escenario Macro'!$C$3*1000</f>
        <v>32697.904064349474</v>
      </c>
      <c r="R4" s="769">
        <v>120000000000</v>
      </c>
      <c r="S4" s="769">
        <v>120000</v>
      </c>
      <c r="T4" s="770">
        <v>34847.354069444969</v>
      </c>
      <c r="U4" s="771"/>
      <c r="V4" s="771"/>
    </row>
    <row r="5" spans="1:22" s="772" customFormat="1" ht="15.45" customHeight="1">
      <c r="A5" s="760" t="s">
        <v>615</v>
      </c>
      <c r="B5" s="760" t="s">
        <v>9</v>
      </c>
      <c r="C5" s="760" t="s">
        <v>909</v>
      </c>
      <c r="D5" s="761" t="s">
        <v>1034</v>
      </c>
      <c r="E5" s="760" t="s">
        <v>915</v>
      </c>
      <c r="F5" s="762" t="s">
        <v>588</v>
      </c>
      <c r="G5" s="763">
        <v>42131</v>
      </c>
      <c r="H5" s="763">
        <v>49436</v>
      </c>
      <c r="I5" s="764">
        <f t="shared" si="0"/>
        <v>20.013698630136986</v>
      </c>
      <c r="J5" s="765" t="s">
        <v>911</v>
      </c>
      <c r="K5" s="766">
        <v>4.3400000000000001E-2</v>
      </c>
      <c r="L5" s="767" t="s">
        <v>1035</v>
      </c>
      <c r="M5" s="767" t="s">
        <v>1038</v>
      </c>
      <c r="N5" s="767" t="s">
        <v>1037</v>
      </c>
      <c r="O5" s="768">
        <v>280000000000</v>
      </c>
      <c r="P5" s="769">
        <f>IF($F5="",0,IF($F5="COP",$O5/1000000,IF($F5="USD",($R5*'[1]Escenario Macro'!$C$3)/1000000,IF($F5="UVR",($R5*'[1]Escenario Macro'!$C$9)/1000000,IF($F5="PEN",(($R5/'[1]Escenario Macro'!$C$8)*'[1]Escenario Macro'!$C$3)/1000000,IF($F5="CLP",(($R5/'[1]Escenario Macro'!$C$6)*'[1]Escenario Macro'!$C$3)/1000000,IF($F5="UF",((($R5*'[1]Escenario Macro'!$C$5)/'[1]Escenario Macro'!$C$6)*'[1]Escenario Macro'!$C$3)/1000000,IF($F5="BRL",(($R5/'[1]Escenario Macro'!$C$7)*'[1]Escenario Macro'!$C$3)/1000000,""))))))))</f>
        <v>280000</v>
      </c>
      <c r="Q5" s="770">
        <f>P5/'[1]Escenario Macro'!$C$3*1000</f>
        <v>76295.109483482112</v>
      </c>
      <c r="R5" s="769">
        <v>280000000000</v>
      </c>
      <c r="S5" s="769">
        <v>280000</v>
      </c>
      <c r="T5" s="770">
        <v>81310.492828704926</v>
      </c>
      <c r="U5" s="771"/>
      <c r="V5" s="771"/>
    </row>
    <row r="6" spans="1:22" s="772" customFormat="1" ht="15.45" customHeight="1">
      <c r="A6" s="760" t="s">
        <v>615</v>
      </c>
      <c r="B6" s="760" t="s">
        <v>9</v>
      </c>
      <c r="C6" s="760" t="s">
        <v>909</v>
      </c>
      <c r="D6" s="761" t="s">
        <v>1034</v>
      </c>
      <c r="E6" s="760" t="s">
        <v>916</v>
      </c>
      <c r="F6" s="762" t="s">
        <v>588</v>
      </c>
      <c r="G6" s="763">
        <v>42416</v>
      </c>
      <c r="H6" s="763">
        <v>46799</v>
      </c>
      <c r="I6" s="764">
        <f t="shared" si="0"/>
        <v>12.008219178082191</v>
      </c>
      <c r="J6" s="765" t="s">
        <v>911</v>
      </c>
      <c r="K6" s="766">
        <v>5.0500000000000003E-2</v>
      </c>
      <c r="L6" s="767" t="s">
        <v>1035</v>
      </c>
      <c r="M6" s="767" t="s">
        <v>1038</v>
      </c>
      <c r="N6" s="767" t="s">
        <v>1037</v>
      </c>
      <c r="O6" s="768">
        <v>152000000000</v>
      </c>
      <c r="P6" s="769">
        <f>IF($F6="",0,IF($F6="COP",$O6/1000000,IF($F6="USD",($R6*'[1]Escenario Macro'!$C$3)/1000000,IF($F6="UVR",($R6*'[1]Escenario Macro'!$C$9)/1000000,IF($F6="PEN",(($R6/'[1]Escenario Macro'!$C$8)*'[1]Escenario Macro'!$C$3)/1000000,IF($F6="CLP",(($R6/'[1]Escenario Macro'!$C$6)*'[1]Escenario Macro'!$C$3)/1000000,IF($F6="UF",((($R6*'[1]Escenario Macro'!$C$5)/'[1]Escenario Macro'!$C$6)*'[1]Escenario Macro'!$C$3)/1000000,IF($F6="BRL",(($R6/'[1]Escenario Macro'!$C$7)*'[1]Escenario Macro'!$C$3)/1000000,""))))))))</f>
        <v>152000</v>
      </c>
      <c r="Q6" s="770">
        <f>P6/'[1]Escenario Macro'!$C$3*1000</f>
        <v>41417.345148176006</v>
      </c>
      <c r="R6" s="769">
        <v>152000000000</v>
      </c>
      <c r="S6" s="769">
        <v>152000</v>
      </c>
      <c r="T6" s="770">
        <v>44139.981821296955</v>
      </c>
      <c r="U6" s="771"/>
      <c r="V6" s="771"/>
    </row>
    <row r="7" spans="1:22" s="772" customFormat="1" ht="15.45" customHeight="1">
      <c r="A7" s="760" t="s">
        <v>615</v>
      </c>
      <c r="B7" s="760" t="s">
        <v>9</v>
      </c>
      <c r="C7" s="760" t="s">
        <v>909</v>
      </c>
      <c r="D7" s="761" t="s">
        <v>1034</v>
      </c>
      <c r="E7" s="760" t="s">
        <v>917</v>
      </c>
      <c r="F7" s="762" t="s">
        <v>588</v>
      </c>
      <c r="G7" s="763">
        <v>42416</v>
      </c>
      <c r="H7" s="763">
        <v>51548</v>
      </c>
      <c r="I7" s="764">
        <f t="shared" si="0"/>
        <v>25.019178082191782</v>
      </c>
      <c r="J7" s="765" t="s">
        <v>911</v>
      </c>
      <c r="K7" s="766">
        <v>5.3800000000000001E-2</v>
      </c>
      <c r="L7" s="767" t="s">
        <v>1035</v>
      </c>
      <c r="M7" s="767" t="s">
        <v>1038</v>
      </c>
      <c r="N7" s="767" t="s">
        <v>1037</v>
      </c>
      <c r="O7" s="768">
        <v>133000000000</v>
      </c>
      <c r="P7" s="769">
        <f>IF($F7="",0,IF($F7="COP",$O7/1000000,IF($F7="USD",($R7*'[1]Escenario Macro'!$C$3)/1000000,IF($F7="UVR",($R7*'[1]Escenario Macro'!$C$9)/1000000,IF($F7="PEN",(($R7/'[1]Escenario Macro'!$C$8)*'[1]Escenario Macro'!$C$3)/1000000,IF($F7="CLP",(($R7/'[1]Escenario Macro'!$C$6)*'[1]Escenario Macro'!$C$3)/1000000,IF($F7="UF",((($R7*'[1]Escenario Macro'!$C$5)/'[1]Escenario Macro'!$C$6)*'[1]Escenario Macro'!$C$3)/1000000,IF($F7="BRL",(($R7/'[1]Escenario Macro'!$C$7)*'[1]Escenario Macro'!$C$3)/1000000,""))))))))</f>
        <v>133000</v>
      </c>
      <c r="Q7" s="770">
        <f>P7/'[1]Escenario Macro'!$C$3*1000</f>
        <v>36240.177004654004</v>
      </c>
      <c r="R7" s="769">
        <v>133000000000</v>
      </c>
      <c r="S7" s="769">
        <v>133000</v>
      </c>
      <c r="T7" s="770">
        <v>38622.484093634841</v>
      </c>
      <c r="U7" s="771"/>
      <c r="V7" s="771"/>
    </row>
    <row r="8" spans="1:22" s="772" customFormat="1" ht="15.45" customHeight="1">
      <c r="A8" s="760" t="s">
        <v>615</v>
      </c>
      <c r="B8" s="760" t="s">
        <v>9</v>
      </c>
      <c r="C8" s="760" t="s">
        <v>909</v>
      </c>
      <c r="D8" s="761" t="s">
        <v>1034</v>
      </c>
      <c r="E8" s="760" t="s">
        <v>918</v>
      </c>
      <c r="F8" s="762" t="s">
        <v>588</v>
      </c>
      <c r="G8" s="763">
        <v>42843</v>
      </c>
      <c r="H8" s="763">
        <v>48322</v>
      </c>
      <c r="I8" s="764">
        <f t="shared" si="0"/>
        <v>15.010958904109589</v>
      </c>
      <c r="J8" s="765" t="s">
        <v>911</v>
      </c>
      <c r="K8" s="766">
        <v>3.8100000000000002E-2</v>
      </c>
      <c r="L8" s="767" t="s">
        <v>1035</v>
      </c>
      <c r="M8" s="767" t="s">
        <v>1038</v>
      </c>
      <c r="N8" s="767" t="s">
        <v>1037</v>
      </c>
      <c r="O8" s="768">
        <v>196300000000</v>
      </c>
      <c r="P8" s="769">
        <f>IF($F8="",0,IF($F8="COP",$O8/1000000,IF($F8="USD",($R8*'[1]Escenario Macro'!$C$3)/1000000,IF($F8="UVR",($R8*'[1]Escenario Macro'!$C$9)/1000000,IF($F8="PEN",(($R8/'[1]Escenario Macro'!$C$8)*'[1]Escenario Macro'!$C$3)/1000000,IF($F8="CLP",(($R8/'[1]Escenario Macro'!$C$6)*'[1]Escenario Macro'!$C$3)/1000000,IF($F8="UF",((($R8*'[1]Escenario Macro'!$C$5)/'[1]Escenario Macro'!$C$6)*'[1]Escenario Macro'!$C$3)/1000000,IF($F8="BRL",(($R8/'[1]Escenario Macro'!$C$7)*'[1]Escenario Macro'!$C$3)/1000000,""))))))))</f>
        <v>196300</v>
      </c>
      <c r="Q8" s="770">
        <f>P8/'[1]Escenario Macro'!$C$3*1000</f>
        <v>53488.321398598353</v>
      </c>
      <c r="R8" s="769">
        <v>196300000000</v>
      </c>
      <c r="S8" s="769">
        <v>196300</v>
      </c>
      <c r="T8" s="770">
        <v>57004.46336526706</v>
      </c>
      <c r="U8" s="771"/>
      <c r="V8" s="771"/>
    </row>
    <row r="9" spans="1:22" s="772" customFormat="1" ht="15.45" customHeight="1">
      <c r="A9" s="760" t="s">
        <v>615</v>
      </c>
      <c r="B9" s="760" t="s">
        <v>9</v>
      </c>
      <c r="C9" s="760" t="s">
        <v>909</v>
      </c>
      <c r="D9" s="761" t="s">
        <v>1034</v>
      </c>
      <c r="E9" s="760" t="s">
        <v>919</v>
      </c>
      <c r="F9" s="762" t="s">
        <v>588</v>
      </c>
      <c r="G9" s="763">
        <v>42843</v>
      </c>
      <c r="H9" s="763">
        <v>51974</v>
      </c>
      <c r="I9" s="764">
        <f t="shared" si="0"/>
        <v>25.016438356164382</v>
      </c>
      <c r="J9" s="765" t="s">
        <v>911</v>
      </c>
      <c r="K9" s="766">
        <v>0.04</v>
      </c>
      <c r="L9" s="767" t="s">
        <v>1035</v>
      </c>
      <c r="M9" s="767" t="s">
        <v>1038</v>
      </c>
      <c r="N9" s="767" t="s">
        <v>1037</v>
      </c>
      <c r="O9" s="768">
        <v>242920000000</v>
      </c>
      <c r="P9" s="769">
        <f>IF($F9="",0,IF($F9="COP",$O9/1000000,IF($F9="USD",($R9*'[1]Escenario Macro'!$C$3)/1000000,IF($F9="UVR",($R9*'[1]Escenario Macro'!$C$9)/1000000,IF($F9="PEN",(($R9/'[1]Escenario Macro'!$C$8)*'[1]Escenario Macro'!$C$3)/1000000,IF($F9="CLP",(($R9/'[1]Escenario Macro'!$C$6)*'[1]Escenario Macro'!$C$3)/1000000,IF($F9="UF",((($R9*'[1]Escenario Macro'!$C$5)/'[1]Escenario Macro'!$C$6)*'[1]Escenario Macro'!$C$3)/1000000,IF($F9="BRL",(($R9/'[1]Escenario Macro'!$C$7)*'[1]Escenario Macro'!$C$3)/1000000,""))))))))</f>
        <v>242920</v>
      </c>
      <c r="Q9" s="770">
        <f>P9/'[1]Escenario Macro'!$C$3*1000</f>
        <v>66191.457127598129</v>
      </c>
      <c r="R9" s="769">
        <v>242920000000</v>
      </c>
      <c r="S9" s="769">
        <v>242920</v>
      </c>
      <c r="T9" s="770">
        <v>70542.66042124643</v>
      </c>
      <c r="U9" s="771"/>
      <c r="V9" s="771"/>
    </row>
    <row r="10" spans="1:22" s="772" customFormat="1" ht="15.45" customHeight="1">
      <c r="A10" s="760" t="s">
        <v>615</v>
      </c>
      <c r="B10" s="760" t="s">
        <v>9</v>
      </c>
      <c r="C10" s="760" t="s">
        <v>909</v>
      </c>
      <c r="D10" s="761" t="s">
        <v>1034</v>
      </c>
      <c r="E10" s="760" t="s">
        <v>922</v>
      </c>
      <c r="F10" s="762" t="s">
        <v>588</v>
      </c>
      <c r="G10" s="763">
        <v>43067</v>
      </c>
      <c r="H10" s="763">
        <v>48180</v>
      </c>
      <c r="I10" s="764">
        <f t="shared" si="0"/>
        <v>14.008219178082191</v>
      </c>
      <c r="J10" s="765" t="s">
        <v>911</v>
      </c>
      <c r="K10" s="766">
        <v>3.7499999999999999E-2</v>
      </c>
      <c r="L10" s="767" t="s">
        <v>1035</v>
      </c>
      <c r="M10" s="767" t="s">
        <v>1038</v>
      </c>
      <c r="N10" s="767" t="s">
        <v>1037</v>
      </c>
      <c r="O10" s="768">
        <v>120100000000</v>
      </c>
      <c r="P10" s="769">
        <f>IF($F10="",0,IF($F10="COP",$O10/1000000,IF($F10="USD",($R10*'[1]Escenario Macro'!$C$3)/1000000,IF($F10="UVR",($R10*'[1]Escenario Macro'!$C$9)/1000000,IF($F10="PEN",(($R10/'[1]Escenario Macro'!$C$8)*'[1]Escenario Macro'!$C$3)/1000000,IF($F10="CLP",(($R10/'[1]Escenario Macro'!$C$6)*'[1]Escenario Macro'!$C$3)/1000000,IF($F10="UF",((($R10*'[1]Escenario Macro'!$C$5)/'[1]Escenario Macro'!$C$6)*'[1]Escenario Macro'!$C$3)/1000000,IF($F10="BRL",(($R10/'[1]Escenario Macro'!$C$7)*'[1]Escenario Macro'!$C$3)/1000000,""))))))))</f>
        <v>120100</v>
      </c>
      <c r="Q10" s="770">
        <f>P10/'[1]Escenario Macro'!$C$3*1000</f>
        <v>32725.152317736429</v>
      </c>
      <c r="R10" s="769">
        <v>120100000000</v>
      </c>
      <c r="S10" s="769">
        <v>120100</v>
      </c>
      <c r="T10" s="770">
        <v>34876.393531169502</v>
      </c>
      <c r="U10" s="771"/>
      <c r="V10" s="771"/>
    </row>
    <row r="11" spans="1:22" s="772" customFormat="1" ht="15.45" customHeight="1">
      <c r="A11" s="760" t="s">
        <v>615</v>
      </c>
      <c r="B11" s="760" t="s">
        <v>9</v>
      </c>
      <c r="C11" s="760" t="s">
        <v>909</v>
      </c>
      <c r="D11" s="761" t="s">
        <v>1034</v>
      </c>
      <c r="E11" s="760" t="s">
        <v>923</v>
      </c>
      <c r="F11" s="762" t="s">
        <v>588</v>
      </c>
      <c r="G11" s="763">
        <v>43067</v>
      </c>
      <c r="H11" s="763">
        <v>54024</v>
      </c>
      <c r="I11" s="764">
        <f t="shared" si="0"/>
        <v>30.019178082191782</v>
      </c>
      <c r="J11" s="765" t="s">
        <v>911</v>
      </c>
      <c r="K11" s="766">
        <v>3.9800000000000002E-2</v>
      </c>
      <c r="L11" s="767" t="s">
        <v>1035</v>
      </c>
      <c r="M11" s="767" t="s">
        <v>1038</v>
      </c>
      <c r="N11" s="767" t="s">
        <v>1037</v>
      </c>
      <c r="O11" s="768">
        <v>229820000000</v>
      </c>
      <c r="P11" s="769">
        <f>IF($F11="",0,IF($F11="COP",$O11/1000000,IF($F11="USD",($R11*'[1]Escenario Macro'!$C$3)/1000000,IF($F11="UVR",($R11*'[1]Escenario Macro'!$C$9)/1000000,IF($F11="PEN",(($R11/'[1]Escenario Macro'!$C$8)*'[1]Escenario Macro'!$C$3)/1000000,IF($F11="CLP",(($R11/'[1]Escenario Macro'!$C$6)*'[1]Escenario Macro'!$C$3)/1000000,IF($F11="UF",((($R11*'[1]Escenario Macro'!$C$5)/'[1]Escenario Macro'!$C$6)*'[1]Escenario Macro'!$C$3)/1000000,IF($F11="BRL",(($R11/'[1]Escenario Macro'!$C$7)*'[1]Escenario Macro'!$C$3)/1000000,""))))))))</f>
        <v>229820</v>
      </c>
      <c r="Q11" s="770">
        <f>P11/'[1]Escenario Macro'!$C$3*1000</f>
        <v>62621.935933906636</v>
      </c>
      <c r="R11" s="769">
        <v>229820000000</v>
      </c>
      <c r="S11" s="769">
        <v>229820</v>
      </c>
      <c r="T11" s="770">
        <v>66738.490935332025</v>
      </c>
      <c r="U11" s="771"/>
      <c r="V11" s="771"/>
    </row>
    <row r="12" spans="1:22" s="772" customFormat="1" ht="15.45" customHeight="1">
      <c r="A12" s="760" t="s">
        <v>615</v>
      </c>
      <c r="B12" s="760" t="s">
        <v>9</v>
      </c>
      <c r="C12" s="760" t="s">
        <v>909</v>
      </c>
      <c r="D12" s="761" t="s">
        <v>1034</v>
      </c>
      <c r="E12" s="760" t="s">
        <v>924</v>
      </c>
      <c r="F12" s="762" t="s">
        <v>588</v>
      </c>
      <c r="G12" s="763">
        <v>43306</v>
      </c>
      <c r="H12" s="763">
        <v>46593</v>
      </c>
      <c r="I12" s="764">
        <f t="shared" si="0"/>
        <v>9.0054794520547947</v>
      </c>
      <c r="J12" s="765" t="s">
        <v>911</v>
      </c>
      <c r="K12" s="766">
        <v>3.49E-2</v>
      </c>
      <c r="L12" s="767" t="s">
        <v>1035</v>
      </c>
      <c r="M12" s="767" t="s">
        <v>1038</v>
      </c>
      <c r="N12" s="767" t="s">
        <v>1037</v>
      </c>
      <c r="O12" s="768">
        <v>156500000000</v>
      </c>
      <c r="P12" s="769">
        <f>IF($F12="",0,IF($F12="COP",$O12/1000000,IF($F12="USD",($R12*'[1]Escenario Macro'!$C$3)/1000000,IF($F12="UVR",($R12*'[1]Escenario Macro'!$C$9)/1000000,IF($F12="PEN",(($R12/'[1]Escenario Macro'!$C$8)*'[1]Escenario Macro'!$C$3)/1000000,IF($F12="CLP",(($R12/'[1]Escenario Macro'!$C$6)*'[1]Escenario Macro'!$C$3)/1000000,IF($F12="UF",((($R12*'[1]Escenario Macro'!$C$5)/'[1]Escenario Macro'!$C$6)*'[1]Escenario Macro'!$C$3)/1000000,IF($F12="BRL",(($R12/'[1]Escenario Macro'!$C$7)*'[1]Escenario Macro'!$C$3)/1000000,""))))))))</f>
        <v>156500</v>
      </c>
      <c r="Q12" s="770">
        <f>P12/'[1]Escenario Macro'!$C$3*1000</f>
        <v>42643.516550589105</v>
      </c>
      <c r="R12" s="769">
        <v>156500000000</v>
      </c>
      <c r="S12" s="769">
        <v>156500</v>
      </c>
      <c r="T12" s="770">
        <v>45446.757598901146</v>
      </c>
      <c r="U12" s="771"/>
      <c r="V12" s="771"/>
    </row>
    <row r="13" spans="1:22" s="772" customFormat="1" ht="15.45" customHeight="1">
      <c r="A13" s="760" t="s">
        <v>615</v>
      </c>
      <c r="B13" s="760" t="s">
        <v>9</v>
      </c>
      <c r="C13" s="760" t="s">
        <v>909</v>
      </c>
      <c r="D13" s="761" t="s">
        <v>1034</v>
      </c>
      <c r="E13" s="760" t="s">
        <v>925</v>
      </c>
      <c r="F13" s="762" t="s">
        <v>588</v>
      </c>
      <c r="G13" s="763">
        <v>43306</v>
      </c>
      <c r="H13" s="763">
        <v>48785</v>
      </c>
      <c r="I13" s="764">
        <f t="shared" si="0"/>
        <v>15.010958904109589</v>
      </c>
      <c r="J13" s="765" t="s">
        <v>911</v>
      </c>
      <c r="K13" s="766">
        <v>3.8899999999999997E-2</v>
      </c>
      <c r="L13" s="767" t="s">
        <v>1035</v>
      </c>
      <c r="M13" s="767" t="s">
        <v>1038</v>
      </c>
      <c r="N13" s="767" t="s">
        <v>1037</v>
      </c>
      <c r="O13" s="768">
        <v>142063000000</v>
      </c>
      <c r="P13" s="769">
        <f>IF($F13="",0,IF($F13="COP",$O13/1000000,IF($F13="USD",($R13*'[1]Escenario Macro'!$C$3)/1000000,IF($F13="UVR",($R13*'[1]Escenario Macro'!$C$9)/1000000,IF($F13="PEN",(($R13/'[1]Escenario Macro'!$C$8)*'[1]Escenario Macro'!$C$3)/1000000,IF($F13="CLP",(($R13/'[1]Escenario Macro'!$C$6)*'[1]Escenario Macro'!$C$3)/1000000,IF($F13="UF",((($R13*'[1]Escenario Macro'!$C$5)/'[1]Escenario Macro'!$C$6)*'[1]Escenario Macro'!$C$3)/1000000,IF($F13="BRL",(($R13/'[1]Escenario Macro'!$C$7)*'[1]Escenario Macro'!$C$3)/1000000,""))))))))</f>
        <v>142063</v>
      </c>
      <c r="Q13" s="770">
        <f>P13/'[1]Escenario Macro'!$C$3*1000</f>
        <v>38709.686209113999</v>
      </c>
      <c r="R13" s="769">
        <v>142063000000</v>
      </c>
      <c r="S13" s="769">
        <v>142063</v>
      </c>
      <c r="T13" s="770">
        <v>41254.330509729669</v>
      </c>
      <c r="U13" s="771"/>
      <c r="V13" s="771"/>
    </row>
    <row r="14" spans="1:22" s="772" customFormat="1" ht="15.45" customHeight="1">
      <c r="A14" s="760" t="s">
        <v>615</v>
      </c>
      <c r="B14" s="760" t="s">
        <v>9</v>
      </c>
      <c r="C14" s="760" t="s">
        <v>909</v>
      </c>
      <c r="D14" s="761" t="s">
        <v>1034</v>
      </c>
      <c r="E14" s="760" t="s">
        <v>926</v>
      </c>
      <c r="F14" s="762" t="s">
        <v>588</v>
      </c>
      <c r="G14" s="763">
        <v>43306</v>
      </c>
      <c r="H14" s="763">
        <v>52437</v>
      </c>
      <c r="I14" s="764">
        <f t="shared" si="0"/>
        <v>25.016438356164382</v>
      </c>
      <c r="J14" s="765" t="s">
        <v>911</v>
      </c>
      <c r="K14" s="766">
        <v>4.07E-2</v>
      </c>
      <c r="L14" s="767" t="s">
        <v>1035</v>
      </c>
      <c r="M14" s="767" t="s">
        <v>1038</v>
      </c>
      <c r="N14" s="767" t="s">
        <v>1037</v>
      </c>
      <c r="O14" s="768">
        <v>201437000000</v>
      </c>
      <c r="P14" s="769">
        <f>IF($F14="",0,IF($F14="COP",$O14/1000000,IF($F14="USD",($R14*'[1]Escenario Macro'!$C$3)/1000000,IF($F14="UVR",($R14*'[1]Escenario Macro'!$C$9)/1000000,IF($F14="PEN",(($R14/'[1]Escenario Macro'!$C$8)*'[1]Escenario Macro'!$C$3)/1000000,IF($F14="CLP",(($R14/'[1]Escenario Macro'!$C$6)*'[1]Escenario Macro'!$C$3)/1000000,IF($F14="UF",((($R14*'[1]Escenario Macro'!$C$5)/'[1]Escenario Macro'!$C$6)*'[1]Escenario Macro'!$C$3)/1000000,IF($F14="BRL",(($R14/'[1]Escenario Macro'!$C$7)*'[1]Escenario Macro'!$C$3)/1000000,""))))))))</f>
        <v>201437</v>
      </c>
      <c r="Q14" s="770">
        <f>P14/'[1]Escenario Macro'!$C$3*1000</f>
        <v>54888.06417508638</v>
      </c>
      <c r="R14" s="769">
        <v>201437000000</v>
      </c>
      <c r="S14" s="769">
        <v>201437</v>
      </c>
      <c r="T14" s="770">
        <v>58496.220514056549</v>
      </c>
      <c r="U14" s="771"/>
      <c r="V14" s="771"/>
    </row>
    <row r="15" spans="1:22" s="772" customFormat="1" ht="15.45" customHeight="1">
      <c r="A15" s="760" t="s">
        <v>615</v>
      </c>
      <c r="B15" s="760" t="s">
        <v>9</v>
      </c>
      <c r="C15" s="760" t="s">
        <v>927</v>
      </c>
      <c r="D15" s="761" t="s">
        <v>1034</v>
      </c>
      <c r="E15" s="760" t="s">
        <v>928</v>
      </c>
      <c r="F15" s="762" t="s">
        <v>588</v>
      </c>
      <c r="G15" s="763">
        <v>44056</v>
      </c>
      <c r="H15" s="763">
        <v>47343</v>
      </c>
      <c r="I15" s="764">
        <f t="shared" si="0"/>
        <v>9.0054794520547947</v>
      </c>
      <c r="J15" s="765" t="s">
        <v>921</v>
      </c>
      <c r="K15" s="766">
        <v>6.3299999999999995E-2</v>
      </c>
      <c r="L15" s="767" t="s">
        <v>1039</v>
      </c>
      <c r="M15" s="767" t="s">
        <v>1038</v>
      </c>
      <c r="N15" s="767" t="s">
        <v>1037</v>
      </c>
      <c r="O15" s="768">
        <v>160000000000</v>
      </c>
      <c r="P15" s="769">
        <f>IF($F15="",0,IF($F15="COP",$O15/1000000,IF($F15="USD",($R15*'[1]Escenario Macro'!$C$3)/1000000,IF($F15="UVR",($R15*'[1]Escenario Macro'!$C$9)/1000000,IF($F15="PEN",(($R15/'[1]Escenario Macro'!$C$8)*'[1]Escenario Macro'!$C$3)/1000000,IF($F15="CLP",(($R15/'[1]Escenario Macro'!$C$6)*'[1]Escenario Macro'!$C$3)/1000000,IF($F15="UF",((($R15*'[1]Escenario Macro'!$C$5)/'[1]Escenario Macro'!$C$6)*'[1]Escenario Macro'!$C$3)/1000000,IF($F15="BRL",(($R15/'[1]Escenario Macro'!$C$7)*'[1]Escenario Macro'!$C$3)/1000000,""))))))))</f>
        <v>160000</v>
      </c>
      <c r="Q15" s="770">
        <f>P15/'[1]Escenario Macro'!$C$3*1000</f>
        <v>43597.205419132632</v>
      </c>
      <c r="R15" s="769">
        <v>160000000000</v>
      </c>
      <c r="S15" s="769">
        <v>160000</v>
      </c>
      <c r="T15" s="770">
        <v>46463.138759259957</v>
      </c>
      <c r="U15" s="771"/>
      <c r="V15" s="771"/>
    </row>
    <row r="16" spans="1:22" s="772" customFormat="1" ht="15.45" customHeight="1">
      <c r="A16" s="760" t="s">
        <v>615</v>
      </c>
      <c r="B16" s="760" t="s">
        <v>9</v>
      </c>
      <c r="C16" s="760" t="s">
        <v>927</v>
      </c>
      <c r="D16" s="761" t="s">
        <v>1034</v>
      </c>
      <c r="E16" s="760" t="s">
        <v>929</v>
      </c>
      <c r="F16" s="762" t="s">
        <v>930</v>
      </c>
      <c r="G16" s="763">
        <v>44056</v>
      </c>
      <c r="H16" s="763">
        <v>51361</v>
      </c>
      <c r="I16" s="764">
        <f t="shared" si="0"/>
        <v>20.013698630136986</v>
      </c>
      <c r="J16" s="765" t="s">
        <v>930</v>
      </c>
      <c r="K16" s="766">
        <v>3.6700000000000003E-2</v>
      </c>
      <c r="L16" s="767" t="s">
        <v>1039</v>
      </c>
      <c r="M16" s="767" t="s">
        <v>1040</v>
      </c>
      <c r="N16" s="767" t="s">
        <v>1037</v>
      </c>
      <c r="O16" s="768">
        <v>509780000</v>
      </c>
      <c r="P16" s="769">
        <f>IF($F16="",0,IF($F16="COP",$O16/1000000,IF($F16="USD",($R16*'[1]Escenario Macro'!$C$3)/1000000,IF($F16="UVR",($R16*'[1]Escenario Macro'!$C$9)/1000000,IF($F16="PEN",(($R16/'[1]Escenario Macro'!$C$8)*'[1]Escenario Macro'!$C$3)/1000000,IF($F16="CLP",(($R16/'[1]Escenario Macro'!$C$6)*'[1]Escenario Macro'!$C$3)/1000000,IF($F16="UF",((($R16*'[1]Escenario Macro'!$C$5)/'[1]Escenario Macro'!$C$6)*'[1]Escenario Macro'!$C$3)/1000000,IF($F16="BRL",(($R16/'[1]Escenario Macro'!$C$7)*'[1]Escenario Macro'!$C$3)/1000000,""))))))))</f>
        <v>206598.948424</v>
      </c>
      <c r="Q16" s="770">
        <f>P16/'[1]Escenario Macro'!$C$3*1000</f>
        <v>56294.604961361976</v>
      </c>
      <c r="R16" s="769">
        <v>509780000</v>
      </c>
      <c r="S16" s="769">
        <v>211423.09852</v>
      </c>
      <c r="T16" s="770">
        <v>61396.129771546555</v>
      </c>
      <c r="U16" s="771"/>
      <c r="V16" s="771"/>
    </row>
    <row r="17" spans="1:22" s="772" customFormat="1" ht="15.45" customHeight="1">
      <c r="A17" s="760" t="s">
        <v>615</v>
      </c>
      <c r="B17" s="760" t="s">
        <v>9</v>
      </c>
      <c r="C17" s="760" t="s">
        <v>909</v>
      </c>
      <c r="D17" s="761" t="s">
        <v>1034</v>
      </c>
      <c r="E17" s="760" t="s">
        <v>931</v>
      </c>
      <c r="F17" s="762" t="s">
        <v>588</v>
      </c>
      <c r="G17" s="763">
        <v>45252</v>
      </c>
      <c r="H17" s="763">
        <v>47809</v>
      </c>
      <c r="I17" s="764">
        <f t="shared" si="0"/>
        <v>7.0054794520547947</v>
      </c>
      <c r="J17" s="765" t="s">
        <v>911</v>
      </c>
      <c r="K17" s="766">
        <v>5.0999999999999997E-2</v>
      </c>
      <c r="L17" s="767" t="s">
        <v>1035</v>
      </c>
      <c r="M17" s="767" t="s">
        <v>1038</v>
      </c>
      <c r="N17" s="767" t="s">
        <v>1037</v>
      </c>
      <c r="O17" s="768">
        <v>176000000000</v>
      </c>
      <c r="P17" s="769">
        <f>IF($F17="",0,IF($F17="COP",$O17/1000000,IF($F17="USD",($R17*'[1]Escenario Macro'!$C$3)/1000000,IF($F17="UVR",($R17*'[1]Escenario Macro'!$C$9)/1000000,IF($F17="PEN",(($R17/'[1]Escenario Macro'!$C$8)*'[1]Escenario Macro'!$C$3)/1000000,IF($F17="CLP",(($R17/'[1]Escenario Macro'!$C$6)*'[1]Escenario Macro'!$C$3)/1000000,IF($F17="UF",((($R17*'[1]Escenario Macro'!$C$5)/'[1]Escenario Macro'!$C$6)*'[1]Escenario Macro'!$C$3)/1000000,IF($F17="BRL",(($R17/'[1]Escenario Macro'!$C$7)*'[1]Escenario Macro'!$C$3)/1000000,""))))))))</f>
        <v>176000</v>
      </c>
      <c r="Q17" s="770">
        <f>P17/'[1]Escenario Macro'!$C$3*1000</f>
        <v>47956.925961045898</v>
      </c>
      <c r="R17" s="769">
        <v>176000000000</v>
      </c>
      <c r="S17" s="769">
        <v>176000</v>
      </c>
      <c r="T17" s="770">
        <v>51109.452635185953</v>
      </c>
      <c r="U17" s="771"/>
      <c r="V17" s="771"/>
    </row>
    <row r="18" spans="1:22" s="772" customFormat="1" ht="15.45" customHeight="1">
      <c r="A18" s="760" t="s">
        <v>615</v>
      </c>
      <c r="B18" s="760" t="s">
        <v>9</v>
      </c>
      <c r="C18" s="760" t="s">
        <v>909</v>
      </c>
      <c r="D18" s="761" t="s">
        <v>1034</v>
      </c>
      <c r="E18" s="760" t="s">
        <v>932</v>
      </c>
      <c r="F18" s="762" t="s">
        <v>588</v>
      </c>
      <c r="G18" s="763">
        <v>45252</v>
      </c>
      <c r="H18" s="763">
        <v>50366</v>
      </c>
      <c r="I18" s="764">
        <f t="shared" si="0"/>
        <v>14.010958904109589</v>
      </c>
      <c r="J18" s="765" t="s">
        <v>911</v>
      </c>
      <c r="K18" s="766">
        <v>5.33E-2</v>
      </c>
      <c r="L18" s="767" t="s">
        <v>1035</v>
      </c>
      <c r="M18" s="767" t="s">
        <v>1038</v>
      </c>
      <c r="N18" s="767" t="s">
        <v>1037</v>
      </c>
      <c r="O18" s="768">
        <v>224000000000</v>
      </c>
      <c r="P18" s="769">
        <f>IF($F18="",0,IF($F18="COP",$O18/1000000,IF($F18="USD",($R18*'[1]Escenario Macro'!$C$3)/1000000,IF($F18="UVR",($R18*'[1]Escenario Macro'!$C$9)/1000000,IF($F18="PEN",(($R18/'[1]Escenario Macro'!$C$8)*'[1]Escenario Macro'!$C$3)/1000000,IF($F18="CLP",(($R18/'[1]Escenario Macro'!$C$6)*'[1]Escenario Macro'!$C$3)/1000000,IF($F18="UF",((($R18*'[1]Escenario Macro'!$C$5)/'[1]Escenario Macro'!$C$6)*'[1]Escenario Macro'!$C$3)/1000000,IF($F18="BRL",(($R18/'[1]Escenario Macro'!$C$7)*'[1]Escenario Macro'!$C$3)/1000000,""))))))))</f>
        <v>224000</v>
      </c>
      <c r="Q18" s="770">
        <f>P18/'[1]Escenario Macro'!$C$3*1000</f>
        <v>61036.087586785681</v>
      </c>
      <c r="R18" s="769">
        <v>224000000000</v>
      </c>
      <c r="S18" s="769">
        <v>224000</v>
      </c>
      <c r="T18" s="770">
        <v>65048.394262963935</v>
      </c>
      <c r="U18" s="771"/>
      <c r="V18" s="771"/>
    </row>
    <row r="19" spans="1:22" s="772" customFormat="1" ht="15.45" customHeight="1">
      <c r="A19" s="760" t="s">
        <v>615</v>
      </c>
      <c r="B19" s="760" t="s">
        <v>9</v>
      </c>
      <c r="C19" s="760" t="s">
        <v>909</v>
      </c>
      <c r="D19" s="761" t="s">
        <v>1034</v>
      </c>
      <c r="E19" s="760" t="s">
        <v>933</v>
      </c>
      <c r="F19" s="762" t="s">
        <v>588</v>
      </c>
      <c r="G19" s="763">
        <v>45252</v>
      </c>
      <c r="H19" s="763">
        <v>52923</v>
      </c>
      <c r="I19" s="764">
        <f t="shared" si="0"/>
        <v>21.016438356164382</v>
      </c>
      <c r="J19" s="765" t="s">
        <v>911</v>
      </c>
      <c r="K19" s="766">
        <v>5.2999999999999999E-2</v>
      </c>
      <c r="L19" s="767" t="s">
        <v>1035</v>
      </c>
      <c r="M19" s="767" t="s">
        <v>1038</v>
      </c>
      <c r="N19" s="767" t="s">
        <v>1037</v>
      </c>
      <c r="O19" s="768">
        <v>100000000000</v>
      </c>
      <c r="P19" s="769">
        <f>IF($F19="",0,IF($F19="COP",$O19/1000000,IF($F19="USD",($R19*'[1]Escenario Macro'!$C$3)/1000000,IF($F19="UVR",($R19*'[1]Escenario Macro'!$C$9)/1000000,IF($F19="PEN",(($R19/'[1]Escenario Macro'!$C$8)*'[1]Escenario Macro'!$C$3)/1000000,IF($F19="CLP",(($R19/'[1]Escenario Macro'!$C$6)*'[1]Escenario Macro'!$C$3)/1000000,IF($F19="UF",((($R19*'[1]Escenario Macro'!$C$5)/'[1]Escenario Macro'!$C$6)*'[1]Escenario Macro'!$C$3)/1000000,IF($F19="BRL",(($R19/'[1]Escenario Macro'!$C$7)*'[1]Escenario Macro'!$C$3)/1000000,""))))))))</f>
        <v>100000</v>
      </c>
      <c r="Q19" s="770">
        <f>P19/'[1]Escenario Macro'!$C$3*1000</f>
        <v>27248.253386957895</v>
      </c>
      <c r="R19" s="769">
        <v>100000000000</v>
      </c>
      <c r="S19" s="769">
        <v>100000</v>
      </c>
      <c r="T19" s="770">
        <v>29039.461724537472</v>
      </c>
      <c r="U19" s="771"/>
      <c r="V19" s="771"/>
    </row>
    <row r="20" spans="1:22" s="772" customFormat="1" ht="15.45" customHeight="1">
      <c r="A20" s="760" t="s">
        <v>615</v>
      </c>
      <c r="B20" s="760" t="s">
        <v>9</v>
      </c>
      <c r="C20" s="760" t="s">
        <v>909</v>
      </c>
      <c r="D20" s="761" t="s">
        <v>1034</v>
      </c>
      <c r="E20" s="760" t="s">
        <v>934</v>
      </c>
      <c r="F20" s="762" t="s">
        <v>588</v>
      </c>
      <c r="G20" s="763">
        <v>45468</v>
      </c>
      <c r="H20" s="763">
        <v>47659</v>
      </c>
      <c r="I20" s="764">
        <f t="shared" si="0"/>
        <v>6.0027397260273974</v>
      </c>
      <c r="J20" s="765" t="s">
        <v>911</v>
      </c>
      <c r="K20" s="766">
        <v>5.8200000000000002E-2</v>
      </c>
      <c r="L20" s="767" t="s">
        <v>1035</v>
      </c>
      <c r="M20" s="767" t="s">
        <v>1038</v>
      </c>
      <c r="N20" s="767" t="s">
        <v>1037</v>
      </c>
      <c r="O20" s="768">
        <v>150000000000</v>
      </c>
      <c r="P20" s="769">
        <f>IF($F20="",0,IF($F20="COP",$O20/1000000,IF($F20="USD",($R20*'[1]Escenario Macro'!$C$3)/1000000,IF($F20="UVR",($R20*'[1]Escenario Macro'!$C$9)/1000000,IF($F20="PEN",(($R20/'[1]Escenario Macro'!$C$8)*'[1]Escenario Macro'!$C$3)/1000000,IF($F20="CLP",(($R20/'[1]Escenario Macro'!$C$6)*'[1]Escenario Macro'!$C$3)/1000000,IF($F20="UF",((($R20*'[1]Escenario Macro'!$C$5)/'[1]Escenario Macro'!$C$6)*'[1]Escenario Macro'!$C$3)/1000000,IF($F20="BRL",(($R20/'[1]Escenario Macro'!$C$7)*'[1]Escenario Macro'!$C$3)/1000000,""))))))))</f>
        <v>150000</v>
      </c>
      <c r="Q20" s="770">
        <f>P20/'[1]Escenario Macro'!$C$3*1000</f>
        <v>40872.380080436844</v>
      </c>
      <c r="R20" s="769">
        <v>150000000000</v>
      </c>
      <c r="S20" s="769">
        <v>150000</v>
      </c>
      <c r="T20" s="770">
        <v>43559.19258680621</v>
      </c>
      <c r="U20" s="771"/>
      <c r="V20" s="771"/>
    </row>
    <row r="21" spans="1:22" s="772" customFormat="1" ht="15.45" customHeight="1">
      <c r="A21" s="760" t="s">
        <v>615</v>
      </c>
      <c r="B21" s="760" t="s">
        <v>9</v>
      </c>
      <c r="C21" s="760" t="s">
        <v>909</v>
      </c>
      <c r="D21" s="761" t="s">
        <v>1034</v>
      </c>
      <c r="E21" s="760" t="s">
        <v>935</v>
      </c>
      <c r="F21" s="762" t="s">
        <v>588</v>
      </c>
      <c r="G21" s="763">
        <v>45468</v>
      </c>
      <c r="H21" s="763">
        <v>50946</v>
      </c>
      <c r="I21" s="764">
        <f t="shared" si="0"/>
        <v>15.008219178082191</v>
      </c>
      <c r="J21" s="765" t="s">
        <v>911</v>
      </c>
      <c r="K21" s="766">
        <v>6.0999999999999999E-2</v>
      </c>
      <c r="L21" s="767" t="s">
        <v>1035</v>
      </c>
      <c r="M21" s="767" t="s">
        <v>1038</v>
      </c>
      <c r="N21" s="767" t="s">
        <v>1037</v>
      </c>
      <c r="O21" s="768">
        <v>250000000000</v>
      </c>
      <c r="P21" s="769">
        <f>IF($F21="",0,IF($F21="COP",$O21/1000000,IF($F21="USD",($R21*'[1]Escenario Macro'!$C$3)/1000000,IF($F21="UVR",($R21*'[1]Escenario Macro'!$C$9)/1000000,IF($F21="PEN",(($R21/'[1]Escenario Macro'!$C$8)*'[1]Escenario Macro'!$C$3)/1000000,IF($F21="CLP",(($R21/'[1]Escenario Macro'!$C$6)*'[1]Escenario Macro'!$C$3)/1000000,IF($F21="UF",((($R21*'[1]Escenario Macro'!$C$5)/'[1]Escenario Macro'!$C$6)*'[1]Escenario Macro'!$C$3)/1000000,IF($F21="BRL",(($R21/'[1]Escenario Macro'!$C$7)*'[1]Escenario Macro'!$C$3)/1000000,""))))))))</f>
        <v>250000</v>
      </c>
      <c r="Q21" s="770">
        <f>P21/'[1]Escenario Macro'!$C$3*1000</f>
        <v>68120.633467394742</v>
      </c>
      <c r="R21" s="769">
        <v>250000000000</v>
      </c>
      <c r="S21" s="769">
        <v>250000</v>
      </c>
      <c r="T21" s="770">
        <v>72598.654311343678</v>
      </c>
      <c r="U21" s="771"/>
      <c r="V21" s="771"/>
    </row>
    <row r="22" spans="1:22" s="772" customFormat="1" ht="15.45" customHeight="1">
      <c r="A22" s="760" t="s">
        <v>615</v>
      </c>
      <c r="B22" s="760" t="s">
        <v>9</v>
      </c>
      <c r="C22" s="760" t="s">
        <v>909</v>
      </c>
      <c r="D22" s="761" t="s">
        <v>1041</v>
      </c>
      <c r="E22" s="760" t="s">
        <v>936</v>
      </c>
      <c r="F22" s="762" t="s">
        <v>590</v>
      </c>
      <c r="G22" s="763">
        <v>44526</v>
      </c>
      <c r="H22" s="763">
        <v>48909</v>
      </c>
      <c r="I22" s="764">
        <f t="shared" si="0"/>
        <v>12.008219178082191</v>
      </c>
      <c r="J22" s="765" t="s">
        <v>921</v>
      </c>
      <c r="K22" s="766">
        <v>3.8249999999999999E-2</v>
      </c>
      <c r="L22" s="767" t="s">
        <v>1039</v>
      </c>
      <c r="M22" s="767" t="s">
        <v>1036</v>
      </c>
      <c r="N22" s="767" t="s">
        <v>1040</v>
      </c>
      <c r="O22" s="768">
        <v>330000000</v>
      </c>
      <c r="P22" s="769">
        <f>IF($F22="",0,IF($F22="COP",$O22/1000000,IF($F22="USD",($R22*'[1]Escenario Macro'!$C$3)/1000000,IF($F22="UVR",($R22*'[1]Escenario Macro'!$C$9)/1000000,IF($F22="PEN",(($R22/'[1]Escenario Macro'!$C$8)*'[1]Escenario Macro'!$C$3)/1000000,IF($F22="CLP",(($R22/'[1]Escenario Macro'!$C$6)*'[1]Escenario Macro'!$C$3)/1000000,IF($F22="UF",((($R22*'[1]Escenario Macro'!$C$5)/'[1]Escenario Macro'!$C$6)*'[1]Escenario Macro'!$C$3)/1000000,IF($F22="BRL",(($R22/'[1]Escenario Macro'!$C$7)*'[1]Escenario Macro'!$C$3)/1000000,""))))))))</f>
        <v>1211086.8</v>
      </c>
      <c r="Q22" s="770">
        <f>P22/'[1]Escenario Macro'!$C$3*1000</f>
        <v>330000</v>
      </c>
      <c r="R22" s="769">
        <v>330000000</v>
      </c>
      <c r="S22" s="769">
        <v>1136384.7</v>
      </c>
      <c r="T22" s="770">
        <v>330000</v>
      </c>
      <c r="U22" s="771"/>
      <c r="V22" s="771"/>
    </row>
    <row r="23" spans="1:22" s="772" customFormat="1" ht="15.45" customHeight="1">
      <c r="A23" s="760" t="s">
        <v>615</v>
      </c>
      <c r="B23" s="760" t="s">
        <v>9</v>
      </c>
      <c r="C23" s="760" t="s">
        <v>1042</v>
      </c>
      <c r="D23" s="761" t="s">
        <v>1043</v>
      </c>
      <c r="E23" s="760" t="s">
        <v>977</v>
      </c>
      <c r="F23" s="762" t="s">
        <v>588</v>
      </c>
      <c r="G23" s="763">
        <v>45041</v>
      </c>
      <c r="H23" s="763">
        <v>47598</v>
      </c>
      <c r="I23" s="764">
        <f t="shared" si="0"/>
        <v>7.0054794520547947</v>
      </c>
      <c r="J23" s="765" t="s">
        <v>978</v>
      </c>
      <c r="K23" s="766">
        <v>2.4400000000000002E-2</v>
      </c>
      <c r="L23" s="767" t="s">
        <v>1035</v>
      </c>
      <c r="M23" s="767" t="s">
        <v>1036</v>
      </c>
      <c r="N23" s="767" t="s">
        <v>1036</v>
      </c>
      <c r="O23" s="768">
        <v>450000000000</v>
      </c>
      <c r="P23" s="769">
        <f>IF($F23="",0,IF($F23="COP",$O23/1000000,IF($F23="USD",($R23*'[1]Escenario Macro'!$C$3)/1000000,IF($F23="UVR",($R23*'[1]Escenario Macro'!$C$9)/1000000,IF($F23="PEN",(($R23/'[1]Escenario Macro'!$C$8)*'[1]Escenario Macro'!$C$3)/1000000,IF($F23="CLP",(($R23/'[1]Escenario Macro'!$C$6)*'[1]Escenario Macro'!$C$3)/1000000,IF($F23="UF",((($R23*'[1]Escenario Macro'!$C$5)/'[1]Escenario Macro'!$C$6)*'[1]Escenario Macro'!$C$3)/1000000,IF($F23="BRL",(($R23/'[1]Escenario Macro'!$C$7)*'[1]Escenario Macro'!$C$3)/1000000,""))))))))</f>
        <v>450000</v>
      </c>
      <c r="Q23" s="770">
        <f>P23/'[1]Escenario Macro'!$C$3*1000</f>
        <v>122617.14024131054</v>
      </c>
      <c r="R23" s="769">
        <v>450000000000</v>
      </c>
      <c r="S23" s="769">
        <v>450000</v>
      </c>
      <c r="T23" s="770">
        <v>130677.57776041862</v>
      </c>
      <c r="U23" s="771"/>
      <c r="V23" s="771"/>
    </row>
    <row r="24" spans="1:22" s="772" customFormat="1" ht="15.45" customHeight="1">
      <c r="A24" s="760" t="s">
        <v>615</v>
      </c>
      <c r="B24" s="760" t="s">
        <v>9</v>
      </c>
      <c r="C24" s="760" t="s">
        <v>1042</v>
      </c>
      <c r="D24" s="761" t="s">
        <v>1043</v>
      </c>
      <c r="E24" s="760" t="s">
        <v>977</v>
      </c>
      <c r="F24" s="762" t="s">
        <v>588</v>
      </c>
      <c r="G24" s="763">
        <v>45217</v>
      </c>
      <c r="H24" s="763">
        <v>47598</v>
      </c>
      <c r="I24" s="764">
        <f t="shared" si="0"/>
        <v>6.5232876712328771</v>
      </c>
      <c r="J24" s="765" t="s">
        <v>978</v>
      </c>
      <c r="K24" s="766">
        <v>2.4400000000000002E-2</v>
      </c>
      <c r="L24" s="767" t="s">
        <v>1035</v>
      </c>
      <c r="M24" s="767" t="s">
        <v>1036</v>
      </c>
      <c r="N24" s="767" t="s">
        <v>1036</v>
      </c>
      <c r="O24" s="768">
        <v>150000000000</v>
      </c>
      <c r="P24" s="769">
        <f>IF($F24="",0,IF($F24="COP",$O24/1000000,IF($F24="USD",($R24*'[1]Escenario Macro'!$C$3)/1000000,IF($F24="UVR",($R24*'[1]Escenario Macro'!$C$9)/1000000,IF($F24="PEN",(($R24/'[1]Escenario Macro'!$C$8)*'[1]Escenario Macro'!$C$3)/1000000,IF($F24="CLP",(($R24/'[1]Escenario Macro'!$C$6)*'[1]Escenario Macro'!$C$3)/1000000,IF($F24="UF",((($R24*'[1]Escenario Macro'!$C$5)/'[1]Escenario Macro'!$C$6)*'[1]Escenario Macro'!$C$3)/1000000,IF($F24="BRL",(($R24/'[1]Escenario Macro'!$C$7)*'[1]Escenario Macro'!$C$3)/1000000,""))))))))</f>
        <v>150000</v>
      </c>
      <c r="Q24" s="770">
        <f>P24/'[1]Escenario Macro'!$C$3*1000</f>
        <v>40872.380080436844</v>
      </c>
      <c r="R24" s="769">
        <v>150000000000</v>
      </c>
      <c r="S24" s="769">
        <v>150000</v>
      </c>
      <c r="T24" s="770">
        <v>43559.19258680621</v>
      </c>
      <c r="U24" s="771"/>
      <c r="V24" s="771"/>
    </row>
    <row r="25" spans="1:22" s="772" customFormat="1" ht="15.45" customHeight="1">
      <c r="A25" s="760" t="s">
        <v>615</v>
      </c>
      <c r="B25" s="760" t="s">
        <v>9</v>
      </c>
      <c r="C25" s="760" t="s">
        <v>1042</v>
      </c>
      <c r="D25" s="761" t="s">
        <v>1043</v>
      </c>
      <c r="E25" s="760" t="s">
        <v>979</v>
      </c>
      <c r="F25" s="762" t="s">
        <v>588</v>
      </c>
      <c r="G25" s="763">
        <v>45287</v>
      </c>
      <c r="H25" s="763">
        <v>49670</v>
      </c>
      <c r="I25" s="764">
        <f t="shared" si="0"/>
        <v>12.008219178082191</v>
      </c>
      <c r="J25" s="765" t="s">
        <v>911</v>
      </c>
      <c r="K25" s="766">
        <v>6.1199999999999997E-2</v>
      </c>
      <c r="L25" s="767" t="s">
        <v>1035</v>
      </c>
      <c r="M25" s="767" t="s">
        <v>1036</v>
      </c>
      <c r="N25" s="767" t="s">
        <v>1036</v>
      </c>
      <c r="O25" s="768">
        <v>250000000000</v>
      </c>
      <c r="P25" s="769">
        <f>IF($F25="",0,IF($F25="COP",$O25/1000000,IF($F25="USD",($R25*'[1]Escenario Macro'!$C$3)/1000000,IF($F25="UVR",($R25*'[1]Escenario Macro'!$C$9)/1000000,IF($F25="PEN",(($R25/'[1]Escenario Macro'!$C$8)*'[1]Escenario Macro'!$C$3)/1000000,IF($F25="CLP",(($R25/'[1]Escenario Macro'!$C$6)*'[1]Escenario Macro'!$C$3)/1000000,IF($F25="UF",((($R25*'[1]Escenario Macro'!$C$5)/'[1]Escenario Macro'!$C$6)*'[1]Escenario Macro'!$C$3)/1000000,IF($F25="BRL",(($R25/'[1]Escenario Macro'!$C$7)*'[1]Escenario Macro'!$C$3)/1000000,""))))))))</f>
        <v>250000</v>
      </c>
      <c r="Q25" s="770">
        <f>P25/'[1]Escenario Macro'!$C$3*1000</f>
        <v>68120.633467394742</v>
      </c>
      <c r="R25" s="769">
        <v>250000000000</v>
      </c>
      <c r="S25" s="769">
        <v>250000</v>
      </c>
      <c r="T25" s="770">
        <v>72598.654311343678</v>
      </c>
      <c r="U25" s="771"/>
      <c r="V25" s="771"/>
    </row>
    <row r="26" spans="1:22" s="772" customFormat="1" ht="15.45" customHeight="1">
      <c r="A26" s="760" t="s">
        <v>615</v>
      </c>
      <c r="B26" s="760" t="s">
        <v>9</v>
      </c>
      <c r="C26" s="760" t="s">
        <v>1042</v>
      </c>
      <c r="D26" s="761" t="s">
        <v>1043</v>
      </c>
      <c r="E26" s="760" t="s">
        <v>977</v>
      </c>
      <c r="F26" s="762" t="s">
        <v>588</v>
      </c>
      <c r="G26" s="763">
        <v>45471</v>
      </c>
      <c r="H26" s="763">
        <v>49292</v>
      </c>
      <c r="I26" s="764">
        <f t="shared" si="0"/>
        <v>10.468493150684932</v>
      </c>
      <c r="J26" s="765" t="s">
        <v>978</v>
      </c>
      <c r="K26" s="766">
        <v>0.03</v>
      </c>
      <c r="L26" s="767" t="s">
        <v>1035</v>
      </c>
      <c r="M26" s="767" t="s">
        <v>1036</v>
      </c>
      <c r="N26" s="767" t="s">
        <v>1036</v>
      </c>
      <c r="O26" s="768">
        <v>250000000000</v>
      </c>
      <c r="P26" s="769">
        <f>IF($F26="",0,IF($F26="COP",$O26/1000000,IF($F26="USD",($R26*'[1]Escenario Macro'!$C$3)/1000000,IF($F26="UVR",($R26*'[1]Escenario Macro'!$C$9)/1000000,IF($F26="PEN",(($R26/'[1]Escenario Macro'!$C$8)*'[1]Escenario Macro'!$C$3)/1000000,IF($F26="CLP",(($R26/'[1]Escenario Macro'!$C$6)*'[1]Escenario Macro'!$C$3)/1000000,IF($F26="UF",((($R26*'[1]Escenario Macro'!$C$5)/'[1]Escenario Macro'!$C$6)*'[1]Escenario Macro'!$C$3)/1000000,IF($F26="BRL",(($R26/'[1]Escenario Macro'!$C$7)*'[1]Escenario Macro'!$C$3)/1000000,""))))))))</f>
        <v>250000</v>
      </c>
      <c r="Q26" s="770">
        <f>P26/'[1]Escenario Macro'!$C$3*1000</f>
        <v>68120.633467394742</v>
      </c>
      <c r="R26" s="769">
        <v>250000000000</v>
      </c>
      <c r="S26" s="769">
        <v>250000</v>
      </c>
      <c r="T26" s="770">
        <v>72598.654311343678</v>
      </c>
      <c r="U26" s="771"/>
      <c r="V26" s="771"/>
    </row>
    <row r="27" spans="1:22" s="772" customFormat="1" ht="15.45" customHeight="1">
      <c r="A27" s="760" t="s">
        <v>615</v>
      </c>
      <c r="B27" s="760" t="s">
        <v>9</v>
      </c>
      <c r="C27" s="760" t="s">
        <v>1042</v>
      </c>
      <c r="D27" s="761" t="s">
        <v>1043</v>
      </c>
      <c r="E27" s="760" t="s">
        <v>977</v>
      </c>
      <c r="F27" s="762" t="s">
        <v>588</v>
      </c>
      <c r="G27" s="763">
        <v>45770</v>
      </c>
      <c r="H27" s="763">
        <v>49788</v>
      </c>
      <c r="I27" s="764">
        <f t="shared" si="0"/>
        <v>11.008219178082191</v>
      </c>
      <c r="J27" s="765" t="s">
        <v>978</v>
      </c>
      <c r="K27" s="766">
        <v>0.03</v>
      </c>
      <c r="L27" s="767" t="s">
        <v>1035</v>
      </c>
      <c r="M27" s="767" t="s">
        <v>1036</v>
      </c>
      <c r="N27" s="767" t="s">
        <v>1036</v>
      </c>
      <c r="O27" s="768">
        <v>400000000000</v>
      </c>
      <c r="P27" s="769">
        <f>IF($F27="",0,IF($F27="COP",$O27/1000000,IF($F27="USD",($R27*'[1]Escenario Macro'!$C$3)/1000000,IF($F27="UVR",($R27*'[1]Escenario Macro'!$C$9)/1000000,IF($F27="PEN",(($R27/'[1]Escenario Macro'!$C$8)*'[1]Escenario Macro'!$C$3)/1000000,IF($F27="CLP",(($R27/'[1]Escenario Macro'!$C$6)*'[1]Escenario Macro'!$C$3)/1000000,IF($F27="UF",((($R27*'[1]Escenario Macro'!$C$5)/'[1]Escenario Macro'!$C$6)*'[1]Escenario Macro'!$C$3)/1000000,IF($F27="BRL",(($R27/'[1]Escenario Macro'!$C$7)*'[1]Escenario Macro'!$C$3)/1000000,""))))))))</f>
        <v>400000</v>
      </c>
      <c r="Q27" s="770">
        <f>P27/'[1]Escenario Macro'!$C$3*1000</f>
        <v>108993.01354783158</v>
      </c>
      <c r="R27" s="769">
        <v>400000000000</v>
      </c>
      <c r="S27" s="769">
        <v>400000</v>
      </c>
      <c r="T27" s="770">
        <v>116157.84689814989</v>
      </c>
      <c r="U27" s="771"/>
      <c r="V27" s="771"/>
    </row>
    <row r="28" spans="1:22" s="772" customFormat="1" ht="15.45" customHeight="1">
      <c r="A28" s="760" t="s">
        <v>615</v>
      </c>
      <c r="B28" s="760" t="s">
        <v>9</v>
      </c>
      <c r="C28" s="760" t="s">
        <v>1042</v>
      </c>
      <c r="D28" s="761" t="s">
        <v>1043</v>
      </c>
      <c r="E28" s="760" t="s">
        <v>977</v>
      </c>
      <c r="F28" s="762" t="s">
        <v>588</v>
      </c>
      <c r="G28" s="763">
        <v>45967</v>
      </c>
      <c r="H28" s="763">
        <v>49788</v>
      </c>
      <c r="I28" s="764">
        <f t="shared" si="0"/>
        <v>10.468493150684932</v>
      </c>
      <c r="J28" s="765" t="s">
        <v>978</v>
      </c>
      <c r="K28" s="766">
        <v>0.03</v>
      </c>
      <c r="L28" s="767" t="s">
        <v>1035</v>
      </c>
      <c r="M28" s="767" t="s">
        <v>1036</v>
      </c>
      <c r="N28" s="767" t="s">
        <v>1036</v>
      </c>
      <c r="O28" s="768">
        <v>200000000000</v>
      </c>
      <c r="P28" s="769">
        <f>IF($F28="",0,IF($F28="COP",$O28/1000000,IF($F28="USD",($R28*'[1]Escenario Macro'!$C$3)/1000000,IF($F28="UVR",($R28*'[1]Escenario Macro'!$C$9)/1000000,IF($F28="PEN",(($R28/'[1]Escenario Macro'!$C$8)*'[1]Escenario Macro'!$C$3)/1000000,IF($F28="CLP",(($R28/'[1]Escenario Macro'!$C$6)*'[1]Escenario Macro'!$C$3)/1000000,IF($F28="UF",((($R28*'[1]Escenario Macro'!$C$5)/'[1]Escenario Macro'!$C$6)*'[1]Escenario Macro'!$C$3)/1000000,IF($F28="BRL",(($R28/'[1]Escenario Macro'!$C$7)*'[1]Escenario Macro'!$C$3)/1000000,""))))))))</f>
        <v>200000</v>
      </c>
      <c r="Q28" s="770">
        <f>P28/'[1]Escenario Macro'!$C$3*1000</f>
        <v>54496.506773915789</v>
      </c>
      <c r="R28" s="769">
        <v>200000000000</v>
      </c>
      <c r="S28" s="769">
        <v>200000</v>
      </c>
      <c r="T28" s="770">
        <v>58078.923449074944</v>
      </c>
      <c r="U28" s="771"/>
      <c r="V28" s="771"/>
    </row>
    <row r="29" spans="1:22" s="772" customFormat="1" ht="15.45" customHeight="1">
      <c r="A29" s="760" t="s">
        <v>615</v>
      </c>
      <c r="B29" s="760" t="s">
        <v>9</v>
      </c>
      <c r="C29" s="760" t="s">
        <v>1042</v>
      </c>
      <c r="D29" s="761" t="s">
        <v>1043</v>
      </c>
      <c r="E29" s="760" t="s">
        <v>979</v>
      </c>
      <c r="F29" s="762" t="s">
        <v>588</v>
      </c>
      <c r="G29" s="763">
        <v>46184</v>
      </c>
      <c r="H29" s="763">
        <v>50567</v>
      </c>
      <c r="I29" s="764">
        <f t="shared" si="0"/>
        <v>12.008219178082191</v>
      </c>
      <c r="J29" s="765" t="s">
        <v>978</v>
      </c>
      <c r="K29" s="766">
        <v>3.2000000000000001E-2</v>
      </c>
      <c r="L29" s="767" t="s">
        <v>1035</v>
      </c>
      <c r="M29" s="767" t="s">
        <v>1036</v>
      </c>
      <c r="N29" s="767" t="s">
        <v>1040</v>
      </c>
      <c r="O29" s="768">
        <v>150800000</v>
      </c>
      <c r="P29" s="769">
        <f>IF($F29="",0,IF($F29="COP",$O29/1000000,IF($F29="USD",($R29*'[1]Escenario Macro'!$C$3)/1000000,IF($F29="UVR",($R29*'[1]Escenario Macro'!$C$9)/1000000,IF($F29="PEN",(($R29/'[1]Escenario Macro'!$C$8)*'[1]Escenario Macro'!$C$3)/1000000,IF($F29="CLP",(($R29/'[1]Escenario Macro'!$C$6)*'[1]Escenario Macro'!$C$3)/1000000,IF($F29="UF",((($R29*'[1]Escenario Macro'!$C$5)/'[1]Escenario Macro'!$C$6)*'[1]Escenario Macro'!$C$3)/1000000,IF($F29="BRL",(($R29/'[1]Escenario Macro'!$C$7)*'[1]Escenario Macro'!$C$3)/1000000,""))))))))</f>
        <v>150.80000000000001</v>
      </c>
      <c r="Q29" s="770">
        <f>P29/'[1]Escenario Macro'!$C$3*1000</f>
        <v>41.09036610753251</v>
      </c>
      <c r="R29" s="769">
        <v>400000000000</v>
      </c>
      <c r="S29" s="769">
        <v>400000</v>
      </c>
      <c r="T29" s="770">
        <v>116157.84689814989</v>
      </c>
      <c r="U29" s="771"/>
      <c r="V29" s="771"/>
    </row>
    <row r="30" spans="1:22" s="772" customFormat="1" ht="15.45" customHeight="1">
      <c r="A30" s="760" t="s">
        <v>615</v>
      </c>
      <c r="B30" s="760" t="s">
        <v>603</v>
      </c>
      <c r="C30" s="760" t="s">
        <v>909</v>
      </c>
      <c r="D30" s="761" t="s">
        <v>1041</v>
      </c>
      <c r="E30" s="760" t="s">
        <v>937</v>
      </c>
      <c r="F30" s="762" t="s">
        <v>590</v>
      </c>
      <c r="G30" s="763">
        <v>42559</v>
      </c>
      <c r="H30" s="763">
        <v>48959</v>
      </c>
      <c r="I30" s="764">
        <f t="shared" si="0"/>
        <v>17.534246575342465</v>
      </c>
      <c r="J30" s="765" t="s">
        <v>921</v>
      </c>
      <c r="K30" s="766">
        <v>6.7500000000000004E-2</v>
      </c>
      <c r="L30" s="767" t="s">
        <v>1039</v>
      </c>
      <c r="M30" s="767" t="s">
        <v>1036</v>
      </c>
      <c r="N30" s="767" t="s">
        <v>1040</v>
      </c>
      <c r="O30" s="768">
        <v>1182931064.4209063</v>
      </c>
      <c r="P30" s="769">
        <f>IF($F30="",0,IF($F30="COP",$O30/1000000,IF($F30="USD",($R30*'[1]Escenario Macro'!$C$3)/1000000,IF($F30="UVR",($R30*'[1]Escenario Macro'!$C$9)/1000000,IF($F30="PEN",(($R30/'[1]Escenario Macro'!$C$8)*'[1]Escenario Macro'!$C$3)/1000000,IF($F30="CLP",(($R30/'[1]Escenario Macro'!$C$6)*'[1]Escenario Macro'!$C$3)/1000000,IF($F30="UF",((($R30*'[1]Escenario Macro'!$C$5)/'[1]Escenario Macro'!$C$6)*'[1]Escenario Macro'!$C$3)/1000000,IF($F30="BRL",(($R30/'[1]Escenario Macro'!$C$7)*'[1]Escenario Macro'!$C$3)/1000000,""))))))))</f>
        <v>387561.47229072003</v>
      </c>
      <c r="Q30" s="770">
        <f>P30/'[1]Escenario Macro'!$C$3*1000</f>
        <v>105603.732</v>
      </c>
      <c r="R30" s="769">
        <v>105603732</v>
      </c>
      <c r="S30" s="769">
        <v>363364.48917756003</v>
      </c>
      <c r="T30" s="770">
        <v>105519.09175527866</v>
      </c>
      <c r="U30" s="771"/>
      <c r="V30" s="771"/>
    </row>
    <row r="31" spans="1:22" s="772" customFormat="1" ht="15.45" customHeight="1">
      <c r="A31" s="760" t="s">
        <v>615</v>
      </c>
      <c r="B31" s="760" t="s">
        <v>603</v>
      </c>
      <c r="C31" s="760" t="s">
        <v>909</v>
      </c>
      <c r="D31" s="761" t="s">
        <v>1034</v>
      </c>
      <c r="E31" s="760" t="s">
        <v>938</v>
      </c>
      <c r="F31" s="762" t="s">
        <v>930</v>
      </c>
      <c r="G31" s="763">
        <v>42559</v>
      </c>
      <c r="H31" s="763">
        <v>48959</v>
      </c>
      <c r="I31" s="764">
        <f t="shared" si="0"/>
        <v>17.534246575342465</v>
      </c>
      <c r="J31" s="765" t="s">
        <v>930</v>
      </c>
      <c r="K31" s="766">
        <v>6.25E-2</v>
      </c>
      <c r="L31" s="767" t="s">
        <v>1039</v>
      </c>
      <c r="M31" s="767" t="s">
        <v>1036</v>
      </c>
      <c r="N31" s="767" t="s">
        <v>1040</v>
      </c>
      <c r="O31" s="768">
        <v>250000000000</v>
      </c>
      <c r="P31" s="769">
        <f>IF($F31="",0,IF($F31="COP",$O31/1000000,IF($F31="USD",($R31*'[1]Escenario Macro'!$C$3)/1000000,IF($F31="UVR",($R31*'[1]Escenario Macro'!$C$9)/1000000,IF($F31="PEN",(($R31/'[1]Escenario Macro'!$C$8)*'[1]Escenario Macro'!$C$3)/1000000,IF($F31="CLP",(($R31/'[1]Escenario Macro'!$C$6)*'[1]Escenario Macro'!$C$3)/1000000,IF($F31="UF",((($R31*'[1]Escenario Macro'!$C$5)/'[1]Escenario Macro'!$C$6)*'[1]Escenario Macro'!$C$3)/1000000,IF($F31="BRL",(($R31/'[1]Escenario Macro'!$C$7)*'[1]Escenario Macro'!$C$3)/1000000,""))))))))</f>
        <v>550671.24909849581</v>
      </c>
      <c r="Q31" s="770">
        <f>P31/'[1]Escenario Macro'!$C$3*1000</f>
        <v>150048.29728348422</v>
      </c>
      <c r="R31" s="769">
        <v>1358773563.5</v>
      </c>
      <c r="S31" s="769">
        <v>563529.595084609</v>
      </c>
      <c r="T31" s="770">
        <v>163645.96107103603</v>
      </c>
      <c r="U31" s="771"/>
      <c r="V31" s="771"/>
    </row>
    <row r="32" spans="1:22" s="772" customFormat="1" ht="15.45" customHeight="1">
      <c r="A32" s="760" t="s">
        <v>615</v>
      </c>
      <c r="B32" s="760" t="s">
        <v>603</v>
      </c>
      <c r="C32" s="760" t="s">
        <v>1042</v>
      </c>
      <c r="D32" s="761" t="s">
        <v>1043</v>
      </c>
      <c r="E32" s="760" t="s">
        <v>977</v>
      </c>
      <c r="F32" s="762" t="s">
        <v>588</v>
      </c>
      <c r="G32" s="763">
        <v>42725</v>
      </c>
      <c r="H32" s="763">
        <v>46767</v>
      </c>
      <c r="I32" s="764">
        <f t="shared" si="0"/>
        <v>11.073972602739726</v>
      </c>
      <c r="J32" s="765" t="s">
        <v>911</v>
      </c>
      <c r="K32" s="766">
        <v>7.4999999999999997E-2</v>
      </c>
      <c r="L32" s="767" t="s">
        <v>1035</v>
      </c>
      <c r="M32" s="767" t="s">
        <v>1036</v>
      </c>
      <c r="N32" s="767" t="s">
        <v>1040</v>
      </c>
      <c r="O32" s="768">
        <v>149999999999</v>
      </c>
      <c r="P32" s="769">
        <f>IF($F32="",0,IF($F32="COP",$O32/1000000,IF($F32="USD",($R32*'[1]Escenario Macro'!$C$3)/1000000,IF($F32="UVR",($R32*'[1]Escenario Macro'!$C$9)/1000000,IF($F32="PEN",(($R32/'[1]Escenario Macro'!$C$8)*'[1]Escenario Macro'!$C$3)/1000000,IF($F32="CLP",(($R32/'[1]Escenario Macro'!$C$6)*'[1]Escenario Macro'!$C$3)/1000000,IF($F32="UF",((($R32*'[1]Escenario Macro'!$C$5)/'[1]Escenario Macro'!$C$6)*'[1]Escenario Macro'!$C$3)/1000000,IF($F32="BRL",(($R32/'[1]Escenario Macro'!$C$7)*'[1]Escenario Macro'!$C$3)/1000000,""))))))))</f>
        <v>149999.99999899999</v>
      </c>
      <c r="Q32" s="770">
        <f>P32/'[1]Escenario Macro'!$C$3*1000</f>
        <v>40872.380080164359</v>
      </c>
      <c r="R32" s="769">
        <v>89749999997</v>
      </c>
      <c r="S32" s="769">
        <v>89749.999997000006</v>
      </c>
      <c r="T32" s="770">
        <v>26062.916896901199</v>
      </c>
      <c r="U32" s="771"/>
      <c r="V32" s="771"/>
    </row>
    <row r="33" spans="1:22" s="772" customFormat="1" ht="15.45" customHeight="1">
      <c r="A33" s="760" t="s">
        <v>615</v>
      </c>
      <c r="B33" s="760" t="s">
        <v>603</v>
      </c>
      <c r="C33" s="760" t="s">
        <v>1042</v>
      </c>
      <c r="D33" s="761" t="s">
        <v>1043</v>
      </c>
      <c r="E33" s="760" t="s">
        <v>980</v>
      </c>
      <c r="F33" s="762" t="s">
        <v>588</v>
      </c>
      <c r="G33" s="763">
        <v>42725</v>
      </c>
      <c r="H33" s="763">
        <v>48959</v>
      </c>
      <c r="I33" s="764">
        <f t="shared" si="0"/>
        <v>17.079452054794519</v>
      </c>
      <c r="J33" s="765" t="s">
        <v>911</v>
      </c>
      <c r="K33" s="766">
        <v>0.09</v>
      </c>
      <c r="L33" s="767" t="s">
        <v>1035</v>
      </c>
      <c r="M33" s="767" t="s">
        <v>1036</v>
      </c>
      <c r="N33" s="767" t="s">
        <v>1040</v>
      </c>
      <c r="O33" s="768">
        <v>149999999999</v>
      </c>
      <c r="P33" s="769">
        <f>IF($F33="",0,IF($F33="COP",$O33/1000000,IF($F33="USD",($R33*'[1]Escenario Macro'!$C$3)/1000000,IF($F33="UVR",($R33*'[1]Escenario Macro'!$C$9)/1000000,IF($F33="PEN",(($R33/'[1]Escenario Macro'!$C$8)*'[1]Escenario Macro'!$C$3)/1000000,IF($F33="CLP",(($R33/'[1]Escenario Macro'!$C$6)*'[1]Escenario Macro'!$C$3)/1000000,IF($F33="UF",((($R33*'[1]Escenario Macro'!$C$5)/'[1]Escenario Macro'!$C$6)*'[1]Escenario Macro'!$C$3)/1000000,IF($F33="BRL",(($R33/'[1]Escenario Macro'!$C$7)*'[1]Escenario Macro'!$C$3)/1000000,""))))))))</f>
        <v>149999.99999899999</v>
      </c>
      <c r="Q33" s="770">
        <f>P33/'[1]Escenario Macro'!$C$3*1000</f>
        <v>40872.380080164359</v>
      </c>
      <c r="R33" s="769">
        <v>134999999999.01999</v>
      </c>
      <c r="S33" s="769">
        <v>134999.99999901999</v>
      </c>
      <c r="T33" s="770">
        <v>39203.273327840994</v>
      </c>
      <c r="U33" s="771"/>
      <c r="V33" s="771"/>
    </row>
    <row r="34" spans="1:22" s="772" customFormat="1" ht="15.45" customHeight="1">
      <c r="A34" s="760" t="s">
        <v>615</v>
      </c>
      <c r="B34" s="760" t="s">
        <v>603</v>
      </c>
      <c r="C34" s="760" t="s">
        <v>1042</v>
      </c>
      <c r="D34" s="761" t="s">
        <v>1043</v>
      </c>
      <c r="E34" s="760" t="s">
        <v>981</v>
      </c>
      <c r="F34" s="762" t="s">
        <v>588</v>
      </c>
      <c r="G34" s="763">
        <v>42725</v>
      </c>
      <c r="H34" s="763">
        <v>48959</v>
      </c>
      <c r="I34" s="764">
        <f t="shared" si="0"/>
        <v>17.079452054794519</v>
      </c>
      <c r="J34" s="765" t="s">
        <v>911</v>
      </c>
      <c r="K34" s="766">
        <v>0.09</v>
      </c>
      <c r="L34" s="767" t="s">
        <v>1035</v>
      </c>
      <c r="M34" s="767" t="s">
        <v>1036</v>
      </c>
      <c r="N34" s="767" t="s">
        <v>1040</v>
      </c>
      <c r="O34" s="768">
        <v>1358773563.5</v>
      </c>
      <c r="P34" s="769">
        <f>IF($F34="",0,IF($F34="COP",$O34/1000000,IF($F34="USD",($R34*'[1]Escenario Macro'!$C$3)/1000000,IF($F34="UVR",($R34*'[1]Escenario Macro'!$C$9)/1000000,IF($F34="PEN",(($R34/'[1]Escenario Macro'!$C$8)*'[1]Escenario Macro'!$C$3)/1000000,IF($F34="CLP",(($R34/'[1]Escenario Macro'!$C$6)*'[1]Escenario Macro'!$C$3)/1000000,IF($F34="UF",((($R34*'[1]Escenario Macro'!$C$5)/'[1]Escenario Macro'!$C$6)*'[1]Escenario Macro'!$C$3)/1000000,IF($F34="BRL",(($R34/'[1]Escenario Macro'!$C$7)*'[1]Escenario Macro'!$C$3)/1000000,""))))))))</f>
        <v>1358.7735634999999</v>
      </c>
      <c r="Q34" s="770">
        <f>P34/'[1]Escenario Macro'!$C$3*1000</f>
        <v>370.24206353747724</v>
      </c>
      <c r="R34" s="769">
        <v>134999999999</v>
      </c>
      <c r="S34" s="769">
        <v>134999.99999899999</v>
      </c>
      <c r="T34" s="770">
        <v>39203.273327835188</v>
      </c>
      <c r="U34" s="771"/>
      <c r="V34" s="771"/>
    </row>
    <row r="35" spans="1:22" s="772" customFormat="1" ht="15.45" customHeight="1">
      <c r="A35" s="760" t="s">
        <v>615</v>
      </c>
      <c r="B35" s="760" t="s">
        <v>603</v>
      </c>
      <c r="C35" s="760" t="s">
        <v>1042</v>
      </c>
      <c r="D35" s="761" t="s">
        <v>1043</v>
      </c>
      <c r="E35" s="760" t="s">
        <v>982</v>
      </c>
      <c r="F35" s="762" t="s">
        <v>930</v>
      </c>
      <c r="G35" s="763">
        <v>42725</v>
      </c>
      <c r="H35" s="763">
        <v>48959</v>
      </c>
      <c r="I35" s="764">
        <f t="shared" si="0"/>
        <v>17.079452054794519</v>
      </c>
      <c r="J35" s="765" t="s">
        <v>930</v>
      </c>
      <c r="K35" s="766">
        <v>7.3999999999999996E-2</v>
      </c>
      <c r="L35" s="767" t="s">
        <v>1039</v>
      </c>
      <c r="M35" s="767" t="s">
        <v>1038</v>
      </c>
      <c r="N35" s="767"/>
      <c r="O35" s="768"/>
      <c r="P35" s="769"/>
      <c r="Q35" s="770"/>
      <c r="R35" s="769">
        <v>560961563</v>
      </c>
      <c r="S35" s="769">
        <v>232649.83286924197</v>
      </c>
      <c r="T35" s="770">
        <v>67560.259168263932</v>
      </c>
      <c r="U35" s="771"/>
      <c r="V35" s="771"/>
    </row>
    <row r="36" spans="1:22" s="772" customFormat="1" ht="15.45" customHeight="1">
      <c r="A36" s="760" t="s">
        <v>615</v>
      </c>
      <c r="B36" s="760" t="s">
        <v>603</v>
      </c>
      <c r="C36" s="760" t="s">
        <v>1042</v>
      </c>
      <c r="D36" s="761" t="s">
        <v>1043</v>
      </c>
      <c r="E36" s="760" t="s">
        <v>983</v>
      </c>
      <c r="F36" s="762" t="s">
        <v>588</v>
      </c>
      <c r="G36" s="763">
        <v>43286</v>
      </c>
      <c r="H36" s="763">
        <v>49498</v>
      </c>
      <c r="I36" s="764">
        <f t="shared" si="0"/>
        <v>17.019178082191782</v>
      </c>
      <c r="J36" s="765" t="s">
        <v>984</v>
      </c>
      <c r="K36" s="766">
        <v>8.2000000000000003E-2</v>
      </c>
      <c r="L36" s="767" t="s">
        <v>1035</v>
      </c>
      <c r="M36" s="767" t="s">
        <v>1038</v>
      </c>
      <c r="N36" s="767" t="s">
        <v>1037</v>
      </c>
      <c r="O36" s="768">
        <v>100000000000</v>
      </c>
      <c r="P36" s="769">
        <f>IF($F36="",0,IF($F36="COP",$O36/1000000,IF($F36="USD",($R36*'[1]Escenario Macro'!$C$3)/1000000,IF($F36="UVR",($R36*'[1]Escenario Macro'!$C$9)/1000000,IF($F36="PEN",(($R36/'[1]Escenario Macro'!$C$8)*'[1]Escenario Macro'!$C$3)/1000000,IF($F36="CLP",(($R36/'[1]Escenario Macro'!$C$6)*'[1]Escenario Macro'!$C$3)/1000000,IF($F36="UF",((($R36*'[1]Escenario Macro'!$C$5)/'[1]Escenario Macro'!$C$6)*'[1]Escenario Macro'!$C$3)/1000000,IF($F36="BRL",(($R36/'[1]Escenario Macro'!$C$7)*'[1]Escenario Macro'!$C$3)/1000000,""))))))))</f>
        <v>100000</v>
      </c>
      <c r="Q36" s="770">
        <f>P36/'[1]Escenario Macro'!$C$3*1000</f>
        <v>27248.253386957895</v>
      </c>
      <c r="R36" s="769">
        <v>0</v>
      </c>
      <c r="S36" s="769"/>
      <c r="T36" s="770"/>
      <c r="U36" s="771"/>
      <c r="V36" s="771"/>
    </row>
    <row r="37" spans="1:22" s="772" customFormat="1" ht="15.45" customHeight="1">
      <c r="A37" s="760" t="s">
        <v>615</v>
      </c>
      <c r="B37" s="760" t="s">
        <v>11</v>
      </c>
      <c r="C37" s="760" t="s">
        <v>909</v>
      </c>
      <c r="D37" s="761" t="s">
        <v>1034</v>
      </c>
      <c r="E37" s="760" t="s">
        <v>939</v>
      </c>
      <c r="F37" s="762" t="s">
        <v>588</v>
      </c>
      <c r="G37" s="763">
        <v>40827</v>
      </c>
      <c r="H37" s="763">
        <v>46306</v>
      </c>
      <c r="I37" s="764">
        <f t="shared" si="0"/>
        <v>15.010958904109589</v>
      </c>
      <c r="J37" s="765" t="s">
        <v>911</v>
      </c>
      <c r="K37" s="766">
        <v>4.48E-2</v>
      </c>
      <c r="L37" s="767" t="s">
        <v>1035</v>
      </c>
      <c r="M37" s="767" t="s">
        <v>1038</v>
      </c>
      <c r="N37" s="767" t="s">
        <v>1038</v>
      </c>
      <c r="O37" s="768">
        <v>158049999998</v>
      </c>
      <c r="P37" s="769">
        <f>IF($F37="",0,IF($F37="COP",$O37/1000000,IF($F37="USD",($R37*'[1]Escenario Macro'!$C$3)/1000000,IF($F37="UVR",($R37*'[1]Escenario Macro'!$C$9)/1000000,IF($F37="PEN",(($R37/'[1]Escenario Macro'!$C$8)*'[1]Escenario Macro'!$C$3)/1000000,IF($F37="CLP",(($R37/'[1]Escenario Macro'!$C$6)*'[1]Escenario Macro'!$C$3)/1000000,IF($F37="UF",((($R37*'[1]Escenario Macro'!$C$5)/'[1]Escenario Macro'!$C$6)*'[1]Escenario Macro'!$C$3)/1000000,IF($F37="BRL",(($R37/'[1]Escenario Macro'!$C$7)*'[1]Escenario Macro'!$C$3)/1000000,""))))))))</f>
        <v>158049.99999800001</v>
      </c>
      <c r="Q37" s="770">
        <f>P37/'[1]Escenario Macro'!$C$3*1000</f>
        <v>43065.864477541996</v>
      </c>
      <c r="R37" s="769">
        <v>100000000000</v>
      </c>
      <c r="S37" s="769">
        <v>100000</v>
      </c>
      <c r="T37" s="770">
        <v>29039.461724537472</v>
      </c>
      <c r="U37" s="771"/>
      <c r="V37" s="771"/>
    </row>
    <row r="38" spans="1:22" s="772" customFormat="1" ht="15.45" customHeight="1">
      <c r="A38" s="760" t="s">
        <v>615</v>
      </c>
      <c r="B38" s="760" t="s">
        <v>11</v>
      </c>
      <c r="C38" s="760" t="s">
        <v>1042</v>
      </c>
      <c r="D38" s="761" t="s">
        <v>1043</v>
      </c>
      <c r="E38" s="760" t="s">
        <v>985</v>
      </c>
      <c r="F38" s="762" t="s">
        <v>588</v>
      </c>
      <c r="G38" s="763">
        <v>44496</v>
      </c>
      <c r="H38" s="763">
        <v>48148</v>
      </c>
      <c r="I38" s="764">
        <f t="shared" si="0"/>
        <v>10.005479452054795</v>
      </c>
      <c r="J38" s="765" t="s">
        <v>911</v>
      </c>
      <c r="K38" s="766">
        <v>3.0499999999999999E-2</v>
      </c>
      <c r="L38" s="767" t="s">
        <v>1035</v>
      </c>
      <c r="M38" s="767" t="s">
        <v>1038</v>
      </c>
      <c r="N38" s="767" t="s">
        <v>1038</v>
      </c>
      <c r="O38" s="768">
        <v>70500000000</v>
      </c>
      <c r="P38" s="769">
        <f>IF($F38="",0,IF($F38="COP",$O38/1000000,IF($F38="USD",($R38*'[1]Escenario Macro'!$C$3)/1000000,IF($F38="UVR",($R38*'[1]Escenario Macro'!$C$9)/1000000,IF($F38="PEN",(($R38/'[1]Escenario Macro'!$C$8)*'[1]Escenario Macro'!$C$3)/1000000,IF($F38="CLP",(($R38/'[1]Escenario Macro'!$C$6)*'[1]Escenario Macro'!$C$3)/1000000,IF($F38="UF",((($R38*'[1]Escenario Macro'!$C$5)/'[1]Escenario Macro'!$C$6)*'[1]Escenario Macro'!$C$3)/1000000,IF($F38="BRL",(($R38/'[1]Escenario Macro'!$C$7)*'[1]Escenario Macro'!$C$3)/1000000,""))))))))</f>
        <v>70500</v>
      </c>
      <c r="Q38" s="770">
        <f>P38/'[1]Escenario Macro'!$C$3*1000</f>
        <v>19210.018637805315</v>
      </c>
      <c r="R38" s="769">
        <v>124182142853.7686</v>
      </c>
      <c r="S38" s="769">
        <v>124182.1428537686</v>
      </c>
      <c r="T38" s="770">
        <v>36061.825842730577</v>
      </c>
      <c r="U38" s="771"/>
      <c r="V38" s="771"/>
    </row>
    <row r="39" spans="1:22" s="772" customFormat="1" ht="15.45" customHeight="1">
      <c r="A39" s="760" t="s">
        <v>615</v>
      </c>
      <c r="B39" s="760" t="s">
        <v>11</v>
      </c>
      <c r="C39" s="760" t="s">
        <v>1042</v>
      </c>
      <c r="D39" s="761" t="s">
        <v>1043</v>
      </c>
      <c r="E39" s="760" t="s">
        <v>985</v>
      </c>
      <c r="F39" s="762" t="s">
        <v>588</v>
      </c>
      <c r="G39" s="763">
        <v>44476</v>
      </c>
      <c r="H39" s="763">
        <v>47033</v>
      </c>
      <c r="I39" s="764">
        <f t="shared" si="0"/>
        <v>7.0054794520547947</v>
      </c>
      <c r="J39" s="765" t="s">
        <v>911</v>
      </c>
      <c r="K39" s="766">
        <v>2.5000000000000001E-2</v>
      </c>
      <c r="L39" s="767" t="s">
        <v>1035</v>
      </c>
      <c r="M39" s="767" t="s">
        <v>1038</v>
      </c>
      <c r="N39" s="767" t="s">
        <v>1037</v>
      </c>
      <c r="O39" s="768">
        <v>194000000000</v>
      </c>
      <c r="P39" s="769">
        <f>IF($F39="",0,IF($F39="COP",$O39/1000000,IF($F39="USD",($R39*'[1]Escenario Macro'!$C$3)/1000000,IF($F39="UVR",($R39*'[1]Escenario Macro'!$C$9)/1000000,IF($F39="PEN",(($R39/'[1]Escenario Macro'!$C$8)*'[1]Escenario Macro'!$C$3)/1000000,IF($F39="CLP",(($R39/'[1]Escenario Macro'!$C$6)*'[1]Escenario Macro'!$C$3)/1000000,IF($F39="UF",((($R39*'[1]Escenario Macro'!$C$5)/'[1]Escenario Macro'!$C$6)*'[1]Escenario Macro'!$C$3)/1000000,IF($F39="BRL",(($R39/'[1]Escenario Macro'!$C$7)*'[1]Escenario Macro'!$C$3)/1000000,""))))))))</f>
        <v>194000</v>
      </c>
      <c r="Q39" s="770">
        <f>P39/'[1]Escenario Macro'!$C$3*1000</f>
        <v>52861.611570698318</v>
      </c>
      <c r="R39" s="769">
        <v>44062500000</v>
      </c>
      <c r="S39" s="769">
        <v>44062.5</v>
      </c>
      <c r="T39" s="770">
        <v>12795.512822374323</v>
      </c>
      <c r="U39" s="771"/>
      <c r="V39" s="771"/>
    </row>
    <row r="40" spans="1:22" s="772" customFormat="1" ht="15.45" customHeight="1">
      <c r="A40" s="760" t="s">
        <v>615</v>
      </c>
      <c r="B40" s="760" t="s">
        <v>11</v>
      </c>
      <c r="C40" s="760" t="s">
        <v>1042</v>
      </c>
      <c r="D40" s="761" t="s">
        <v>1043</v>
      </c>
      <c r="E40" s="760" t="s">
        <v>985</v>
      </c>
      <c r="F40" s="762" t="s">
        <v>588</v>
      </c>
      <c r="G40" s="763">
        <v>44769</v>
      </c>
      <c r="H40" s="763">
        <v>46595</v>
      </c>
      <c r="I40" s="764">
        <f>+(H40-G40)/365</f>
        <v>5.0027397260273974</v>
      </c>
      <c r="J40" s="765" t="s">
        <v>911</v>
      </c>
      <c r="K40" s="766">
        <v>3.6400000000000002E-2</v>
      </c>
      <c r="L40" s="767" t="s">
        <v>1035</v>
      </c>
      <c r="M40" s="767" t="s">
        <v>1038</v>
      </c>
      <c r="N40" s="767" t="s">
        <v>1038</v>
      </c>
      <c r="O40" s="768">
        <v>208670000000</v>
      </c>
      <c r="P40" s="769">
        <f>IF($F40="",0,IF($F40="COP",$O40/1000000,IF($F40="USD",($R40*'[1]Escenario Macro'!$C$3)/1000000,IF($F40="UVR",($R40*'[1]Escenario Macro'!$C$9)/1000000,IF($F40="PEN",(($R40/'[1]Escenario Macro'!$C$8)*'[1]Escenario Macro'!$C$3)/1000000,IF($F40="CLP",(($R40/'[1]Escenario Macro'!$C$6)*'[1]Escenario Macro'!$C$3)/1000000,IF($F40="UF",((($R40*'[1]Escenario Macro'!$C$5)/'[1]Escenario Macro'!$C$6)*'[1]Escenario Macro'!$C$3)/1000000,IF($F40="BRL",(($R40/'[1]Escenario Macro'!$C$7)*'[1]Escenario Macro'!$C$3)/1000000,""))))))))</f>
        <v>208670</v>
      </c>
      <c r="Q40" s="770">
        <f>P40/'[1]Escenario Macro'!$C$3*1000</f>
        <v>56858.930342565036</v>
      </c>
      <c r="R40" s="769">
        <v>194000000000</v>
      </c>
      <c r="S40" s="769">
        <v>194000</v>
      </c>
      <c r="T40" s="770">
        <v>56336.555745602695</v>
      </c>
      <c r="U40" s="771"/>
      <c r="V40" s="771"/>
    </row>
    <row r="41" spans="1:22" s="772" customFormat="1" ht="15.45" customHeight="1">
      <c r="A41" s="760" t="s">
        <v>615</v>
      </c>
      <c r="B41" s="760" t="s">
        <v>11</v>
      </c>
      <c r="C41" s="760" t="s">
        <v>1042</v>
      </c>
      <c r="D41" s="761" t="s">
        <v>1043</v>
      </c>
      <c r="E41" s="760" t="s">
        <v>977</v>
      </c>
      <c r="F41" s="762" t="s">
        <v>588</v>
      </c>
      <c r="G41" s="763">
        <v>45596</v>
      </c>
      <c r="H41" s="763">
        <v>49248</v>
      </c>
      <c r="I41" s="764">
        <f>+(H41-G41)/365</f>
        <v>10.005479452054795</v>
      </c>
      <c r="J41" s="765" t="s">
        <v>984</v>
      </c>
      <c r="K41" s="766">
        <v>2.8199999999999999E-2</v>
      </c>
      <c r="L41" s="767" t="s">
        <v>1035</v>
      </c>
      <c r="M41" s="767" t="s">
        <v>1038</v>
      </c>
      <c r="N41" s="767" t="s">
        <v>1038</v>
      </c>
      <c r="O41" s="768">
        <v>80000000000</v>
      </c>
      <c r="P41" s="769">
        <f>IF($F41="",0,IF($F41="COP",$O41/1000000,IF($F41="USD",($R41*'[1]Escenario Macro'!$C$3)/1000000,IF($F41="UVR",($R41*'[1]Escenario Macro'!$C$9)/1000000,IF($F41="PEN",(($R41/'[1]Escenario Macro'!$C$8)*'[1]Escenario Macro'!$C$3)/1000000,IF($F41="CLP",(($R41/'[1]Escenario Macro'!$C$6)*'[1]Escenario Macro'!$C$3)/1000000,IF($F41="UF",((($R41*'[1]Escenario Macro'!$C$5)/'[1]Escenario Macro'!$C$6)*'[1]Escenario Macro'!$C$3)/1000000,IF($F41="BRL",(($R41/'[1]Escenario Macro'!$C$7)*'[1]Escenario Macro'!$C$3)/1000000,""))))))))</f>
        <v>80000</v>
      </c>
      <c r="Q41" s="770">
        <f>P41/'[1]Escenario Macro'!$C$3*1000</f>
        <v>21798.602709566316</v>
      </c>
      <c r="R41" s="769">
        <v>208670000000</v>
      </c>
      <c r="S41" s="769">
        <v>208670</v>
      </c>
      <c r="T41" s="770">
        <v>60596.644780592345</v>
      </c>
      <c r="U41" s="771"/>
      <c r="V41" s="771"/>
    </row>
    <row r="42" spans="1:22" s="772" customFormat="1" ht="15.45" customHeight="1">
      <c r="A42" s="760" t="s">
        <v>615</v>
      </c>
      <c r="B42" s="760" t="s">
        <v>11</v>
      </c>
      <c r="C42" s="760" t="s">
        <v>1042</v>
      </c>
      <c r="D42" s="761" t="s">
        <v>1043</v>
      </c>
      <c r="E42" s="760" t="s">
        <v>985</v>
      </c>
      <c r="F42" s="762" t="s">
        <v>588</v>
      </c>
      <c r="G42" s="763">
        <v>45625</v>
      </c>
      <c r="H42" s="763">
        <v>49277</v>
      </c>
      <c r="I42" s="764">
        <f>+(H42-G42)/365</f>
        <v>10.005479452054795</v>
      </c>
      <c r="J42" s="765" t="s">
        <v>984</v>
      </c>
      <c r="K42" s="766">
        <v>2.5000000000000001E-2</v>
      </c>
      <c r="L42" s="767" t="s">
        <v>1035</v>
      </c>
      <c r="M42" s="767" t="s">
        <v>1038</v>
      </c>
      <c r="N42" s="767" t="s">
        <v>1038</v>
      </c>
      <c r="O42" s="768">
        <v>46000000000</v>
      </c>
      <c r="P42" s="769">
        <f>IF($F42="",0,IF($F42="COP",$O42/1000000,IF($F42="USD",($R42*'[1]Escenario Macro'!$C$3)/1000000,IF($F42="UVR",($R42*'[1]Escenario Macro'!$C$9)/1000000,IF($F42="PEN",(($R42/'[1]Escenario Macro'!$C$8)*'[1]Escenario Macro'!$C$3)/1000000,IF($F42="CLP",(($R42/'[1]Escenario Macro'!$C$6)*'[1]Escenario Macro'!$C$3)/1000000,IF($F42="UF",((($R42*'[1]Escenario Macro'!$C$5)/'[1]Escenario Macro'!$C$6)*'[1]Escenario Macro'!$C$3)/1000000,IF($F42="BRL",(($R42/'[1]Escenario Macro'!$C$7)*'[1]Escenario Macro'!$C$3)/1000000,""))))))))</f>
        <v>46000</v>
      </c>
      <c r="Q42" s="770">
        <f>P42/'[1]Escenario Macro'!$C$3*1000</f>
        <v>12534.196558000633</v>
      </c>
      <c r="R42" s="769">
        <v>80000000000</v>
      </c>
      <c r="S42" s="769">
        <v>80000</v>
      </c>
      <c r="T42" s="770">
        <v>23231.569379629978</v>
      </c>
      <c r="U42" s="771"/>
      <c r="V42" s="771"/>
    </row>
    <row r="43" spans="1:22" s="772" customFormat="1" ht="15.45" customHeight="1">
      <c r="A43" s="760" t="s">
        <v>615</v>
      </c>
      <c r="B43" s="760" t="s">
        <v>11</v>
      </c>
      <c r="C43" s="760" t="s">
        <v>1042</v>
      </c>
      <c r="D43" s="761" t="s">
        <v>1043</v>
      </c>
      <c r="E43" s="760" t="s">
        <v>985</v>
      </c>
      <c r="F43" s="762" t="s">
        <v>588</v>
      </c>
      <c r="G43" s="763">
        <v>45987</v>
      </c>
      <c r="H43" s="763">
        <v>49639</v>
      </c>
      <c r="I43" s="764">
        <f>+(H43-G43)/365</f>
        <v>10.005479452054795</v>
      </c>
      <c r="J43" s="765" t="s">
        <v>984</v>
      </c>
      <c r="K43" s="766">
        <v>2.5000000000000001E-2</v>
      </c>
      <c r="L43" s="767" t="s">
        <v>1035</v>
      </c>
      <c r="M43" s="767" t="s">
        <v>1036</v>
      </c>
      <c r="N43" s="767" t="s">
        <v>1036</v>
      </c>
      <c r="O43" s="768">
        <v>59466666666</v>
      </c>
      <c r="P43" s="769">
        <f>IF($F43="",0,IF($F43="COP",$O43/1000000,IF($F43="USD",($R43*'[1]Escenario Macro'!$C$3)/1000000,IF($F43="UVR",($R43*'[1]Escenario Macro'!$C$9)/1000000,IF($F43="PEN",(($R43/'[1]Escenario Macro'!$C$8)*'[1]Escenario Macro'!$C$3)/1000000,IF($F43="CLP",(($R43/'[1]Escenario Macro'!$C$6)*'[1]Escenario Macro'!$C$3)/1000000,IF($F43="UF",((($R43*'[1]Escenario Macro'!$C$5)/'[1]Escenario Macro'!$C$6)*'[1]Escenario Macro'!$C$3)/1000000,IF($F43="BRL",(($R43/'[1]Escenario Macro'!$C$7)*'[1]Escenario Macro'!$C$3)/1000000,""))))))))</f>
        <v>59466.666665999997</v>
      </c>
      <c r="Q43" s="770">
        <f>P43/'[1]Escenario Macro'!$C$3*1000</f>
        <v>16203.628013929309</v>
      </c>
      <c r="R43" s="769">
        <v>46000000000</v>
      </c>
      <c r="S43" s="769">
        <v>46000</v>
      </c>
      <c r="T43" s="770">
        <v>13358.152393287239</v>
      </c>
      <c r="U43" s="771"/>
      <c r="V43" s="771"/>
    </row>
    <row r="44" spans="1:22" s="772" customFormat="1" ht="15.45" customHeight="1">
      <c r="A44" s="760" t="s">
        <v>615</v>
      </c>
      <c r="B44" s="760" t="s">
        <v>1085</v>
      </c>
      <c r="C44" s="760" t="s">
        <v>1042</v>
      </c>
      <c r="D44" s="761" t="s">
        <v>1043</v>
      </c>
      <c r="E44" s="760" t="s">
        <v>977</v>
      </c>
      <c r="F44" s="762" t="s">
        <v>588</v>
      </c>
      <c r="G44" s="763">
        <v>43231</v>
      </c>
      <c r="H44" s="763">
        <v>47068</v>
      </c>
      <c r="I44" s="764">
        <f t="shared" ref="I44:I107" si="1">(H44-G44)/365</f>
        <v>10.512328767123288</v>
      </c>
      <c r="J44" s="765" t="s">
        <v>978</v>
      </c>
      <c r="K44" s="766">
        <v>2.1999999999999999E-2</v>
      </c>
      <c r="L44" s="767" t="s">
        <v>1035</v>
      </c>
      <c r="M44" s="767" t="s">
        <v>1036</v>
      </c>
      <c r="N44" s="767" t="s">
        <v>1036</v>
      </c>
      <c r="O44" s="768">
        <v>9000000000</v>
      </c>
      <c r="P44" s="769">
        <f>IF($F44="",0,IF($F44="COP",$O44/1000000,IF($F44="USD",($R44*'[1]Escenario Macro'!$C$3)/1000000,IF($F44="UVR",($R44*'[1]Escenario Macro'!$C$9)/1000000,IF($F44="PEN",(($R44/'[1]Escenario Macro'!$C$8)*'[1]Escenario Macro'!$C$3)/1000000,IF($F44="CLP",(($R44/'[1]Escenario Macro'!$C$6)*'[1]Escenario Macro'!$C$3)/1000000,IF($F44="UF",((($R44*'[1]Escenario Macro'!$C$5)/'[1]Escenario Macro'!$C$6)*'[1]Escenario Macro'!$C$3)/1000000,IF($F44="BRL",(($R44/'[1]Escenario Macro'!$C$7)*'[1]Escenario Macro'!$C$3)/1000000,""))))))))</f>
        <v>9000</v>
      </c>
      <c r="Q44" s="770">
        <f>P44/'[1]Escenario Macro'!$C$3*1000</f>
        <v>2452.3428048262108</v>
      </c>
      <c r="R44" s="769">
        <v>21238095239.009998</v>
      </c>
      <c r="S44" s="769">
        <v>21238.095239009999</v>
      </c>
      <c r="T44" s="770">
        <v>6167.4285379531239</v>
      </c>
      <c r="U44" s="771"/>
      <c r="V44" s="771"/>
    </row>
    <row r="45" spans="1:22" s="772" customFormat="1" ht="15.45" customHeight="1">
      <c r="A45" s="760" t="s">
        <v>615</v>
      </c>
      <c r="B45" s="760" t="s">
        <v>605</v>
      </c>
      <c r="C45" s="760" t="s">
        <v>1042</v>
      </c>
      <c r="D45" s="761" t="s">
        <v>1043</v>
      </c>
      <c r="E45" s="760" t="s">
        <v>986</v>
      </c>
      <c r="F45" s="762" t="s">
        <v>588</v>
      </c>
      <c r="G45" s="763">
        <v>43608</v>
      </c>
      <c r="H45" s="763">
        <v>47261</v>
      </c>
      <c r="I45" s="764">
        <f t="shared" si="1"/>
        <v>10.008219178082191</v>
      </c>
      <c r="J45" s="765" t="s">
        <v>978</v>
      </c>
      <c r="K45" s="766">
        <v>3.3000000000000002E-2</v>
      </c>
      <c r="L45" s="767" t="s">
        <v>1035</v>
      </c>
      <c r="M45" s="767" t="s">
        <v>1038</v>
      </c>
      <c r="N45" s="767" t="s">
        <v>1038</v>
      </c>
      <c r="O45" s="768">
        <v>10000000000</v>
      </c>
      <c r="P45" s="769">
        <f>IF($F45="",0,IF($F45="COP",$O45/1000000,IF($F45="USD",($R45*'[1]Escenario Macro'!$C$3)/1000000,IF($F45="UVR",($R45*'[1]Escenario Macro'!$C$9)/1000000,IF($F45="PEN",(($R45/'[1]Escenario Macro'!$C$8)*'[1]Escenario Macro'!$C$3)/1000000,IF($F45="CLP",(($R45/'[1]Escenario Macro'!$C$6)*'[1]Escenario Macro'!$C$3)/1000000,IF($F45="UF",((($R45*'[1]Escenario Macro'!$C$5)/'[1]Escenario Macro'!$C$6)*'[1]Escenario Macro'!$C$3)/1000000,IF($F45="BRL",(($R45/'[1]Escenario Macro'!$C$7)*'[1]Escenario Macro'!$C$3)/1000000,""))))))))</f>
        <v>10000</v>
      </c>
      <c r="Q45" s="770">
        <f>P45/'[1]Escenario Macro'!$C$3*1000</f>
        <v>2724.8253386957895</v>
      </c>
      <c r="R45" s="769">
        <v>3857142856.9799995</v>
      </c>
      <c r="S45" s="769">
        <v>3857.1428569799996</v>
      </c>
      <c r="T45" s="770">
        <v>1120.0935236134383</v>
      </c>
      <c r="U45" s="771"/>
      <c r="V45" s="771"/>
    </row>
    <row r="46" spans="1:22" s="772" customFormat="1" ht="15.45" customHeight="1">
      <c r="A46" s="760" t="s">
        <v>615</v>
      </c>
      <c r="B46" s="760" t="s">
        <v>605</v>
      </c>
      <c r="C46" s="760" t="s">
        <v>1042</v>
      </c>
      <c r="D46" s="761" t="s">
        <v>1043</v>
      </c>
      <c r="E46" s="760" t="s">
        <v>986</v>
      </c>
      <c r="F46" s="762" t="s">
        <v>588</v>
      </c>
      <c r="G46" s="763">
        <v>43936</v>
      </c>
      <c r="H46" s="763">
        <v>47588</v>
      </c>
      <c r="I46" s="764">
        <f t="shared" si="1"/>
        <v>10.005479452054795</v>
      </c>
      <c r="J46" s="765" t="s">
        <v>984</v>
      </c>
      <c r="K46" s="766">
        <v>3.1899999999999998E-2</v>
      </c>
      <c r="L46" s="767" t="s">
        <v>1035</v>
      </c>
      <c r="M46" s="767" t="s">
        <v>1038</v>
      </c>
      <c r="N46" s="767" t="s">
        <v>1038</v>
      </c>
      <c r="O46" s="768">
        <v>3800000000</v>
      </c>
      <c r="P46" s="769">
        <f>IF($F46="",0,IF($F46="COP",$O46/1000000,IF($F46="USD",($R46*'[1]Escenario Macro'!$C$3)/1000000,IF($F46="UVR",($R46*'[1]Escenario Macro'!$C$9)/1000000,IF($F46="PEN",(($R46/'[1]Escenario Macro'!$C$8)*'[1]Escenario Macro'!$C$3)/1000000,IF($F46="CLP",(($R46/'[1]Escenario Macro'!$C$6)*'[1]Escenario Macro'!$C$3)/1000000,IF($F46="UF",((($R46*'[1]Escenario Macro'!$C$5)/'[1]Escenario Macro'!$C$6)*'[1]Escenario Macro'!$C$3)/1000000,IF($F46="BRL",(($R46/'[1]Escenario Macro'!$C$7)*'[1]Escenario Macro'!$C$3)/1000000,""))))))))</f>
        <v>3800</v>
      </c>
      <c r="Q46" s="770">
        <f>P46/'[1]Escenario Macro'!$C$3*1000</f>
        <v>1035.4336287044002</v>
      </c>
      <c r="R46" s="769">
        <v>5714284000</v>
      </c>
      <c r="S46" s="769">
        <v>5714.2839999999997</v>
      </c>
      <c r="T46" s="770">
        <v>1659.3973150113688</v>
      </c>
      <c r="U46" s="771"/>
      <c r="V46" s="771"/>
    </row>
    <row r="47" spans="1:22" s="772" customFormat="1" ht="15.45" customHeight="1">
      <c r="A47" s="760" t="s">
        <v>615</v>
      </c>
      <c r="B47" s="760" t="s">
        <v>605</v>
      </c>
      <c r="C47" s="760" t="s">
        <v>1042</v>
      </c>
      <c r="D47" s="761" t="s">
        <v>1043</v>
      </c>
      <c r="E47" s="760" t="s">
        <v>979</v>
      </c>
      <c r="F47" s="762" t="s">
        <v>588</v>
      </c>
      <c r="G47" s="763">
        <v>44088</v>
      </c>
      <c r="H47" s="763">
        <v>47740</v>
      </c>
      <c r="I47" s="764">
        <f t="shared" si="1"/>
        <v>10.005479452054795</v>
      </c>
      <c r="J47" s="765" t="s">
        <v>984</v>
      </c>
      <c r="K47" s="766">
        <v>3.4500000000000003E-2</v>
      </c>
      <c r="L47" s="767" t="s">
        <v>1035</v>
      </c>
      <c r="M47" s="767" t="s">
        <v>1038</v>
      </c>
      <c r="N47" s="767" t="s">
        <v>1038</v>
      </c>
      <c r="O47" s="768">
        <v>8000000000</v>
      </c>
      <c r="P47" s="769">
        <f>IF($F47="",0,IF($F47="COP",$O47/1000000,IF($F47="USD",($R47*'[1]Escenario Macro'!$C$3)/1000000,IF($F47="UVR",($R47*'[1]Escenario Macro'!$C$9)/1000000,IF($F47="PEN",(($R47/'[1]Escenario Macro'!$C$8)*'[1]Escenario Macro'!$C$3)/1000000,IF($F47="CLP",(($R47/'[1]Escenario Macro'!$C$6)*'[1]Escenario Macro'!$C$3)/1000000,IF($F47="UF",((($R47*'[1]Escenario Macro'!$C$5)/'[1]Escenario Macro'!$C$6)*'[1]Escenario Macro'!$C$3)/1000000,IF($F47="BRL",(($R47/'[1]Escenario Macro'!$C$7)*'[1]Escenario Macro'!$C$3)/1000000,""))))))))</f>
        <v>8000</v>
      </c>
      <c r="Q47" s="770">
        <f>P47/'[1]Escenario Macro'!$C$3*1000</f>
        <v>2179.8602709566317</v>
      </c>
      <c r="R47" s="769">
        <v>2307142857.1900001</v>
      </c>
      <c r="S47" s="769">
        <v>2307.1428571900001</v>
      </c>
      <c r="T47" s="770">
        <v>669.98186694409037</v>
      </c>
      <c r="U47" s="771"/>
      <c r="V47" s="771"/>
    </row>
    <row r="48" spans="1:22" s="772" customFormat="1" ht="15.45" customHeight="1">
      <c r="A48" s="760" t="s">
        <v>615</v>
      </c>
      <c r="B48" s="760" t="s">
        <v>605</v>
      </c>
      <c r="C48" s="760" t="s">
        <v>1042</v>
      </c>
      <c r="D48" s="761" t="s">
        <v>1043</v>
      </c>
      <c r="E48" s="760" t="s">
        <v>979</v>
      </c>
      <c r="F48" s="762" t="s">
        <v>588</v>
      </c>
      <c r="G48" s="763">
        <v>44160</v>
      </c>
      <c r="H48" s="763">
        <v>47740</v>
      </c>
      <c r="I48" s="764">
        <f t="shared" si="1"/>
        <v>9.8082191780821919</v>
      </c>
      <c r="J48" s="765" t="s">
        <v>984</v>
      </c>
      <c r="K48" s="766">
        <v>3.4500000000000003E-2</v>
      </c>
      <c r="L48" s="767" t="s">
        <v>1035</v>
      </c>
      <c r="M48" s="767" t="s">
        <v>1038</v>
      </c>
      <c r="N48" s="767" t="s">
        <v>1038</v>
      </c>
      <c r="O48" s="768">
        <v>8200000000</v>
      </c>
      <c r="P48" s="769">
        <f>IF($F48="",0,IF($F48="COP",$O48/1000000,IF($F48="USD",($R48*'[1]Escenario Macro'!$C$3)/1000000,IF($F48="UVR",($R48*'[1]Escenario Macro'!$C$9)/1000000,IF($F48="PEN",(($R48/'[1]Escenario Macro'!$C$8)*'[1]Escenario Macro'!$C$3)/1000000,IF($F48="CLP",(($R48/'[1]Escenario Macro'!$C$6)*'[1]Escenario Macro'!$C$3)/1000000,IF($F48="UF",((($R48*'[1]Escenario Macro'!$C$5)/'[1]Escenario Macro'!$C$6)*'[1]Escenario Macro'!$C$3)/1000000,IF($F48="BRL",(($R48/'[1]Escenario Macro'!$C$7)*'[1]Escenario Macro'!$C$3)/1000000,""))))))))</f>
        <v>8200</v>
      </c>
      <c r="Q48" s="770">
        <f>P48/'[1]Escenario Macro'!$C$3*1000</f>
        <v>2234.3567777305475</v>
      </c>
      <c r="R48" s="769">
        <v>4857142857.1899996</v>
      </c>
      <c r="S48" s="769">
        <v>4857.1428571899996</v>
      </c>
      <c r="T48" s="770">
        <v>1410.4881409197958</v>
      </c>
      <c r="U48" s="771"/>
      <c r="V48" s="771"/>
    </row>
    <row r="49" spans="1:22" s="772" customFormat="1" ht="15.45" customHeight="1">
      <c r="A49" s="760" t="s">
        <v>615</v>
      </c>
      <c r="B49" s="760" t="s">
        <v>605</v>
      </c>
      <c r="C49" s="760" t="s">
        <v>1042</v>
      </c>
      <c r="D49" s="761" t="s">
        <v>1043</v>
      </c>
      <c r="E49" s="760" t="s">
        <v>979</v>
      </c>
      <c r="F49" s="762" t="s">
        <v>588</v>
      </c>
      <c r="G49" s="763">
        <v>44183</v>
      </c>
      <c r="H49" s="763">
        <v>47740</v>
      </c>
      <c r="I49" s="764">
        <f t="shared" si="1"/>
        <v>9.7452054794520553</v>
      </c>
      <c r="J49" s="765" t="s">
        <v>984</v>
      </c>
      <c r="K49" s="766">
        <v>3.4500000000000003E-2</v>
      </c>
      <c r="L49" s="767" t="s">
        <v>1035</v>
      </c>
      <c r="M49" s="767" t="s">
        <v>1038</v>
      </c>
      <c r="N49" s="767" t="s">
        <v>1038</v>
      </c>
      <c r="O49" s="768">
        <v>7000000000</v>
      </c>
      <c r="P49" s="769">
        <f>IF($F49="",0,IF($F49="COP",$O49/1000000,IF($F49="USD",($R49*'[1]Escenario Macro'!$C$3)/1000000,IF($F49="UVR",($R49*'[1]Escenario Macro'!$C$9)/1000000,IF($F49="PEN",(($R49/'[1]Escenario Macro'!$C$8)*'[1]Escenario Macro'!$C$3)/1000000,IF($F49="CLP",(($R49/'[1]Escenario Macro'!$C$6)*'[1]Escenario Macro'!$C$3)/1000000,IF($F49="UF",((($R49*'[1]Escenario Macro'!$C$5)/'[1]Escenario Macro'!$C$6)*'[1]Escenario Macro'!$C$3)/1000000,IF($F49="BRL",(($R49/'[1]Escenario Macro'!$C$7)*'[1]Escenario Macro'!$C$3)/1000000,""))))))))</f>
        <v>7000</v>
      </c>
      <c r="Q49" s="770">
        <f>P49/'[1]Escenario Macro'!$C$3*1000</f>
        <v>1907.3777370870525</v>
      </c>
      <c r="R49" s="769">
        <v>4978571428.5699997</v>
      </c>
      <c r="S49" s="769">
        <v>4978.5714285699996</v>
      </c>
      <c r="T49" s="770">
        <v>1445.7503444283434</v>
      </c>
      <c r="U49" s="771"/>
      <c r="V49" s="771"/>
    </row>
    <row r="50" spans="1:22" s="772" customFormat="1" ht="15.45" customHeight="1">
      <c r="A50" s="760" t="s">
        <v>615</v>
      </c>
      <c r="B50" s="760" t="s">
        <v>605</v>
      </c>
      <c r="C50" s="760" t="s">
        <v>1042</v>
      </c>
      <c r="D50" s="761" t="s">
        <v>1043</v>
      </c>
      <c r="E50" s="760" t="s">
        <v>979</v>
      </c>
      <c r="F50" s="762" t="s">
        <v>588</v>
      </c>
      <c r="G50" s="763">
        <v>44363</v>
      </c>
      <c r="H50" s="763">
        <v>47923</v>
      </c>
      <c r="I50" s="764">
        <f t="shared" si="1"/>
        <v>9.7534246575342465</v>
      </c>
      <c r="J50" s="765" t="s">
        <v>984</v>
      </c>
      <c r="K50" s="766">
        <v>3.9899999999999998E-2</v>
      </c>
      <c r="L50" s="767" t="s">
        <v>1035</v>
      </c>
      <c r="M50" s="767" t="s">
        <v>1038</v>
      </c>
      <c r="N50" s="767" t="s">
        <v>1038</v>
      </c>
      <c r="O50" s="768">
        <v>7000000000</v>
      </c>
      <c r="P50" s="769">
        <f>IF($F50="",0,IF($F50="COP",$O50/1000000,IF($F50="USD",($R50*'[1]Escenario Macro'!$C$3)/1000000,IF($F50="UVR",($R50*'[1]Escenario Macro'!$C$9)/1000000,IF($F50="PEN",(($R50/'[1]Escenario Macro'!$C$8)*'[1]Escenario Macro'!$C$3)/1000000,IF($F50="CLP",(($R50/'[1]Escenario Macro'!$C$6)*'[1]Escenario Macro'!$C$3)/1000000,IF($F50="UF",((($R50*'[1]Escenario Macro'!$C$5)/'[1]Escenario Macro'!$C$6)*'[1]Escenario Macro'!$C$3)/1000000,IF($F50="BRL",(($R50/'[1]Escenario Macro'!$C$7)*'[1]Escenario Macro'!$C$3)/1000000,""))))))))</f>
        <v>7000</v>
      </c>
      <c r="Q50" s="770">
        <f>P50/'[1]Escenario Macro'!$C$3*1000</f>
        <v>1907.3777370870525</v>
      </c>
      <c r="R50" s="769">
        <v>5000000000</v>
      </c>
      <c r="S50" s="769">
        <v>5000</v>
      </c>
      <c r="T50" s="770">
        <v>1451.9730862268736</v>
      </c>
      <c r="U50" s="771"/>
      <c r="V50" s="771"/>
    </row>
    <row r="51" spans="1:22" s="772" customFormat="1" ht="15.45" customHeight="1">
      <c r="A51" s="760" t="s">
        <v>615</v>
      </c>
      <c r="B51" s="760" t="s">
        <v>605</v>
      </c>
      <c r="C51" s="760" t="s">
        <v>1042</v>
      </c>
      <c r="D51" s="761" t="s">
        <v>1043</v>
      </c>
      <c r="E51" s="760" t="s">
        <v>979</v>
      </c>
      <c r="F51" s="762" t="s">
        <v>588</v>
      </c>
      <c r="G51" s="763">
        <v>44476</v>
      </c>
      <c r="H51" s="763">
        <v>48015</v>
      </c>
      <c r="I51" s="764">
        <f t="shared" si="1"/>
        <v>9.6958904109589046</v>
      </c>
      <c r="J51" s="765" t="s">
        <v>984</v>
      </c>
      <c r="K51" s="766">
        <v>3.9899999999999998E-2</v>
      </c>
      <c r="L51" s="767" t="s">
        <v>1035</v>
      </c>
      <c r="M51" s="767" t="s">
        <v>1038</v>
      </c>
      <c r="N51" s="767" t="s">
        <v>1038</v>
      </c>
      <c r="O51" s="768">
        <v>16000000000</v>
      </c>
      <c r="P51" s="769">
        <f>IF($F51="",0,IF($F51="COP",$O51/1000000,IF($F51="USD",($R51*'[1]Escenario Macro'!$C$3)/1000000,IF($F51="UVR",($R51*'[1]Escenario Macro'!$C$9)/1000000,IF($F51="PEN",(($R51/'[1]Escenario Macro'!$C$8)*'[1]Escenario Macro'!$C$3)/1000000,IF($F51="CLP",(($R51/'[1]Escenario Macro'!$C$6)*'[1]Escenario Macro'!$C$3)/1000000,IF($F51="UF",((($R51*'[1]Escenario Macro'!$C$5)/'[1]Escenario Macro'!$C$6)*'[1]Escenario Macro'!$C$3)/1000000,IF($F51="BRL",(($R51/'[1]Escenario Macro'!$C$7)*'[1]Escenario Macro'!$C$3)/1000000,""))))))))</f>
        <v>16000</v>
      </c>
      <c r="Q51" s="770">
        <f>P51/'[1]Escenario Macro'!$C$3*1000</f>
        <v>4359.7205419132633</v>
      </c>
      <c r="R51" s="769">
        <v>5000000000</v>
      </c>
      <c r="S51" s="769">
        <v>5000</v>
      </c>
      <c r="T51" s="770">
        <v>1451.9730862268736</v>
      </c>
      <c r="U51" s="771"/>
      <c r="V51" s="771"/>
    </row>
    <row r="52" spans="1:22" s="772" customFormat="1" ht="15.45" customHeight="1">
      <c r="A52" s="760" t="s">
        <v>615</v>
      </c>
      <c r="B52" s="760" t="s">
        <v>605</v>
      </c>
      <c r="C52" s="760" t="s">
        <v>1042</v>
      </c>
      <c r="D52" s="761" t="s">
        <v>1043</v>
      </c>
      <c r="E52" s="760" t="s">
        <v>979</v>
      </c>
      <c r="F52" s="762" t="s">
        <v>588</v>
      </c>
      <c r="G52" s="763">
        <v>44511</v>
      </c>
      <c r="H52" s="763">
        <v>48015</v>
      </c>
      <c r="I52" s="764">
        <f t="shared" si="1"/>
        <v>9.6</v>
      </c>
      <c r="J52" s="765" t="s">
        <v>984</v>
      </c>
      <c r="K52" s="766">
        <v>3.9899999999999998E-2</v>
      </c>
      <c r="L52" s="767" t="s">
        <v>1035</v>
      </c>
      <c r="M52" s="767" t="s">
        <v>1038</v>
      </c>
      <c r="N52" s="767" t="s">
        <v>1038</v>
      </c>
      <c r="O52" s="768">
        <v>20000000000</v>
      </c>
      <c r="P52" s="769">
        <f>IF($F52="",0,IF($F52="COP",$O52/1000000,IF($F52="USD",($R52*'[1]Escenario Macro'!$C$3)/1000000,IF($F52="UVR",($R52*'[1]Escenario Macro'!$C$9)/1000000,IF($F52="PEN",(($R52/'[1]Escenario Macro'!$C$8)*'[1]Escenario Macro'!$C$3)/1000000,IF($F52="CLP",(($R52/'[1]Escenario Macro'!$C$6)*'[1]Escenario Macro'!$C$3)/1000000,IF($F52="UF",((($R52*'[1]Escenario Macro'!$C$5)/'[1]Escenario Macro'!$C$6)*'[1]Escenario Macro'!$C$3)/1000000,IF($F52="BRL",(($R52/'[1]Escenario Macro'!$C$7)*'[1]Escenario Macro'!$C$3)/1000000,""))))))))</f>
        <v>20000</v>
      </c>
      <c r="Q52" s="770">
        <f>P52/'[1]Escenario Macro'!$C$3*1000</f>
        <v>5449.6506773915789</v>
      </c>
      <c r="R52" s="769">
        <v>11428571428.559999</v>
      </c>
      <c r="S52" s="769">
        <v>11428.571428559999</v>
      </c>
      <c r="T52" s="770">
        <v>3318.7956256581065</v>
      </c>
      <c r="U52" s="771"/>
      <c r="V52" s="771"/>
    </row>
    <row r="53" spans="1:22" s="772" customFormat="1" ht="15.45" customHeight="1">
      <c r="A53" s="760" t="s">
        <v>615</v>
      </c>
      <c r="B53" s="760" t="s">
        <v>605</v>
      </c>
      <c r="C53" s="760" t="s">
        <v>1042</v>
      </c>
      <c r="D53" s="761" t="s">
        <v>1043</v>
      </c>
      <c r="E53" s="760" t="s">
        <v>979</v>
      </c>
      <c r="F53" s="762" t="s">
        <v>588</v>
      </c>
      <c r="G53" s="763">
        <v>44529</v>
      </c>
      <c r="H53" s="763">
        <v>48015</v>
      </c>
      <c r="I53" s="764">
        <f t="shared" si="1"/>
        <v>9.5506849315068489</v>
      </c>
      <c r="J53" s="765" t="s">
        <v>984</v>
      </c>
      <c r="K53" s="766">
        <v>3.9899999999999998E-2</v>
      </c>
      <c r="L53" s="767" t="s">
        <v>1035</v>
      </c>
      <c r="M53" s="767" t="s">
        <v>1038</v>
      </c>
      <c r="N53" s="767" t="s">
        <v>1038</v>
      </c>
      <c r="O53" s="768">
        <v>12900000000</v>
      </c>
      <c r="P53" s="769">
        <f>IF($F53="",0,IF($F53="COP",$O53/1000000,IF($F53="USD",($R53*'[1]Escenario Macro'!$C$3)/1000000,IF($F53="UVR",($R53*'[1]Escenario Macro'!$C$9)/1000000,IF($F53="PEN",(($R53/'[1]Escenario Macro'!$C$8)*'[1]Escenario Macro'!$C$3)/1000000,IF($F53="CLP",(($R53/'[1]Escenario Macro'!$C$6)*'[1]Escenario Macro'!$C$3)/1000000,IF($F53="UF",((($R53*'[1]Escenario Macro'!$C$5)/'[1]Escenario Macro'!$C$6)*'[1]Escenario Macro'!$C$3)/1000000,IF($F53="BRL",(($R53/'[1]Escenario Macro'!$C$7)*'[1]Escenario Macro'!$C$3)/1000000,""))))))))</f>
        <v>12900</v>
      </c>
      <c r="Q53" s="770">
        <f>P53/'[1]Escenario Macro'!$C$3*1000</f>
        <v>3515.0246869175685</v>
      </c>
      <c r="R53" s="769">
        <v>14285714285.68</v>
      </c>
      <c r="S53" s="769">
        <v>14285.71428568</v>
      </c>
      <c r="T53" s="770">
        <v>4148.4945320668257</v>
      </c>
      <c r="U53" s="771"/>
      <c r="V53" s="771"/>
    </row>
    <row r="54" spans="1:22" s="772" customFormat="1" ht="15.45" customHeight="1">
      <c r="A54" s="760" t="s">
        <v>615</v>
      </c>
      <c r="B54" s="760" t="s">
        <v>605</v>
      </c>
      <c r="C54" s="760" t="s">
        <v>1042</v>
      </c>
      <c r="D54" s="761" t="s">
        <v>1043</v>
      </c>
      <c r="E54" s="760" t="s">
        <v>987</v>
      </c>
      <c r="F54" s="762" t="s">
        <v>588</v>
      </c>
      <c r="G54" s="763">
        <v>44722</v>
      </c>
      <c r="H54" s="763">
        <v>46548</v>
      </c>
      <c r="I54" s="764">
        <f>(H54-G54)/365</f>
        <v>5.0027397260273974</v>
      </c>
      <c r="J54" s="765" t="s">
        <v>984</v>
      </c>
      <c r="K54" s="766">
        <v>2.6499999999999999E-2</v>
      </c>
      <c r="L54" s="767" t="s">
        <v>1035</v>
      </c>
      <c r="M54" s="767" t="s">
        <v>1036</v>
      </c>
      <c r="N54" s="767" t="s">
        <v>1036</v>
      </c>
      <c r="O54" s="768">
        <v>51085358449</v>
      </c>
      <c r="P54" s="769">
        <f>IF($F54="",0,IF($F54="COP",$O54/1000000,IF($F54="USD",($R54*'[1]Escenario Macro'!$C$3)/1000000,IF($F54="UVR",($R54*'[1]Escenario Macro'!$C$9)/1000000,IF($F54="PEN",(($R54/'[1]Escenario Macro'!$C$8)*'[1]Escenario Macro'!$C$3)/1000000,IF($F54="CLP",(($R54/'[1]Escenario Macro'!$C$6)*'[1]Escenario Macro'!$C$3)/1000000,IF($F54="UF",((($R54*'[1]Escenario Macro'!$C$5)/'[1]Escenario Macro'!$C$6)*'[1]Escenario Macro'!$C$3)/1000000,IF($F54="BRL",(($R54/'[1]Escenario Macro'!$C$7)*'[1]Escenario Macro'!$C$3)/1000000,""))))))))</f>
        <v>51085.358448999999</v>
      </c>
      <c r="Q54" s="770">
        <f>P54/'[1]Escenario Macro'!$C$3*1000</f>
        <v>13919.867913819226</v>
      </c>
      <c r="R54" s="769">
        <v>4300000000</v>
      </c>
      <c r="S54" s="769">
        <v>4300</v>
      </c>
      <c r="T54" s="770">
        <v>1248.6968541551114</v>
      </c>
      <c r="U54" s="771"/>
      <c r="V54" s="771"/>
    </row>
    <row r="55" spans="1:22" s="772" customFormat="1" ht="15.45" customHeight="1">
      <c r="A55" s="760" t="s">
        <v>615</v>
      </c>
      <c r="B55" s="760" t="s">
        <v>605</v>
      </c>
      <c r="C55" s="760" t="s">
        <v>1042</v>
      </c>
      <c r="D55" s="761" t="s">
        <v>1043</v>
      </c>
      <c r="E55" s="760" t="s">
        <v>987</v>
      </c>
      <c r="F55" s="762" t="s">
        <v>588</v>
      </c>
      <c r="G55" s="763">
        <v>44781</v>
      </c>
      <c r="H55" s="763">
        <v>46607</v>
      </c>
      <c r="I55" s="764">
        <f>(H55-G55)/365</f>
        <v>5.0027397260273974</v>
      </c>
      <c r="J55" s="765" t="s">
        <v>978</v>
      </c>
      <c r="K55" s="766">
        <v>2.1999999999999999E-2</v>
      </c>
      <c r="L55" s="767" t="s">
        <v>1035</v>
      </c>
      <c r="M55" s="767" t="s">
        <v>1036</v>
      </c>
      <c r="N55" s="767" t="s">
        <v>1036</v>
      </c>
      <c r="O55" s="768">
        <v>60000000000</v>
      </c>
      <c r="P55" s="769">
        <f>IF($F55="",0,IF($F55="COP",$O55/1000000,IF($F55="USD",($R55*'[1]Escenario Macro'!$C$3)/1000000,IF($F55="UVR",($R55*'[1]Escenario Macro'!$C$9)/1000000,IF($F55="PEN",(($R55/'[1]Escenario Macro'!$C$8)*'[1]Escenario Macro'!$C$3)/1000000,IF($F55="CLP",(($R55/'[1]Escenario Macro'!$C$6)*'[1]Escenario Macro'!$C$3)/1000000,IF($F55="UF",((($R55*'[1]Escenario Macro'!$C$5)/'[1]Escenario Macro'!$C$6)*'[1]Escenario Macro'!$C$3)/1000000,IF($F55="BRL",(($R55/'[1]Escenario Macro'!$C$7)*'[1]Escenario Macro'!$C$3)/1000000,""))))))))</f>
        <v>60000</v>
      </c>
      <c r="Q55" s="770">
        <f>P55/'[1]Escenario Macro'!$C$3*1000</f>
        <v>16348.952032174737</v>
      </c>
      <c r="R55" s="769">
        <v>25542679223.660004</v>
      </c>
      <c r="S55" s="769">
        <v>25542.679223660005</v>
      </c>
      <c r="T55" s="770">
        <v>7417.4565565761322</v>
      </c>
      <c r="U55" s="771"/>
      <c r="V55" s="771"/>
    </row>
    <row r="56" spans="1:22" s="772" customFormat="1" ht="15.45" customHeight="1">
      <c r="A56" s="760" t="s">
        <v>615</v>
      </c>
      <c r="B56" s="760" t="s">
        <v>605</v>
      </c>
      <c r="C56" s="760" t="s">
        <v>1042</v>
      </c>
      <c r="D56" s="761" t="s">
        <v>1043</v>
      </c>
      <c r="E56" s="760" t="s">
        <v>979</v>
      </c>
      <c r="F56" s="762" t="s">
        <v>588</v>
      </c>
      <c r="G56" s="763">
        <v>46108</v>
      </c>
      <c r="H56" s="763">
        <v>49761</v>
      </c>
      <c r="I56" s="764">
        <f>(H56-G56)/365</f>
        <v>10.008219178082191</v>
      </c>
      <c r="J56" s="765" t="s">
        <v>978</v>
      </c>
      <c r="K56" s="766">
        <v>3.85E-2</v>
      </c>
      <c r="L56" s="767" t="s">
        <v>1035</v>
      </c>
      <c r="M56" s="767" t="s">
        <v>1038</v>
      </c>
      <c r="N56" s="767" t="s">
        <v>1037</v>
      </c>
      <c r="O56" s="768">
        <v>38000000</v>
      </c>
      <c r="P56" s="769">
        <f>IF($F56="",0,IF($F56="COP",$O56/1000000,IF($F56="USD",($R56*'[1]Escenario Macro'!$C$3)/1000000,IF($F56="UVR",($R56*'[1]Escenario Macro'!$C$9)/1000000,IF($F56="PEN",(($R56/'[1]Escenario Macro'!$C$8)*'[1]Escenario Macro'!$C$3)/1000000,IF($F56="CLP",(($R56/'[1]Escenario Macro'!$C$6)*'[1]Escenario Macro'!$C$3)/1000000,IF($F56="UF",((($R56*'[1]Escenario Macro'!$C$5)/'[1]Escenario Macro'!$C$6)*'[1]Escenario Macro'!$C$3)/1000000,IF($F56="BRL",(($R56/'[1]Escenario Macro'!$C$7)*'[1]Escenario Macro'!$C$3)/1000000,""))))))))</f>
        <v>38</v>
      </c>
      <c r="Q56" s="770">
        <f>P56/'[1]Escenario Macro'!$C$3*1000</f>
        <v>10.354336287044001</v>
      </c>
      <c r="R56" s="769">
        <v>60000000000</v>
      </c>
      <c r="S56" s="769">
        <v>60000</v>
      </c>
      <c r="T56" s="770">
        <v>17423.677034722485</v>
      </c>
      <c r="U56" s="771"/>
      <c r="V56" s="771"/>
    </row>
    <row r="57" spans="1:22" s="772" customFormat="1" ht="15.45" customHeight="1">
      <c r="A57" s="760" t="s">
        <v>615</v>
      </c>
      <c r="B57" s="760" t="s">
        <v>709</v>
      </c>
      <c r="C57" s="760" t="s">
        <v>1042</v>
      </c>
      <c r="D57" s="761" t="s">
        <v>1043</v>
      </c>
      <c r="E57" s="760" t="s">
        <v>981</v>
      </c>
      <c r="F57" s="762" t="s">
        <v>588</v>
      </c>
      <c r="G57" s="763">
        <v>46129</v>
      </c>
      <c r="H57" s="763">
        <v>46374</v>
      </c>
      <c r="I57" s="764">
        <f t="shared" si="1"/>
        <v>0.67123287671232879</v>
      </c>
      <c r="J57" s="765" t="s">
        <v>1088</v>
      </c>
      <c r="K57" s="766">
        <v>0.03</v>
      </c>
      <c r="L57" s="767" t="s">
        <v>1035</v>
      </c>
      <c r="M57" s="767" t="s">
        <v>1036</v>
      </c>
      <c r="N57" s="767" t="s">
        <v>1037</v>
      </c>
      <c r="O57" s="768">
        <v>40000000</v>
      </c>
      <c r="P57" s="769">
        <f>IF($F57="",0,IF($F57="COP",$O57/1000000,IF($F57="USD",($R57*'[1]Escenario Macro'!$C$3)/1000000,IF($F57="UVR",($R57*'[1]Escenario Macro'!$C$9)/1000000,IF($F57="PEN",(($R57/'[1]Escenario Macro'!$C$8)*'[1]Escenario Macro'!$C$3)/1000000,IF($F57="CLP",(($R57/'[1]Escenario Macro'!$C$6)*'[1]Escenario Macro'!$C$3)/1000000,IF($F57="UF",((($R57*'[1]Escenario Macro'!$C$5)/'[1]Escenario Macro'!$C$6)*'[1]Escenario Macro'!$C$3)/1000000,IF($F57="BRL",(($R57/'[1]Escenario Macro'!$C$7)*'[1]Escenario Macro'!$C$3)/1000000,""))))))))</f>
        <v>40</v>
      </c>
      <c r="Q57" s="770">
        <f>P57/'[1]Escenario Macro'!$C$3*1000</f>
        <v>10.899301354783157</v>
      </c>
      <c r="R57" s="769">
        <v>3403578159</v>
      </c>
      <c r="S57" s="769">
        <v>3403.5781590000001</v>
      </c>
      <c r="T57" s="770">
        <v>988.38077674752219</v>
      </c>
      <c r="U57" s="771"/>
      <c r="V57" s="771"/>
    </row>
    <row r="58" spans="1:22" s="772" customFormat="1" ht="15.45" customHeight="1">
      <c r="A58" s="760" t="s">
        <v>618</v>
      </c>
      <c r="B58" s="760" t="s">
        <v>1044</v>
      </c>
      <c r="C58" s="760" t="s">
        <v>909</v>
      </c>
      <c r="D58" s="761" t="s">
        <v>1041</v>
      </c>
      <c r="E58" s="760" t="s">
        <v>940</v>
      </c>
      <c r="F58" s="762" t="s">
        <v>590</v>
      </c>
      <c r="G58" s="763">
        <v>40563</v>
      </c>
      <c r="H58" s="763">
        <v>46042</v>
      </c>
      <c r="I58" s="764">
        <f t="shared" si="1"/>
        <v>15.010958904109589</v>
      </c>
      <c r="J58" s="765" t="s">
        <v>921</v>
      </c>
      <c r="K58" s="766">
        <v>6.5000000000000002E-2</v>
      </c>
      <c r="L58" s="767" t="s">
        <v>1039</v>
      </c>
      <c r="M58" s="767" t="s">
        <v>1036</v>
      </c>
      <c r="N58" s="767" t="s">
        <v>1036</v>
      </c>
      <c r="O58" s="768">
        <v>39998463.670000002</v>
      </c>
      <c r="P58" s="769">
        <f>IF($F58="",0,IF($F58="COP",$O58/1000000,IF($F58="USD",($R58*'[1]Escenario Macro'!$C$3)/1000000,IF($F58="UVR",($R58*'[1]Escenario Macro'!$C$9)/1000000,IF($F58="PEN",(($R58/'[1]Escenario Macro'!$C$8)*'[1]Escenario Macro'!$C$3)/1000000,IF($F58="CLP",(($R58/'[1]Escenario Macro'!$C$6)*'[1]Escenario Macro'!$C$3)/1000000,IF($F58="UF",((($R58*'[1]Escenario Macro'!$C$5)/'[1]Escenario Macro'!$C$6)*'[1]Escenario Macro'!$C$3)/1000000,IF($F58="BRL",(($R58/'[1]Escenario Macro'!$C$7)*'[1]Escenario Macro'!$C$3)/1000000,""))))))))</f>
        <v>0</v>
      </c>
      <c r="Q58" s="770">
        <f>P58/'[1]Escenario Macro'!$C$3*1000</f>
        <v>0</v>
      </c>
      <c r="R58" s="769">
        <v>0</v>
      </c>
      <c r="S58" s="769">
        <v>0</v>
      </c>
      <c r="T58" s="770">
        <v>0</v>
      </c>
      <c r="U58" s="771"/>
      <c r="V58" s="771"/>
    </row>
    <row r="59" spans="1:22" s="772" customFormat="1" ht="15.45" customHeight="1">
      <c r="A59" s="760" t="s">
        <v>618</v>
      </c>
      <c r="B59" s="760" t="s">
        <v>1044</v>
      </c>
      <c r="C59" s="760" t="s">
        <v>909</v>
      </c>
      <c r="D59" s="761" t="s">
        <v>1041</v>
      </c>
      <c r="E59" s="760" t="s">
        <v>941</v>
      </c>
      <c r="F59" s="762" t="s">
        <v>590</v>
      </c>
      <c r="G59" s="763">
        <v>41201</v>
      </c>
      <c r="H59" s="763">
        <v>47957</v>
      </c>
      <c r="I59" s="764">
        <f t="shared" si="1"/>
        <v>18.509589041095889</v>
      </c>
      <c r="J59" s="765" t="s">
        <v>921</v>
      </c>
      <c r="K59" s="766">
        <v>5.8749999999999997E-2</v>
      </c>
      <c r="L59" s="767" t="s">
        <v>1039</v>
      </c>
      <c r="M59" s="767" t="s">
        <v>1036</v>
      </c>
      <c r="N59" s="767" t="s">
        <v>1036</v>
      </c>
      <c r="O59" s="768">
        <v>29999223.870000001</v>
      </c>
      <c r="P59" s="769">
        <f>IF($F59="",0,IF($F59="COP",$O59/1000000,IF($F59="USD",($R59*'[1]Escenario Macro'!$C$3)/1000000,IF($F59="UVR",($R59*'[1]Escenario Macro'!$C$9)/1000000,IF($F59="PEN",(($R59/'[1]Escenario Macro'!$C$8)*'[1]Escenario Macro'!$C$3)/1000000,IF($F59="CLP",(($R59/'[1]Escenario Macro'!$C$6)*'[1]Escenario Macro'!$C$3)/1000000,IF($F59="UF",((($R59*'[1]Escenario Macro'!$C$5)/'[1]Escenario Macro'!$C$6)*'[1]Escenario Macro'!$C$3)/1000000,IF($F59="BRL",(($R59/'[1]Escenario Macro'!$C$7)*'[1]Escenario Macro'!$C$3)/1000000,""))))))))</f>
        <v>146798.39999999999</v>
      </c>
      <c r="Q59" s="770">
        <f>P59/'[1]Escenario Macro'!$C$3*1000</f>
        <v>40000</v>
      </c>
      <c r="R59" s="769">
        <v>40000000</v>
      </c>
      <c r="S59" s="769">
        <v>137743.6</v>
      </c>
      <c r="T59" s="770">
        <v>40000</v>
      </c>
      <c r="U59" s="771"/>
      <c r="V59" s="771"/>
    </row>
    <row r="60" spans="1:22" s="772" customFormat="1" ht="15.45" customHeight="1">
      <c r="A60" s="760" t="s">
        <v>618</v>
      </c>
      <c r="B60" s="760" t="s">
        <v>1044</v>
      </c>
      <c r="C60" s="760" t="s">
        <v>1042</v>
      </c>
      <c r="D60" s="761" t="s">
        <v>1045</v>
      </c>
      <c r="E60" s="760" t="s">
        <v>989</v>
      </c>
      <c r="F60" s="762" t="s">
        <v>590</v>
      </c>
      <c r="G60" s="763">
        <v>44901</v>
      </c>
      <c r="H60" s="763">
        <v>47816</v>
      </c>
      <c r="I60" s="764">
        <f t="shared" si="1"/>
        <v>7.9863013698630141</v>
      </c>
      <c r="J60" s="765" t="s">
        <v>990</v>
      </c>
      <c r="K60" s="766">
        <v>0.02</v>
      </c>
      <c r="L60" s="767" t="s">
        <v>1035</v>
      </c>
      <c r="M60" s="767" t="s">
        <v>1036</v>
      </c>
      <c r="N60" s="767" t="s">
        <v>1036</v>
      </c>
      <c r="O60" s="768">
        <v>36000000</v>
      </c>
      <c r="P60" s="769">
        <f>IF($F60="",0,IF($F60="COP",$O60/1000000,IF($F60="USD",($R60*'[1]Escenario Macro'!$C$3)/1000000,IF($F60="UVR",($R60*'[1]Escenario Macro'!$C$9)/1000000,IF($F60="PEN",(($R60/'[1]Escenario Macro'!$C$8)*'[1]Escenario Macro'!$C$3)/1000000,IF($F60="CLP",(($R60/'[1]Escenario Macro'!$C$6)*'[1]Escenario Macro'!$C$3)/1000000,IF($F60="UF",((($R60*'[1]Escenario Macro'!$C$5)/'[1]Escenario Macro'!$C$6)*'[1]Escenario Macro'!$C$3)/1000000,IF($F60="BRL",(($R60/'[1]Escenario Macro'!$C$7)*'[1]Escenario Macro'!$C$3)/1000000,""))))))))</f>
        <v>146792.7617303532</v>
      </c>
      <c r="Q60" s="770">
        <f>P60/'[1]Escenario Macro'!$C$3*1000</f>
        <v>39998.463669999997</v>
      </c>
      <c r="R60" s="769">
        <v>39998463.670000002</v>
      </c>
      <c r="S60" s="769">
        <v>137738.30950937531</v>
      </c>
      <c r="T60" s="770">
        <v>39998.463669999997</v>
      </c>
      <c r="U60" s="771"/>
      <c r="V60" s="771"/>
    </row>
    <row r="61" spans="1:22" s="772" customFormat="1" ht="15.45" customHeight="1">
      <c r="A61" s="760" t="s">
        <v>618</v>
      </c>
      <c r="B61" s="760" t="s">
        <v>1044</v>
      </c>
      <c r="C61" s="760" t="s">
        <v>1042</v>
      </c>
      <c r="D61" s="761" t="s">
        <v>1045</v>
      </c>
      <c r="E61" s="760" t="s">
        <v>989</v>
      </c>
      <c r="F61" s="762" t="s">
        <v>590</v>
      </c>
      <c r="G61" s="763">
        <v>44963</v>
      </c>
      <c r="H61" s="763">
        <v>47816</v>
      </c>
      <c r="I61" s="764">
        <f t="shared" si="1"/>
        <v>7.816438356164384</v>
      </c>
      <c r="J61" s="765" t="s">
        <v>990</v>
      </c>
      <c r="K61" s="766">
        <v>0.02</v>
      </c>
      <c r="L61" s="767" t="s">
        <v>1035</v>
      </c>
      <c r="M61" s="767" t="s">
        <v>1036</v>
      </c>
      <c r="N61" s="767" t="s">
        <v>1036</v>
      </c>
      <c r="O61" s="768">
        <v>22500000</v>
      </c>
      <c r="P61" s="769">
        <f>IF($F61="",0,IF($F61="COP",$O61/1000000,IF($F61="USD",($R61*'[1]Escenario Macro'!$C$3)/1000000,IF($F61="UVR",($R61*'[1]Escenario Macro'!$C$9)/1000000,IF($F61="PEN",(($R61/'[1]Escenario Macro'!$C$8)*'[1]Escenario Macro'!$C$3)/1000000,IF($F61="CLP",(($R61/'[1]Escenario Macro'!$C$6)*'[1]Escenario Macro'!$C$3)/1000000,IF($F61="UF",((($R61*'[1]Escenario Macro'!$C$5)/'[1]Escenario Macro'!$C$6)*'[1]Escenario Macro'!$C$3)/1000000,IF($F61="BRL",(($R61/'[1]Escenario Macro'!$C$7)*'[1]Escenario Macro'!$C$3)/1000000,""))))))))</f>
        <v>110095.95163394521</v>
      </c>
      <c r="Q61" s="770">
        <f>P61/'[1]Escenario Macro'!$C$3*1000</f>
        <v>29999.223870000002</v>
      </c>
      <c r="R61" s="769">
        <v>29999223.870000001</v>
      </c>
      <c r="S61" s="769">
        <v>103305.02732649331</v>
      </c>
      <c r="T61" s="770">
        <v>29999.223870000002</v>
      </c>
      <c r="U61" s="771"/>
      <c r="V61" s="771"/>
    </row>
    <row r="62" spans="1:22" s="772" customFormat="1" ht="15.45" customHeight="1">
      <c r="A62" s="760" t="s">
        <v>618</v>
      </c>
      <c r="B62" s="760" t="s">
        <v>1044</v>
      </c>
      <c r="C62" s="760" t="s">
        <v>1042</v>
      </c>
      <c r="D62" s="761" t="s">
        <v>1045</v>
      </c>
      <c r="E62" s="760" t="s">
        <v>989</v>
      </c>
      <c r="F62" s="762" t="s">
        <v>590</v>
      </c>
      <c r="G62" s="763">
        <v>45000</v>
      </c>
      <c r="H62" s="763">
        <v>47816</v>
      </c>
      <c r="I62" s="764">
        <f t="shared" si="1"/>
        <v>7.7150684931506852</v>
      </c>
      <c r="J62" s="765" t="s">
        <v>990</v>
      </c>
      <c r="K62" s="766">
        <v>0.02</v>
      </c>
      <c r="L62" s="767" t="s">
        <v>1035</v>
      </c>
      <c r="M62" s="767" t="s">
        <v>1036</v>
      </c>
      <c r="N62" s="767" t="s">
        <v>1036</v>
      </c>
      <c r="O62" s="768">
        <v>60500000</v>
      </c>
      <c r="P62" s="769">
        <f>IF($F62="",0,IF($F62="COP",$O62/1000000,IF($F62="USD",($R62*'[1]Escenario Macro'!$C$3)/1000000,IF($F62="UVR",($R62*'[1]Escenario Macro'!$C$9)/1000000,IF($F62="PEN",(($R62/'[1]Escenario Macro'!$C$8)*'[1]Escenario Macro'!$C$3)/1000000,IF($F62="CLP",(($R62/'[1]Escenario Macro'!$C$6)*'[1]Escenario Macro'!$C$3)/1000000,IF($F62="UF",((($R62*'[1]Escenario Macro'!$C$5)/'[1]Escenario Macro'!$C$6)*'[1]Escenario Macro'!$C$3)/1000000,IF($F62="BRL",(($R62/'[1]Escenario Macro'!$C$7)*'[1]Escenario Macro'!$C$3)/1000000,""))))))))</f>
        <v>132118.56</v>
      </c>
      <c r="Q62" s="770">
        <f>P62/'[1]Escenario Macro'!$C$3*1000</f>
        <v>36000</v>
      </c>
      <c r="R62" s="769">
        <v>36000000</v>
      </c>
      <c r="S62" s="769">
        <v>123969.24</v>
      </c>
      <c r="T62" s="770">
        <v>36000</v>
      </c>
      <c r="U62" s="771"/>
      <c r="V62" s="771"/>
    </row>
    <row r="63" spans="1:22" s="772" customFormat="1" ht="15.45" customHeight="1">
      <c r="A63" s="760" t="s">
        <v>618</v>
      </c>
      <c r="B63" s="760" t="s">
        <v>1044</v>
      </c>
      <c r="C63" s="760" t="s">
        <v>1042</v>
      </c>
      <c r="D63" s="761" t="s">
        <v>1045</v>
      </c>
      <c r="E63" s="760" t="s">
        <v>991</v>
      </c>
      <c r="F63" s="762" t="s">
        <v>590</v>
      </c>
      <c r="G63" s="763">
        <v>45734</v>
      </c>
      <c r="H63" s="763">
        <v>46041</v>
      </c>
      <c r="I63" s="764">
        <f t="shared" si="1"/>
        <v>0.84109589041095889</v>
      </c>
      <c r="J63" s="765" t="s">
        <v>921</v>
      </c>
      <c r="K63" s="766">
        <v>4.2500000000000003E-2</v>
      </c>
      <c r="L63" s="767" t="s">
        <v>1039</v>
      </c>
      <c r="M63" s="767" t="s">
        <v>1036</v>
      </c>
      <c r="N63" s="767" t="s">
        <v>1036</v>
      </c>
      <c r="O63" s="768">
        <v>600000000</v>
      </c>
      <c r="P63" s="769">
        <f>IF($F63="",0,IF($F63="COP",$O63/1000000,IF($F63="USD",($R63*'[1]Escenario Macro'!$C$3)/1000000,IF($F63="UVR",($R63*'[1]Escenario Macro'!$C$9)/1000000,IF($F63="PEN",(($R63/'[1]Escenario Macro'!$C$8)*'[1]Escenario Macro'!$C$3)/1000000,IF($F63="CLP",(($R63/'[1]Escenario Macro'!$C$6)*'[1]Escenario Macro'!$C$3)/1000000,IF($F63="UF",((($R63*'[1]Escenario Macro'!$C$5)/'[1]Escenario Macro'!$C$6)*'[1]Escenario Macro'!$C$3)/1000000,IF($F63="BRL",(($R63/'[1]Escenario Macro'!$C$7)*'[1]Escenario Macro'!$C$3)/1000000,""))))))))</f>
        <v>0</v>
      </c>
      <c r="Q63" s="770">
        <f>P63/'[1]Escenario Macro'!$C$3*1000</f>
        <v>0</v>
      </c>
      <c r="R63" s="769">
        <v>0</v>
      </c>
      <c r="S63" s="769">
        <v>0</v>
      </c>
      <c r="T63" s="770">
        <v>0</v>
      </c>
      <c r="U63" s="771"/>
      <c r="V63" s="771"/>
    </row>
    <row r="64" spans="1:22" s="772" customFormat="1" ht="15.45" customHeight="1">
      <c r="A64" s="760" t="s">
        <v>618</v>
      </c>
      <c r="B64" s="760" t="s">
        <v>1044</v>
      </c>
      <c r="C64" s="760" t="s">
        <v>1042</v>
      </c>
      <c r="D64" s="761" t="s">
        <v>1045</v>
      </c>
      <c r="E64" s="760" t="s">
        <v>991</v>
      </c>
      <c r="F64" s="762" t="s">
        <v>590</v>
      </c>
      <c r="G64" s="763">
        <v>46037</v>
      </c>
      <c r="H64" s="763">
        <v>47498</v>
      </c>
      <c r="I64" s="764">
        <f t="shared" si="1"/>
        <v>4.0027397260273974</v>
      </c>
      <c r="J64" s="765" t="s">
        <v>921</v>
      </c>
      <c r="K64" s="766">
        <v>5.0999999999999997E-2</v>
      </c>
      <c r="L64" s="767" t="s">
        <v>1039</v>
      </c>
      <c r="M64" s="767" t="s">
        <v>1036</v>
      </c>
      <c r="N64" s="767" t="s">
        <v>1036</v>
      </c>
      <c r="O64" s="768">
        <v>500000000</v>
      </c>
      <c r="P64" s="769">
        <f>IF($F64="",0,IF($F64="COP",$O64/1000000,IF($F64="USD",($R64*'[1]Escenario Macro'!$C$3)/1000000,IF($F64="UVR",($R64*'[1]Escenario Macro'!$C$9)/1000000,IF($F64="PEN",(($R64/'[1]Escenario Macro'!$C$8)*'[1]Escenario Macro'!$C$3)/1000000,IF($F64="CLP",(($R64/'[1]Escenario Macro'!$C$6)*'[1]Escenario Macro'!$C$3)/1000000,IF($F64="UF",((($R64*'[1]Escenario Macro'!$C$5)/'[1]Escenario Macro'!$C$6)*'[1]Escenario Macro'!$C$3)/1000000,IF($F64="BRL",(($R64/'[1]Escenario Macro'!$C$7)*'[1]Escenario Macro'!$C$3)/1000000,""))))))))</f>
        <v>222032.58</v>
      </c>
      <c r="Q64" s="770">
        <f>P64/'[1]Escenario Macro'!$C$3*1000</f>
        <v>60499.999999999993</v>
      </c>
      <c r="R64" s="769">
        <v>60500000</v>
      </c>
      <c r="S64" s="769">
        <v>208337.19500000001</v>
      </c>
      <c r="T64" s="770">
        <v>60500</v>
      </c>
      <c r="U64" s="771"/>
      <c r="V64" s="771"/>
    </row>
    <row r="65" spans="1:22" s="772" customFormat="1" ht="15.45" customHeight="1">
      <c r="A65" s="760" t="s">
        <v>618</v>
      </c>
      <c r="B65" s="760" t="s">
        <v>1046</v>
      </c>
      <c r="C65" s="760" t="s">
        <v>927</v>
      </c>
      <c r="D65" s="761" t="s">
        <v>1041</v>
      </c>
      <c r="E65" s="760" t="s">
        <v>942</v>
      </c>
      <c r="F65" s="762" t="s">
        <v>590</v>
      </c>
      <c r="G65" s="763">
        <v>43571</v>
      </c>
      <c r="H65" s="763">
        <v>49050</v>
      </c>
      <c r="I65" s="764">
        <f t="shared" si="1"/>
        <v>15.010958904109589</v>
      </c>
      <c r="J65" s="765" t="s">
        <v>921</v>
      </c>
      <c r="K65" s="766">
        <v>4.7E-2</v>
      </c>
      <c r="L65" s="767" t="s">
        <v>1039</v>
      </c>
      <c r="M65" s="767" t="s">
        <v>1037</v>
      </c>
      <c r="N65" s="767" t="s">
        <v>1037</v>
      </c>
      <c r="O65" s="768">
        <v>21000000</v>
      </c>
      <c r="P65" s="769">
        <f>IF($F65="",0,IF($F65="COP",$O65/1000000,IF($F65="USD",($R65*'[1]Escenario Macro'!$C$3)/1000000,IF($F65="UVR",($R65*'[1]Escenario Macro'!$C$9)/1000000,IF($F65="PEN",(($R65/'[1]Escenario Macro'!$C$8)*'[1]Escenario Macro'!$C$3)/1000000,IF($F65="CLP",(($R65/'[1]Escenario Macro'!$C$6)*'[1]Escenario Macro'!$C$3)/1000000,IF($F65="UF",((($R65*'[1]Escenario Macro'!$C$5)/'[1]Escenario Macro'!$C$6)*'[1]Escenario Macro'!$C$3)/1000000,IF($F65="BRL",(($R65/'[1]Escenario Macro'!$C$7)*'[1]Escenario Macro'!$C$3)/1000000,""))))))))</f>
        <v>2201976</v>
      </c>
      <c r="Q65" s="770">
        <f>P65/'[1]Escenario Macro'!$C$3*1000</f>
        <v>600000</v>
      </c>
      <c r="R65" s="769">
        <v>600000000</v>
      </c>
      <c r="S65" s="769">
        <v>2066154</v>
      </c>
      <c r="T65" s="770">
        <v>600000</v>
      </c>
      <c r="U65" s="771"/>
      <c r="V65" s="771"/>
    </row>
    <row r="66" spans="1:22" s="772" customFormat="1" ht="15.45" customHeight="1">
      <c r="A66" s="760" t="s">
        <v>618</v>
      </c>
      <c r="B66" s="760" t="s">
        <v>1046</v>
      </c>
      <c r="C66" s="760" t="s">
        <v>909</v>
      </c>
      <c r="D66" s="761" t="s">
        <v>1041</v>
      </c>
      <c r="E66" s="760" t="s">
        <v>942</v>
      </c>
      <c r="F66" s="762" t="s">
        <v>590</v>
      </c>
      <c r="G66" s="763">
        <v>44662</v>
      </c>
      <c r="H66" s="763">
        <v>50511</v>
      </c>
      <c r="I66" s="764">
        <f t="shared" si="1"/>
        <v>16.024657534246575</v>
      </c>
      <c r="J66" s="765" t="s">
        <v>921</v>
      </c>
      <c r="K66" s="766">
        <v>5.1999999999999998E-2</v>
      </c>
      <c r="L66" s="767" t="s">
        <v>1039</v>
      </c>
      <c r="M66" s="767" t="s">
        <v>1036</v>
      </c>
      <c r="N66" s="767" t="s">
        <v>1036</v>
      </c>
      <c r="O66" s="768">
        <v>76000000</v>
      </c>
      <c r="P66" s="769">
        <f>IF($F66="",0,IF($F66="COP",$O66/1000000,IF($F66="USD",($R66*'[1]Escenario Macro'!$C$3)/1000000,IF($F66="UVR",($R66*'[1]Escenario Macro'!$C$9)/1000000,IF($F66="PEN",(($R66/'[1]Escenario Macro'!$C$8)*'[1]Escenario Macro'!$C$3)/1000000,IF($F66="CLP",(($R66/'[1]Escenario Macro'!$C$6)*'[1]Escenario Macro'!$C$3)/1000000,IF($F66="UF",((($R66*'[1]Escenario Macro'!$C$5)/'[1]Escenario Macro'!$C$6)*'[1]Escenario Macro'!$C$3)/1000000,IF($F66="BRL",(($R66/'[1]Escenario Macro'!$C$7)*'[1]Escenario Macro'!$C$3)/1000000,""))))))))</f>
        <v>1834980</v>
      </c>
      <c r="Q66" s="770">
        <f>P66/'[1]Escenario Macro'!$C$3*1000</f>
        <v>500000</v>
      </c>
      <c r="R66" s="769">
        <v>500000000</v>
      </c>
      <c r="S66" s="769">
        <v>1721795</v>
      </c>
      <c r="T66" s="770">
        <v>500000</v>
      </c>
      <c r="U66" s="771"/>
      <c r="V66" s="771"/>
    </row>
    <row r="67" spans="1:22" s="772" customFormat="1" ht="15.45" customHeight="1">
      <c r="A67" s="760" t="s">
        <v>618</v>
      </c>
      <c r="B67" s="760" t="s">
        <v>1046</v>
      </c>
      <c r="C67" s="760" t="s">
        <v>1042</v>
      </c>
      <c r="D67" s="761" t="s">
        <v>1045</v>
      </c>
      <c r="E67" s="760" t="s">
        <v>992</v>
      </c>
      <c r="F67" s="762" t="s">
        <v>590</v>
      </c>
      <c r="G67" s="763">
        <v>46008</v>
      </c>
      <c r="H67" s="763">
        <v>47049</v>
      </c>
      <c r="I67" s="764">
        <f t="shared" si="1"/>
        <v>2.8520547945205479</v>
      </c>
      <c r="J67" s="765" t="s">
        <v>990</v>
      </c>
      <c r="K67" s="766">
        <v>0.01</v>
      </c>
      <c r="L67" s="767" t="s">
        <v>1039</v>
      </c>
      <c r="M67" s="767" t="s">
        <v>1036</v>
      </c>
      <c r="N67" s="767" t="s">
        <v>1036</v>
      </c>
      <c r="O67" s="768">
        <v>208405000</v>
      </c>
      <c r="P67" s="769">
        <f>IF($F67="",0,IF($F67="COP",$O67/1000000,IF($F67="USD",($R67*'[1]Escenario Macro'!$C$3)/1000000,IF($F67="UVR",($R67*'[1]Escenario Macro'!$C$9)/1000000,IF($F67="PEN",(($R67/'[1]Escenario Macro'!$C$8)*'[1]Escenario Macro'!$C$3)/1000000,IF($F67="CLP",(($R67/'[1]Escenario Macro'!$C$6)*'[1]Escenario Macro'!$C$3)/1000000,IF($F67="UF",((($R67*'[1]Escenario Macro'!$C$5)/'[1]Escenario Macro'!$C$6)*'[1]Escenario Macro'!$C$3)/1000000,IF($F67="BRL",(($R67/'[1]Escenario Macro'!$C$7)*'[1]Escenario Macro'!$C$3)/1000000,""))))))))</f>
        <v>102758.88</v>
      </c>
      <c r="Q67" s="770">
        <f>P67/'[1]Escenario Macro'!$C$3*1000</f>
        <v>28000</v>
      </c>
      <c r="R67" s="769">
        <v>28000000</v>
      </c>
      <c r="S67" s="769">
        <v>96420.52</v>
      </c>
      <c r="T67" s="770">
        <v>28000</v>
      </c>
      <c r="U67" s="771"/>
      <c r="V67" s="771"/>
    </row>
    <row r="68" spans="1:22" s="772" customFormat="1" ht="15.45" customHeight="1">
      <c r="A68" s="760" t="s">
        <v>618</v>
      </c>
      <c r="B68" s="760" t="s">
        <v>17</v>
      </c>
      <c r="C68" s="760" t="s">
        <v>1042</v>
      </c>
      <c r="D68" s="761" t="s">
        <v>1045</v>
      </c>
      <c r="E68" s="760" t="s">
        <v>991</v>
      </c>
      <c r="F68" s="762" t="s">
        <v>590</v>
      </c>
      <c r="G68" s="763">
        <v>44817</v>
      </c>
      <c r="H68" s="763">
        <v>48470</v>
      </c>
      <c r="I68" s="764">
        <f t="shared" si="1"/>
        <v>10.008219178082191</v>
      </c>
      <c r="J68" s="765" t="s">
        <v>921</v>
      </c>
      <c r="K68" s="766">
        <v>6.3600000000000004E-2</v>
      </c>
      <c r="L68" s="767" t="s">
        <v>1039</v>
      </c>
      <c r="M68" s="767" t="s">
        <v>1038</v>
      </c>
      <c r="N68" s="767" t="s">
        <v>1038</v>
      </c>
      <c r="O68" s="768">
        <v>4900000</v>
      </c>
      <c r="P68" s="769">
        <f>IF($F68="",0,IF($F68="COP",$O68/1000000,IF($F68="USD",($R68*'[1]Escenario Macro'!$C$3)/1000000,IF($F68="UVR",($R68*'[1]Escenario Macro'!$C$9)/1000000,IF($F68="PEN",(($R68/'[1]Escenario Macro'!$C$8)*'[1]Escenario Macro'!$C$3)/1000000,IF($F68="CLP",(($R68/'[1]Escenario Macro'!$C$6)*'[1]Escenario Macro'!$C$3)/1000000,IF($F68="UF",((($R68*'[1]Escenario Macro'!$C$5)/'[1]Escenario Macro'!$C$6)*'[1]Escenario Macro'!$C$3)/1000000,IF($F68="BRL",(($R68/'[1]Escenario Macro'!$C$7)*'[1]Escenario Macro'!$C$3)/1000000,""))))))))</f>
        <v>278916.96000000002</v>
      </c>
      <c r="Q68" s="770">
        <f>P68/'[1]Escenario Macro'!$C$3*1000</f>
        <v>76000</v>
      </c>
      <c r="R68" s="769">
        <v>76000000</v>
      </c>
      <c r="S68" s="769">
        <v>261712.84</v>
      </c>
      <c r="T68" s="770">
        <v>76000</v>
      </c>
      <c r="U68" s="771"/>
      <c r="V68" s="771"/>
    </row>
    <row r="69" spans="1:22" s="772" customFormat="1" ht="15.45" customHeight="1">
      <c r="A69" s="760" t="s">
        <v>618</v>
      </c>
      <c r="B69" s="760" t="s">
        <v>17</v>
      </c>
      <c r="C69" s="760" t="s">
        <v>909</v>
      </c>
      <c r="D69" s="761" t="s">
        <v>1041</v>
      </c>
      <c r="E69" s="760" t="s">
        <v>943</v>
      </c>
      <c r="F69" s="762" t="s">
        <v>944</v>
      </c>
      <c r="G69" s="763">
        <v>45966</v>
      </c>
      <c r="H69" s="763">
        <v>50349</v>
      </c>
      <c r="I69" s="764">
        <f t="shared" si="1"/>
        <v>12.008219178082191</v>
      </c>
      <c r="J69" s="765" t="s">
        <v>921</v>
      </c>
      <c r="K69" s="766">
        <v>7.0300000000000001E-2</v>
      </c>
      <c r="L69" s="767" t="s">
        <v>1039</v>
      </c>
      <c r="M69" s="767" t="s">
        <v>1038</v>
      </c>
      <c r="N69" s="767" t="s">
        <v>1038</v>
      </c>
      <c r="O69" s="768">
        <v>5000000</v>
      </c>
      <c r="P69" s="769">
        <f>IF($F69="",0,IF($F69="COP",$O69/1000000,IF($F69="USD",($R69*'[1]Escenario Macro'!$C$3)/1000000,IF($F69="UVR",($R69*'[1]Escenario Macro'!$C$9)/1000000,IF($F69="PEN",(($R69/'[1]Escenario Macro'!$C$8)*'[1]Escenario Macro'!$C$3)/1000000,IF($F69="CLP",(($R69/'[1]Escenario Macro'!$C$6)*'[1]Escenario Macro'!$C$3)/1000000,IF($F69="UF",((($R69*'[1]Escenario Macro'!$C$5)/'[1]Escenario Macro'!$C$6)*'[1]Escenario Macro'!$C$3)/1000000,IF($F69="BRL",(($R69/'[1]Escenario Macro'!$C$7)*'[1]Escenario Macro'!$C$3)/1000000,""))))))))</f>
        <v>218837.77218884122</v>
      </c>
      <c r="Q69" s="770">
        <f>P69/'[1]Escenario Macro'!$C$3*1000</f>
        <v>59629.470672389136</v>
      </c>
      <c r="R69" s="769">
        <v>208405000</v>
      </c>
      <c r="S69" s="769">
        <v>210149.74346998535</v>
      </c>
      <c r="T69" s="770">
        <v>61026.354319180078</v>
      </c>
      <c r="U69" s="771"/>
      <c r="V69" s="771"/>
    </row>
    <row r="70" spans="1:22" s="772" customFormat="1" ht="15.45" customHeight="1">
      <c r="A70" s="760" t="s">
        <v>618</v>
      </c>
      <c r="B70" s="760" t="s">
        <v>1047</v>
      </c>
      <c r="C70" s="760" t="s">
        <v>1042</v>
      </c>
      <c r="D70" s="761" t="s">
        <v>1045</v>
      </c>
      <c r="E70" s="760" t="s">
        <v>993</v>
      </c>
      <c r="F70" s="762" t="s">
        <v>590</v>
      </c>
      <c r="G70" s="763">
        <v>44708</v>
      </c>
      <c r="H70" s="763">
        <v>46534</v>
      </c>
      <c r="I70" s="764">
        <f t="shared" si="1"/>
        <v>5.0027397260273974</v>
      </c>
      <c r="J70" s="765" t="s">
        <v>994</v>
      </c>
      <c r="K70" s="766">
        <v>3.8199999999999998E-2</v>
      </c>
      <c r="L70" s="767" t="s">
        <v>1035</v>
      </c>
      <c r="M70" s="767" t="s">
        <v>1038</v>
      </c>
      <c r="N70" s="767" t="s">
        <v>1038</v>
      </c>
      <c r="O70" s="768">
        <v>6500000</v>
      </c>
      <c r="P70" s="769">
        <f>IF($F70="",0,IF($F70="COP",$O70/1000000,IF($F70="USD",($R70*'[1]Escenario Macro'!$C$3)/1000000,IF($F70="UVR",($R70*'[1]Escenario Macro'!$C$9)/1000000,IF($F70="PEN",(($R70/'[1]Escenario Macro'!$C$8)*'[1]Escenario Macro'!$C$3)/1000000,IF($F70="CLP",(($R70/'[1]Escenario Macro'!$C$6)*'[1]Escenario Macro'!$C$3)/1000000,IF($F70="UF",((($R70*'[1]Escenario Macro'!$C$5)/'[1]Escenario Macro'!$C$6)*'[1]Escenario Macro'!$C$3)/1000000,IF($F70="BRL",(($R70/'[1]Escenario Macro'!$C$7)*'[1]Escenario Macro'!$C$3)/1000000,""))))))))</f>
        <v>5653.416525909598</v>
      </c>
      <c r="Q70" s="770">
        <f>P70/'[1]Escenario Macro'!$C$3*1000</f>
        <v>1540.4572599999995</v>
      </c>
      <c r="R70" s="769">
        <v>1540457.2599999995</v>
      </c>
      <c r="S70" s="769">
        <v>5304.7032159633991</v>
      </c>
      <c r="T70" s="770">
        <v>1540.4572599999997</v>
      </c>
      <c r="U70" s="771"/>
      <c r="V70" s="771"/>
    </row>
    <row r="71" spans="1:22" s="772" customFormat="1" ht="15.45" customHeight="1">
      <c r="A71" s="760" t="s">
        <v>618</v>
      </c>
      <c r="B71" s="760" t="s">
        <v>1047</v>
      </c>
      <c r="C71" s="760" t="s">
        <v>1042</v>
      </c>
      <c r="D71" s="761" t="s">
        <v>1045</v>
      </c>
      <c r="E71" s="760" t="s">
        <v>995</v>
      </c>
      <c r="F71" s="762" t="s">
        <v>590</v>
      </c>
      <c r="G71" s="763">
        <v>44844</v>
      </c>
      <c r="H71" s="763">
        <v>46554</v>
      </c>
      <c r="I71" s="764">
        <f t="shared" si="1"/>
        <v>4.6849315068493151</v>
      </c>
      <c r="J71" s="765" t="s">
        <v>994</v>
      </c>
      <c r="K71" s="766">
        <v>3.3000000000000002E-2</v>
      </c>
      <c r="L71" s="767" t="s">
        <v>1035</v>
      </c>
      <c r="M71" s="767" t="s">
        <v>1038</v>
      </c>
      <c r="N71" s="767" t="s">
        <v>1038</v>
      </c>
      <c r="O71" s="768">
        <v>10000000</v>
      </c>
      <c r="P71" s="769">
        <f>IF($F71="",0,IF($F71="COP",$O71/1000000,IF($F71="USD",($R71*'[1]Escenario Macro'!$C$3)/1000000,IF($F71="UVR",($R71*'[1]Escenario Macro'!$C$9)/1000000,IF($F71="PEN",(($R71/'[1]Escenario Macro'!$C$8)*'[1]Escenario Macro'!$C$3)/1000000,IF($F71="CLP",(($R71/'[1]Escenario Macro'!$C$6)*'[1]Escenario Macro'!$C$3)/1000000,IF($F71="UF",((($R71*'[1]Escenario Macro'!$C$5)/'[1]Escenario Macro'!$C$6)*'[1]Escenario Macro'!$C$3)/1000000,IF($F71="BRL",(($R71/'[1]Escenario Macro'!$C$7)*'[1]Escenario Macro'!$C$3)/1000000,""))))))))</f>
        <v>0</v>
      </c>
      <c r="Q71" s="770">
        <f>P71/'[1]Escenario Macro'!$C$3*1000</f>
        <v>0</v>
      </c>
      <c r="R71" s="769">
        <v>0</v>
      </c>
      <c r="S71" s="769">
        <v>0</v>
      </c>
      <c r="T71" s="770">
        <v>0</v>
      </c>
      <c r="U71" s="771"/>
      <c r="V71" s="771"/>
    </row>
    <row r="72" spans="1:22" s="772" customFormat="1" ht="15.45" customHeight="1">
      <c r="A72" s="760" t="s">
        <v>618</v>
      </c>
      <c r="B72" s="760" t="s">
        <v>1047</v>
      </c>
      <c r="C72" s="760" t="s">
        <v>1042</v>
      </c>
      <c r="D72" s="761" t="s">
        <v>1045</v>
      </c>
      <c r="E72" s="760" t="s">
        <v>995</v>
      </c>
      <c r="F72" s="762" t="s">
        <v>590</v>
      </c>
      <c r="G72" s="763">
        <v>45459</v>
      </c>
      <c r="H72" s="763">
        <v>47799</v>
      </c>
      <c r="I72" s="764">
        <f t="shared" si="1"/>
        <v>6.4109589041095889</v>
      </c>
      <c r="J72" s="765" t="s">
        <v>990</v>
      </c>
      <c r="K72" s="766">
        <v>4.2500000000000003E-2</v>
      </c>
      <c r="L72" s="767" t="s">
        <v>1035</v>
      </c>
      <c r="M72" s="767" t="s">
        <v>1036</v>
      </c>
      <c r="N72" s="767" t="s">
        <v>1040</v>
      </c>
      <c r="O72" s="768">
        <v>409325000</v>
      </c>
      <c r="P72" s="769">
        <f>IF($F72="",0,IF($F72="COP",$O72/1000000,IF($F72="USD",($R72*'[1]Escenario Macro'!$C$3)/1000000,IF($F72="UVR",($R72*'[1]Escenario Macro'!$C$9)/1000000,IF($F72="PEN",(($R72/'[1]Escenario Macro'!$C$8)*'[1]Escenario Macro'!$C$3)/1000000,IF($F72="CLP",(($R72/'[1]Escenario Macro'!$C$6)*'[1]Escenario Macro'!$C$3)/1000000,IF($F72="UF",((($R72*'[1]Escenario Macro'!$C$5)/'[1]Escenario Macro'!$C$6)*'[1]Escenario Macro'!$C$3)/1000000,IF($F72="BRL",(($R72/'[1]Escenario Macro'!$C$7)*'[1]Escenario Macro'!$C$3)/1000000,""))))))))</f>
        <v>0</v>
      </c>
      <c r="Q72" s="770">
        <f>P72/'[1]Escenario Macro'!$C$3*1000</f>
        <v>0</v>
      </c>
      <c r="R72" s="769">
        <v>0</v>
      </c>
      <c r="S72" s="769">
        <v>0</v>
      </c>
      <c r="T72" s="770">
        <v>0</v>
      </c>
      <c r="U72" s="771"/>
      <c r="V72" s="771"/>
    </row>
    <row r="73" spans="1:22" s="772" customFormat="1" ht="15.45" customHeight="1">
      <c r="A73" s="760" t="s">
        <v>618</v>
      </c>
      <c r="B73" s="760" t="s">
        <v>1047</v>
      </c>
      <c r="C73" s="760" t="s">
        <v>1042</v>
      </c>
      <c r="D73" s="761" t="s">
        <v>1045</v>
      </c>
      <c r="E73" s="760" t="s">
        <v>995</v>
      </c>
      <c r="F73" s="762" t="s">
        <v>590</v>
      </c>
      <c r="G73" s="763">
        <v>46062</v>
      </c>
      <c r="H73" s="763">
        <v>47862</v>
      </c>
      <c r="I73" s="764">
        <f t="shared" si="1"/>
        <v>4.9315068493150687</v>
      </c>
      <c r="J73" s="765" t="s">
        <v>921</v>
      </c>
      <c r="K73" s="766">
        <v>4.9599999999999998E-2</v>
      </c>
      <c r="L73" s="767" t="s">
        <v>1035</v>
      </c>
      <c r="M73" s="767" t="s">
        <v>1036</v>
      </c>
      <c r="N73" s="767" t="s">
        <v>1040</v>
      </c>
      <c r="O73" s="768">
        <v>800000000</v>
      </c>
      <c r="P73" s="769">
        <f>IF($F73="",0,IF($F73="COP",$O73/1000000,IF($F73="USD",($R73*'[1]Escenario Macro'!$C$3)/1000000,IF($F73="UVR",($R73*'[1]Escenario Macro'!$C$9)/1000000,IF($F73="PEN",(($R73/'[1]Escenario Macro'!$C$8)*'[1]Escenario Macro'!$C$3)/1000000,IF($F73="CLP",(($R73/'[1]Escenario Macro'!$C$6)*'[1]Escenario Macro'!$C$3)/1000000,IF($F73="UF",((($R73*'[1]Escenario Macro'!$C$5)/'[1]Escenario Macro'!$C$6)*'[1]Escenario Macro'!$C$3)/1000000,IF($F73="BRL",(($R73/'[1]Escenario Macro'!$C$7)*'[1]Escenario Macro'!$C$3)/1000000,""))))))))</f>
        <v>36699.599999999999</v>
      </c>
      <c r="Q73" s="770">
        <f>P73/'[1]Escenario Macro'!$C$3*1000</f>
        <v>10000</v>
      </c>
      <c r="R73" s="769">
        <v>10000000</v>
      </c>
      <c r="S73" s="769">
        <v>34435.9</v>
      </c>
      <c r="T73" s="770">
        <v>10000</v>
      </c>
      <c r="U73" s="771"/>
      <c r="V73" s="771"/>
    </row>
    <row r="74" spans="1:22" s="772" customFormat="1" ht="15.45" customHeight="1">
      <c r="A74" s="760" t="s">
        <v>619</v>
      </c>
      <c r="B74" s="760" t="s">
        <v>1048</v>
      </c>
      <c r="C74" s="760" t="s">
        <v>927</v>
      </c>
      <c r="D74" s="761" t="s">
        <v>1041</v>
      </c>
      <c r="E74" s="760" t="s">
        <v>948</v>
      </c>
      <c r="F74" s="762" t="s">
        <v>946</v>
      </c>
      <c r="G74" s="763">
        <v>43814</v>
      </c>
      <c r="H74" s="763">
        <v>47467</v>
      </c>
      <c r="I74" s="764">
        <f t="shared" si="1"/>
        <v>10.008219178082191</v>
      </c>
      <c r="J74" s="765" t="s">
        <v>947</v>
      </c>
      <c r="K74" s="766">
        <v>3.5000000000000003E-2</v>
      </c>
      <c r="L74" s="767" t="s">
        <v>1035</v>
      </c>
      <c r="M74" s="767" t="s">
        <v>1036</v>
      </c>
      <c r="N74" s="767" t="s">
        <v>1036</v>
      </c>
      <c r="O74" s="768">
        <v>800000000</v>
      </c>
      <c r="P74" s="769">
        <f>IF($F74="",0,IF($F74="COP",$O74/1000000,IF($F74="USD",($R74*'[1]Escenario Macro'!$C$3)/1000000,IF($F74="UVR",($R74*'[1]Escenario Macro'!$C$9)/1000000,IF($F74="PEN",(($R74/'[1]Escenario Macro'!$C$8)*'[1]Escenario Macro'!$C$3)/1000000,IF($F74="CLP",(($R74/'[1]Escenario Macro'!$C$6)*'[1]Escenario Macro'!$C$3)/1000000,IF($F74="UF",((($R74*'[1]Escenario Macro'!$C$5)/'[1]Escenario Macro'!$C$6)*'[1]Escenario Macro'!$C$3)/1000000,IF($F74="BRL",(($R74/'[1]Escenario Macro'!$C$7)*'[1]Escenario Macro'!$C$3)/1000000,""))))))))</f>
        <v>417110.95664608822</v>
      </c>
      <c r="Q74" s="770">
        <f>P74/'[1]Escenario Macro'!$C$3*1000</f>
        <v>113655.45037169021</v>
      </c>
      <c r="R74" s="769">
        <v>593213257.66999996</v>
      </c>
      <c r="S74" s="769">
        <v>394618.71536912944</v>
      </c>
      <c r="T74" s="770">
        <v>114595.15080747982</v>
      </c>
      <c r="U74" s="771"/>
      <c r="V74" s="771"/>
    </row>
    <row r="75" spans="1:22" s="772" customFormat="1" ht="15.45" customHeight="1">
      <c r="A75" s="760" t="s">
        <v>619</v>
      </c>
      <c r="B75" s="760" t="s">
        <v>1048</v>
      </c>
      <c r="C75" s="760" t="s">
        <v>909</v>
      </c>
      <c r="D75" s="761" t="s">
        <v>1041</v>
      </c>
      <c r="E75" s="760" t="s">
        <v>949</v>
      </c>
      <c r="F75" s="762" t="s">
        <v>946</v>
      </c>
      <c r="G75" s="763">
        <v>44172</v>
      </c>
      <c r="H75" s="763">
        <v>47072</v>
      </c>
      <c r="I75" s="764">
        <f t="shared" si="1"/>
        <v>7.9452054794520546</v>
      </c>
      <c r="J75" s="765" t="s">
        <v>950</v>
      </c>
      <c r="K75" s="766">
        <v>2.8299999999999999E-2</v>
      </c>
      <c r="L75" s="767" t="s">
        <v>1035</v>
      </c>
      <c r="M75" s="767" t="s">
        <v>1036</v>
      </c>
      <c r="N75" s="767" t="s">
        <v>1036</v>
      </c>
      <c r="O75" s="768">
        <v>672500000</v>
      </c>
      <c r="P75" s="769">
        <f>IF($F75="",0,IF($F75="COP",$O75/1000000,IF($F75="USD",($R75*'[1]Escenario Macro'!$C$3)/1000000,IF($F75="UVR",($R75*'[1]Escenario Macro'!$C$9)/1000000,IF($F75="PEN",(($R75/'[1]Escenario Macro'!$C$8)*'[1]Escenario Macro'!$C$3)/1000000,IF($F75="CLP",(($R75/'[1]Escenario Macro'!$C$6)*'[1]Escenario Macro'!$C$3)/1000000,IF($F75="UF",((($R75*'[1]Escenario Macro'!$C$5)/'[1]Escenario Macro'!$C$6)*'[1]Escenario Macro'!$C$3)/1000000,IF($F75="BRL",(($R75/'[1]Escenario Macro'!$C$7)*'[1]Escenario Macro'!$C$3)/1000000,""))))))))</f>
        <v>18299.174042993447</v>
      </c>
      <c r="Q75" s="770">
        <f>P75/'[1]Escenario Macro'!$C$3*1000</f>
        <v>4986.2053109552817</v>
      </c>
      <c r="R75" s="769">
        <v>26025000</v>
      </c>
      <c r="S75" s="769">
        <v>17312.411573233399</v>
      </c>
      <c r="T75" s="770">
        <v>5027.4311324035089</v>
      </c>
      <c r="U75" s="771"/>
      <c r="V75" s="771"/>
    </row>
    <row r="76" spans="1:22" s="772" customFormat="1" ht="15.45" customHeight="1">
      <c r="A76" s="760" t="s">
        <v>619</v>
      </c>
      <c r="B76" s="760" t="s">
        <v>1048</v>
      </c>
      <c r="C76" s="760" t="s">
        <v>927</v>
      </c>
      <c r="D76" s="761" t="s">
        <v>1041</v>
      </c>
      <c r="E76" s="760" t="s">
        <v>951</v>
      </c>
      <c r="F76" s="762" t="s">
        <v>946</v>
      </c>
      <c r="G76" s="763">
        <v>44172</v>
      </c>
      <c r="H76" s="763">
        <v>52732</v>
      </c>
      <c r="I76" s="764">
        <f t="shared" si="1"/>
        <v>23.452054794520549</v>
      </c>
      <c r="J76" s="765" t="s">
        <v>947</v>
      </c>
      <c r="K76" s="766">
        <v>5.2999999999999999E-2</v>
      </c>
      <c r="L76" s="767" t="s">
        <v>1035</v>
      </c>
      <c r="M76" s="767" t="s">
        <v>1036</v>
      </c>
      <c r="N76" s="767" t="s">
        <v>1037</v>
      </c>
      <c r="O76" s="768">
        <v>668833000</v>
      </c>
      <c r="P76" s="769">
        <f>IF($F76="",0,IF($F76="COP",$O76/1000000,IF($F76="USD",($R76*'[1]Escenario Macro'!$C$3)/1000000,IF($F76="UVR",($R76*'[1]Escenario Macro'!$C$9)/1000000,IF($F76="PEN",(($R76/'[1]Escenario Macro'!$C$8)*'[1]Escenario Macro'!$C$3)/1000000,IF($F76="CLP",(($R76/'[1]Escenario Macro'!$C$6)*'[1]Escenario Macro'!$C$3)/1000000,IF($F76="UF",((($R76*'[1]Escenario Macro'!$C$5)/'[1]Escenario Macro'!$C$6)*'[1]Escenario Macro'!$C$3)/1000000,IF($F76="BRL",(($R76/'[1]Escenario Macro'!$C$7)*'[1]Escenario Macro'!$C$3)/1000000,""))))))))</f>
        <v>637741.28472771554</v>
      </c>
      <c r="Q76" s="770">
        <f>P76/'[1]Escenario Macro'!$C$3*1000</f>
        <v>173773.36121584856</v>
      </c>
      <c r="R76" s="769">
        <v>906992681.52999997</v>
      </c>
      <c r="S76" s="769">
        <v>603351.8000598643</v>
      </c>
      <c r="T76" s="770">
        <v>175210.11504269217</v>
      </c>
      <c r="U76" s="771"/>
      <c r="V76" s="771"/>
    </row>
    <row r="77" spans="1:22" s="772" customFormat="1" ht="15.45" customHeight="1">
      <c r="A77" s="760" t="s">
        <v>619</v>
      </c>
      <c r="B77" s="760" t="s">
        <v>1048</v>
      </c>
      <c r="C77" s="760" t="s">
        <v>927</v>
      </c>
      <c r="D77" s="761" t="s">
        <v>1041</v>
      </c>
      <c r="E77" s="760" t="s">
        <v>952</v>
      </c>
      <c r="F77" s="762" t="s">
        <v>946</v>
      </c>
      <c r="G77" s="763">
        <v>44238</v>
      </c>
      <c r="H77" s="763">
        <v>52793</v>
      </c>
      <c r="I77" s="764">
        <f t="shared" si="1"/>
        <v>23.438356164383563</v>
      </c>
      <c r="J77" s="765" t="s">
        <v>947</v>
      </c>
      <c r="K77" s="766">
        <v>5.0700000000000002E-2</v>
      </c>
      <c r="L77" s="767" t="s">
        <v>1035</v>
      </c>
      <c r="M77" s="767" t="s">
        <v>1036</v>
      </c>
      <c r="N77" s="767" t="s">
        <v>1040</v>
      </c>
      <c r="O77" s="768">
        <v>281167000</v>
      </c>
      <c r="P77" s="769">
        <f>IF($F77="",0,IF($F77="COP",$O77/1000000,IF($F77="USD",($R77*'[1]Escenario Macro'!$C$3)/1000000,IF($F77="UVR",($R77*'[1]Escenario Macro'!$C$9)/1000000,IF($F77="PEN",(($R77/'[1]Escenario Macro'!$C$8)*'[1]Escenario Macro'!$C$3)/1000000,IF($F77="CLP",(($R77/'[1]Escenario Macro'!$C$6)*'[1]Escenario Macro'!$C$3)/1000000,IF($F77="UF",((($R77*'[1]Escenario Macro'!$C$5)/'[1]Escenario Macro'!$C$6)*'[1]Escenario Macro'!$C$3)/1000000,IF($F77="BRL",(($R77/'[1]Escenario Macro'!$C$7)*'[1]Escenario Macro'!$C$3)/1000000,""))))))))</f>
        <v>688728.70915475872</v>
      </c>
      <c r="Q77" s="770">
        <f>P77/'[1]Escenario Macro'!$C$3*1000</f>
        <v>187666.54381921294</v>
      </c>
      <c r="R77" s="769">
        <v>979506758.80999994</v>
      </c>
      <c r="S77" s="769">
        <v>651589.78471787053</v>
      </c>
      <c r="T77" s="770">
        <v>189218.16613414214</v>
      </c>
      <c r="U77" s="771"/>
      <c r="V77" s="771"/>
    </row>
    <row r="78" spans="1:22" s="772" customFormat="1" ht="15.45" customHeight="1">
      <c r="A78" s="760" t="s">
        <v>619</v>
      </c>
      <c r="B78" s="760" t="s">
        <v>1048</v>
      </c>
      <c r="C78" s="760" t="s">
        <v>927</v>
      </c>
      <c r="D78" s="761" t="s">
        <v>1041</v>
      </c>
      <c r="E78" s="760" t="s">
        <v>953</v>
      </c>
      <c r="F78" s="762" t="s">
        <v>946</v>
      </c>
      <c r="G78" s="763">
        <v>44497</v>
      </c>
      <c r="H78" s="763">
        <v>48136</v>
      </c>
      <c r="I78" s="764">
        <f t="shared" si="1"/>
        <v>9.9698630136986299</v>
      </c>
      <c r="J78" s="765" t="s">
        <v>947</v>
      </c>
      <c r="K78" s="766">
        <v>5.7709999999999997E-2</v>
      </c>
      <c r="L78" s="767" t="s">
        <v>1035</v>
      </c>
      <c r="M78" s="767" t="s">
        <v>1036</v>
      </c>
      <c r="N78" s="767" t="s">
        <v>1037</v>
      </c>
      <c r="O78" s="768">
        <v>550000000</v>
      </c>
      <c r="P78" s="769">
        <f>IF($F78="",0,IF($F78="COP",$O78/1000000,IF($F78="USD",($R78*'[1]Escenario Macro'!$C$3)/1000000,IF($F78="UVR",($R78*'[1]Escenario Macro'!$C$9)/1000000,IF($F78="PEN",(($R78/'[1]Escenario Macro'!$C$8)*'[1]Escenario Macro'!$C$3)/1000000,IF($F78="CLP",(($R78/'[1]Escenario Macro'!$C$6)*'[1]Escenario Macro'!$C$3)/1000000,IF($F78="UF",((($R78*'[1]Escenario Macro'!$C$5)/'[1]Escenario Macro'!$C$6)*'[1]Escenario Macro'!$C$3)/1000000,IF($F78="BRL",(($R78/'[1]Escenario Macro'!$C$7)*'[1]Escenario Macro'!$C$3)/1000000,""))))))))</f>
        <v>601088.32490312704</v>
      </c>
      <c r="Q78" s="770">
        <f>P78/'[1]Escenario Macro'!$C$3*1000</f>
        <v>163786.06984902479</v>
      </c>
      <c r="R78" s="769">
        <v>854865012.97000003</v>
      </c>
      <c r="S78" s="769">
        <v>568675.3100516483</v>
      </c>
      <c r="T78" s="770">
        <v>165140.24899934322</v>
      </c>
      <c r="U78" s="771"/>
      <c r="V78" s="771"/>
    </row>
    <row r="79" spans="1:22" s="772" customFormat="1" ht="15.45" customHeight="1">
      <c r="A79" s="760" t="s">
        <v>619</v>
      </c>
      <c r="B79" s="760" t="s">
        <v>1048</v>
      </c>
      <c r="C79" s="760" t="s">
        <v>927</v>
      </c>
      <c r="D79" s="761" t="s">
        <v>1041</v>
      </c>
      <c r="E79" s="760" t="s">
        <v>954</v>
      </c>
      <c r="F79" s="762" t="s">
        <v>946</v>
      </c>
      <c r="G79" s="763">
        <v>44497</v>
      </c>
      <c r="H79" s="763">
        <v>50693</v>
      </c>
      <c r="I79" s="764">
        <f t="shared" si="1"/>
        <v>16.975342465753425</v>
      </c>
      <c r="J79" s="765" t="s">
        <v>947</v>
      </c>
      <c r="K79" s="766">
        <v>5.8639999999999998E-2</v>
      </c>
      <c r="L79" s="767" t="s">
        <v>1035</v>
      </c>
      <c r="M79" s="767" t="s">
        <v>1036</v>
      </c>
      <c r="N79" s="767" t="s">
        <v>1036</v>
      </c>
      <c r="O79" s="768">
        <v>783786000</v>
      </c>
      <c r="P79" s="769">
        <f>IF($F79="",0,IF($F79="COP",$O79/1000000,IF($F79="USD",($R79*'[1]Escenario Macro'!$C$3)/1000000,IF($F79="UVR",($R79*'[1]Escenario Macro'!$C$9)/1000000,IF($F79="PEN",(($R79/'[1]Escenario Macro'!$C$8)*'[1]Escenario Macro'!$C$3)/1000000,IF($F79="CLP",(($R79/'[1]Escenario Macro'!$C$6)*'[1]Escenario Macro'!$C$3)/1000000,IF($F79="UF",((($R79*'[1]Escenario Macro'!$C$5)/'[1]Escenario Macro'!$C$6)*'[1]Escenario Macro'!$C$3)/1000000,IF($F79="BRL",(($R79/'[1]Escenario Macro'!$C$7)*'[1]Escenario Macro'!$C$3)/1000000,""))))))))</f>
        <v>252688.25486912011</v>
      </c>
      <c r="Q79" s="770">
        <f>P79/'[1]Escenario Macro'!$C$3*1000</f>
        <v>68853.13596581982</v>
      </c>
      <c r="R79" s="769">
        <v>359372057.86000001</v>
      </c>
      <c r="S79" s="769">
        <v>239062.32367309</v>
      </c>
      <c r="T79" s="770">
        <v>69422.411980836856</v>
      </c>
      <c r="U79" s="771"/>
      <c r="V79" s="771"/>
    </row>
    <row r="80" spans="1:22" s="772" customFormat="1" ht="15.45" customHeight="1">
      <c r="A80" s="760" t="s">
        <v>619</v>
      </c>
      <c r="B80" s="760" t="s">
        <v>1048</v>
      </c>
      <c r="C80" s="760" t="s">
        <v>909</v>
      </c>
      <c r="D80" s="761" t="s">
        <v>1041</v>
      </c>
      <c r="E80" s="760" t="s">
        <v>956</v>
      </c>
      <c r="F80" s="762" t="s">
        <v>946</v>
      </c>
      <c r="G80" s="763">
        <v>45009</v>
      </c>
      <c r="H80" s="763">
        <v>47557</v>
      </c>
      <c r="I80" s="764">
        <f t="shared" si="1"/>
        <v>6.9808219178082194</v>
      </c>
      <c r="J80" s="765" t="s">
        <v>950</v>
      </c>
      <c r="K80" s="766">
        <v>1.4999999999999999E-2</v>
      </c>
      <c r="L80" s="767" t="s">
        <v>1035</v>
      </c>
      <c r="M80" s="767" t="s">
        <v>1036</v>
      </c>
      <c r="N80" s="767" t="s">
        <v>1036</v>
      </c>
      <c r="O80" s="768">
        <v>1116214000</v>
      </c>
      <c r="P80" s="769">
        <f>IF($F80="",0,IF($F80="COP",$O80/1000000,IF($F80="USD",($R80*'[1]Escenario Macro'!$C$3)/1000000,IF($F80="UVR",($R80*'[1]Escenario Macro'!$C$9)/1000000,IF($F80="PEN",(($R80/'[1]Escenario Macro'!$C$8)*'[1]Escenario Macro'!$C$3)/1000000,IF($F80="CLP",(($R80/'[1]Escenario Macro'!$C$6)*'[1]Escenario Macro'!$C$3)/1000000,IF($F80="UF",((($R80*'[1]Escenario Macro'!$C$5)/'[1]Escenario Macro'!$C$6)*'[1]Escenario Macro'!$C$3)/1000000,IF($F80="BRL",(($R80/'[1]Escenario Macro'!$C$7)*'[1]Escenario Macro'!$C$3)/1000000,""))))))))</f>
        <v>2907.476836417979</v>
      </c>
      <c r="Q80" s="770">
        <f>P80/'[1]Escenario Macro'!$C$3*1000</f>
        <v>792.23665555427829</v>
      </c>
      <c r="R80" s="769">
        <v>4135000</v>
      </c>
      <c r="S80" s="769">
        <v>2750.6944036626364</v>
      </c>
      <c r="T80" s="770">
        <v>798.78684851060552</v>
      </c>
      <c r="U80" s="771"/>
      <c r="V80" s="771"/>
    </row>
    <row r="81" spans="1:23" s="772" customFormat="1" ht="15.45" customHeight="1">
      <c r="A81" s="760" t="s">
        <v>619</v>
      </c>
      <c r="B81" s="760" t="s">
        <v>1048</v>
      </c>
      <c r="C81" s="760" t="s">
        <v>927</v>
      </c>
      <c r="D81" s="761" t="s">
        <v>1041</v>
      </c>
      <c r="E81" s="760" t="s">
        <v>957</v>
      </c>
      <c r="F81" s="762" t="s">
        <v>946</v>
      </c>
      <c r="G81" s="763">
        <v>45224</v>
      </c>
      <c r="H81" s="763">
        <v>48867</v>
      </c>
      <c r="I81" s="764">
        <f t="shared" si="1"/>
        <v>9.9808219178082194</v>
      </c>
      <c r="J81" s="765" t="s">
        <v>947</v>
      </c>
      <c r="K81" s="766">
        <v>6.2606999999999996E-2</v>
      </c>
      <c r="L81" s="767" t="s">
        <v>1035</v>
      </c>
      <c r="M81" s="767" t="s">
        <v>1036</v>
      </c>
      <c r="N81" s="767" t="s">
        <v>1037</v>
      </c>
      <c r="O81" s="768">
        <v>685000000</v>
      </c>
      <c r="P81" s="769">
        <f>IF($F81="",0,IF($F81="COP",$O81/1000000,IF($F81="USD",($R81*'[1]Escenario Macro'!$C$3)/1000000,IF($F81="UVR",($R81*'[1]Escenario Macro'!$C$9)/1000000,IF($F81="PEN",(($R81/'[1]Escenario Macro'!$C$8)*'[1]Escenario Macro'!$C$3)/1000000,IF($F81="CLP",(($R81/'[1]Escenario Macro'!$C$6)*'[1]Escenario Macro'!$C$3)/1000000,IF($F81="UF",((($R81*'[1]Escenario Macro'!$C$5)/'[1]Escenario Macro'!$C$6)*'[1]Escenario Macro'!$C$3)/1000000,IF($F81="BRL",(($R81/'[1]Escenario Macro'!$C$7)*'[1]Escenario Macro'!$C$3)/1000000,""))))))))</f>
        <v>627878.88724099845</v>
      </c>
      <c r="Q81" s="770">
        <f>P81/'[1]Escenario Macro'!$C$3*1000</f>
        <v>171086.03015863893</v>
      </c>
      <c r="R81" s="769">
        <v>892966425.80999994</v>
      </c>
      <c r="S81" s="769">
        <v>594021.22131419426</v>
      </c>
      <c r="T81" s="770">
        <v>172500.56519916546</v>
      </c>
      <c r="U81" s="771"/>
      <c r="V81" s="771"/>
    </row>
    <row r="82" spans="1:23" s="772" customFormat="1" ht="15.45" customHeight="1">
      <c r="A82" s="760" t="s">
        <v>619</v>
      </c>
      <c r="B82" s="760" t="s">
        <v>1048</v>
      </c>
      <c r="C82" s="760" t="s">
        <v>927</v>
      </c>
      <c r="D82" s="761" t="s">
        <v>1041</v>
      </c>
      <c r="E82" s="760" t="s">
        <v>958</v>
      </c>
      <c r="F82" s="762" t="s">
        <v>946</v>
      </c>
      <c r="G82" s="763">
        <v>45224</v>
      </c>
      <c r="H82" s="763">
        <v>50693</v>
      </c>
      <c r="I82" s="764">
        <f t="shared" si="1"/>
        <v>14.983561643835616</v>
      </c>
      <c r="J82" s="765" t="s">
        <v>947</v>
      </c>
      <c r="K82" s="766">
        <v>6.4364000000000005E-2</v>
      </c>
      <c r="L82" s="767" t="s">
        <v>1035</v>
      </c>
      <c r="M82" s="767" t="s">
        <v>1036</v>
      </c>
      <c r="N82" s="767" t="s">
        <v>1040</v>
      </c>
      <c r="O82" s="768">
        <v>512099000</v>
      </c>
      <c r="P82" s="769">
        <f>IF($F82="",0,IF($F82="COP",$O82/1000000,IF($F82="USD",($R82*'[1]Escenario Macro'!$C$3)/1000000,IF($F82="UVR",($R82*'[1]Escenario Macro'!$C$9)/1000000,IF($F82="PEN",(($R82/'[1]Escenario Macro'!$C$8)*'[1]Escenario Macro'!$C$3)/1000000,IF($F82="CLP",(($R82/'[1]Escenario Macro'!$C$6)*'[1]Escenario Macro'!$C$3)/1000000,IF($F82="UF",((($R82*'[1]Escenario Macro'!$C$5)/'[1]Escenario Macro'!$C$6)*'[1]Escenario Macro'!$C$3)/1000000,IF($F82="BRL",(($R82/'[1]Escenario Macro'!$C$7)*'[1]Escenario Macro'!$C$3)/1000000,""))))))))</f>
        <v>894181.83565639833</v>
      </c>
      <c r="Q82" s="770">
        <f>P82/'[1]Escenario Macro'!$C$3*1000</f>
        <v>243648.93231980686</v>
      </c>
      <c r="R82" s="769">
        <v>1271701237.3499999</v>
      </c>
      <c r="S82" s="769">
        <v>845964.08142914018</v>
      </c>
      <c r="T82" s="770">
        <v>245663.41562995018</v>
      </c>
      <c r="U82" s="771"/>
      <c r="V82" s="771"/>
    </row>
    <row r="83" spans="1:23" s="772" customFormat="1" ht="15.45" customHeight="1">
      <c r="A83" s="760" t="s">
        <v>619</v>
      </c>
      <c r="B83" s="760" t="s">
        <v>1048</v>
      </c>
      <c r="C83" s="760" t="s">
        <v>909</v>
      </c>
      <c r="D83" s="761" t="s">
        <v>1041</v>
      </c>
      <c r="E83" s="760" t="s">
        <v>959</v>
      </c>
      <c r="F83" s="762" t="s">
        <v>946</v>
      </c>
      <c r="G83" s="763">
        <v>45379</v>
      </c>
      <c r="H83" s="763">
        <v>47192</v>
      </c>
      <c r="I83" s="764">
        <f t="shared" si="1"/>
        <v>4.9671232876712326</v>
      </c>
      <c r="J83" s="765" t="s">
        <v>950</v>
      </c>
      <c r="K83" s="766">
        <v>7.3000000000000001E-3</v>
      </c>
      <c r="L83" s="767" t="s">
        <v>1035</v>
      </c>
      <c r="M83" s="767" t="s">
        <v>1036</v>
      </c>
      <c r="N83" s="767" t="s">
        <v>1040</v>
      </c>
      <c r="O83" s="768">
        <v>130300000</v>
      </c>
      <c r="P83" s="769">
        <f>IF($F83="",0,IF($F83="COP",$O83/1000000,IF($F83="USD",($R83*'[1]Escenario Macro'!$C$3)/1000000,IF($F83="UVR",($R83*'[1]Escenario Macro'!$C$9)/1000000,IF($F83="PEN",(($R83/'[1]Escenario Macro'!$C$8)*'[1]Escenario Macro'!$C$3)/1000000,IF($F83="CLP",(($R83/'[1]Escenario Macro'!$C$6)*'[1]Escenario Macro'!$C$3)/1000000,IF($F83="UF",((($R83*'[1]Escenario Macro'!$C$5)/'[1]Escenario Macro'!$C$6)*'[1]Escenario Macro'!$C$3)/1000000,IF($F83="BRL",(($R83/'[1]Escenario Macro'!$C$7)*'[1]Escenario Macro'!$C$3)/1000000,""))))))))</f>
        <v>3972.7313484308543</v>
      </c>
      <c r="Q83" s="770">
        <f>P83/'[1]Escenario Macro'!$C$3*1000</f>
        <v>1082.4999042035483</v>
      </c>
      <c r="R83" s="769">
        <v>5650000</v>
      </c>
      <c r="S83" s="769">
        <v>3758.5062589344361</v>
      </c>
      <c r="T83" s="770">
        <v>1091.4499864776108</v>
      </c>
      <c r="U83" s="771"/>
      <c r="V83" s="771"/>
    </row>
    <row r="84" spans="1:23" s="772" customFormat="1" ht="15.45" customHeight="1">
      <c r="A84" s="760" t="s">
        <v>619</v>
      </c>
      <c r="B84" s="760" t="s">
        <v>1048</v>
      </c>
      <c r="C84" s="760" t="s">
        <v>909</v>
      </c>
      <c r="D84" s="761" t="s">
        <v>1041</v>
      </c>
      <c r="E84" s="760" t="s">
        <v>960</v>
      </c>
      <c r="F84" s="762" t="s">
        <v>946</v>
      </c>
      <c r="G84" s="763">
        <v>45379</v>
      </c>
      <c r="H84" s="763">
        <v>47922</v>
      </c>
      <c r="I84" s="764">
        <f t="shared" si="1"/>
        <v>6.9671232876712326</v>
      </c>
      <c r="J84" s="765" t="s">
        <v>950</v>
      </c>
      <c r="K84" s="766">
        <v>8.0000000000000002E-3</v>
      </c>
      <c r="L84" s="767" t="s">
        <v>1035</v>
      </c>
      <c r="M84" s="767" t="s">
        <v>1036</v>
      </c>
      <c r="N84" s="767" t="s">
        <v>1040</v>
      </c>
      <c r="O84" s="768">
        <v>1000000000</v>
      </c>
      <c r="P84" s="769">
        <f>IF($F84="",0,IF($F84="COP",$O84/1000000,IF($F84="USD",($R84*'[1]Escenario Macro'!$C$3)/1000000,IF($F84="UVR",($R84*'[1]Escenario Macro'!$C$9)/1000000,IF($F84="PEN",(($R84/'[1]Escenario Macro'!$C$8)*'[1]Escenario Macro'!$C$3)/1000000,IF($F84="CLP",(($R84/'[1]Escenario Macro'!$C$6)*'[1]Escenario Macro'!$C$3)/1000000,IF($F84="UF",((($R84*'[1]Escenario Macro'!$C$5)/'[1]Escenario Macro'!$C$6)*'[1]Escenario Macro'!$C$3)/1000000,IF($F84="BRL",(($R84/'[1]Escenario Macro'!$C$7)*'[1]Escenario Macro'!$C$3)/1000000,""))))))))</f>
        <v>19048.719462007124</v>
      </c>
      <c r="Q84" s="770">
        <f>P84/'[1]Escenario Macro'!$C$3*1000</f>
        <v>5190.4433459784641</v>
      </c>
      <c r="R84" s="769">
        <v>27091000</v>
      </c>
      <c r="S84" s="769">
        <v>18021.538594830585</v>
      </c>
      <c r="T84" s="770">
        <v>5233.3578024185763</v>
      </c>
      <c r="U84" s="771"/>
      <c r="V84" s="771"/>
    </row>
    <row r="85" spans="1:23" s="772" customFormat="1" ht="15.45" customHeight="1">
      <c r="A85" s="760" t="s">
        <v>619</v>
      </c>
      <c r="B85" s="760" t="s">
        <v>1048</v>
      </c>
      <c r="C85" s="760" t="s">
        <v>909</v>
      </c>
      <c r="D85" s="761" t="s">
        <v>1041</v>
      </c>
      <c r="E85" s="760" t="s">
        <v>961</v>
      </c>
      <c r="F85" s="762" t="s">
        <v>946</v>
      </c>
      <c r="G85" s="763">
        <v>45379</v>
      </c>
      <c r="H85" s="763">
        <v>49018</v>
      </c>
      <c r="I85" s="764">
        <f t="shared" si="1"/>
        <v>9.9698630136986299</v>
      </c>
      <c r="J85" s="765" t="s">
        <v>950</v>
      </c>
      <c r="K85" s="766">
        <v>9.7000000000000003E-3</v>
      </c>
      <c r="L85" s="767" t="s">
        <v>1035</v>
      </c>
      <c r="M85" s="767" t="s">
        <v>1036</v>
      </c>
      <c r="N85" s="767" t="s">
        <v>1040</v>
      </c>
      <c r="O85" s="768">
        <v>1053457523.99</v>
      </c>
      <c r="P85" s="769">
        <f>IF($F85="",0,IF($F85="COP",$O85/1000000,IF($F85="USD",($R85*'[1]Escenario Macro'!$C$3)/1000000,IF($F85="UVR",($R85*'[1]Escenario Macro'!$C$9)/1000000,IF($F85="PEN",(($R85/'[1]Escenario Macro'!$C$8)*'[1]Escenario Macro'!$C$3)/1000000,IF($F85="CLP",(($R85/'[1]Escenario Macro'!$C$6)*'[1]Escenario Macro'!$C$3)/1000000,IF($F85="UF",((($R85*'[1]Escenario Macro'!$C$5)/'[1]Escenario Macro'!$C$6)*'[1]Escenario Macro'!$C$3)/1000000,IF($F85="BRL",(($R85/'[1]Escenario Macro'!$C$7)*'[1]Escenario Macro'!$C$3)/1000000,""))))))))</f>
        <v>0</v>
      </c>
      <c r="Q85" s="770">
        <f>P85/'[1]Escenario Macro'!$C$3*1000</f>
        <v>0</v>
      </c>
      <c r="R85" s="769">
        <v>0</v>
      </c>
      <c r="S85" s="769">
        <v>0</v>
      </c>
      <c r="T85" s="770">
        <v>0</v>
      </c>
      <c r="U85" s="771"/>
      <c r="V85" s="771"/>
    </row>
    <row r="86" spans="1:23" s="772" customFormat="1" ht="15.45" customHeight="1">
      <c r="A86" s="760" t="s">
        <v>619</v>
      </c>
      <c r="B86" s="760" t="s">
        <v>1048</v>
      </c>
      <c r="C86" s="760" t="s">
        <v>909</v>
      </c>
      <c r="D86" s="761" t="s">
        <v>1041</v>
      </c>
      <c r="E86" s="760" t="s">
        <v>962</v>
      </c>
      <c r="F86" s="762" t="s">
        <v>946</v>
      </c>
      <c r="G86" s="763">
        <v>45441</v>
      </c>
      <c r="H86" s="763">
        <v>47988</v>
      </c>
      <c r="I86" s="764">
        <f t="shared" si="1"/>
        <v>6.978082191780822</v>
      </c>
      <c r="J86" s="765" t="s">
        <v>950</v>
      </c>
      <c r="K86" s="766">
        <v>8.0000000000000002E-3</v>
      </c>
      <c r="L86" s="767" t="s">
        <v>1035</v>
      </c>
      <c r="M86" s="767" t="s">
        <v>1036</v>
      </c>
      <c r="N86" s="767" t="s">
        <v>1040</v>
      </c>
      <c r="O86" s="768">
        <v>752450730.75999999</v>
      </c>
      <c r="P86" s="769">
        <f>IF($F86="",0,IF($F86="COP",$O86/1000000,IF($F86="USD",($R86*'[1]Escenario Macro'!$C$3)/1000000,IF($F86="UVR",($R86*'[1]Escenario Macro'!$C$9)/1000000,IF($F86="PEN",(($R86/'[1]Escenario Macro'!$C$8)*'[1]Escenario Macro'!$C$3)/1000000,IF($F86="CLP",(($R86/'[1]Escenario Macro'!$C$6)*'[1]Escenario Macro'!$C$3)/1000000,IF($F86="UF",((($R86*'[1]Escenario Macro'!$C$5)/'[1]Escenario Macro'!$C$6)*'[1]Escenario Macro'!$C$3)/1000000,IF($F86="BRL",(($R86/'[1]Escenario Macro'!$C$7)*'[1]Escenario Macro'!$C$3)/1000000,""))))))))</f>
        <v>0</v>
      </c>
      <c r="Q86" s="770">
        <f>P86/'[1]Escenario Macro'!$C$3*1000</f>
        <v>0</v>
      </c>
      <c r="R86" s="769">
        <v>0</v>
      </c>
      <c r="S86" s="769">
        <v>0</v>
      </c>
      <c r="T86" s="770">
        <v>0</v>
      </c>
      <c r="U86" s="771"/>
      <c r="V86" s="771"/>
    </row>
    <row r="87" spans="1:23" s="772" customFormat="1" ht="15.45" customHeight="1">
      <c r="A87" s="760" t="s">
        <v>619</v>
      </c>
      <c r="B87" s="760" t="s">
        <v>1048</v>
      </c>
      <c r="C87" s="760" t="s">
        <v>927</v>
      </c>
      <c r="D87" s="761" t="s">
        <v>1041</v>
      </c>
      <c r="E87" s="760" t="s">
        <v>963</v>
      </c>
      <c r="F87" s="762" t="s">
        <v>946</v>
      </c>
      <c r="G87" s="763">
        <v>45594</v>
      </c>
      <c r="H87" s="763">
        <v>49963</v>
      </c>
      <c r="I87" s="764">
        <f t="shared" si="1"/>
        <v>11.96986301369863</v>
      </c>
      <c r="J87" s="765" t="s">
        <v>947</v>
      </c>
      <c r="K87" s="766">
        <v>6.7118999999999998E-2</v>
      </c>
      <c r="L87" s="767" t="s">
        <v>1035</v>
      </c>
      <c r="M87" s="767" t="s">
        <v>1036</v>
      </c>
      <c r="N87" s="767" t="s">
        <v>1040</v>
      </c>
      <c r="O87" s="768">
        <v>500055930</v>
      </c>
      <c r="P87" s="769">
        <f>IF($F87="",0,IF($F87="COP",$O87/1000000,IF($F87="USD",($R87*'[1]Escenario Macro'!$C$3)/1000000,IF($F87="UVR",($R87*'[1]Escenario Macro'!$C$9)/1000000,IF($F87="PEN",(($R87/'[1]Escenario Macro'!$C$8)*'[1]Escenario Macro'!$C$3)/1000000,IF($F87="CLP",(($R87/'[1]Escenario Macro'!$C$6)*'[1]Escenario Macro'!$C$3)/1000000,IF($F87="UF",((($R87*'[1]Escenario Macro'!$C$5)/'[1]Escenario Macro'!$C$6)*'[1]Escenario Macro'!$C$3)/1000000,IF($F87="BRL",(($R87/'[1]Escenario Macro'!$C$7)*'[1]Escenario Macro'!$C$3)/1000000,""))))))))</f>
        <v>804357.15392567089</v>
      </c>
      <c r="Q87" s="770">
        <f>P87/'[1]Escenario Macro'!$C$3*1000</f>
        <v>219173.27543778977</v>
      </c>
      <c r="R87" s="769">
        <v>1143952993.8199999</v>
      </c>
      <c r="S87" s="769">
        <v>760983.09507951431</v>
      </c>
      <c r="T87" s="770">
        <v>220985.39462581614</v>
      </c>
      <c r="U87" s="771"/>
      <c r="V87" s="771"/>
    </row>
    <row r="88" spans="1:23" s="772" customFormat="1" ht="15.45" customHeight="1">
      <c r="A88" s="760" t="s">
        <v>619</v>
      </c>
      <c r="B88" s="760" t="s">
        <v>1048</v>
      </c>
      <c r="C88" s="760" t="s">
        <v>927</v>
      </c>
      <c r="D88" s="761" t="s">
        <v>1041</v>
      </c>
      <c r="E88" s="760" t="s">
        <v>964</v>
      </c>
      <c r="F88" s="762" t="s">
        <v>946</v>
      </c>
      <c r="G88" s="763">
        <v>45594</v>
      </c>
      <c r="H88" s="763">
        <v>51058</v>
      </c>
      <c r="I88" s="764">
        <f t="shared" si="1"/>
        <v>14.96986301369863</v>
      </c>
      <c r="J88" s="765" t="s">
        <v>947</v>
      </c>
      <c r="K88" s="766">
        <v>6.6052E-2</v>
      </c>
      <c r="L88" s="767" t="s">
        <v>1035</v>
      </c>
      <c r="M88" s="767" t="s">
        <v>1036</v>
      </c>
      <c r="N88" s="767" t="s">
        <v>1040</v>
      </c>
      <c r="O88" s="768">
        <v>900100674</v>
      </c>
      <c r="P88" s="769">
        <f>IF($F88="",0,IF($F88="COP",$O88/1000000,IF($F88="USD",($R88*'[1]Escenario Macro'!$C$3)/1000000,IF($F88="UVR",($R88*'[1]Escenario Macro'!$C$9)/1000000,IF($F88="PEN",(($R88/'[1]Escenario Macro'!$C$8)*'[1]Escenario Macro'!$C$3)/1000000,IF($F88="CLP",(($R88/'[1]Escenario Macro'!$C$6)*'[1]Escenario Macro'!$C$3)/1000000,IF($F88="UF",((($R88*'[1]Escenario Macro'!$C$5)/'[1]Escenario Macro'!$C$6)*'[1]Escenario Macro'!$C$3)/1000000,IF($F88="BRL",(($R88/'[1]Escenario Macro'!$C$7)*'[1]Escenario Macro'!$C$3)/1000000,""))))))))</f>
        <v>574566.26488697634</v>
      </c>
      <c r="Q88" s="770">
        <f>P88/'[1]Escenario Macro'!$C$3*1000</f>
        <v>156559.271732383</v>
      </c>
      <c r="R88" s="769">
        <v>817145462.88</v>
      </c>
      <c r="S88" s="769">
        <v>543583.42242377996</v>
      </c>
      <c r="T88" s="770">
        <v>157853.69989568443</v>
      </c>
      <c r="U88" s="771"/>
      <c r="V88" s="771"/>
    </row>
    <row r="89" spans="1:23" s="772" customFormat="1" ht="15.45" customHeight="1">
      <c r="A89" s="760" t="s">
        <v>619</v>
      </c>
      <c r="B89" s="760" t="s">
        <v>1048</v>
      </c>
      <c r="C89" s="760" t="s">
        <v>927</v>
      </c>
      <c r="D89" s="761" t="s">
        <v>1041</v>
      </c>
      <c r="E89" s="760" t="s">
        <v>965</v>
      </c>
      <c r="F89" s="762" t="s">
        <v>946</v>
      </c>
      <c r="G89" s="763">
        <v>45742</v>
      </c>
      <c r="H89" s="763">
        <v>48745</v>
      </c>
      <c r="I89" s="764">
        <f t="shared" si="1"/>
        <v>8.2273972602739729</v>
      </c>
      <c r="J89" s="765" t="s">
        <v>947</v>
      </c>
      <c r="K89" s="766">
        <v>7.4118000000000003E-2</v>
      </c>
      <c r="L89" s="767" t="s">
        <v>1035</v>
      </c>
      <c r="M89" s="767" t="s">
        <v>1036</v>
      </c>
      <c r="N89" s="767" t="s">
        <v>1040</v>
      </c>
      <c r="O89" s="768">
        <v>580000000</v>
      </c>
      <c r="P89" s="769">
        <f>IF($F89="",0,IF($F89="COP",$O89/1000000,IF($F89="USD",($R89*'[1]Escenario Macro'!$C$3)/1000000,IF($F89="UVR",($R89*'[1]Escenario Macro'!$C$9)/1000000,IF($F89="PEN",(($R89/'[1]Escenario Macro'!$C$8)*'[1]Escenario Macro'!$C$3)/1000000,IF($F89="CLP",(($R89/'[1]Escenario Macro'!$C$6)*'[1]Escenario Macro'!$C$3)/1000000,IF($F89="UF",((($R89*'[1]Escenario Macro'!$C$5)/'[1]Escenario Macro'!$C$6)*'[1]Escenario Macro'!$C$3)/1000000,IF($F89="BRL",(($R89/'[1]Escenario Macro'!$C$7)*'[1]Escenario Macro'!$C$3)/1000000,""))))))))</f>
        <v>372108.49833930109</v>
      </c>
      <c r="Q89" s="770">
        <f>P89/'[1]Escenario Macro'!$C$3*1000</f>
        <v>101393.06650189677</v>
      </c>
      <c r="R89" s="769">
        <v>529210971.30000001</v>
      </c>
      <c r="S89" s="769">
        <v>352042.96423501283</v>
      </c>
      <c r="T89" s="770">
        <v>102231.38185295369</v>
      </c>
      <c r="U89" s="771"/>
      <c r="V89" s="771"/>
    </row>
    <row r="90" spans="1:23" s="772" customFormat="1" ht="15.45" customHeight="1">
      <c r="A90" s="760" t="s">
        <v>619</v>
      </c>
      <c r="B90" s="760" t="s">
        <v>1048</v>
      </c>
      <c r="C90" s="760" t="s">
        <v>927</v>
      </c>
      <c r="D90" s="761" t="s">
        <v>1041</v>
      </c>
      <c r="E90" s="760" t="s">
        <v>966</v>
      </c>
      <c r="F90" s="762" t="s">
        <v>946</v>
      </c>
      <c r="G90" s="763">
        <v>45742</v>
      </c>
      <c r="H90" s="763">
        <v>48653</v>
      </c>
      <c r="I90" s="764">
        <f t="shared" si="1"/>
        <v>7.9753424657534246</v>
      </c>
      <c r="J90" s="765" t="s">
        <v>947</v>
      </c>
      <c r="K90" s="766">
        <v>7.4118000000000003E-2</v>
      </c>
      <c r="L90" s="767" t="s">
        <v>1035</v>
      </c>
      <c r="M90" s="767" t="s">
        <v>1036</v>
      </c>
      <c r="N90" s="767" t="s">
        <v>1040</v>
      </c>
      <c r="O90" s="768">
        <v>1000000000</v>
      </c>
      <c r="P90" s="769">
        <f>IF($F90="",0,IF($F90="COP",$O90/1000000,IF($F90="USD",($R90*'[1]Escenario Macro'!$C$3)/1000000,IF($F90="UVR",($R90*'[1]Escenario Macro'!$C$9)/1000000,IF($F90="PEN",(($R90/'[1]Escenario Macro'!$C$8)*'[1]Escenario Macro'!$C$3)/1000000,IF($F90="CLP",(($R90/'[1]Escenario Macro'!$C$6)*'[1]Escenario Macro'!$C$3)/1000000,IF($F90="UF",((($R90*'[1]Escenario Macro'!$C$5)/'[1]Escenario Macro'!$C$6)*'[1]Escenario Macro'!$C$3)/1000000,IF($F90="BRL",(($R90/'[1]Escenario Macro'!$C$7)*'[1]Escenario Macro'!$C$3)/1000000,""))))))))</f>
        <v>669794.02146866091</v>
      </c>
      <c r="Q90" s="770">
        <f>P90/'[1]Escenario Macro'!$C$3*1000</f>
        <v>182507.17214047589</v>
      </c>
      <c r="R90" s="769">
        <v>952577934.26999998</v>
      </c>
      <c r="S90" s="769">
        <v>633676.12886312045</v>
      </c>
      <c r="T90" s="770">
        <v>184016.13689873661</v>
      </c>
      <c r="U90" s="771"/>
      <c r="V90" s="771"/>
    </row>
    <row r="91" spans="1:23" s="772" customFormat="1" ht="15.45" customHeight="1">
      <c r="A91" s="760" t="s">
        <v>619</v>
      </c>
      <c r="B91" s="760" t="s">
        <v>1048</v>
      </c>
      <c r="C91" s="760" t="s">
        <v>927</v>
      </c>
      <c r="D91" s="761" t="s">
        <v>1041</v>
      </c>
      <c r="E91" s="760" t="s">
        <v>967</v>
      </c>
      <c r="F91" s="762" t="s">
        <v>946</v>
      </c>
      <c r="G91" s="763">
        <v>45842</v>
      </c>
      <c r="H91" s="763">
        <v>49475</v>
      </c>
      <c r="I91" s="764">
        <f t="shared" si="1"/>
        <v>9.9534246575342458</v>
      </c>
      <c r="J91" s="765" t="s">
        <v>947</v>
      </c>
      <c r="K91" s="766">
        <v>6.7000000000000004E-2</v>
      </c>
      <c r="L91" s="767" t="s">
        <v>1035</v>
      </c>
      <c r="M91" s="767" t="s">
        <v>1036</v>
      </c>
      <c r="N91" s="767" t="s">
        <v>1040</v>
      </c>
      <c r="O91" s="768">
        <v>1000000000</v>
      </c>
      <c r="P91" s="769">
        <f>IF($F91="",0,IF($F91="COP",$O91/1000000,IF($F91="USD",($R91*'[1]Escenario Macro'!$C$3)/1000000,IF($F91="UVR",($R91*'[1]Escenario Macro'!$C$9)/1000000,IF($F91="PEN",(($R91/'[1]Escenario Macro'!$C$8)*'[1]Escenario Macro'!$C$3)/1000000,IF($F91="CLP",(($R91/'[1]Escenario Macro'!$C$6)*'[1]Escenario Macro'!$C$3)/1000000,IF($F91="UF",((($R91*'[1]Escenario Macro'!$C$5)/'[1]Escenario Macro'!$C$6)*'[1]Escenario Macro'!$C$3)/1000000,IF($F91="BRL",(($R91/'[1]Escenario Macro'!$C$7)*'[1]Escenario Macro'!$C$3)/1000000,""))))))))</f>
        <v>426423.56833369285</v>
      </c>
      <c r="Q91" s="770">
        <f>P91/'[1]Escenario Macro'!$C$3*1000</f>
        <v>116192.97440127218</v>
      </c>
      <c r="R91" s="769">
        <v>606457610.59000003</v>
      </c>
      <c r="S91" s="769">
        <v>403429.15489928104</v>
      </c>
      <c r="T91" s="770">
        <v>117153.65502260171</v>
      </c>
      <c r="U91" s="771"/>
      <c r="V91" s="771"/>
    </row>
    <row r="92" spans="1:23" s="772" customFormat="1" ht="15.45" customHeight="1">
      <c r="A92" s="760" t="s">
        <v>619</v>
      </c>
      <c r="B92" s="760" t="s">
        <v>1048</v>
      </c>
      <c r="C92" s="760" t="s">
        <v>927</v>
      </c>
      <c r="D92" s="761" t="s">
        <v>1041</v>
      </c>
      <c r="E92" s="760" t="s">
        <v>968</v>
      </c>
      <c r="F92" s="762" t="s">
        <v>946</v>
      </c>
      <c r="G92" s="763">
        <v>45953</v>
      </c>
      <c r="H92" s="763">
        <v>50328</v>
      </c>
      <c r="I92" s="764">
        <f t="shared" si="1"/>
        <v>11.986301369863014</v>
      </c>
      <c r="J92" s="765" t="s">
        <v>947</v>
      </c>
      <c r="K92" s="766">
        <v>6.6598000000000004E-2</v>
      </c>
      <c r="L92" s="767" t="s">
        <v>1035</v>
      </c>
      <c r="M92" s="767" t="s">
        <v>1036</v>
      </c>
      <c r="N92" s="767" t="s">
        <v>1040</v>
      </c>
      <c r="O92" s="768">
        <v>836736000</v>
      </c>
      <c r="P92" s="769">
        <f>IF($F92="",0,IF($F92="COP",$O92/1000000,IF($F92="USD",($R92*'[1]Escenario Macro'!$C$3)/1000000,IF($F92="UVR",($R92*'[1]Escenario Macro'!$C$9)/1000000,IF($F92="PEN",(($R92/'[1]Escenario Macro'!$C$8)*'[1]Escenario Macro'!$C$3)/1000000,IF($F92="CLP",(($R92/'[1]Escenario Macro'!$C$6)*'[1]Escenario Macro'!$C$3)/1000000,IF($F92="UF",((($R92*'[1]Escenario Macro'!$C$5)/'[1]Escenario Macro'!$C$6)*'[1]Escenario Macro'!$C$3)/1000000,IF($F92="BRL",(($R92/'[1]Escenario Macro'!$C$7)*'[1]Escenario Macro'!$C$3)/1000000,""))))))))</f>
        <v>729824.44296009268</v>
      </c>
      <c r="Q92" s="770">
        <f>P92/'[1]Escenario Macro'!$C$3*1000</f>
        <v>198864.41349772006</v>
      </c>
      <c r="R92" s="769">
        <v>1037952919.8099999</v>
      </c>
      <c r="S92" s="769">
        <v>690469.47709471814</v>
      </c>
      <c r="T92" s="770">
        <v>200508.6195205347</v>
      </c>
      <c r="U92" s="771"/>
      <c r="V92" s="771"/>
      <c r="W92" s="773"/>
    </row>
    <row r="93" spans="1:23" s="772" customFormat="1" ht="15.45" customHeight="1">
      <c r="A93" s="760" t="s">
        <v>619</v>
      </c>
      <c r="B93" s="760" t="s">
        <v>1048</v>
      </c>
      <c r="C93" s="760" t="s">
        <v>927</v>
      </c>
      <c r="D93" s="761" t="s">
        <v>1041</v>
      </c>
      <c r="E93" s="760" t="s">
        <v>969</v>
      </c>
      <c r="F93" s="762" t="s">
        <v>946</v>
      </c>
      <c r="G93" s="763">
        <v>45953</v>
      </c>
      <c r="H93" s="763">
        <v>51424</v>
      </c>
      <c r="I93" s="764">
        <f t="shared" si="1"/>
        <v>14.989041095890411</v>
      </c>
      <c r="J93" s="765" t="s">
        <v>947</v>
      </c>
      <c r="K93" s="766">
        <v>6.6381999999999997E-2</v>
      </c>
      <c r="L93" s="767" t="s">
        <v>1035</v>
      </c>
      <c r="M93" s="767" t="s">
        <v>1036</v>
      </c>
      <c r="N93" s="767" t="s">
        <v>1040</v>
      </c>
      <c r="O93" s="768">
        <v>723883000</v>
      </c>
      <c r="P93" s="769">
        <f>IF($F93="",0,IF($F93="COP",$O93/1000000,IF($F93="USD",($R93*'[1]Escenario Macro'!$C$3)/1000000,IF($F93="UVR",($R93*'[1]Escenario Macro'!$C$9)/1000000,IF($F93="PEN",(($R93/'[1]Escenario Macro'!$C$8)*'[1]Escenario Macro'!$C$3)/1000000,IF($F93="CLP",(($R93/'[1]Escenario Macro'!$C$6)*'[1]Escenario Macro'!$C$3)/1000000,IF($F93="UF",((($R93*'[1]Escenario Macro'!$C$5)/'[1]Escenario Macro'!$C$6)*'[1]Escenario Macro'!$C$3)/1000000,IF($F93="BRL",(($R93/'[1]Escenario Macro'!$C$7)*'[1]Escenario Macro'!$C$3)/1000000,""))))))))</f>
        <v>729824.44291790447</v>
      </c>
      <c r="Q93" s="770">
        <f>P93/'[1]Escenario Macro'!$C$3*1000</f>
        <v>198864.41348622448</v>
      </c>
      <c r="R93" s="769">
        <v>1037952919.75</v>
      </c>
      <c r="S93" s="769">
        <v>690469.4770548048</v>
      </c>
      <c r="T93" s="770">
        <v>200508.6195089441</v>
      </c>
      <c r="U93" s="771"/>
      <c r="V93" s="771"/>
      <c r="W93" s="774"/>
    </row>
    <row r="94" spans="1:23" s="772" customFormat="1" ht="15.45" customHeight="1">
      <c r="A94" s="760" t="s">
        <v>619</v>
      </c>
      <c r="B94" s="760" t="s">
        <v>1048</v>
      </c>
      <c r="C94" s="760" t="s">
        <v>909</v>
      </c>
      <c r="D94" s="761" t="s">
        <v>1041</v>
      </c>
      <c r="E94" s="760" t="s">
        <v>1049</v>
      </c>
      <c r="F94" s="762" t="s">
        <v>946</v>
      </c>
      <c r="G94" s="763">
        <v>46066</v>
      </c>
      <c r="H94" s="763">
        <v>47498</v>
      </c>
      <c r="I94" s="764">
        <f t="shared" si="1"/>
        <v>3.9232876712328766</v>
      </c>
      <c r="J94" s="765" t="s">
        <v>950</v>
      </c>
      <c r="K94" s="766">
        <v>5.4999999999999997E-3</v>
      </c>
      <c r="L94" s="767" t="s">
        <v>1035</v>
      </c>
      <c r="M94" s="767" t="s">
        <v>1036</v>
      </c>
      <c r="N94" s="767" t="s">
        <v>1040</v>
      </c>
      <c r="O94" s="768">
        <v>2294007000</v>
      </c>
      <c r="P94" s="769">
        <f>IF($F94="",0,IF($F94="COP",$O94/1000000,IF($F94="USD",($R94*'[1]Escenario Macro'!$C$3)/1000000,IF($F94="UVR",($R94*'[1]Escenario Macro'!$C$9)/1000000,IF($F94="PEN",(($R94/'[1]Escenario Macro'!$C$8)*'[1]Escenario Macro'!$C$3)/1000000,IF($F94="CLP",(($R94/'[1]Escenario Macro'!$C$6)*'[1]Escenario Macro'!$C$3)/1000000,IF($F94="UF",((($R94*'[1]Escenario Macro'!$C$5)/'[1]Escenario Macro'!$C$6)*'[1]Escenario Macro'!$C$3)/1000000,IF($F94="BRL",(($R94/'[1]Escenario Macro'!$C$7)*'[1]Escenario Macro'!$C$3)/1000000,""))))))))</f>
        <v>588341.1216921485</v>
      </c>
      <c r="Q94" s="770">
        <f>P94/'[1]Escenario Macro'!$C$3*1000</f>
        <v>160312.67961834691</v>
      </c>
      <c r="R94" s="769">
        <v>836736000</v>
      </c>
      <c r="S94" s="769">
        <v>556615.48550013523</v>
      </c>
      <c r="T94" s="770">
        <v>161638.14086466018</v>
      </c>
      <c r="U94" s="771"/>
      <c r="V94" s="771"/>
    </row>
    <row r="95" spans="1:23" s="772" customFormat="1" ht="15.45" customHeight="1">
      <c r="A95" s="760" t="s">
        <v>619</v>
      </c>
      <c r="B95" s="760" t="s">
        <v>1048</v>
      </c>
      <c r="C95" s="760" t="s">
        <v>909</v>
      </c>
      <c r="D95" s="761" t="s">
        <v>1041</v>
      </c>
      <c r="E95" s="760" t="s">
        <v>1050</v>
      </c>
      <c r="F95" s="762" t="s">
        <v>946</v>
      </c>
      <c r="G95" s="763">
        <v>46066</v>
      </c>
      <c r="H95" s="763">
        <v>47863</v>
      </c>
      <c r="I95" s="764">
        <f t="shared" si="1"/>
        <v>4.9232876712328766</v>
      </c>
      <c r="J95" s="765" t="s">
        <v>950</v>
      </c>
      <c r="K95" s="766">
        <v>6.0000000000000001E-3</v>
      </c>
      <c r="L95" s="767" t="s">
        <v>1035</v>
      </c>
      <c r="M95" s="767" t="s">
        <v>1052</v>
      </c>
      <c r="N95" s="767" t="s">
        <v>1052</v>
      </c>
      <c r="O95" s="768">
        <v>284100000</v>
      </c>
      <c r="P95" s="769">
        <f>IF($F95="",0,IF($F95="COP",$O95/1000000,IF($F95="USD",($R95*'[1]Escenario Macro'!$C$3)/1000000,IF($F95="UVR",($R95*'[1]Escenario Macro'!$C$9)/1000000,IF($F95="PEN",(($R95/'[1]Escenario Macro'!$C$8)*'[1]Escenario Macro'!$C$3)/1000000,IF($F95="CLP",(($R95/'[1]Escenario Macro'!$C$6)*'[1]Escenario Macro'!$C$3)/1000000,IF($F95="UF",((($R95*'[1]Escenario Macro'!$C$5)/'[1]Escenario Macro'!$C$6)*'[1]Escenario Macro'!$C$3)/1000000,IF($F95="BRL",(($R95/'[1]Escenario Macro'!$C$7)*'[1]Escenario Macro'!$C$3)/1000000,""))))))))</f>
        <v>508989.85605241981</v>
      </c>
      <c r="Q95" s="770">
        <f>P95/'[1]Escenario Macro'!$C$3*1000</f>
        <v>138690.84569107561</v>
      </c>
      <c r="R95" s="769">
        <v>723883000</v>
      </c>
      <c r="S95" s="769">
        <v>481543.1480064136</v>
      </c>
      <c r="T95" s="770">
        <v>139837.53815245529</v>
      </c>
      <c r="U95" s="771"/>
      <c r="V95" s="771"/>
    </row>
    <row r="96" spans="1:23" s="772" customFormat="1" ht="15.45" customHeight="1">
      <c r="A96" s="760" t="s">
        <v>619</v>
      </c>
      <c r="B96" s="760" t="s">
        <v>1048</v>
      </c>
      <c r="C96" s="760" t="s">
        <v>909</v>
      </c>
      <c r="D96" s="761" t="s">
        <v>1041</v>
      </c>
      <c r="E96" s="760" t="s">
        <v>1086</v>
      </c>
      <c r="F96" s="762" t="s">
        <v>946</v>
      </c>
      <c r="G96" s="763">
        <v>46066</v>
      </c>
      <c r="H96" s="763">
        <v>49324</v>
      </c>
      <c r="I96" s="764">
        <f t="shared" si="1"/>
        <v>8.9260273972602739</v>
      </c>
      <c r="J96" s="765" t="s">
        <v>950</v>
      </c>
      <c r="K96" s="766">
        <v>8.3999999999999995E-3</v>
      </c>
      <c r="L96" s="767" t="s">
        <v>1035</v>
      </c>
      <c r="M96" s="767" t="s">
        <v>1052</v>
      </c>
      <c r="N96" s="767" t="s">
        <v>1052</v>
      </c>
      <c r="O96" s="768">
        <v>1960000</v>
      </c>
      <c r="P96" s="769">
        <f>IF($F96="",0,IF($F96="COP",$O96/1000000,IF($F96="USD",($R96*'[1]Escenario Macro'!$C$3)/1000000,IF($F96="UVR",($R96*'[1]Escenario Macro'!$C$9)/1000000,IF($F96="PEN",(($R96/'[1]Escenario Macro'!$C$8)*'[1]Escenario Macro'!$C$3)/1000000,IF($F96="CLP",(($R96/'[1]Escenario Macro'!$C$6)*'[1]Escenario Macro'!$C$3)/1000000,IF($F96="UF",((($R96*'[1]Escenario Macro'!$C$5)/'[1]Escenario Macro'!$C$6)*'[1]Escenario Macro'!$C$3)/1000000,IF($F96="BRL",(($R96/'[1]Escenario Macro'!$C$7)*'[1]Escenario Macro'!$C$3)/1000000,""))))))))</f>
        <v>1613004.1632601449</v>
      </c>
      <c r="Q96" s="770">
        <f>P96/'[1]Escenario Macro'!$C$3*1000</f>
        <v>439515.46154730429</v>
      </c>
      <c r="R96" s="769">
        <v>2294007000</v>
      </c>
      <c r="S96" s="769">
        <v>1526024.7199184794</v>
      </c>
      <c r="T96" s="770">
        <v>443149.36444770702</v>
      </c>
      <c r="U96" s="771"/>
      <c r="V96" s="771"/>
    </row>
    <row r="97" spans="1:24" s="772" customFormat="1" ht="15.45" customHeight="1">
      <c r="A97" s="760" t="s">
        <v>619</v>
      </c>
      <c r="B97" s="760" t="s">
        <v>1048</v>
      </c>
      <c r="C97" s="760" t="s">
        <v>909</v>
      </c>
      <c r="D97" s="761" t="s">
        <v>1041</v>
      </c>
      <c r="E97" s="760" t="s">
        <v>1087</v>
      </c>
      <c r="F97" s="762" t="s">
        <v>946</v>
      </c>
      <c r="G97" s="763">
        <v>46114</v>
      </c>
      <c r="H97" s="763">
        <v>51575</v>
      </c>
      <c r="I97" s="764">
        <f t="shared" si="1"/>
        <v>14.961643835616439</v>
      </c>
      <c r="J97" s="765" t="s">
        <v>947</v>
      </c>
      <c r="K97" s="766">
        <v>6.4617999999999995E-2</v>
      </c>
      <c r="L97" s="767" t="s">
        <v>1035</v>
      </c>
      <c r="M97" s="767" t="s">
        <v>1052</v>
      </c>
      <c r="N97" s="767" t="s">
        <v>1052</v>
      </c>
      <c r="O97" s="768">
        <v>272520519</v>
      </c>
      <c r="P97" s="769">
        <f>IF($F97="",0,IF($F97="COP",$O97/1000000,IF($F97="USD",($R97*'[1]Escenario Macro'!$C$3)/1000000,IF($F97="UVR",($R97*'[1]Escenario Macro'!$C$9)/1000000,IF($F97="PEN",(($R97/'[1]Escenario Macro'!$C$8)*'[1]Escenario Macro'!$C$3)/1000000,IF($F97="CLP",(($R97/'[1]Escenario Macro'!$C$6)*'[1]Escenario Macro'!$C$3)/1000000,IF($F97="UF",((($R97*'[1]Escenario Macro'!$C$5)/'[1]Escenario Macro'!$C$6)*'[1]Escenario Macro'!$C$3)/1000000,IF($F97="BRL",(($R97/'[1]Escenario Macro'!$C$7)*'[1]Escenario Macro'!$C$3)/1000000,""))))))))</f>
        <v>535751.82709981664</v>
      </c>
      <c r="Q97" s="770">
        <f>P97/'[1]Escenario Macro'!$C$3*1000</f>
        <v>145983.01537341459</v>
      </c>
      <c r="R97" s="769">
        <v>761943750.44000006</v>
      </c>
      <c r="S97" s="769">
        <v>506862.00973180862</v>
      </c>
      <c r="T97" s="770">
        <v>147189.99931228996</v>
      </c>
      <c r="U97" s="771"/>
      <c r="V97" s="771"/>
    </row>
    <row r="98" spans="1:24" s="772" customFormat="1" ht="15.45" customHeight="1">
      <c r="A98" s="760" t="s">
        <v>619</v>
      </c>
      <c r="B98" s="760" t="s">
        <v>1048</v>
      </c>
      <c r="C98" s="760" t="s">
        <v>909</v>
      </c>
      <c r="D98" s="761" t="s">
        <v>1041</v>
      </c>
      <c r="E98" s="760" t="s">
        <v>1051</v>
      </c>
      <c r="F98" s="762" t="s">
        <v>946</v>
      </c>
      <c r="G98" s="763">
        <v>46114</v>
      </c>
      <c r="H98" s="763">
        <v>51575</v>
      </c>
      <c r="I98" s="764">
        <f t="shared" si="1"/>
        <v>14.961643835616439</v>
      </c>
      <c r="J98" s="765" t="s">
        <v>947</v>
      </c>
      <c r="K98" s="766">
        <v>6.4617999999999995E-2</v>
      </c>
      <c r="L98" s="767" t="s">
        <v>1035</v>
      </c>
      <c r="M98" s="767" t="s">
        <v>1052</v>
      </c>
      <c r="N98" s="767" t="s">
        <v>1052</v>
      </c>
      <c r="O98" s="768">
        <v>1378000</v>
      </c>
      <c r="P98" s="769">
        <f>IF($F98="",0,IF($F98="COP",$O98/1000000,IF($F98="USD",($R98*'[1]Escenario Macro'!$C$3)/1000000,IF($F98="UVR",($R98*'[1]Escenario Macro'!$C$9)/1000000,IF($F98="PEN",(($R98/'[1]Escenario Macro'!$C$8)*'[1]Escenario Macro'!$C$3)/1000000,IF($F98="CLP",(($R98/'[1]Escenario Macro'!$C$6)*'[1]Escenario Macro'!$C$3)/1000000,IF($F98="UF",((($R98*'[1]Escenario Macro'!$C$5)/'[1]Escenario Macro'!$C$6)*'[1]Escenario Macro'!$C$3)/1000000,IF($F98="BRL",(($R98/'[1]Escenario Macro'!$C$7)*'[1]Escenario Macro'!$C$3)/1000000,""))))))))</f>
        <v>178583.94260098491</v>
      </c>
      <c r="Q98" s="770">
        <f>P98/'[1]Escenario Macro'!$C$3*1000</f>
        <v>48661.005188335817</v>
      </c>
      <c r="R98" s="769">
        <v>253981250.47999999</v>
      </c>
      <c r="S98" s="769">
        <v>168954.00346567694</v>
      </c>
      <c r="T98" s="770">
        <v>49063.333168488971</v>
      </c>
      <c r="U98" s="771"/>
      <c r="V98" s="771"/>
    </row>
    <row r="99" spans="1:24" s="772" customFormat="1" ht="15.45" customHeight="1">
      <c r="A99" s="760" t="s">
        <v>619</v>
      </c>
      <c r="B99" s="760" t="s">
        <v>1048</v>
      </c>
      <c r="C99" s="760" t="s">
        <v>1042</v>
      </c>
      <c r="D99" s="761" t="s">
        <v>1045</v>
      </c>
      <c r="E99" s="760" t="s">
        <v>996</v>
      </c>
      <c r="F99" s="762" t="s">
        <v>946</v>
      </c>
      <c r="G99" s="763">
        <v>41668</v>
      </c>
      <c r="H99" s="763">
        <v>47192</v>
      </c>
      <c r="I99" s="764">
        <f t="shared" si="1"/>
        <v>15.134246575342466</v>
      </c>
      <c r="J99" s="765" t="s">
        <v>997</v>
      </c>
      <c r="K99" s="766">
        <v>1.7999999999999999E-2</v>
      </c>
      <c r="L99" s="767" t="s">
        <v>1035</v>
      </c>
      <c r="M99" s="767" t="s">
        <v>1052</v>
      </c>
      <c r="N99" s="767" t="s">
        <v>1052</v>
      </c>
      <c r="O99" s="768">
        <v>226960000</v>
      </c>
      <c r="P99" s="769">
        <f>IF($F99="",0,IF($F99="COP",$O99/1000000,IF($F99="USD",($R99*'[1]Escenario Macro'!$C$3)/1000000,IF($F99="UVR",($R99*'[1]Escenario Macro'!$C$9)/1000000,IF($F99="PEN",(($R99/'[1]Escenario Macro'!$C$8)*'[1]Escenario Macro'!$C$3)/1000000,IF($F99="CLP",(($R99/'[1]Escenario Macro'!$C$6)*'[1]Escenario Macro'!$C$3)/1000000,IF($F99="UF",((($R99*'[1]Escenario Macro'!$C$5)/'[1]Escenario Macro'!$C$6)*'[1]Escenario Macro'!$C$3)/1000000,IF($F99="BRL",(($R99/'[1]Escenario Macro'!$C$7)*'[1]Escenario Macro'!$C$3)/1000000,""))))))))</f>
        <v>40437.868513924594</v>
      </c>
      <c r="Q99" s="770">
        <f>P99/'[1]Escenario Macro'!$C$3*1000</f>
        <v>11018.612876959038</v>
      </c>
      <c r="R99" s="769">
        <v>57510548.049999997</v>
      </c>
      <c r="S99" s="769">
        <v>38257.301734632674</v>
      </c>
      <c r="T99" s="770">
        <v>11109.714494069467</v>
      </c>
      <c r="U99" s="771"/>
      <c r="V99" s="771"/>
    </row>
    <row r="100" spans="1:24" s="772" customFormat="1" ht="15.45" customHeight="1">
      <c r="A100" s="760" t="s">
        <v>619</v>
      </c>
      <c r="B100" s="760" t="s">
        <v>1048</v>
      </c>
      <c r="C100" s="760" t="s">
        <v>1042</v>
      </c>
      <c r="D100" s="761" t="s">
        <v>1045</v>
      </c>
      <c r="E100" s="760" t="s">
        <v>998</v>
      </c>
      <c r="F100" s="762" t="s">
        <v>946</v>
      </c>
      <c r="G100" s="763">
        <v>41668</v>
      </c>
      <c r="H100" s="763">
        <v>47192</v>
      </c>
      <c r="I100" s="764">
        <f t="shared" si="1"/>
        <v>15.134246575342466</v>
      </c>
      <c r="J100" s="765" t="s">
        <v>997</v>
      </c>
      <c r="K100" s="766">
        <v>0</v>
      </c>
      <c r="L100" s="767" t="s">
        <v>1035</v>
      </c>
      <c r="M100" s="767"/>
      <c r="N100" s="767"/>
      <c r="O100" s="768" t="s">
        <v>1053</v>
      </c>
      <c r="P100" s="769"/>
      <c r="Q100" s="770"/>
      <c r="R100" s="769">
        <v>480901.14</v>
      </c>
      <c r="S100" s="769">
        <v>319.90618488826652</v>
      </c>
      <c r="T100" s="770">
        <v>92.899034115056239</v>
      </c>
      <c r="U100" s="771"/>
      <c r="V100" s="771"/>
      <c r="W100" s="776"/>
      <c r="X100" s="777"/>
    </row>
    <row r="101" spans="1:24" s="772" customFormat="1" ht="15.45" customHeight="1">
      <c r="A101" s="760" t="s">
        <v>619</v>
      </c>
      <c r="B101" s="760" t="s">
        <v>1048</v>
      </c>
      <c r="C101" s="760" t="s">
        <v>1042</v>
      </c>
      <c r="D101" s="761" t="s">
        <v>1045</v>
      </c>
      <c r="E101" s="760" t="s">
        <v>999</v>
      </c>
      <c r="F101" s="762" t="s">
        <v>946</v>
      </c>
      <c r="G101" s="763">
        <v>42955</v>
      </c>
      <c r="H101" s="763">
        <v>48288</v>
      </c>
      <c r="I101" s="764">
        <f t="shared" si="1"/>
        <v>14.610958904109589</v>
      </c>
      <c r="J101" s="765" t="s">
        <v>997</v>
      </c>
      <c r="K101" s="766">
        <v>2.6200000000000001E-2</v>
      </c>
      <c r="L101" s="767" t="s">
        <v>1035</v>
      </c>
      <c r="M101" s="767" t="s">
        <v>1052</v>
      </c>
      <c r="N101" s="767" t="s">
        <v>1052</v>
      </c>
      <c r="O101" s="768">
        <v>220000000</v>
      </c>
      <c r="P101" s="769">
        <f>IF($F101="",0,IF($F101="COP",$O101/1000000,IF($F101="USD",($R101*'[1]Escenario Macro'!$C$3)/1000000,IF($F101="UVR",($R101*'[1]Escenario Macro'!$C$9)/1000000,IF($F101="PEN",(($R101/'[1]Escenario Macro'!$C$8)*'[1]Escenario Macro'!$C$3)/1000000,IF($F101="CLP",(($R101/'[1]Escenario Macro'!$C$6)*'[1]Escenario Macro'!$C$3)/1000000,IF($F101="UF",((($R101*'[1]Escenario Macro'!$C$5)/'[1]Escenario Macro'!$C$6)*'[1]Escenario Macro'!$C$3)/1000000,IF($F101="BRL",(($R101/'[1]Escenario Macro'!$C$7)*'[1]Escenario Macro'!$C$3)/1000000,""))))))))</f>
        <v>84778.527667438786</v>
      </c>
      <c r="Q101" s="770">
        <f>P101/'[1]Escenario Macro'!$C$3*1000</f>
        <v>23100.668036555926</v>
      </c>
      <c r="R101" s="769">
        <v>120571626.75</v>
      </c>
      <c r="S101" s="769">
        <v>80206.94049376667</v>
      </c>
      <c r="T101" s="770">
        <v>23291.663785109919</v>
      </c>
      <c r="U101" s="771"/>
      <c r="V101" s="771"/>
    </row>
    <row r="102" spans="1:24" s="772" customFormat="1" ht="15.45" customHeight="1">
      <c r="A102" s="760" t="s">
        <v>619</v>
      </c>
      <c r="B102" s="760" t="s">
        <v>1048</v>
      </c>
      <c r="C102" s="760" t="s">
        <v>1042</v>
      </c>
      <c r="D102" s="761" t="s">
        <v>1045</v>
      </c>
      <c r="E102" s="760" t="s">
        <v>1000</v>
      </c>
      <c r="F102" s="762" t="s">
        <v>946</v>
      </c>
      <c r="G102" s="763">
        <v>42955</v>
      </c>
      <c r="H102" s="763">
        <v>48288</v>
      </c>
      <c r="I102" s="775">
        <f t="shared" si="1"/>
        <v>14.610958904109589</v>
      </c>
      <c r="J102" s="765" t="s">
        <v>997</v>
      </c>
      <c r="K102" s="766">
        <v>0</v>
      </c>
      <c r="L102" s="767" t="s">
        <v>1035</v>
      </c>
      <c r="M102" s="767" t="s">
        <v>1036</v>
      </c>
      <c r="N102" s="767" t="s">
        <v>1040</v>
      </c>
      <c r="O102" s="768">
        <v>5800000</v>
      </c>
      <c r="P102" s="769">
        <f>IF($F102="",0,IF($F102="COP",$O102/1000000,IF($F102="USD",($R102*'[1]Escenario Macro'!$C$3)/1000000,IF($F102="UVR",($R102*'[1]Escenario Macro'!$C$9)/1000000,IF($F102="PEN",(($R102/'[1]Escenario Macro'!$C$8)*'[1]Escenario Macro'!$C$3)/1000000,IF($F102="CLP",(($R102/'[1]Escenario Macro'!$C$6)*'[1]Escenario Macro'!$C$3)/1000000,IF($F102="UF",((($R102*'[1]Escenario Macro'!$C$5)/'[1]Escenario Macro'!$C$6)*'[1]Escenario Macro'!$C$3)/1000000,IF($F102="BRL",(($R102/'[1]Escenario Macro'!$C$7)*'[1]Escenario Macro'!$C$3)/1000000,""))))))))</f>
        <v>503.46297110633401</v>
      </c>
      <c r="Q102" s="770">
        <f>P102/'[1]Escenario Macro'!$C$3*1000</f>
        <v>137.1848660765605</v>
      </c>
      <c r="R102" s="769">
        <v>716022.69</v>
      </c>
      <c r="S102" s="769">
        <v>476.31429414231349</v>
      </c>
      <c r="T102" s="770">
        <v>138.31910713595795</v>
      </c>
      <c r="U102" s="771"/>
      <c r="V102" s="771"/>
    </row>
    <row r="103" spans="1:24" s="772" customFormat="1" ht="15.45" customHeight="1">
      <c r="A103" s="760" t="s">
        <v>619</v>
      </c>
      <c r="B103" s="760" t="s">
        <v>1048</v>
      </c>
      <c r="C103" s="760" t="s">
        <v>1042</v>
      </c>
      <c r="D103" s="761" t="s">
        <v>1045</v>
      </c>
      <c r="E103" s="760" t="s">
        <v>1001</v>
      </c>
      <c r="F103" s="762" t="s">
        <v>946</v>
      </c>
      <c r="G103" s="763">
        <v>44641</v>
      </c>
      <c r="H103" s="763">
        <v>51850</v>
      </c>
      <c r="I103" s="775">
        <f t="shared" si="1"/>
        <v>19.75068493150685</v>
      </c>
      <c r="J103" s="765" t="s">
        <v>1002</v>
      </c>
      <c r="K103" s="766">
        <v>2.01E-2</v>
      </c>
      <c r="L103" s="767" t="s">
        <v>1035</v>
      </c>
      <c r="M103" s="767" t="s">
        <v>1036</v>
      </c>
      <c r="N103" s="767" t="s">
        <v>1036</v>
      </c>
      <c r="O103" s="768">
        <v>6000500</v>
      </c>
      <c r="P103" s="769">
        <f>IF($F103="",0,IF($F103="COP",$O103/1000000,IF($F103="USD",($R103*'[1]Escenario Macro'!$C$3)/1000000,IF($F103="UVR",($R103*'[1]Escenario Macro'!$C$9)/1000000,IF($F103="PEN",(($R103/'[1]Escenario Macro'!$C$8)*'[1]Escenario Macro'!$C$3)/1000000,IF($F103="CLP",(($R103/'[1]Escenario Macro'!$C$6)*'[1]Escenario Macro'!$C$3)/1000000,IF($F103="UF",((($R103*'[1]Escenario Macro'!$C$5)/'[1]Escenario Macro'!$C$6)*'[1]Escenario Macro'!$C$3)/1000000,IF($F103="BRL",(($R103/'[1]Escenario Macro'!$C$7)*'[1]Escenario Macro'!$C$3)/1000000,""))))))))</f>
        <v>342510.65833334287</v>
      </c>
      <c r="Q103" s="770">
        <f>P103/'[1]Escenario Macro'!$C$3*1000</f>
        <v>93328.172060006895</v>
      </c>
      <c r="R103" s="769">
        <v>487117061.25</v>
      </c>
      <c r="S103" s="769">
        <v>324041.15460918122</v>
      </c>
      <c r="T103" s="770">
        <v>94099.807064482477</v>
      </c>
      <c r="U103" s="771"/>
      <c r="V103" s="771"/>
    </row>
    <row r="104" spans="1:24" s="772" customFormat="1" ht="15.45" customHeight="1">
      <c r="A104" s="760" t="s">
        <v>619</v>
      </c>
      <c r="B104" s="760" t="s">
        <v>1048</v>
      </c>
      <c r="C104" s="760" t="s">
        <v>927</v>
      </c>
      <c r="D104" s="761" t="s">
        <v>1041</v>
      </c>
      <c r="E104" s="760" t="s">
        <v>973</v>
      </c>
      <c r="F104" s="762" t="s">
        <v>946</v>
      </c>
      <c r="G104" s="763">
        <v>45742</v>
      </c>
      <c r="H104" s="763">
        <v>48653</v>
      </c>
      <c r="I104" s="775">
        <f t="shared" si="1"/>
        <v>7.9753424657534246</v>
      </c>
      <c r="J104" s="765" t="s">
        <v>950</v>
      </c>
      <c r="K104" s="766">
        <v>-6.0000000000000001E-3</v>
      </c>
      <c r="L104" s="767" t="s">
        <v>1035</v>
      </c>
      <c r="M104" s="767" t="s">
        <v>1036</v>
      </c>
      <c r="N104" s="767" t="s">
        <v>1036</v>
      </c>
      <c r="O104" s="768">
        <v>5000000</v>
      </c>
      <c r="P104" s="769">
        <f>IF($F104="",0,IF($F104="COP",$O104/1000000,IF($F104="USD",($R104*'[1]Escenario Macro'!$C$3)/1000000,IF($F104="UVR",($R104*'[1]Escenario Macro'!$C$9)/1000000,IF($F104="PEN",(($R104/'[1]Escenario Macro'!$C$8)*'[1]Escenario Macro'!$C$3)/1000000,IF($F104="CLP",(($R104/'[1]Escenario Macro'!$C$6)*'[1]Escenario Macro'!$C$3)/1000000,IF($F104="UF",((($R104*'[1]Escenario Macro'!$C$5)/'[1]Escenario Macro'!$C$6)*'[1]Escenario Macro'!$C$3)/1000000,IF($F104="BRL",(($R104/'[1]Escenario Macro'!$C$7)*'[1]Escenario Macro'!$C$3)/1000000,""))))))))</f>
        <v>-24628.486172705187</v>
      </c>
      <c r="Q104" s="770">
        <f>P104/'[1]Escenario Macro'!$C$3*1000</f>
        <v>-6710.8323177105985</v>
      </c>
      <c r="R104" s="769">
        <v>-35026518.199058697</v>
      </c>
      <c r="S104" s="769">
        <v>-23300.422633600538</v>
      </c>
      <c r="T104" s="770">
        <v>-6766.3173123398947</v>
      </c>
      <c r="U104" s="771"/>
      <c r="V104" s="771"/>
    </row>
    <row r="105" spans="1:24" s="772" customFormat="1" ht="15.45" customHeight="1">
      <c r="A105" s="760" t="s">
        <v>619</v>
      </c>
      <c r="B105" s="760" t="s">
        <v>1054</v>
      </c>
      <c r="C105" s="760" t="s">
        <v>1042</v>
      </c>
      <c r="D105" s="761" t="s">
        <v>1045</v>
      </c>
      <c r="E105" s="760" t="s">
        <v>1055</v>
      </c>
      <c r="F105" s="762" t="s">
        <v>946</v>
      </c>
      <c r="G105" s="763">
        <v>40317</v>
      </c>
      <c r="H105" s="763">
        <v>47622</v>
      </c>
      <c r="I105" s="775">
        <f t="shared" si="1"/>
        <v>20.013698630136986</v>
      </c>
      <c r="J105" s="765" t="s">
        <v>921</v>
      </c>
      <c r="K105" s="766">
        <v>8.5000000000000006E-2</v>
      </c>
      <c r="L105" s="767" t="s">
        <v>1039</v>
      </c>
      <c r="M105" s="767" t="s">
        <v>1036</v>
      </c>
      <c r="N105" s="767" t="s">
        <v>1036</v>
      </c>
      <c r="O105" s="768">
        <v>6072500</v>
      </c>
      <c r="P105" s="769">
        <f>IF($F105="",0,IF($F105="COP",$O105/1000000,IF($F105="USD",($R105*'[1]Escenario Macro'!$C$3)/1000000,IF($F105="UVR",($R105*'[1]Escenario Macro'!$C$9)/1000000,IF($F105="PEN",(($R105/'[1]Escenario Macro'!$C$8)*'[1]Escenario Macro'!$C$3)/1000000,IF($F105="CLP",(($R105/'[1]Escenario Macro'!$C$6)*'[1]Escenario Macro'!$C$3)/1000000,IF($F105="UF",((($R105*'[1]Escenario Macro'!$C$5)/'[1]Escenario Macro'!$C$6)*'[1]Escenario Macro'!$C$3)/1000000,IF($F105="BRL",(($R105/'[1]Escenario Macro'!$C$7)*'[1]Escenario Macro'!$C$3)/1000000,""))))))))</f>
        <v>48653.64935198873</v>
      </c>
      <c r="Q105" s="770">
        <f>P105/'[1]Escenario Macro'!$C$3*1000</f>
        <v>13257.269657431887</v>
      </c>
      <c r="R105" s="769">
        <v>69194993.25</v>
      </c>
      <c r="S105" s="769">
        <v>46030.055790628503</v>
      </c>
      <c r="T105" s="770">
        <v>13366.88043310281</v>
      </c>
      <c r="U105" s="771"/>
      <c r="V105" s="771"/>
    </row>
    <row r="106" spans="1:24" s="772" customFormat="1" ht="15.45" customHeight="1">
      <c r="A106" s="760" t="s">
        <v>622</v>
      </c>
      <c r="B106" s="760" t="s">
        <v>685</v>
      </c>
      <c r="C106" s="760" t="s">
        <v>909</v>
      </c>
      <c r="D106" s="761" t="s">
        <v>1041</v>
      </c>
      <c r="E106" s="760" t="s">
        <v>1056</v>
      </c>
      <c r="F106" s="762" t="s">
        <v>971</v>
      </c>
      <c r="G106" s="763">
        <v>43266</v>
      </c>
      <c r="H106" s="763">
        <v>45823</v>
      </c>
      <c r="I106" s="775">
        <f t="shared" si="1"/>
        <v>7.0054794520547947</v>
      </c>
      <c r="J106" s="765" t="s">
        <v>921</v>
      </c>
      <c r="K106" s="766">
        <v>4.8500000000000001E-2</v>
      </c>
      <c r="L106" s="767" t="s">
        <v>1039</v>
      </c>
      <c r="M106" s="767" t="s">
        <v>1036</v>
      </c>
      <c r="N106" s="767" t="s">
        <v>1036</v>
      </c>
      <c r="O106" s="768">
        <v>6072500</v>
      </c>
      <c r="P106" s="769">
        <f>IF($F106="",0,IF($F106="COP",$O106/1000000,IF($F106="USD",($R106*'[1]Escenario Macro'!$C$3)/1000000,IF($F106="UVR",($R106*'[1]Escenario Macro'!$C$9)/1000000,IF($F106="PEN",(($R106/'[1]Escenario Macro'!$C$8)*'[1]Escenario Macro'!$C$3)/1000000,IF($F106="CLP",(($R106/'[1]Escenario Macro'!$C$6)*'[1]Escenario Macro'!$C$3)/1000000,IF($F106="UF",((($R106*'[1]Escenario Macro'!$C$5)/'[1]Escenario Macro'!$C$6)*'[1]Escenario Macro'!$C$3)/1000000,IF($F106="BRL",(($R106/'[1]Escenario Macro'!$C$7)*'[1]Escenario Macro'!$C$3)/1000000,""))))))))</f>
        <v>0</v>
      </c>
      <c r="Q106" s="770">
        <f>P106/'[1]Escenario Macro'!$C$3*1000</f>
        <v>0</v>
      </c>
      <c r="R106" s="769">
        <v>0</v>
      </c>
      <c r="S106" s="769">
        <v>0</v>
      </c>
      <c r="T106" s="770">
        <v>0</v>
      </c>
      <c r="U106" s="771"/>
      <c r="V106" s="771"/>
    </row>
    <row r="107" spans="1:24" s="772" customFormat="1" ht="15.45" customHeight="1">
      <c r="A107" s="760" t="s">
        <v>622</v>
      </c>
      <c r="B107" s="760" t="s">
        <v>685</v>
      </c>
      <c r="C107" s="760" t="s">
        <v>909</v>
      </c>
      <c r="D107" s="761" t="s">
        <v>1041</v>
      </c>
      <c r="E107" s="760" t="s">
        <v>974</v>
      </c>
      <c r="F107" s="762" t="s">
        <v>971</v>
      </c>
      <c r="G107" s="763">
        <v>43266</v>
      </c>
      <c r="H107" s="763">
        <v>47832</v>
      </c>
      <c r="I107" s="775">
        <f t="shared" si="1"/>
        <v>12.509589041095891</v>
      </c>
      <c r="J107" s="765" t="s">
        <v>921</v>
      </c>
      <c r="K107" s="766">
        <v>3.2000000000000001E-2</v>
      </c>
      <c r="L107" s="767" t="s">
        <v>1039</v>
      </c>
      <c r="M107" s="767" t="s">
        <v>1036</v>
      </c>
      <c r="N107" s="767" t="s">
        <v>1040</v>
      </c>
      <c r="O107" s="768">
        <v>885500</v>
      </c>
      <c r="P107" s="769">
        <f>IF($F107="",0,IF($F107="COP",$O107/1000000,IF($F107="USD",($R107*'[1]Escenario Macro'!$C$3)/1000000,IF($F107="UVR",($R107*'[1]Escenario Macro'!$C$9)/1000000,IF($F107="PEN",(($R107/'[1]Escenario Macro'!$C$8)*'[1]Escenario Macro'!$C$3)/1000000,IF($F107="CLP",(($R107/'[1]Escenario Macro'!$C$6)*'[1]Escenario Macro'!$C$3)/1000000,IF($F107="UF",((($R107*'[1]Escenario Macro'!$C$5)/'[1]Escenario Macro'!$C$6)*'[1]Escenario Macro'!$C$3)/1000000,IF($F107="BRL",(($R107/'[1]Escenario Macro'!$C$7)*'[1]Escenario Macro'!$C$3)/1000000,""))))))))</f>
        <v>0</v>
      </c>
      <c r="Q107" s="770">
        <f>P107/'[1]Escenario Macro'!$C$3*1000</f>
        <v>0</v>
      </c>
      <c r="R107" s="769">
        <v>0</v>
      </c>
      <c r="S107" s="769">
        <v>0</v>
      </c>
      <c r="T107" s="770">
        <v>0</v>
      </c>
      <c r="U107" s="771"/>
      <c r="V107" s="771"/>
    </row>
    <row r="108" spans="1:24" s="772" customFormat="1" ht="15.45" customHeight="1">
      <c r="A108" s="760" t="s">
        <v>622</v>
      </c>
      <c r="B108" s="760" t="s">
        <v>685</v>
      </c>
      <c r="C108" s="760" t="s">
        <v>909</v>
      </c>
      <c r="D108" s="761" t="s">
        <v>1041</v>
      </c>
      <c r="E108" s="760" t="s">
        <v>970</v>
      </c>
      <c r="F108" s="762" t="s">
        <v>971</v>
      </c>
      <c r="G108" s="763">
        <v>43266</v>
      </c>
      <c r="H108" s="763">
        <v>47832</v>
      </c>
      <c r="I108" s="775">
        <f t="shared" ref="I108:I134" si="2">(H108-G108)/365</f>
        <v>12.509589041095891</v>
      </c>
      <c r="J108" s="765" t="s">
        <v>921</v>
      </c>
      <c r="K108" s="766">
        <v>2.3E-2</v>
      </c>
      <c r="L108" s="767" t="s">
        <v>1039</v>
      </c>
      <c r="M108" s="767" t="s">
        <v>1052</v>
      </c>
      <c r="N108" s="767" t="s">
        <v>1040</v>
      </c>
      <c r="O108" s="768">
        <v>1927500</v>
      </c>
      <c r="P108" s="769">
        <f>IF($F108="",0,IF($F108="COP",$O108/1000000,IF($F108="USD",($R108*'[1]Escenario Macro'!$C$3)/1000000,IF($F108="UVR",($R108*'[1]Escenario Macro'!$C$9)/1000000,IF($F108="PEN",(($R108/'[1]Escenario Macro'!$C$8)*'[1]Escenario Macro'!$C$3)/1000000,IF($F108="CLP",(($R108/'[1]Escenario Macro'!$C$6)*'[1]Escenario Macro'!$C$3)/1000000,IF($F108="UF",((($R108*'[1]Escenario Macro'!$C$5)/'[1]Escenario Macro'!$C$6)*'[1]Escenario Macro'!$C$3)/1000000,IF($F108="BRL",(($R108/'[1]Escenario Macro'!$C$7)*'[1]Escenario Macro'!$C$3)/1000000,""))))))))</f>
        <v>0</v>
      </c>
      <c r="Q108" s="770">
        <f>P108/'[1]Escenario Macro'!$C$3*1000</f>
        <v>0</v>
      </c>
      <c r="R108" s="769">
        <v>0</v>
      </c>
      <c r="S108" s="769">
        <v>0</v>
      </c>
      <c r="T108" s="770">
        <v>0</v>
      </c>
      <c r="U108" s="771"/>
      <c r="V108" s="771"/>
    </row>
    <row r="109" spans="1:24" s="772" customFormat="1" ht="15.45" customHeight="1">
      <c r="A109" s="760" t="s">
        <v>622</v>
      </c>
      <c r="B109" s="760" t="s">
        <v>685</v>
      </c>
      <c r="C109" s="760" t="s">
        <v>927</v>
      </c>
      <c r="D109" s="761" t="s">
        <v>1041</v>
      </c>
      <c r="E109" s="760" t="s">
        <v>972</v>
      </c>
      <c r="F109" s="762" t="s">
        <v>971</v>
      </c>
      <c r="G109" s="763">
        <v>46096</v>
      </c>
      <c r="H109" s="763">
        <v>49202</v>
      </c>
      <c r="I109" s="775">
        <f t="shared" si="2"/>
        <v>8.5095890410958912</v>
      </c>
      <c r="J109" s="765" t="s">
        <v>921</v>
      </c>
      <c r="K109" s="766">
        <v>3.2000000000000001E-2</v>
      </c>
      <c r="L109" s="767" t="s">
        <v>1039</v>
      </c>
      <c r="M109" s="767" t="s">
        <v>1052</v>
      </c>
      <c r="N109" s="767" t="s">
        <v>1040</v>
      </c>
      <c r="O109" s="768">
        <v>1753000</v>
      </c>
      <c r="P109" s="769">
        <f>IF($F109="",0,IF($F109="COP",$O109/1000000,IF($F109="USD",($R109*'[1]Escenario Macro'!$C$3)/1000000,IF($F109="UVR",($R109*'[1]Escenario Macro'!$C$9)/1000000,IF($F109="PEN",(($R109/'[1]Escenario Macro'!$C$8)*'[1]Escenario Macro'!$C$3)/1000000,IF($F109="CLP",(($R109/'[1]Escenario Macro'!$C$6)*'[1]Escenario Macro'!$C$3)/1000000,IF($F109="UF",((($R109*'[1]Escenario Macro'!$C$5)/'[1]Escenario Macro'!$C$6)*'[1]Escenario Macro'!$C$3)/1000000,IF($F109="BRL",(($R109/'[1]Escenario Macro'!$C$7)*'[1]Escenario Macro'!$C$3)/1000000,""))))))))</f>
        <v>338955.49702637311</v>
      </c>
      <c r="Q109" s="770">
        <f>P109/'[1]Escenario Macro'!$C$3*1000</f>
        <v>92359.452698768684</v>
      </c>
      <c r="R109" s="769">
        <v>2150000</v>
      </c>
      <c r="S109" s="769">
        <v>327715.03705526399</v>
      </c>
      <c r="T109" s="770">
        <v>95166.682751217188</v>
      </c>
      <c r="U109" s="771"/>
      <c r="V109" s="771"/>
    </row>
    <row r="110" spans="1:24" s="772" customFormat="1" ht="15.45" customHeight="1">
      <c r="A110" s="760" t="s">
        <v>622</v>
      </c>
      <c r="B110" s="760" t="s">
        <v>685</v>
      </c>
      <c r="C110" s="760" t="s">
        <v>927</v>
      </c>
      <c r="D110" s="761" t="s">
        <v>1041</v>
      </c>
      <c r="E110" s="760" t="s">
        <v>975</v>
      </c>
      <c r="F110" s="762" t="s">
        <v>971</v>
      </c>
      <c r="G110" s="763">
        <v>46096</v>
      </c>
      <c r="H110" s="763">
        <v>50114</v>
      </c>
      <c r="I110" s="775">
        <f t="shared" si="2"/>
        <v>11.008219178082191</v>
      </c>
      <c r="J110" s="765" t="s">
        <v>921</v>
      </c>
      <c r="K110" s="766">
        <v>3.4000000000000002E-2</v>
      </c>
      <c r="L110" s="767" t="s">
        <v>1039</v>
      </c>
      <c r="M110" s="767" t="s">
        <v>1052</v>
      </c>
      <c r="N110" s="767" t="s">
        <v>1040</v>
      </c>
      <c r="O110" s="768">
        <v>1753000</v>
      </c>
      <c r="P110" s="769">
        <f>IF($F110="",0,IF($F110="COP",$O110/1000000,IF($F110="USD",($R110*'[1]Escenario Macro'!$C$3)/1000000,IF($F110="UVR",($R110*'[1]Escenario Macro'!$C$9)/1000000,IF($F110="PEN",(($R110/'[1]Escenario Macro'!$C$8)*'[1]Escenario Macro'!$C$3)/1000000,IF($F110="CLP",(($R110/'[1]Escenario Macro'!$C$6)*'[1]Escenario Macro'!$C$3)/1000000,IF($F110="UF",((($R110*'[1]Escenario Macro'!$C$5)/'[1]Escenario Macro'!$C$6)*'[1]Escenario Macro'!$C$3)/1000000,IF($F110="BRL",(($R110/'[1]Escenario Macro'!$C$7)*'[1]Escenario Macro'!$C$3)/1000000,""))))))))</f>
        <v>1986436.8662940932</v>
      </c>
      <c r="Q110" s="770">
        <f>P110/'[1]Escenario Macro'!$C$3*1000</f>
        <v>541269.35069976049</v>
      </c>
      <c r="R110" s="769">
        <v>12600000</v>
      </c>
      <c r="S110" s="769">
        <v>1920562.5427424773</v>
      </c>
      <c r="T110" s="770">
        <v>557721.02449550526</v>
      </c>
      <c r="U110" s="771"/>
      <c r="V110" s="771"/>
    </row>
    <row r="111" spans="1:24" s="772" customFormat="1" ht="15.45" customHeight="1">
      <c r="A111" s="760" t="s">
        <v>622</v>
      </c>
      <c r="B111" s="760" t="s">
        <v>685</v>
      </c>
      <c r="C111" s="760" t="s">
        <v>1042</v>
      </c>
      <c r="D111" s="761" t="s">
        <v>1045</v>
      </c>
      <c r="E111" s="760" t="s">
        <v>973</v>
      </c>
      <c r="F111" s="762" t="s">
        <v>971</v>
      </c>
      <c r="G111" s="763">
        <v>46097</v>
      </c>
      <c r="H111" s="763">
        <v>46128</v>
      </c>
      <c r="I111" s="775">
        <f t="shared" si="2"/>
        <v>8.4931506849315067E-2</v>
      </c>
      <c r="J111" s="765" t="s">
        <v>1014</v>
      </c>
      <c r="K111" s="766">
        <v>5.0000000000000001E-3</v>
      </c>
      <c r="L111" s="767" t="s">
        <v>1035</v>
      </c>
      <c r="M111" s="767" t="s">
        <v>1052</v>
      </c>
      <c r="N111" s="767" t="s">
        <v>1040</v>
      </c>
      <c r="O111" s="768">
        <v>1388500</v>
      </c>
      <c r="P111" s="769">
        <f>IF($F111="",0,IF($F111="COP",$O111/1000000,IF($F111="USD",($R111*'[1]Escenario Macro'!$C$3)/1000000,IF($F111="UVR",($R111*'[1]Escenario Macro'!$C$9)/1000000,IF($F111="PEN",(($R111/'[1]Escenario Macro'!$C$8)*'[1]Escenario Macro'!$C$3)/1000000,IF($F111="CLP",(($R111/'[1]Escenario Macro'!$C$6)*'[1]Escenario Macro'!$C$3)/1000000,IF($F111="UF",((($R111*'[1]Escenario Macro'!$C$5)/'[1]Escenario Macro'!$C$6)*'[1]Escenario Macro'!$C$3)/1000000,IF($F111="BRL",(($R111/'[1]Escenario Macro'!$C$7)*'[1]Escenario Macro'!$C$3)/1000000,""))))))))</f>
        <v>0</v>
      </c>
      <c r="Q111" s="770">
        <f>P111/'[1]Escenario Macro'!$C$3*1000</f>
        <v>0</v>
      </c>
      <c r="R111" s="769">
        <v>0</v>
      </c>
      <c r="S111" s="769">
        <v>0</v>
      </c>
      <c r="T111" s="770">
        <v>0</v>
      </c>
      <c r="U111" s="771"/>
      <c r="V111" s="771"/>
    </row>
    <row r="112" spans="1:24" s="772" customFormat="1" ht="15.45" customHeight="1">
      <c r="A112" s="760" t="s">
        <v>622</v>
      </c>
      <c r="B112" s="760" t="s">
        <v>685</v>
      </c>
      <c r="C112" s="760" t="s">
        <v>1042</v>
      </c>
      <c r="D112" s="761" t="s">
        <v>1045</v>
      </c>
      <c r="E112" s="760" t="s">
        <v>976</v>
      </c>
      <c r="F112" s="762" t="s">
        <v>971</v>
      </c>
      <c r="G112" s="763">
        <v>46097</v>
      </c>
      <c r="H112" s="763">
        <v>46128</v>
      </c>
      <c r="I112" s="775">
        <f t="shared" si="2"/>
        <v>8.4931506849315067E-2</v>
      </c>
      <c r="J112" s="765" t="s">
        <v>1014</v>
      </c>
      <c r="K112" s="766">
        <v>5.0000000000000001E-3</v>
      </c>
      <c r="L112" s="767" t="s">
        <v>1035</v>
      </c>
      <c r="M112" s="767" t="s">
        <v>1036</v>
      </c>
      <c r="N112" s="767" t="s">
        <v>1058</v>
      </c>
      <c r="O112" s="768">
        <v>1200000000</v>
      </c>
      <c r="P112" s="769">
        <f>IF($F112="",0,IF($F112="COP",$O112/1000000,IF($F112="USD",($R112*'[1]Escenario Macro'!$C$3)/1000000,IF($F112="UVR",($R112*'[1]Escenario Macro'!$C$9)/1000000,IF($F112="PEN",(($R112/'[1]Escenario Macro'!$C$8)*'[1]Escenario Macro'!$C$3)/1000000,IF($F112="CLP",(($R112/'[1]Escenario Macro'!$C$6)*'[1]Escenario Macro'!$C$3)/1000000,IF($F112="UF",((($R112*'[1]Escenario Macro'!$C$5)/'[1]Escenario Macro'!$C$6)*'[1]Escenario Macro'!$C$3)/1000000,IF($F112="BRL",(($R112/'[1]Escenario Macro'!$C$7)*'[1]Escenario Macro'!$C$3)/1000000,""))))))))</f>
        <v>0</v>
      </c>
      <c r="Q112" s="770">
        <f>P112/'[1]Escenario Macro'!$C$3*1000</f>
        <v>0</v>
      </c>
      <c r="R112" s="769">
        <v>0</v>
      </c>
      <c r="S112" s="769">
        <v>0</v>
      </c>
      <c r="T112" s="770">
        <v>0</v>
      </c>
      <c r="U112" s="771"/>
      <c r="V112" s="771"/>
    </row>
    <row r="113" spans="1:22" s="772" customFormat="1" ht="15.45" customHeight="1">
      <c r="A113" s="760" t="s">
        <v>622</v>
      </c>
      <c r="B113" s="760" t="s">
        <v>1057</v>
      </c>
      <c r="C113" s="760" t="s">
        <v>909</v>
      </c>
      <c r="D113" s="761" t="s">
        <v>1041</v>
      </c>
      <c r="E113" s="760" t="s">
        <v>1055</v>
      </c>
      <c r="F113" s="762" t="s">
        <v>971</v>
      </c>
      <c r="G113" s="763">
        <v>44232</v>
      </c>
      <c r="H113" s="763">
        <v>54969</v>
      </c>
      <c r="I113" s="775">
        <f t="shared" si="2"/>
        <v>29.416438356164385</v>
      </c>
      <c r="J113" s="765" t="s">
        <v>921</v>
      </c>
      <c r="K113" s="766">
        <v>3.85E-2</v>
      </c>
      <c r="L113" s="767" t="s">
        <v>1039</v>
      </c>
      <c r="M113" s="767" t="s">
        <v>1036</v>
      </c>
      <c r="N113" s="767" t="s">
        <v>1040</v>
      </c>
      <c r="O113" s="768">
        <v>88517730000</v>
      </c>
      <c r="P113" s="769">
        <f>IF($F113="",0,IF($F113="COP",$O113/1000000,IF($F113="USD",($R113*'[1]Escenario Macro'!$C$3)/1000000,IF($F113="UVR",($R113*'[1]Escenario Macro'!$C$9)/1000000,IF($F113="PEN",(($R113/'[1]Escenario Macro'!$C$8)*'[1]Escenario Macro'!$C$3)/1000000,IF($F113="CLP",(($R113/'[1]Escenario Macro'!$C$6)*'[1]Escenario Macro'!$C$3)/1000000,IF($F113="UF",((($R113*'[1]Escenario Macro'!$C$5)/'[1]Escenario Macro'!$C$6)*'[1]Escenario Macro'!$C$3)/1000000,IF($F113="BRL",(($R113/'[1]Escenario Macro'!$C$7)*'[1]Escenario Macro'!$C$3)/1000000,""))))))))</f>
        <v>137516.70927123606</v>
      </c>
      <c r="Q113" s="770">
        <f>P113/'[1]Escenario Macro'!$C$3*1000</f>
        <v>37470.901391632622</v>
      </c>
      <c r="R113" s="769">
        <v>872270.62999999989</v>
      </c>
      <c r="S113" s="769">
        <v>132956.37294542717</v>
      </c>
      <c r="T113" s="770">
        <v>38609.815031820617</v>
      </c>
      <c r="U113" s="771"/>
      <c r="V113" s="771"/>
    </row>
    <row r="114" spans="1:22" s="772" customFormat="1" ht="15.45" customHeight="1">
      <c r="A114" s="760" t="s">
        <v>622</v>
      </c>
      <c r="B114" s="760" t="s">
        <v>1057</v>
      </c>
      <c r="C114" s="760" t="s">
        <v>909</v>
      </c>
      <c r="D114" s="761" t="s">
        <v>1041</v>
      </c>
      <c r="E114" s="760" t="s">
        <v>988</v>
      </c>
      <c r="F114" s="762" t="s">
        <v>971</v>
      </c>
      <c r="G114" s="763">
        <v>44880</v>
      </c>
      <c r="H114" s="763">
        <v>54969</v>
      </c>
      <c r="I114" s="775">
        <f t="shared" si="2"/>
        <v>27.641095890410959</v>
      </c>
      <c r="J114" s="765" t="s">
        <v>921</v>
      </c>
      <c r="K114" s="766">
        <v>3.85E-2</v>
      </c>
      <c r="L114" s="767" t="s">
        <v>1039</v>
      </c>
      <c r="M114" s="767" t="s">
        <v>1036</v>
      </c>
      <c r="N114" s="767" t="s">
        <v>1036</v>
      </c>
      <c r="O114" s="768">
        <v>59142680000</v>
      </c>
      <c r="P114" s="769">
        <f>IF($F114="",0,IF($F114="COP",$O114/1000000,IF($F114="USD",($R114*'[1]Escenario Macro'!$C$3)/1000000,IF($F114="UVR",($R114*'[1]Escenario Macro'!$C$9)/1000000,IF($F114="PEN",(($R114/'[1]Escenario Macro'!$C$8)*'[1]Escenario Macro'!$C$3)/1000000,IF($F114="CLP",(($R114/'[1]Escenario Macro'!$C$6)*'[1]Escenario Macro'!$C$3)/1000000,IF($F114="UF",((($R114*'[1]Escenario Macro'!$C$5)/'[1]Escenario Macro'!$C$6)*'[1]Escenario Macro'!$C$3)/1000000,IF($F114="BRL",(($R114/'[1]Escenario Macro'!$C$7)*'[1]Escenario Macro'!$C$3)/1000000,""))))))))</f>
        <v>299337.61391339079</v>
      </c>
      <c r="Q114" s="770">
        <f>P114/'[1]Escenario Macro'!$C$3*1000</f>
        <v>81564.271521594448</v>
      </c>
      <c r="R114" s="769">
        <v>1898703.15</v>
      </c>
      <c r="S114" s="769">
        <v>289410.96426009131</v>
      </c>
      <c r="T114" s="770">
        <v>84043.386192924052</v>
      </c>
      <c r="U114" s="771"/>
      <c r="V114" s="771"/>
    </row>
    <row r="115" spans="1:22" s="772" customFormat="1" ht="15.45" customHeight="1">
      <c r="A115" s="760" t="s">
        <v>622</v>
      </c>
      <c r="B115" s="760" t="s">
        <v>1057</v>
      </c>
      <c r="C115" s="760" t="s">
        <v>909</v>
      </c>
      <c r="D115" s="761" t="s">
        <v>1041</v>
      </c>
      <c r="E115" s="760" t="s">
        <v>1059</v>
      </c>
      <c r="F115" s="762" t="s">
        <v>971</v>
      </c>
      <c r="G115" s="763">
        <v>45184</v>
      </c>
      <c r="H115" s="763">
        <v>54969</v>
      </c>
      <c r="I115" s="775">
        <f t="shared" si="2"/>
        <v>26.80821917808219</v>
      </c>
      <c r="J115" s="765" t="s">
        <v>921</v>
      </c>
      <c r="K115" s="766">
        <v>3.85E-2</v>
      </c>
      <c r="L115" s="767" t="s">
        <v>1039</v>
      </c>
      <c r="M115" s="767" t="s">
        <v>1038</v>
      </c>
      <c r="N115" s="767" t="s">
        <v>1038</v>
      </c>
      <c r="O115" s="768">
        <v>850000</v>
      </c>
      <c r="P115" s="769">
        <f>IF($F115="",0,IF($F115="COP",$O115/1000000,IF($F115="USD",($R115*'[1]Escenario Macro'!$C$3)/1000000,IF($F115="UVR",($R115*'[1]Escenario Macro'!$C$9)/1000000,IF($F115="PEN",(($R115/'[1]Escenario Macro'!$C$8)*'[1]Escenario Macro'!$C$3)/1000000,IF($F115="CLP",(($R115/'[1]Escenario Macro'!$C$6)*'[1]Escenario Macro'!$C$3)/1000000,IF($F115="UF",((($R115*'[1]Escenario Macro'!$C$5)/'[1]Escenario Macro'!$C$6)*'[1]Escenario Macro'!$C$3)/1000000,IF($F115="BRL",(($R115/'[1]Escenario Macro'!$C$7)*'[1]Escenario Macro'!$C$3)/1000000,""))))))))</f>
        <v>272238.04782888416</v>
      </c>
      <c r="Q115" s="770">
        <f>P115/'[1]Escenario Macro'!$C$3*1000</f>
        <v>74180.113088121987</v>
      </c>
      <c r="R115" s="769">
        <v>1726810.1800000002</v>
      </c>
      <c r="S115" s="769">
        <v>263210.07540749165</v>
      </c>
      <c r="T115" s="770">
        <v>76434.789103084753</v>
      </c>
      <c r="U115" s="771"/>
      <c r="V115" s="771"/>
    </row>
    <row r="116" spans="1:22" s="772" customFormat="1" ht="15.45" customHeight="1">
      <c r="A116" s="760" t="s">
        <v>622</v>
      </c>
      <c r="B116" s="760" t="s">
        <v>1057</v>
      </c>
      <c r="C116" s="760" t="s">
        <v>909</v>
      </c>
      <c r="D116" s="761" t="s">
        <v>1041</v>
      </c>
      <c r="E116" s="760" t="s">
        <v>1060</v>
      </c>
      <c r="F116" s="762" t="s">
        <v>971</v>
      </c>
      <c r="G116" s="763">
        <v>45488</v>
      </c>
      <c r="H116" s="763">
        <v>54969</v>
      </c>
      <c r="I116" s="775">
        <f t="shared" si="2"/>
        <v>25.975342465753425</v>
      </c>
      <c r="J116" s="765" t="s">
        <v>921</v>
      </c>
      <c r="K116" s="766">
        <v>3.85E-2</v>
      </c>
      <c r="L116" s="767" t="s">
        <v>1039</v>
      </c>
      <c r="M116" s="767" t="s">
        <v>1038</v>
      </c>
      <c r="N116" s="767" t="s">
        <v>1038</v>
      </c>
      <c r="O116" s="768">
        <v>850000</v>
      </c>
      <c r="P116" s="769">
        <f>IF($F116="",0,IF($F116="COP",$O116/1000000,IF($F116="USD",($R116*'[1]Escenario Macro'!$C$3)/1000000,IF($F116="UVR",($R116*'[1]Escenario Macro'!$C$9)/1000000,IF($F116="PEN",(($R116/'[1]Escenario Macro'!$C$8)*'[1]Escenario Macro'!$C$3)/1000000,IF($F116="CLP",(($R116/'[1]Escenario Macro'!$C$6)*'[1]Escenario Macro'!$C$3)/1000000,IF($F116="UF",((($R116*'[1]Escenario Macro'!$C$5)/'[1]Escenario Macro'!$C$6)*'[1]Escenario Macro'!$C$3)/1000000,IF($F116="BRL",(($R116/'[1]Escenario Macro'!$C$7)*'[1]Escenario Macro'!$C$3)/1000000,""))))))))</f>
        <v>240013.63543613255</v>
      </c>
      <c r="Q116" s="770">
        <f>P116/'[1]Escenario Macro'!$C$3*1000</f>
        <v>65399.523546886769</v>
      </c>
      <c r="R116" s="769">
        <v>1522410.23</v>
      </c>
      <c r="S116" s="769">
        <v>232054.29066872693</v>
      </c>
      <c r="T116" s="770">
        <v>67387.316918891884</v>
      </c>
      <c r="U116" s="771"/>
      <c r="V116" s="771"/>
    </row>
    <row r="117" spans="1:22" s="772" customFormat="1" ht="15.45" customHeight="1">
      <c r="A117" s="760" t="s">
        <v>622</v>
      </c>
      <c r="B117" s="760" t="s">
        <v>1057</v>
      </c>
      <c r="C117" s="760" t="s">
        <v>909</v>
      </c>
      <c r="D117" s="761" t="s">
        <v>1041</v>
      </c>
      <c r="E117" s="760" t="s">
        <v>1059</v>
      </c>
      <c r="F117" s="762" t="s">
        <v>971</v>
      </c>
      <c r="G117" s="763">
        <v>45762</v>
      </c>
      <c r="H117" s="763">
        <v>54969</v>
      </c>
      <c r="I117" s="775">
        <f t="shared" si="2"/>
        <v>25.224657534246575</v>
      </c>
      <c r="J117" s="765" t="s">
        <v>921</v>
      </c>
      <c r="K117" s="766">
        <v>4.1000000000000002E-2</v>
      </c>
      <c r="L117" s="767" t="s">
        <v>1039</v>
      </c>
      <c r="M117" s="767" t="s">
        <v>1038</v>
      </c>
      <c r="N117" s="767" t="s">
        <v>1038</v>
      </c>
      <c r="O117" s="768">
        <v>480000</v>
      </c>
      <c r="P117" s="769">
        <f>IF($F117="",0,IF($F117="COP",$O117/1000000,IF($F117="USD",($R117*'[1]Escenario Macro'!$C$3)/1000000,IF($F117="UVR",($R117*'[1]Escenario Macro'!$C$9)/1000000,IF($F117="PEN",(($R117/'[1]Escenario Macro'!$C$8)*'[1]Escenario Macro'!$C$3)/1000000,IF($F117="CLP",(($R117/'[1]Escenario Macro'!$C$6)*'[1]Escenario Macro'!$C$3)/1000000,IF($F117="UF",((($R117*'[1]Escenario Macro'!$C$5)/'[1]Escenario Macro'!$C$6)*'[1]Escenario Macro'!$C$3)/1000000,IF($F117="BRL",(($R117/'[1]Escenario Macro'!$C$7)*'[1]Escenario Macro'!$C$3)/1000000,""))))))))</f>
        <v>215631.79087872538</v>
      </c>
      <c r="Q117" s="770">
        <f>P117/'[1]Escenario Macro'!$C$3*1000</f>
        <v>58755.896761470256</v>
      </c>
      <c r="R117" s="769">
        <v>1367755.81</v>
      </c>
      <c r="S117" s="769">
        <v>208480.99811939657</v>
      </c>
      <c r="T117" s="770">
        <v>60541.759651815853</v>
      </c>
      <c r="U117" s="771"/>
      <c r="V117" s="771"/>
    </row>
    <row r="118" spans="1:22" s="772" customFormat="1" ht="15.45" customHeight="1">
      <c r="A118" s="760" t="s">
        <v>622</v>
      </c>
      <c r="B118" s="760" t="s">
        <v>645</v>
      </c>
      <c r="C118" s="760" t="s">
        <v>927</v>
      </c>
      <c r="D118" s="761" t="s">
        <v>1041</v>
      </c>
      <c r="E118" s="760" t="s">
        <v>1059</v>
      </c>
      <c r="F118" s="762" t="s">
        <v>590</v>
      </c>
      <c r="G118" s="763">
        <v>44403</v>
      </c>
      <c r="H118" s="763">
        <v>57161</v>
      </c>
      <c r="I118" s="775">
        <f t="shared" si="2"/>
        <v>34.953424657534249</v>
      </c>
      <c r="J118" s="765" t="s">
        <v>921</v>
      </c>
      <c r="K118" s="766">
        <v>4.4999999999999998E-2</v>
      </c>
      <c r="L118" s="767" t="s">
        <v>1039</v>
      </c>
      <c r="M118" s="767" t="s">
        <v>1038</v>
      </c>
      <c r="N118" s="767" t="s">
        <v>1038</v>
      </c>
      <c r="O118" s="768">
        <v>100000</v>
      </c>
      <c r="P118" s="769">
        <f>IF($F118="",0,IF($F118="COP",$O118/1000000,IF($F118="USD",($R118*'[1]Escenario Macro'!$C$3)/1000000,IF($F118="UVR",($R118*'[1]Escenario Macro'!$C$9)/1000000,IF($F118="PEN",(($R118/'[1]Escenario Macro'!$C$8)*'[1]Escenario Macro'!$C$3)/1000000,IF($F118="CLP",(($R118/'[1]Escenario Macro'!$C$6)*'[1]Escenario Macro'!$C$3)/1000000,IF($F118="UF",((($R118*'[1]Escenario Macro'!$C$5)/'[1]Escenario Macro'!$C$6)*'[1]Escenario Macro'!$C$3)/1000000,IF($F118="BRL",(($R118/'[1]Escenario Macro'!$C$7)*'[1]Escenario Macro'!$C$3)/1000000,""))))))))</f>
        <v>3939221.2952399999</v>
      </c>
      <c r="Q118" s="770">
        <f>P118/'[1]Escenario Macro'!$C$3*1000</f>
        <v>1073369</v>
      </c>
      <c r="R118" s="769">
        <v>1073369000</v>
      </c>
      <c r="S118" s="769">
        <v>3696242.75471</v>
      </c>
      <c r="T118" s="770">
        <v>1073369</v>
      </c>
      <c r="U118" s="771"/>
      <c r="V118" s="771"/>
    </row>
    <row r="119" spans="1:22" s="772" customFormat="1" ht="15.45" customHeight="1">
      <c r="A119" s="760" t="s">
        <v>622</v>
      </c>
      <c r="B119" s="760" t="s">
        <v>639</v>
      </c>
      <c r="C119" s="760" t="s">
        <v>1042</v>
      </c>
      <c r="D119" s="761" t="s">
        <v>1045</v>
      </c>
      <c r="E119" s="760" t="s">
        <v>1059</v>
      </c>
      <c r="F119" s="762" t="s">
        <v>1013</v>
      </c>
      <c r="G119" s="763">
        <v>44319</v>
      </c>
      <c r="H119" s="763">
        <v>46147</v>
      </c>
      <c r="I119" s="775">
        <f t="shared" si="2"/>
        <v>5.0082191780821921</v>
      </c>
      <c r="J119" s="765" t="s">
        <v>921</v>
      </c>
      <c r="K119" s="766">
        <v>6.2199999999999998E-2</v>
      </c>
      <c r="L119" s="767" t="s">
        <v>1039</v>
      </c>
      <c r="M119" s="767" t="s">
        <v>1038</v>
      </c>
      <c r="N119" s="767" t="s">
        <v>1038</v>
      </c>
      <c r="O119" s="768">
        <v>180000</v>
      </c>
      <c r="P119" s="769">
        <f>IF($F119="",0,IF($F119="COP",$O119/1000000,IF($F119="USD",($R119*'[1]Escenario Macro'!$C$3)/1000000,IF($F119="UVR",($R119*'[1]Escenario Macro'!$C$9)/1000000,IF($F119="PEN",(($R119/'[1]Escenario Macro'!$C$8)*'[1]Escenario Macro'!$C$3)/1000000,IF($F119="CLP",(($R119/'[1]Escenario Macro'!$C$6)*'[1]Escenario Macro'!$C$3)/1000000,IF($F119="UF",((($R119*'[1]Escenario Macro'!$C$5)/'[1]Escenario Macro'!$C$6)*'[1]Escenario Macro'!$C$3)/1000000,IF($F119="BRL",(($R119/'[1]Escenario Macro'!$C$7)*'[1]Escenario Macro'!$C$3)/1000000,""))))))))</f>
        <v>0</v>
      </c>
      <c r="Q119" s="770">
        <f>P119/'[1]Escenario Macro'!$C$3*1000</f>
        <v>0</v>
      </c>
      <c r="R119" s="769">
        <v>0</v>
      </c>
      <c r="S119" s="769">
        <v>0</v>
      </c>
      <c r="T119" s="770">
        <v>0</v>
      </c>
      <c r="U119" s="771"/>
      <c r="V119" s="771"/>
    </row>
    <row r="120" spans="1:22" s="772" customFormat="1" ht="15.45" customHeight="1">
      <c r="A120" s="760" t="s">
        <v>622</v>
      </c>
      <c r="B120" s="760" t="s">
        <v>639</v>
      </c>
      <c r="C120" s="760" t="s">
        <v>1042</v>
      </c>
      <c r="D120" s="761" t="s">
        <v>1045</v>
      </c>
      <c r="E120" s="760" t="s">
        <v>1062</v>
      </c>
      <c r="F120" s="762" t="s">
        <v>1013</v>
      </c>
      <c r="G120" s="763">
        <v>44336</v>
      </c>
      <c r="H120" s="763">
        <v>46895</v>
      </c>
      <c r="I120" s="775">
        <f t="shared" si="2"/>
        <v>7.0109589041095894</v>
      </c>
      <c r="J120" s="765" t="s">
        <v>921</v>
      </c>
      <c r="K120" s="766">
        <v>6.6299999999999998E-2</v>
      </c>
      <c r="L120" s="767" t="s">
        <v>1039</v>
      </c>
      <c r="M120" s="767" t="s">
        <v>1036</v>
      </c>
      <c r="N120" s="767" t="s">
        <v>1040</v>
      </c>
      <c r="O120" s="768" t="s">
        <v>1053</v>
      </c>
      <c r="P120" s="769"/>
      <c r="Q120" s="770">
        <f>P120/'[1]Escenario Macro'!$C$3*1000</f>
        <v>0</v>
      </c>
      <c r="R120" s="769">
        <v>16068645000</v>
      </c>
      <c r="S120" s="769">
        <v>60001.328586276439</v>
      </c>
      <c r="T120" s="770">
        <v>17424.062849025708</v>
      </c>
      <c r="U120" s="771"/>
      <c r="V120" s="771"/>
    </row>
    <row r="121" spans="1:22" s="772" customFormat="1" ht="15.45" customHeight="1">
      <c r="A121" s="760" t="s">
        <v>622</v>
      </c>
      <c r="B121" s="760" t="s">
        <v>639</v>
      </c>
      <c r="C121" s="760" t="s">
        <v>1042</v>
      </c>
      <c r="D121" s="761" t="s">
        <v>1045</v>
      </c>
      <c r="E121" s="760" t="s">
        <v>1064</v>
      </c>
      <c r="F121" s="762" t="s">
        <v>971</v>
      </c>
      <c r="G121" s="763">
        <v>45840</v>
      </c>
      <c r="H121" s="763">
        <v>48014</v>
      </c>
      <c r="I121" s="775">
        <f t="shared" si="2"/>
        <v>5.956164383561644</v>
      </c>
      <c r="J121" s="765" t="s">
        <v>1005</v>
      </c>
      <c r="K121" s="766">
        <v>1.6500000000000001E-2</v>
      </c>
      <c r="L121" s="767" t="s">
        <v>1035</v>
      </c>
      <c r="M121" s="767" t="s">
        <v>1036</v>
      </c>
      <c r="N121" s="767" t="s">
        <v>1040</v>
      </c>
      <c r="O121" s="768">
        <v>27000000</v>
      </c>
      <c r="P121" s="769">
        <f>IF($F121="",0,IF($F121="COP",$O121/1000000,IF($F121="USD",($R121*'[1]Escenario Macro'!$C$3)/1000000,IF($F121="UVR",($R121*'[1]Escenario Macro'!$C$9)/1000000,IF($F121="PEN",(($R121/'[1]Escenario Macro'!$C$8)*'[1]Escenario Macro'!$C$3)/1000000,IF($F121="CLP",(($R121/'[1]Escenario Macro'!$C$6)*'[1]Escenario Macro'!$C$3)/1000000,IF($F121="UF",((($R121*'[1]Escenario Macro'!$C$5)/'[1]Escenario Macro'!$C$6)*'[1]Escenario Macro'!$C$3)/1000000,IF($F121="BRL",(($R121/'[1]Escenario Macro'!$C$7)*'[1]Escenario Macro'!$C$3)/1000000,""))))))))</f>
        <v>134005.66161507773</v>
      </c>
      <c r="Q121" s="770">
        <f>P121/'[1]Escenario Macro'!$C$3*1000</f>
        <v>36514.202229745759</v>
      </c>
      <c r="R121" s="769">
        <v>850000</v>
      </c>
      <c r="S121" s="769">
        <v>129561.75883580204</v>
      </c>
      <c r="T121" s="770">
        <v>37624.037366760283</v>
      </c>
      <c r="U121" s="771"/>
      <c r="V121" s="771"/>
    </row>
    <row r="122" spans="1:22" s="772" customFormat="1" ht="15.45" customHeight="1">
      <c r="A122" s="760" t="s">
        <v>622</v>
      </c>
      <c r="B122" s="760" t="s">
        <v>639</v>
      </c>
      <c r="C122" s="760" t="s">
        <v>1042</v>
      </c>
      <c r="D122" s="761" t="s">
        <v>1045</v>
      </c>
      <c r="E122" s="760" t="s">
        <v>1062</v>
      </c>
      <c r="F122" s="762" t="s">
        <v>971</v>
      </c>
      <c r="G122" s="763">
        <v>45840</v>
      </c>
      <c r="H122" s="763">
        <v>48014</v>
      </c>
      <c r="I122" s="775">
        <f t="shared" si="2"/>
        <v>5.956164383561644</v>
      </c>
      <c r="J122" s="765" t="s">
        <v>1005</v>
      </c>
      <c r="K122" s="766">
        <v>1.6500000000000001E-2</v>
      </c>
      <c r="L122" s="767" t="s">
        <v>1035</v>
      </c>
      <c r="M122" s="767" t="s">
        <v>1036</v>
      </c>
      <c r="N122" s="767" t="s">
        <v>1040</v>
      </c>
      <c r="O122" s="768" t="s">
        <v>1053</v>
      </c>
      <c r="P122" s="769"/>
      <c r="Q122" s="770">
        <f>P122/'[1]Escenario Macro'!$C$3*1000</f>
        <v>0</v>
      </c>
      <c r="R122" s="769">
        <v>850000</v>
      </c>
      <c r="S122" s="769">
        <v>129561.75883580204</v>
      </c>
      <c r="T122" s="770">
        <v>37624.037366760283</v>
      </c>
      <c r="U122" s="771"/>
      <c r="V122" s="771"/>
    </row>
    <row r="123" spans="1:22" s="772" customFormat="1" ht="15.45" customHeight="1">
      <c r="A123" s="760" t="s">
        <v>622</v>
      </c>
      <c r="B123" s="760" t="s">
        <v>639</v>
      </c>
      <c r="C123" s="760" t="s">
        <v>1042</v>
      </c>
      <c r="D123" s="761" t="s">
        <v>1045</v>
      </c>
      <c r="E123" s="760" t="s">
        <v>1062</v>
      </c>
      <c r="F123" s="762" t="s">
        <v>971</v>
      </c>
      <c r="G123" s="763">
        <v>45922</v>
      </c>
      <c r="H123" s="763">
        <v>48014</v>
      </c>
      <c r="I123" s="775">
        <f t="shared" si="2"/>
        <v>5.7315068493150685</v>
      </c>
      <c r="J123" s="765" t="s">
        <v>1005</v>
      </c>
      <c r="K123" s="766">
        <v>1.6500000000000001E-2</v>
      </c>
      <c r="L123" s="767" t="s">
        <v>1035</v>
      </c>
      <c r="M123" s="767" t="s">
        <v>1036</v>
      </c>
      <c r="N123" s="767" t="s">
        <v>1040</v>
      </c>
      <c r="O123" s="768" t="s">
        <v>1053</v>
      </c>
      <c r="P123" s="769"/>
      <c r="Q123" s="770">
        <f>P123/'[1]Escenario Macro'!$C$3*1000</f>
        <v>0</v>
      </c>
      <c r="R123" s="769">
        <v>480000</v>
      </c>
      <c r="S123" s="769">
        <v>73164.287342570577</v>
      </c>
      <c r="T123" s="770">
        <v>21246.515218876397</v>
      </c>
      <c r="U123" s="771"/>
      <c r="V123" s="771"/>
    </row>
    <row r="124" spans="1:22" s="772" customFormat="1" ht="15.45" customHeight="1">
      <c r="A124" s="760" t="s">
        <v>622</v>
      </c>
      <c r="B124" s="760" t="s">
        <v>639</v>
      </c>
      <c r="C124" s="760" t="s">
        <v>1042</v>
      </c>
      <c r="D124" s="761" t="s">
        <v>1045</v>
      </c>
      <c r="E124" s="760" t="s">
        <v>1062</v>
      </c>
      <c r="F124" s="762" t="s">
        <v>971</v>
      </c>
      <c r="G124" s="763">
        <v>45980</v>
      </c>
      <c r="H124" s="763">
        <v>48014</v>
      </c>
      <c r="I124" s="775">
        <f t="shared" si="2"/>
        <v>5.5726027397260278</v>
      </c>
      <c r="J124" s="765" t="s">
        <v>1005</v>
      </c>
      <c r="K124" s="766">
        <v>1.6500000000000001E-2</v>
      </c>
      <c r="L124" s="767" t="s">
        <v>1035</v>
      </c>
      <c r="M124" s="767" t="s">
        <v>1036</v>
      </c>
      <c r="N124" s="767" t="s">
        <v>1040</v>
      </c>
      <c r="O124" s="768" t="s">
        <v>1053</v>
      </c>
      <c r="P124" s="769"/>
      <c r="Q124" s="770">
        <f>P124/'[1]Escenario Macro'!$C$3*1000</f>
        <v>0</v>
      </c>
      <c r="R124" s="769">
        <v>100000</v>
      </c>
      <c r="S124" s="769">
        <v>15242.559863035534</v>
      </c>
      <c r="T124" s="770">
        <v>4426.3573372659148</v>
      </c>
      <c r="U124" s="771"/>
      <c r="V124" s="771"/>
    </row>
    <row r="125" spans="1:22" s="772" customFormat="1" ht="15.45" customHeight="1">
      <c r="A125" s="760" t="s">
        <v>622</v>
      </c>
      <c r="B125" s="760" t="s">
        <v>639</v>
      </c>
      <c r="C125" s="760" t="s">
        <v>1042</v>
      </c>
      <c r="D125" s="761" t="s">
        <v>1045</v>
      </c>
      <c r="E125" s="760" t="s">
        <v>1065</v>
      </c>
      <c r="F125" s="762" t="s">
        <v>971</v>
      </c>
      <c r="G125" s="763">
        <v>46007</v>
      </c>
      <c r="H125" s="763">
        <v>48014</v>
      </c>
      <c r="I125" s="775">
        <f t="shared" si="2"/>
        <v>5.4986301369863018</v>
      </c>
      <c r="J125" s="765" t="s">
        <v>1005</v>
      </c>
      <c r="K125" s="766">
        <v>1.6500000000000001E-2</v>
      </c>
      <c r="L125" s="767" t="s">
        <v>1035</v>
      </c>
      <c r="M125" s="767" t="s">
        <v>1036</v>
      </c>
      <c r="N125" s="767" t="s">
        <v>1040</v>
      </c>
      <c r="O125" s="768">
        <v>30000000</v>
      </c>
      <c r="P125" s="769">
        <f>IF($F125="",0,IF($F125="COP",$O125/1000000,IF($F125="USD",($R125*'[1]Escenario Macro'!$C$3)/1000000,IF($F125="UVR",($R125*'[1]Escenario Macro'!$C$9)/1000000,IF($F125="PEN",(($R125/'[1]Escenario Macro'!$C$8)*'[1]Escenario Macro'!$C$3)/1000000,IF($F125="CLP",(($R125/'[1]Escenario Macro'!$C$6)*'[1]Escenario Macro'!$C$3)/1000000,IF($F125="UF",((($R125*'[1]Escenario Macro'!$C$5)/'[1]Escenario Macro'!$C$6)*'[1]Escenario Macro'!$C$3)/1000000,IF($F125="BRL",(($R125/'[1]Escenario Macro'!$C$7)*'[1]Escenario Macro'!$C$3)/1000000,""))))))))</f>
        <v>28377.669518487051</v>
      </c>
      <c r="Q125" s="770">
        <f>P125/'[1]Escenario Macro'!$C$3*1000</f>
        <v>7732.4192957108662</v>
      </c>
      <c r="R125" s="769">
        <v>180000</v>
      </c>
      <c r="S125" s="769">
        <v>27436.607753463963</v>
      </c>
      <c r="T125" s="770">
        <v>7967.4432070786479</v>
      </c>
      <c r="U125" s="771"/>
      <c r="V125" s="771"/>
    </row>
    <row r="126" spans="1:22" s="772" customFormat="1" ht="15.45" customHeight="1">
      <c r="A126" s="760" t="s">
        <v>622</v>
      </c>
      <c r="B126" s="760" t="s">
        <v>639</v>
      </c>
      <c r="C126" s="760" t="s">
        <v>1061</v>
      </c>
      <c r="D126" s="761" t="s">
        <v>1045</v>
      </c>
      <c r="E126" s="760" t="s">
        <v>1062</v>
      </c>
      <c r="F126" s="762" t="s">
        <v>1013</v>
      </c>
      <c r="G126" s="763">
        <v>44319</v>
      </c>
      <c r="H126" s="763">
        <v>46147</v>
      </c>
      <c r="I126" s="775">
        <f t="shared" si="2"/>
        <v>5.0082191780821921</v>
      </c>
      <c r="J126" s="765" t="s">
        <v>921</v>
      </c>
      <c r="K126" s="766">
        <v>2.1299999999999999E-2</v>
      </c>
      <c r="L126" s="767" t="s">
        <v>1039</v>
      </c>
      <c r="M126" s="767" t="s">
        <v>1036</v>
      </c>
      <c r="N126" s="767" t="s">
        <v>1040</v>
      </c>
      <c r="O126" s="768" t="s">
        <v>1053</v>
      </c>
      <c r="P126" s="769"/>
      <c r="Q126" s="770">
        <f>P126/'[1]Escenario Macro'!$C$3*1000</f>
        <v>0</v>
      </c>
      <c r="R126" s="769">
        <v>0</v>
      </c>
      <c r="S126" s="769">
        <v>0</v>
      </c>
      <c r="T126" s="770">
        <v>0</v>
      </c>
      <c r="U126" s="771"/>
      <c r="V126" s="771"/>
    </row>
    <row r="127" spans="1:22" s="772" customFormat="1" ht="15.45" customHeight="1">
      <c r="A127" s="760" t="s">
        <v>622</v>
      </c>
      <c r="B127" s="760" t="s">
        <v>1063</v>
      </c>
      <c r="C127" s="760" t="s">
        <v>1042</v>
      </c>
      <c r="D127" s="761" t="s">
        <v>1045</v>
      </c>
      <c r="E127" s="760" t="s">
        <v>1062</v>
      </c>
      <c r="F127" s="762" t="s">
        <v>590</v>
      </c>
      <c r="G127" s="763">
        <v>46099</v>
      </c>
      <c r="H127" s="763">
        <v>48643</v>
      </c>
      <c r="I127" s="775">
        <f t="shared" si="2"/>
        <v>6.9698630136986299</v>
      </c>
      <c r="J127" s="765" t="s">
        <v>990</v>
      </c>
      <c r="K127" s="766">
        <v>1.7500000000000002E-2</v>
      </c>
      <c r="L127" s="767" t="s">
        <v>1035</v>
      </c>
      <c r="M127" s="767" t="s">
        <v>1036</v>
      </c>
      <c r="N127" s="767" t="s">
        <v>1040</v>
      </c>
      <c r="O127" s="768" t="s">
        <v>1053</v>
      </c>
      <c r="P127" s="769"/>
      <c r="Q127" s="770">
        <f>P127/'[1]Escenario Macro'!$C$3*1000</f>
        <v>0</v>
      </c>
      <c r="R127" s="769">
        <v>54000000</v>
      </c>
      <c r="S127" s="769">
        <v>185953.86</v>
      </c>
      <c r="T127" s="770">
        <v>53999.999999999993</v>
      </c>
      <c r="U127" s="771"/>
      <c r="V127" s="771"/>
    </row>
    <row r="128" spans="1:22" s="772" customFormat="1" ht="15.45" customHeight="1">
      <c r="A128" s="760" t="s">
        <v>622</v>
      </c>
      <c r="B128" s="760" t="s">
        <v>1063</v>
      </c>
      <c r="C128" s="760" t="s">
        <v>1061</v>
      </c>
      <c r="D128" s="761" t="s">
        <v>1045</v>
      </c>
      <c r="F128" s="762" t="s">
        <v>590</v>
      </c>
      <c r="G128" s="763">
        <v>46099</v>
      </c>
      <c r="H128" s="763">
        <v>48643</v>
      </c>
      <c r="I128" s="775">
        <f t="shared" si="2"/>
        <v>6.9698630136986299</v>
      </c>
      <c r="J128" s="765" t="s">
        <v>921</v>
      </c>
      <c r="K128" s="766">
        <v>3.7159999999999999E-2</v>
      </c>
      <c r="L128" s="767" t="s">
        <v>1039</v>
      </c>
      <c r="M128" s="778"/>
      <c r="N128" s="778"/>
      <c r="O128" s="778"/>
      <c r="P128" s="778"/>
      <c r="Q128" s="778"/>
      <c r="R128" s="778">
        <v>-399348.32</v>
      </c>
      <c r="S128" s="778">
        <v>-1375.1918812688</v>
      </c>
      <c r="T128" s="772">
        <v>-399.34832</v>
      </c>
      <c r="U128" s="780"/>
      <c r="V128" s="771"/>
    </row>
    <row r="129" spans="1:22" s="772" customFormat="1" ht="15.45" customHeight="1">
      <c r="A129" s="760" t="s">
        <v>622</v>
      </c>
      <c r="B129" s="760" t="s">
        <v>1063</v>
      </c>
      <c r="C129" s="760" t="s">
        <v>1061</v>
      </c>
      <c r="D129" s="761" t="s">
        <v>1045</v>
      </c>
      <c r="F129" s="762" t="s">
        <v>590</v>
      </c>
      <c r="G129" s="763">
        <v>46099</v>
      </c>
      <c r="H129" s="763">
        <v>48643</v>
      </c>
      <c r="I129" s="775">
        <f t="shared" si="2"/>
        <v>6.9698630136986299</v>
      </c>
      <c r="J129" s="765" t="s">
        <v>921</v>
      </c>
      <c r="K129" s="766">
        <v>3.7159999999999999E-2</v>
      </c>
      <c r="L129" s="767" t="s">
        <v>1039</v>
      </c>
      <c r="M129" s="778"/>
      <c r="N129" s="778"/>
      <c r="O129" s="778"/>
      <c r="P129" s="778"/>
      <c r="Q129" s="778"/>
      <c r="R129" s="778">
        <v>-548445</v>
      </c>
      <c r="S129" s="778">
        <v>-1888.6197175500001</v>
      </c>
      <c r="T129" s="772">
        <v>-548.44499999999994</v>
      </c>
      <c r="U129" s="780"/>
      <c r="V129" s="771"/>
    </row>
    <row r="130" spans="1:22" s="772" customFormat="1" ht="15.45" customHeight="1">
      <c r="A130" s="760" t="s">
        <v>622</v>
      </c>
      <c r="B130" s="760" t="s">
        <v>1063</v>
      </c>
      <c r="C130" s="760" t="s">
        <v>1061</v>
      </c>
      <c r="D130" s="761" t="s">
        <v>1045</v>
      </c>
      <c r="F130" s="762" t="s">
        <v>590</v>
      </c>
      <c r="G130" s="763">
        <v>46099</v>
      </c>
      <c r="H130" s="763">
        <v>48643</v>
      </c>
      <c r="I130" s="775">
        <f t="shared" si="2"/>
        <v>6.9698630136986299</v>
      </c>
      <c r="J130" s="765" t="s">
        <v>921</v>
      </c>
      <c r="K130" s="766">
        <v>3.7159999999999999E-2</v>
      </c>
      <c r="L130" s="767" t="s">
        <v>1039</v>
      </c>
      <c r="M130" s="778"/>
      <c r="N130" s="778"/>
      <c r="O130" s="778"/>
      <c r="P130" s="778"/>
      <c r="Q130" s="778"/>
      <c r="R130" s="778">
        <v>-728897.28</v>
      </c>
      <c r="S130" s="781">
        <v>-2510.0233844352001</v>
      </c>
      <c r="T130" s="772">
        <v>-728.89728000000002</v>
      </c>
      <c r="U130" s="780"/>
      <c r="V130" s="771"/>
    </row>
    <row r="131" spans="1:22" s="772" customFormat="1" ht="15.45" customHeight="1">
      <c r="A131" s="760" t="s">
        <v>647</v>
      </c>
      <c r="B131" s="760" t="s">
        <v>702</v>
      </c>
      <c r="C131" s="760" t="s">
        <v>1042</v>
      </c>
      <c r="D131" s="761" t="s">
        <v>1045</v>
      </c>
      <c r="E131" s="772" t="s">
        <v>1066</v>
      </c>
      <c r="F131" s="762" t="s">
        <v>590</v>
      </c>
      <c r="G131" s="763">
        <v>46030</v>
      </c>
      <c r="H131" s="763">
        <v>47834</v>
      </c>
      <c r="I131" s="775">
        <f t="shared" si="2"/>
        <v>4.9424657534246572</v>
      </c>
      <c r="J131" s="765" t="s">
        <v>990</v>
      </c>
      <c r="K131" s="766">
        <v>2.1299999999999999E-2</v>
      </c>
      <c r="L131" s="767" t="s">
        <v>1035</v>
      </c>
      <c r="M131" s="778"/>
      <c r="N131" s="778"/>
      <c r="O131" s="778"/>
      <c r="P131" s="778"/>
      <c r="Q131" s="778"/>
      <c r="R131" s="778">
        <v>131106283.75999999</v>
      </c>
      <c r="S131" s="778">
        <v>451476.24786083272</v>
      </c>
      <c r="T131" s="772">
        <v>131106.27219292446</v>
      </c>
      <c r="U131" s="780"/>
      <c r="V131" s="771"/>
    </row>
    <row r="132" spans="1:22" s="772" customFormat="1" ht="15.45" customHeight="1">
      <c r="A132" s="760" t="s">
        <v>647</v>
      </c>
      <c r="B132" s="760" t="s">
        <v>702</v>
      </c>
      <c r="C132" s="760" t="s">
        <v>1061</v>
      </c>
      <c r="D132" s="761" t="s">
        <v>1045</v>
      </c>
      <c r="E132" s="772" t="s">
        <v>1067</v>
      </c>
      <c r="F132" s="762" t="s">
        <v>590</v>
      </c>
      <c r="G132" s="763">
        <v>46030</v>
      </c>
      <c r="H132" s="763">
        <v>49248</v>
      </c>
      <c r="I132" s="775">
        <f t="shared" si="2"/>
        <v>8.8164383561643831</v>
      </c>
      <c r="J132" s="765" t="s">
        <v>921</v>
      </c>
      <c r="K132" s="766">
        <v>2.1299999999999999E-2</v>
      </c>
      <c r="L132" s="767" t="s">
        <v>1039</v>
      </c>
      <c r="M132" s="778"/>
      <c r="N132" s="778"/>
      <c r="O132" s="778"/>
      <c r="P132" s="778"/>
      <c r="Q132" s="778"/>
      <c r="R132" s="778">
        <v>110456.71</v>
      </c>
      <c r="S132" s="778">
        <v>380.36762198890005</v>
      </c>
      <c r="T132" s="772">
        <v>110.45671000000002</v>
      </c>
      <c r="U132" s="780"/>
      <c r="V132" s="771"/>
    </row>
    <row r="133" spans="1:22" s="772" customFormat="1" ht="15.45" customHeight="1">
      <c r="A133" s="760" t="s">
        <v>647</v>
      </c>
      <c r="B133" s="760" t="s">
        <v>702</v>
      </c>
      <c r="C133" s="760" t="s">
        <v>1061</v>
      </c>
      <c r="D133" s="761" t="s">
        <v>1045</v>
      </c>
      <c r="F133" s="762" t="s">
        <v>590</v>
      </c>
      <c r="G133" s="763">
        <v>46030</v>
      </c>
      <c r="H133" s="763">
        <v>49248</v>
      </c>
      <c r="I133" s="775">
        <f t="shared" si="2"/>
        <v>8.8164383561643831</v>
      </c>
      <c r="J133" s="765" t="s">
        <v>921</v>
      </c>
      <c r="K133" s="766">
        <v>2.1299999999999999E-2</v>
      </c>
      <c r="L133" s="767" t="s">
        <v>1039</v>
      </c>
      <c r="M133" s="778"/>
      <c r="N133" s="778"/>
      <c r="O133" s="778"/>
      <c r="P133" s="778"/>
      <c r="Q133" s="778"/>
      <c r="R133" s="778">
        <v>194182.85</v>
      </c>
      <c r="S133" s="778">
        <v>668.68612043150006</v>
      </c>
      <c r="T133" s="772">
        <v>194.18285000000003</v>
      </c>
      <c r="U133" s="780"/>
      <c r="V133" s="771"/>
    </row>
    <row r="134" spans="1:22" s="772" customFormat="1" ht="15.45" customHeight="1">
      <c r="A134" s="760" t="s">
        <v>647</v>
      </c>
      <c r="B134" s="760" t="s">
        <v>702</v>
      </c>
      <c r="C134" s="760" t="s">
        <v>1061</v>
      </c>
      <c r="D134" s="761" t="s">
        <v>1045</v>
      </c>
      <c r="F134" s="762" t="s">
        <v>590</v>
      </c>
      <c r="G134" s="763">
        <v>46030</v>
      </c>
      <c r="H134" s="763">
        <v>49248</v>
      </c>
      <c r="I134" s="775">
        <f t="shared" si="2"/>
        <v>8.8164383561643831</v>
      </c>
      <c r="J134" s="765" t="s">
        <v>921</v>
      </c>
      <c r="K134" s="766">
        <v>2.1299999999999999E-2</v>
      </c>
      <c r="L134" s="767" t="s">
        <v>1039</v>
      </c>
      <c r="M134" s="778"/>
      <c r="N134" s="778"/>
      <c r="O134" s="778"/>
      <c r="P134" s="778"/>
      <c r="Q134" s="778"/>
      <c r="R134" s="778">
        <v>65109.5</v>
      </c>
      <c r="S134" s="778">
        <v>224.21042310500002</v>
      </c>
      <c r="T134" s="772">
        <v>65.109499999999997</v>
      </c>
      <c r="U134" s="780"/>
      <c r="V134" s="771"/>
    </row>
    <row r="135" spans="1:22" s="772" customFormat="1" ht="15.45" customHeight="1">
      <c r="F135" s="778"/>
      <c r="G135" s="778"/>
      <c r="H135" s="778"/>
      <c r="I135" s="778"/>
      <c r="J135" s="778"/>
      <c r="K135" s="779"/>
      <c r="L135" s="778"/>
      <c r="M135" s="778"/>
      <c r="N135" s="778"/>
      <c r="O135" s="778"/>
      <c r="P135" s="778"/>
      <c r="Q135" s="778"/>
      <c r="R135" s="778"/>
      <c r="S135" s="778"/>
      <c r="U135" s="780"/>
      <c r="V135" s="771"/>
    </row>
    <row r="136" spans="1:22" s="772" customFormat="1" ht="15.45" customHeight="1">
      <c r="F136" s="778"/>
      <c r="G136" s="778"/>
      <c r="H136" s="778"/>
      <c r="I136" s="778"/>
      <c r="J136" s="778"/>
      <c r="K136" s="779"/>
      <c r="L136" s="778"/>
      <c r="M136" s="778"/>
      <c r="N136" s="778"/>
      <c r="O136" s="778"/>
      <c r="P136" s="778"/>
      <c r="Q136" s="778"/>
      <c r="R136" s="778"/>
      <c r="S136" s="778"/>
      <c r="U136" s="780"/>
      <c r="V136" s="771"/>
    </row>
    <row r="137" spans="1:22" s="772" customFormat="1" ht="15.45" customHeight="1">
      <c r="F137" s="778"/>
      <c r="G137" s="778"/>
      <c r="H137" s="778"/>
      <c r="I137" s="778"/>
      <c r="J137" s="778"/>
      <c r="K137" s="779"/>
      <c r="L137" s="778"/>
      <c r="M137" s="778"/>
      <c r="N137" s="778"/>
      <c r="O137" s="778"/>
      <c r="P137" s="778"/>
      <c r="Q137" s="778"/>
      <c r="R137" s="778"/>
      <c r="S137" s="778"/>
      <c r="U137" s="780"/>
      <c r="V137" s="771"/>
    </row>
    <row r="138" spans="1:22" s="772" customFormat="1" ht="15.45" customHeight="1">
      <c r="F138" s="778"/>
      <c r="G138" s="778"/>
      <c r="H138" s="778"/>
      <c r="I138" s="778"/>
      <c r="J138" s="778"/>
      <c r="K138" s="779"/>
      <c r="L138" s="778"/>
      <c r="M138" s="778"/>
      <c r="N138" s="778"/>
      <c r="O138" s="778"/>
      <c r="P138" s="778"/>
      <c r="Q138" s="778"/>
      <c r="R138" s="778"/>
      <c r="S138" s="778"/>
      <c r="U138" s="780"/>
      <c r="V138" s="771"/>
    </row>
    <row r="139" spans="1:22" s="772" customFormat="1" ht="15.45" customHeight="1">
      <c r="F139" s="778"/>
      <c r="G139" s="778"/>
      <c r="H139" s="778"/>
      <c r="I139" s="778"/>
      <c r="J139" s="778"/>
      <c r="K139" s="779"/>
      <c r="L139" s="778"/>
      <c r="M139" s="778"/>
      <c r="N139" s="778"/>
      <c r="O139" s="778"/>
      <c r="P139" s="778"/>
      <c r="Q139" s="778"/>
      <c r="R139" s="778"/>
      <c r="S139" s="778"/>
      <c r="U139" s="780"/>
      <c r="V139" s="771"/>
    </row>
    <row r="140" spans="1:22" s="772" customFormat="1" ht="15.45" customHeight="1">
      <c r="F140" s="778"/>
      <c r="G140" s="778"/>
      <c r="H140" s="778"/>
      <c r="I140" s="778"/>
      <c r="J140" s="778"/>
      <c r="K140" s="779"/>
      <c r="L140" s="778"/>
      <c r="M140" s="778"/>
      <c r="N140" s="778"/>
      <c r="O140" s="778"/>
      <c r="P140" s="778"/>
      <c r="Q140" s="778"/>
      <c r="R140" s="778"/>
      <c r="S140" s="778"/>
      <c r="U140" s="780"/>
      <c r="V140" s="771"/>
    </row>
    <row r="141" spans="1:22" s="772" customFormat="1" ht="15.45" customHeight="1">
      <c r="F141" s="778"/>
      <c r="G141" s="778"/>
      <c r="H141" s="778"/>
      <c r="I141" s="778"/>
      <c r="J141" s="778"/>
      <c r="K141" s="779"/>
      <c r="L141" s="778"/>
      <c r="M141" s="778"/>
      <c r="N141" s="778"/>
      <c r="O141" s="778"/>
      <c r="P141" s="778"/>
      <c r="Q141" s="778"/>
      <c r="R141" s="778"/>
      <c r="S141" s="778"/>
      <c r="U141" s="780"/>
      <c r="V141" s="771"/>
    </row>
    <row r="142" spans="1:22" s="772" customFormat="1" ht="15.45" customHeight="1">
      <c r="F142" s="778"/>
      <c r="G142" s="778"/>
      <c r="H142" s="778"/>
      <c r="I142" s="778"/>
      <c r="J142" s="778"/>
      <c r="K142" s="779"/>
      <c r="L142" s="778"/>
      <c r="M142" s="778"/>
      <c r="N142" s="778"/>
      <c r="O142" s="778"/>
      <c r="P142" s="778"/>
      <c r="Q142" s="778"/>
      <c r="R142" s="778"/>
      <c r="S142" s="778"/>
      <c r="U142" s="780"/>
      <c r="V142" s="771"/>
    </row>
    <row r="143" spans="1:22" s="772" customFormat="1" ht="15.45" customHeight="1">
      <c r="F143" s="778"/>
      <c r="G143" s="778"/>
      <c r="H143" s="778"/>
      <c r="I143" s="778"/>
      <c r="J143" s="778"/>
      <c r="K143" s="779"/>
      <c r="L143" s="778"/>
      <c r="M143" s="778"/>
      <c r="N143" s="778"/>
      <c r="O143" s="778"/>
      <c r="P143" s="778"/>
      <c r="Q143" s="778"/>
      <c r="R143" s="778"/>
      <c r="S143" s="778"/>
      <c r="U143" s="780"/>
      <c r="V143" s="771"/>
    </row>
    <row r="144" spans="1:22" s="772" customFormat="1" ht="15.45" customHeight="1">
      <c r="F144" s="778"/>
      <c r="G144" s="778"/>
      <c r="H144" s="778"/>
      <c r="I144" s="778"/>
      <c r="J144" s="778"/>
      <c r="K144" s="779"/>
      <c r="L144" s="778"/>
      <c r="M144" s="778"/>
      <c r="N144" s="778"/>
      <c r="O144" s="778"/>
      <c r="P144" s="778"/>
      <c r="Q144" s="778"/>
      <c r="R144" s="778"/>
      <c r="S144" s="778"/>
      <c r="U144" s="780"/>
      <c r="V144" s="771"/>
    </row>
    <row r="145" spans="6:22" s="772" customFormat="1" ht="15.45" customHeight="1">
      <c r="F145" s="778"/>
      <c r="G145" s="778"/>
      <c r="H145" s="778"/>
      <c r="I145" s="778"/>
      <c r="J145" s="778"/>
      <c r="K145" s="779"/>
      <c r="L145" s="778"/>
      <c r="M145" s="778"/>
      <c r="N145" s="778"/>
      <c r="O145" s="778"/>
      <c r="P145" s="778"/>
      <c r="Q145" s="778"/>
      <c r="R145" s="778"/>
      <c r="S145" s="778"/>
      <c r="U145" s="780"/>
      <c r="V145" s="771"/>
    </row>
    <row r="146" spans="6:22" s="772" customFormat="1" ht="15.45" customHeight="1">
      <c r="F146" s="778"/>
      <c r="G146" s="778"/>
      <c r="H146" s="778"/>
      <c r="I146" s="778"/>
      <c r="J146" s="778"/>
      <c r="K146" s="779"/>
      <c r="L146" s="778"/>
      <c r="M146" s="778"/>
      <c r="N146" s="778"/>
      <c r="O146" s="778"/>
      <c r="P146" s="778"/>
      <c r="Q146" s="778"/>
      <c r="R146" s="778"/>
      <c r="S146" s="778"/>
      <c r="U146" s="780"/>
      <c r="V146" s="771"/>
    </row>
    <row r="147" spans="6:22" s="772" customFormat="1" ht="15.45" customHeight="1">
      <c r="F147" s="778"/>
      <c r="G147" s="778"/>
      <c r="H147" s="778"/>
      <c r="I147" s="778"/>
      <c r="J147" s="778"/>
      <c r="K147" s="779"/>
      <c r="L147" s="778"/>
      <c r="M147" s="778"/>
      <c r="N147" s="778"/>
      <c r="O147" s="778"/>
      <c r="P147" s="778"/>
      <c r="Q147" s="778"/>
      <c r="R147" s="778"/>
      <c r="S147" s="778"/>
      <c r="U147" s="780"/>
      <c r="V147" s="771"/>
    </row>
    <row r="148" spans="6:22" s="772" customFormat="1" ht="15.45" customHeight="1">
      <c r="F148" s="778"/>
      <c r="G148" s="778"/>
      <c r="H148" s="778"/>
      <c r="I148" s="778"/>
      <c r="J148" s="778"/>
      <c r="K148" s="779"/>
      <c r="L148" s="778"/>
      <c r="M148" s="778"/>
      <c r="N148" s="778"/>
      <c r="O148" s="778"/>
      <c r="P148" s="778"/>
      <c r="Q148" s="778"/>
      <c r="R148" s="778"/>
      <c r="S148" s="778"/>
      <c r="U148" s="780"/>
      <c r="V148" s="771"/>
    </row>
    <row r="149" spans="6:22" s="772" customFormat="1" ht="15.45" customHeight="1">
      <c r="F149" s="778"/>
      <c r="G149" s="778"/>
      <c r="H149" s="778"/>
      <c r="I149" s="778"/>
      <c r="J149" s="778"/>
      <c r="K149" s="779"/>
      <c r="L149" s="778"/>
      <c r="M149" s="778"/>
      <c r="N149" s="778"/>
      <c r="O149" s="778"/>
      <c r="P149" s="778"/>
      <c r="Q149" s="778"/>
      <c r="R149" s="778"/>
      <c r="S149" s="778"/>
      <c r="U149" s="780"/>
      <c r="V149" s="771"/>
    </row>
    <row r="150" spans="6:22" s="772" customFormat="1" ht="15.45" customHeight="1">
      <c r="F150" s="778"/>
      <c r="G150" s="778"/>
      <c r="H150" s="778"/>
      <c r="I150" s="778"/>
      <c r="J150" s="778"/>
      <c r="K150" s="779"/>
      <c r="L150" s="778"/>
      <c r="M150" s="778"/>
      <c r="N150" s="778"/>
      <c r="O150" s="778"/>
      <c r="P150" s="778"/>
      <c r="Q150" s="778"/>
      <c r="R150" s="778"/>
      <c r="S150" s="778"/>
      <c r="U150" s="780"/>
      <c r="V150" s="771"/>
    </row>
    <row r="151" spans="6:22" s="772" customFormat="1" ht="15.45" customHeight="1">
      <c r="F151" s="778"/>
      <c r="G151" s="778"/>
      <c r="H151" s="778"/>
      <c r="I151" s="778"/>
      <c r="J151" s="778"/>
      <c r="K151" s="779"/>
      <c r="L151" s="778"/>
      <c r="M151" s="778"/>
      <c r="N151" s="778"/>
      <c r="O151" s="778"/>
      <c r="P151" s="778"/>
      <c r="Q151" s="778"/>
      <c r="R151" s="778"/>
      <c r="S151" s="778"/>
      <c r="U151" s="780"/>
      <c r="V151" s="771"/>
    </row>
    <row r="152" spans="6:22" s="772" customFormat="1" ht="15.45" customHeight="1">
      <c r="F152" s="778"/>
      <c r="G152" s="778"/>
      <c r="H152" s="778"/>
      <c r="I152" s="778"/>
      <c r="J152" s="778"/>
      <c r="K152" s="779"/>
      <c r="L152" s="778"/>
      <c r="M152" s="778"/>
      <c r="N152" s="778"/>
      <c r="O152" s="778"/>
      <c r="P152" s="778"/>
      <c r="Q152" s="778"/>
      <c r="R152" s="778"/>
      <c r="S152" s="778"/>
      <c r="U152" s="780"/>
      <c r="V152" s="771"/>
    </row>
    <row r="153" spans="6:22" s="772" customFormat="1" ht="15.45" customHeight="1">
      <c r="F153" s="778"/>
      <c r="G153" s="778"/>
      <c r="H153" s="778"/>
      <c r="I153" s="778"/>
      <c r="J153" s="778"/>
      <c r="K153" s="779"/>
      <c r="L153" s="778"/>
      <c r="M153" s="778"/>
      <c r="N153" s="778"/>
      <c r="O153" s="778"/>
      <c r="P153" s="778"/>
      <c r="Q153" s="778"/>
      <c r="R153" s="778"/>
      <c r="S153" s="778"/>
      <c r="U153" s="780"/>
      <c r="V153" s="771"/>
    </row>
    <row r="154" spans="6:22" s="772" customFormat="1" ht="15.45" customHeight="1">
      <c r="F154" s="778"/>
      <c r="G154" s="778"/>
      <c r="H154" s="778"/>
      <c r="I154" s="778"/>
      <c r="J154" s="778"/>
      <c r="K154" s="779"/>
      <c r="L154" s="778"/>
      <c r="M154" s="778"/>
      <c r="N154" s="778"/>
      <c r="O154" s="778"/>
      <c r="P154" s="778"/>
      <c r="Q154" s="778"/>
      <c r="R154" s="778"/>
      <c r="S154" s="778"/>
      <c r="U154" s="780"/>
      <c r="V154" s="771"/>
    </row>
    <row r="155" spans="6:22" s="772" customFormat="1" ht="15.45" customHeight="1">
      <c r="F155" s="778"/>
      <c r="G155" s="778"/>
      <c r="H155" s="778"/>
      <c r="I155" s="778"/>
      <c r="J155" s="778"/>
      <c r="K155" s="779"/>
      <c r="L155" s="778"/>
      <c r="M155" s="778"/>
      <c r="N155" s="778"/>
      <c r="O155" s="778"/>
      <c r="P155" s="778"/>
      <c r="Q155" s="778"/>
      <c r="R155" s="778"/>
      <c r="S155" s="778"/>
      <c r="U155" s="780"/>
      <c r="V155" s="771"/>
    </row>
    <row r="156" spans="6:22" s="772" customFormat="1" ht="15.45" customHeight="1">
      <c r="F156" s="778"/>
      <c r="G156" s="778"/>
      <c r="H156" s="778"/>
      <c r="I156" s="778"/>
      <c r="J156" s="778"/>
      <c r="K156" s="779"/>
      <c r="L156" s="778"/>
      <c r="M156" s="778"/>
      <c r="N156" s="778"/>
      <c r="O156" s="778"/>
      <c r="P156" s="778"/>
      <c r="Q156" s="778"/>
      <c r="R156" s="778"/>
      <c r="S156" s="778"/>
      <c r="U156" s="780"/>
      <c r="V156" s="771"/>
    </row>
    <row r="157" spans="6:22" s="772" customFormat="1" ht="15.45" customHeight="1">
      <c r="F157" s="778"/>
      <c r="G157" s="778"/>
      <c r="H157" s="778"/>
      <c r="I157" s="778"/>
      <c r="J157" s="778"/>
      <c r="K157" s="779"/>
      <c r="L157" s="778"/>
      <c r="M157" s="778"/>
      <c r="N157" s="778"/>
      <c r="O157" s="778"/>
      <c r="P157" s="778"/>
      <c r="Q157" s="778"/>
      <c r="R157" s="778"/>
      <c r="S157" s="778"/>
      <c r="U157" s="780"/>
      <c r="V157" s="771"/>
    </row>
    <row r="158" spans="6:22" s="772" customFormat="1" ht="15.45" customHeight="1">
      <c r="F158" s="778"/>
      <c r="G158" s="778"/>
      <c r="H158" s="778"/>
      <c r="I158" s="778"/>
      <c r="J158" s="778"/>
      <c r="K158" s="779"/>
      <c r="L158" s="778"/>
      <c r="M158" s="778"/>
      <c r="N158" s="778"/>
      <c r="O158" s="778"/>
      <c r="P158" s="778"/>
      <c r="Q158" s="778"/>
      <c r="R158" s="778"/>
      <c r="S158" s="778"/>
      <c r="U158" s="780"/>
      <c r="V158" s="771"/>
    </row>
    <row r="159" spans="6:22" s="772" customFormat="1" ht="15.45" customHeight="1">
      <c r="F159" s="778"/>
      <c r="G159" s="778"/>
      <c r="H159" s="778"/>
      <c r="I159" s="778"/>
      <c r="J159" s="778"/>
      <c r="K159" s="779"/>
      <c r="L159" s="778"/>
      <c r="M159" s="778"/>
      <c r="N159" s="778"/>
      <c r="O159" s="778"/>
      <c r="P159" s="778"/>
      <c r="Q159" s="778"/>
      <c r="R159" s="778"/>
      <c r="S159" s="778"/>
      <c r="U159" s="780"/>
      <c r="V159" s="771"/>
    </row>
    <row r="160" spans="6:22" s="772" customFormat="1" ht="15.45" customHeight="1">
      <c r="F160" s="778"/>
      <c r="G160" s="778"/>
      <c r="H160" s="778"/>
      <c r="I160" s="778"/>
      <c r="J160" s="778"/>
      <c r="K160" s="779"/>
      <c r="L160" s="778"/>
      <c r="M160" s="778"/>
      <c r="N160" s="778"/>
      <c r="O160" s="778"/>
      <c r="P160" s="778"/>
      <c r="Q160" s="778"/>
      <c r="R160" s="778"/>
      <c r="S160" s="778"/>
      <c r="U160" s="780"/>
      <c r="V160" s="771"/>
    </row>
    <row r="161" spans="6:22" s="772" customFormat="1" ht="15.45" customHeight="1">
      <c r="F161" s="778"/>
      <c r="G161" s="778"/>
      <c r="H161" s="778"/>
      <c r="I161" s="778"/>
      <c r="J161" s="778"/>
      <c r="K161" s="779"/>
      <c r="L161" s="778"/>
      <c r="M161" s="778"/>
      <c r="N161" s="778"/>
      <c r="O161" s="778"/>
      <c r="P161" s="778"/>
      <c r="Q161" s="778"/>
      <c r="R161" s="778"/>
      <c r="S161" s="778"/>
      <c r="U161" s="780"/>
      <c r="V161" s="771"/>
    </row>
    <row r="162" spans="6:22" s="772" customFormat="1" ht="15.45" customHeight="1">
      <c r="F162" s="778"/>
      <c r="G162" s="778"/>
      <c r="H162" s="778"/>
      <c r="I162" s="778"/>
      <c r="J162" s="778"/>
      <c r="K162" s="779"/>
      <c r="L162" s="778"/>
      <c r="M162" s="778"/>
      <c r="N162" s="778"/>
      <c r="O162" s="778"/>
      <c r="P162" s="778"/>
      <c r="Q162" s="778"/>
      <c r="R162" s="778"/>
      <c r="S162" s="778"/>
      <c r="U162" s="780"/>
      <c r="V162" s="771"/>
    </row>
    <row r="163" spans="6:22" s="772" customFormat="1" ht="15.45" customHeight="1">
      <c r="F163" s="778"/>
      <c r="G163" s="778"/>
      <c r="H163" s="778"/>
      <c r="I163" s="778"/>
      <c r="J163" s="778"/>
      <c r="K163" s="779"/>
      <c r="L163" s="778"/>
      <c r="M163" s="778"/>
      <c r="N163" s="778"/>
      <c r="O163" s="778"/>
      <c r="P163" s="778"/>
      <c r="Q163" s="778"/>
      <c r="R163" s="778"/>
      <c r="S163" s="778"/>
      <c r="U163" s="780"/>
      <c r="V163" s="771"/>
    </row>
    <row r="164" spans="6:22" s="772" customFormat="1" ht="15.45" customHeight="1">
      <c r="F164" s="778"/>
      <c r="G164" s="778"/>
      <c r="H164" s="778"/>
      <c r="I164" s="778"/>
      <c r="J164" s="778"/>
      <c r="K164" s="779"/>
      <c r="L164" s="778"/>
      <c r="M164" s="778"/>
      <c r="N164" s="778"/>
      <c r="O164" s="778"/>
      <c r="P164" s="778"/>
      <c r="Q164" s="778"/>
      <c r="R164" s="778"/>
      <c r="S164" s="778"/>
      <c r="U164" s="780"/>
      <c r="V164" s="771"/>
    </row>
    <row r="165" spans="6:22" s="772" customFormat="1" ht="15.45" customHeight="1">
      <c r="F165" s="778"/>
      <c r="G165" s="778"/>
      <c r="H165" s="778"/>
      <c r="I165" s="778"/>
      <c r="J165" s="778"/>
      <c r="K165" s="779"/>
      <c r="L165" s="778"/>
      <c r="M165" s="778"/>
      <c r="N165" s="778"/>
      <c r="O165" s="778"/>
      <c r="P165" s="778"/>
      <c r="Q165" s="778"/>
      <c r="R165" s="778"/>
      <c r="S165" s="778"/>
      <c r="U165" s="780"/>
      <c r="V165" s="771"/>
    </row>
    <row r="166" spans="6:22" s="772" customFormat="1" ht="15.45" customHeight="1">
      <c r="F166" s="778"/>
      <c r="G166" s="778"/>
      <c r="H166" s="778"/>
      <c r="I166" s="778"/>
      <c r="J166" s="778"/>
      <c r="K166" s="779"/>
      <c r="L166" s="778"/>
      <c r="M166" s="778"/>
      <c r="N166" s="778"/>
      <c r="O166" s="778"/>
      <c r="P166" s="778"/>
      <c r="Q166" s="778"/>
      <c r="R166" s="778"/>
      <c r="S166" s="778"/>
      <c r="U166" s="780"/>
      <c r="V166" s="771"/>
    </row>
    <row r="167" spans="6:22" s="772" customFormat="1" ht="15.45" customHeight="1">
      <c r="F167" s="778"/>
      <c r="G167" s="778"/>
      <c r="H167" s="778"/>
      <c r="I167" s="778"/>
      <c r="J167" s="778"/>
      <c r="K167" s="779"/>
      <c r="L167" s="778"/>
      <c r="M167" s="778"/>
      <c r="N167" s="778"/>
      <c r="O167" s="778"/>
      <c r="P167" s="778"/>
      <c r="Q167" s="778"/>
      <c r="R167" s="778"/>
      <c r="S167" s="778"/>
      <c r="U167" s="780"/>
      <c r="V167" s="771"/>
    </row>
    <row r="168" spans="6:22" s="772" customFormat="1" ht="15.45" customHeight="1">
      <c r="F168" s="778"/>
      <c r="G168" s="778"/>
      <c r="H168" s="778"/>
      <c r="I168" s="778"/>
      <c r="J168" s="778"/>
      <c r="K168" s="779"/>
      <c r="L168" s="778"/>
      <c r="M168" s="778"/>
      <c r="N168" s="778"/>
      <c r="O168" s="778"/>
      <c r="P168" s="778"/>
      <c r="Q168" s="778"/>
      <c r="R168" s="778"/>
      <c r="S168" s="778"/>
      <c r="U168" s="780"/>
      <c r="V168" s="771"/>
    </row>
    <row r="169" spans="6:22" s="772" customFormat="1" ht="15.45" customHeight="1">
      <c r="F169" s="778"/>
      <c r="G169" s="778"/>
      <c r="H169" s="778"/>
      <c r="I169" s="778"/>
      <c r="J169" s="778"/>
      <c r="K169" s="779"/>
      <c r="L169" s="778"/>
      <c r="M169" s="778"/>
      <c r="N169" s="778"/>
      <c r="O169" s="778"/>
      <c r="P169" s="778"/>
      <c r="Q169" s="778"/>
      <c r="R169" s="778"/>
      <c r="S169" s="778"/>
      <c r="U169" s="780"/>
      <c r="V169" s="771"/>
    </row>
    <row r="170" spans="6:22" s="772" customFormat="1" ht="15.45" customHeight="1">
      <c r="F170" s="778"/>
      <c r="G170" s="778"/>
      <c r="H170" s="778"/>
      <c r="I170" s="778"/>
      <c r="J170" s="778"/>
      <c r="K170" s="779"/>
      <c r="L170" s="778"/>
      <c r="M170" s="778"/>
      <c r="N170" s="778"/>
      <c r="O170" s="778"/>
      <c r="P170" s="778"/>
      <c r="Q170" s="778"/>
      <c r="R170" s="778"/>
      <c r="S170" s="778"/>
      <c r="U170" s="780"/>
      <c r="V170" s="771"/>
    </row>
    <row r="171" spans="6:22" s="772" customFormat="1" ht="15.45" customHeight="1">
      <c r="F171" s="778"/>
      <c r="G171" s="778"/>
      <c r="H171" s="778"/>
      <c r="I171" s="778"/>
      <c r="J171" s="778"/>
      <c r="K171" s="779"/>
      <c r="L171" s="778"/>
      <c r="M171" s="778"/>
      <c r="N171" s="778"/>
      <c r="O171" s="778"/>
      <c r="P171" s="778"/>
      <c r="Q171" s="778"/>
      <c r="R171" s="778"/>
      <c r="S171" s="778"/>
      <c r="U171" s="780"/>
      <c r="V171" s="771"/>
    </row>
    <row r="172" spans="6:22" s="772" customFormat="1" ht="15.45" customHeight="1">
      <c r="F172" s="778"/>
      <c r="G172" s="778"/>
      <c r="H172" s="778"/>
      <c r="I172" s="778"/>
      <c r="J172" s="778"/>
      <c r="K172" s="779"/>
      <c r="L172" s="778"/>
      <c r="M172" s="778"/>
      <c r="N172" s="778"/>
      <c r="O172" s="778"/>
      <c r="P172" s="778"/>
      <c r="Q172" s="778"/>
      <c r="R172" s="778"/>
      <c r="S172" s="778"/>
      <c r="U172" s="780"/>
      <c r="V172" s="771"/>
    </row>
    <row r="173" spans="6:22" s="772" customFormat="1" ht="15.45" customHeight="1">
      <c r="F173" s="778"/>
      <c r="G173" s="778"/>
      <c r="H173" s="778"/>
      <c r="I173" s="778"/>
      <c r="J173" s="778"/>
      <c r="K173" s="779"/>
      <c r="L173" s="778"/>
      <c r="M173" s="778"/>
      <c r="N173" s="778"/>
      <c r="O173" s="778"/>
      <c r="P173" s="778"/>
      <c r="Q173" s="778"/>
      <c r="R173" s="778"/>
      <c r="S173" s="778"/>
      <c r="U173" s="780"/>
      <c r="V173" s="771"/>
    </row>
    <row r="174" spans="6:22" s="772" customFormat="1" ht="15.45" customHeight="1">
      <c r="F174" s="778"/>
      <c r="G174" s="778"/>
      <c r="H174" s="778"/>
      <c r="I174" s="778"/>
      <c r="J174" s="778"/>
      <c r="K174" s="779"/>
      <c r="L174" s="778"/>
      <c r="M174" s="778"/>
      <c r="N174" s="778"/>
      <c r="O174" s="778"/>
      <c r="P174" s="778"/>
      <c r="Q174" s="778"/>
      <c r="R174" s="778"/>
      <c r="S174" s="778"/>
      <c r="U174" s="780"/>
      <c r="V174" s="771"/>
    </row>
    <row r="175" spans="6:22" s="772" customFormat="1" ht="15.45" customHeight="1">
      <c r="F175" s="778"/>
      <c r="G175" s="778"/>
      <c r="H175" s="778"/>
      <c r="I175" s="778"/>
      <c r="J175" s="778"/>
      <c r="K175" s="779"/>
      <c r="L175" s="778"/>
      <c r="M175" s="778"/>
      <c r="N175" s="778"/>
      <c r="O175" s="778"/>
      <c r="P175" s="778"/>
      <c r="Q175" s="778"/>
      <c r="R175" s="778"/>
      <c r="S175" s="778"/>
      <c r="U175" s="780"/>
      <c r="V175" s="771"/>
    </row>
    <row r="176" spans="6:22" s="772" customFormat="1" ht="15.45" customHeight="1">
      <c r="F176" s="778"/>
      <c r="G176" s="778"/>
      <c r="H176" s="778"/>
      <c r="I176" s="778"/>
      <c r="J176" s="778"/>
      <c r="K176" s="779"/>
      <c r="L176" s="778"/>
      <c r="M176" s="778"/>
      <c r="N176" s="778"/>
      <c r="O176" s="778"/>
      <c r="P176" s="778"/>
      <c r="Q176" s="778"/>
      <c r="R176" s="778"/>
      <c r="S176" s="778"/>
      <c r="U176" s="780"/>
      <c r="V176" s="771"/>
    </row>
    <row r="177" spans="6:22" s="772" customFormat="1" ht="15.45" customHeight="1">
      <c r="F177" s="778"/>
      <c r="G177" s="778"/>
      <c r="H177" s="778"/>
      <c r="I177" s="778"/>
      <c r="J177" s="778"/>
      <c r="K177" s="779"/>
      <c r="L177" s="778"/>
      <c r="M177" s="778"/>
      <c r="N177" s="778"/>
      <c r="O177" s="778"/>
      <c r="P177" s="778"/>
      <c r="Q177" s="778"/>
      <c r="R177" s="778"/>
      <c r="S177" s="778"/>
      <c r="U177" s="780"/>
      <c r="V177" s="771"/>
    </row>
    <row r="178" spans="6:22" s="772" customFormat="1" ht="15.45" customHeight="1">
      <c r="F178" s="778"/>
      <c r="G178" s="778"/>
      <c r="H178" s="778"/>
      <c r="I178" s="778"/>
      <c r="J178" s="778"/>
      <c r="K178" s="779"/>
      <c r="L178" s="778"/>
      <c r="M178" s="778"/>
      <c r="N178" s="778"/>
      <c r="O178" s="778"/>
      <c r="P178" s="778"/>
      <c r="Q178" s="778"/>
      <c r="R178" s="778"/>
      <c r="S178" s="778"/>
      <c r="U178" s="780"/>
      <c r="V178" s="771"/>
    </row>
    <row r="179" spans="6:22" s="772" customFormat="1" ht="15.45" customHeight="1">
      <c r="F179" s="778"/>
      <c r="G179" s="778"/>
      <c r="H179" s="778"/>
      <c r="I179" s="778"/>
      <c r="J179" s="778"/>
      <c r="K179" s="779"/>
      <c r="L179" s="778"/>
      <c r="M179" s="778"/>
      <c r="N179" s="778"/>
      <c r="O179" s="778"/>
      <c r="P179" s="778"/>
      <c r="Q179" s="778"/>
      <c r="R179" s="778"/>
      <c r="S179" s="778"/>
      <c r="U179" s="780"/>
      <c r="V179" s="771"/>
    </row>
    <row r="180" spans="6:22" s="772" customFormat="1" ht="15.45" customHeight="1">
      <c r="F180" s="778"/>
      <c r="G180" s="778"/>
      <c r="H180" s="778"/>
      <c r="I180" s="778"/>
      <c r="J180" s="778"/>
      <c r="K180" s="779"/>
      <c r="L180" s="778"/>
      <c r="M180" s="778"/>
      <c r="N180" s="778"/>
      <c r="O180" s="778"/>
      <c r="P180" s="778"/>
      <c r="Q180" s="778"/>
      <c r="R180" s="778"/>
      <c r="S180" s="778"/>
      <c r="U180" s="780"/>
      <c r="V180" s="771"/>
    </row>
    <row r="181" spans="6:22" s="772" customFormat="1" ht="15.45" customHeight="1">
      <c r="F181" s="778"/>
      <c r="G181" s="778"/>
      <c r="H181" s="778"/>
      <c r="I181" s="778"/>
      <c r="J181" s="778"/>
      <c r="K181" s="779"/>
      <c r="L181" s="778"/>
      <c r="M181" s="778"/>
      <c r="N181" s="778"/>
      <c r="O181" s="778"/>
      <c r="P181" s="778"/>
      <c r="Q181" s="778"/>
      <c r="R181" s="778"/>
      <c r="S181" s="778"/>
      <c r="U181" s="780"/>
      <c r="V181" s="771"/>
    </row>
    <row r="182" spans="6:22" s="772" customFormat="1" ht="15.45" customHeight="1">
      <c r="F182" s="778"/>
      <c r="G182" s="778"/>
      <c r="H182" s="778"/>
      <c r="I182" s="778"/>
      <c r="J182" s="778"/>
      <c r="K182" s="779"/>
      <c r="L182" s="778"/>
      <c r="M182" s="778"/>
      <c r="N182" s="778"/>
      <c r="O182" s="778"/>
      <c r="P182" s="778"/>
      <c r="Q182" s="778"/>
      <c r="R182" s="778"/>
      <c r="S182" s="778"/>
      <c r="U182" s="780"/>
      <c r="V182" s="771"/>
    </row>
    <row r="183" spans="6:22" s="772" customFormat="1" ht="15.45" customHeight="1">
      <c r="F183" s="778"/>
      <c r="G183" s="778"/>
      <c r="H183" s="778"/>
      <c r="I183" s="778"/>
      <c r="J183" s="778"/>
      <c r="K183" s="779"/>
      <c r="L183" s="778"/>
      <c r="M183" s="778"/>
      <c r="N183" s="778"/>
      <c r="O183" s="778"/>
      <c r="P183" s="778"/>
      <c r="Q183" s="778"/>
      <c r="R183" s="778"/>
      <c r="S183" s="778"/>
      <c r="U183" s="780"/>
      <c r="V183" s="771"/>
    </row>
    <row r="184" spans="6:22" s="772" customFormat="1" ht="15.45" customHeight="1">
      <c r="F184" s="778"/>
      <c r="G184" s="778"/>
      <c r="H184" s="778"/>
      <c r="I184" s="778"/>
      <c r="J184" s="778"/>
      <c r="K184" s="779"/>
      <c r="L184" s="778"/>
      <c r="M184" s="778"/>
      <c r="N184" s="778"/>
      <c r="O184" s="778"/>
      <c r="P184" s="778"/>
      <c r="Q184" s="778"/>
      <c r="R184" s="778"/>
      <c r="S184" s="778"/>
      <c r="U184" s="780"/>
      <c r="V184" s="771"/>
    </row>
    <row r="185" spans="6:22" s="772" customFormat="1" ht="15.45" customHeight="1">
      <c r="F185" s="778"/>
      <c r="G185" s="778"/>
      <c r="H185" s="778"/>
      <c r="I185" s="778"/>
      <c r="J185" s="778"/>
      <c r="K185" s="779"/>
      <c r="L185" s="778"/>
      <c r="M185" s="778"/>
      <c r="N185" s="778"/>
      <c r="O185" s="778"/>
      <c r="P185" s="778"/>
      <c r="Q185" s="778"/>
      <c r="R185" s="778"/>
      <c r="S185" s="778"/>
      <c r="U185" s="780"/>
      <c r="V185" s="771"/>
    </row>
    <row r="186" spans="6:22" s="772" customFormat="1" ht="15.45" customHeight="1">
      <c r="F186" s="778"/>
      <c r="G186" s="778"/>
      <c r="H186" s="778"/>
      <c r="I186" s="778"/>
      <c r="J186" s="778"/>
      <c r="K186" s="779"/>
      <c r="L186" s="778"/>
      <c r="M186" s="778"/>
      <c r="N186" s="778"/>
      <c r="O186" s="778"/>
      <c r="P186" s="778"/>
      <c r="Q186" s="778"/>
      <c r="R186" s="778"/>
      <c r="S186" s="778"/>
      <c r="U186" s="780"/>
      <c r="V186" s="771"/>
    </row>
    <row r="187" spans="6:22" s="772" customFormat="1" ht="15.45" customHeight="1">
      <c r="F187" s="778"/>
      <c r="G187" s="778"/>
      <c r="H187" s="778"/>
      <c r="I187" s="778"/>
      <c r="J187" s="778"/>
      <c r="K187" s="779"/>
      <c r="L187" s="778"/>
      <c r="M187" s="778"/>
      <c r="N187" s="778"/>
      <c r="O187" s="778"/>
      <c r="P187" s="778"/>
      <c r="Q187" s="778"/>
      <c r="R187" s="778"/>
      <c r="S187" s="778"/>
      <c r="U187" s="780"/>
      <c r="V187" s="771"/>
    </row>
    <row r="188" spans="6:22" s="772" customFormat="1" ht="15.45" customHeight="1">
      <c r="F188" s="778"/>
      <c r="G188" s="778"/>
      <c r="H188" s="778"/>
      <c r="I188" s="778"/>
      <c r="J188" s="778"/>
      <c r="K188" s="779"/>
      <c r="L188" s="778"/>
      <c r="M188" s="778"/>
      <c r="N188" s="778"/>
      <c r="O188" s="778"/>
      <c r="P188" s="778"/>
      <c r="Q188" s="778"/>
      <c r="R188" s="778"/>
      <c r="S188" s="778"/>
      <c r="U188" s="780"/>
      <c r="V188" s="771"/>
    </row>
    <row r="189" spans="6:22" s="772" customFormat="1" ht="15.45" customHeight="1">
      <c r="F189" s="778"/>
      <c r="G189" s="778"/>
      <c r="H189" s="778"/>
      <c r="I189" s="778"/>
      <c r="J189" s="778"/>
      <c r="K189" s="779"/>
      <c r="L189" s="778"/>
      <c r="M189" s="778"/>
      <c r="N189" s="778"/>
      <c r="O189" s="778"/>
      <c r="P189" s="778"/>
      <c r="Q189" s="778"/>
      <c r="R189" s="778"/>
      <c r="S189" s="778"/>
      <c r="U189" s="780"/>
      <c r="V189" s="771"/>
    </row>
    <row r="190" spans="6:22" s="772" customFormat="1" ht="15.45" customHeight="1">
      <c r="F190" s="778"/>
      <c r="G190" s="778"/>
      <c r="H190" s="778"/>
      <c r="I190" s="778"/>
      <c r="J190" s="778"/>
      <c r="K190" s="779"/>
      <c r="L190" s="778"/>
      <c r="M190" s="778"/>
      <c r="N190" s="778"/>
      <c r="O190" s="778"/>
      <c r="P190" s="778"/>
      <c r="Q190" s="778"/>
      <c r="R190" s="778"/>
      <c r="S190" s="778"/>
      <c r="U190" s="780"/>
      <c r="V190" s="771"/>
    </row>
    <row r="191" spans="6:22" s="772" customFormat="1" ht="15.45" customHeight="1">
      <c r="F191" s="778"/>
      <c r="G191" s="778"/>
      <c r="H191" s="778"/>
      <c r="I191" s="778"/>
      <c r="J191" s="778"/>
      <c r="K191" s="779"/>
      <c r="L191" s="778"/>
      <c r="M191" s="778"/>
      <c r="N191" s="778"/>
      <c r="O191" s="778"/>
      <c r="P191" s="778"/>
      <c r="Q191" s="778"/>
      <c r="R191" s="778"/>
      <c r="S191" s="778"/>
      <c r="U191" s="780"/>
      <c r="V191" s="77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1101-917A-473A-AFAE-67196CD6258A}">
  <sheetPr>
    <tabColor rgb="FF92D050"/>
  </sheetPr>
  <dimension ref="A1:AG75"/>
  <sheetViews>
    <sheetView showGridLines="0" workbookViewId="0">
      <selection activeCell="I16" sqref="I16"/>
    </sheetView>
  </sheetViews>
  <sheetFormatPr baseColWidth="10" defaultColWidth="11.44140625" defaultRowHeight="14.4"/>
  <cols>
    <col min="1" max="1" width="23.77734375" bestFit="1" customWidth="1"/>
    <col min="2" max="2" width="12.77734375" customWidth="1"/>
    <col min="3" max="14" width="8.77734375" bestFit="1" customWidth="1"/>
    <col min="15" max="28" width="7.6640625" bestFit="1" customWidth="1"/>
    <col min="29" max="30" width="5.77734375" bestFit="1" customWidth="1"/>
    <col min="31" max="33" width="7" customWidth="1"/>
  </cols>
  <sheetData>
    <row r="1" spans="1:33" ht="15.6">
      <c r="A1" s="386" t="s">
        <v>32</v>
      </c>
      <c r="B1" s="386"/>
    </row>
    <row r="3" spans="1:33">
      <c r="A3" s="392" t="s">
        <v>612</v>
      </c>
    </row>
    <row r="4" spans="1:33">
      <c r="A4" s="784"/>
      <c r="B4" s="784"/>
      <c r="C4" s="785">
        <v>2026</v>
      </c>
      <c r="D4" s="785">
        <v>2027</v>
      </c>
      <c r="E4" s="785">
        <v>2028</v>
      </c>
      <c r="F4" s="785">
        <v>2029</v>
      </c>
      <c r="G4" s="785">
        <v>2030</v>
      </c>
      <c r="H4" s="785">
        <v>2031</v>
      </c>
      <c r="I4" s="785">
        <v>2032</v>
      </c>
      <c r="J4" s="785">
        <v>2033</v>
      </c>
      <c r="K4" s="785">
        <v>2034</v>
      </c>
      <c r="L4" s="785">
        <v>2035</v>
      </c>
      <c r="M4" s="785">
        <v>2036</v>
      </c>
      <c r="N4" s="785">
        <v>2037</v>
      </c>
      <c r="O4" s="785">
        <v>2038</v>
      </c>
      <c r="P4" s="785">
        <v>2039</v>
      </c>
      <c r="Q4" s="785">
        <v>2040</v>
      </c>
      <c r="R4" s="785">
        <v>2041</v>
      </c>
      <c r="S4" s="785">
        <v>2042</v>
      </c>
      <c r="T4" s="785">
        <v>2043</v>
      </c>
      <c r="U4" s="785">
        <v>2044</v>
      </c>
      <c r="V4" s="785">
        <v>2045</v>
      </c>
      <c r="W4" s="785">
        <v>2046</v>
      </c>
      <c r="X4" s="785">
        <v>2047</v>
      </c>
      <c r="Y4" s="785">
        <v>2048</v>
      </c>
      <c r="Z4" s="785">
        <v>2049</v>
      </c>
      <c r="AA4" s="785">
        <v>2050</v>
      </c>
      <c r="AB4" s="785">
        <v>2051</v>
      </c>
      <c r="AC4" s="785">
        <v>2052</v>
      </c>
      <c r="AD4" s="785">
        <v>2053</v>
      </c>
      <c r="AE4" s="785">
        <v>2054</v>
      </c>
      <c r="AF4" s="785">
        <v>2055</v>
      </c>
      <c r="AG4" s="785">
        <v>2056</v>
      </c>
    </row>
    <row r="5" spans="1:33" s="385" customFormat="1">
      <c r="A5" s="784"/>
      <c r="B5" s="784"/>
      <c r="C5" s="786"/>
      <c r="D5" s="786"/>
      <c r="E5" s="786"/>
      <c r="F5" s="786"/>
      <c r="G5" s="786"/>
      <c r="H5" s="786"/>
      <c r="I5" s="786"/>
      <c r="J5" s="784"/>
      <c r="K5" s="784"/>
      <c r="L5" s="784"/>
      <c r="M5" s="784"/>
      <c r="N5" s="784"/>
      <c r="O5" s="784"/>
      <c r="P5" s="784"/>
      <c r="Q5" s="784"/>
      <c r="R5" s="784"/>
      <c r="S5" s="784"/>
      <c r="T5" s="784"/>
      <c r="U5" s="784"/>
      <c r="V5" s="784"/>
      <c r="W5" s="784"/>
      <c r="X5" s="784"/>
      <c r="Y5" s="784"/>
      <c r="Z5" s="784"/>
      <c r="AA5" s="784"/>
      <c r="AB5" s="784"/>
      <c r="AC5" s="784"/>
      <c r="AD5" s="784"/>
      <c r="AE5" s="784"/>
      <c r="AF5" s="784"/>
      <c r="AG5" s="784"/>
    </row>
    <row r="6" spans="1:33" s="385" customFormat="1">
      <c r="A6" s="794" t="s">
        <v>9</v>
      </c>
      <c r="B6" s="782" t="s">
        <v>590</v>
      </c>
      <c r="C6" s="787">
        <v>0</v>
      </c>
      <c r="D6" s="787">
        <v>74.486219323438618</v>
      </c>
      <c r="E6" s="787">
        <v>131.25836699490938</v>
      </c>
      <c r="F6" s="787">
        <v>110.59195006761354</v>
      </c>
      <c r="G6" s="787">
        <v>164.60534887525324</v>
      </c>
      <c r="H6" s="787">
        <v>174.64184179882136</v>
      </c>
      <c r="I6" s="787">
        <v>230.16529261613704</v>
      </c>
      <c r="J6" s="787">
        <v>224.57897136418774</v>
      </c>
      <c r="K6" s="787">
        <v>103.33208463647628</v>
      </c>
      <c r="L6" s="787">
        <v>178.59268960590549</v>
      </c>
      <c r="M6" s="787">
        <v>30.491434810764346</v>
      </c>
      <c r="N6" s="787">
        <v>82.472071297686426</v>
      </c>
      <c r="O6" s="787">
        <v>8.711838517361242</v>
      </c>
      <c r="P6" s="787">
        <v>72.59865431134368</v>
      </c>
      <c r="Q6" s="787">
        <v>61.396129771546548</v>
      </c>
      <c r="R6" s="787">
        <v>73.4698381630798</v>
      </c>
      <c r="S6" s="787">
        <v>70.542660421246424</v>
      </c>
      <c r="T6" s="787">
        <v>58.496220514056546</v>
      </c>
      <c r="U6" s="787">
        <v>29.039461724537475</v>
      </c>
      <c r="V6" s="787">
        <v>0</v>
      </c>
      <c r="W6" s="787">
        <v>0</v>
      </c>
      <c r="X6" s="787">
        <v>66.738490935332024</v>
      </c>
      <c r="Y6" s="787">
        <v>0</v>
      </c>
      <c r="Z6" s="787">
        <v>0</v>
      </c>
      <c r="AA6" s="787">
        <v>0</v>
      </c>
      <c r="AB6" s="787">
        <v>0</v>
      </c>
      <c r="AC6" s="787">
        <v>0</v>
      </c>
      <c r="AD6" s="787">
        <v>0</v>
      </c>
      <c r="AE6" s="787">
        <v>0</v>
      </c>
      <c r="AF6" s="787">
        <v>0</v>
      </c>
      <c r="AG6" s="787">
        <v>0</v>
      </c>
    </row>
    <row r="7" spans="1:33" s="385" customFormat="1">
      <c r="A7" s="794"/>
      <c r="B7" s="782" t="s">
        <v>588</v>
      </c>
      <c r="C7" s="787">
        <v>0</v>
      </c>
      <c r="D7" s="787">
        <v>256.5</v>
      </c>
      <c r="E7" s="787">
        <v>452</v>
      </c>
      <c r="F7" s="787">
        <v>380.83333333333331</v>
      </c>
      <c r="G7" s="787">
        <v>566.83333333333337</v>
      </c>
      <c r="H7" s="787">
        <v>601.3949000000033</v>
      </c>
      <c r="I7" s="787">
        <v>792.59490000000335</v>
      </c>
      <c r="J7" s="787">
        <v>773.35790000000327</v>
      </c>
      <c r="K7" s="787">
        <v>355.83333333332337</v>
      </c>
      <c r="L7" s="787">
        <v>615.00000000000011</v>
      </c>
      <c r="M7" s="787">
        <v>105</v>
      </c>
      <c r="N7" s="787">
        <v>284</v>
      </c>
      <c r="O7" s="787">
        <v>30</v>
      </c>
      <c r="P7" s="787">
        <v>250</v>
      </c>
      <c r="Q7" s="787">
        <v>211.42309852</v>
      </c>
      <c r="R7" s="787">
        <v>252.99999999999997</v>
      </c>
      <c r="S7" s="787">
        <v>242.91999999999996</v>
      </c>
      <c r="T7" s="787">
        <v>201.43700000000001</v>
      </c>
      <c r="U7" s="787">
        <v>100</v>
      </c>
      <c r="V7" s="787">
        <v>0</v>
      </c>
      <c r="W7" s="787">
        <v>0</v>
      </c>
      <c r="X7" s="787">
        <v>229.82</v>
      </c>
      <c r="Y7" s="787">
        <v>0</v>
      </c>
      <c r="Z7" s="787">
        <v>0</v>
      </c>
      <c r="AA7" s="787">
        <v>0</v>
      </c>
      <c r="AB7" s="787">
        <v>0</v>
      </c>
      <c r="AC7" s="787">
        <v>0</v>
      </c>
      <c r="AD7" s="787">
        <v>0</v>
      </c>
      <c r="AE7" s="787">
        <v>0</v>
      </c>
      <c r="AF7" s="787">
        <v>0</v>
      </c>
      <c r="AG7" s="787">
        <v>0</v>
      </c>
    </row>
    <row r="8" spans="1:33" s="385" customFormat="1">
      <c r="A8" s="782"/>
      <c r="B8" s="782"/>
      <c r="C8" s="787"/>
      <c r="D8" s="787"/>
      <c r="E8" s="787"/>
      <c r="F8" s="787"/>
      <c r="G8" s="787"/>
      <c r="H8" s="787"/>
      <c r="I8" s="787"/>
      <c r="J8" s="782"/>
      <c r="K8" s="782"/>
      <c r="L8" s="782"/>
      <c r="M8" s="782"/>
      <c r="N8" s="782"/>
      <c r="O8" s="782"/>
      <c r="P8" s="782"/>
      <c r="Q8" s="782"/>
      <c r="R8" s="782"/>
      <c r="S8" s="782"/>
      <c r="T8" s="782"/>
      <c r="U8" s="782"/>
      <c r="V8" s="782"/>
      <c r="W8" s="782"/>
      <c r="X8" s="782"/>
      <c r="Y8" s="782"/>
      <c r="Z8" s="782"/>
      <c r="AA8" s="782"/>
      <c r="AB8" s="782"/>
      <c r="AC8" s="782"/>
      <c r="AD8" s="782"/>
      <c r="AE8" s="782"/>
      <c r="AF8" s="782"/>
      <c r="AG8" s="782"/>
    </row>
    <row r="9" spans="1:33" s="385" customFormat="1">
      <c r="A9" s="794" t="s">
        <v>613</v>
      </c>
      <c r="B9" s="782" t="s">
        <v>590</v>
      </c>
      <c r="C9" s="787">
        <v>34.876912092944529</v>
      </c>
      <c r="D9" s="787">
        <v>68.011456482416804</v>
      </c>
      <c r="E9" s="787">
        <v>23.650359902560158</v>
      </c>
      <c r="F9" s="787">
        <v>20.440462258365748</v>
      </c>
      <c r="G9" s="787">
        <v>20.440462258366004</v>
      </c>
      <c r="H9" s="787">
        <v>20.440462258365752</v>
      </c>
      <c r="I9" s="787">
        <v>13.883766650501364</v>
      </c>
      <c r="J9" s="787">
        <v>13.883766650501364</v>
      </c>
      <c r="K9" s="787">
        <v>13.883766650501359</v>
      </c>
      <c r="L9" s="787">
        <v>1.908307484755011</v>
      </c>
      <c r="M9" s="787">
        <v>0</v>
      </c>
      <c r="N9" s="787">
        <v>0</v>
      </c>
      <c r="O9" s="787">
        <v>0</v>
      </c>
      <c r="P9" s="787">
        <v>0</v>
      </c>
      <c r="Q9" s="787">
        <v>0</v>
      </c>
      <c r="R9" s="787">
        <v>0</v>
      </c>
      <c r="S9" s="787">
        <v>0</v>
      </c>
      <c r="T9" s="787">
        <v>0</v>
      </c>
      <c r="U9" s="787">
        <v>0</v>
      </c>
      <c r="V9" s="787">
        <v>0</v>
      </c>
      <c r="W9" s="787">
        <v>0</v>
      </c>
      <c r="X9" s="787">
        <v>0</v>
      </c>
      <c r="Y9" s="787">
        <v>0</v>
      </c>
      <c r="Z9" s="787">
        <v>0</v>
      </c>
      <c r="AA9" s="787">
        <v>0</v>
      </c>
      <c r="AB9" s="787">
        <v>0</v>
      </c>
      <c r="AC9" s="787">
        <v>0</v>
      </c>
      <c r="AD9" s="787">
        <v>0</v>
      </c>
      <c r="AE9" s="787">
        <v>0</v>
      </c>
      <c r="AF9" s="787">
        <v>0</v>
      </c>
      <c r="AG9" s="787">
        <v>0</v>
      </c>
    </row>
    <row r="10" spans="1:33" s="385" customFormat="1">
      <c r="A10" s="794"/>
      <c r="B10" s="782" t="s">
        <v>588</v>
      </c>
      <c r="C10" s="787">
        <v>120.10178571414285</v>
      </c>
      <c r="D10" s="787">
        <v>234.20357142828567</v>
      </c>
      <c r="E10" s="787">
        <v>81.442142856857146</v>
      </c>
      <c r="F10" s="787">
        <v>70.388571428285701</v>
      </c>
      <c r="G10" s="787">
        <v>70.388571428286596</v>
      </c>
      <c r="H10" s="787">
        <v>70.388571428285729</v>
      </c>
      <c r="I10" s="787">
        <v>47.809999999999995</v>
      </c>
      <c r="J10" s="787">
        <v>47.809999999999995</v>
      </c>
      <c r="K10" s="787">
        <v>47.809999999999981</v>
      </c>
      <c r="L10" s="787">
        <v>6.571428571427508</v>
      </c>
      <c r="M10" s="787">
        <v>0</v>
      </c>
      <c r="N10" s="787">
        <v>0</v>
      </c>
      <c r="O10" s="787">
        <v>0</v>
      </c>
      <c r="P10" s="787">
        <v>0</v>
      </c>
      <c r="Q10" s="787">
        <v>0</v>
      </c>
      <c r="R10" s="787">
        <v>0</v>
      </c>
      <c r="S10" s="787">
        <v>0</v>
      </c>
      <c r="T10" s="787">
        <v>0</v>
      </c>
      <c r="U10" s="787">
        <v>0</v>
      </c>
      <c r="V10" s="787">
        <v>0</v>
      </c>
      <c r="W10" s="787">
        <v>0</v>
      </c>
      <c r="X10" s="787">
        <v>0</v>
      </c>
      <c r="Y10" s="787">
        <v>0</v>
      </c>
      <c r="Z10" s="787">
        <v>0</v>
      </c>
      <c r="AA10" s="787">
        <v>0</v>
      </c>
      <c r="AB10" s="787">
        <v>0</v>
      </c>
      <c r="AC10" s="787">
        <v>0</v>
      </c>
      <c r="AD10" s="787">
        <v>0</v>
      </c>
      <c r="AE10" s="787">
        <v>0</v>
      </c>
      <c r="AF10" s="787">
        <v>0</v>
      </c>
      <c r="AG10" s="787">
        <v>0</v>
      </c>
    </row>
    <row r="11" spans="1:33" s="385" customFormat="1">
      <c r="A11" s="782"/>
      <c r="B11" s="782"/>
      <c r="C11" s="787"/>
      <c r="D11" s="787"/>
      <c r="E11" s="787"/>
      <c r="F11" s="787"/>
      <c r="G11" s="787"/>
      <c r="H11" s="787"/>
      <c r="I11" s="787"/>
      <c r="J11" s="782"/>
      <c r="K11" s="782"/>
      <c r="L11" s="782"/>
      <c r="M11" s="782"/>
      <c r="N11" s="782"/>
      <c r="O11" s="782"/>
      <c r="P11" s="782"/>
      <c r="Q11" s="782"/>
      <c r="R11" s="782"/>
      <c r="S11" s="782"/>
      <c r="T11" s="782"/>
      <c r="U11" s="782"/>
      <c r="V11" s="782"/>
      <c r="W11" s="782"/>
      <c r="X11" s="782"/>
      <c r="Y11" s="782"/>
      <c r="Z11" s="782"/>
      <c r="AA11" s="782"/>
      <c r="AB11" s="782"/>
      <c r="AC11" s="782"/>
      <c r="AD11" s="782"/>
      <c r="AE11" s="782"/>
      <c r="AF11" s="782"/>
      <c r="AG11" s="782"/>
    </row>
    <row r="12" spans="1:33" s="385" customFormat="1">
      <c r="A12" s="794" t="s">
        <v>614</v>
      </c>
      <c r="B12" s="782" t="s">
        <v>590</v>
      </c>
      <c r="C12" s="787">
        <v>5.782292739599689</v>
      </c>
      <c r="D12" s="787">
        <v>10.940237051878858</v>
      </c>
      <c r="E12" s="787">
        <v>6.4598974035356793</v>
      </c>
      <c r="F12" s="787">
        <v>6.2019993252606405</v>
      </c>
      <c r="G12" s="787">
        <v>6.5338783902140332</v>
      </c>
      <c r="H12" s="787">
        <v>3.2150832623811061</v>
      </c>
      <c r="I12" s="787">
        <v>2.1779596293403105</v>
      </c>
      <c r="J12" s="787">
        <v>2.1779596293403105</v>
      </c>
      <c r="K12" s="787">
        <v>2.1779596293403105</v>
      </c>
      <c r="L12" s="787">
        <v>2.1779596293403105</v>
      </c>
      <c r="M12" s="787">
        <v>1.0889798146701553</v>
      </c>
      <c r="N12" s="787">
        <v>0</v>
      </c>
      <c r="O12" s="787">
        <v>0</v>
      </c>
      <c r="P12" s="787">
        <v>0</v>
      </c>
      <c r="Q12" s="787">
        <v>0</v>
      </c>
      <c r="R12" s="787">
        <v>0</v>
      </c>
      <c r="S12" s="787">
        <v>0</v>
      </c>
      <c r="T12" s="787">
        <v>0</v>
      </c>
      <c r="U12" s="787">
        <v>0</v>
      </c>
      <c r="V12" s="787">
        <v>0</v>
      </c>
      <c r="W12" s="787">
        <v>0</v>
      </c>
      <c r="X12" s="787">
        <v>0</v>
      </c>
      <c r="Y12" s="787">
        <v>0</v>
      </c>
      <c r="Z12" s="787">
        <v>0</v>
      </c>
      <c r="AA12" s="787">
        <v>0</v>
      </c>
      <c r="AB12" s="787">
        <v>0</v>
      </c>
      <c r="AC12" s="787">
        <v>0</v>
      </c>
      <c r="AD12" s="787">
        <v>0</v>
      </c>
      <c r="AE12" s="787">
        <v>0</v>
      </c>
      <c r="AF12" s="787">
        <v>0</v>
      </c>
      <c r="AG12" s="787">
        <v>0</v>
      </c>
    </row>
    <row r="13" spans="1:33" s="385" customFormat="1">
      <c r="A13" s="794"/>
      <c r="B13" s="782" t="s">
        <v>588</v>
      </c>
      <c r="C13" s="787">
        <v>19.911845455158094</v>
      </c>
      <c r="D13" s="787">
        <v>37.673690909479518</v>
      </c>
      <c r="E13" s="787">
        <v>22.24523809984143</v>
      </c>
      <c r="F13" s="787">
        <v>21.35714285647429</v>
      </c>
      <c r="G13" s="787">
        <v>22.499998285757144</v>
      </c>
      <c r="H13" s="787">
        <v>11.071428571502953</v>
      </c>
      <c r="I13" s="787">
        <v>7.5</v>
      </c>
      <c r="J13" s="787">
        <v>7.5</v>
      </c>
      <c r="K13" s="787">
        <v>7.5</v>
      </c>
      <c r="L13" s="787">
        <v>7.5</v>
      </c>
      <c r="M13" s="787">
        <v>3.75</v>
      </c>
      <c r="N13" s="787">
        <v>0</v>
      </c>
      <c r="O13" s="787">
        <v>0</v>
      </c>
      <c r="P13" s="787">
        <v>0</v>
      </c>
      <c r="Q13" s="787">
        <v>0</v>
      </c>
      <c r="R13" s="787">
        <v>0</v>
      </c>
      <c r="S13" s="787">
        <v>0</v>
      </c>
      <c r="T13" s="787">
        <v>0</v>
      </c>
      <c r="U13" s="787">
        <v>0</v>
      </c>
      <c r="V13" s="787">
        <v>0</v>
      </c>
      <c r="W13" s="787">
        <v>0</v>
      </c>
      <c r="X13" s="787">
        <v>0</v>
      </c>
      <c r="Y13" s="787">
        <v>0</v>
      </c>
      <c r="Z13" s="787">
        <v>0</v>
      </c>
      <c r="AA13" s="787">
        <v>0</v>
      </c>
      <c r="AB13" s="787">
        <v>0</v>
      </c>
      <c r="AC13" s="787">
        <v>0</v>
      </c>
      <c r="AD13" s="787">
        <v>0</v>
      </c>
      <c r="AE13" s="787">
        <v>0</v>
      </c>
      <c r="AF13" s="787">
        <v>0</v>
      </c>
      <c r="AG13" s="787">
        <v>0</v>
      </c>
    </row>
    <row r="14" spans="1:33" s="385" customFormat="1">
      <c r="A14" s="782"/>
      <c r="B14" s="782"/>
      <c r="C14" s="787"/>
      <c r="D14" s="787"/>
      <c r="E14" s="787"/>
      <c r="F14" s="787"/>
      <c r="G14" s="787"/>
      <c r="H14" s="787"/>
      <c r="I14" s="787"/>
      <c r="J14" s="787"/>
      <c r="K14" s="787"/>
      <c r="L14" s="787"/>
      <c r="M14" s="787"/>
      <c r="N14" s="787"/>
      <c r="O14" s="787"/>
      <c r="P14" s="787"/>
      <c r="Q14" s="787"/>
      <c r="R14" s="787"/>
      <c r="S14" s="787"/>
      <c r="T14" s="787"/>
      <c r="U14" s="787"/>
      <c r="V14" s="787"/>
      <c r="W14" s="787"/>
      <c r="X14" s="787"/>
      <c r="Y14" s="787"/>
      <c r="Z14" s="787"/>
      <c r="AA14" s="787"/>
      <c r="AB14" s="787"/>
      <c r="AC14" s="787"/>
      <c r="AD14" s="787"/>
      <c r="AE14" s="787"/>
      <c r="AF14" s="787"/>
      <c r="AG14" s="787"/>
    </row>
    <row r="15" spans="1:33" s="385" customFormat="1">
      <c r="A15" s="794" t="s">
        <v>591</v>
      </c>
      <c r="B15" s="782" t="s">
        <v>590</v>
      </c>
      <c r="C15" s="787">
        <v>0</v>
      </c>
      <c r="D15" s="787">
        <v>23.182461251461408</v>
      </c>
      <c r="E15" s="787">
        <v>54.383251515273891</v>
      </c>
      <c r="F15" s="787">
        <v>44.486754132744402</v>
      </c>
      <c r="G15" s="787">
        <v>53.018137017266412</v>
      </c>
      <c r="H15" s="787">
        <v>63.38168361123401</v>
      </c>
      <c r="I15" s="787">
        <v>61.456702848388097</v>
      </c>
      <c r="J15" s="787">
        <v>75.576155161759289</v>
      </c>
      <c r="K15" s="787">
        <v>65.794270253744031</v>
      </c>
      <c r="L15" s="787">
        <v>0</v>
      </c>
      <c r="M15" s="787">
        <v>0</v>
      </c>
      <c r="N15" s="787">
        <v>0</v>
      </c>
      <c r="O15" s="787">
        <v>0</v>
      </c>
      <c r="P15" s="787">
        <v>0</v>
      </c>
      <c r="Q15" s="787">
        <v>0</v>
      </c>
      <c r="R15" s="787">
        <v>0</v>
      </c>
      <c r="S15" s="787">
        <v>0</v>
      </c>
      <c r="T15" s="787">
        <v>0</v>
      </c>
      <c r="U15" s="787">
        <v>0</v>
      </c>
      <c r="V15" s="787">
        <v>0</v>
      </c>
      <c r="W15" s="787">
        <v>0</v>
      </c>
      <c r="X15" s="787">
        <v>0</v>
      </c>
      <c r="Y15" s="787">
        <v>0</v>
      </c>
      <c r="Z15" s="787">
        <v>0</v>
      </c>
      <c r="AA15" s="787">
        <v>0</v>
      </c>
      <c r="AB15" s="787">
        <v>0</v>
      </c>
      <c r="AC15" s="787">
        <v>0</v>
      </c>
      <c r="AD15" s="787">
        <v>0</v>
      </c>
      <c r="AE15" s="787">
        <v>0</v>
      </c>
      <c r="AF15" s="787">
        <v>0</v>
      </c>
      <c r="AG15" s="787">
        <v>0</v>
      </c>
    </row>
    <row r="16" spans="1:33" s="385" customFormat="1">
      <c r="A16" s="794"/>
      <c r="B16" s="782" t="s">
        <v>588</v>
      </c>
      <c r="C16" s="787">
        <v>0</v>
      </c>
      <c r="D16" s="787">
        <v>79.830891740919995</v>
      </c>
      <c r="E16" s="787">
        <v>187.27362108548203</v>
      </c>
      <c r="F16" s="787">
        <v>153.19414166397729</v>
      </c>
      <c r="G16" s="787">
        <v>182.57272645128845</v>
      </c>
      <c r="H16" s="787">
        <v>218.26053186680932</v>
      </c>
      <c r="I16" s="787">
        <v>211.63168736168078</v>
      </c>
      <c r="J16" s="787">
        <v>260.25329215348268</v>
      </c>
      <c r="K16" s="787">
        <v>226.56849110309039</v>
      </c>
      <c r="L16" s="787">
        <v>0</v>
      </c>
      <c r="M16" s="787">
        <v>0</v>
      </c>
      <c r="N16" s="787">
        <v>0</v>
      </c>
      <c r="O16" s="787">
        <v>0</v>
      </c>
      <c r="P16" s="787">
        <v>0</v>
      </c>
      <c r="Q16" s="787">
        <v>0</v>
      </c>
      <c r="R16" s="787">
        <v>0</v>
      </c>
      <c r="S16" s="787">
        <v>0</v>
      </c>
      <c r="T16" s="787">
        <v>0</v>
      </c>
      <c r="U16" s="787">
        <v>0</v>
      </c>
      <c r="V16" s="787">
        <v>0</v>
      </c>
      <c r="W16" s="787">
        <v>0</v>
      </c>
      <c r="X16" s="787">
        <v>0</v>
      </c>
      <c r="Y16" s="787">
        <v>0</v>
      </c>
      <c r="Z16" s="787">
        <v>0</v>
      </c>
      <c r="AA16" s="787">
        <v>0</v>
      </c>
      <c r="AB16" s="787">
        <v>0</v>
      </c>
      <c r="AC16" s="787">
        <v>0</v>
      </c>
      <c r="AD16" s="787">
        <v>0</v>
      </c>
      <c r="AE16" s="787">
        <v>0</v>
      </c>
      <c r="AF16" s="787">
        <v>0</v>
      </c>
      <c r="AG16" s="787">
        <v>0</v>
      </c>
    </row>
    <row r="17" spans="1:33" s="385" customFormat="1">
      <c r="A17" s="782"/>
      <c r="B17" s="782"/>
      <c r="C17" s="787"/>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787"/>
      <c r="AG17" s="787"/>
    </row>
    <row r="18" spans="1:33" s="385" customFormat="1">
      <c r="A18" s="793" t="s">
        <v>615</v>
      </c>
      <c r="B18" s="788" t="s">
        <v>590</v>
      </c>
      <c r="C18" s="789">
        <v>41.647585609291745</v>
      </c>
      <c r="D18" s="789">
        <v>176.62037410919567</v>
      </c>
      <c r="E18" s="789">
        <v>215.7518758162791</v>
      </c>
      <c r="F18" s="789">
        <v>181.7211657839843</v>
      </c>
      <c r="G18" s="789">
        <v>244.59782654109966</v>
      </c>
      <c r="H18" s="789">
        <v>260.69069015405535</v>
      </c>
      <c r="I18" s="789">
        <v>307.68372174436684</v>
      </c>
      <c r="J18" s="789">
        <v>316.21685280578873</v>
      </c>
      <c r="K18" s="789">
        <v>185.18808117006199</v>
      </c>
      <c r="L18" s="789">
        <v>183.66733749674759</v>
      </c>
      <c r="M18" s="789">
        <v>31.5804146254345</v>
      </c>
      <c r="N18" s="789">
        <v>82.472071297686426</v>
      </c>
      <c r="O18" s="789">
        <v>8.711838517361242</v>
      </c>
      <c r="P18" s="789">
        <v>72.59865431134368</v>
      </c>
      <c r="Q18" s="789">
        <v>61.396129771546548</v>
      </c>
      <c r="R18" s="789">
        <v>73.4698381630798</v>
      </c>
      <c r="S18" s="789">
        <v>70.542660421246424</v>
      </c>
      <c r="T18" s="789">
        <v>58.496220514056546</v>
      </c>
      <c r="U18" s="789">
        <v>29.039461724537475</v>
      </c>
      <c r="V18" s="789">
        <v>0</v>
      </c>
      <c r="W18" s="789">
        <v>0</v>
      </c>
      <c r="X18" s="789">
        <v>66.738490935332024</v>
      </c>
      <c r="Y18" s="789">
        <v>0</v>
      </c>
      <c r="Z18" s="789">
        <v>0</v>
      </c>
      <c r="AA18" s="789">
        <v>0</v>
      </c>
      <c r="AB18" s="789">
        <v>0</v>
      </c>
      <c r="AC18" s="789">
        <v>0</v>
      </c>
      <c r="AD18" s="789">
        <v>0</v>
      </c>
      <c r="AE18" s="789">
        <v>0</v>
      </c>
      <c r="AF18" s="789">
        <v>0</v>
      </c>
      <c r="AG18" s="789">
        <v>0</v>
      </c>
    </row>
    <row r="19" spans="1:33" s="385" customFormat="1">
      <c r="A19" s="793"/>
      <c r="B19" s="788" t="s">
        <v>588</v>
      </c>
      <c r="C19" s="789">
        <v>143.41720932830097</v>
      </c>
      <c r="D19" s="789">
        <v>608.20815407868508</v>
      </c>
      <c r="E19" s="789">
        <v>742.96100204218055</v>
      </c>
      <c r="F19" s="789">
        <v>625.77318928207046</v>
      </c>
      <c r="G19" s="789">
        <v>842.29462949866547</v>
      </c>
      <c r="H19" s="789">
        <v>897.7118537076035</v>
      </c>
      <c r="I19" s="789">
        <v>1059.5365873616843</v>
      </c>
      <c r="J19" s="789">
        <v>1088.9211921534859</v>
      </c>
      <c r="K19" s="789">
        <v>637.71182443641385</v>
      </c>
      <c r="L19" s="789">
        <v>632.47500673042509</v>
      </c>
      <c r="M19" s="789">
        <v>108.75</v>
      </c>
      <c r="N19" s="789">
        <v>284</v>
      </c>
      <c r="O19" s="789">
        <v>30</v>
      </c>
      <c r="P19" s="789">
        <v>250</v>
      </c>
      <c r="Q19" s="789">
        <v>211.42309852</v>
      </c>
      <c r="R19" s="789">
        <v>252.99999999999997</v>
      </c>
      <c r="S19" s="789">
        <v>242.91999999999996</v>
      </c>
      <c r="T19" s="789">
        <v>201.43700000000001</v>
      </c>
      <c r="U19" s="789">
        <v>100</v>
      </c>
      <c r="V19" s="789">
        <v>0</v>
      </c>
      <c r="W19" s="789">
        <v>0</v>
      </c>
      <c r="X19" s="789">
        <v>229.82</v>
      </c>
      <c r="Y19" s="789">
        <v>0</v>
      </c>
      <c r="Z19" s="789">
        <v>0</v>
      </c>
      <c r="AA19" s="789">
        <v>0</v>
      </c>
      <c r="AB19" s="789">
        <v>0</v>
      </c>
      <c r="AC19" s="789">
        <v>0</v>
      </c>
      <c r="AD19" s="789">
        <v>0</v>
      </c>
      <c r="AE19" s="789">
        <v>0</v>
      </c>
      <c r="AF19" s="789">
        <v>0</v>
      </c>
      <c r="AG19" s="789">
        <v>0</v>
      </c>
    </row>
    <row r="20" spans="1:33" s="385" customFormat="1">
      <c r="A20" s="782"/>
      <c r="B20" s="782"/>
      <c r="C20" s="787"/>
      <c r="D20" s="787"/>
      <c r="E20" s="787"/>
      <c r="F20" s="787"/>
      <c r="G20" s="787"/>
      <c r="H20" s="787"/>
      <c r="I20" s="787"/>
      <c r="J20" s="782"/>
      <c r="K20" s="782"/>
      <c r="L20" s="782"/>
      <c r="M20" s="782"/>
      <c r="N20" s="782"/>
      <c r="O20" s="782"/>
      <c r="P20" s="782"/>
      <c r="Q20" s="782"/>
      <c r="R20" s="782"/>
      <c r="S20" s="782"/>
      <c r="T20" s="782"/>
      <c r="U20" s="782"/>
      <c r="V20" s="782"/>
      <c r="W20" s="782"/>
      <c r="X20" s="782"/>
      <c r="Y20" s="782"/>
      <c r="Z20" s="782"/>
      <c r="AA20" s="782"/>
      <c r="AB20" s="782"/>
      <c r="AC20" s="782"/>
      <c r="AD20" s="782"/>
      <c r="AE20" s="782"/>
      <c r="AF20" s="782"/>
      <c r="AG20" s="782"/>
    </row>
    <row r="21" spans="1:33" s="385" customFormat="1">
      <c r="A21" s="794" t="s">
        <v>16</v>
      </c>
      <c r="B21" s="782" t="s">
        <v>590</v>
      </c>
      <c r="C21" s="787">
        <v>0</v>
      </c>
      <c r="D21" s="787">
        <v>18.249518899999998</v>
      </c>
      <c r="E21" s="787">
        <v>26.49942188</v>
      </c>
      <c r="F21" s="787">
        <v>66.832755219999996</v>
      </c>
      <c r="G21" s="787">
        <v>54.91599154</v>
      </c>
      <c r="H21" s="787">
        <v>40</v>
      </c>
      <c r="I21" s="787">
        <v>0</v>
      </c>
      <c r="J21" s="787">
        <v>0</v>
      </c>
      <c r="K21" s="787">
        <v>0</v>
      </c>
      <c r="L21" s="787">
        <v>0</v>
      </c>
      <c r="M21" s="787">
        <v>0</v>
      </c>
      <c r="N21" s="787">
        <v>0</v>
      </c>
      <c r="O21" s="787">
        <v>0</v>
      </c>
      <c r="P21" s="787">
        <v>0</v>
      </c>
      <c r="Q21" s="787">
        <v>0</v>
      </c>
      <c r="R21" s="787">
        <v>0</v>
      </c>
      <c r="S21" s="787">
        <v>0</v>
      </c>
      <c r="T21" s="787">
        <v>0</v>
      </c>
      <c r="U21" s="787">
        <v>0</v>
      </c>
      <c r="V21" s="787">
        <v>0</v>
      </c>
      <c r="W21" s="787">
        <v>0</v>
      </c>
      <c r="X21" s="787">
        <v>0</v>
      </c>
      <c r="Y21" s="787">
        <v>0</v>
      </c>
      <c r="Z21" s="787">
        <v>0</v>
      </c>
      <c r="AA21" s="787">
        <v>0</v>
      </c>
      <c r="AB21" s="787">
        <v>0</v>
      </c>
      <c r="AC21" s="787">
        <v>0</v>
      </c>
      <c r="AD21" s="787">
        <v>0</v>
      </c>
      <c r="AE21" s="787">
        <v>0</v>
      </c>
      <c r="AF21" s="787">
        <v>0</v>
      </c>
      <c r="AG21" s="787">
        <v>0</v>
      </c>
    </row>
    <row r="22" spans="1:33" s="385" customFormat="1">
      <c r="A22" s="794"/>
      <c r="B22" s="782" t="s">
        <v>588</v>
      </c>
      <c r="C22" s="787">
        <v>0</v>
      </c>
      <c r="D22" s="787">
        <v>62.843860788850996</v>
      </c>
      <c r="E22" s="787">
        <v>91.2531441917492</v>
      </c>
      <c r="F22" s="787">
        <v>230.14460754803977</v>
      </c>
      <c r="G22" s="787">
        <v>189.10815930722862</v>
      </c>
      <c r="H22" s="787">
        <v>137.74360000000001</v>
      </c>
      <c r="I22" s="787">
        <v>0</v>
      </c>
      <c r="J22" s="787">
        <v>0</v>
      </c>
      <c r="K22" s="787">
        <v>0</v>
      </c>
      <c r="L22" s="787">
        <v>0</v>
      </c>
      <c r="M22" s="787">
        <v>0</v>
      </c>
      <c r="N22" s="787">
        <v>0</v>
      </c>
      <c r="O22" s="787">
        <v>0</v>
      </c>
      <c r="P22" s="787">
        <v>0</v>
      </c>
      <c r="Q22" s="787">
        <v>0</v>
      </c>
      <c r="R22" s="787">
        <v>0</v>
      </c>
      <c r="S22" s="787">
        <v>0</v>
      </c>
      <c r="T22" s="787">
        <v>0</v>
      </c>
      <c r="U22" s="787">
        <v>0</v>
      </c>
      <c r="V22" s="787">
        <v>0</v>
      </c>
      <c r="W22" s="787">
        <v>0</v>
      </c>
      <c r="X22" s="787">
        <v>0</v>
      </c>
      <c r="Y22" s="787">
        <v>0</v>
      </c>
      <c r="Z22" s="787">
        <v>0</v>
      </c>
      <c r="AA22" s="787">
        <v>0</v>
      </c>
      <c r="AB22" s="787">
        <v>0</v>
      </c>
      <c r="AC22" s="787">
        <v>0</v>
      </c>
      <c r="AD22" s="787">
        <v>0</v>
      </c>
      <c r="AE22" s="787">
        <v>0</v>
      </c>
      <c r="AF22" s="787">
        <v>0</v>
      </c>
      <c r="AG22" s="787">
        <v>0</v>
      </c>
    </row>
    <row r="23" spans="1:33" s="385" customFormat="1">
      <c r="A23" s="782"/>
      <c r="B23" s="782"/>
      <c r="C23" s="787"/>
      <c r="D23" s="787"/>
      <c r="E23" s="787"/>
      <c r="F23" s="787"/>
      <c r="G23" s="787"/>
      <c r="H23" s="787"/>
      <c r="I23" s="787"/>
      <c r="J23" s="787"/>
      <c r="K23" s="787"/>
      <c r="L23" s="787"/>
      <c r="M23" s="787"/>
      <c r="N23" s="787"/>
      <c r="O23" s="787"/>
      <c r="P23" s="787"/>
      <c r="Q23" s="787"/>
      <c r="R23" s="787"/>
      <c r="S23" s="787"/>
      <c r="T23" s="787"/>
      <c r="U23" s="787"/>
      <c r="V23" s="787"/>
      <c r="W23" s="787"/>
      <c r="X23" s="787"/>
      <c r="Y23" s="787"/>
      <c r="Z23" s="787"/>
      <c r="AA23" s="787"/>
      <c r="AB23" s="787"/>
      <c r="AC23" s="787"/>
      <c r="AD23" s="787"/>
      <c r="AE23" s="787"/>
      <c r="AF23" s="787"/>
      <c r="AG23" s="787"/>
    </row>
    <row r="24" spans="1:33" s="385" customFormat="1">
      <c r="A24" s="794" t="s">
        <v>594</v>
      </c>
      <c r="B24" s="782" t="s">
        <v>590</v>
      </c>
      <c r="C24" s="787">
        <v>0</v>
      </c>
      <c r="D24" s="787">
        <v>0</v>
      </c>
      <c r="E24" s="787">
        <v>28</v>
      </c>
      <c r="F24" s="787">
        <v>0</v>
      </c>
      <c r="G24" s="787">
        <v>133.33333333333331</v>
      </c>
      <c r="H24" s="787">
        <v>133.33333333333331</v>
      </c>
      <c r="I24" s="787">
        <v>133.33333333333331</v>
      </c>
      <c r="J24" s="787">
        <v>133.33333333333331</v>
      </c>
      <c r="K24" s="787">
        <v>129.16666666666663</v>
      </c>
      <c r="L24" s="787">
        <v>125</v>
      </c>
      <c r="M24" s="787">
        <v>125</v>
      </c>
      <c r="N24" s="787">
        <v>125</v>
      </c>
      <c r="O24" s="787">
        <v>62.5</v>
      </c>
      <c r="P24" s="787">
        <v>0</v>
      </c>
      <c r="Q24" s="787">
        <v>0</v>
      </c>
      <c r="R24" s="787">
        <v>0</v>
      </c>
      <c r="S24" s="787">
        <v>0</v>
      </c>
      <c r="T24" s="787">
        <v>0</v>
      </c>
      <c r="U24" s="787">
        <v>0</v>
      </c>
      <c r="V24" s="787">
        <v>0</v>
      </c>
      <c r="W24" s="787">
        <v>0</v>
      </c>
      <c r="X24" s="787">
        <v>0</v>
      </c>
      <c r="Y24" s="787">
        <v>0</v>
      </c>
      <c r="Z24" s="787">
        <v>0</v>
      </c>
      <c r="AA24" s="787">
        <v>0</v>
      </c>
      <c r="AB24" s="787">
        <v>0</v>
      </c>
      <c r="AC24" s="787">
        <v>0</v>
      </c>
      <c r="AD24" s="787">
        <v>0</v>
      </c>
      <c r="AE24" s="787">
        <v>0</v>
      </c>
      <c r="AF24" s="787">
        <v>0</v>
      </c>
      <c r="AG24" s="787">
        <v>0</v>
      </c>
    </row>
    <row r="25" spans="1:33" s="385" customFormat="1">
      <c r="A25" s="794"/>
      <c r="B25" s="782" t="s">
        <v>588</v>
      </c>
      <c r="C25" s="787">
        <v>0</v>
      </c>
      <c r="D25" s="787">
        <v>0</v>
      </c>
      <c r="E25" s="787">
        <v>96.42052000000001</v>
      </c>
      <c r="F25" s="787">
        <v>0</v>
      </c>
      <c r="G25" s="787">
        <v>459.14533333333333</v>
      </c>
      <c r="H25" s="787">
        <v>459.14533333333333</v>
      </c>
      <c r="I25" s="787">
        <v>459.14533333333333</v>
      </c>
      <c r="J25" s="787">
        <v>459.14533333333333</v>
      </c>
      <c r="K25" s="787">
        <v>444.79704166666659</v>
      </c>
      <c r="L25" s="787">
        <v>430.44875000000002</v>
      </c>
      <c r="M25" s="787">
        <v>430.44875000000002</v>
      </c>
      <c r="N25" s="787">
        <v>430.44875000000002</v>
      </c>
      <c r="O25" s="787">
        <v>215.22437500000001</v>
      </c>
      <c r="P25" s="787">
        <v>0</v>
      </c>
      <c r="Q25" s="787">
        <v>0</v>
      </c>
      <c r="R25" s="787">
        <v>0</v>
      </c>
      <c r="S25" s="787">
        <v>0</v>
      </c>
      <c r="T25" s="787">
        <v>0</v>
      </c>
      <c r="U25" s="787">
        <v>0</v>
      </c>
      <c r="V25" s="787">
        <v>0</v>
      </c>
      <c r="W25" s="787">
        <v>0</v>
      </c>
      <c r="X25" s="787">
        <v>0</v>
      </c>
      <c r="Y25" s="787">
        <v>0</v>
      </c>
      <c r="Z25" s="787">
        <v>0</v>
      </c>
      <c r="AA25" s="787">
        <v>0</v>
      </c>
      <c r="AB25" s="787">
        <v>0</v>
      </c>
      <c r="AC25" s="787">
        <v>0</v>
      </c>
      <c r="AD25" s="787">
        <v>0</v>
      </c>
      <c r="AE25" s="787">
        <v>0</v>
      </c>
      <c r="AF25" s="787">
        <v>0</v>
      </c>
      <c r="AG25" s="787">
        <v>0</v>
      </c>
    </row>
    <row r="26" spans="1:33" s="385" customFormat="1">
      <c r="A26" s="782"/>
      <c r="B26" s="782"/>
      <c r="C26" s="787"/>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row>
    <row r="27" spans="1:33" s="385" customFormat="1">
      <c r="A27" s="794" t="s">
        <v>616</v>
      </c>
      <c r="B27" s="782" t="s">
        <v>590</v>
      </c>
      <c r="C27" s="787">
        <v>0</v>
      </c>
      <c r="D27" s="787">
        <v>12.666665999999999</v>
      </c>
      <c r="E27" s="787">
        <v>15.60329145735526</v>
      </c>
      <c r="F27" s="787">
        <v>12.666665999999999</v>
      </c>
      <c r="G27" s="787">
        <v>12.666665999999999</v>
      </c>
      <c r="H27" s="787">
        <v>12.666665999999999</v>
      </c>
      <c r="I27" s="787">
        <v>12.66667</v>
      </c>
      <c r="J27" s="787">
        <v>0</v>
      </c>
      <c r="K27" s="787">
        <v>0</v>
      </c>
      <c r="L27" s="787">
        <v>0</v>
      </c>
      <c r="M27" s="787">
        <v>0</v>
      </c>
      <c r="N27" s="787">
        <v>58.089728861824852</v>
      </c>
      <c r="O27" s="787">
        <v>0</v>
      </c>
      <c r="P27" s="787">
        <v>0</v>
      </c>
      <c r="Q27" s="787">
        <v>0</v>
      </c>
      <c r="R27" s="787">
        <v>0</v>
      </c>
      <c r="S27" s="787">
        <v>0</v>
      </c>
      <c r="T27" s="787">
        <v>0</v>
      </c>
      <c r="U27" s="787">
        <v>0</v>
      </c>
      <c r="V27" s="787">
        <v>0</v>
      </c>
      <c r="W27" s="787">
        <v>0</v>
      </c>
      <c r="X27" s="787">
        <v>0</v>
      </c>
      <c r="Y27" s="787">
        <v>0</v>
      </c>
      <c r="Z27" s="787">
        <v>0</v>
      </c>
      <c r="AA27" s="787">
        <v>0</v>
      </c>
      <c r="AB27" s="787">
        <v>0</v>
      </c>
      <c r="AC27" s="787">
        <v>0</v>
      </c>
      <c r="AD27" s="787">
        <v>0</v>
      </c>
      <c r="AE27" s="787">
        <v>0</v>
      </c>
      <c r="AF27" s="787">
        <v>0</v>
      </c>
      <c r="AG27" s="787">
        <v>0</v>
      </c>
    </row>
    <row r="28" spans="1:33" s="385" customFormat="1">
      <c r="A28" s="794"/>
      <c r="B28" s="782" t="s">
        <v>588</v>
      </c>
      <c r="C28" s="787">
        <v>0</v>
      </c>
      <c r="D28" s="787">
        <v>43.618804370939998</v>
      </c>
      <c r="E28" s="787">
        <v>53.731338429634</v>
      </c>
      <c r="F28" s="787">
        <v>43.618804370939998</v>
      </c>
      <c r="G28" s="787">
        <v>43.618804370939998</v>
      </c>
      <c r="H28" s="787">
        <v>43.618804370939998</v>
      </c>
      <c r="I28" s="787">
        <v>43.618818145299997</v>
      </c>
      <c r="J28" s="787">
        <v>0</v>
      </c>
      <c r="K28" s="787">
        <v>0</v>
      </c>
      <c r="L28" s="787">
        <v>0</v>
      </c>
      <c r="M28" s="787">
        <v>0</v>
      </c>
      <c r="N28" s="787">
        <v>200.03720941129146</v>
      </c>
      <c r="O28" s="787">
        <v>0</v>
      </c>
      <c r="P28" s="787">
        <v>0</v>
      </c>
      <c r="Q28" s="787">
        <v>0</v>
      </c>
      <c r="R28" s="787">
        <v>0</v>
      </c>
      <c r="S28" s="787">
        <v>0</v>
      </c>
      <c r="T28" s="787">
        <v>0</v>
      </c>
      <c r="U28" s="787">
        <v>0</v>
      </c>
      <c r="V28" s="787">
        <v>0</v>
      </c>
      <c r="W28" s="787">
        <v>0</v>
      </c>
      <c r="X28" s="787">
        <v>0</v>
      </c>
      <c r="Y28" s="787">
        <v>0</v>
      </c>
      <c r="Z28" s="787">
        <v>0</v>
      </c>
      <c r="AA28" s="787">
        <v>0</v>
      </c>
      <c r="AB28" s="787">
        <v>0</v>
      </c>
      <c r="AC28" s="787">
        <v>0</v>
      </c>
      <c r="AD28" s="787">
        <v>0</v>
      </c>
      <c r="AE28" s="787">
        <v>0</v>
      </c>
      <c r="AF28" s="787">
        <v>0</v>
      </c>
      <c r="AG28" s="787">
        <v>0</v>
      </c>
    </row>
    <row r="29" spans="1:33" s="385" customFormat="1">
      <c r="A29" s="782"/>
      <c r="B29" s="782"/>
      <c r="C29" s="787"/>
      <c r="D29" s="787"/>
      <c r="E29" s="787"/>
      <c r="F29" s="787"/>
      <c r="G29" s="787"/>
      <c r="H29" s="787"/>
      <c r="I29" s="787"/>
      <c r="J29" s="787"/>
      <c r="K29" s="787"/>
      <c r="L29" s="787"/>
      <c r="M29" s="787"/>
      <c r="N29" s="787"/>
      <c r="O29" s="787"/>
      <c r="P29" s="787"/>
      <c r="Q29" s="787"/>
      <c r="R29" s="787"/>
      <c r="S29" s="787"/>
      <c r="T29" s="787"/>
      <c r="U29" s="787"/>
      <c r="V29" s="787"/>
      <c r="W29" s="787"/>
      <c r="X29" s="787"/>
      <c r="Y29" s="787"/>
      <c r="Z29" s="787"/>
      <c r="AA29" s="787"/>
      <c r="AB29" s="787"/>
      <c r="AC29" s="787"/>
      <c r="AD29" s="787"/>
      <c r="AE29" s="787"/>
      <c r="AF29" s="787"/>
      <c r="AG29" s="787"/>
    </row>
    <row r="30" spans="1:33" s="385" customFormat="1">
      <c r="A30" s="794" t="s">
        <v>617</v>
      </c>
      <c r="B30" s="782" t="s">
        <v>590</v>
      </c>
      <c r="C30" s="787">
        <v>1.5354036899999999</v>
      </c>
      <c r="D30" s="787">
        <v>3.0050535699999994</v>
      </c>
      <c r="E30" s="787">
        <v>2</v>
      </c>
      <c r="F30" s="787">
        <v>2</v>
      </c>
      <c r="G30" s="787">
        <v>2</v>
      </c>
      <c r="H30" s="787">
        <v>1</v>
      </c>
      <c r="I30" s="787">
        <v>0</v>
      </c>
      <c r="J30" s="787">
        <v>0</v>
      </c>
      <c r="K30" s="787">
        <v>0</v>
      </c>
      <c r="L30" s="787">
        <v>0</v>
      </c>
      <c r="M30" s="787">
        <v>0</v>
      </c>
      <c r="N30" s="787">
        <v>0</v>
      </c>
      <c r="O30" s="787">
        <v>0</v>
      </c>
      <c r="P30" s="787">
        <v>0</v>
      </c>
      <c r="Q30" s="787">
        <v>0</v>
      </c>
      <c r="R30" s="787">
        <v>0</v>
      </c>
      <c r="S30" s="787">
        <v>0</v>
      </c>
      <c r="T30" s="787">
        <v>0</v>
      </c>
      <c r="U30" s="787">
        <v>0</v>
      </c>
      <c r="V30" s="787">
        <v>0</v>
      </c>
      <c r="W30" s="787">
        <v>0</v>
      </c>
      <c r="X30" s="787">
        <v>0</v>
      </c>
      <c r="Y30" s="787">
        <v>0</v>
      </c>
      <c r="Z30" s="787">
        <v>0</v>
      </c>
      <c r="AA30" s="787">
        <v>0</v>
      </c>
      <c r="AB30" s="787">
        <v>0</v>
      </c>
      <c r="AC30" s="787">
        <v>0</v>
      </c>
      <c r="AD30" s="787">
        <v>0</v>
      </c>
      <c r="AE30" s="787">
        <v>0</v>
      </c>
      <c r="AF30" s="787">
        <v>0</v>
      </c>
      <c r="AG30" s="787">
        <v>0</v>
      </c>
    </row>
    <row r="31" spans="1:33" s="385" customFormat="1">
      <c r="A31" s="794"/>
      <c r="B31" s="782" t="s">
        <v>588</v>
      </c>
      <c r="C31" s="787">
        <v>5.2873007928471001</v>
      </c>
      <c r="D31" s="787">
        <v>10.348172423116299</v>
      </c>
      <c r="E31" s="787">
        <v>6.8871799999999999</v>
      </c>
      <c r="F31" s="787">
        <v>6.8871799999999999</v>
      </c>
      <c r="G31" s="787">
        <v>6.8871799999999999</v>
      </c>
      <c r="H31" s="787">
        <v>3.4435899999999999</v>
      </c>
      <c r="I31" s="787">
        <v>0</v>
      </c>
      <c r="J31" s="787">
        <v>0</v>
      </c>
      <c r="K31" s="787">
        <v>0</v>
      </c>
      <c r="L31" s="787">
        <v>0</v>
      </c>
      <c r="M31" s="787">
        <v>0</v>
      </c>
      <c r="N31" s="787">
        <v>0</v>
      </c>
      <c r="O31" s="787">
        <v>0</v>
      </c>
      <c r="P31" s="787">
        <v>0</v>
      </c>
      <c r="Q31" s="787">
        <v>0</v>
      </c>
      <c r="R31" s="787">
        <v>0</v>
      </c>
      <c r="S31" s="787">
        <v>0</v>
      </c>
      <c r="T31" s="787">
        <v>0</v>
      </c>
      <c r="U31" s="787">
        <v>0</v>
      </c>
      <c r="V31" s="787">
        <v>0</v>
      </c>
      <c r="W31" s="787">
        <v>0</v>
      </c>
      <c r="X31" s="787">
        <v>0</v>
      </c>
      <c r="Y31" s="787">
        <v>0</v>
      </c>
      <c r="Z31" s="787">
        <v>0</v>
      </c>
      <c r="AA31" s="787">
        <v>0</v>
      </c>
      <c r="AB31" s="787">
        <v>0</v>
      </c>
      <c r="AC31" s="787">
        <v>0</v>
      </c>
      <c r="AD31" s="787">
        <v>0</v>
      </c>
      <c r="AE31" s="787">
        <v>0</v>
      </c>
      <c r="AF31" s="787">
        <v>0</v>
      </c>
      <c r="AG31" s="787">
        <v>0</v>
      </c>
    </row>
    <row r="32" spans="1:33" s="385" customFormat="1">
      <c r="A32" s="782"/>
      <c r="B32" s="782"/>
      <c r="C32" s="787"/>
      <c r="D32" s="787"/>
      <c r="E32" s="787"/>
      <c r="F32" s="787"/>
      <c r="G32" s="787"/>
      <c r="H32" s="787"/>
      <c r="I32" s="787"/>
      <c r="J32" s="787"/>
      <c r="K32" s="787"/>
      <c r="L32" s="787"/>
      <c r="M32" s="787"/>
      <c r="N32" s="787"/>
      <c r="O32" s="787"/>
      <c r="P32" s="787"/>
      <c r="Q32" s="787"/>
      <c r="R32" s="787"/>
      <c r="S32" s="787"/>
      <c r="T32" s="787"/>
      <c r="U32" s="787"/>
      <c r="V32" s="787"/>
      <c r="W32" s="787"/>
      <c r="X32" s="787"/>
      <c r="Y32" s="787"/>
      <c r="Z32" s="787"/>
      <c r="AA32" s="787"/>
      <c r="AB32" s="787"/>
      <c r="AC32" s="787"/>
      <c r="AD32" s="787"/>
      <c r="AE32" s="787"/>
      <c r="AF32" s="787"/>
      <c r="AG32" s="787"/>
    </row>
    <row r="33" spans="1:33" s="385" customFormat="1">
      <c r="A33" s="793" t="s">
        <v>618</v>
      </c>
      <c r="B33" s="788" t="s">
        <v>590</v>
      </c>
      <c r="C33" s="789">
        <v>1.5354036899999999</v>
      </c>
      <c r="D33" s="789">
        <v>33.921238469999999</v>
      </c>
      <c r="E33" s="789">
        <v>72.102713337355254</v>
      </c>
      <c r="F33" s="789">
        <v>81.499421219999988</v>
      </c>
      <c r="G33" s="789">
        <v>202.91599087333333</v>
      </c>
      <c r="H33" s="789">
        <v>186.99999933333331</v>
      </c>
      <c r="I33" s="789">
        <v>146.00000333333332</v>
      </c>
      <c r="J33" s="789">
        <v>133.33333333333331</v>
      </c>
      <c r="K33" s="789">
        <v>129.16666666666663</v>
      </c>
      <c r="L33" s="789">
        <v>125</v>
      </c>
      <c r="M33" s="789">
        <v>125</v>
      </c>
      <c r="N33" s="789">
        <v>183.08972886182485</v>
      </c>
      <c r="O33" s="789">
        <v>62.5</v>
      </c>
      <c r="P33" s="789">
        <v>0</v>
      </c>
      <c r="Q33" s="789">
        <v>0</v>
      </c>
      <c r="R33" s="789">
        <v>0</v>
      </c>
      <c r="S33" s="789">
        <v>0</v>
      </c>
      <c r="T33" s="789">
        <v>0</v>
      </c>
      <c r="U33" s="789">
        <v>0</v>
      </c>
      <c r="V33" s="789">
        <v>0</v>
      </c>
      <c r="W33" s="789">
        <v>0</v>
      </c>
      <c r="X33" s="789">
        <v>0</v>
      </c>
      <c r="Y33" s="789">
        <v>0</v>
      </c>
      <c r="Z33" s="789">
        <v>0</v>
      </c>
      <c r="AA33" s="789">
        <v>0</v>
      </c>
      <c r="AB33" s="789">
        <v>0</v>
      </c>
      <c r="AC33" s="789">
        <v>0</v>
      </c>
      <c r="AD33" s="789">
        <v>0</v>
      </c>
      <c r="AE33" s="789">
        <v>0</v>
      </c>
      <c r="AF33" s="789">
        <v>0</v>
      </c>
      <c r="AG33" s="789">
        <v>0</v>
      </c>
    </row>
    <row r="34" spans="1:33" s="385" customFormat="1">
      <c r="A34" s="793"/>
      <c r="B34" s="788" t="s">
        <v>588</v>
      </c>
      <c r="C34" s="789">
        <v>5.2873007928471001</v>
      </c>
      <c r="D34" s="789">
        <v>116.81083758290731</v>
      </c>
      <c r="E34" s="789">
        <v>248.2921826213832</v>
      </c>
      <c r="F34" s="789">
        <v>280.65059191897979</v>
      </c>
      <c r="G34" s="789">
        <v>698.75947701150187</v>
      </c>
      <c r="H34" s="789">
        <v>643.95132770427324</v>
      </c>
      <c r="I34" s="789">
        <v>502.76415147863332</v>
      </c>
      <c r="J34" s="789">
        <v>459.14533333333333</v>
      </c>
      <c r="K34" s="789">
        <v>444.79704166666659</v>
      </c>
      <c r="L34" s="789">
        <v>430.44875000000002</v>
      </c>
      <c r="M34" s="789">
        <v>430.44875000000002</v>
      </c>
      <c r="N34" s="789">
        <v>630.48595941129156</v>
      </c>
      <c r="O34" s="789">
        <v>215.22437500000001</v>
      </c>
      <c r="P34" s="789">
        <v>0</v>
      </c>
      <c r="Q34" s="789">
        <v>0</v>
      </c>
      <c r="R34" s="789">
        <v>0</v>
      </c>
      <c r="S34" s="789">
        <v>0</v>
      </c>
      <c r="T34" s="789">
        <v>0</v>
      </c>
      <c r="U34" s="789">
        <v>0</v>
      </c>
      <c r="V34" s="789">
        <v>0</v>
      </c>
      <c r="W34" s="789">
        <v>0</v>
      </c>
      <c r="X34" s="789">
        <v>0</v>
      </c>
      <c r="Y34" s="789">
        <v>0</v>
      </c>
      <c r="Z34" s="789">
        <v>0</v>
      </c>
      <c r="AA34" s="789">
        <v>0</v>
      </c>
      <c r="AB34" s="789">
        <v>0</v>
      </c>
      <c r="AC34" s="789">
        <v>0</v>
      </c>
      <c r="AD34" s="789">
        <v>0</v>
      </c>
      <c r="AE34" s="789">
        <v>0</v>
      </c>
      <c r="AF34" s="789">
        <v>0</v>
      </c>
      <c r="AG34" s="789">
        <v>0</v>
      </c>
    </row>
    <row r="35" spans="1:33" s="385" customFormat="1">
      <c r="A35" s="782"/>
      <c r="B35" s="782"/>
      <c r="C35" s="787"/>
      <c r="D35" s="787"/>
      <c r="E35" s="787"/>
      <c r="F35" s="787"/>
      <c r="G35" s="787"/>
      <c r="H35" s="787"/>
      <c r="I35" s="787"/>
      <c r="J35" s="787"/>
      <c r="K35" s="787"/>
      <c r="L35" s="787"/>
      <c r="M35" s="787"/>
      <c r="N35" s="787"/>
      <c r="O35" s="787"/>
      <c r="P35" s="787"/>
      <c r="Q35" s="787"/>
      <c r="R35" s="787"/>
      <c r="S35" s="787"/>
      <c r="T35" s="787"/>
      <c r="U35" s="787"/>
      <c r="V35" s="787"/>
      <c r="W35" s="787"/>
      <c r="X35" s="787"/>
      <c r="Y35" s="787"/>
      <c r="Z35" s="787"/>
      <c r="AA35" s="787"/>
      <c r="AB35" s="787"/>
      <c r="AC35" s="787"/>
      <c r="AD35" s="787"/>
      <c r="AE35" s="787"/>
      <c r="AF35" s="787"/>
      <c r="AG35" s="787"/>
    </row>
    <row r="36" spans="1:33" s="385" customFormat="1">
      <c r="A36" s="782"/>
      <c r="B36" s="782"/>
      <c r="C36" s="787"/>
      <c r="D36" s="787"/>
      <c r="E36" s="787"/>
      <c r="F36" s="787"/>
      <c r="G36" s="787"/>
      <c r="H36" s="787"/>
      <c r="I36" s="787"/>
      <c r="J36" s="787"/>
      <c r="K36" s="787"/>
      <c r="L36" s="787"/>
      <c r="M36" s="787"/>
      <c r="N36" s="787"/>
      <c r="O36" s="787"/>
      <c r="P36" s="787"/>
      <c r="Q36" s="787"/>
      <c r="R36" s="787"/>
      <c r="S36" s="787"/>
      <c r="T36" s="787"/>
      <c r="U36" s="787"/>
      <c r="V36" s="787"/>
      <c r="W36" s="787"/>
      <c r="X36" s="787"/>
      <c r="Y36" s="787"/>
      <c r="Z36" s="787"/>
      <c r="AA36" s="787"/>
      <c r="AB36" s="787"/>
      <c r="AC36" s="787"/>
      <c r="AD36" s="787"/>
      <c r="AE36" s="787"/>
      <c r="AF36" s="787"/>
      <c r="AG36" s="787"/>
    </row>
    <row r="37" spans="1:33" s="385" customFormat="1">
      <c r="A37" s="794" t="s">
        <v>596</v>
      </c>
      <c r="B37" s="782" t="s">
        <v>590</v>
      </c>
      <c r="C37" s="787">
        <v>11.652719029020822</v>
      </c>
      <c r="D37" s="787">
        <v>59.824191444706827</v>
      </c>
      <c r="E37" s="787">
        <v>59.829921202247206</v>
      </c>
      <c r="F37" s="787">
        <v>57.682995438627003</v>
      </c>
      <c r="G37" s="787">
        <v>180.39861697523273</v>
      </c>
      <c r="H37" s="787">
        <v>321.97786344326829</v>
      </c>
      <c r="I37" s="787">
        <v>244.39764268940223</v>
      </c>
      <c r="J37" s="787">
        <v>344.52186671075543</v>
      </c>
      <c r="K37" s="787">
        <v>103.13115435101507</v>
      </c>
      <c r="L37" s="787">
        <v>396.58294218210733</v>
      </c>
      <c r="M37" s="787">
        <v>306.39349606496472</v>
      </c>
      <c r="N37" s="787">
        <v>352.33702510912468</v>
      </c>
      <c r="O37" s="787">
        <v>182.84813534433115</v>
      </c>
      <c r="P37" s="787">
        <v>209.1910947935836</v>
      </c>
      <c r="Q37" s="787">
        <v>114.75559121594573</v>
      </c>
      <c r="R37" s="787">
        <v>269.85492923632341</v>
      </c>
      <c r="S37" s="787">
        <v>12.243249734350368</v>
      </c>
      <c r="T37" s="787">
        <v>12.243249734350368</v>
      </c>
      <c r="U37" s="790">
        <v>150.17141082570896</v>
      </c>
      <c r="V37" s="787">
        <v>0</v>
      </c>
      <c r="W37" s="787">
        <v>0</v>
      </c>
      <c r="X37" s="787">
        <v>0</v>
      </c>
      <c r="Y37" s="787">
        <v>0</v>
      </c>
      <c r="Z37" s="787">
        <v>0</v>
      </c>
      <c r="AA37" s="787">
        <v>0</v>
      </c>
      <c r="AB37" s="787">
        <v>0</v>
      </c>
      <c r="AC37" s="787">
        <v>0</v>
      </c>
      <c r="AD37" s="787">
        <v>0</v>
      </c>
      <c r="AE37" s="787">
        <v>0</v>
      </c>
      <c r="AF37" s="787">
        <v>0</v>
      </c>
      <c r="AG37" s="787">
        <v>0</v>
      </c>
    </row>
    <row r="38" spans="1:33" s="385" customFormat="1">
      <c r="A38" s="794"/>
      <c r="B38" s="782" t="s">
        <v>588</v>
      </c>
      <c r="C38" s="787">
        <v>40.127186721145819</v>
      </c>
      <c r="D38" s="787">
        <v>206.00998741707801</v>
      </c>
      <c r="E38" s="787">
        <v>206.02971835284646</v>
      </c>
      <c r="F38" s="787">
        <v>198.63658626250157</v>
      </c>
      <c r="G38" s="787">
        <v>621.21887342974173</v>
      </c>
      <c r="H38" s="787">
        <v>1108.7597507746043</v>
      </c>
      <c r="I38" s="787">
        <v>841.60527838879875</v>
      </c>
      <c r="J38" s="787">
        <v>1186.3920549864904</v>
      </c>
      <c r="K38" s="787">
        <v>355.14141181161204</v>
      </c>
      <c r="L38" s="787">
        <v>1365.6690538688831</v>
      </c>
      <c r="M38" s="787">
        <v>1055.093579114352</v>
      </c>
      <c r="N38" s="787">
        <v>1213.3042562955309</v>
      </c>
      <c r="O38" s="787">
        <v>629.65401039038545</v>
      </c>
      <c r="P38" s="787">
        <v>720.36836212023661</v>
      </c>
      <c r="Q38" s="787">
        <v>395.17120635531853</v>
      </c>
      <c r="R38" s="787">
        <v>929.269735768911</v>
      </c>
      <c r="S38" s="787">
        <v>42.160732352711591</v>
      </c>
      <c r="T38" s="787">
        <v>42.160732352711591</v>
      </c>
      <c r="U38" s="787">
        <v>517.12876860530309</v>
      </c>
      <c r="V38" s="787">
        <v>0</v>
      </c>
      <c r="W38" s="787">
        <v>0</v>
      </c>
      <c r="X38" s="787">
        <v>0</v>
      </c>
      <c r="Y38" s="787">
        <v>0</v>
      </c>
      <c r="Z38" s="787">
        <v>0</v>
      </c>
      <c r="AA38" s="787">
        <v>0</v>
      </c>
      <c r="AB38" s="787">
        <v>0</v>
      </c>
      <c r="AC38" s="787">
        <v>0</v>
      </c>
      <c r="AD38" s="787">
        <v>0</v>
      </c>
      <c r="AE38" s="787">
        <v>0</v>
      </c>
      <c r="AF38" s="787">
        <v>0</v>
      </c>
      <c r="AG38" s="787">
        <v>0</v>
      </c>
    </row>
    <row r="39" spans="1:33" s="385" customFormat="1">
      <c r="A39" s="782"/>
      <c r="B39" s="782"/>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row>
    <row r="40" spans="1:33" s="385" customFormat="1">
      <c r="A40" s="794" t="s">
        <v>607</v>
      </c>
      <c r="B40" s="782" t="s">
        <v>590</v>
      </c>
      <c r="C40" s="787">
        <v>1.4582283352007113</v>
      </c>
      <c r="D40" s="787">
        <v>2.916456670401423</v>
      </c>
      <c r="E40" s="787">
        <v>2.916456670401423</v>
      </c>
      <c r="F40" s="787">
        <v>2.916456670401423</v>
      </c>
      <c r="G40" s="787">
        <v>3.1592820866978331</v>
      </c>
      <c r="H40" s="787">
        <v>0</v>
      </c>
      <c r="I40" s="787">
        <v>0</v>
      </c>
      <c r="J40" s="787">
        <v>0</v>
      </c>
      <c r="K40" s="787">
        <v>0</v>
      </c>
      <c r="L40" s="787">
        <v>0</v>
      </c>
      <c r="M40" s="787">
        <v>0</v>
      </c>
      <c r="N40" s="787">
        <v>0</v>
      </c>
      <c r="O40" s="787">
        <v>0</v>
      </c>
      <c r="P40" s="787">
        <v>0</v>
      </c>
      <c r="Q40" s="787">
        <v>0</v>
      </c>
      <c r="R40" s="787">
        <v>0</v>
      </c>
      <c r="S40" s="787">
        <v>0</v>
      </c>
      <c r="T40" s="787">
        <v>0</v>
      </c>
      <c r="U40" s="787">
        <v>0</v>
      </c>
      <c r="V40" s="787">
        <v>0</v>
      </c>
      <c r="W40" s="787">
        <v>0</v>
      </c>
      <c r="X40" s="787">
        <v>0</v>
      </c>
      <c r="Y40" s="787">
        <v>0</v>
      </c>
      <c r="Z40" s="787">
        <v>0</v>
      </c>
      <c r="AA40" s="787">
        <v>0</v>
      </c>
      <c r="AB40" s="787">
        <v>0</v>
      </c>
      <c r="AC40" s="787">
        <v>0</v>
      </c>
      <c r="AD40" s="787">
        <v>0</v>
      </c>
      <c r="AE40" s="787">
        <v>0</v>
      </c>
      <c r="AF40" s="787">
        <v>0</v>
      </c>
      <c r="AG40" s="787">
        <v>0</v>
      </c>
    </row>
    <row r="41" spans="1:33" s="385" customFormat="1">
      <c r="A41" s="794"/>
      <c r="B41" s="782" t="s">
        <v>588</v>
      </c>
      <c r="C41" s="787">
        <v>5.0215405128138171</v>
      </c>
      <c r="D41" s="787">
        <v>10.043081025627636</v>
      </c>
      <c r="E41" s="787">
        <v>10.043081025627636</v>
      </c>
      <c r="F41" s="787">
        <v>10.043081025627636</v>
      </c>
      <c r="G41" s="787">
        <v>10.879272200931791</v>
      </c>
      <c r="H41" s="787">
        <v>0</v>
      </c>
      <c r="I41" s="787">
        <v>0</v>
      </c>
      <c r="J41" s="787">
        <v>0</v>
      </c>
      <c r="K41" s="787">
        <v>0</v>
      </c>
      <c r="L41" s="787">
        <v>0</v>
      </c>
      <c r="M41" s="787">
        <v>0</v>
      </c>
      <c r="N41" s="787">
        <v>0</v>
      </c>
      <c r="O41" s="787">
        <v>0</v>
      </c>
      <c r="P41" s="787">
        <v>0</v>
      </c>
      <c r="Q41" s="787">
        <v>0</v>
      </c>
      <c r="R41" s="787">
        <v>0</v>
      </c>
      <c r="S41" s="787">
        <v>0</v>
      </c>
      <c r="T41" s="787">
        <v>0</v>
      </c>
      <c r="U41" s="787">
        <v>0</v>
      </c>
      <c r="V41" s="787">
        <v>0</v>
      </c>
      <c r="W41" s="787">
        <v>0</v>
      </c>
      <c r="X41" s="787">
        <v>0</v>
      </c>
      <c r="Y41" s="787">
        <v>0</v>
      </c>
      <c r="Z41" s="787">
        <v>0</v>
      </c>
      <c r="AA41" s="787">
        <v>0</v>
      </c>
      <c r="AB41" s="787">
        <v>0</v>
      </c>
      <c r="AC41" s="787">
        <v>0</v>
      </c>
      <c r="AD41" s="787">
        <v>0</v>
      </c>
      <c r="AE41" s="787">
        <v>0</v>
      </c>
      <c r="AF41" s="787">
        <v>0</v>
      </c>
      <c r="AG41" s="787">
        <v>0</v>
      </c>
    </row>
    <row r="42" spans="1:33" s="385" customFormat="1">
      <c r="A42" s="782"/>
      <c r="B42" s="782"/>
      <c r="C42" s="787"/>
      <c r="D42" s="787"/>
      <c r="E42" s="787"/>
      <c r="F42" s="787"/>
      <c r="G42" s="787"/>
      <c r="H42" s="787"/>
      <c r="I42" s="787"/>
      <c r="J42" s="787"/>
      <c r="K42" s="787"/>
      <c r="L42" s="787"/>
      <c r="M42" s="787"/>
      <c r="N42" s="787"/>
      <c r="O42" s="787"/>
      <c r="P42" s="787"/>
      <c r="Q42" s="787"/>
      <c r="R42" s="787"/>
      <c r="S42" s="787"/>
      <c r="T42" s="787"/>
      <c r="U42" s="787"/>
      <c r="V42" s="787"/>
      <c r="W42" s="787"/>
      <c r="X42" s="787"/>
      <c r="Y42" s="787"/>
      <c r="Z42" s="787"/>
      <c r="AA42" s="787"/>
      <c r="AB42" s="787"/>
      <c r="AC42" s="787"/>
      <c r="AD42" s="787"/>
      <c r="AE42" s="787"/>
      <c r="AF42" s="787"/>
      <c r="AG42" s="787"/>
    </row>
    <row r="43" spans="1:33" s="385" customFormat="1">
      <c r="A43" s="793" t="s">
        <v>619</v>
      </c>
      <c r="B43" s="788" t="s">
        <v>590</v>
      </c>
      <c r="C43" s="789">
        <v>13.110947364221534</v>
      </c>
      <c r="D43" s="789">
        <v>62.740648115108243</v>
      </c>
      <c r="E43" s="789">
        <v>62.746377872648637</v>
      </c>
      <c r="F43" s="789">
        <v>60.599452109028419</v>
      </c>
      <c r="G43" s="789">
        <v>183.55789906193053</v>
      </c>
      <c r="H43" s="789">
        <v>321.97786344326829</v>
      </c>
      <c r="I43" s="789">
        <v>244.39764268940223</v>
      </c>
      <c r="J43" s="789">
        <v>344.52186671075543</v>
      </c>
      <c r="K43" s="789">
        <v>103.13115435101507</v>
      </c>
      <c r="L43" s="789">
        <v>396.58294218210733</v>
      </c>
      <c r="M43" s="789">
        <v>306.39349606496472</v>
      </c>
      <c r="N43" s="789">
        <v>352.33702510912468</v>
      </c>
      <c r="O43" s="789">
        <v>182.84813534433115</v>
      </c>
      <c r="P43" s="789">
        <v>209.1910947935836</v>
      </c>
      <c r="Q43" s="789">
        <v>114.75559121594573</v>
      </c>
      <c r="R43" s="789">
        <v>269.85492923632341</v>
      </c>
      <c r="S43" s="789">
        <v>12.243249734350368</v>
      </c>
      <c r="T43" s="789">
        <v>12.243249734350368</v>
      </c>
      <c r="U43" s="791">
        <v>150.13638430750979</v>
      </c>
      <c r="V43" s="789">
        <v>0</v>
      </c>
      <c r="W43" s="789">
        <v>0</v>
      </c>
      <c r="X43" s="789">
        <v>0</v>
      </c>
      <c r="Y43" s="789">
        <v>0</v>
      </c>
      <c r="Z43" s="789">
        <v>0</v>
      </c>
      <c r="AA43" s="789">
        <v>0</v>
      </c>
      <c r="AB43" s="789">
        <v>0</v>
      </c>
      <c r="AC43" s="789">
        <v>0</v>
      </c>
      <c r="AD43" s="789">
        <v>0</v>
      </c>
      <c r="AE43" s="789">
        <v>0</v>
      </c>
      <c r="AF43" s="789">
        <v>0</v>
      </c>
      <c r="AG43" s="789">
        <v>0</v>
      </c>
    </row>
    <row r="44" spans="1:33" s="385" customFormat="1">
      <c r="A44" s="793"/>
      <c r="B44" s="788" t="s">
        <v>588</v>
      </c>
      <c r="C44" s="789">
        <v>45.14872723395964</v>
      </c>
      <c r="D44" s="789">
        <v>216.05306844270561</v>
      </c>
      <c r="E44" s="789">
        <v>216.07279937847412</v>
      </c>
      <c r="F44" s="789">
        <v>208.6796672881292</v>
      </c>
      <c r="G44" s="789">
        <v>632.09814563067334</v>
      </c>
      <c r="H44" s="789">
        <v>1108.7597507746043</v>
      </c>
      <c r="I44" s="789">
        <v>841.60527838879875</v>
      </c>
      <c r="J44" s="789">
        <v>1186.3920549864904</v>
      </c>
      <c r="K44" s="789">
        <v>355.14141181161204</v>
      </c>
      <c r="L44" s="789">
        <v>1365.6690538688831</v>
      </c>
      <c r="M44" s="789">
        <v>1055.093579114352</v>
      </c>
      <c r="N44" s="789">
        <v>1213.3042562955309</v>
      </c>
      <c r="O44" s="789">
        <v>629.65401039038545</v>
      </c>
      <c r="P44" s="789">
        <v>720.36836212023661</v>
      </c>
      <c r="Q44" s="789">
        <v>395.17120635531853</v>
      </c>
      <c r="R44" s="789">
        <v>929.269735768911</v>
      </c>
      <c r="S44" s="789">
        <v>42.160732352711591</v>
      </c>
      <c r="T44" s="789">
        <v>42.160732352711591</v>
      </c>
      <c r="U44" s="789">
        <v>517.00815163749769</v>
      </c>
      <c r="V44" s="789">
        <v>0</v>
      </c>
      <c r="W44" s="789">
        <v>0</v>
      </c>
      <c r="X44" s="789">
        <v>0</v>
      </c>
      <c r="Y44" s="789">
        <v>0</v>
      </c>
      <c r="Z44" s="789">
        <v>0</v>
      </c>
      <c r="AA44" s="789">
        <v>0</v>
      </c>
      <c r="AB44" s="789">
        <v>0</v>
      </c>
      <c r="AC44" s="789">
        <v>0</v>
      </c>
      <c r="AD44" s="789">
        <v>0</v>
      </c>
      <c r="AE44" s="789">
        <v>0</v>
      </c>
      <c r="AF44" s="789">
        <v>0</v>
      </c>
      <c r="AG44" s="789">
        <v>0</v>
      </c>
    </row>
    <row r="45" spans="1:33" s="385" customFormat="1">
      <c r="A45" s="782"/>
      <c r="B45" s="782"/>
      <c r="C45" s="787"/>
      <c r="D45" s="787"/>
      <c r="E45" s="787"/>
      <c r="F45" s="787"/>
      <c r="G45" s="787"/>
      <c r="H45" s="787"/>
      <c r="I45" s="787"/>
      <c r="J45" s="787"/>
      <c r="K45" s="787"/>
      <c r="L45" s="787"/>
      <c r="M45" s="787"/>
      <c r="N45" s="787"/>
      <c r="O45" s="787"/>
      <c r="P45" s="787"/>
      <c r="Q45" s="787"/>
      <c r="R45" s="787"/>
      <c r="S45" s="787"/>
      <c r="T45" s="787"/>
      <c r="U45" s="787"/>
      <c r="V45" s="787"/>
      <c r="W45" s="787"/>
      <c r="X45" s="787"/>
      <c r="Y45" s="787"/>
      <c r="Z45" s="787"/>
      <c r="AA45" s="787"/>
      <c r="AB45" s="787"/>
      <c r="AC45" s="787"/>
      <c r="AD45" s="787"/>
      <c r="AE45" s="787"/>
      <c r="AF45" s="787"/>
      <c r="AG45" s="787"/>
    </row>
    <row r="46" spans="1:33" s="385" customFormat="1">
      <c r="A46" s="794" t="s">
        <v>610</v>
      </c>
      <c r="B46" s="782" t="s">
        <v>590</v>
      </c>
      <c r="C46" s="787">
        <v>0</v>
      </c>
      <c r="D46" s="787">
        <v>17.959001062664687</v>
      </c>
      <c r="E46" s="787">
        <v>28.413438772080113</v>
      </c>
      <c r="F46" s="787">
        <v>19.298917990479392</v>
      </c>
      <c r="G46" s="787">
        <v>19.298917990479392</v>
      </c>
      <c r="H46" s="787">
        <v>41.342177530063651</v>
      </c>
      <c r="I46" s="787">
        <v>0</v>
      </c>
      <c r="J46" s="787">
        <v>0</v>
      </c>
      <c r="K46" s="787">
        <v>0</v>
      </c>
      <c r="L46" s="787">
        <v>0</v>
      </c>
      <c r="M46" s="787">
        <v>0</v>
      </c>
      <c r="N46" s="787">
        <v>0</v>
      </c>
      <c r="O46" s="787">
        <v>0</v>
      </c>
      <c r="P46" s="787">
        <v>0</v>
      </c>
      <c r="Q46" s="787">
        <v>0</v>
      </c>
      <c r="R46" s="787">
        <v>0</v>
      </c>
      <c r="S46" s="787">
        <v>0</v>
      </c>
      <c r="T46" s="787">
        <v>0</v>
      </c>
      <c r="U46" s="787">
        <v>0</v>
      </c>
      <c r="V46" s="787">
        <v>0</v>
      </c>
      <c r="W46" s="787">
        <v>0</v>
      </c>
      <c r="X46" s="787">
        <v>0</v>
      </c>
      <c r="Y46" s="787">
        <v>0</v>
      </c>
      <c r="Z46" s="787">
        <v>0</v>
      </c>
      <c r="AA46" s="787">
        <v>0</v>
      </c>
      <c r="AB46" s="787">
        <v>0</v>
      </c>
      <c r="AC46" s="787">
        <v>0</v>
      </c>
      <c r="AD46" s="787">
        <v>0</v>
      </c>
      <c r="AE46" s="787">
        <v>0</v>
      </c>
      <c r="AF46" s="787">
        <v>0</v>
      </c>
      <c r="AG46" s="787">
        <v>0</v>
      </c>
    </row>
    <row r="47" spans="1:33" s="385" customFormat="1">
      <c r="A47" s="794"/>
      <c r="B47" s="782" t="s">
        <v>588</v>
      </c>
      <c r="C47" s="787">
        <v>0</v>
      </c>
      <c r="D47" s="787">
        <v>61.843436469381494</v>
      </c>
      <c r="E47" s="787">
        <v>97.844233621147353</v>
      </c>
      <c r="F47" s="787">
        <v>66.457561002834936</v>
      </c>
      <c r="G47" s="787">
        <v>66.457561002834936</v>
      </c>
      <c r="H47" s="787">
        <v>142.36550912075191</v>
      </c>
      <c r="I47" s="787">
        <v>0</v>
      </c>
      <c r="J47" s="787">
        <v>0</v>
      </c>
      <c r="K47" s="787">
        <v>0</v>
      </c>
      <c r="L47" s="787">
        <v>0</v>
      </c>
      <c r="M47" s="787">
        <v>0</v>
      </c>
      <c r="N47" s="787">
        <v>0</v>
      </c>
      <c r="O47" s="787">
        <v>0</v>
      </c>
      <c r="P47" s="787">
        <v>0</v>
      </c>
      <c r="Q47" s="787">
        <v>0</v>
      </c>
      <c r="R47" s="787">
        <v>0</v>
      </c>
      <c r="S47" s="787">
        <v>0</v>
      </c>
      <c r="T47" s="787">
        <v>0</v>
      </c>
      <c r="U47" s="787">
        <v>0</v>
      </c>
      <c r="V47" s="787">
        <v>0</v>
      </c>
      <c r="W47" s="787">
        <v>0</v>
      </c>
      <c r="X47" s="787">
        <v>0</v>
      </c>
      <c r="Y47" s="787">
        <v>0</v>
      </c>
      <c r="Z47" s="787">
        <v>0</v>
      </c>
      <c r="AA47" s="787">
        <v>0</v>
      </c>
      <c r="AB47" s="787">
        <v>0</v>
      </c>
      <c r="AC47" s="787">
        <v>0</v>
      </c>
      <c r="AD47" s="787">
        <v>0</v>
      </c>
      <c r="AE47" s="787">
        <v>0</v>
      </c>
      <c r="AF47" s="787">
        <v>0</v>
      </c>
      <c r="AG47" s="787">
        <v>0</v>
      </c>
    </row>
    <row r="48" spans="1:33" s="385" customFormat="1">
      <c r="A48" s="782"/>
      <c r="B48" s="782"/>
      <c r="C48" s="787"/>
      <c r="D48" s="787"/>
      <c r="E48" s="787"/>
      <c r="F48" s="787"/>
      <c r="G48" s="787"/>
      <c r="H48" s="787"/>
      <c r="I48" s="787"/>
      <c r="J48" s="787"/>
      <c r="K48" s="787"/>
      <c r="L48" s="787"/>
      <c r="M48" s="787"/>
      <c r="N48" s="787"/>
      <c r="O48" s="787"/>
      <c r="P48" s="787"/>
      <c r="Q48" s="787"/>
      <c r="R48" s="787"/>
      <c r="S48" s="787"/>
      <c r="T48" s="787"/>
      <c r="U48" s="787"/>
      <c r="V48" s="787"/>
      <c r="W48" s="787"/>
      <c r="X48" s="787"/>
      <c r="Y48" s="787"/>
      <c r="Z48" s="787"/>
      <c r="AA48" s="787"/>
      <c r="AB48" s="787"/>
      <c r="AC48" s="787"/>
      <c r="AD48" s="787"/>
      <c r="AE48" s="787"/>
      <c r="AF48" s="787"/>
      <c r="AG48" s="787"/>
    </row>
    <row r="49" spans="1:33" s="385" customFormat="1">
      <c r="A49" s="794" t="s">
        <v>620</v>
      </c>
      <c r="B49" s="782" t="s">
        <v>590</v>
      </c>
      <c r="C49" s="787">
        <v>8.8505014958631971</v>
      </c>
      <c r="D49" s="787">
        <v>23.31583727404821</v>
      </c>
      <c r="E49" s="787">
        <v>47.660802629010746</v>
      </c>
      <c r="F49" s="787">
        <v>62.677219895685354</v>
      </c>
      <c r="G49" s="787">
        <v>55.49545511597141</v>
      </c>
      <c r="H49" s="787">
        <v>54.777278638000013</v>
      </c>
      <c r="I49" s="787">
        <v>67.704455241485121</v>
      </c>
      <c r="J49" s="787">
        <v>75.669685269895126</v>
      </c>
      <c r="K49" s="787">
        <v>76.313720262467342</v>
      </c>
      <c r="L49" s="787">
        <v>73.061454208911201</v>
      </c>
      <c r="M49" s="787">
        <v>78.638664453866255</v>
      </c>
      <c r="N49" s="787">
        <v>28.722632761518526</v>
      </c>
      <c r="O49" s="787">
        <v>0</v>
      </c>
      <c r="P49" s="787">
        <v>0</v>
      </c>
      <c r="Q49" s="787">
        <v>0</v>
      </c>
      <c r="R49" s="787">
        <v>0</v>
      </c>
      <c r="S49" s="787">
        <v>0</v>
      </c>
      <c r="T49" s="787">
        <v>0</v>
      </c>
      <c r="U49" s="787">
        <v>0</v>
      </c>
      <c r="V49" s="787">
        <v>0</v>
      </c>
      <c r="W49" s="787">
        <v>0</v>
      </c>
      <c r="X49" s="787">
        <v>0</v>
      </c>
      <c r="Y49" s="787">
        <v>0</v>
      </c>
      <c r="Z49" s="787">
        <v>0</v>
      </c>
      <c r="AA49" s="787">
        <v>0</v>
      </c>
      <c r="AB49" s="787">
        <v>0</v>
      </c>
      <c r="AC49" s="787">
        <v>0</v>
      </c>
      <c r="AD49" s="787">
        <v>0</v>
      </c>
      <c r="AE49" s="787">
        <v>0</v>
      </c>
      <c r="AF49" s="787">
        <v>0</v>
      </c>
      <c r="AG49" s="787">
        <v>0</v>
      </c>
    </row>
    <row r="50" spans="1:33" s="385" customFormat="1">
      <c r="A50" s="794"/>
      <c r="B50" s="782" t="s">
        <v>588</v>
      </c>
      <c r="C50" s="787">
        <v>30.477498446139546</v>
      </c>
      <c r="D50" s="787">
        <v>80.290184078539681</v>
      </c>
      <c r="E50" s="787">
        <v>164.12426332523512</v>
      </c>
      <c r="F50" s="787">
        <v>215.83464766058313</v>
      </c>
      <c r="G50" s="787">
        <v>191.10359428280799</v>
      </c>
      <c r="H50" s="787">
        <v>188.63048894503046</v>
      </c>
      <c r="I50" s="787">
        <v>233.14638502502575</v>
      </c>
      <c r="J50" s="787">
        <v>260.57537149855818</v>
      </c>
      <c r="K50" s="787">
        <v>262.79316395862992</v>
      </c>
      <c r="L50" s="787">
        <v>251.59369309926453</v>
      </c>
      <c r="M50" s="787">
        <v>270.79931852668932</v>
      </c>
      <c r="N50" s="787">
        <v>98.908970951237592</v>
      </c>
      <c r="O50" s="787">
        <v>0</v>
      </c>
      <c r="P50" s="787">
        <v>0</v>
      </c>
      <c r="Q50" s="787">
        <v>0</v>
      </c>
      <c r="R50" s="787">
        <v>0</v>
      </c>
      <c r="S50" s="787">
        <v>0</v>
      </c>
      <c r="T50" s="787">
        <v>0</v>
      </c>
      <c r="U50" s="787">
        <v>0</v>
      </c>
      <c r="V50" s="787">
        <v>0</v>
      </c>
      <c r="W50" s="787">
        <v>0</v>
      </c>
      <c r="X50" s="787">
        <v>0</v>
      </c>
      <c r="Y50" s="787">
        <v>0</v>
      </c>
      <c r="Z50" s="787">
        <v>0</v>
      </c>
      <c r="AA50" s="787">
        <v>0</v>
      </c>
      <c r="AB50" s="787">
        <v>0</v>
      </c>
      <c r="AC50" s="787">
        <v>0</v>
      </c>
      <c r="AD50" s="787">
        <v>0</v>
      </c>
      <c r="AE50" s="787">
        <v>0</v>
      </c>
      <c r="AF50" s="787">
        <v>0</v>
      </c>
      <c r="AG50" s="787">
        <v>0</v>
      </c>
    </row>
    <row r="51" spans="1:33" s="385" customFormat="1">
      <c r="A51" s="782"/>
      <c r="B51" s="782"/>
      <c r="C51" s="787"/>
      <c r="D51" s="787"/>
      <c r="E51" s="787"/>
      <c r="F51" s="787"/>
      <c r="G51" s="787"/>
      <c r="H51" s="787"/>
      <c r="I51" s="787"/>
      <c r="J51" s="787"/>
      <c r="K51" s="787"/>
      <c r="L51" s="787"/>
      <c r="M51" s="787"/>
      <c r="N51" s="787"/>
      <c r="O51" s="787"/>
      <c r="P51" s="787"/>
      <c r="Q51" s="787"/>
      <c r="R51" s="787"/>
      <c r="S51" s="787"/>
      <c r="T51" s="787"/>
      <c r="U51" s="787"/>
      <c r="V51" s="787"/>
      <c r="W51" s="787"/>
      <c r="X51" s="787"/>
      <c r="Y51" s="787"/>
      <c r="Z51" s="787"/>
      <c r="AA51" s="787"/>
      <c r="AB51" s="787"/>
      <c r="AC51" s="787"/>
      <c r="AD51" s="787"/>
      <c r="AE51" s="787"/>
      <c r="AF51" s="787"/>
      <c r="AG51" s="787"/>
    </row>
    <row r="52" spans="1:33" s="385" customFormat="1">
      <c r="A52" s="794" t="s">
        <v>1063</v>
      </c>
      <c r="B52" s="782" t="s">
        <v>590</v>
      </c>
      <c r="C52" s="787">
        <v>0</v>
      </c>
      <c r="D52" s="787">
        <v>0</v>
      </c>
      <c r="E52" s="787">
        <v>0.10800000000000001</v>
      </c>
      <c r="F52" s="787">
        <v>0.108</v>
      </c>
      <c r="G52" s="787">
        <v>-0.43388686666666709</v>
      </c>
      <c r="H52" s="787">
        <v>-0.94202373333333411</v>
      </c>
      <c r="I52" s="787">
        <v>0.1323</v>
      </c>
      <c r="J52" s="787">
        <v>53.350920000000002</v>
      </c>
      <c r="K52" s="787">
        <v>0</v>
      </c>
      <c r="L52" s="787">
        <v>0</v>
      </c>
      <c r="M52" s="787">
        <v>0</v>
      </c>
      <c r="N52" s="787">
        <v>0</v>
      </c>
      <c r="O52" s="787">
        <v>0</v>
      </c>
      <c r="P52" s="787">
        <v>0</v>
      </c>
      <c r="Q52" s="787">
        <v>0</v>
      </c>
      <c r="R52" s="787">
        <v>0</v>
      </c>
      <c r="S52" s="787">
        <v>0</v>
      </c>
      <c r="T52" s="787">
        <v>0</v>
      </c>
      <c r="U52" s="787">
        <v>0</v>
      </c>
      <c r="V52" s="787">
        <v>0</v>
      </c>
      <c r="W52" s="787">
        <v>0</v>
      </c>
      <c r="X52" s="787">
        <v>0</v>
      </c>
      <c r="Y52" s="787">
        <v>0</v>
      </c>
      <c r="Z52" s="787">
        <v>0</v>
      </c>
      <c r="AA52" s="787">
        <v>0</v>
      </c>
      <c r="AB52" s="787">
        <v>0</v>
      </c>
      <c r="AC52" s="787">
        <v>0</v>
      </c>
      <c r="AD52" s="787">
        <v>0</v>
      </c>
      <c r="AE52" s="787">
        <v>0</v>
      </c>
      <c r="AF52" s="787">
        <v>0</v>
      </c>
      <c r="AG52" s="787">
        <v>0</v>
      </c>
    </row>
    <row r="53" spans="1:33" s="385" customFormat="1">
      <c r="A53" s="794"/>
      <c r="B53" s="782" t="s">
        <v>588</v>
      </c>
      <c r="C53" s="787">
        <v>0</v>
      </c>
      <c r="D53" s="787">
        <v>0</v>
      </c>
      <c r="E53" s="787">
        <v>0.37190772000000005</v>
      </c>
      <c r="F53" s="787">
        <v>0.37190772</v>
      </c>
      <c r="G53" s="787">
        <v>-1.4941284751846682</v>
      </c>
      <c r="H53" s="787">
        <v>-3.2439435078693362</v>
      </c>
      <c r="I53" s="787">
        <v>0.45558695700000001</v>
      </c>
      <c r="J53" s="787">
        <v>183.71869460280001</v>
      </c>
      <c r="K53" s="787">
        <v>0</v>
      </c>
      <c r="L53" s="787">
        <v>0</v>
      </c>
      <c r="M53" s="787">
        <v>0</v>
      </c>
      <c r="N53" s="787">
        <v>0</v>
      </c>
      <c r="O53" s="787">
        <v>0</v>
      </c>
      <c r="P53" s="787">
        <v>0</v>
      </c>
      <c r="Q53" s="787">
        <v>0</v>
      </c>
      <c r="R53" s="787">
        <v>0</v>
      </c>
      <c r="S53" s="787">
        <v>0</v>
      </c>
      <c r="T53" s="787">
        <v>0</v>
      </c>
      <c r="U53" s="787">
        <v>0</v>
      </c>
      <c r="V53" s="787">
        <v>0</v>
      </c>
      <c r="W53" s="787">
        <v>0</v>
      </c>
      <c r="X53" s="787">
        <v>0</v>
      </c>
      <c r="Y53" s="787">
        <v>0</v>
      </c>
      <c r="Z53" s="787">
        <v>0</v>
      </c>
      <c r="AA53" s="787">
        <v>0</v>
      </c>
      <c r="AB53" s="787">
        <v>0</v>
      </c>
      <c r="AC53" s="787">
        <v>0</v>
      </c>
      <c r="AD53" s="787">
        <v>0</v>
      </c>
      <c r="AE53" s="787">
        <v>0</v>
      </c>
      <c r="AF53" s="787">
        <v>0</v>
      </c>
      <c r="AG53" s="787">
        <v>0</v>
      </c>
    </row>
    <row r="54" spans="1:33" s="385" customFormat="1">
      <c r="A54" s="782"/>
      <c r="B54" s="782"/>
      <c r="C54" s="787"/>
      <c r="D54" s="787"/>
      <c r="E54" s="787"/>
      <c r="F54" s="787"/>
      <c r="G54" s="787"/>
      <c r="H54" s="787"/>
      <c r="I54" s="787"/>
      <c r="J54" s="787"/>
      <c r="K54" s="787"/>
      <c r="L54" s="787"/>
      <c r="M54" s="787"/>
      <c r="N54" s="787"/>
      <c r="O54" s="787"/>
      <c r="P54" s="787"/>
      <c r="Q54" s="787"/>
      <c r="R54" s="787"/>
      <c r="S54" s="787"/>
      <c r="T54" s="787"/>
      <c r="U54" s="787"/>
      <c r="V54" s="787"/>
      <c r="W54" s="787"/>
      <c r="X54" s="787"/>
      <c r="Y54" s="787"/>
      <c r="Z54" s="787"/>
      <c r="AA54" s="787"/>
      <c r="AB54" s="787"/>
      <c r="AC54" s="787"/>
      <c r="AD54" s="787"/>
      <c r="AE54" s="787"/>
      <c r="AF54" s="787"/>
      <c r="AG54" s="787"/>
    </row>
    <row r="55" spans="1:33" s="385" customFormat="1">
      <c r="A55" s="794" t="s">
        <v>621</v>
      </c>
      <c r="B55" s="782" t="s">
        <v>590</v>
      </c>
      <c r="C55" s="787">
        <v>0</v>
      </c>
      <c r="D55" s="787">
        <v>3.0697452497387614</v>
      </c>
      <c r="E55" s="787">
        <v>3.4106477996043019</v>
      </c>
      <c r="F55" s="787">
        <v>3.673780136325405</v>
      </c>
      <c r="G55" s="787">
        <v>4.1433338769272536</v>
      </c>
      <c r="H55" s="787">
        <v>4.3265053962579918</v>
      </c>
      <c r="I55" s="787">
        <v>4.8378592210563029</v>
      </c>
      <c r="J55" s="787">
        <v>5.8300382840978004</v>
      </c>
      <c r="K55" s="787">
        <v>10.101496352935429</v>
      </c>
      <c r="L55" s="787">
        <v>10.9461205809605</v>
      </c>
      <c r="M55" s="787">
        <v>11.826361493299881</v>
      </c>
      <c r="N55" s="787">
        <v>13.192515741641635</v>
      </c>
      <c r="O55" s="787">
        <v>14.444187790401676</v>
      </c>
      <c r="P55" s="787">
        <v>16.036762389027263</v>
      </c>
      <c r="Q55" s="787">
        <v>17.575911961181383</v>
      </c>
      <c r="R55" s="787">
        <v>18.850480449857763</v>
      </c>
      <c r="S55" s="787">
        <v>19.987670299036097</v>
      </c>
      <c r="T55" s="787">
        <v>21.478482942477946</v>
      </c>
      <c r="U55" s="787">
        <v>22.854813386338069</v>
      </c>
      <c r="V55" s="787">
        <v>24.429579642806502</v>
      </c>
      <c r="W55" s="792">
        <v>26.686150999006006</v>
      </c>
      <c r="X55" s="787">
        <v>25.810998184425817</v>
      </c>
      <c r="Y55" s="787">
        <v>9.5748782348595558</v>
      </c>
      <c r="Z55" s="787">
        <v>12.772747676508693</v>
      </c>
      <c r="AA55" s="787">
        <v>21.155998809765016</v>
      </c>
      <c r="AB55" s="787">
        <v>0</v>
      </c>
      <c r="AC55" s="787">
        <v>0</v>
      </c>
      <c r="AD55" s="787">
        <v>0</v>
      </c>
      <c r="AE55" s="787">
        <v>0</v>
      </c>
      <c r="AF55" s="787">
        <v>0</v>
      </c>
      <c r="AG55" s="787">
        <v>0</v>
      </c>
    </row>
    <row r="56" spans="1:33" s="385" customFormat="1">
      <c r="A56" s="794"/>
      <c r="B56" s="782" t="s">
        <v>588</v>
      </c>
      <c r="C56" s="787">
        <v>0</v>
      </c>
      <c r="D56" s="787">
        <v>10.570944044547902</v>
      </c>
      <c r="E56" s="787">
        <v>11.744872656239378</v>
      </c>
      <c r="F56" s="787">
        <v>12.650992539648801</v>
      </c>
      <c r="G56" s="787">
        <v>14.267943105247921</v>
      </c>
      <c r="H56" s="787">
        <v>14.898710717500059</v>
      </c>
      <c r="I56" s="787">
        <v>16.659603635037275</v>
      </c>
      <c r="J56" s="787">
        <v>20.076261534736346</v>
      </c>
      <c r="K56" s="787">
        <v>34.785411826004918</v>
      </c>
      <c r="L56" s="787">
        <v>37.693951371389765</v>
      </c>
      <c r="M56" s="787">
        <v>40.725140174712543</v>
      </c>
      <c r="N56" s="787">
        <v>45.42961528275972</v>
      </c>
      <c r="O56" s="787">
        <v>49.739860633149306</v>
      </c>
      <c r="P56" s="787">
        <v>55.2240345952304</v>
      </c>
      <c r="Q56" s="787">
        <v>60.524234670404603</v>
      </c>
      <c r="R56" s="787">
        <v>64.913325972325694</v>
      </c>
      <c r="S56" s="787">
        <v>68.829341565057717</v>
      </c>
      <c r="T56" s="787">
        <v>73.963089075887638</v>
      </c>
      <c r="U56" s="787">
        <v>78.702606829059917</v>
      </c>
      <c r="V56" s="787">
        <v>84.125456162172043</v>
      </c>
      <c r="W56" s="787">
        <v>91.8961627186671</v>
      </c>
      <c r="X56" s="787">
        <v>88.882495237906895</v>
      </c>
      <c r="Y56" s="787">
        <v>32.971954940780023</v>
      </c>
      <c r="Z56" s="787">
        <v>43.984106171348579</v>
      </c>
      <c r="AA56" s="787">
        <v>72.852585941318708</v>
      </c>
      <c r="AB56" s="787">
        <v>0</v>
      </c>
      <c r="AC56" s="787">
        <v>0</v>
      </c>
      <c r="AD56" s="787">
        <v>0</v>
      </c>
      <c r="AE56" s="787">
        <v>0</v>
      </c>
      <c r="AF56" s="787">
        <v>0</v>
      </c>
      <c r="AG56" s="787">
        <v>0</v>
      </c>
    </row>
    <row r="57" spans="1:33" s="385" customFormat="1">
      <c r="A57" s="783"/>
      <c r="B57" s="782"/>
      <c r="C57" s="787"/>
      <c r="D57" s="787"/>
      <c r="E57" s="787"/>
      <c r="F57" s="787"/>
      <c r="G57" s="787"/>
      <c r="H57" s="787"/>
      <c r="I57" s="787"/>
      <c r="J57" s="787"/>
      <c r="K57" s="787"/>
      <c r="L57" s="787"/>
      <c r="M57" s="787"/>
      <c r="N57" s="787"/>
      <c r="O57" s="787"/>
      <c r="P57" s="787"/>
      <c r="Q57" s="787"/>
      <c r="R57" s="787"/>
      <c r="S57" s="787"/>
      <c r="T57" s="787"/>
      <c r="U57" s="787"/>
      <c r="V57" s="787"/>
      <c r="W57" s="787"/>
      <c r="X57" s="787"/>
      <c r="Y57" s="787"/>
      <c r="Z57" s="787"/>
      <c r="AA57" s="787"/>
      <c r="AB57" s="787"/>
      <c r="AC57" s="787"/>
      <c r="AD57" s="787"/>
      <c r="AE57" s="787"/>
      <c r="AF57" s="787"/>
      <c r="AG57" s="787"/>
    </row>
    <row r="58" spans="1:33" s="385" customFormat="1">
      <c r="A58" s="794" t="s">
        <v>600</v>
      </c>
      <c r="B58" s="782" t="s">
        <v>590</v>
      </c>
      <c r="C58" s="787">
        <v>0</v>
      </c>
      <c r="D58" s="787">
        <v>0</v>
      </c>
      <c r="E58" s="787">
        <v>1.8198971395000001</v>
      </c>
      <c r="F58" s="787">
        <v>3.1111600464999998</v>
      </c>
      <c r="G58" s="787">
        <v>4.4818522595000001</v>
      </c>
      <c r="H58" s="787">
        <v>6.4058661919999995</v>
      </c>
      <c r="I58" s="787">
        <v>7.5672514499999997</v>
      </c>
      <c r="J58" s="787">
        <v>8.9030591705000006</v>
      </c>
      <c r="K58" s="787">
        <v>10.801312247000002</v>
      </c>
      <c r="L58" s="787">
        <v>11.990605099</v>
      </c>
      <c r="M58" s="787">
        <v>14.757213696499999</v>
      </c>
      <c r="N58" s="787">
        <v>16.661906987000002</v>
      </c>
      <c r="O58" s="787">
        <v>19.375383819</v>
      </c>
      <c r="P58" s="787">
        <v>29.752715310999999</v>
      </c>
      <c r="Q58" s="787">
        <v>35.661611656000005</v>
      </c>
      <c r="R58" s="792">
        <v>41.904862444499997</v>
      </c>
      <c r="S58" s="787">
        <v>53.357172990000002</v>
      </c>
      <c r="T58" s="787">
        <v>59.137801739500006</v>
      </c>
      <c r="U58" s="787">
        <v>59.454982279000006</v>
      </c>
      <c r="V58" s="787">
        <v>58.231878303499997</v>
      </c>
      <c r="W58" s="792">
        <v>59.197373718999998</v>
      </c>
      <c r="X58" s="787">
        <v>62.721780830500002</v>
      </c>
      <c r="Y58" s="787">
        <v>68.741234182499994</v>
      </c>
      <c r="Z58" s="787">
        <v>74.247080467999993</v>
      </c>
      <c r="AA58" s="787">
        <v>78.772940856499986</v>
      </c>
      <c r="AB58" s="787">
        <v>84.870213460999992</v>
      </c>
      <c r="AC58" s="787">
        <v>83.653549699500005</v>
      </c>
      <c r="AD58" s="792">
        <v>62.053608628000006</v>
      </c>
      <c r="AE58" s="787">
        <v>31.412143785000001</v>
      </c>
      <c r="AF58" s="787">
        <v>16.45474677</v>
      </c>
      <c r="AG58" s="787">
        <v>7.8677947699999589</v>
      </c>
    </row>
    <row r="59" spans="1:33" s="385" customFormat="1">
      <c r="A59" s="794"/>
      <c r="B59" s="782" t="s">
        <v>588</v>
      </c>
      <c r="C59" s="787">
        <v>0</v>
      </c>
      <c r="D59" s="787">
        <v>0</v>
      </c>
      <c r="E59" s="787">
        <v>6.2669795906108057</v>
      </c>
      <c r="F59" s="787">
        <v>10.713559624526935</v>
      </c>
      <c r="G59" s="787">
        <v>15.433661622291606</v>
      </c>
      <c r="H59" s="787">
        <v>22.059176760109281</v>
      </c>
      <c r="I59" s="787">
        <v>26.0585114207055</v>
      </c>
      <c r="J59" s="787">
        <v>30.658485528942098</v>
      </c>
      <c r="K59" s="787">
        <v>37.195290840646742</v>
      </c>
      <c r="L59" s="787">
        <v>41.290727812865413</v>
      </c>
      <c r="M59" s="787">
        <v>50.817793513130432</v>
      </c>
      <c r="N59" s="787">
        <v>57.376776281363341</v>
      </c>
      <c r="O59" s="787">
        <v>66.720877965270205</v>
      </c>
      <c r="P59" s="787">
        <v>102.45615291780649</v>
      </c>
      <c r="Q59" s="787">
        <v>122.80396928248507</v>
      </c>
      <c r="R59" s="787">
        <v>144.30316526525576</v>
      </c>
      <c r="S59" s="787">
        <v>183.74022733663412</v>
      </c>
      <c r="T59" s="787">
        <v>203.64634269212482</v>
      </c>
      <c r="U59" s="787">
        <v>204.73858242614162</v>
      </c>
      <c r="V59" s="787">
        <v>200.52671380714955</v>
      </c>
      <c r="W59" s="787">
        <v>203.85148416501121</v>
      </c>
      <c r="X59" s="787">
        <v>215.9880972501015</v>
      </c>
      <c r="Y59" s="787">
        <v>236.71662661851516</v>
      </c>
      <c r="Z59" s="787">
        <v>255.67650382880012</v>
      </c>
      <c r="AA59" s="787">
        <v>271.26171140403483</v>
      </c>
      <c r="AB59" s="787">
        <v>292.258218372165</v>
      </c>
      <c r="AC59" s="787">
        <v>288.06852720970124</v>
      </c>
      <c r="AD59" s="787">
        <v>213.68718613529455</v>
      </c>
      <c r="AE59" s="787">
        <v>108.17054421658815</v>
      </c>
      <c r="AF59" s="787">
        <v>56.663401429704301</v>
      </c>
      <c r="AG59" s="787">
        <v>27.093459392024162</v>
      </c>
    </row>
    <row r="60" spans="1:33" s="385" customFormat="1">
      <c r="A60" s="782"/>
      <c r="B60" s="782"/>
      <c r="C60" s="787"/>
      <c r="D60" s="787"/>
      <c r="E60" s="787"/>
      <c r="F60" s="787"/>
      <c r="G60" s="787"/>
      <c r="H60" s="787"/>
      <c r="I60" s="787"/>
      <c r="J60" s="787"/>
      <c r="K60" s="787"/>
      <c r="L60" s="787"/>
      <c r="M60" s="787"/>
      <c r="N60" s="787"/>
      <c r="O60" s="787"/>
      <c r="P60" s="787"/>
      <c r="Q60" s="787"/>
      <c r="R60" s="787"/>
      <c r="S60" s="787"/>
      <c r="T60" s="787"/>
      <c r="U60" s="787"/>
      <c r="V60" s="787"/>
      <c r="W60" s="787"/>
      <c r="X60" s="787"/>
      <c r="Y60" s="787"/>
      <c r="Z60" s="787"/>
      <c r="AA60" s="787"/>
      <c r="AB60" s="787"/>
      <c r="AC60" s="787"/>
      <c r="AD60" s="787"/>
      <c r="AE60" s="787"/>
      <c r="AF60" s="787"/>
      <c r="AG60" s="787"/>
    </row>
    <row r="61" spans="1:33" s="385" customFormat="1">
      <c r="A61" s="793" t="s">
        <v>622</v>
      </c>
      <c r="B61" s="788" t="s">
        <v>590</v>
      </c>
      <c r="C61" s="789">
        <v>8.8505014958631971</v>
      </c>
      <c r="D61" s="789">
        <v>44.344583586451655</v>
      </c>
      <c r="E61" s="789">
        <v>81.412786340195154</v>
      </c>
      <c r="F61" s="789">
        <v>88.869078068990149</v>
      </c>
      <c r="G61" s="789">
        <v>82.985672376211383</v>
      </c>
      <c r="H61" s="789">
        <v>105.90980402298833</v>
      </c>
      <c r="I61" s="789">
        <v>80.241865912541442</v>
      </c>
      <c r="J61" s="789">
        <v>143.75370272449291</v>
      </c>
      <c r="K61" s="789">
        <v>97.216528862402768</v>
      </c>
      <c r="L61" s="789">
        <v>95.998179888871704</v>
      </c>
      <c r="M61" s="789">
        <v>105.22223964366613</v>
      </c>
      <c r="N61" s="789">
        <v>58.577055490160163</v>
      </c>
      <c r="O61" s="789">
        <v>33.819571609401677</v>
      </c>
      <c r="P61" s="789">
        <v>45.789477700027263</v>
      </c>
      <c r="Q61" s="789">
        <v>53.237523617181381</v>
      </c>
      <c r="R61" s="789">
        <v>60.755342894357767</v>
      </c>
      <c r="S61" s="789">
        <v>73.344843289036092</v>
      </c>
      <c r="T61" s="789">
        <v>80.616284681977959</v>
      </c>
      <c r="U61" s="789">
        <v>82.309795665338072</v>
      </c>
      <c r="V61" s="789">
        <v>82.661457946306498</v>
      </c>
      <c r="W61" s="789">
        <v>85.883524718006015</v>
      </c>
      <c r="X61" s="789">
        <v>88.532779014925808</v>
      </c>
      <c r="Y61" s="789">
        <v>78.316112417359562</v>
      </c>
      <c r="Z61" s="789">
        <v>87.019828144508693</v>
      </c>
      <c r="AA61" s="789">
        <v>99.928939666264995</v>
      </c>
      <c r="AB61" s="789">
        <v>84.870213460999992</v>
      </c>
      <c r="AC61" s="789">
        <v>83.653549699500005</v>
      </c>
      <c r="AD61" s="789">
        <v>62.053608628000006</v>
      </c>
      <c r="AE61" s="789">
        <v>31.412143785000001</v>
      </c>
      <c r="AF61" s="789">
        <v>16.45474677</v>
      </c>
      <c r="AG61" s="789">
        <v>7.8677947699999589</v>
      </c>
    </row>
    <row r="62" spans="1:33" s="385" customFormat="1">
      <c r="A62" s="793"/>
      <c r="B62" s="788" t="s">
        <v>588</v>
      </c>
      <c r="C62" s="789">
        <v>30.477498446139546</v>
      </c>
      <c r="D62" s="789">
        <v>152.70456459246907</v>
      </c>
      <c r="E62" s="789">
        <v>280.35225691323262</v>
      </c>
      <c r="F62" s="789">
        <v>306.02866854759384</v>
      </c>
      <c r="G62" s="789">
        <v>285.76863153799775</v>
      </c>
      <c r="H62" s="789">
        <v>364.70994203552237</v>
      </c>
      <c r="I62" s="789">
        <v>276.32008703776864</v>
      </c>
      <c r="J62" s="789">
        <v>495.02881316503658</v>
      </c>
      <c r="K62" s="789">
        <v>334.77386662528158</v>
      </c>
      <c r="L62" s="789">
        <v>330.57837228351968</v>
      </c>
      <c r="M62" s="789">
        <v>362.34225221453227</v>
      </c>
      <c r="N62" s="789">
        <v>201.71536251536065</v>
      </c>
      <c r="O62" s="789">
        <v>116.46073859841952</v>
      </c>
      <c r="P62" s="789">
        <v>157.68018751303688</v>
      </c>
      <c r="Q62" s="789">
        <v>183.32820395288962</v>
      </c>
      <c r="R62" s="789">
        <v>209.21649123758147</v>
      </c>
      <c r="S62" s="789">
        <v>252.56956890169181</v>
      </c>
      <c r="T62" s="789">
        <v>277.60943176801248</v>
      </c>
      <c r="U62" s="789">
        <v>283.44118925520155</v>
      </c>
      <c r="V62" s="789">
        <v>284.65216996932162</v>
      </c>
      <c r="W62" s="789">
        <v>295.74764688367833</v>
      </c>
      <c r="X62" s="789">
        <v>304.87059248800836</v>
      </c>
      <c r="Y62" s="789">
        <v>269.68858155929524</v>
      </c>
      <c r="Z62" s="789">
        <v>299.66061000014872</v>
      </c>
      <c r="AA62" s="789">
        <v>344.11429734535346</v>
      </c>
      <c r="AB62" s="789">
        <v>292.258218372165</v>
      </c>
      <c r="AC62" s="789">
        <v>288.06852720970124</v>
      </c>
      <c r="AD62" s="789">
        <v>213.68718613529455</v>
      </c>
      <c r="AE62" s="789">
        <v>108.17054421658815</v>
      </c>
      <c r="AF62" s="789">
        <v>56.663401429704301</v>
      </c>
      <c r="AG62" s="789">
        <v>27.093459392024162</v>
      </c>
    </row>
    <row r="63" spans="1:33" s="385" customFormat="1">
      <c r="A63" s="783"/>
      <c r="B63" s="782"/>
      <c r="C63" s="787"/>
      <c r="D63" s="787"/>
      <c r="E63" s="787"/>
      <c r="F63" s="787"/>
      <c r="G63" s="787"/>
      <c r="H63" s="787"/>
      <c r="I63" s="787"/>
      <c r="J63" s="787"/>
      <c r="K63" s="787"/>
      <c r="L63" s="787"/>
      <c r="M63" s="787"/>
      <c r="N63" s="787"/>
      <c r="O63" s="787"/>
      <c r="P63" s="787"/>
      <c r="Q63" s="787"/>
      <c r="R63" s="787"/>
      <c r="S63" s="787"/>
      <c r="T63" s="787"/>
      <c r="U63" s="787"/>
      <c r="V63" s="787"/>
      <c r="W63" s="787"/>
      <c r="X63" s="787"/>
      <c r="Y63" s="787"/>
      <c r="Z63" s="787"/>
      <c r="AA63" s="787"/>
      <c r="AB63" s="787"/>
      <c r="AC63" s="787"/>
      <c r="AD63" s="787"/>
      <c r="AE63" s="787"/>
      <c r="AF63" s="787"/>
      <c r="AG63" s="787"/>
    </row>
    <row r="64" spans="1:33" s="385" customFormat="1">
      <c r="A64" s="794" t="s">
        <v>1068</v>
      </c>
      <c r="B64" s="782" t="s">
        <v>590</v>
      </c>
      <c r="C64" s="787">
        <v>0</v>
      </c>
      <c r="D64" s="787">
        <v>0</v>
      </c>
      <c r="E64" s="787">
        <v>2.5033225200000322</v>
      </c>
      <c r="F64" s="787">
        <v>2.3560659400000006</v>
      </c>
      <c r="G64" s="787">
        <v>126.61664435999998</v>
      </c>
      <c r="H64" s="787">
        <v>0</v>
      </c>
      <c r="I64" s="787">
        <v>0</v>
      </c>
      <c r="J64" s="787">
        <v>0</v>
      </c>
      <c r="K64" s="787">
        <v>0</v>
      </c>
      <c r="L64" s="787">
        <v>0</v>
      </c>
      <c r="M64" s="787">
        <v>0</v>
      </c>
      <c r="N64" s="787">
        <v>0</v>
      </c>
      <c r="O64" s="787">
        <v>0</v>
      </c>
      <c r="P64" s="787">
        <v>0</v>
      </c>
      <c r="Q64" s="787">
        <v>0</v>
      </c>
      <c r="R64" s="792">
        <v>0</v>
      </c>
      <c r="S64" s="787">
        <v>0</v>
      </c>
      <c r="T64" s="787">
        <v>0</v>
      </c>
      <c r="U64" s="787">
        <v>0</v>
      </c>
      <c r="V64" s="787">
        <v>0</v>
      </c>
      <c r="W64" s="792">
        <v>0</v>
      </c>
      <c r="X64" s="787">
        <v>0</v>
      </c>
      <c r="Y64" s="787">
        <v>0</v>
      </c>
      <c r="Z64" s="787">
        <v>0</v>
      </c>
      <c r="AA64" s="787">
        <v>0</v>
      </c>
      <c r="AB64" s="787">
        <v>0</v>
      </c>
      <c r="AC64" s="787">
        <v>0</v>
      </c>
      <c r="AD64" s="792">
        <v>0</v>
      </c>
      <c r="AE64" s="787">
        <v>0</v>
      </c>
      <c r="AF64" s="787">
        <v>0</v>
      </c>
      <c r="AG64" s="787">
        <v>0</v>
      </c>
    </row>
    <row r="65" spans="1:33" s="385" customFormat="1">
      <c r="A65" s="794"/>
      <c r="B65" s="782" t="s">
        <v>588</v>
      </c>
      <c r="C65" s="787">
        <v>0</v>
      </c>
      <c r="D65" s="787">
        <v>0</v>
      </c>
      <c r="E65" s="787">
        <v>8.6204163966469114</v>
      </c>
      <c r="F65" s="787">
        <v>8.1133251103246025</v>
      </c>
      <c r="G65" s="787">
        <v>436.01581035165231</v>
      </c>
      <c r="H65" s="787">
        <v>0</v>
      </c>
      <c r="I65" s="787">
        <v>0</v>
      </c>
      <c r="J65" s="787">
        <v>0</v>
      </c>
      <c r="K65" s="787">
        <v>0</v>
      </c>
      <c r="L65" s="787">
        <v>0</v>
      </c>
      <c r="M65" s="787">
        <v>0</v>
      </c>
      <c r="N65" s="787">
        <v>0</v>
      </c>
      <c r="O65" s="787">
        <v>0</v>
      </c>
      <c r="P65" s="787">
        <v>0</v>
      </c>
      <c r="Q65" s="787">
        <v>0</v>
      </c>
      <c r="R65" s="787">
        <v>0</v>
      </c>
      <c r="S65" s="787">
        <v>0</v>
      </c>
      <c r="T65" s="787">
        <v>0</v>
      </c>
      <c r="U65" s="787">
        <v>0</v>
      </c>
      <c r="V65" s="787">
        <v>0</v>
      </c>
      <c r="W65" s="787">
        <v>0</v>
      </c>
      <c r="X65" s="787">
        <v>0</v>
      </c>
      <c r="Y65" s="787">
        <v>0</v>
      </c>
      <c r="Z65" s="787">
        <v>0</v>
      </c>
      <c r="AA65" s="787">
        <v>0</v>
      </c>
      <c r="AB65" s="787">
        <v>0</v>
      </c>
      <c r="AC65" s="787">
        <v>0</v>
      </c>
      <c r="AD65" s="787">
        <v>0</v>
      </c>
      <c r="AE65" s="787">
        <v>0</v>
      </c>
      <c r="AF65" s="787">
        <v>0</v>
      </c>
      <c r="AG65" s="787">
        <v>0</v>
      </c>
    </row>
    <row r="66" spans="1:33" s="385" customFormat="1">
      <c r="A66" s="783"/>
      <c r="B66" s="782"/>
      <c r="C66" s="787"/>
      <c r="D66" s="787"/>
      <c r="E66" s="787"/>
      <c r="F66" s="787"/>
      <c r="G66" s="787"/>
      <c r="H66" s="787"/>
      <c r="I66" s="787"/>
      <c r="J66" s="787"/>
      <c r="K66" s="787"/>
      <c r="L66" s="787"/>
      <c r="M66" s="787"/>
      <c r="N66" s="787"/>
      <c r="O66" s="787"/>
      <c r="P66" s="787"/>
      <c r="Q66" s="787"/>
      <c r="R66" s="787"/>
      <c r="S66" s="787"/>
      <c r="T66" s="787"/>
      <c r="U66" s="787"/>
      <c r="V66" s="787"/>
      <c r="W66" s="787"/>
      <c r="X66" s="787"/>
      <c r="Y66" s="787"/>
      <c r="Z66" s="787"/>
      <c r="AA66" s="787"/>
      <c r="AB66" s="787"/>
      <c r="AC66" s="787"/>
      <c r="AD66" s="787"/>
      <c r="AE66" s="787"/>
      <c r="AF66" s="787"/>
      <c r="AG66" s="787"/>
    </row>
    <row r="67" spans="1:33" s="385" customFormat="1">
      <c r="A67" s="793" t="s">
        <v>647</v>
      </c>
      <c r="B67" s="788" t="s">
        <v>590</v>
      </c>
      <c r="C67" s="789">
        <v>0</v>
      </c>
      <c r="D67" s="789">
        <v>0</v>
      </c>
      <c r="E67" s="789">
        <v>2.5033225200000322</v>
      </c>
      <c r="F67" s="789">
        <v>2.3560659400000006</v>
      </c>
      <c r="G67" s="789">
        <v>126.61664435999998</v>
      </c>
      <c r="H67" s="789">
        <v>0</v>
      </c>
      <c r="I67" s="789">
        <v>0</v>
      </c>
      <c r="J67" s="789">
        <v>0</v>
      </c>
      <c r="K67" s="789">
        <v>0</v>
      </c>
      <c r="L67" s="789">
        <v>0</v>
      </c>
      <c r="M67" s="789">
        <v>0</v>
      </c>
      <c r="N67" s="789">
        <v>0</v>
      </c>
      <c r="O67" s="789">
        <v>0</v>
      </c>
      <c r="P67" s="789">
        <v>0</v>
      </c>
      <c r="Q67" s="789">
        <v>0</v>
      </c>
      <c r="R67" s="789">
        <v>0</v>
      </c>
      <c r="S67" s="789">
        <v>0</v>
      </c>
      <c r="T67" s="789">
        <v>0</v>
      </c>
      <c r="U67" s="789">
        <v>0</v>
      </c>
      <c r="V67" s="789">
        <v>0</v>
      </c>
      <c r="W67" s="789">
        <v>0</v>
      </c>
      <c r="X67" s="789">
        <v>0</v>
      </c>
      <c r="Y67" s="789">
        <v>0</v>
      </c>
      <c r="Z67" s="789">
        <v>0</v>
      </c>
      <c r="AA67" s="789">
        <v>0</v>
      </c>
      <c r="AB67" s="789">
        <v>0</v>
      </c>
      <c r="AC67" s="789">
        <v>0</v>
      </c>
      <c r="AD67" s="789">
        <v>0</v>
      </c>
      <c r="AE67" s="789">
        <v>0</v>
      </c>
      <c r="AF67" s="789">
        <v>0</v>
      </c>
      <c r="AG67" s="789">
        <v>0</v>
      </c>
    </row>
    <row r="68" spans="1:33" s="385" customFormat="1">
      <c r="A68" s="793"/>
      <c r="B68" s="788" t="s">
        <v>588</v>
      </c>
      <c r="C68" s="789">
        <v>0</v>
      </c>
      <c r="D68" s="789">
        <v>0</v>
      </c>
      <c r="E68" s="789">
        <v>8.6204163966469114</v>
      </c>
      <c r="F68" s="789">
        <v>8.1133251103246025</v>
      </c>
      <c r="G68" s="789">
        <v>436.01581035165231</v>
      </c>
      <c r="H68" s="789">
        <v>0</v>
      </c>
      <c r="I68" s="789">
        <v>0</v>
      </c>
      <c r="J68" s="789">
        <v>0</v>
      </c>
      <c r="K68" s="789">
        <v>0</v>
      </c>
      <c r="L68" s="789">
        <v>0</v>
      </c>
      <c r="M68" s="789">
        <v>0</v>
      </c>
      <c r="N68" s="789">
        <v>0</v>
      </c>
      <c r="O68" s="789">
        <v>0</v>
      </c>
      <c r="P68" s="789">
        <v>0</v>
      </c>
      <c r="Q68" s="789">
        <v>0</v>
      </c>
      <c r="R68" s="789">
        <v>0</v>
      </c>
      <c r="S68" s="789">
        <v>0</v>
      </c>
      <c r="T68" s="789">
        <v>0</v>
      </c>
      <c r="U68" s="789">
        <v>0</v>
      </c>
      <c r="V68" s="789">
        <v>0</v>
      </c>
      <c r="W68" s="789">
        <v>0</v>
      </c>
      <c r="X68" s="789">
        <v>0</v>
      </c>
      <c r="Y68" s="789">
        <v>0</v>
      </c>
      <c r="Z68" s="789">
        <v>0</v>
      </c>
      <c r="AA68" s="789">
        <v>0</v>
      </c>
      <c r="AB68" s="789">
        <v>0</v>
      </c>
      <c r="AC68" s="789">
        <v>0</v>
      </c>
      <c r="AD68" s="789">
        <v>0</v>
      </c>
      <c r="AE68" s="789">
        <v>0</v>
      </c>
      <c r="AF68" s="789">
        <v>0</v>
      </c>
      <c r="AG68" s="789">
        <v>0</v>
      </c>
    </row>
    <row r="69" spans="1:33">
      <c r="A69" s="783"/>
      <c r="B69" s="782"/>
      <c r="C69" s="787"/>
      <c r="D69" s="787"/>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row>
    <row r="70" spans="1:33">
      <c r="A70" s="782"/>
      <c r="B70" s="782"/>
      <c r="C70" s="787"/>
      <c r="D70" s="787"/>
      <c r="E70" s="787"/>
      <c r="F70" s="787"/>
      <c r="G70" s="787"/>
      <c r="H70" s="787"/>
      <c r="I70" s="787"/>
      <c r="J70" s="787"/>
      <c r="K70" s="787"/>
      <c r="L70" s="787"/>
      <c r="M70" s="787"/>
      <c r="N70" s="787"/>
      <c r="O70" s="787"/>
      <c r="P70" s="787"/>
      <c r="Q70" s="787"/>
      <c r="R70" s="787"/>
      <c r="S70" s="787"/>
      <c r="T70" s="787"/>
      <c r="U70" s="787"/>
      <c r="V70" s="787"/>
      <c r="W70" s="787"/>
      <c r="X70" s="787"/>
      <c r="Y70" s="787"/>
      <c r="Z70" s="787"/>
      <c r="AA70" s="787"/>
      <c r="AB70" s="787"/>
      <c r="AC70" s="787"/>
      <c r="AD70" s="787"/>
      <c r="AE70" s="787"/>
      <c r="AF70" s="787"/>
      <c r="AG70" s="787"/>
    </row>
    <row r="71" spans="1:33">
      <c r="A71" s="793" t="s">
        <v>623</v>
      </c>
      <c r="B71" s="788" t="s">
        <v>590</v>
      </c>
      <c r="C71" s="789">
        <v>65.144438159376477</v>
      </c>
      <c r="D71" s="789">
        <v>317.62684428075556</v>
      </c>
      <c r="E71" s="789">
        <v>434.51707588647815</v>
      </c>
      <c r="F71" s="789">
        <v>415.04518312200287</v>
      </c>
      <c r="G71" s="789">
        <v>840.67403321257484</v>
      </c>
      <c r="H71" s="789">
        <v>875.57835695364531</v>
      </c>
      <c r="I71" s="789">
        <v>778.32323367964386</v>
      </c>
      <c r="J71" s="789">
        <v>937.82575557437031</v>
      </c>
      <c r="K71" s="789">
        <v>514.70243105014652</v>
      </c>
      <c r="L71" s="789">
        <v>801.24845956772663</v>
      </c>
      <c r="M71" s="789">
        <v>568.19615033406535</v>
      </c>
      <c r="N71" s="789">
        <v>676.47588075879605</v>
      </c>
      <c r="O71" s="789">
        <v>287.87954547109405</v>
      </c>
      <c r="P71" s="789">
        <v>327.57922680495454</v>
      </c>
      <c r="Q71" s="789">
        <v>229.38924460467365</v>
      </c>
      <c r="R71" s="789">
        <v>404.08011029376098</v>
      </c>
      <c r="S71" s="789">
        <v>156.13075344463289</v>
      </c>
      <c r="T71" s="789">
        <v>151.35575493038488</v>
      </c>
      <c r="U71" s="789">
        <v>261.48564169738535</v>
      </c>
      <c r="V71" s="789">
        <v>82.661457946306498</v>
      </c>
      <c r="W71" s="789">
        <v>85.883524718006015</v>
      </c>
      <c r="X71" s="789">
        <v>155.27126995025782</v>
      </c>
      <c r="Y71" s="789">
        <v>78.316112417359562</v>
      </c>
      <c r="Z71" s="789">
        <v>87.019828144508693</v>
      </c>
      <c r="AA71" s="789">
        <v>99.928939666264995</v>
      </c>
      <c r="AB71" s="789">
        <v>84.870213460999992</v>
      </c>
      <c r="AC71" s="789">
        <v>83.653549699500005</v>
      </c>
      <c r="AD71" s="789">
        <v>62.053608628000006</v>
      </c>
      <c r="AE71" s="789">
        <v>31.327491972289057</v>
      </c>
      <c r="AF71" s="789">
        <v>16.45474677</v>
      </c>
      <c r="AG71" s="789">
        <v>7.8677947699999589</v>
      </c>
    </row>
    <row r="72" spans="1:33">
      <c r="A72" s="793"/>
      <c r="B72" s="788" t="s">
        <v>588</v>
      </c>
      <c r="C72" s="789">
        <v>224.33073580124727</v>
      </c>
      <c r="D72" s="789">
        <v>1093.7766246967672</v>
      </c>
      <c r="E72" s="789">
        <v>1496.2986573519174</v>
      </c>
      <c r="F72" s="789">
        <v>1429.2454421470979</v>
      </c>
      <c r="G72" s="789">
        <v>2894.9366940304908</v>
      </c>
      <c r="H72" s="789">
        <v>3015.1328742220039</v>
      </c>
      <c r="I72" s="789">
        <v>2680.2261042668852</v>
      </c>
      <c r="J72" s="789">
        <v>3229.4873936383465</v>
      </c>
      <c r="K72" s="789">
        <v>1772.4241445399739</v>
      </c>
      <c r="L72" s="789">
        <v>2759.1711828828275</v>
      </c>
      <c r="M72" s="789">
        <v>1956.6345813288842</v>
      </c>
      <c r="N72" s="789">
        <v>2329.505578222183</v>
      </c>
      <c r="O72" s="789">
        <v>991.339123988805</v>
      </c>
      <c r="P72" s="789">
        <v>1128.0485496332735</v>
      </c>
      <c r="Q72" s="789">
        <v>789.92250882820827</v>
      </c>
      <c r="R72" s="789">
        <v>1391.4862270064925</v>
      </c>
      <c r="S72" s="789">
        <v>537.6503012544033</v>
      </c>
      <c r="T72" s="789">
        <v>521.20716412072409</v>
      </c>
      <c r="U72" s="789">
        <v>900.44934089269918</v>
      </c>
      <c r="V72" s="789">
        <v>284.65216996932162</v>
      </c>
      <c r="W72" s="789">
        <v>295.74764688367833</v>
      </c>
      <c r="X72" s="789">
        <v>534.69059248800841</v>
      </c>
      <c r="Y72" s="789">
        <v>269.68858155929524</v>
      </c>
      <c r="Z72" s="789">
        <v>299.66061000014872</v>
      </c>
      <c r="AA72" s="789">
        <v>344.11429734535346</v>
      </c>
      <c r="AB72" s="789">
        <v>292.258218372165</v>
      </c>
      <c r="AC72" s="789">
        <v>288.06852720970124</v>
      </c>
      <c r="AD72" s="789">
        <v>213.68718613529455</v>
      </c>
      <c r="AE72" s="789">
        <v>107.8790380808465</v>
      </c>
      <c r="AF72" s="789">
        <v>56.663401429704301</v>
      </c>
      <c r="AG72" s="789">
        <v>27.093459392024162</v>
      </c>
    </row>
    <row r="73" spans="1:33">
      <c r="A73" s="782"/>
      <c r="B73" s="782"/>
      <c r="C73" s="787"/>
      <c r="D73" s="787"/>
      <c r="E73" s="787"/>
      <c r="F73" s="787"/>
      <c r="G73" s="787"/>
      <c r="H73" s="787"/>
      <c r="I73" s="787"/>
      <c r="J73" s="787"/>
      <c r="K73" s="787"/>
      <c r="L73" s="787"/>
      <c r="M73" s="787"/>
      <c r="N73" s="787"/>
      <c r="O73" s="787"/>
      <c r="P73" s="787"/>
      <c r="Q73" s="787"/>
      <c r="R73" s="787"/>
      <c r="S73" s="787"/>
      <c r="T73" s="787"/>
      <c r="U73" s="787"/>
      <c r="V73" s="787"/>
      <c r="W73" s="787"/>
      <c r="X73" s="787"/>
      <c r="Y73" s="787"/>
      <c r="Z73" s="787"/>
      <c r="AA73" s="787"/>
      <c r="AB73" s="787"/>
      <c r="AC73" s="787"/>
      <c r="AD73" s="787"/>
      <c r="AE73" s="787"/>
      <c r="AF73" s="787"/>
      <c r="AG73" s="787"/>
    </row>
    <row r="74" spans="1:33">
      <c r="A74" s="794" t="s">
        <v>1069</v>
      </c>
      <c r="B74" s="782" t="s">
        <v>590</v>
      </c>
      <c r="C74" s="811">
        <f ca="1">SUM(C71:$AK$151)</f>
        <v>9918.5666579699609</v>
      </c>
      <c r="D74" s="811">
        <f ca="1">SUM(D71:$AK$151)</f>
        <v>9853.4222198105836</v>
      </c>
      <c r="E74" s="811">
        <f ca="1">SUM(E71:$AK$151)</f>
        <v>9535.7953755298277</v>
      </c>
      <c r="F74" s="811">
        <f ca="1">SUM(F71:$AK$151)</f>
        <v>9101.2782996433525</v>
      </c>
      <c r="G74" s="811">
        <f ca="1">SUM(G71:$AK$151)</f>
        <v>8686.2331165213491</v>
      </c>
      <c r="H74" s="811">
        <f ca="1">SUM(H71:$AK$151)</f>
        <v>7845.5590833087754</v>
      </c>
      <c r="I74" s="811">
        <f ca="1">SUM(I71:$AK$151)</f>
        <v>6969.9807263551302</v>
      </c>
      <c r="J74" s="811">
        <f ca="1">SUM(J71:$AK$151)</f>
        <v>6191.6574926754856</v>
      </c>
      <c r="K74" s="811">
        <f ca="1">SUM(K71:$AK$151)</f>
        <v>5253.8317371011144</v>
      </c>
      <c r="L74" s="811">
        <f ca="1">SUM(L71:$AK$151)</f>
        <v>4739.1293060509679</v>
      </c>
      <c r="M74" s="811">
        <f ca="1">SUM(M71:$AK$151)</f>
        <v>3937.8808464832391</v>
      </c>
      <c r="N74" s="811">
        <f ca="1">SUM(N71:$AK$151)</f>
        <v>3369.6846961491742</v>
      </c>
      <c r="O74" s="811">
        <f ca="1">SUM(O71:$AK$151)</f>
        <v>2693.2088153903778</v>
      </c>
      <c r="P74" s="811">
        <f ca="1">SUM(P71:$AK$151)</f>
        <v>2405.3292699192839</v>
      </c>
      <c r="Q74" s="811">
        <f ca="1">SUM(Q71:$AK$151)</f>
        <v>2077.7500431143303</v>
      </c>
      <c r="R74" s="811">
        <f ca="1">SUM(R71:$AK$151)</f>
        <v>1848.3607985096567</v>
      </c>
      <c r="S74" s="811">
        <f ca="1">SUM(S71:$AK$151)</f>
        <v>1444.2806882158959</v>
      </c>
      <c r="T74" s="811">
        <f ca="1">SUM(T71:$AK$151)</f>
        <v>1288.1499347712627</v>
      </c>
      <c r="U74" s="811">
        <f ca="1">SUM(U71:$AK$151)</f>
        <v>1136.7941798408781</v>
      </c>
      <c r="V74" s="811">
        <f ca="1">SUM(V71:$AK$151)</f>
        <v>875.30853814349257</v>
      </c>
      <c r="W74" s="811">
        <f ca="1">SUM(W71:$AK$151)</f>
        <v>792.64708019718614</v>
      </c>
      <c r="X74" s="811">
        <f ca="1">SUM(X71:$AK$151)</f>
        <v>706.76355547918013</v>
      </c>
      <c r="Y74" s="811">
        <f ca="1">SUM(Y71:$AK$151)</f>
        <v>551.49228552892225</v>
      </c>
      <c r="Z74" s="811">
        <f ca="1">SUM(Z71:$AK$151)</f>
        <v>473.17617311156266</v>
      </c>
      <c r="AA74" s="811">
        <f ca="1">SUM(AA71:$AK$151)</f>
        <v>386.156344967054</v>
      </c>
      <c r="AB74" s="811">
        <f ca="1">SUM(AB71:$AK$151)</f>
        <v>286.22740530078897</v>
      </c>
      <c r="AC74" s="811">
        <f ca="1">SUM(AC71:$AK$151)</f>
        <v>201.35719183978901</v>
      </c>
      <c r="AD74" s="811">
        <f ca="1">SUM(AD71:$AK$151)</f>
        <v>117.70364214028902</v>
      </c>
      <c r="AE74" s="811">
        <f ca="1">SUM(AE71:$AK$151)</f>
        <v>55.650033512289014</v>
      </c>
      <c r="AF74" s="811">
        <f ca="1">SUM(AF71:$AK$151)</f>
        <v>24.32254153999996</v>
      </c>
      <c r="AG74" s="811">
        <f ca="1">SUM(AG71:$AK$151)</f>
        <v>7.8677947699999589</v>
      </c>
    </row>
    <row r="75" spans="1:33">
      <c r="A75" s="794"/>
      <c r="B75" s="782" t="s">
        <v>588</v>
      </c>
      <c r="C75" s="811">
        <f ca="1">SUM(C72:$AK$152)</f>
        <v>34155.476957718776</v>
      </c>
      <c r="D75" s="811">
        <f ca="1">SUM(D72:$AK$152)</f>
        <v>33931.146221917523</v>
      </c>
      <c r="E75" s="811">
        <f ca="1">SUM(E72:$AK$152)</f>
        <v>32837.36959722075</v>
      </c>
      <c r="F75" s="811">
        <f ca="1">SUM(F72:$AK$152)</f>
        <v>31341.070939868834</v>
      </c>
      <c r="G75" s="811">
        <f ca="1">SUM(G72:$AK$152)</f>
        <v>29911.825497721737</v>
      </c>
      <c r="H75" s="811">
        <f ca="1">SUM(H72:$AK$152)</f>
        <v>27016.888803691247</v>
      </c>
      <c r="I75" s="811">
        <f ca="1">SUM(I72:$AK$152)</f>
        <v>24001.755929469247</v>
      </c>
      <c r="J75" s="811">
        <f ca="1">SUM(J72:$AK$152)</f>
        <v>21321.529825202364</v>
      </c>
      <c r="K75" s="811">
        <f ca="1">SUM(K72:$AK$152)</f>
        <v>18092.042431564016</v>
      </c>
      <c r="L75" s="811">
        <f ca="1">SUM(L72:$AK$152)</f>
        <v>16319.618287024045</v>
      </c>
      <c r="M75" s="811">
        <f ca="1">SUM(M72:$AK$152)</f>
        <v>13560.447104141214</v>
      </c>
      <c r="N75" s="811">
        <f ca="1">SUM(N72:$AK$152)</f>
        <v>11603.81252281233</v>
      </c>
      <c r="O75" s="811">
        <f ca="1">SUM(O72:$AK$152)</f>
        <v>9274.3069445901474</v>
      </c>
      <c r="P75" s="811">
        <f ca="1">SUM(P72:$AK$152)</f>
        <v>8282.967820601345</v>
      </c>
      <c r="Q75" s="811">
        <f ca="1">SUM(Q72:$AK$152)</f>
        <v>7154.9192709680692</v>
      </c>
      <c r="R75" s="811">
        <f ca="1">SUM(R72:$AK$152)</f>
        <v>6364.9967621398619</v>
      </c>
      <c r="S75" s="811">
        <f ca="1">SUM(S72:$AK$152)</f>
        <v>4973.5105351333686</v>
      </c>
      <c r="T75" s="811">
        <f ca="1">SUM(T72:$AK$152)</f>
        <v>4435.8602338789642</v>
      </c>
      <c r="U75" s="811">
        <f ca="1">SUM(U72:$AK$152)</f>
        <v>3914.6530697582407</v>
      </c>
      <c r="V75" s="811">
        <f ca="1">SUM(V72:$AK$152)</f>
        <v>3014.2037288655415</v>
      </c>
      <c r="W75" s="811">
        <f ca="1">SUM(W72:$AK$152)</f>
        <v>2729.5515588962198</v>
      </c>
      <c r="X75" s="811">
        <f ca="1">SUM(X72:$AK$152)</f>
        <v>2433.8039120125413</v>
      </c>
      <c r="Y75" s="811">
        <f ca="1">SUM(Y72:$AK$152)</f>
        <v>1899.1133195245329</v>
      </c>
      <c r="Z75" s="811">
        <f ca="1">SUM(Z72:$AK$152)</f>
        <v>1629.4247379652379</v>
      </c>
      <c r="AA75" s="811">
        <f ca="1">SUM(AA72:$AK$152)</f>
        <v>1329.7641279650893</v>
      </c>
      <c r="AB75" s="811">
        <f ca="1">SUM(AB72:$AK$152)</f>
        <v>985.64983061973589</v>
      </c>
      <c r="AC75" s="811">
        <f ca="1">SUM(AC72:$AK$152)</f>
        <v>693.39161224757083</v>
      </c>
      <c r="AD75" s="811">
        <f ca="1">SUM(AD72:$AK$152)</f>
        <v>405.32308503786953</v>
      </c>
      <c r="AE75" s="811">
        <f ca="1">SUM(AE72:$AK$152)</f>
        <v>191.63589890257495</v>
      </c>
      <c r="AF75" s="811">
        <f ca="1">SUM(AF72:$AK$152)</f>
        <v>83.756860821728466</v>
      </c>
      <c r="AG75" s="811">
        <f ca="1">SUM(AG72:$AK$152)</f>
        <v>27.093459392024162</v>
      </c>
    </row>
  </sheetData>
  <hyperlinks>
    <hyperlink ref="A1" location="Contenido!A1" display="Volver al Contenido" xr:uid="{CFA14EF1-5212-4D9E-A04C-04C7D53EC2F8}"/>
  </hyperlinks>
  <pageMargins left="0.7" right="0.7" top="0.75" bottom="0.75" header="0.3" footer="0.3"/>
  <pageSetup orientation="portrait" r:id="rId1"/>
  <headerFooter>
    <oddFooter>&amp;L_x000D_&amp;1#&amp;"Aptos"&amp;14&amp;K000000 Información Interna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91C64-8FAD-407A-931A-1F44DFA09BB1}">
  <sheetPr>
    <tabColor rgb="FF92D050"/>
  </sheetPr>
  <dimension ref="A1:H54"/>
  <sheetViews>
    <sheetView showGridLines="0" zoomScale="70" zoomScaleNormal="70" workbookViewId="0">
      <selection activeCell="H39" sqref="H39"/>
    </sheetView>
  </sheetViews>
  <sheetFormatPr baseColWidth="10" defaultColWidth="11.44140625" defaultRowHeight="15.6"/>
  <cols>
    <col min="1" max="1" width="7.44140625" style="60" customWidth="1"/>
    <col min="2" max="2" width="66.77734375" style="60" bestFit="1" customWidth="1"/>
    <col min="3" max="6" width="16.6640625" style="60" bestFit="1" customWidth="1"/>
    <col min="7" max="7" width="15.21875" style="60" bestFit="1" customWidth="1"/>
    <col min="8" max="8" width="16.88671875" style="60" bestFit="1" customWidth="1"/>
    <col min="9" max="16384" width="11.44140625" style="60"/>
  </cols>
  <sheetData>
    <row r="1" spans="1:8">
      <c r="A1" s="386" t="s">
        <v>32</v>
      </c>
    </row>
    <row r="2" spans="1:8">
      <c r="A2" s="386"/>
    </row>
    <row r="3" spans="1:8">
      <c r="A3" s="386"/>
    </row>
    <row r="4" spans="1:8">
      <c r="B4" s="125"/>
      <c r="C4" s="125"/>
      <c r="D4" s="125"/>
      <c r="E4" s="125"/>
      <c r="F4" s="125"/>
    </row>
    <row r="5" spans="1:8" ht="18.600000000000001">
      <c r="B5" s="795" t="s">
        <v>624</v>
      </c>
      <c r="C5" s="796"/>
      <c r="D5" s="796"/>
      <c r="E5" s="796"/>
      <c r="F5" s="796"/>
      <c r="G5" s="797"/>
      <c r="H5" s="797"/>
    </row>
    <row r="6" spans="1:8" ht="19.2">
      <c r="B6" s="798" t="s">
        <v>625</v>
      </c>
      <c r="C6" s="798">
        <v>2026</v>
      </c>
      <c r="D6" s="798">
        <v>2027</v>
      </c>
      <c r="E6" s="798">
        <v>2028</v>
      </c>
      <c r="F6" s="798">
        <v>2029</v>
      </c>
      <c r="G6" s="798">
        <v>2030</v>
      </c>
      <c r="H6" s="798" t="s">
        <v>626</v>
      </c>
    </row>
    <row r="7" spans="1:8" ht="19.2">
      <c r="B7" s="799"/>
      <c r="C7" s="799"/>
      <c r="D7" s="799"/>
      <c r="E7" s="799"/>
      <c r="F7" s="799"/>
      <c r="G7" s="799"/>
      <c r="H7" s="799"/>
    </row>
    <row r="8" spans="1:8" ht="19.2">
      <c r="B8" s="800" t="s">
        <v>615</v>
      </c>
      <c r="C8" s="798"/>
      <c r="D8" s="798"/>
      <c r="E8" s="798"/>
      <c r="F8" s="798"/>
      <c r="G8" s="798"/>
      <c r="H8" s="798"/>
    </row>
    <row r="9" spans="1:8" ht="18.600000000000001">
      <c r="B9" s="801" t="s">
        <v>9</v>
      </c>
      <c r="C9" s="802">
        <v>675201.86508191412</v>
      </c>
      <c r="D9" s="802">
        <v>1310576.232206868</v>
      </c>
      <c r="E9" s="802">
        <v>1415431.8199486157</v>
      </c>
      <c r="F9" s="802">
        <v>2097326.1446980732</v>
      </c>
      <c r="G9" s="802">
        <v>324547.22273836815</v>
      </c>
      <c r="H9" s="802">
        <v>5823083.2846738398</v>
      </c>
    </row>
    <row r="10" spans="1:8" ht="18.600000000000001">
      <c r="B10" s="801" t="s">
        <v>1089</v>
      </c>
      <c r="C10" s="802">
        <v>16194.398192194029</v>
      </c>
      <c r="D10" s="802">
        <v>21337.004891550005</v>
      </c>
      <c r="E10" s="802">
        <v>13019.997912840401</v>
      </c>
      <c r="F10" s="802">
        <v>0</v>
      </c>
      <c r="G10" s="802">
        <v>0</v>
      </c>
      <c r="H10" s="802">
        <v>50551.400996584438</v>
      </c>
    </row>
    <row r="11" spans="1:8" ht="18.600000000000001">
      <c r="B11" s="801" t="s">
        <v>592</v>
      </c>
      <c r="C11" s="802">
        <v>98412.51446588157</v>
      </c>
      <c r="D11" s="802">
        <v>90702.763919060439</v>
      </c>
      <c r="E11" s="802">
        <v>90625.739123009029</v>
      </c>
      <c r="F11" s="802">
        <v>59387.902178906326</v>
      </c>
      <c r="G11" s="802">
        <v>59236.971152481216</v>
      </c>
      <c r="H11" s="802">
        <v>398365.89083933854</v>
      </c>
    </row>
    <row r="12" spans="1:8" ht="18.600000000000001">
      <c r="B12" s="801" t="s">
        <v>627</v>
      </c>
      <c r="C12" s="802">
        <v>210735.29802202404</v>
      </c>
      <c r="D12" s="802">
        <v>220552.99231550051</v>
      </c>
      <c r="E12" s="802">
        <v>228934.00602348958</v>
      </c>
      <c r="F12" s="802">
        <v>236488.82822226471</v>
      </c>
      <c r="G12" s="802">
        <v>267941.84237582592</v>
      </c>
      <c r="H12" s="802">
        <v>1164652.9669591046</v>
      </c>
    </row>
    <row r="13" spans="1:8" ht="18.600000000000001">
      <c r="B13" s="801" t="s">
        <v>628</v>
      </c>
      <c r="C13" s="802">
        <v>188.36235699999997</v>
      </c>
      <c r="D13" s="802">
        <v>0</v>
      </c>
      <c r="E13" s="802">
        <v>0</v>
      </c>
      <c r="F13" s="802">
        <v>0</v>
      </c>
      <c r="G13" s="802">
        <v>0</v>
      </c>
      <c r="H13" s="802">
        <v>188.36235699999997</v>
      </c>
    </row>
    <row r="14" spans="1:8" ht="18.600000000000001">
      <c r="B14" s="801" t="s">
        <v>629</v>
      </c>
      <c r="C14" s="802">
        <v>108886.85755913694</v>
      </c>
      <c r="D14" s="802">
        <v>120770.56539461347</v>
      </c>
      <c r="E14" s="802">
        <v>120205.32336182029</v>
      </c>
      <c r="F14" s="802">
        <v>108813.31061990443</v>
      </c>
      <c r="G14" s="802">
        <v>114314.11968493991</v>
      </c>
      <c r="H14" s="802">
        <v>572990.17662041506</v>
      </c>
    </row>
    <row r="15" spans="1:8" ht="19.2">
      <c r="B15" s="800" t="s">
        <v>630</v>
      </c>
      <c r="C15" s="803">
        <v>1109619.2956781508</v>
      </c>
      <c r="D15" s="803">
        <v>1763939.5587275925</v>
      </c>
      <c r="E15" s="803">
        <v>1868216.886369775</v>
      </c>
      <c r="F15" s="803">
        <v>2502016.1857191487</v>
      </c>
      <c r="G15" s="803">
        <v>766040.15595161519</v>
      </c>
      <c r="H15" s="803">
        <v>8009832.0824462827</v>
      </c>
    </row>
    <row r="16" spans="1:8" ht="18.600000000000001">
      <c r="B16" s="801"/>
      <c r="C16" s="802"/>
      <c r="D16" s="802"/>
      <c r="E16" s="802"/>
      <c r="F16" s="802"/>
      <c r="G16" s="802"/>
      <c r="H16" s="802"/>
    </row>
    <row r="17" spans="2:8" ht="19.2">
      <c r="B17" s="800" t="s">
        <v>618</v>
      </c>
      <c r="C17" s="803"/>
      <c r="D17" s="803"/>
      <c r="E17" s="803"/>
      <c r="F17" s="803"/>
      <c r="G17" s="803"/>
      <c r="H17" s="803"/>
    </row>
    <row r="18" spans="2:8" ht="18.600000000000001">
      <c r="B18" s="801" t="s">
        <v>631</v>
      </c>
      <c r="C18" s="802">
        <v>31708.783455816356</v>
      </c>
      <c r="D18" s="802">
        <v>44234.454848084264</v>
      </c>
      <c r="E18" s="802">
        <v>35583.226702734901</v>
      </c>
      <c r="F18" s="802">
        <v>38615.8029369863</v>
      </c>
      <c r="G18" s="802">
        <v>35822.069127945208</v>
      </c>
      <c r="H18" s="802">
        <v>185964.33707156702</v>
      </c>
    </row>
    <row r="19" spans="2:8" ht="18.600000000000001">
      <c r="B19" s="801" t="s">
        <v>594</v>
      </c>
      <c r="C19" s="802">
        <v>462463.19460792572</v>
      </c>
      <c r="D19" s="802">
        <v>487156.10896941414</v>
      </c>
      <c r="E19" s="802">
        <v>726958.86340923398</v>
      </c>
      <c r="F19" s="802">
        <v>2380.724514168</v>
      </c>
      <c r="G19" s="802">
        <v>63.136896756164532</v>
      </c>
      <c r="H19" s="802">
        <v>1679022.0283974982</v>
      </c>
    </row>
    <row r="20" spans="2:8" ht="18.600000000000001">
      <c r="B20" s="801" t="s">
        <v>632</v>
      </c>
      <c r="C20" s="802">
        <v>6530.6459351859994</v>
      </c>
      <c r="D20" s="802">
        <v>13121.662292200002</v>
      </c>
      <c r="E20" s="802">
        <v>1175.4336711537628</v>
      </c>
      <c r="F20" s="802">
        <v>520.00494161616007</v>
      </c>
      <c r="G20" s="802">
        <v>3176.9142121102109</v>
      </c>
      <c r="H20" s="802">
        <v>24524.661052266136</v>
      </c>
    </row>
    <row r="21" spans="2:8" ht="18.600000000000001">
      <c r="B21" s="801" t="s">
        <v>16</v>
      </c>
      <c r="C21" s="802">
        <v>214144.36501986982</v>
      </c>
      <c r="D21" s="802">
        <v>118208.64840067933</v>
      </c>
      <c r="E21" s="802">
        <v>9118.4295682296506</v>
      </c>
      <c r="F21" s="802">
        <v>0</v>
      </c>
      <c r="G21" s="802">
        <v>0</v>
      </c>
      <c r="H21" s="802">
        <v>341471.44298877881</v>
      </c>
    </row>
    <row r="22" spans="2:8" ht="19.2">
      <c r="B22" s="800" t="s">
        <v>633</v>
      </c>
      <c r="C22" s="803">
        <v>714846.98901879787</v>
      </c>
      <c r="D22" s="803">
        <v>662720.87451037776</v>
      </c>
      <c r="E22" s="803">
        <v>772835.95335135236</v>
      </c>
      <c r="F22" s="803">
        <v>41516.532392770459</v>
      </c>
      <c r="G22" s="803">
        <v>39062.120236811585</v>
      </c>
      <c r="H22" s="803">
        <v>2230982.4695101101</v>
      </c>
    </row>
    <row r="23" spans="2:8" ht="18.600000000000001">
      <c r="B23" s="801"/>
      <c r="C23" s="802"/>
      <c r="D23" s="802"/>
      <c r="E23" s="802"/>
      <c r="F23" s="802"/>
      <c r="G23" s="802"/>
      <c r="H23" s="802"/>
    </row>
    <row r="24" spans="2:8" ht="19.2">
      <c r="B24" s="800" t="s">
        <v>619</v>
      </c>
      <c r="C24" s="803"/>
      <c r="D24" s="803"/>
      <c r="E24" s="803"/>
      <c r="F24" s="803"/>
      <c r="G24" s="803"/>
      <c r="H24" s="803"/>
    </row>
    <row r="25" spans="2:8" ht="19.2">
      <c r="B25" s="804" t="s">
        <v>596</v>
      </c>
      <c r="C25" s="805">
        <v>3981621.9694180731</v>
      </c>
      <c r="D25" s="805">
        <v>2871943.6714289635</v>
      </c>
      <c r="E25" s="805">
        <v>2029467.6439270827</v>
      </c>
      <c r="F25" s="805">
        <v>1016342.4872892995</v>
      </c>
      <c r="G25" s="805">
        <v>1212552.4039302957</v>
      </c>
      <c r="H25" s="805">
        <v>11111928.175993714</v>
      </c>
    </row>
    <row r="26" spans="2:8" ht="19.2">
      <c r="B26" s="804" t="s">
        <v>634</v>
      </c>
      <c r="C26" s="805">
        <v>239315.19411375909</v>
      </c>
      <c r="D26" s="805">
        <v>109759.82685899849</v>
      </c>
      <c r="E26" s="805">
        <v>471702.58923356974</v>
      </c>
      <c r="F26" s="805">
        <v>332421.88797850808</v>
      </c>
      <c r="G26" s="805">
        <v>81461.316452491854</v>
      </c>
      <c r="H26" s="805">
        <v>1234660.8146373273</v>
      </c>
    </row>
    <row r="27" spans="2:8" ht="19.2">
      <c r="B27" s="800" t="s">
        <v>635</v>
      </c>
      <c r="C27" s="803">
        <v>4278978.4403711287</v>
      </c>
      <c r="D27" s="803">
        <v>3136670.8352075275</v>
      </c>
      <c r="E27" s="803">
        <v>2687097.190929404</v>
      </c>
      <c r="F27" s="803">
        <v>1478547.3884423457</v>
      </c>
      <c r="G27" s="803">
        <v>1335098.2487958879</v>
      </c>
      <c r="H27" s="803">
        <v>12916392.103746293</v>
      </c>
    </row>
    <row r="28" spans="2:8" ht="18.600000000000001">
      <c r="B28" s="801"/>
      <c r="C28" s="802"/>
      <c r="D28" s="802"/>
      <c r="E28" s="802"/>
      <c r="F28" s="802"/>
      <c r="G28" s="802"/>
      <c r="H28" s="802"/>
    </row>
    <row r="29" spans="2:8" ht="19.2">
      <c r="B29" s="800" t="s">
        <v>636</v>
      </c>
      <c r="C29" s="803"/>
      <c r="D29" s="803"/>
      <c r="E29" s="803"/>
      <c r="F29" s="803"/>
      <c r="G29" s="803"/>
      <c r="H29" s="803"/>
    </row>
    <row r="30" spans="2:8" ht="18.600000000000001">
      <c r="B30" s="801" t="s">
        <v>637</v>
      </c>
      <c r="C30" s="802">
        <v>3702.1527079994034</v>
      </c>
      <c r="D30" s="802">
        <v>2292.7386823183397</v>
      </c>
      <c r="E30" s="802">
        <v>5275.8133607960763</v>
      </c>
      <c r="F30" s="802">
        <v>1310.1298203702422</v>
      </c>
      <c r="G30" s="802">
        <v>5868.2617368006086</v>
      </c>
      <c r="H30" s="802">
        <v>18449.096308284672</v>
      </c>
    </row>
    <row r="31" spans="2:8" ht="19.2">
      <c r="B31" s="800" t="s">
        <v>464</v>
      </c>
      <c r="C31" s="803">
        <v>3702.1527079994034</v>
      </c>
      <c r="D31" s="803">
        <v>2292.7386823183397</v>
      </c>
      <c r="E31" s="803">
        <v>5275.8133607960763</v>
      </c>
      <c r="F31" s="803">
        <v>1310.1298203702422</v>
      </c>
      <c r="G31" s="803">
        <v>5868.2617368006086</v>
      </c>
      <c r="H31" s="803">
        <v>18449.096308284672</v>
      </c>
    </row>
    <row r="32" spans="2:8" ht="19.2">
      <c r="B32" s="806"/>
      <c r="C32" s="806"/>
      <c r="D32" s="806"/>
      <c r="E32" s="806"/>
      <c r="F32" s="806"/>
      <c r="G32" s="806"/>
      <c r="H32" s="806">
        <v>0</v>
      </c>
    </row>
    <row r="33" spans="2:8" ht="19.2">
      <c r="B33" s="800" t="s">
        <v>622</v>
      </c>
      <c r="C33" s="803"/>
      <c r="D33" s="803"/>
      <c r="E33" s="803"/>
      <c r="F33" s="803"/>
      <c r="G33" s="803"/>
      <c r="H33" s="803"/>
    </row>
    <row r="34" spans="2:8" ht="18.600000000000001">
      <c r="B34" s="801" t="s">
        <v>638</v>
      </c>
      <c r="C34" s="802">
        <v>418016.67782014387</v>
      </c>
      <c r="D34" s="802">
        <v>444903.61425685557</v>
      </c>
      <c r="E34" s="802">
        <v>492298.94629445032</v>
      </c>
      <c r="F34" s="802">
        <v>382309.6893876614</v>
      </c>
      <c r="G34" s="802">
        <v>1054104.6370092419</v>
      </c>
      <c r="H34" s="802">
        <v>2791633.564768353</v>
      </c>
    </row>
    <row r="35" spans="2:8" ht="18.600000000000001">
      <c r="B35" s="801" t="s">
        <v>639</v>
      </c>
      <c r="C35" s="802">
        <v>1722.3640227227081</v>
      </c>
      <c r="D35" s="802">
        <v>0</v>
      </c>
      <c r="E35" s="802">
        <v>0</v>
      </c>
      <c r="F35" s="802">
        <v>0</v>
      </c>
      <c r="G35" s="802">
        <v>0</v>
      </c>
      <c r="H35" s="802">
        <v>1722.3640227227081</v>
      </c>
    </row>
    <row r="36" spans="2:8" ht="18.600000000000001">
      <c r="B36" s="801" t="s">
        <v>640</v>
      </c>
      <c r="C36" s="802">
        <v>150095.61382576855</v>
      </c>
      <c r="D36" s="802">
        <v>67811.950667978323</v>
      </c>
      <c r="E36" s="802">
        <v>50624.296189577813</v>
      </c>
      <c r="F36" s="802">
        <v>0</v>
      </c>
      <c r="G36" s="802">
        <v>0</v>
      </c>
      <c r="H36" s="802">
        <v>268531.86068332469</v>
      </c>
    </row>
    <row r="37" spans="2:8" ht="18.600000000000001">
      <c r="B37" s="801" t="s">
        <v>641</v>
      </c>
      <c r="C37" s="802">
        <v>44811.082295762761</v>
      </c>
      <c r="D37" s="802">
        <v>18438.92120357748</v>
      </c>
      <c r="E37" s="802">
        <v>0</v>
      </c>
      <c r="F37" s="802">
        <v>0</v>
      </c>
      <c r="G37" s="802">
        <v>0</v>
      </c>
      <c r="H37" s="802">
        <v>63250.003499340237</v>
      </c>
    </row>
    <row r="38" spans="2:8" ht="18.600000000000001">
      <c r="B38" s="801" t="s">
        <v>642</v>
      </c>
      <c r="C38" s="802">
        <v>320.72046160597938</v>
      </c>
      <c r="D38" s="802">
        <v>0</v>
      </c>
      <c r="E38" s="802">
        <v>0</v>
      </c>
      <c r="F38" s="802">
        <v>0</v>
      </c>
      <c r="G38" s="802">
        <v>0</v>
      </c>
      <c r="H38" s="802">
        <v>320.72046160597938</v>
      </c>
    </row>
    <row r="39" spans="2:8" ht="18.600000000000001">
      <c r="B39" s="801" t="s">
        <v>643</v>
      </c>
      <c r="C39" s="802">
        <v>50859.622422321554</v>
      </c>
      <c r="D39" s="802">
        <v>94181.754627007176</v>
      </c>
      <c r="E39" s="802">
        <v>221919.91169239767</v>
      </c>
      <c r="F39" s="802">
        <v>31392.240639460902</v>
      </c>
      <c r="G39" s="802">
        <v>4493.6568031287052</v>
      </c>
      <c r="H39" s="802">
        <v>402847.18618431606</v>
      </c>
    </row>
    <row r="40" spans="2:8" ht="18.600000000000001">
      <c r="B40" s="801" t="s">
        <v>644</v>
      </c>
      <c r="C40" s="802">
        <v>170207.27479196235</v>
      </c>
      <c r="D40" s="802">
        <v>158958.77787043023</v>
      </c>
      <c r="E40" s="802">
        <v>195764.27921233021</v>
      </c>
      <c r="F40" s="802">
        <v>252851.20566843767</v>
      </c>
      <c r="G40" s="802">
        <v>812393.93425475736</v>
      </c>
      <c r="H40" s="802">
        <v>1590175.471797918</v>
      </c>
    </row>
    <row r="41" spans="2:8" ht="18.600000000000001">
      <c r="B41" s="801" t="s">
        <v>644</v>
      </c>
      <c r="C41" s="802">
        <v>159851.96329678025</v>
      </c>
      <c r="D41" s="802">
        <v>190061.44789392629</v>
      </c>
      <c r="E41" s="802">
        <v>496910.5891467419</v>
      </c>
      <c r="F41" s="802">
        <v>853972.03609078447</v>
      </c>
      <c r="G41" s="802">
        <v>243100.75805234301</v>
      </c>
      <c r="H41" s="802">
        <v>1943896.7944805759</v>
      </c>
    </row>
    <row r="42" spans="2:8" ht="18.600000000000001">
      <c r="B42" s="801" t="s">
        <v>1071</v>
      </c>
      <c r="C42" s="802">
        <v>68635.8</v>
      </c>
      <c r="D42" s="802">
        <v>0</v>
      </c>
      <c r="E42" s="802">
        <v>77039.450170556767</v>
      </c>
      <c r="F42" s="802">
        <v>65799.227203417773</v>
      </c>
      <c r="G42" s="802">
        <v>0</v>
      </c>
      <c r="H42" s="802">
        <v>211474.47737397454</v>
      </c>
    </row>
    <row r="43" spans="2:8" ht="18.600000000000001">
      <c r="B43" s="801" t="s">
        <v>645</v>
      </c>
      <c r="C43" s="802">
        <v>700907.01269802998</v>
      </c>
      <c r="D43" s="802">
        <v>482497.62248022738</v>
      </c>
      <c r="E43" s="802">
        <v>20196.659164883102</v>
      </c>
      <c r="F43" s="802">
        <v>27162.575809213027</v>
      </c>
      <c r="G43" s="802">
        <v>26106.346751901012</v>
      </c>
      <c r="H43" s="802">
        <v>1256870.2169042546</v>
      </c>
    </row>
    <row r="44" spans="2:8" ht="19.2">
      <c r="B44" s="800" t="s">
        <v>646</v>
      </c>
      <c r="C44" s="803">
        <v>1187559.4905181739</v>
      </c>
      <c r="D44" s="803">
        <v>927401.23673708295</v>
      </c>
      <c r="E44" s="803">
        <v>589535.05562989018</v>
      </c>
      <c r="F44" s="803">
        <v>475271.49240029225</v>
      </c>
      <c r="G44" s="803">
        <v>1080210.9837611429</v>
      </c>
      <c r="H44" s="803">
        <v>4259978.2590465825</v>
      </c>
    </row>
    <row r="45" spans="2:8" ht="18.600000000000001">
      <c r="B45" s="796"/>
      <c r="C45" s="807"/>
      <c r="D45" s="807"/>
      <c r="E45" s="807"/>
      <c r="F45" s="807"/>
      <c r="G45" s="807"/>
      <c r="H45" s="807"/>
    </row>
    <row r="46" spans="2:8" ht="19.2">
      <c r="B46" s="800" t="s">
        <v>647</v>
      </c>
      <c r="C46" s="803"/>
      <c r="D46" s="803"/>
      <c r="E46" s="803"/>
      <c r="F46" s="803"/>
      <c r="G46" s="803"/>
      <c r="H46" s="803"/>
    </row>
    <row r="47" spans="2:8" ht="18.600000000000001">
      <c r="B47" s="801" t="s">
        <v>648</v>
      </c>
      <c r="C47" s="802">
        <v>581670.46254677291</v>
      </c>
      <c r="D47" s="802">
        <v>74559.821450081785</v>
      </c>
      <c r="E47" s="802">
        <v>0</v>
      </c>
      <c r="F47" s="802">
        <v>0</v>
      </c>
      <c r="G47" s="802">
        <v>0</v>
      </c>
      <c r="H47" s="802">
        <v>656230.28399685468</v>
      </c>
    </row>
    <row r="48" spans="2:8" ht="19.2">
      <c r="B48" s="800" t="s">
        <v>649</v>
      </c>
      <c r="C48" s="803">
        <v>581670.46254677291</v>
      </c>
      <c r="D48" s="803">
        <v>74559.821450081785</v>
      </c>
      <c r="E48" s="803">
        <v>0</v>
      </c>
      <c r="F48" s="803">
        <v>0</v>
      </c>
      <c r="G48" s="803">
        <v>0</v>
      </c>
      <c r="H48" s="803">
        <v>656230.28399685468</v>
      </c>
    </row>
    <row r="49" spans="2:8" ht="18.600000000000001">
      <c r="B49" s="796"/>
      <c r="C49" s="807"/>
      <c r="D49" s="807"/>
      <c r="E49" s="807"/>
      <c r="F49" s="807"/>
      <c r="G49" s="807"/>
      <c r="H49" s="807"/>
    </row>
    <row r="50" spans="2:8" ht="19.2">
      <c r="B50" s="800" t="s">
        <v>626</v>
      </c>
      <c r="C50" s="803">
        <v>7876376.8308410244</v>
      </c>
      <c r="D50" s="803">
        <v>6567585.0653149802</v>
      </c>
      <c r="E50" s="803">
        <v>5922960.8996412186</v>
      </c>
      <c r="F50" s="803">
        <v>4498661.7287749276</v>
      </c>
      <c r="G50" s="803">
        <v>3226279.7704822579</v>
      </c>
      <c r="H50" s="803">
        <v>28091864.29505441</v>
      </c>
    </row>
    <row r="51" spans="2:8">
      <c r="C51" s="492"/>
      <c r="D51" s="492"/>
      <c r="E51" s="492"/>
      <c r="F51" s="492"/>
    </row>
    <row r="54" spans="2:8">
      <c r="B54"/>
    </row>
  </sheetData>
  <hyperlinks>
    <hyperlink ref="A1" location="Contenido!A1" display="Volver al Contenido" xr:uid="{9790D566-A57F-46E6-8E76-AACB5C1F444A}"/>
  </hyperlinks>
  <pageMargins left="0.7" right="0.7" top="0.75" bottom="0.75" header="0.3" footer="0.3"/>
  <pageSetup paperSize="9" orientation="portrait" horizontalDpi="1200" verticalDpi="1200" r:id="rId1"/>
  <headerFooter>
    <oddFooter>&amp;L_x000D_&amp;1#&amp;"Aptos"&amp;14&amp;K000000 Información Interna</oddFooter>
  </headerFooter>
  <customProperties>
    <customPr name="_pios_id" r:id="rId2"/>
    <customPr name="EpmWorksheetKeyString_GUID" r:id="rId3"/>
  </customPropertie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3AFA9-687D-40B9-A13C-D780A5B4A1CA}">
  <sheetPr>
    <tabColor rgb="FF92D050"/>
  </sheetPr>
  <dimension ref="A1:AA39"/>
  <sheetViews>
    <sheetView showGridLines="0" topLeftCell="T1" zoomScale="80" zoomScaleNormal="80" workbookViewId="0">
      <selection activeCell="AE32" sqref="AE32"/>
    </sheetView>
  </sheetViews>
  <sheetFormatPr baseColWidth="10" defaultColWidth="11.44140625" defaultRowHeight="14.4"/>
  <cols>
    <col min="2" max="2" width="35.21875" customWidth="1"/>
    <col min="3" max="9" width="12.21875" bestFit="1" customWidth="1"/>
    <col min="10" max="24" width="13.77734375" bestFit="1" customWidth="1"/>
    <col min="25" max="27" width="13.5546875" bestFit="1" customWidth="1"/>
  </cols>
  <sheetData>
    <row r="1" spans="1:27">
      <c r="A1" s="1" t="s">
        <v>32</v>
      </c>
    </row>
    <row r="5" spans="1:27" ht="15.6">
      <c r="B5" s="522"/>
      <c r="C5" s="523">
        <v>2015</v>
      </c>
      <c r="D5" s="523">
        <v>2016</v>
      </c>
      <c r="E5" s="523">
        <v>2017</v>
      </c>
      <c r="F5" s="523">
        <v>2018</v>
      </c>
      <c r="G5" s="523">
        <v>2019</v>
      </c>
      <c r="H5" s="523">
        <v>2020</v>
      </c>
      <c r="I5" s="523">
        <v>2021</v>
      </c>
      <c r="J5" s="523" t="s">
        <v>650</v>
      </c>
      <c r="K5" s="523" t="s">
        <v>651</v>
      </c>
      <c r="L5" s="523" t="s">
        <v>652</v>
      </c>
      <c r="M5" s="523" t="s">
        <v>653</v>
      </c>
      <c r="N5" s="523" t="s">
        <v>654</v>
      </c>
      <c r="O5" s="523" t="s">
        <v>655</v>
      </c>
      <c r="P5" s="523" t="s">
        <v>656</v>
      </c>
      <c r="Q5" s="523" t="s">
        <v>657</v>
      </c>
      <c r="R5" s="523" t="s">
        <v>248</v>
      </c>
      <c r="S5" s="523" t="s">
        <v>249</v>
      </c>
      <c r="T5" s="523" t="s">
        <v>250</v>
      </c>
      <c r="U5" s="523" t="s">
        <v>251</v>
      </c>
      <c r="V5" s="523" t="s">
        <v>252</v>
      </c>
      <c r="W5" s="523" t="s">
        <v>253</v>
      </c>
      <c r="X5" s="523" t="s">
        <v>873</v>
      </c>
      <c r="Y5" s="523" t="s">
        <v>882</v>
      </c>
      <c r="Z5" s="523" t="s">
        <v>1016</v>
      </c>
      <c r="AA5" s="523" t="s">
        <v>1083</v>
      </c>
    </row>
    <row r="6" spans="1:27" ht="15.6">
      <c r="B6" s="524" t="s">
        <v>658</v>
      </c>
      <c r="C6" s="525">
        <f>+SUM(C7:C8)</f>
        <v>234396.98560273973</v>
      </c>
      <c r="D6" s="525">
        <f>+SUM(D7:D8)</f>
        <v>252622.42054644809</v>
      </c>
      <c r="E6" s="525">
        <f>+SUM(E7:E8)</f>
        <v>262573.63263013703</v>
      </c>
      <c r="F6" s="525">
        <f>+SUM(F7:F8)</f>
        <v>275394.68554794521</v>
      </c>
      <c r="G6" s="525">
        <f t="shared" ref="G6:Q6" si="0">+SUM(G7:G8)</f>
        <v>281299.10349315067</v>
      </c>
      <c r="H6" s="525">
        <f t="shared" si="0"/>
        <v>240459.20234972681</v>
      </c>
      <c r="I6" s="525">
        <f t="shared" si="0"/>
        <v>310801</v>
      </c>
      <c r="J6" s="525">
        <f t="shared" si="0"/>
        <v>398711</v>
      </c>
      <c r="K6" s="525">
        <f t="shared" si="0"/>
        <v>352715</v>
      </c>
      <c r="L6" s="525">
        <f t="shared" si="0"/>
        <v>336556</v>
      </c>
      <c r="M6" s="525">
        <f t="shared" si="0"/>
        <v>330763.66000000003</v>
      </c>
      <c r="N6" s="525">
        <f t="shared" si="0"/>
        <v>369354</v>
      </c>
      <c r="O6" s="525">
        <f t="shared" si="0"/>
        <v>337559</v>
      </c>
      <c r="P6" s="525">
        <f t="shared" si="0"/>
        <v>326721</v>
      </c>
      <c r="Q6" s="525">
        <f t="shared" si="0"/>
        <v>324744</v>
      </c>
      <c r="R6" s="525">
        <f>+SUM(R7:R8)</f>
        <v>299071</v>
      </c>
      <c r="S6" s="525">
        <f>+SUM(S7:S8)</f>
        <v>268284</v>
      </c>
      <c r="T6" s="525">
        <f>+SUM(T7:T8)</f>
        <v>268442.68149635039</v>
      </c>
      <c r="U6" s="525">
        <f>+SUM(U7:U8)</f>
        <v>269941</v>
      </c>
      <c r="V6" s="525">
        <f>+SUM(V7:V8)</f>
        <v>312893</v>
      </c>
      <c r="W6" s="525">
        <v>283808</v>
      </c>
      <c r="X6" s="525">
        <v>275028</v>
      </c>
      <c r="Y6" s="525">
        <f>+SUM(Y7:Y8)</f>
        <v>276144</v>
      </c>
      <c r="Z6" s="525">
        <v>311556</v>
      </c>
      <c r="AA6" s="525">
        <v>243731</v>
      </c>
    </row>
    <row r="7" spans="1:27" ht="15">
      <c r="B7" s="526" t="s">
        <v>659</v>
      </c>
      <c r="C7" s="527">
        <f>+C11+C15+C19+C23</f>
        <v>206428.10854794522</v>
      </c>
      <c r="D7" s="527">
        <f t="shared" ref="D7:Q8" si="1">+D11+D15+D19+D23</f>
        <v>223238.48035519125</v>
      </c>
      <c r="E7" s="527">
        <f t="shared" si="1"/>
        <v>231641.57942465757</v>
      </c>
      <c r="F7" s="527">
        <f t="shared" si="1"/>
        <v>242803.26939726027</v>
      </c>
      <c r="G7" s="527">
        <f t="shared" si="1"/>
        <v>248369.98887671233</v>
      </c>
      <c r="H7" s="527">
        <f t="shared" si="1"/>
        <v>211302.40931693991</v>
      </c>
      <c r="I7" s="527">
        <f t="shared" si="1"/>
        <v>272556</v>
      </c>
      <c r="J7" s="527">
        <f t="shared" si="1"/>
        <v>357121</v>
      </c>
      <c r="K7" s="527">
        <f t="shared" si="1"/>
        <v>312720</v>
      </c>
      <c r="L7" s="527">
        <f t="shared" si="1"/>
        <v>297237</v>
      </c>
      <c r="M7" s="527">
        <f t="shared" si="1"/>
        <v>291229.66000000003</v>
      </c>
      <c r="N7" s="527">
        <f t="shared" si="1"/>
        <v>328334</v>
      </c>
      <c r="O7" s="527">
        <f t="shared" si="1"/>
        <v>298100</v>
      </c>
      <c r="P7" s="527">
        <f t="shared" si="1"/>
        <v>287965</v>
      </c>
      <c r="Q7" s="527">
        <f t="shared" si="1"/>
        <v>285790</v>
      </c>
      <c r="R7" s="527">
        <f>+R11+R15+R19+R23+R27</f>
        <v>268246</v>
      </c>
      <c r="S7" s="527">
        <f t="shared" ref="S7:U8" si="2">+S11+S15+S19+S23+S27</f>
        <v>238335</v>
      </c>
      <c r="T7" s="527">
        <f t="shared" si="2"/>
        <v>238769.75605839418</v>
      </c>
      <c r="U7" s="527">
        <f t="shared" si="2"/>
        <v>239566</v>
      </c>
      <c r="V7" s="527">
        <f>+V11+V15+V19+V23+V27</f>
        <v>281077</v>
      </c>
      <c r="W7" s="527">
        <v>252555</v>
      </c>
      <c r="X7" s="527">
        <v>244232</v>
      </c>
      <c r="Y7" s="527">
        <f>+Y11+Y15+Y19+Y23+Y27</f>
        <v>244783</v>
      </c>
      <c r="Z7" s="527">
        <v>281553</v>
      </c>
      <c r="AA7" s="527">
        <v>220218</v>
      </c>
    </row>
    <row r="8" spans="1:27" ht="15">
      <c r="B8" s="526" t="s">
        <v>660</v>
      </c>
      <c r="C8" s="527">
        <f>+C12+C16+C20+C24</f>
        <v>27968.877054794517</v>
      </c>
      <c r="D8" s="527">
        <f t="shared" si="1"/>
        <v>29383.940191256832</v>
      </c>
      <c r="E8" s="527">
        <f t="shared" si="1"/>
        <v>30932.053205479453</v>
      </c>
      <c r="F8" s="527">
        <f t="shared" si="1"/>
        <v>32591.41615068493</v>
      </c>
      <c r="G8" s="527">
        <f t="shared" si="1"/>
        <v>32929.114616438361</v>
      </c>
      <c r="H8" s="527">
        <f t="shared" si="1"/>
        <v>29156.793032786885</v>
      </c>
      <c r="I8" s="527">
        <f t="shared" si="1"/>
        <v>38245</v>
      </c>
      <c r="J8" s="527">
        <f t="shared" si="1"/>
        <v>41590</v>
      </c>
      <c r="K8" s="527">
        <f t="shared" si="1"/>
        <v>39995</v>
      </c>
      <c r="L8" s="527">
        <f t="shared" si="1"/>
        <v>39319</v>
      </c>
      <c r="M8" s="527">
        <f t="shared" si="1"/>
        <v>39534</v>
      </c>
      <c r="N8" s="527">
        <f t="shared" si="1"/>
        <v>41020</v>
      </c>
      <c r="O8" s="527">
        <f t="shared" si="1"/>
        <v>39459</v>
      </c>
      <c r="P8" s="527">
        <f t="shared" si="1"/>
        <v>38756</v>
      </c>
      <c r="Q8" s="527">
        <f t="shared" si="1"/>
        <v>38954</v>
      </c>
      <c r="R8" s="527">
        <f>+R12+R16+R20+R24+R28</f>
        <v>30825</v>
      </c>
      <c r="S8" s="527">
        <f t="shared" si="2"/>
        <v>29949</v>
      </c>
      <c r="T8" s="527">
        <f t="shared" si="2"/>
        <v>29672.925437956204</v>
      </c>
      <c r="U8" s="527">
        <f t="shared" si="2"/>
        <v>30375</v>
      </c>
      <c r="V8" s="527">
        <f>+V12+V16+V20+V24+V28</f>
        <v>31816</v>
      </c>
      <c r="W8" s="527">
        <v>31253</v>
      </c>
      <c r="X8" s="527">
        <v>30796</v>
      </c>
      <c r="Y8" s="527">
        <f>+Y12+Y16+Y20+Y24+Y28</f>
        <v>31361</v>
      </c>
      <c r="Z8" s="527">
        <v>30003</v>
      </c>
      <c r="AA8" s="527">
        <v>23513</v>
      </c>
    </row>
    <row r="9" spans="1:27" ht="15.6">
      <c r="B9" s="528"/>
      <c r="C9" s="529"/>
      <c r="D9" s="529"/>
      <c r="E9" s="529"/>
      <c r="F9" s="529"/>
      <c r="G9" s="529"/>
      <c r="H9" s="529"/>
      <c r="I9" s="529"/>
      <c r="J9" s="529"/>
      <c r="K9" s="529"/>
      <c r="L9" s="529"/>
      <c r="M9" s="529"/>
      <c r="N9" s="529"/>
      <c r="O9" s="529"/>
      <c r="P9" s="529"/>
      <c r="Q9" s="529"/>
      <c r="R9" s="529"/>
      <c r="S9" s="529"/>
      <c r="T9" s="529"/>
      <c r="U9" s="529"/>
      <c r="V9" s="529"/>
      <c r="W9" s="529"/>
      <c r="X9" s="529"/>
      <c r="Y9" s="529"/>
      <c r="Z9" s="529"/>
      <c r="AA9" s="529"/>
    </row>
    <row r="10" spans="1:27" ht="15.6">
      <c r="B10" s="524" t="s">
        <v>598</v>
      </c>
      <c r="C10" s="525">
        <f>+SUM(C11:C12)</f>
        <v>122013.20498630138</v>
      </c>
      <c r="D10" s="525">
        <f>+SUM(D11:D12)</f>
        <v>131533.0232103825</v>
      </c>
      <c r="E10" s="525">
        <f>+SUM(E11:E12)</f>
        <v>137368.15160273973</v>
      </c>
      <c r="F10" s="525">
        <f>+SUM(F11:F12)</f>
        <v>143995.73883561644</v>
      </c>
      <c r="G10" s="525">
        <f t="shared" ref="G10:V10" si="3">+SUM(G11:G12)</f>
        <v>145446.13575342466</v>
      </c>
      <c r="H10" s="525">
        <f t="shared" si="3"/>
        <v>119753.49640710381</v>
      </c>
      <c r="I10" s="525">
        <f t="shared" si="3"/>
        <v>156691</v>
      </c>
      <c r="J10" s="525">
        <f t="shared" si="3"/>
        <v>191362</v>
      </c>
      <c r="K10" s="525">
        <f t="shared" si="3"/>
        <v>176597</v>
      </c>
      <c r="L10" s="525">
        <f t="shared" si="3"/>
        <v>170639</v>
      </c>
      <c r="M10" s="525">
        <f t="shared" si="3"/>
        <v>169298</v>
      </c>
      <c r="N10" s="525">
        <f t="shared" si="3"/>
        <v>180295</v>
      </c>
      <c r="O10" s="525">
        <f t="shared" si="3"/>
        <v>165627</v>
      </c>
      <c r="P10" s="525">
        <f t="shared" si="3"/>
        <v>160553</v>
      </c>
      <c r="Q10" s="525">
        <f t="shared" si="3"/>
        <v>160573</v>
      </c>
      <c r="R10" s="525">
        <f t="shared" si="3"/>
        <v>178221</v>
      </c>
      <c r="S10" s="525">
        <f t="shared" si="3"/>
        <v>164413</v>
      </c>
      <c r="T10" s="525">
        <f t="shared" si="3"/>
        <v>160615.01114963504</v>
      </c>
      <c r="U10" s="525">
        <f t="shared" si="3"/>
        <v>162530</v>
      </c>
      <c r="V10" s="525">
        <f t="shared" si="3"/>
        <v>181705</v>
      </c>
      <c r="W10" s="525">
        <v>168352</v>
      </c>
      <c r="X10" s="525">
        <v>164854</v>
      </c>
      <c r="Y10" s="525">
        <f>+SUM(Y11:Y12)</f>
        <v>166637</v>
      </c>
      <c r="Z10" s="525">
        <v>181534</v>
      </c>
      <c r="AA10" s="525">
        <v>168320</v>
      </c>
    </row>
    <row r="11" spans="1:27" ht="15.6">
      <c r="B11" s="526" t="s">
        <v>659</v>
      </c>
      <c r="C11" s="527">
        <v>103539.77347945207</v>
      </c>
      <c r="D11" s="527">
        <v>112231.77598360655</v>
      </c>
      <c r="E11" s="527">
        <v>117122.59750684933</v>
      </c>
      <c r="F11" s="527">
        <v>122543.36391780822</v>
      </c>
      <c r="G11" s="527">
        <v>124200.02038356164</v>
      </c>
      <c r="H11" s="527">
        <v>101056.61423497266</v>
      </c>
      <c r="I11" s="530">
        <v>132319</v>
      </c>
      <c r="J11" s="530">
        <v>165447</v>
      </c>
      <c r="K11" s="530">
        <v>151089</v>
      </c>
      <c r="L11" s="530">
        <v>145483</v>
      </c>
      <c r="M11" s="530">
        <v>143837</v>
      </c>
      <c r="N11" s="530">
        <v>153675</v>
      </c>
      <c r="O11" s="530">
        <v>140202</v>
      </c>
      <c r="P11" s="530">
        <v>135701</v>
      </c>
      <c r="Q11" s="530">
        <v>135547</v>
      </c>
      <c r="R11" s="530">
        <v>153117</v>
      </c>
      <c r="S11" s="530">
        <v>139745</v>
      </c>
      <c r="T11" s="531">
        <v>136084.13489051096</v>
      </c>
      <c r="U11" s="530">
        <v>137343</v>
      </c>
      <c r="V11" s="532">
        <v>155605</v>
      </c>
      <c r="W11" s="532">
        <v>142506</v>
      </c>
      <c r="X11" s="532">
        <v>139338</v>
      </c>
      <c r="Y11" s="530">
        <v>140592</v>
      </c>
      <c r="Z11" s="530">
        <v>157215</v>
      </c>
      <c r="AA11" s="530">
        <v>148421</v>
      </c>
    </row>
    <row r="12" spans="1:27" ht="15.6">
      <c r="B12" s="526" t="s">
        <v>660</v>
      </c>
      <c r="C12" s="527">
        <v>18473.431506849316</v>
      </c>
      <c r="D12" s="527">
        <v>19301.247226775959</v>
      </c>
      <c r="E12" s="527">
        <v>20245.554095890413</v>
      </c>
      <c r="F12" s="527">
        <v>21452.374917808218</v>
      </c>
      <c r="G12" s="527">
        <v>21246.115369863015</v>
      </c>
      <c r="H12" s="527">
        <v>18696.882172131147</v>
      </c>
      <c r="I12" s="533">
        <v>24372</v>
      </c>
      <c r="J12" s="533">
        <v>25915</v>
      </c>
      <c r="K12" s="533">
        <v>25508</v>
      </c>
      <c r="L12" s="533">
        <v>25156</v>
      </c>
      <c r="M12" s="533">
        <v>25461</v>
      </c>
      <c r="N12" s="533">
        <v>26620</v>
      </c>
      <c r="O12" s="533">
        <v>25425</v>
      </c>
      <c r="P12" s="533">
        <v>24852</v>
      </c>
      <c r="Q12" s="533">
        <v>25026</v>
      </c>
      <c r="R12" s="533">
        <v>25104</v>
      </c>
      <c r="S12" s="533">
        <v>24668</v>
      </c>
      <c r="T12" s="534">
        <v>24530.876259124088</v>
      </c>
      <c r="U12" s="533">
        <v>25187</v>
      </c>
      <c r="V12" s="535">
        <v>26100</v>
      </c>
      <c r="W12" s="535">
        <v>25846</v>
      </c>
      <c r="X12" s="535">
        <v>25516</v>
      </c>
      <c r="Y12" s="533">
        <v>26045</v>
      </c>
      <c r="Z12" s="533">
        <v>24319</v>
      </c>
      <c r="AA12" s="533">
        <v>19899</v>
      </c>
    </row>
    <row r="13" spans="1:27" ht="15.6">
      <c r="B13" s="528"/>
      <c r="C13" s="529"/>
      <c r="D13" s="529"/>
      <c r="E13" s="529"/>
      <c r="F13" s="529"/>
      <c r="G13" s="529"/>
      <c r="H13" s="529"/>
      <c r="I13" s="529"/>
      <c r="J13" s="529"/>
      <c r="K13" s="529"/>
      <c r="L13" s="529"/>
      <c r="M13" s="529"/>
      <c r="N13" s="529"/>
      <c r="O13" s="529"/>
      <c r="P13" s="529"/>
      <c r="Q13" s="529"/>
      <c r="R13" s="529"/>
      <c r="S13" s="529"/>
      <c r="T13" s="529"/>
      <c r="U13" s="529"/>
      <c r="V13" s="529"/>
      <c r="W13" s="529"/>
      <c r="X13" s="529"/>
      <c r="Y13" s="529"/>
      <c r="Z13" s="529"/>
      <c r="AA13" s="529"/>
    </row>
    <row r="14" spans="1:27" ht="15.6">
      <c r="B14" s="524" t="s">
        <v>661</v>
      </c>
      <c r="C14" s="525">
        <f>+SUM(C15:C16)</f>
        <v>38248.312671232874</v>
      </c>
      <c r="D14" s="525">
        <f>+SUM(D15:D16)</f>
        <v>41332.594262295082</v>
      </c>
      <c r="E14" s="525">
        <f>+SUM(E15:E16)</f>
        <v>42403.794726027394</v>
      </c>
      <c r="F14" s="525">
        <f>+SUM(F15:F16)</f>
        <v>43920.385342465757</v>
      </c>
      <c r="G14" s="525">
        <f t="shared" ref="G14:V14" si="4">+SUM(G15:G16)</f>
        <v>45886.633904109585</v>
      </c>
      <c r="H14" s="525">
        <f t="shared" si="4"/>
        <v>41594.960177595633</v>
      </c>
      <c r="I14" s="525">
        <f t="shared" si="4"/>
        <v>53875</v>
      </c>
      <c r="J14" s="525">
        <f t="shared" si="4"/>
        <v>71385</v>
      </c>
      <c r="K14" s="525">
        <f t="shared" si="4"/>
        <v>60540</v>
      </c>
      <c r="L14" s="525">
        <f t="shared" si="4"/>
        <v>57201</v>
      </c>
      <c r="M14" s="525">
        <f t="shared" si="4"/>
        <v>55510</v>
      </c>
      <c r="N14" s="525">
        <f t="shared" si="4"/>
        <v>65326</v>
      </c>
      <c r="O14" s="525">
        <f t="shared" si="4"/>
        <v>65326</v>
      </c>
      <c r="P14" s="525">
        <f t="shared" si="4"/>
        <v>65326</v>
      </c>
      <c r="Q14" s="525">
        <f t="shared" si="4"/>
        <v>65326</v>
      </c>
      <c r="R14" s="525">
        <f t="shared" si="4"/>
        <v>0</v>
      </c>
      <c r="S14" s="525">
        <f t="shared" si="4"/>
        <v>0</v>
      </c>
      <c r="T14" s="525">
        <f t="shared" si="4"/>
        <v>0</v>
      </c>
      <c r="U14" s="525">
        <f t="shared" si="4"/>
        <v>0</v>
      </c>
      <c r="V14" s="525">
        <f t="shared" si="4"/>
        <v>0</v>
      </c>
      <c r="W14" s="525">
        <v>0</v>
      </c>
      <c r="X14" s="525">
        <v>0</v>
      </c>
      <c r="Y14" s="525">
        <f>+SUM(Y15:Y16)</f>
        <v>0</v>
      </c>
      <c r="Z14" s="525">
        <v>0</v>
      </c>
      <c r="AA14" s="525">
        <v>0</v>
      </c>
    </row>
    <row r="15" spans="1:27" ht="15.6">
      <c r="B15" s="526" t="s">
        <v>659</v>
      </c>
      <c r="C15" s="527">
        <v>32587.076712328766</v>
      </c>
      <c r="D15" s="527">
        <v>35398.664207650276</v>
      </c>
      <c r="E15" s="527">
        <v>36128.758356164384</v>
      </c>
      <c r="F15" s="527">
        <v>37421.191506849318</v>
      </c>
      <c r="G15" s="527">
        <v>39130.029315068488</v>
      </c>
      <c r="H15" s="527">
        <v>35096.375683060112</v>
      </c>
      <c r="I15" s="530">
        <v>45341</v>
      </c>
      <c r="J15" s="530">
        <v>61904</v>
      </c>
      <c r="K15" s="530">
        <v>51849</v>
      </c>
      <c r="L15" s="530">
        <v>48717</v>
      </c>
      <c r="M15" s="530">
        <v>47085</v>
      </c>
      <c r="N15" s="530">
        <v>56668</v>
      </c>
      <c r="O15" s="530">
        <v>56668</v>
      </c>
      <c r="P15" s="530">
        <v>56668</v>
      </c>
      <c r="Q15" s="530">
        <v>56668</v>
      </c>
      <c r="R15" s="530"/>
      <c r="S15" s="530"/>
      <c r="T15" s="530"/>
      <c r="U15" s="530"/>
      <c r="V15" s="530"/>
      <c r="W15" s="530"/>
      <c r="X15" s="530"/>
      <c r="Y15" s="530"/>
      <c r="Z15" s="530"/>
      <c r="AA15" s="530"/>
    </row>
    <row r="16" spans="1:27" ht="15.6">
      <c r="B16" s="526" t="s">
        <v>660</v>
      </c>
      <c r="C16" s="527">
        <v>5661.2359589041098</v>
      </c>
      <c r="D16" s="527">
        <v>5933.9300546448085</v>
      </c>
      <c r="E16" s="527">
        <v>6275.0363698630135</v>
      </c>
      <c r="F16" s="527">
        <v>6499.1938356164383</v>
      </c>
      <c r="G16" s="527">
        <v>6756.6045890410951</v>
      </c>
      <c r="H16" s="527">
        <v>6498.5844945355202</v>
      </c>
      <c r="I16" s="533">
        <v>8534</v>
      </c>
      <c r="J16" s="533">
        <v>9481</v>
      </c>
      <c r="K16" s="533">
        <v>8691</v>
      </c>
      <c r="L16" s="533">
        <v>8484</v>
      </c>
      <c r="M16" s="533">
        <v>8425</v>
      </c>
      <c r="N16" s="533">
        <v>8658</v>
      </c>
      <c r="O16" s="533">
        <v>8658</v>
      </c>
      <c r="P16" s="533">
        <v>8658</v>
      </c>
      <c r="Q16" s="533">
        <v>8658</v>
      </c>
      <c r="R16" s="533"/>
      <c r="S16" s="533"/>
      <c r="T16" s="533"/>
      <c r="U16" s="533"/>
      <c r="V16" s="533"/>
      <c r="W16" s="533"/>
      <c r="X16" s="533"/>
      <c r="Y16" s="533"/>
      <c r="Z16" s="533"/>
      <c r="AA16" s="533"/>
    </row>
    <row r="17" spans="2:27" ht="15.6">
      <c r="B17" s="528"/>
      <c r="C17" s="529"/>
      <c r="D17" s="529"/>
      <c r="E17" s="529"/>
      <c r="F17" s="529"/>
      <c r="G17" s="529"/>
      <c r="H17" s="529"/>
      <c r="I17" s="529"/>
      <c r="J17" s="529"/>
      <c r="K17" s="529"/>
      <c r="L17" s="529"/>
      <c r="M17" s="529"/>
      <c r="N17" s="529"/>
      <c r="O17" s="529"/>
      <c r="P17" s="529"/>
      <c r="Q17" s="529"/>
      <c r="R17" s="529"/>
      <c r="S17" s="529"/>
      <c r="T17" s="529"/>
      <c r="U17" s="529"/>
      <c r="V17" s="529"/>
      <c r="W17" s="529"/>
      <c r="X17" s="529"/>
      <c r="Y17" s="529"/>
      <c r="Z17" s="529"/>
      <c r="AA17" s="529"/>
    </row>
    <row r="18" spans="2:27" ht="15.6">
      <c r="B18" s="524" t="s">
        <v>662</v>
      </c>
      <c r="C18" s="525">
        <f>+SUM(C19:C20)</f>
        <v>46102.055958904108</v>
      </c>
      <c r="D18" s="525">
        <f>+SUM(D19:D20)</f>
        <v>49904.637704918037</v>
      </c>
      <c r="E18" s="525">
        <f>+SUM(E19:E20)</f>
        <v>51654.302465753433</v>
      </c>
      <c r="F18" s="525">
        <f>+SUM(F19:F20)</f>
        <v>54305.041301369871</v>
      </c>
      <c r="G18" s="525">
        <f t="shared" ref="G18:V18" si="5">+SUM(G19:G20)</f>
        <v>56320.221232876713</v>
      </c>
      <c r="H18" s="525">
        <f t="shared" si="5"/>
        <v>49065.719603825142</v>
      </c>
      <c r="I18" s="525">
        <f t="shared" si="5"/>
        <v>62510</v>
      </c>
      <c r="J18" s="525">
        <f t="shared" si="5"/>
        <v>85416</v>
      </c>
      <c r="K18" s="525">
        <f t="shared" si="5"/>
        <v>72107</v>
      </c>
      <c r="L18" s="525">
        <f t="shared" si="5"/>
        <v>67723</v>
      </c>
      <c r="M18" s="525">
        <f t="shared" si="5"/>
        <v>65841.66</v>
      </c>
      <c r="N18" s="525">
        <f t="shared" si="5"/>
        <v>77459</v>
      </c>
      <c r="O18" s="525">
        <f t="shared" si="5"/>
        <v>66445</v>
      </c>
      <c r="P18" s="525">
        <f t="shared" si="5"/>
        <v>62755</v>
      </c>
      <c r="Q18" s="525">
        <f t="shared" si="5"/>
        <v>61376</v>
      </c>
      <c r="R18" s="525">
        <f t="shared" si="5"/>
        <v>76003</v>
      </c>
      <c r="S18" s="525">
        <f t="shared" si="5"/>
        <v>64979</v>
      </c>
      <c r="T18" s="525">
        <f t="shared" si="5"/>
        <v>61618.574908759125</v>
      </c>
      <c r="U18" s="525">
        <f t="shared" si="5"/>
        <v>61123</v>
      </c>
      <c r="V18" s="525">
        <f t="shared" si="5"/>
        <v>77061</v>
      </c>
      <c r="W18" s="525">
        <v>66780</v>
      </c>
      <c r="X18" s="525">
        <v>63280</v>
      </c>
      <c r="Y18" s="525">
        <f>+SUM(Y19:Y20)</f>
        <v>62726</v>
      </c>
      <c r="Z18" s="525">
        <v>76739</v>
      </c>
      <c r="AA18" s="525">
        <v>65872</v>
      </c>
    </row>
    <row r="19" spans="2:27" ht="15.6">
      <c r="B19" s="526" t="s">
        <v>659</v>
      </c>
      <c r="C19" s="536">
        <v>43458.596164383562</v>
      </c>
      <c r="D19" s="536">
        <v>47014.563387978145</v>
      </c>
      <c r="E19" s="536">
        <v>48543.316986301375</v>
      </c>
      <c r="F19" s="536">
        <v>51042.175342465758</v>
      </c>
      <c r="G19" s="536">
        <v>52867.458356164381</v>
      </c>
      <c r="H19" s="536">
        <v>46320.47978142077</v>
      </c>
      <c r="I19" s="537">
        <v>58807</v>
      </c>
      <c r="J19" s="537">
        <v>81173</v>
      </c>
      <c r="K19" s="537">
        <v>68075</v>
      </c>
      <c r="L19" s="537">
        <v>63757</v>
      </c>
      <c r="M19" s="538">
        <v>61909.66</v>
      </c>
      <c r="N19" s="538">
        <v>73603</v>
      </c>
      <c r="O19" s="538">
        <v>62780</v>
      </c>
      <c r="P19" s="538">
        <v>59182</v>
      </c>
      <c r="Q19" s="538">
        <v>57826</v>
      </c>
      <c r="R19" s="538">
        <v>72357</v>
      </c>
      <c r="S19" s="538">
        <v>61470</v>
      </c>
      <c r="T19" s="538">
        <v>58147.564233576646</v>
      </c>
      <c r="U19" s="538">
        <v>57596</v>
      </c>
      <c r="V19" s="538">
        <v>73179</v>
      </c>
      <c r="W19" s="538">
        <v>63037</v>
      </c>
      <c r="X19" s="538">
        <v>59605</v>
      </c>
      <c r="Y19" s="537">
        <v>59022</v>
      </c>
      <c r="Z19" s="537">
        <v>72887</v>
      </c>
      <c r="AA19" s="537">
        <v>62258</v>
      </c>
    </row>
    <row r="20" spans="2:27" ht="15.6">
      <c r="B20" s="526" t="s">
        <v>660</v>
      </c>
      <c r="C20" s="536">
        <v>2643.4597945205478</v>
      </c>
      <c r="D20" s="536">
        <v>2890.0743169398907</v>
      </c>
      <c r="E20" s="536">
        <v>3110.9854794520547</v>
      </c>
      <c r="F20" s="536">
        <v>3262.8659589041094</v>
      </c>
      <c r="G20" s="536">
        <v>3452.7628767123292</v>
      </c>
      <c r="H20" s="536">
        <v>2745.2398224043718</v>
      </c>
      <c r="I20" s="539">
        <v>3703</v>
      </c>
      <c r="J20" s="539">
        <v>4243</v>
      </c>
      <c r="K20" s="539">
        <v>4032</v>
      </c>
      <c r="L20" s="539">
        <v>3966</v>
      </c>
      <c r="M20" s="539">
        <v>3932</v>
      </c>
      <c r="N20" s="539">
        <v>3856</v>
      </c>
      <c r="O20" s="539">
        <v>3665</v>
      </c>
      <c r="P20" s="539">
        <v>3573</v>
      </c>
      <c r="Q20" s="539">
        <v>3550</v>
      </c>
      <c r="R20" s="539">
        <v>3646</v>
      </c>
      <c r="S20" s="539">
        <v>3509</v>
      </c>
      <c r="T20" s="540">
        <v>3471.0106751824819</v>
      </c>
      <c r="U20" s="539">
        <v>3527</v>
      </c>
      <c r="V20" s="541">
        <v>3882</v>
      </c>
      <c r="W20" s="541">
        <v>3743</v>
      </c>
      <c r="X20" s="541">
        <v>3675</v>
      </c>
      <c r="Y20" s="539">
        <v>3704</v>
      </c>
      <c r="Z20" s="539">
        <v>3852</v>
      </c>
      <c r="AA20" s="539">
        <v>3614</v>
      </c>
    </row>
    <row r="21" spans="2:27" ht="15.6">
      <c r="B21" s="528"/>
      <c r="C21" s="529"/>
      <c r="D21" s="529"/>
      <c r="E21" s="529"/>
      <c r="F21" s="529"/>
      <c r="G21" s="529"/>
      <c r="H21" s="529"/>
      <c r="I21" s="529"/>
      <c r="J21" s="529"/>
      <c r="K21" s="529"/>
      <c r="L21" s="529"/>
      <c r="M21" s="529"/>
      <c r="N21" s="529"/>
      <c r="O21" s="529"/>
      <c r="P21" s="529"/>
      <c r="Q21" s="529"/>
      <c r="R21" s="529"/>
      <c r="S21" s="529"/>
      <c r="T21" s="529"/>
      <c r="U21" s="529"/>
      <c r="V21" s="529"/>
      <c r="W21" s="529"/>
      <c r="X21" s="529"/>
      <c r="Y21" s="529"/>
      <c r="Z21" s="529"/>
      <c r="AA21" s="529"/>
    </row>
    <row r="22" spans="2:27" ht="15.6">
      <c r="B22" s="524" t="s">
        <v>609</v>
      </c>
      <c r="C22" s="525">
        <f>+SUM(C23:C24)</f>
        <v>28033.411986301366</v>
      </c>
      <c r="D22" s="525">
        <f>+SUM(D23:D24)</f>
        <v>29852.16536885246</v>
      </c>
      <c r="E22" s="525">
        <f>+SUM(E23:E24)</f>
        <v>31147.383835616438</v>
      </c>
      <c r="F22" s="525">
        <f>+SUM(F23:F24)</f>
        <v>33173.520068493155</v>
      </c>
      <c r="G22" s="525">
        <f t="shared" ref="G22:V22" si="6">+SUM(G23:G24)</f>
        <v>33646.112602739726</v>
      </c>
      <c r="H22" s="525">
        <f t="shared" si="6"/>
        <v>30045.026161202186</v>
      </c>
      <c r="I22" s="525">
        <f t="shared" si="6"/>
        <v>37725</v>
      </c>
      <c r="J22" s="525">
        <f t="shared" si="6"/>
        <v>50548</v>
      </c>
      <c r="K22" s="525">
        <f t="shared" si="6"/>
        <v>43471</v>
      </c>
      <c r="L22" s="525">
        <f t="shared" si="6"/>
        <v>40993</v>
      </c>
      <c r="M22" s="525">
        <f t="shared" si="6"/>
        <v>40114</v>
      </c>
      <c r="N22" s="525">
        <f t="shared" si="6"/>
        <v>46274</v>
      </c>
      <c r="O22" s="525">
        <f t="shared" si="6"/>
        <v>40161</v>
      </c>
      <c r="P22" s="525">
        <f t="shared" si="6"/>
        <v>38087</v>
      </c>
      <c r="Q22" s="525">
        <f t="shared" si="6"/>
        <v>37469</v>
      </c>
      <c r="R22" s="525">
        <f t="shared" si="6"/>
        <v>44847</v>
      </c>
      <c r="S22" s="525">
        <f t="shared" si="6"/>
        <v>38892</v>
      </c>
      <c r="T22" s="525">
        <f t="shared" si="6"/>
        <v>36852.09543795621</v>
      </c>
      <c r="U22" s="525">
        <f t="shared" si="6"/>
        <v>36599</v>
      </c>
      <c r="V22" s="525">
        <f t="shared" si="6"/>
        <v>44394</v>
      </c>
      <c r="W22" s="525">
        <v>39119</v>
      </c>
      <c r="X22" s="525">
        <v>37215</v>
      </c>
      <c r="Y22" s="525">
        <f>+SUM(Y23:Y24)</f>
        <v>37015</v>
      </c>
      <c r="Z22" s="525">
        <v>43571</v>
      </c>
      <c r="AA22" s="525">
        <v>0</v>
      </c>
    </row>
    <row r="23" spans="2:27" ht="15.6">
      <c r="B23" s="526" t="s">
        <v>659</v>
      </c>
      <c r="C23" s="536">
        <v>26842.662191780819</v>
      </c>
      <c r="D23" s="536">
        <v>28593.476775956286</v>
      </c>
      <c r="E23" s="536">
        <v>29846.906575342466</v>
      </c>
      <c r="F23" s="536">
        <v>31796.538630136987</v>
      </c>
      <c r="G23" s="536">
        <v>32172.480821917808</v>
      </c>
      <c r="H23" s="536">
        <v>28828.93961748634</v>
      </c>
      <c r="I23" s="537">
        <v>36089</v>
      </c>
      <c r="J23" s="537">
        <v>48597</v>
      </c>
      <c r="K23" s="537">
        <v>41707</v>
      </c>
      <c r="L23" s="537">
        <v>39280</v>
      </c>
      <c r="M23" s="537">
        <v>38398</v>
      </c>
      <c r="N23" s="537">
        <v>44388</v>
      </c>
      <c r="O23" s="537">
        <v>38450</v>
      </c>
      <c r="P23" s="537">
        <v>36414</v>
      </c>
      <c r="Q23" s="537">
        <v>35749</v>
      </c>
      <c r="R23" s="537">
        <v>42772</v>
      </c>
      <c r="S23" s="537">
        <v>37120</v>
      </c>
      <c r="T23" s="538">
        <v>35181.056934306573</v>
      </c>
      <c r="U23" s="537">
        <v>34938</v>
      </c>
      <c r="V23" s="542">
        <v>42560</v>
      </c>
      <c r="W23" s="542">
        <v>37455</v>
      </c>
      <c r="X23" s="542">
        <v>35610</v>
      </c>
      <c r="Y23" s="537">
        <v>35403</v>
      </c>
      <c r="Z23" s="537">
        <v>41739</v>
      </c>
      <c r="AA23" s="537"/>
    </row>
    <row r="24" spans="2:27" ht="15.6">
      <c r="B24" s="526" t="s">
        <v>660</v>
      </c>
      <c r="C24" s="536">
        <v>1190.749794520548</v>
      </c>
      <c r="D24" s="536">
        <v>1258.6885928961749</v>
      </c>
      <c r="E24" s="536">
        <v>1300.4772602739724</v>
      </c>
      <c r="F24" s="536">
        <v>1376.9814383561645</v>
      </c>
      <c r="G24" s="536">
        <v>1473.6317808219178</v>
      </c>
      <c r="H24" s="536">
        <v>1216.086543715847</v>
      </c>
      <c r="I24" s="539">
        <v>1636</v>
      </c>
      <c r="J24" s="539">
        <v>1951</v>
      </c>
      <c r="K24" s="539">
        <v>1764</v>
      </c>
      <c r="L24" s="539">
        <v>1713</v>
      </c>
      <c r="M24" s="539">
        <v>1716</v>
      </c>
      <c r="N24" s="539">
        <v>1886</v>
      </c>
      <c r="O24" s="539">
        <v>1711</v>
      </c>
      <c r="P24" s="539">
        <v>1673</v>
      </c>
      <c r="Q24" s="539">
        <v>1720</v>
      </c>
      <c r="R24" s="539">
        <v>2075</v>
      </c>
      <c r="S24" s="539">
        <v>1772</v>
      </c>
      <c r="T24" s="540">
        <v>1671.038503649635</v>
      </c>
      <c r="U24" s="539">
        <v>1661</v>
      </c>
      <c r="V24" s="541">
        <v>1834</v>
      </c>
      <c r="W24" s="541">
        <v>1664</v>
      </c>
      <c r="X24" s="541">
        <v>1605</v>
      </c>
      <c r="Y24" s="539">
        <v>1612</v>
      </c>
      <c r="Z24" s="539">
        <v>1832</v>
      </c>
      <c r="AA24" s="539"/>
    </row>
    <row r="25" spans="2:27" ht="15.6">
      <c r="B25" s="528"/>
      <c r="C25" s="529"/>
      <c r="D25" s="529"/>
      <c r="E25" s="529"/>
      <c r="F25" s="529"/>
      <c r="G25" s="529"/>
      <c r="H25" s="529"/>
      <c r="I25" s="529"/>
      <c r="J25" s="529"/>
      <c r="K25" s="529"/>
      <c r="L25" s="529"/>
      <c r="M25" s="529"/>
      <c r="N25" s="529"/>
      <c r="O25" s="529"/>
      <c r="P25" s="529"/>
      <c r="Q25" s="529"/>
      <c r="R25" s="529"/>
      <c r="S25" s="529"/>
      <c r="T25" s="529"/>
      <c r="U25" s="529"/>
      <c r="V25" s="529"/>
      <c r="W25" s="529"/>
      <c r="X25" s="529"/>
      <c r="Y25" s="529"/>
      <c r="Z25" s="529"/>
      <c r="AA25" s="529"/>
    </row>
    <row r="26" spans="2:27" ht="15.6">
      <c r="B26" s="524" t="s">
        <v>599</v>
      </c>
      <c r="C26" s="525">
        <f>+SUM(C27:C28)</f>
        <v>0</v>
      </c>
      <c r="D26" s="525">
        <f>+SUM(D27:D28)</f>
        <v>0</v>
      </c>
      <c r="E26" s="525">
        <f>+SUM(E27:E28)</f>
        <v>0</v>
      </c>
      <c r="F26" s="525">
        <f>+SUM(F27:F28)</f>
        <v>0</v>
      </c>
      <c r="G26" s="525">
        <f t="shared" ref="G26:V26" si="7">+SUM(G27:G28)</f>
        <v>0</v>
      </c>
      <c r="H26" s="525">
        <f t="shared" si="7"/>
        <v>0</v>
      </c>
      <c r="I26" s="525">
        <f t="shared" si="7"/>
        <v>0</v>
      </c>
      <c r="J26" s="525">
        <f t="shared" si="7"/>
        <v>0</v>
      </c>
      <c r="K26" s="525">
        <f t="shared" si="7"/>
        <v>0</v>
      </c>
      <c r="L26" s="525">
        <f t="shared" si="7"/>
        <v>0</v>
      </c>
      <c r="M26" s="525">
        <f t="shared" si="7"/>
        <v>0</v>
      </c>
      <c r="N26" s="525">
        <f t="shared" si="7"/>
        <v>0</v>
      </c>
      <c r="O26" s="525">
        <f t="shared" si="7"/>
        <v>0</v>
      </c>
      <c r="P26" s="525">
        <f t="shared" si="7"/>
        <v>0</v>
      </c>
      <c r="Q26" s="525">
        <f t="shared" si="7"/>
        <v>0</v>
      </c>
      <c r="R26" s="525">
        <f t="shared" si="7"/>
        <v>0</v>
      </c>
      <c r="S26" s="525">
        <f t="shared" si="7"/>
        <v>0</v>
      </c>
      <c r="T26" s="525">
        <f t="shared" si="7"/>
        <v>9357</v>
      </c>
      <c r="U26" s="525">
        <f t="shared" si="7"/>
        <v>9689</v>
      </c>
      <c r="V26" s="525">
        <f t="shared" si="7"/>
        <v>9733</v>
      </c>
      <c r="W26" s="525">
        <v>9557</v>
      </c>
      <c r="X26" s="525">
        <v>9679</v>
      </c>
      <c r="Y26" s="525">
        <f>+SUM(Y27:Y28)</f>
        <v>9766</v>
      </c>
      <c r="Z26" s="525">
        <v>9712</v>
      </c>
      <c r="AA26" s="525">
        <v>9539</v>
      </c>
    </row>
    <row r="27" spans="2:27" ht="15.6">
      <c r="B27" s="526" t="s">
        <v>659</v>
      </c>
      <c r="C27" s="536"/>
      <c r="D27" s="536"/>
      <c r="E27" s="536"/>
      <c r="F27" s="536"/>
      <c r="G27" s="536"/>
      <c r="H27" s="536"/>
      <c r="I27" s="537"/>
      <c r="J27" s="537"/>
      <c r="K27" s="537"/>
      <c r="L27" s="537"/>
      <c r="M27" s="537"/>
      <c r="N27" s="537"/>
      <c r="O27" s="537"/>
      <c r="P27" s="537"/>
      <c r="Q27" s="537"/>
      <c r="R27" s="537"/>
      <c r="S27" s="537"/>
      <c r="T27" s="537">
        <v>9357</v>
      </c>
      <c r="U27" s="537">
        <v>9689</v>
      </c>
      <c r="V27" s="542">
        <v>9733</v>
      </c>
      <c r="W27" s="542">
        <v>9557</v>
      </c>
      <c r="X27" s="542">
        <v>9679</v>
      </c>
      <c r="Y27" s="537">
        <v>9766</v>
      </c>
      <c r="Z27" s="537">
        <v>9712</v>
      </c>
      <c r="AA27" s="537">
        <v>9539</v>
      </c>
    </row>
    <row r="28" spans="2:27" ht="15.6">
      <c r="B28" s="526" t="s">
        <v>660</v>
      </c>
      <c r="C28" s="536"/>
      <c r="D28" s="536"/>
      <c r="E28" s="536"/>
      <c r="F28" s="536"/>
      <c r="G28" s="536"/>
      <c r="H28" s="536"/>
      <c r="I28" s="539"/>
      <c r="J28" s="539"/>
      <c r="K28" s="539"/>
      <c r="L28" s="539"/>
      <c r="M28" s="539"/>
      <c r="N28" s="539"/>
      <c r="O28" s="539"/>
      <c r="P28" s="539"/>
      <c r="Q28" s="539"/>
      <c r="R28" s="539"/>
      <c r="S28" s="539"/>
      <c r="T28" s="539"/>
      <c r="U28" s="539"/>
      <c r="V28" s="539">
        <v>0</v>
      </c>
      <c r="W28" s="539"/>
      <c r="X28" s="539">
        <v>0</v>
      </c>
      <c r="Y28" s="539"/>
      <c r="Z28" s="539"/>
      <c r="AA28" s="539">
        <v>0</v>
      </c>
    </row>
    <row r="30" spans="2:27">
      <c r="B30" t="s">
        <v>663</v>
      </c>
    </row>
    <row r="31" spans="2:27">
      <c r="B31" t="s">
        <v>664</v>
      </c>
    </row>
    <row r="32" spans="2:27">
      <c r="B32" s="495"/>
    </row>
    <row r="35" spans="2:27" ht="15.6">
      <c r="B35" s="524" t="s">
        <v>665</v>
      </c>
      <c r="C35" s="525">
        <v>2015</v>
      </c>
      <c r="D35" s="525">
        <v>2016</v>
      </c>
      <c r="E35" s="525">
        <v>2017</v>
      </c>
      <c r="F35" s="525">
        <v>2018</v>
      </c>
      <c r="G35" s="525">
        <v>2019</v>
      </c>
      <c r="H35" s="525">
        <v>2020</v>
      </c>
      <c r="I35" s="525">
        <v>2021</v>
      </c>
      <c r="J35" s="525" t="s">
        <v>650</v>
      </c>
      <c r="K35" s="525" t="s">
        <v>651</v>
      </c>
      <c r="L35" s="525" t="s">
        <v>652</v>
      </c>
      <c r="M35" s="525" t="s">
        <v>653</v>
      </c>
      <c r="N35" s="525" t="s">
        <v>654</v>
      </c>
      <c r="O35" s="525" t="s">
        <v>655</v>
      </c>
      <c r="P35" s="525" t="s">
        <v>656</v>
      </c>
      <c r="Q35" s="525" t="s">
        <v>657</v>
      </c>
      <c r="R35" s="525" t="s">
        <v>666</v>
      </c>
      <c r="S35" s="525" t="s">
        <v>667</v>
      </c>
      <c r="T35" s="525" t="s">
        <v>668</v>
      </c>
      <c r="U35" s="525" t="s">
        <v>669</v>
      </c>
      <c r="V35" s="525" t="s">
        <v>670</v>
      </c>
      <c r="W35" s="525" t="s">
        <v>876</v>
      </c>
      <c r="X35" s="525" t="s">
        <v>875</v>
      </c>
      <c r="Y35" s="525" t="s">
        <v>883</v>
      </c>
      <c r="Z35" s="525" t="s">
        <v>1072</v>
      </c>
      <c r="AA35" s="525" t="s">
        <v>1090</v>
      </c>
    </row>
    <row r="36" spans="2:27" ht="15.6">
      <c r="B36" s="526" t="s">
        <v>671</v>
      </c>
      <c r="C36" s="536">
        <v>3887.2465753424658</v>
      </c>
      <c r="D36" s="536">
        <v>3980.8142076502731</v>
      </c>
      <c r="E36" s="536">
        <v>3953.6383561643829</v>
      </c>
      <c r="F36" s="536">
        <v>4192.139726027397</v>
      </c>
      <c r="G36" s="536">
        <v>4476.7917808219172</v>
      </c>
      <c r="H36" s="536">
        <v>2652.3743169398908</v>
      </c>
      <c r="I36" s="536">
        <v>3963</v>
      </c>
      <c r="J36" s="536">
        <v>4835</v>
      </c>
      <c r="K36" s="536">
        <v>4667</v>
      </c>
      <c r="L36" s="536">
        <v>4736</v>
      </c>
      <c r="M36" s="536">
        <v>4782</v>
      </c>
      <c r="N36" s="536">
        <v>5177</v>
      </c>
      <c r="O36" s="536">
        <v>4983</v>
      </c>
      <c r="P36" s="536">
        <v>4929</v>
      </c>
      <c r="Q36" s="536">
        <v>4950</v>
      </c>
      <c r="R36" s="536">
        <v>5168</v>
      </c>
      <c r="S36" s="536">
        <v>4814</v>
      </c>
      <c r="T36" s="536">
        <v>4785</v>
      </c>
      <c r="U36" s="536">
        <v>4838</v>
      </c>
      <c r="V36" s="536">
        <v>5302</v>
      </c>
      <c r="W36" s="536">
        <v>4770</v>
      </c>
      <c r="X36" s="536">
        <v>4759</v>
      </c>
      <c r="Y36" s="542">
        <v>4828</v>
      </c>
      <c r="Z36" s="542">
        <v>5191</v>
      </c>
      <c r="AA36" s="542">
        <v>5030</v>
      </c>
    </row>
    <row r="37" spans="2:27" ht="15.6">
      <c r="B37" s="526" t="s">
        <v>672</v>
      </c>
      <c r="C37" s="536">
        <v>5590.682191780822</v>
      </c>
      <c r="D37" s="536">
        <v>5715.6912568306016</v>
      </c>
      <c r="E37" s="536">
        <v>5679.6136986301372</v>
      </c>
      <c r="F37" s="536">
        <v>5928.2191780821922</v>
      </c>
      <c r="G37" s="536">
        <v>6122.2986301369874</v>
      </c>
      <c r="H37" s="536">
        <v>3829.6803278688521</v>
      </c>
      <c r="I37" s="536">
        <v>5932</v>
      </c>
      <c r="J37" s="536">
        <v>7076</v>
      </c>
      <c r="K37" s="536">
        <v>6769</v>
      </c>
      <c r="L37" s="536">
        <v>6813</v>
      </c>
      <c r="M37" s="536">
        <v>6885</v>
      </c>
      <c r="N37" s="536">
        <v>7487</v>
      </c>
      <c r="O37" s="536">
        <v>7216</v>
      </c>
      <c r="P37" s="536">
        <v>7099</v>
      </c>
      <c r="Q37" s="536">
        <v>7100</v>
      </c>
      <c r="R37" s="536">
        <v>7263</v>
      </c>
      <c r="S37" s="536">
        <v>6646</v>
      </c>
      <c r="T37" s="536">
        <v>6541</v>
      </c>
      <c r="U37" s="536">
        <v>6600</v>
      </c>
      <c r="V37" s="536">
        <v>7085</v>
      </c>
      <c r="W37" s="536">
        <v>6257</v>
      </c>
      <c r="X37" s="536">
        <v>6327</v>
      </c>
      <c r="Y37" s="541">
        <v>6546</v>
      </c>
      <c r="Z37" s="541">
        <v>7356</v>
      </c>
      <c r="AA37" s="541">
        <v>7168</v>
      </c>
    </row>
    <row r="38" spans="2:27" ht="15.6">
      <c r="B38" s="526" t="s">
        <v>673</v>
      </c>
      <c r="C38" s="536">
        <v>1213.4356164383562</v>
      </c>
      <c r="D38" s="536">
        <v>1187.5027322404371</v>
      </c>
      <c r="E38" s="536">
        <v>1239.4712328767123</v>
      </c>
      <c r="F38" s="536">
        <v>1643.7972602739724</v>
      </c>
      <c r="G38" s="536">
        <v>1750.0465753424655</v>
      </c>
      <c r="H38" s="536">
        <v>1031.6202185792349</v>
      </c>
      <c r="I38" s="536">
        <v>1279</v>
      </c>
      <c r="J38" s="536">
        <v>2739</v>
      </c>
      <c r="K38" s="536">
        <v>2780</v>
      </c>
      <c r="L38" s="536">
        <v>2869</v>
      </c>
      <c r="M38" s="536">
        <v>3645</v>
      </c>
      <c r="N38" s="536">
        <v>7798</v>
      </c>
      <c r="O38" s="536">
        <v>7299</v>
      </c>
      <c r="P38" s="536">
        <v>7249</v>
      </c>
      <c r="Q38" s="536">
        <v>7260</v>
      </c>
      <c r="R38" s="536">
        <v>7745</v>
      </c>
      <c r="S38" s="536">
        <v>7330</v>
      </c>
      <c r="T38" s="536">
        <v>6978</v>
      </c>
      <c r="U38" s="536">
        <v>6544</v>
      </c>
      <c r="V38" s="536">
        <v>7248</v>
      </c>
      <c r="W38" s="536">
        <v>7094</v>
      </c>
      <c r="X38" s="536">
        <v>7087</v>
      </c>
      <c r="Y38" s="541">
        <v>7198</v>
      </c>
      <c r="Z38" s="541">
        <v>7949</v>
      </c>
      <c r="AA38" s="541">
        <v>7881</v>
      </c>
    </row>
    <row r="39" spans="2:27" ht="15.6">
      <c r="B39" s="526" t="s">
        <v>674</v>
      </c>
      <c r="C39" s="536">
        <v>0</v>
      </c>
      <c r="D39" s="536">
        <v>0</v>
      </c>
      <c r="E39" s="536">
        <v>0</v>
      </c>
      <c r="F39" s="536">
        <v>361.47368421052636</v>
      </c>
      <c r="G39" s="536">
        <v>1651.766304347826</v>
      </c>
      <c r="H39" s="536">
        <v>1184.4289617486338</v>
      </c>
      <c r="I39" s="536">
        <v>1999</v>
      </c>
      <c r="J39" s="536">
        <v>3610</v>
      </c>
      <c r="K39" s="536">
        <v>4453</v>
      </c>
      <c r="L39" s="536">
        <v>4920</v>
      </c>
      <c r="M39" s="536">
        <v>5108</v>
      </c>
      <c r="N39" s="536">
        <v>5239</v>
      </c>
      <c r="O39" s="536">
        <v>5360</v>
      </c>
      <c r="P39" s="536">
        <v>5364</v>
      </c>
      <c r="Q39" s="536">
        <v>5381</v>
      </c>
      <c r="R39" s="536">
        <v>4659</v>
      </c>
      <c r="S39" s="536">
        <v>4866</v>
      </c>
      <c r="T39" s="536">
        <v>5377</v>
      </c>
      <c r="U39" s="536">
        <v>5747</v>
      </c>
      <c r="V39" s="536">
        <v>6059</v>
      </c>
      <c r="W39" s="536">
        <v>6174</v>
      </c>
      <c r="X39" s="536">
        <v>6427</v>
      </c>
      <c r="Y39" s="541">
        <v>6589</v>
      </c>
      <c r="Z39" s="541">
        <v>6876</v>
      </c>
      <c r="AA39" s="541">
        <v>7038</v>
      </c>
    </row>
  </sheetData>
  <phoneticPr fontId="179" type="noConversion"/>
  <hyperlinks>
    <hyperlink ref="A1" location="Contenido!A1" display="Volver al Contenido" xr:uid="{BACD426C-C8CD-4457-A922-468F2830ECED}"/>
  </hyperlinks>
  <pageMargins left="0.7" right="0.7" top="0.75" bottom="0.75" header="0.3" footer="0.3"/>
  <pageSetup orientation="portrait" r:id="rId1"/>
  <headerFooter>
    <oddFooter>&amp;L_x000D_&amp;1#&amp;"Aptos"&amp;14&amp;K000000 Información Interna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228A-F4DD-42F1-95F5-25166F0D3C16}">
  <sheetPr>
    <tabColor rgb="FF00B050"/>
  </sheetPr>
  <dimension ref="A1:D25"/>
  <sheetViews>
    <sheetView topLeftCell="B1" workbookViewId="0">
      <selection activeCell="B6" sqref="B6:D26"/>
    </sheetView>
  </sheetViews>
  <sheetFormatPr baseColWidth="10" defaultColWidth="11.44140625" defaultRowHeight="14.4"/>
  <cols>
    <col min="2" max="2" width="22.5546875" bestFit="1" customWidth="1"/>
    <col min="3" max="3" width="195" bestFit="1" customWidth="1"/>
    <col min="4" max="4" width="49.44140625" bestFit="1" customWidth="1"/>
  </cols>
  <sheetData>
    <row r="1" spans="1:4">
      <c r="A1" s="454"/>
      <c r="B1" s="35"/>
      <c r="C1" s="35"/>
      <c r="D1" s="35"/>
    </row>
    <row r="2" spans="1:4">
      <c r="A2" s="35"/>
      <c r="B2" s="35"/>
      <c r="C2" s="35"/>
      <c r="D2" s="454"/>
    </row>
    <row r="3" spans="1:4">
      <c r="A3" s="35"/>
      <c r="B3" s="35"/>
      <c r="C3" s="35"/>
      <c r="D3" s="35"/>
    </row>
    <row r="4" spans="1:4" ht="25.8">
      <c r="A4" s="455" t="s">
        <v>675</v>
      </c>
      <c r="B4" s="35"/>
      <c r="C4" s="35"/>
      <c r="D4" s="35"/>
    </row>
    <row r="5" spans="1:4" ht="20.399999999999999">
      <c r="A5" s="449" t="s">
        <v>676</v>
      </c>
      <c r="B5" s="450" t="s">
        <v>677</v>
      </c>
      <c r="C5" s="451" t="s">
        <v>678</v>
      </c>
      <c r="D5" s="451" t="s">
        <v>679</v>
      </c>
    </row>
    <row r="6" spans="1:4" ht="15.6">
      <c r="A6" s="452" t="s">
        <v>615</v>
      </c>
      <c r="B6" s="125" t="s">
        <v>680</v>
      </c>
      <c r="C6" s="453" t="s">
        <v>681</v>
      </c>
      <c r="D6" s="125" t="s">
        <v>682</v>
      </c>
    </row>
    <row r="7" spans="1:4" ht="15.6">
      <c r="A7" s="4"/>
      <c r="B7" s="4"/>
      <c r="C7" s="453" t="s">
        <v>683</v>
      </c>
      <c r="D7" s="125" t="s">
        <v>684</v>
      </c>
    </row>
    <row r="8" spans="1:4" ht="15.6">
      <c r="A8" s="4"/>
      <c r="B8" s="4"/>
      <c r="C8" s="453"/>
      <c r="D8" s="125"/>
    </row>
    <row r="9" spans="1:4" ht="15.6">
      <c r="A9" s="452" t="s">
        <v>622</v>
      </c>
      <c r="B9" s="125" t="s">
        <v>685</v>
      </c>
      <c r="C9" s="453" t="s">
        <v>686</v>
      </c>
      <c r="D9" s="125" t="s">
        <v>687</v>
      </c>
    </row>
    <row r="10" spans="1:4" ht="15.6">
      <c r="A10" s="452"/>
      <c r="B10" s="4"/>
      <c r="C10" s="453" t="s">
        <v>688</v>
      </c>
      <c r="D10" s="125" t="s">
        <v>689</v>
      </c>
    </row>
    <row r="11" spans="1:4" ht="15.6">
      <c r="A11" s="452"/>
      <c r="B11" s="4"/>
      <c r="C11" s="453"/>
      <c r="D11" s="125"/>
    </row>
    <row r="12" spans="1:4" ht="15.6">
      <c r="A12" s="452"/>
      <c r="B12" s="4"/>
      <c r="C12" s="453"/>
      <c r="D12" s="125"/>
    </row>
    <row r="13" spans="1:4" ht="15.6">
      <c r="A13" s="452"/>
      <c r="B13" s="125" t="s">
        <v>690</v>
      </c>
      <c r="C13" s="453" t="s">
        <v>691</v>
      </c>
      <c r="D13" s="125" t="s">
        <v>687</v>
      </c>
    </row>
    <row r="14" spans="1:4" ht="15.6">
      <c r="A14" s="452"/>
      <c r="B14" s="4"/>
      <c r="C14" s="453" t="s">
        <v>692</v>
      </c>
      <c r="D14" s="125" t="s">
        <v>689</v>
      </c>
    </row>
    <row r="15" spans="1:4" ht="15.6">
      <c r="A15" s="452"/>
      <c r="B15" s="4"/>
      <c r="C15" s="453"/>
      <c r="D15" s="125"/>
    </row>
    <row r="16" spans="1:4" ht="15.6">
      <c r="A16" s="452"/>
      <c r="B16" s="125" t="s">
        <v>693</v>
      </c>
      <c r="C16" s="453" t="s">
        <v>694</v>
      </c>
      <c r="D16" s="125" t="s">
        <v>687</v>
      </c>
    </row>
    <row r="17" spans="1:4" ht="15.6">
      <c r="A17" s="452"/>
      <c r="B17" s="4"/>
      <c r="C17" s="453" t="s">
        <v>695</v>
      </c>
      <c r="D17" s="125" t="s">
        <v>689</v>
      </c>
    </row>
    <row r="18" spans="1:4" ht="15.6">
      <c r="A18" s="452"/>
      <c r="B18" s="4"/>
      <c r="C18" s="453"/>
      <c r="D18" s="125"/>
    </row>
    <row r="19" spans="1:4" ht="15.6">
      <c r="A19" s="452"/>
      <c r="B19" s="125" t="s">
        <v>696</v>
      </c>
      <c r="C19" s="453" t="s">
        <v>697</v>
      </c>
      <c r="D19" s="125" t="s">
        <v>687</v>
      </c>
    </row>
    <row r="20" spans="1:4" ht="15.6">
      <c r="A20" s="452"/>
      <c r="B20" s="4"/>
      <c r="C20" s="453" t="s">
        <v>698</v>
      </c>
      <c r="D20" s="125" t="s">
        <v>689</v>
      </c>
    </row>
    <row r="21" spans="1:4" ht="15.6">
      <c r="A21" s="452"/>
      <c r="B21" s="4"/>
      <c r="C21" s="453"/>
      <c r="D21" s="125"/>
    </row>
    <row r="22" spans="1:4" ht="15.6">
      <c r="A22" s="452" t="s">
        <v>622</v>
      </c>
      <c r="B22" s="125" t="s">
        <v>699</v>
      </c>
      <c r="C22" s="453" t="s">
        <v>700</v>
      </c>
      <c r="D22" s="125" t="s">
        <v>701</v>
      </c>
    </row>
    <row r="24" spans="1:4" ht="15.6">
      <c r="A24" s="452" t="s">
        <v>647</v>
      </c>
      <c r="B24" s="125" t="s">
        <v>702</v>
      </c>
      <c r="C24" t="s">
        <v>703</v>
      </c>
      <c r="D24" s="125" t="s">
        <v>704</v>
      </c>
    </row>
    <row r="25" spans="1:4" ht="15.6">
      <c r="C25" s="456" t="s">
        <v>705</v>
      </c>
    </row>
  </sheetData>
  <hyperlinks>
    <hyperlink ref="C6" r:id="rId1" xr:uid="{438F8D27-F24C-400F-9740-E3D710E1B436}"/>
    <hyperlink ref="C7" r:id="rId2" xr:uid="{00D23B1C-7AD5-4E3E-9FBE-E1BC6F667918}"/>
    <hyperlink ref="C9" r:id="rId3" display="https://nam02.safelinks.protection.outlook.com/?url=http%3A%2F%2Fwww.concesiones.cl%2Fproyectos%2FPaginas%2FdetalleExplotacion.aspx%3Fitem%3D36&amp;data=04%7C01%7Cdmcardona%40ISA.com.co%7C54a52930293643d26a6f08d8925acd62%7Cc980e4100b5c48bcbd1a8b91cabc84bc%7C0%7C0%7C637420265988564806%7CUnknown%7CTWFpbGZsb3d8eyJWIjoiMC4wLjAwMDAiLCJQIjoiV2luMzIiLCJBTiI6Ik1haWwiLCJXVCI6Mn0%3D%7C1000&amp;sdata=jqTH%2Bq0NO9I6D9UmdV6sq2gZnN6yusJkv5j%2F4Wugmio%3D&amp;reserved=0" xr:uid="{4C0F0593-E490-4600-B0F9-B821CE32878B}"/>
    <hyperlink ref="C13" r:id="rId4" display="https://nam02.safelinks.protection.outlook.com/?url=http%3A%2F%2Fwww.concesiones.cl%2Fproyectos%2FPaginas%2FdetalleExplotacion.aspx%3Fitem%3D30&amp;data=04%7C01%7Cdmcardona%40ISA.com.co%7C54a52930293643d26a6f08d8925acd62%7Cc980e4100b5c48bcbd1a8b91cabc84bc%7C0%7C0%7C637420265988584794%7CUnknown%7CTWFpbGZsb3d8eyJWIjoiMC4wLjAwMDAiLCJQIjoiV2luMzIiLCJBTiI6Ik1haWwiLCJXVCI6Mn0%3D%7C1000&amp;sdata=7sO9VAdOBZsyu00Mp9JHp8ZWgjciqEsOndRYu0zVJ44%3D&amp;reserved=0" xr:uid="{402691AD-3547-426A-AB56-02EE91197971}"/>
    <hyperlink ref="C16" r:id="rId5" display="https://nam02.safelinks.protection.outlook.com/?url=http%3A%2F%2Fwww.concesiones.cl%2Fproyectos%2FPaginas%2FdetalleExplotacion.aspx%3Fitem%3D34&amp;data=04%7C01%7Cdmcardona%40ISA.com.co%7C54a52930293643d26a6f08d8925acd62%7Cc980e4100b5c48bcbd1a8b91cabc84bc%7C0%7C0%7C637420265988594787%7CUnknown%7CTWFpbGZsb3d8eyJWIjoiMC4wLjAwMDAiLCJQIjoiV2luMzIiLCJBTiI6Ik1haWwiLCJXVCI6Mn0%3D%7C1000&amp;sdata=pKKanPRrSkyhZ8e%2Fuia5vgcYEU4kbx6SERWa3Vgr5D0%3D&amp;reserved=0" xr:uid="{D1CCE357-E403-4468-8796-32CEC254945F}"/>
    <hyperlink ref="C19" r:id="rId6" display="https://nam02.safelinks.protection.outlook.com/?url=http%3A%2F%2Fwww.concesiones.cl%2Fproyectos%2FPaginas%2FdetalleConstruccion.aspx%3Fitem%3D184&amp;data=04%7C01%7Cdmcardona%40ISA.com.co%7C54a52930293643d26a6f08d8925acd62%7Cc980e4100b5c48bcbd1a8b91cabc84bc%7C0%7C0%7C637420265988604787%7CUnknown%7CTWFpbGZsb3d8eyJWIjoiMC4wLjAwMDAiLCJQIjoiV2luMzIiLCJBTiI6Ik1haWwiLCJXVCI6Mn0%3D%7C1000&amp;sdata=4%2BI%2B5qxrj2WHUaeteAkUnBKN87sZNbgF6MZoi3DHG3Y%3D&amp;reserved=0" xr:uid="{19E88F16-594C-4198-8DE4-916297E1D212}"/>
    <hyperlink ref="C22" r:id="rId7" display="https://nam02.safelinks.protection.outlook.com/?url=http%3A%2F%2Fwww.concesiones.cl%2Fproyectos%2FPaginas%2Fdefault.aspx&amp;data=04%7C01%7Cdmcardona%40ISA.com.co%7C54a52930293643d26a6f08d8925acd62%7Cc980e4100b5c48bcbd1a8b91cabc84bc%7C0%7C0%7C637420265988604787%7CUnknown%7CTWFpbGZsb3d8eyJWIjoiMC4wLjAwMDAiLCJQIjoiV2luMzIiLCJBTiI6Ik1haWwiLCJXVCI6Mn0%3D%7C1000&amp;sdata=%2BDYI%2Bx8osXwdPmsShJRIlD2v%2BuLovO9P7M8EhlscShs%3D&amp;reserved=0" xr:uid="{F011D7D5-8378-4F05-9107-7C43DBF43164}"/>
    <hyperlink ref="C10" r:id="rId8" display="https://nam02.safelinks.protection.outlook.com/?url=http%3A%2F%2Fwww.cmfchile.cl%2Finstitucional%2Fmercados%2Fentidad.php%3Fauth%3D%26send%3D%26mercado%3DV%26rut%3D96875230%26grupo%3D%26tipoentidad%3DRVEMI%26vig%3DVI%26row%3DAAAwy2ACTAAAAWeAAL%26control%3Dsvs%26pestania%3D1&amp;data=04%7C01%7Cdmcardona%40ISA.com.co%7C54a52930293643d26a6f08d8925acd62%7Cc980e4100b5c48bcbd1a8b91cabc84bc%7C0%7C0%7C637420265988614783%7CUnknown%7CTWFpbGZsb3d8eyJWIjoiMC4wLjAwMDAiLCJQIjoiV2luMzIiLCJBTiI6Ik1haWwiLCJXVCI6Mn0%3D%7C1000&amp;sdata=dsZL8FQ%2BTsH7czqtPoCtA5NqNBTLNFOb9hkxsk6cXpU%3D&amp;reserved=0" xr:uid="{5F909E4A-FA7A-4D24-9741-779B8A0CC1F9}"/>
    <hyperlink ref="C14" r:id="rId9" display="https://nam02.safelinks.protection.outlook.com/?url=http%3A%2F%2Fwww.cmfchile.cl%2Finstitucional%2Fmercados%2Fentidad.php%3Fauth%3D%26send%3D%26mercado%3DO%26rut%3D96869650%26grupo%3D%26tipoentidad%3DRGEIN%26vig%3DVI%26row%3DAAAwy2ACTAAABy8AAO%26control%3Dsvs%26pestania%3D1&amp;data=04%7C01%7Cdmcardona%40ISA.com.co%7C54a52930293643d26a6f08d8925acd62%7Cc980e4100b5c48bcbd1a8b91cabc84bc%7C0%7C0%7C637420265988634775%7CUnknown%7CTWFpbGZsb3d8eyJWIjoiMC4wLjAwMDAiLCJQIjoiV2luMzIiLCJBTiI6Ik1haWwiLCJXVCI6Mn0%3D%7C1000&amp;sdata=sD9l%2FDKTmUvJYCbg0dWe2nueqczxF9ruwM4P5%2FyRduI%3D&amp;reserved=0" xr:uid="{53B3A597-FFD7-4484-AEAF-BBF123C8EA5A}"/>
    <hyperlink ref="C20" r:id="rId10" display="https://nam02.safelinks.protection.outlook.com/?url=http%3A%2F%2Fwww.cmfchile.cl%2Finstitucional%2Fmercados%2Fentidad.php%3Fauth%3D%26send%3D%26mercado%3DO%26rut%3D76876635%26grupo%3D%26tipoentidad%3DRGEIN%26vig%3DVI%26row%3DAAAwy2ACTAAAAQnAAN%26control%3Dsvs%26pestania%3D1&amp;data=04%7C01%7Cdmcardona%40ISA.com.co%7C54a52930293643d26a6f08d8925acd62%7Cc980e4100b5c48bcbd1a8b91cabc84bc%7C0%7C0%7C637420265988644770%7CUnknown%7CTWFpbGZsb3d8eyJWIjoiMC4wLjAwMDAiLCJQIjoiV2luMzIiLCJBTiI6Ik1haWwiLCJXVCI6Mn0%3D%7C1000&amp;sdata=Di9vCfAbEujUR9Fg9vU15ECC9bgv9svpNVUZQAc3Bdw%3D&amp;reserved=0" xr:uid="{389B75FF-7383-4AC5-9BF8-CD032B51DE12}"/>
    <hyperlink ref="C17" r:id="rId11" display="https://nam02.safelinks.protection.outlook.com/?url=http%3A%2F%2Fwww.cmfchile.cl%2Finstitucional%2Fmercados%2Fentidad.php%3Fauth%3D%26send%3D%26mercado%3DO%26rut%3D96848050%26grupo%3D%26tipoentidad%3DRGEIN%26vig%3DVI%26row%3DAAAwy2ACTAAAAWbAAD%26control%3Dsvs%26pestania%3D1&amp;data=04%7C01%7Cdmcardona%40ISA.com.co%7C54a52930293643d26a6f08d8925acd62%7Cc980e4100b5c48bcbd1a8b91cabc84bc%7C0%7C0%7C637420265988634775%7CUnknown%7CTWFpbGZsb3d8eyJWIjoiMC4wLjAwMDAiLCJQIjoiV2luMzIiLCJBTiI6Ik1haWwiLCJXVCI6Mn0%3D%7C1000&amp;sdata=fFqewTGPZAT2PEL9AWijgTIU%2FMBk1ETDfIo%2FT7l%2FgM4%3D&amp;reserved=0" xr:uid="{F18E6EAA-28F4-4C59-B4D4-40E7B5110308}"/>
    <hyperlink ref="C25" r:id="rId12" location="!/vistaPreviaCP?NumLc=2023-0-09-0-99-AP-008446&amp;esap=0&amp;nnc=0&amp;it=1" xr:uid="{E755B5F4-A7A2-4AEB-9899-72FFC3F6818F}"/>
  </hyperlinks>
  <pageMargins left="0.7" right="0.7" top="0.75" bottom="0.75" header="0.3" footer="0.3"/>
  <pageSetup orientation="portrait" r:id="rId13"/>
  <headerFooter>
    <oddFooter>&amp;L_x000D_&amp;1#&amp;"Aptos"&amp;14&amp;K000000 Información Interna</oddFooter>
  </headerFooter>
  <drawing r:id="rId1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F9D2-E7D2-4B94-B4AB-566096BAB665}">
  <sheetPr>
    <tabColor rgb="FF00B050"/>
  </sheetPr>
  <dimension ref="A1:K45"/>
  <sheetViews>
    <sheetView showGridLines="0" topLeftCell="B1" zoomScale="80" zoomScaleNormal="80" workbookViewId="0">
      <selection activeCell="K22" sqref="K22"/>
    </sheetView>
  </sheetViews>
  <sheetFormatPr baseColWidth="10" defaultColWidth="11.44140625" defaultRowHeight="14.4"/>
  <cols>
    <col min="2" max="2" width="34.21875" customWidth="1"/>
    <col min="3" max="6" width="13.5546875" customWidth="1"/>
    <col min="7" max="7" width="12.21875" customWidth="1"/>
    <col min="8" max="8" width="13.21875" bestFit="1" customWidth="1"/>
    <col min="9" max="9" width="14.44140625" bestFit="1" customWidth="1"/>
    <col min="11" max="11" width="12.21875" customWidth="1"/>
  </cols>
  <sheetData>
    <row r="1" spans="1:11">
      <c r="A1" s="1" t="s">
        <v>32</v>
      </c>
    </row>
    <row r="2" spans="1:11">
      <c r="A2" s="1"/>
    </row>
    <row r="3" spans="1:11">
      <c r="A3" s="1"/>
    </row>
    <row r="4" spans="1:11">
      <c r="A4" s="1"/>
    </row>
    <row r="6" spans="1:11" ht="15.6">
      <c r="B6" s="11" t="s">
        <v>706</v>
      </c>
      <c r="C6" s="60"/>
      <c r="D6" s="60"/>
    </row>
    <row r="7" spans="1:11" ht="15.6">
      <c r="B7" s="13" t="s">
        <v>34</v>
      </c>
      <c r="C7" s="60"/>
      <c r="D7" s="60"/>
    </row>
    <row r="8" spans="1:11" ht="15.6">
      <c r="B8" s="60" t="s">
        <v>707</v>
      </c>
      <c r="C8" s="60"/>
      <c r="D8" s="60"/>
    </row>
    <row r="9" spans="1:11" ht="15">
      <c r="A9" s="47"/>
      <c r="B9" s="427" t="s">
        <v>708</v>
      </c>
      <c r="C9" s="485">
        <v>2018</v>
      </c>
      <c r="D9" s="485">
        <v>2019</v>
      </c>
      <c r="E9" s="487">
        <v>2020</v>
      </c>
      <c r="F9" s="487">
        <v>2021</v>
      </c>
      <c r="G9" s="487">
        <v>2022</v>
      </c>
      <c r="H9" s="489">
        <v>2023</v>
      </c>
      <c r="I9" s="487" t="s">
        <v>60</v>
      </c>
      <c r="J9" s="487" t="s">
        <v>61</v>
      </c>
      <c r="K9" s="488" t="s">
        <v>62</v>
      </c>
    </row>
    <row r="10" spans="1:11" ht="15.6">
      <c r="B10" s="65" t="s">
        <v>11</v>
      </c>
      <c r="C10" s="100">
        <v>99053.963671999998</v>
      </c>
      <c r="D10" s="100">
        <v>135781.84656100001</v>
      </c>
      <c r="E10" s="100">
        <v>170616.69114169001</v>
      </c>
      <c r="F10" s="100">
        <v>146811.89536550001</v>
      </c>
      <c r="G10" s="100">
        <v>243021.68674958378</v>
      </c>
      <c r="H10" s="100">
        <v>200997</v>
      </c>
      <c r="I10" s="100"/>
      <c r="J10" s="100">
        <v>80000</v>
      </c>
      <c r="K10" s="100">
        <v>90000</v>
      </c>
    </row>
    <row r="11" spans="1:11" ht="15.6">
      <c r="B11" s="65" t="s">
        <v>627</v>
      </c>
      <c r="C11" s="100">
        <v>12086.495009</v>
      </c>
      <c r="D11" s="100">
        <v>6041.7694629999996</v>
      </c>
      <c r="E11" s="100">
        <v>7981.3869631499992</v>
      </c>
      <c r="F11" s="100">
        <v>9283.7395854799997</v>
      </c>
      <c r="G11" s="100">
        <v>3064.8228000939739</v>
      </c>
      <c r="H11" s="100">
        <v>0</v>
      </c>
      <c r="I11" s="100"/>
      <c r="J11" s="100">
        <v>16422</v>
      </c>
      <c r="K11" s="100">
        <v>16422</v>
      </c>
    </row>
    <row r="12" spans="1:11" ht="15.6">
      <c r="B12" s="65" t="s">
        <v>10</v>
      </c>
      <c r="C12" s="100">
        <v>21978.812180000001</v>
      </c>
      <c r="D12" s="100">
        <v>23829.360186000002</v>
      </c>
      <c r="E12" s="100">
        <v>29647.467782</v>
      </c>
      <c r="F12" s="100">
        <v>26481.168276</v>
      </c>
      <c r="G12" s="100">
        <v>34282.706503000001</v>
      </c>
      <c r="H12" s="100">
        <v>17362</v>
      </c>
      <c r="I12" s="100"/>
      <c r="J12" s="100">
        <v>47136</v>
      </c>
      <c r="K12" s="100">
        <v>47136</v>
      </c>
    </row>
    <row r="13" spans="1:11" ht="15.6">
      <c r="B13" s="65" t="s">
        <v>709</v>
      </c>
      <c r="C13" s="100">
        <v>1557.0854939999999</v>
      </c>
      <c r="D13" s="100">
        <v>465</v>
      </c>
      <c r="E13" s="100">
        <v>750</v>
      </c>
      <c r="F13" s="100">
        <v>613.07515100000001</v>
      </c>
      <c r="G13" s="100">
        <v>259.41804319199997</v>
      </c>
      <c r="H13" s="100">
        <v>191</v>
      </c>
      <c r="I13" s="100"/>
      <c r="J13" s="100">
        <v>356</v>
      </c>
      <c r="K13" s="100">
        <v>356</v>
      </c>
    </row>
    <row r="14" spans="1:11" ht="15.6">
      <c r="A14" s="47"/>
      <c r="B14" s="192" t="s">
        <v>630</v>
      </c>
      <c r="C14" s="193">
        <v>134676.356355</v>
      </c>
      <c r="D14" s="193">
        <v>166117.97621000002</v>
      </c>
      <c r="E14" s="193">
        <v>208995.54588684</v>
      </c>
      <c r="F14" s="193">
        <v>183189.87837798003</v>
      </c>
      <c r="G14" s="193">
        <v>280628.63409586978</v>
      </c>
      <c r="H14" s="405">
        <v>232921.8591323343</v>
      </c>
      <c r="I14" s="193">
        <v>0</v>
      </c>
      <c r="J14" s="193">
        <f>SUM(J10:J13)</f>
        <v>143914</v>
      </c>
      <c r="K14" s="405">
        <f>SUM(K10:K13)</f>
        <v>153914</v>
      </c>
    </row>
    <row r="15" spans="1:11" ht="15.6">
      <c r="B15" s="182"/>
      <c r="C15" s="184"/>
      <c r="D15" s="184"/>
      <c r="E15" s="184"/>
      <c r="F15" s="184"/>
      <c r="I15" s="184"/>
      <c r="J15" s="184"/>
    </row>
    <row r="16" spans="1:11" ht="15">
      <c r="B16" s="427" t="s">
        <v>708</v>
      </c>
      <c r="C16" s="485">
        <v>2018</v>
      </c>
      <c r="D16" s="485">
        <v>2019</v>
      </c>
      <c r="E16" s="485">
        <v>2020</v>
      </c>
      <c r="F16" s="485">
        <v>2021</v>
      </c>
      <c r="G16" s="485">
        <v>2022</v>
      </c>
      <c r="H16" s="486">
        <v>2023</v>
      </c>
      <c r="I16" s="487" t="s">
        <v>60</v>
      </c>
      <c r="J16" s="487" t="s">
        <v>61</v>
      </c>
      <c r="K16" s="488" t="s">
        <v>62</v>
      </c>
    </row>
    <row r="17" spans="1:11" ht="15.6">
      <c r="B17" s="65" t="s">
        <v>710</v>
      </c>
      <c r="C17" s="100">
        <v>7193.5210747499996</v>
      </c>
      <c r="D17" s="100">
        <v>9452.8463776000008</v>
      </c>
      <c r="E17" s="100">
        <v>47983.215443139998</v>
      </c>
      <c r="F17" s="100">
        <v>9705.8868289999991</v>
      </c>
      <c r="G17" s="100">
        <v>4931.5423982399998</v>
      </c>
      <c r="H17" s="100">
        <v>4747</v>
      </c>
      <c r="I17" s="100">
        <v>2585</v>
      </c>
      <c r="J17" s="100">
        <v>2585</v>
      </c>
      <c r="K17" s="100">
        <v>2585</v>
      </c>
    </row>
    <row r="18" spans="1:11" ht="15.6">
      <c r="B18" s="65" t="s">
        <v>16</v>
      </c>
      <c r="C18" s="100">
        <v>48526.724999999999</v>
      </c>
      <c r="D18" s="100">
        <v>55840.5</v>
      </c>
      <c r="E18" s="100">
        <v>81644.284842530004</v>
      </c>
      <c r="F18" s="100">
        <v>108603.41851702001</v>
      </c>
      <c r="G18" s="100">
        <v>67983.758895999999</v>
      </c>
      <c r="H18" s="100">
        <v>93510</v>
      </c>
      <c r="I18" s="100"/>
      <c r="J18" s="100">
        <v>78210</v>
      </c>
      <c r="K18" s="100">
        <v>78210</v>
      </c>
    </row>
    <row r="19" spans="1:11" ht="15.6">
      <c r="B19" s="65" t="s">
        <v>17</v>
      </c>
      <c r="C19" s="100">
        <v>7826.9033983999998</v>
      </c>
      <c r="D19" s="100">
        <v>10403.445011</v>
      </c>
      <c r="E19" s="100">
        <v>17637.024750880002</v>
      </c>
      <c r="F19" s="100">
        <v>0</v>
      </c>
      <c r="G19" s="100">
        <v>12071.713282729999</v>
      </c>
      <c r="H19" s="400">
        <v>0</v>
      </c>
      <c r="I19" s="100"/>
      <c r="J19" s="100">
        <v>5287</v>
      </c>
      <c r="K19" s="400">
        <v>5287</v>
      </c>
    </row>
    <row r="20" spans="1:11" ht="15.6">
      <c r="B20" s="65" t="s">
        <v>594</v>
      </c>
      <c r="C20" s="100">
        <v>111221.75999999999</v>
      </c>
      <c r="D20" s="100">
        <v>120987.75</v>
      </c>
      <c r="E20" s="100">
        <v>151338.72</v>
      </c>
      <c r="F20" s="100">
        <v>256574.67</v>
      </c>
      <c r="G20" s="100">
        <v>45848.04</v>
      </c>
      <c r="H20" s="100">
        <v>201102</v>
      </c>
      <c r="I20" s="100"/>
      <c r="J20" s="100">
        <v>131561</v>
      </c>
      <c r="K20" s="100">
        <v>200493</v>
      </c>
    </row>
    <row r="21" spans="1:11" ht="15.6">
      <c r="B21" s="65" t="s">
        <v>711</v>
      </c>
      <c r="C21" s="100">
        <v>8549.504379</v>
      </c>
      <c r="D21" s="100">
        <v>4778.2111064999999</v>
      </c>
      <c r="E21" s="100">
        <v>12381.39003255</v>
      </c>
      <c r="F21" s="100">
        <v>0</v>
      </c>
      <c r="G21" s="100">
        <v>0</v>
      </c>
      <c r="H21" s="100">
        <v>0</v>
      </c>
      <c r="I21" s="100"/>
      <c r="J21" s="100"/>
      <c r="K21" s="100"/>
    </row>
    <row r="22" spans="1:11" ht="15.6">
      <c r="B22" s="65" t="s">
        <v>712</v>
      </c>
      <c r="C22" s="100">
        <v>2365.3841248799999</v>
      </c>
      <c r="D22" s="100">
        <v>2890.2296939399998</v>
      </c>
      <c r="E22" s="100">
        <v>3578.1572996599998</v>
      </c>
      <c r="F22" s="100">
        <v>3350.24473266</v>
      </c>
      <c r="G22" s="100">
        <v>1763.0723230000001</v>
      </c>
      <c r="H22" s="100">
        <v>1988</v>
      </c>
      <c r="I22" s="100"/>
      <c r="J22" s="100">
        <v>1772</v>
      </c>
      <c r="K22" s="100">
        <v>1772</v>
      </c>
    </row>
    <row r="23" spans="1:11" ht="15.6">
      <c r="B23" s="65" t="s">
        <v>713</v>
      </c>
      <c r="C23" s="100">
        <v>2719.3969699999998</v>
      </c>
      <c r="D23" s="100">
        <v>0</v>
      </c>
      <c r="E23" s="100">
        <v>0</v>
      </c>
      <c r="F23" s="100">
        <v>53833.514428930001</v>
      </c>
      <c r="G23" s="400">
        <v>0</v>
      </c>
      <c r="H23" s="406">
        <v>70401</v>
      </c>
      <c r="I23" s="100"/>
      <c r="J23" s="100">
        <v>74369</v>
      </c>
      <c r="K23" s="406">
        <v>74369</v>
      </c>
    </row>
    <row r="24" spans="1:11" ht="15.6">
      <c r="B24" s="351" t="s">
        <v>714</v>
      </c>
      <c r="C24" s="100">
        <v>0</v>
      </c>
      <c r="D24" s="100">
        <v>275414.48725000001</v>
      </c>
      <c r="E24" s="100">
        <v>172754.18018920001</v>
      </c>
      <c r="F24" s="100">
        <v>433972.92097229999</v>
      </c>
      <c r="G24" s="100">
        <v>239800.079654</v>
      </c>
      <c r="H24" s="100">
        <v>177330</v>
      </c>
      <c r="I24" s="100"/>
      <c r="J24" s="100">
        <v>324990</v>
      </c>
      <c r="K24" s="100">
        <v>324990</v>
      </c>
    </row>
    <row r="25" spans="1:11" ht="15.6">
      <c r="B25" s="65" t="s">
        <v>715</v>
      </c>
      <c r="C25" s="100">
        <v>0</v>
      </c>
      <c r="D25" s="100">
        <v>0</v>
      </c>
      <c r="E25" s="100">
        <v>71698.663217179987</v>
      </c>
      <c r="F25" s="100">
        <v>85724.768589929998</v>
      </c>
      <c r="G25" s="100">
        <v>207114.83360525998</v>
      </c>
      <c r="H25" s="100">
        <v>116790</v>
      </c>
      <c r="I25" s="100"/>
      <c r="J25" s="100">
        <v>71189</v>
      </c>
      <c r="K25" s="100">
        <v>83849</v>
      </c>
    </row>
    <row r="26" spans="1:11" ht="15.6">
      <c r="A26" s="47"/>
      <c r="B26" s="192" t="s">
        <v>716</v>
      </c>
      <c r="C26" s="193">
        <v>188403.19494702996</v>
      </c>
      <c r="D26" s="193">
        <v>479767.46943904005</v>
      </c>
      <c r="E26" s="193">
        <v>559015.6357751399</v>
      </c>
      <c r="F26" s="193">
        <v>951765.42406984011</v>
      </c>
      <c r="G26" s="193">
        <v>579513.04015923</v>
      </c>
      <c r="H26" s="405">
        <v>727215.93378499814</v>
      </c>
      <c r="I26" s="193">
        <v>2585</v>
      </c>
      <c r="J26" s="193">
        <f>SUM(J17:J25)</f>
        <v>689963</v>
      </c>
      <c r="K26" s="405">
        <f>SUM(K17:K25)</f>
        <v>771555</v>
      </c>
    </row>
    <row r="27" spans="1:11" ht="15.6">
      <c r="B27" s="183"/>
      <c r="C27" s="185"/>
      <c r="D27" s="185"/>
      <c r="E27" s="185"/>
      <c r="F27" s="185"/>
      <c r="H27" s="367"/>
      <c r="I27" s="185"/>
      <c r="J27" s="185"/>
      <c r="K27" s="367"/>
    </row>
    <row r="28" spans="1:11" ht="15.6">
      <c r="A28" s="47"/>
      <c r="B28" s="192" t="s">
        <v>717</v>
      </c>
      <c r="C28" s="193">
        <v>323079.55130202998</v>
      </c>
      <c r="D28" s="193">
        <v>645885.44564904005</v>
      </c>
      <c r="E28" s="193">
        <v>768011.18166197988</v>
      </c>
      <c r="F28" s="193">
        <v>1134955.3024478201</v>
      </c>
      <c r="G28" s="193">
        <v>860141.67425509985</v>
      </c>
      <c r="H28" s="405">
        <v>960137.79291733238</v>
      </c>
      <c r="I28" s="193">
        <v>2585</v>
      </c>
      <c r="J28" s="193">
        <v>833877</v>
      </c>
      <c r="K28" s="405">
        <f>+K26+K14</f>
        <v>925469</v>
      </c>
    </row>
    <row r="31" spans="1:11" ht="15">
      <c r="A31" s="47"/>
      <c r="B31" s="11" t="s">
        <v>718</v>
      </c>
    </row>
    <row r="32" spans="1:11" ht="15">
      <c r="B32" s="13" t="s">
        <v>34</v>
      </c>
    </row>
    <row r="34" spans="1:10">
      <c r="B34" s="428"/>
      <c r="C34" s="483">
        <v>2018</v>
      </c>
      <c r="D34" s="483">
        <v>2019</v>
      </c>
      <c r="E34" s="483">
        <v>2020</v>
      </c>
      <c r="F34" s="483">
        <v>2021</v>
      </c>
      <c r="G34" s="484">
        <v>2022</v>
      </c>
      <c r="H34" s="484">
        <v>2023</v>
      </c>
      <c r="I34" s="484">
        <v>2024</v>
      </c>
    </row>
    <row r="35" spans="1:10">
      <c r="B35" s="37" t="s">
        <v>719</v>
      </c>
      <c r="C35" s="9">
        <v>600361.41854800005</v>
      </c>
      <c r="D35" s="9">
        <v>611438.19748800003</v>
      </c>
      <c r="E35" s="9">
        <v>747682.57845000003</v>
      </c>
      <c r="F35" s="9">
        <v>1443303.9883739999</v>
      </c>
      <c r="G35" s="9">
        <v>829650.65541962243</v>
      </c>
      <c r="H35" s="9">
        <v>1929575.0652021591</v>
      </c>
      <c r="I35" s="9">
        <f>ROUND((+(370*1107677894)+(370*1107677894))/1000000,0)</f>
        <v>819682</v>
      </c>
      <c r="J35" s="448"/>
    </row>
    <row r="36" spans="1:10">
      <c r="B36" s="429" t="s">
        <v>720</v>
      </c>
      <c r="C36" s="430">
        <v>542</v>
      </c>
      <c r="D36" s="430">
        <v>552</v>
      </c>
      <c r="E36" s="430">
        <v>675</v>
      </c>
      <c r="F36" s="430">
        <v>1303</v>
      </c>
      <c r="G36" s="431">
        <v>749</v>
      </c>
      <c r="H36" s="431">
        <v>1742</v>
      </c>
      <c r="I36" s="431">
        <f>370*3</f>
        <v>1110</v>
      </c>
      <c r="J36" s="448"/>
    </row>
    <row r="37" spans="1:10">
      <c r="A37" s="47"/>
    </row>
    <row r="38" spans="1:10" ht="15">
      <c r="A38" s="47"/>
      <c r="B38" s="194" t="s">
        <v>721</v>
      </c>
    </row>
    <row r="39" spans="1:10" ht="15">
      <c r="B39" s="13" t="s">
        <v>722</v>
      </c>
    </row>
    <row r="40" spans="1:10" ht="15">
      <c r="B40" s="13" t="s">
        <v>723</v>
      </c>
    </row>
    <row r="42" spans="1:10" ht="15">
      <c r="B42" s="11" t="s">
        <v>724</v>
      </c>
    </row>
    <row r="43" spans="1:10">
      <c r="C43" s="483">
        <v>2018</v>
      </c>
      <c r="D43" s="483">
        <v>2019</v>
      </c>
      <c r="E43" s="483">
        <v>2020</v>
      </c>
      <c r="F43" s="483">
        <v>2021</v>
      </c>
      <c r="G43" s="484">
        <v>2022</v>
      </c>
      <c r="H43" s="484">
        <v>2023</v>
      </c>
      <c r="I43" s="484">
        <v>2024</v>
      </c>
    </row>
    <row r="44" spans="1:10">
      <c r="B44" s="490" t="s">
        <v>725</v>
      </c>
      <c r="C44" s="481">
        <v>0.42</v>
      </c>
      <c r="D44" s="481">
        <v>0.4</v>
      </c>
      <c r="E44" s="481">
        <v>0.45</v>
      </c>
      <c r="F44" s="481">
        <v>0.7</v>
      </c>
      <c r="G44" s="482">
        <v>0.5</v>
      </c>
      <c r="H44" s="482">
        <v>0.88</v>
      </c>
      <c r="I44" s="482">
        <v>0.5</v>
      </c>
    </row>
    <row r="45" spans="1:10">
      <c r="C45" s="307"/>
      <c r="D45" s="307"/>
      <c r="E45" s="307"/>
      <c r="F45" s="307"/>
    </row>
  </sheetData>
  <hyperlinks>
    <hyperlink ref="A1" location="Contenido!A1" display="Volver al Contenido" xr:uid="{01A44CB0-5EE5-48F9-81C0-243E7FB0B496}"/>
  </hyperlinks>
  <pageMargins left="0.7" right="0.7" top="0.75" bottom="0.75" header="0.3" footer="0.3"/>
  <pageSetup orientation="portrait" r:id="rId1"/>
  <headerFooter>
    <oddFooter>&amp;L_x000D_&amp;1#&amp;"Aptos"&amp;14&amp;K000000 Información Interna</oddFooter>
  </headerFooter>
  <customProperties>
    <customPr name="_pios_id" r:id="rId2"/>
    <customPr name="EpmWorksheetKeyString_GUID" r:id="rId3"/>
  </customPropertie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23AA9-2FDF-4B23-AE76-F09B6AD7223B}">
  <sheetPr>
    <tabColor rgb="FF92D050"/>
  </sheetPr>
  <dimension ref="A1:G39"/>
  <sheetViews>
    <sheetView showGridLines="0" zoomScale="80" zoomScaleNormal="80" workbookViewId="0">
      <selection activeCell="I22" sqref="I22"/>
    </sheetView>
  </sheetViews>
  <sheetFormatPr baseColWidth="10" defaultColWidth="11.44140625" defaultRowHeight="14.4"/>
  <cols>
    <col min="2" max="2" width="34.21875" customWidth="1"/>
    <col min="3" max="6" width="13.5546875" customWidth="1"/>
    <col min="7" max="7" width="13.21875" bestFit="1" customWidth="1"/>
  </cols>
  <sheetData>
    <row r="1" spans="1:7">
      <c r="A1" s="1" t="s">
        <v>32</v>
      </c>
    </row>
    <row r="2" spans="1:7">
      <c r="A2" s="1"/>
    </row>
    <row r="3" spans="1:7">
      <c r="A3" s="1"/>
    </row>
    <row r="4" spans="1:7">
      <c r="A4" s="1"/>
    </row>
    <row r="6" spans="1:7" ht="15.6">
      <c r="B6" s="11" t="s">
        <v>706</v>
      </c>
      <c r="C6" s="60"/>
      <c r="D6" s="60"/>
    </row>
    <row r="7" spans="1:7" ht="15.6">
      <c r="B7" s="13" t="s">
        <v>34</v>
      </c>
      <c r="C7" s="60"/>
      <c r="D7" s="60"/>
    </row>
    <row r="8" spans="1:7" ht="15.6">
      <c r="B8" s="60" t="s">
        <v>707</v>
      </c>
      <c r="C8" s="60"/>
      <c r="D8" s="60"/>
    </row>
    <row r="9" spans="1:7" ht="15">
      <c r="A9" s="47"/>
      <c r="B9" s="631" t="s">
        <v>708</v>
      </c>
      <c r="C9" s="632" t="s">
        <v>1015</v>
      </c>
      <c r="D9" s="632" t="s">
        <v>1082</v>
      </c>
      <c r="E9" s="632" t="s">
        <v>1091</v>
      </c>
      <c r="F9" s="632" t="s">
        <v>1092</v>
      </c>
      <c r="G9" s="633">
        <v>2026</v>
      </c>
    </row>
    <row r="10" spans="1:7" ht="15.6">
      <c r="B10" s="65" t="s">
        <v>11</v>
      </c>
      <c r="C10" s="512">
        <v>232209</v>
      </c>
      <c r="D10" s="511"/>
      <c r="E10" s="511"/>
      <c r="F10" s="511"/>
      <c r="G10" s="512">
        <v>232209</v>
      </c>
    </row>
    <row r="11" spans="1:7" ht="15.6">
      <c r="B11" s="65" t="s">
        <v>627</v>
      </c>
      <c r="C11" s="512">
        <v>8272</v>
      </c>
      <c r="D11" s="511"/>
      <c r="E11" s="511"/>
      <c r="F11" s="511"/>
      <c r="G11" s="512">
        <v>8272</v>
      </c>
    </row>
    <row r="12" spans="1:7" ht="15.6">
      <c r="B12" s="65" t="s">
        <v>10</v>
      </c>
      <c r="C12" s="512">
        <v>52925</v>
      </c>
      <c r="D12" s="511"/>
      <c r="E12" s="511"/>
      <c r="F12" s="511"/>
      <c r="G12" s="512">
        <v>52925</v>
      </c>
    </row>
    <row r="13" spans="1:7" ht="15.6">
      <c r="B13" s="65" t="s">
        <v>605</v>
      </c>
      <c r="C13" s="512">
        <v>39593</v>
      </c>
      <c r="D13" s="511"/>
      <c r="E13" s="511"/>
      <c r="F13" s="511"/>
      <c r="G13" s="512">
        <v>39593</v>
      </c>
    </row>
    <row r="14" spans="1:7" ht="15.6">
      <c r="A14" s="47"/>
      <c r="B14" s="634" t="s">
        <v>630</v>
      </c>
      <c r="C14" s="812">
        <v>332998</v>
      </c>
      <c r="D14" s="813" t="s">
        <v>569</v>
      </c>
      <c r="E14" s="813" t="s">
        <v>569</v>
      </c>
      <c r="F14" s="813" t="s">
        <v>569</v>
      </c>
      <c r="G14" s="812">
        <v>332998</v>
      </c>
    </row>
    <row r="15" spans="1:7" ht="15.6">
      <c r="B15" s="635"/>
      <c r="C15" s="636"/>
      <c r="D15" s="636"/>
      <c r="E15" s="636"/>
      <c r="F15" s="636"/>
      <c r="G15" s="585"/>
    </row>
    <row r="16" spans="1:7" ht="15">
      <c r="B16" s="631" t="s">
        <v>708</v>
      </c>
      <c r="C16" s="632" t="str">
        <f>+C9</f>
        <v>1T26</v>
      </c>
      <c r="D16" s="632" t="str">
        <f>+D9</f>
        <v>2T26</v>
      </c>
      <c r="E16" s="632" t="str">
        <f>+E9</f>
        <v>3T26</v>
      </c>
      <c r="F16" s="632" t="str">
        <f>+F9</f>
        <v>4T26</v>
      </c>
      <c r="G16" s="632">
        <v>2026</v>
      </c>
    </row>
    <row r="17" spans="1:7" ht="15.6">
      <c r="B17" s="814" t="s">
        <v>710</v>
      </c>
      <c r="C17" s="511"/>
      <c r="D17" s="511"/>
      <c r="E17" s="511"/>
      <c r="F17" s="511"/>
      <c r="G17" s="511" t="s">
        <v>1093</v>
      </c>
    </row>
    <row r="18" spans="1:7" ht="15.6">
      <c r="B18" s="814" t="s">
        <v>16</v>
      </c>
      <c r="C18" s="512">
        <v>85573</v>
      </c>
      <c r="D18" s="511"/>
      <c r="E18" s="511"/>
      <c r="F18" s="511"/>
      <c r="G18" s="512">
        <v>85573</v>
      </c>
    </row>
    <row r="19" spans="1:7" ht="15.6">
      <c r="B19" s="814" t="s">
        <v>17</v>
      </c>
      <c r="C19" s="512">
        <v>16333</v>
      </c>
      <c r="D19" s="511">
        <v>315</v>
      </c>
      <c r="E19" s="511"/>
      <c r="F19" s="511"/>
      <c r="G19" s="512">
        <v>16648</v>
      </c>
    </row>
    <row r="20" spans="1:7" ht="15.6">
      <c r="B20" s="814" t="s">
        <v>594</v>
      </c>
      <c r="C20" s="512">
        <v>191415</v>
      </c>
      <c r="D20" s="512">
        <v>8648</v>
      </c>
      <c r="E20" s="511"/>
      <c r="F20" s="511"/>
      <c r="G20" s="512">
        <v>200063</v>
      </c>
    </row>
    <row r="21" spans="1:7" ht="15.6">
      <c r="B21" s="814" t="s">
        <v>1094</v>
      </c>
      <c r="C21" s="512">
        <v>4499</v>
      </c>
      <c r="D21" s="511"/>
      <c r="E21" s="511"/>
      <c r="F21" s="511"/>
      <c r="G21" s="512">
        <v>4499</v>
      </c>
    </row>
    <row r="22" spans="1:7" ht="15.6">
      <c r="B22" s="814" t="s">
        <v>712</v>
      </c>
      <c r="C22" s="511"/>
      <c r="D22" s="511"/>
      <c r="E22" s="511"/>
      <c r="F22" s="511"/>
      <c r="G22" s="511" t="s">
        <v>1093</v>
      </c>
    </row>
    <row r="23" spans="1:7" ht="15.6">
      <c r="B23" s="814" t="s">
        <v>713</v>
      </c>
      <c r="C23" s="511"/>
      <c r="D23" s="511"/>
      <c r="E23" s="511"/>
      <c r="F23" s="511"/>
      <c r="G23" s="511" t="s">
        <v>1093</v>
      </c>
    </row>
    <row r="24" spans="1:7" ht="15.6">
      <c r="B24" s="815" t="s">
        <v>714</v>
      </c>
      <c r="C24" s="511"/>
      <c r="D24" s="511"/>
      <c r="E24" s="511"/>
      <c r="F24" s="511"/>
      <c r="G24" s="511" t="s">
        <v>1093</v>
      </c>
    </row>
    <row r="25" spans="1:7" ht="15.6">
      <c r="B25" s="814" t="s">
        <v>715</v>
      </c>
      <c r="C25" s="511"/>
      <c r="D25" s="512">
        <v>18084</v>
      </c>
      <c r="E25" s="511"/>
      <c r="F25" s="511"/>
      <c r="G25" s="512">
        <v>18084</v>
      </c>
    </row>
    <row r="26" spans="1:7" ht="15.6">
      <c r="A26" s="47"/>
      <c r="B26" s="816" t="s">
        <v>716</v>
      </c>
      <c r="C26" s="812">
        <v>297819</v>
      </c>
      <c r="D26" s="812">
        <v>27048</v>
      </c>
      <c r="E26" s="813" t="s">
        <v>569</v>
      </c>
      <c r="F26" s="813" t="s">
        <v>569</v>
      </c>
      <c r="G26" s="812">
        <v>324867</v>
      </c>
    </row>
    <row r="27" spans="1:7" ht="15.6">
      <c r="A27" s="47"/>
      <c r="B27" s="183"/>
      <c r="C27" s="185"/>
      <c r="D27" s="185"/>
      <c r="E27" s="185"/>
      <c r="F27" s="185"/>
    </row>
    <row r="28" spans="1:7" ht="15.6">
      <c r="B28" s="816" t="s">
        <v>717</v>
      </c>
      <c r="C28" s="812">
        <v>630817</v>
      </c>
      <c r="D28" s="812">
        <v>27048</v>
      </c>
      <c r="E28" s="813" t="s">
        <v>569</v>
      </c>
      <c r="F28" s="813" t="s">
        <v>569</v>
      </c>
      <c r="G28" s="812">
        <v>657865</v>
      </c>
    </row>
    <row r="29" spans="1:7" ht="15.6">
      <c r="B29" s="585"/>
      <c r="C29" s="585"/>
      <c r="D29" s="585"/>
      <c r="E29" s="585"/>
      <c r="F29" s="585"/>
      <c r="G29" s="100">
        <v>0</v>
      </c>
    </row>
    <row r="30" spans="1:7" ht="15.6">
      <c r="A30" s="47"/>
      <c r="B30" s="11" t="s">
        <v>718</v>
      </c>
      <c r="C30" s="585"/>
      <c r="D30" s="585"/>
      <c r="E30" s="585"/>
      <c r="F30" s="585"/>
      <c r="G30" s="100">
        <v>0</v>
      </c>
    </row>
    <row r="31" spans="1:7" ht="15.6">
      <c r="B31" s="13" t="s">
        <v>34</v>
      </c>
      <c r="C31" s="585"/>
      <c r="D31" s="585"/>
      <c r="E31" s="585"/>
      <c r="F31" s="585"/>
      <c r="G31" s="100">
        <v>0</v>
      </c>
    </row>
    <row r="32" spans="1:7" ht="15.6">
      <c r="B32" s="585"/>
      <c r="C32" s="585"/>
      <c r="D32" s="585"/>
      <c r="E32" s="585"/>
      <c r="F32" s="585"/>
      <c r="G32" s="100">
        <v>0</v>
      </c>
    </row>
    <row r="33" spans="1:7">
      <c r="B33" s="637"/>
      <c r="C33" s="638">
        <v>2026</v>
      </c>
      <c r="D33" s="821"/>
      <c r="E33" s="821"/>
      <c r="F33" s="821"/>
      <c r="G33" s="821"/>
    </row>
    <row r="34" spans="1:7">
      <c r="B34" s="817" t="s">
        <v>719</v>
      </c>
      <c r="C34" s="818">
        <v>1207369</v>
      </c>
      <c r="D34" s="822"/>
      <c r="E34" s="822"/>
      <c r="F34" s="822"/>
      <c r="G34" s="818"/>
    </row>
    <row r="35" spans="1:7">
      <c r="B35" s="819" t="s">
        <v>720</v>
      </c>
      <c r="C35" s="820"/>
      <c r="D35" s="822"/>
      <c r="E35" s="822"/>
      <c r="F35" s="822"/>
      <c r="G35" s="822"/>
    </row>
    <row r="36" spans="1:7">
      <c r="A36" s="47"/>
      <c r="B36" s="585"/>
      <c r="C36" s="585"/>
      <c r="D36" s="585"/>
      <c r="E36" s="585"/>
      <c r="F36" s="585"/>
      <c r="G36" s="585"/>
    </row>
    <row r="37" spans="1:7" ht="15">
      <c r="A37" s="47"/>
      <c r="B37" s="194" t="s">
        <v>721</v>
      </c>
      <c r="C37" s="585"/>
      <c r="D37" s="585"/>
      <c r="E37" s="585"/>
      <c r="F37" s="585"/>
      <c r="G37" s="585"/>
    </row>
    <row r="38" spans="1:7" ht="15">
      <c r="B38" s="13" t="s">
        <v>728</v>
      </c>
      <c r="C38" s="585"/>
      <c r="D38" s="585"/>
      <c r="E38" s="585"/>
      <c r="F38" s="585"/>
      <c r="G38" s="585"/>
    </row>
    <row r="39" spans="1:7" ht="15">
      <c r="B39" s="13" t="s">
        <v>723</v>
      </c>
      <c r="C39" s="585"/>
      <c r="D39" s="585"/>
      <c r="E39" s="585"/>
      <c r="F39" s="585"/>
      <c r="G39" s="585"/>
    </row>
  </sheetData>
  <phoneticPr fontId="179" type="noConversion"/>
  <hyperlinks>
    <hyperlink ref="A1" location="Contenido!A1" display="Volver al Contenido" xr:uid="{EE89860F-F0B5-44AD-BEFF-E4C045015126}"/>
  </hyperlinks>
  <pageMargins left="0.7" right="0.7" top="0.75" bottom="0.75" header="0.3" footer="0.3"/>
  <pageSetup orientation="portrait" r:id="rId1"/>
  <headerFooter>
    <oddFooter>&amp;L_x000D_&amp;1#&amp;"Aptos"&amp;14&amp;K000000 Información Interna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9B30-AD18-4402-B62E-E2BC28A9EAF4}">
  <sheetPr>
    <tabColor rgb="FF92D050"/>
  </sheetPr>
  <dimension ref="A1:AN133"/>
  <sheetViews>
    <sheetView showGridLines="0" tabSelected="1" topLeftCell="U1" zoomScale="74" zoomScaleNormal="74" workbookViewId="0">
      <pane xSplit="2" ySplit="7" topLeftCell="AG8" activePane="bottomRight" state="frozen"/>
      <selection activeCell="U1" sqref="U1"/>
      <selection pane="topRight" activeCell="W1" sqref="W1"/>
      <selection pane="bottomLeft" activeCell="U8" sqref="U8"/>
      <selection pane="bottomRight" activeCell="AI7" sqref="AI7"/>
    </sheetView>
  </sheetViews>
  <sheetFormatPr baseColWidth="10" defaultColWidth="10.77734375" defaultRowHeight="14.4"/>
  <cols>
    <col min="1" max="1" width="4.5546875" style="4" customWidth="1"/>
    <col min="2" max="2" width="67.44140625" style="4" customWidth="1"/>
    <col min="3" max="14" width="15.21875" style="4" customWidth="1"/>
    <col min="15" max="15" width="15" style="4" customWidth="1"/>
    <col min="16" max="18" width="14.44140625" customWidth="1"/>
    <col min="19" max="20" width="15.44140625" bestFit="1" customWidth="1"/>
    <col min="21" max="21" width="3.5546875" customWidth="1"/>
    <col min="22" max="22" width="64.5546875" customWidth="1"/>
    <col min="23" max="32" width="15.44140625" bestFit="1" customWidth="1"/>
    <col min="33" max="33" width="15.5546875" bestFit="1" customWidth="1"/>
    <col min="34" max="34" width="17.77734375" bestFit="1" customWidth="1"/>
    <col min="35" max="35" width="15.5546875" bestFit="1" customWidth="1"/>
    <col min="36" max="40" width="17.5546875" customWidth="1"/>
    <col min="41" max="16384" width="10.77734375" style="4"/>
  </cols>
  <sheetData>
    <row r="1" spans="1:40">
      <c r="A1" s="3" t="s">
        <v>32</v>
      </c>
    </row>
    <row r="3" spans="1:40" ht="15.6">
      <c r="B3" s="11" t="s">
        <v>33</v>
      </c>
      <c r="C3" s="5"/>
      <c r="D3" s="5"/>
      <c r="E3" s="6"/>
      <c r="F3" s="5"/>
      <c r="G3" s="5"/>
      <c r="H3" s="5"/>
      <c r="I3" s="6"/>
      <c r="J3" s="5"/>
      <c r="K3" s="5"/>
      <c r="L3" s="5"/>
      <c r="M3" s="6"/>
      <c r="N3" s="5"/>
    </row>
    <row r="4" spans="1:40" ht="15">
      <c r="B4" s="13" t="s">
        <v>34</v>
      </c>
      <c r="C4" s="7"/>
      <c r="D4" s="7"/>
      <c r="E4" s="7"/>
      <c r="F4" s="7"/>
      <c r="G4" s="7"/>
      <c r="H4" s="7"/>
      <c r="I4" s="7"/>
      <c r="J4" s="7"/>
      <c r="K4" s="7"/>
      <c r="L4" s="7"/>
      <c r="M4" s="7"/>
      <c r="N4" s="7"/>
      <c r="V4" s="11" t="s">
        <v>33</v>
      </c>
    </row>
    <row r="5" spans="1:40" ht="15">
      <c r="B5" s="13"/>
      <c r="C5" s="7"/>
      <c r="D5" s="7"/>
      <c r="E5" s="7"/>
      <c r="F5" s="7"/>
      <c r="G5" s="7"/>
      <c r="H5" s="7"/>
      <c r="I5" s="7"/>
      <c r="J5" s="7"/>
      <c r="K5" s="7"/>
      <c r="L5" s="7"/>
      <c r="M5" s="7"/>
      <c r="N5" s="7"/>
      <c r="V5" s="13" t="s">
        <v>34</v>
      </c>
    </row>
    <row r="6" spans="1:40" ht="15.6">
      <c r="B6" s="8"/>
      <c r="C6" s="8"/>
      <c r="D6" s="8"/>
      <c r="E6" s="8"/>
      <c r="F6" s="8"/>
      <c r="G6" s="8"/>
      <c r="H6" s="8"/>
      <c r="I6" s="8"/>
      <c r="J6" s="8"/>
      <c r="K6" s="8"/>
      <c r="L6" s="8"/>
      <c r="M6" s="8"/>
      <c r="N6" s="8"/>
      <c r="AB6" s="33"/>
      <c r="AC6" s="33"/>
      <c r="AD6" s="33"/>
      <c r="AE6" s="33"/>
      <c r="AF6" s="33"/>
      <c r="AG6" s="33"/>
      <c r="AH6" s="33"/>
      <c r="AI6" s="33"/>
    </row>
    <row r="7" spans="1:40" ht="15">
      <c r="B7" s="63"/>
      <c r="C7" s="27">
        <v>2016</v>
      </c>
      <c r="D7" s="27">
        <v>2017</v>
      </c>
      <c r="E7" s="27" t="s">
        <v>35</v>
      </c>
      <c r="F7" s="27" t="s">
        <v>36</v>
      </c>
      <c r="G7" s="27" t="s">
        <v>37</v>
      </c>
      <c r="H7" s="27" t="s">
        <v>38</v>
      </c>
      <c r="I7" s="27" t="s">
        <v>39</v>
      </c>
      <c r="J7" s="27" t="s">
        <v>40</v>
      </c>
      <c r="K7" s="27" t="s">
        <v>41</v>
      </c>
      <c r="L7" s="27" t="s">
        <v>42</v>
      </c>
      <c r="M7" s="27" t="s">
        <v>43</v>
      </c>
      <c r="N7" s="27" t="s">
        <v>44</v>
      </c>
      <c r="O7" s="27" t="s">
        <v>45</v>
      </c>
      <c r="P7" s="27" t="s">
        <v>46</v>
      </c>
      <c r="Q7" s="27" t="s">
        <v>47</v>
      </c>
      <c r="R7" s="27" t="s">
        <v>48</v>
      </c>
      <c r="S7" s="27" t="s">
        <v>49</v>
      </c>
      <c r="T7" s="27" t="s">
        <v>50</v>
      </c>
      <c r="V7" s="639" t="s">
        <v>51</v>
      </c>
      <c r="W7" s="27" t="s">
        <v>52</v>
      </c>
      <c r="X7" s="27" t="s">
        <v>53</v>
      </c>
      <c r="Y7" s="27" t="s">
        <v>54</v>
      </c>
      <c r="Z7" s="27" t="s">
        <v>55</v>
      </c>
      <c r="AA7" s="27" t="s">
        <v>56</v>
      </c>
      <c r="AB7" s="27" t="s">
        <v>57</v>
      </c>
      <c r="AC7" s="27" t="s">
        <v>58</v>
      </c>
      <c r="AD7" s="27" t="s">
        <v>59</v>
      </c>
      <c r="AE7" s="27" t="s">
        <v>60</v>
      </c>
      <c r="AF7" s="27" t="s">
        <v>61</v>
      </c>
      <c r="AG7" s="27" t="s">
        <v>62</v>
      </c>
      <c r="AH7" s="27" t="s">
        <v>63</v>
      </c>
      <c r="AI7" s="27" t="s">
        <v>64</v>
      </c>
      <c r="AJ7" s="27" t="s">
        <v>65</v>
      </c>
      <c r="AK7" s="27" t="s">
        <v>726</v>
      </c>
      <c r="AL7" s="27" t="s">
        <v>727</v>
      </c>
      <c r="AM7" s="27" t="s">
        <v>1015</v>
      </c>
      <c r="AN7" s="27" t="s">
        <v>1082</v>
      </c>
    </row>
    <row r="8" spans="1:40" ht="16.5" customHeight="1">
      <c r="B8" s="64"/>
      <c r="C8" s="38"/>
      <c r="D8" s="38"/>
      <c r="E8" s="38"/>
      <c r="F8" s="38"/>
      <c r="G8" s="38"/>
      <c r="H8" s="38"/>
      <c r="I8" s="38"/>
      <c r="J8" s="38"/>
      <c r="K8" s="38"/>
      <c r="L8" s="38"/>
      <c r="M8" s="395"/>
      <c r="N8" s="395"/>
      <c r="O8" s="395"/>
      <c r="P8" s="395"/>
    </row>
    <row r="9" spans="1:40" ht="15.6">
      <c r="B9" s="65" t="s">
        <v>66</v>
      </c>
      <c r="C9" s="9">
        <v>1303189</v>
      </c>
      <c r="D9" s="9">
        <v>777045</v>
      </c>
      <c r="E9" s="9">
        <v>151913</v>
      </c>
      <c r="F9" s="9">
        <v>174569</v>
      </c>
      <c r="G9" s="9">
        <v>145130</v>
      </c>
      <c r="H9" s="9">
        <v>519400</v>
      </c>
      <c r="I9" s="9">
        <v>222479</v>
      </c>
      <c r="J9" s="9">
        <v>368582</v>
      </c>
      <c r="K9" s="9">
        <v>330344</v>
      </c>
      <c r="L9" s="9">
        <v>519864</v>
      </c>
      <c r="M9" s="9">
        <v>351250</v>
      </c>
      <c r="N9" s="9">
        <v>440397</v>
      </c>
      <c r="O9" s="9">
        <v>653454</v>
      </c>
      <c r="P9" s="9">
        <v>749199</v>
      </c>
      <c r="Q9" s="9">
        <v>428145</v>
      </c>
      <c r="R9" s="9">
        <v>545032</v>
      </c>
      <c r="S9" s="9">
        <v>536798</v>
      </c>
      <c r="T9" s="9">
        <v>624565</v>
      </c>
      <c r="V9" s="65" t="s">
        <v>66</v>
      </c>
      <c r="W9" s="9">
        <v>457615</v>
      </c>
      <c r="X9" s="9">
        <v>688018</v>
      </c>
      <c r="Y9" s="9">
        <v>972829</v>
      </c>
      <c r="Z9" s="9">
        <v>913222</v>
      </c>
      <c r="AA9" s="9">
        <v>884266</v>
      </c>
      <c r="AB9" s="9">
        <v>727498</v>
      </c>
      <c r="AC9" s="9">
        <v>700230</v>
      </c>
      <c r="AD9" s="9">
        <v>838290</v>
      </c>
      <c r="AE9" s="9">
        <v>1003987</v>
      </c>
      <c r="AF9" s="9">
        <v>839510</v>
      </c>
      <c r="AG9" s="9">
        <v>947928</v>
      </c>
      <c r="AH9" s="9">
        <v>1303444</v>
      </c>
      <c r="AI9" s="9">
        <v>993417</v>
      </c>
      <c r="AJ9" s="9">
        <v>1050432</v>
      </c>
      <c r="AK9" s="9">
        <v>1144930</v>
      </c>
      <c r="AL9" s="9">
        <v>1659134</v>
      </c>
      <c r="AM9" s="9">
        <v>1088490</v>
      </c>
      <c r="AN9" s="9">
        <v>1646065</v>
      </c>
    </row>
    <row r="10" spans="1:40" ht="15.6">
      <c r="B10" s="65" t="s">
        <v>67</v>
      </c>
      <c r="C10" s="9">
        <v>1259856</v>
      </c>
      <c r="D10" s="9">
        <v>751031</v>
      </c>
      <c r="E10" s="9">
        <v>143392</v>
      </c>
      <c r="F10" s="9">
        <v>168951</v>
      </c>
      <c r="G10" s="9">
        <v>134987</v>
      </c>
      <c r="H10" s="9">
        <v>209921</v>
      </c>
      <c r="I10" s="9">
        <v>134437</v>
      </c>
      <c r="J10" s="9">
        <v>206523</v>
      </c>
      <c r="K10" s="9">
        <v>241195</v>
      </c>
      <c r="L10" s="9">
        <v>373468</v>
      </c>
      <c r="M10" s="9">
        <v>296938</v>
      </c>
      <c r="N10" s="9">
        <v>372794</v>
      </c>
      <c r="O10" s="9">
        <v>473739</v>
      </c>
      <c r="P10" s="9">
        <v>485383</v>
      </c>
      <c r="Q10" s="9">
        <v>375369</v>
      </c>
      <c r="R10" s="9">
        <v>463710</v>
      </c>
      <c r="S10" s="9">
        <v>485039</v>
      </c>
      <c r="T10" s="9">
        <v>560602</v>
      </c>
      <c r="V10" s="65" t="s">
        <v>67</v>
      </c>
      <c r="W10" s="9">
        <v>419155</v>
      </c>
      <c r="X10" s="9">
        <v>634626</v>
      </c>
      <c r="Y10" s="9">
        <v>834406</v>
      </c>
      <c r="Z10" s="9">
        <v>914299</v>
      </c>
      <c r="AA10" s="9">
        <v>750743</v>
      </c>
      <c r="AB10" s="9">
        <v>592294</v>
      </c>
      <c r="AC10" s="9">
        <v>588525</v>
      </c>
      <c r="AD10" s="9">
        <v>668622</v>
      </c>
      <c r="AE10" s="9">
        <v>882589</v>
      </c>
      <c r="AF10" s="9">
        <v>705129</v>
      </c>
      <c r="AG10" s="9">
        <v>823777</v>
      </c>
      <c r="AH10" s="9">
        <v>1173835</v>
      </c>
      <c r="AI10" s="9">
        <v>885118</v>
      </c>
      <c r="AJ10" s="9">
        <v>907218</v>
      </c>
      <c r="AK10" s="9">
        <v>987055</v>
      </c>
      <c r="AL10" s="9">
        <v>1459818</v>
      </c>
      <c r="AM10" s="9">
        <v>977605</v>
      </c>
      <c r="AN10" s="9">
        <v>1384743</v>
      </c>
    </row>
    <row r="11" spans="1:40" ht="15.6">
      <c r="B11" s="124" t="s">
        <v>68</v>
      </c>
      <c r="C11" s="10">
        <v>43333</v>
      </c>
      <c r="D11" s="10">
        <v>26014</v>
      </c>
      <c r="E11" s="10">
        <v>8521</v>
      </c>
      <c r="F11" s="10">
        <v>5618</v>
      </c>
      <c r="G11" s="10">
        <v>10143</v>
      </c>
      <c r="H11" s="10">
        <v>309479</v>
      </c>
      <c r="I11" s="10">
        <v>88042</v>
      </c>
      <c r="J11" s="10">
        <v>162059</v>
      </c>
      <c r="K11" s="10">
        <v>89149</v>
      </c>
      <c r="L11" s="10">
        <v>146396</v>
      </c>
      <c r="M11" s="10">
        <v>54312</v>
      </c>
      <c r="N11" s="10">
        <v>67603</v>
      </c>
      <c r="O11" s="10">
        <v>179715</v>
      </c>
      <c r="P11" s="10">
        <v>263816</v>
      </c>
      <c r="Q11" s="10">
        <v>52776</v>
      </c>
      <c r="R11" s="10">
        <v>81322</v>
      </c>
      <c r="S11" s="10">
        <v>51759</v>
      </c>
      <c r="T11" s="10">
        <v>63963</v>
      </c>
      <c r="V11" s="124" t="s">
        <v>69</v>
      </c>
      <c r="W11" s="10">
        <v>38460</v>
      </c>
      <c r="X11" s="10">
        <v>53392</v>
      </c>
      <c r="Y11" s="10">
        <v>138423</v>
      </c>
      <c r="Z11" s="10">
        <v>-1077</v>
      </c>
      <c r="AA11" s="10">
        <v>133523</v>
      </c>
      <c r="AB11" s="10">
        <v>135204</v>
      </c>
      <c r="AC11" s="10">
        <v>111705</v>
      </c>
      <c r="AD11" s="10">
        <v>169668</v>
      </c>
      <c r="AE11" s="10">
        <v>121398</v>
      </c>
      <c r="AF11" s="10">
        <v>134381</v>
      </c>
      <c r="AG11" s="10">
        <v>124151</v>
      </c>
      <c r="AH11" s="10">
        <v>129609</v>
      </c>
      <c r="AI11" s="10">
        <v>108299</v>
      </c>
      <c r="AJ11" s="10">
        <v>143214</v>
      </c>
      <c r="AK11" s="10">
        <v>157875</v>
      </c>
      <c r="AL11" s="10">
        <v>199316</v>
      </c>
      <c r="AM11" s="10">
        <v>110885</v>
      </c>
      <c r="AN11" s="10">
        <v>261322</v>
      </c>
    </row>
    <row r="12" spans="1:40" ht="15.6">
      <c r="B12" s="65"/>
      <c r="C12" s="9"/>
      <c r="D12" s="9"/>
      <c r="E12" s="9"/>
      <c r="F12" s="9"/>
      <c r="G12" s="9"/>
      <c r="H12" s="9"/>
      <c r="I12" s="9"/>
      <c r="J12" s="9"/>
      <c r="K12" s="9"/>
      <c r="L12" s="9"/>
      <c r="M12" s="9"/>
      <c r="N12" s="9"/>
      <c r="O12" s="9"/>
      <c r="P12" s="9"/>
      <c r="Q12" s="9"/>
      <c r="R12" s="9">
        <v>0</v>
      </c>
      <c r="S12" s="9"/>
      <c r="T12" s="9"/>
      <c r="V12" s="65"/>
      <c r="W12" s="9"/>
      <c r="X12" s="9">
        <v>0</v>
      </c>
      <c r="Y12" s="9">
        <v>0</v>
      </c>
      <c r="Z12" s="9"/>
      <c r="AA12" s="9"/>
      <c r="AB12" s="9"/>
      <c r="AC12" s="9"/>
      <c r="AD12" s="9"/>
      <c r="AE12" s="9"/>
      <c r="AF12" s="9"/>
      <c r="AG12" s="9"/>
      <c r="AH12" s="9"/>
      <c r="AI12" s="9"/>
      <c r="AJ12" s="9"/>
      <c r="AK12" s="9"/>
      <c r="AL12" s="9"/>
      <c r="AM12" s="9"/>
      <c r="AN12" s="9"/>
    </row>
    <row r="13" spans="1:40" ht="15.6">
      <c r="B13" s="65" t="s">
        <v>70</v>
      </c>
      <c r="C13" s="9">
        <v>8738226</v>
      </c>
      <c r="D13" s="9">
        <v>4335715</v>
      </c>
      <c r="E13" s="9">
        <v>969721</v>
      </c>
      <c r="F13" s="9">
        <v>910044</v>
      </c>
      <c r="G13" s="9">
        <v>1378425</v>
      </c>
      <c r="H13" s="9">
        <v>1144556</v>
      </c>
      <c r="I13" s="9">
        <v>1140208</v>
      </c>
      <c r="J13" s="9">
        <v>1258709</v>
      </c>
      <c r="K13" s="9">
        <v>1158653</v>
      </c>
      <c r="L13" s="9">
        <v>1225917</v>
      </c>
      <c r="M13" s="9">
        <v>1308769</v>
      </c>
      <c r="N13" s="9">
        <v>1812167</v>
      </c>
      <c r="O13" s="9">
        <v>1547356</v>
      </c>
      <c r="P13" s="9">
        <v>1303708</v>
      </c>
      <c r="Q13" s="9">
        <v>1372599</v>
      </c>
      <c r="R13" s="9">
        <v>1682664</v>
      </c>
      <c r="S13" s="9">
        <v>1757977</v>
      </c>
      <c r="T13" s="9">
        <v>1765161</v>
      </c>
      <c r="V13" s="65" t="s">
        <v>70</v>
      </c>
      <c r="W13" s="9">
        <v>1693554</v>
      </c>
      <c r="X13" s="9">
        <v>1917102</v>
      </c>
      <c r="Y13" s="9">
        <v>1673479</v>
      </c>
      <c r="Z13" s="9">
        <v>1885958</v>
      </c>
      <c r="AA13" s="9">
        <v>2124065</v>
      </c>
      <c r="AB13" s="9">
        <v>1991269</v>
      </c>
      <c r="AC13" s="9">
        <v>1820572</v>
      </c>
      <c r="AD13" s="9">
        <v>1866159</v>
      </c>
      <c r="AE13" s="9">
        <v>1968733</v>
      </c>
      <c r="AF13" s="9">
        <v>1826449</v>
      </c>
      <c r="AG13" s="9">
        <v>1801135</v>
      </c>
      <c r="AH13" s="9">
        <v>2069358</v>
      </c>
      <c r="AI13" s="9">
        <v>2155179</v>
      </c>
      <c r="AJ13" s="9">
        <v>1434181</v>
      </c>
      <c r="AK13" s="9">
        <v>2106307</v>
      </c>
      <c r="AL13" s="9">
        <v>1937178</v>
      </c>
      <c r="AM13" s="9">
        <v>1996443</v>
      </c>
      <c r="AN13" s="9">
        <v>2106820</v>
      </c>
    </row>
    <row r="14" spans="1:40" ht="15.6">
      <c r="B14" s="65" t="s">
        <v>71</v>
      </c>
      <c r="C14" s="9">
        <v>211553</v>
      </c>
      <c r="D14" s="9">
        <v>223979</v>
      </c>
      <c r="E14" s="9">
        <v>56086</v>
      </c>
      <c r="F14" s="9">
        <v>57126</v>
      </c>
      <c r="G14" s="9">
        <v>59056</v>
      </c>
      <c r="H14" s="9">
        <v>60620</v>
      </c>
      <c r="I14" s="9">
        <v>58700</v>
      </c>
      <c r="J14" s="9">
        <v>60150</v>
      </c>
      <c r="K14" s="9">
        <v>62983</v>
      </c>
      <c r="L14" s="9">
        <v>61922</v>
      </c>
      <c r="M14" s="9">
        <v>62775</v>
      </c>
      <c r="N14" s="9">
        <v>63492</v>
      </c>
      <c r="O14" s="9">
        <v>65946</v>
      </c>
      <c r="P14" s="9">
        <v>67988</v>
      </c>
      <c r="Q14" s="9">
        <v>66956</v>
      </c>
      <c r="R14" s="9">
        <v>69589</v>
      </c>
      <c r="S14" s="9">
        <v>72081</v>
      </c>
      <c r="T14" s="9">
        <v>75427</v>
      </c>
      <c r="V14" s="65" t="s">
        <v>71</v>
      </c>
      <c r="W14" s="9">
        <v>128379</v>
      </c>
      <c r="X14" s="9">
        <v>134902</v>
      </c>
      <c r="Y14" s="9">
        <v>136332</v>
      </c>
      <c r="Z14" s="9">
        <v>141056</v>
      </c>
      <c r="AA14" s="9">
        <v>151287</v>
      </c>
      <c r="AB14" s="9">
        <v>146899</v>
      </c>
      <c r="AC14" s="9">
        <v>155139</v>
      </c>
      <c r="AD14" s="9">
        <v>186545</v>
      </c>
      <c r="AE14" s="9">
        <v>169052</v>
      </c>
      <c r="AF14" s="9">
        <v>180897</v>
      </c>
      <c r="AG14" s="9">
        <v>178796</v>
      </c>
      <c r="AH14" s="9">
        <v>298052</v>
      </c>
      <c r="AI14" s="9">
        <v>184796</v>
      </c>
      <c r="AJ14" s="9">
        <v>188417</v>
      </c>
      <c r="AK14" s="9">
        <v>193487</v>
      </c>
      <c r="AL14" s="9">
        <v>221948</v>
      </c>
      <c r="AM14" s="9">
        <v>189136</v>
      </c>
      <c r="AN14" s="9">
        <v>210303</v>
      </c>
    </row>
    <row r="15" spans="1:40" ht="15.6">
      <c r="B15" s="65" t="s">
        <v>72</v>
      </c>
      <c r="C15" s="9">
        <v>1126331</v>
      </c>
      <c r="D15" s="9">
        <v>1088430</v>
      </c>
      <c r="E15" s="9">
        <v>265986</v>
      </c>
      <c r="F15" s="9">
        <v>253788</v>
      </c>
      <c r="G15" s="9">
        <v>230163</v>
      </c>
      <c r="H15" s="9">
        <v>265923</v>
      </c>
      <c r="I15" s="9">
        <v>261113</v>
      </c>
      <c r="J15" s="9">
        <v>272995</v>
      </c>
      <c r="K15" s="9">
        <v>274916</v>
      </c>
      <c r="L15" s="9">
        <v>280055</v>
      </c>
      <c r="M15" s="9">
        <v>238508</v>
      </c>
      <c r="N15" s="9">
        <v>261797</v>
      </c>
      <c r="O15" s="9">
        <v>253735</v>
      </c>
      <c r="P15" s="9">
        <v>366336</v>
      </c>
      <c r="Q15" s="9">
        <v>342795</v>
      </c>
      <c r="R15" s="9">
        <v>337183</v>
      </c>
      <c r="S15" s="9">
        <v>337274</v>
      </c>
      <c r="T15" s="9">
        <v>426422</v>
      </c>
      <c r="V15" s="65" t="s">
        <v>72</v>
      </c>
      <c r="W15" s="9">
        <v>361441</v>
      </c>
      <c r="X15" s="9">
        <v>374181</v>
      </c>
      <c r="Y15" s="9">
        <v>611338</v>
      </c>
      <c r="Z15" s="9">
        <v>653916</v>
      </c>
      <c r="AA15" s="9">
        <v>570121</v>
      </c>
      <c r="AB15" s="9">
        <v>541674</v>
      </c>
      <c r="AC15" s="9">
        <v>347941</v>
      </c>
      <c r="AD15" s="9">
        <v>501132</v>
      </c>
      <c r="AE15" s="9">
        <v>384719</v>
      </c>
      <c r="AF15" s="9">
        <v>428189</v>
      </c>
      <c r="AG15" s="9">
        <v>411358</v>
      </c>
      <c r="AH15" s="9">
        <v>476306</v>
      </c>
      <c r="AI15" s="9">
        <v>517315</v>
      </c>
      <c r="AJ15" s="9">
        <v>502368</v>
      </c>
      <c r="AK15" s="9">
        <v>432815</v>
      </c>
      <c r="AL15" s="9">
        <v>469704</v>
      </c>
      <c r="AM15" s="9">
        <v>405286</v>
      </c>
      <c r="AN15" s="9">
        <v>573543</v>
      </c>
    </row>
    <row r="16" spans="1:40" ht="15.6">
      <c r="B16" s="65" t="s">
        <v>73</v>
      </c>
      <c r="C16" s="9">
        <v>75112</v>
      </c>
      <c r="D16" s="9">
        <v>83402</v>
      </c>
      <c r="E16" s="9">
        <v>21235</v>
      </c>
      <c r="F16" s="9">
        <v>21477</v>
      </c>
      <c r="G16" s="9">
        <v>21604</v>
      </c>
      <c r="H16" s="9">
        <v>21653</v>
      </c>
      <c r="I16" s="9">
        <v>22759</v>
      </c>
      <c r="J16" s="9">
        <v>23083</v>
      </c>
      <c r="K16" s="9">
        <v>23273</v>
      </c>
      <c r="L16" s="9">
        <v>23398</v>
      </c>
      <c r="M16" s="9">
        <v>25324</v>
      </c>
      <c r="N16" s="9">
        <v>25662</v>
      </c>
      <c r="O16" s="9">
        <v>25439</v>
      </c>
      <c r="P16" s="9">
        <v>25544</v>
      </c>
      <c r="Q16" s="9">
        <v>29356</v>
      </c>
      <c r="R16" s="9">
        <v>29906</v>
      </c>
      <c r="S16" s="9">
        <v>30255</v>
      </c>
      <c r="T16" s="9">
        <v>30558</v>
      </c>
      <c r="V16" s="65" t="s">
        <v>73</v>
      </c>
      <c r="W16" s="9">
        <v>0</v>
      </c>
      <c r="X16" s="9">
        <v>0</v>
      </c>
      <c r="Y16" s="9">
        <v>0</v>
      </c>
      <c r="Z16" s="9"/>
      <c r="AA16" s="9">
        <v>0</v>
      </c>
      <c r="AB16" s="9">
        <v>0</v>
      </c>
      <c r="AC16" s="9">
        <v>0</v>
      </c>
      <c r="AD16" s="9">
        <v>0</v>
      </c>
      <c r="AE16" s="9">
        <v>0</v>
      </c>
      <c r="AF16" s="9">
        <v>0</v>
      </c>
      <c r="AG16" s="9">
        <v>0</v>
      </c>
      <c r="AH16" s="9">
        <v>0</v>
      </c>
      <c r="AI16" s="9">
        <v>0</v>
      </c>
      <c r="AJ16" s="9">
        <v>0</v>
      </c>
      <c r="AK16" s="9">
        <v>0</v>
      </c>
      <c r="AL16" s="9">
        <v>0</v>
      </c>
      <c r="AM16" s="9">
        <v>0</v>
      </c>
      <c r="AN16" s="9">
        <v>0</v>
      </c>
    </row>
    <row r="17" spans="2:40" ht="15.6">
      <c r="B17" s="65" t="s">
        <v>74</v>
      </c>
      <c r="C17" s="9">
        <v>39625</v>
      </c>
      <c r="D17" s="9">
        <v>32644</v>
      </c>
      <c r="E17" s="9">
        <v>7275</v>
      </c>
      <c r="F17" s="9">
        <v>10330</v>
      </c>
      <c r="G17" s="9">
        <v>9911</v>
      </c>
      <c r="H17" s="9">
        <v>13137</v>
      </c>
      <c r="I17" s="9">
        <v>10535</v>
      </c>
      <c r="J17" s="9">
        <v>12341</v>
      </c>
      <c r="K17" s="9">
        <v>13277</v>
      </c>
      <c r="L17" s="9">
        <v>12572</v>
      </c>
      <c r="M17" s="9">
        <v>12167</v>
      </c>
      <c r="N17" s="9">
        <v>13982</v>
      </c>
      <c r="O17" s="9">
        <v>13188</v>
      </c>
      <c r="P17" s="9">
        <v>14417</v>
      </c>
      <c r="Q17" s="9">
        <v>8270</v>
      </c>
      <c r="R17" s="9">
        <v>10452</v>
      </c>
      <c r="S17" s="9">
        <v>13311</v>
      </c>
      <c r="T17" s="9">
        <v>15028</v>
      </c>
      <c r="V17" s="65" t="s">
        <v>74</v>
      </c>
      <c r="W17" s="9">
        <v>0</v>
      </c>
      <c r="X17" s="9">
        <v>0</v>
      </c>
      <c r="Y17" s="9">
        <v>0</v>
      </c>
      <c r="Z17" s="9"/>
      <c r="AA17" s="9">
        <v>0</v>
      </c>
      <c r="AB17" s="9">
        <v>0</v>
      </c>
      <c r="AC17" s="9">
        <v>0</v>
      </c>
      <c r="AD17" s="9">
        <v>0</v>
      </c>
      <c r="AE17" s="9">
        <v>0</v>
      </c>
      <c r="AF17" s="9">
        <v>0</v>
      </c>
      <c r="AG17" s="9">
        <v>0</v>
      </c>
      <c r="AH17" s="9">
        <v>0</v>
      </c>
      <c r="AI17" s="9">
        <v>0</v>
      </c>
      <c r="AJ17" s="9">
        <v>0</v>
      </c>
      <c r="AK17" s="9">
        <v>0</v>
      </c>
      <c r="AL17" s="9">
        <v>0</v>
      </c>
      <c r="AM17" s="9">
        <v>0</v>
      </c>
      <c r="AN17" s="9">
        <v>0</v>
      </c>
    </row>
    <row r="18" spans="2:40" ht="15.6">
      <c r="B18" s="65" t="s">
        <v>75</v>
      </c>
      <c r="C18" s="9">
        <v>337167</v>
      </c>
      <c r="D18" s="9">
        <v>345386</v>
      </c>
      <c r="E18" s="9">
        <v>80606</v>
      </c>
      <c r="F18" s="9">
        <v>80373</v>
      </c>
      <c r="G18" s="9">
        <v>78648</v>
      </c>
      <c r="H18" s="9">
        <v>85095</v>
      </c>
      <c r="I18" s="9">
        <v>82804</v>
      </c>
      <c r="J18" s="9">
        <v>87319</v>
      </c>
      <c r="K18" s="9">
        <v>87360</v>
      </c>
      <c r="L18" s="9">
        <v>101557</v>
      </c>
      <c r="M18" s="9">
        <v>90327</v>
      </c>
      <c r="N18" s="9">
        <v>96428</v>
      </c>
      <c r="O18" s="9">
        <v>96017</v>
      </c>
      <c r="P18" s="9">
        <v>96396</v>
      </c>
      <c r="Q18" s="9">
        <v>97795</v>
      </c>
      <c r="R18" s="9">
        <v>103859</v>
      </c>
      <c r="S18" s="9">
        <v>104910</v>
      </c>
      <c r="T18" s="9">
        <v>107750</v>
      </c>
      <c r="V18" s="65" t="s">
        <v>75</v>
      </c>
      <c r="W18" s="9">
        <v>106710</v>
      </c>
      <c r="X18" s="9">
        <v>111991</v>
      </c>
      <c r="Y18" s="9">
        <v>125524</v>
      </c>
      <c r="Z18" s="9">
        <v>139428</v>
      </c>
      <c r="AA18" s="9">
        <v>124306</v>
      </c>
      <c r="AB18" s="9">
        <v>121252</v>
      </c>
      <c r="AC18" s="9">
        <v>112128</v>
      </c>
      <c r="AD18" s="9">
        <v>117544</v>
      </c>
      <c r="AE18" s="9">
        <v>102070</v>
      </c>
      <c r="AF18" s="9">
        <v>111600</v>
      </c>
      <c r="AG18" s="9">
        <v>124909</v>
      </c>
      <c r="AH18" s="9">
        <v>116070</v>
      </c>
      <c r="AI18" s="9">
        <v>123193</v>
      </c>
      <c r="AJ18" s="9">
        <v>122192</v>
      </c>
      <c r="AK18" s="9">
        <v>112261</v>
      </c>
      <c r="AL18" s="9">
        <v>157787</v>
      </c>
      <c r="AM18" s="9">
        <v>147769</v>
      </c>
      <c r="AN18" s="9">
        <v>157215</v>
      </c>
    </row>
    <row r="19" spans="2:40" ht="15.6">
      <c r="B19" s="65" t="s">
        <v>76</v>
      </c>
      <c r="C19" s="9">
        <v>61423</v>
      </c>
      <c r="D19" s="9">
        <v>67664</v>
      </c>
      <c r="E19" s="9">
        <v>78364</v>
      </c>
      <c r="F19" s="9">
        <v>20591</v>
      </c>
      <c r="G19" s="9">
        <v>22017</v>
      </c>
      <c r="H19" s="9">
        <v>19889</v>
      </c>
      <c r="I19" s="9">
        <v>17567</v>
      </c>
      <c r="J19" s="9">
        <v>18145</v>
      </c>
      <c r="K19" s="9">
        <v>20543</v>
      </c>
      <c r="L19" s="9">
        <v>24885</v>
      </c>
      <c r="M19" s="9">
        <v>17328</v>
      </c>
      <c r="N19" s="9">
        <v>17268</v>
      </c>
      <c r="O19" s="9">
        <v>21536</v>
      </c>
      <c r="P19" s="9">
        <v>29926</v>
      </c>
      <c r="Q19" s="9">
        <v>19130</v>
      </c>
      <c r="R19" s="9">
        <v>64409</v>
      </c>
      <c r="S19" s="9">
        <v>14286</v>
      </c>
      <c r="T19" s="9">
        <v>41270</v>
      </c>
      <c r="V19" s="65" t="s">
        <v>76</v>
      </c>
      <c r="W19" s="9">
        <v>18657</v>
      </c>
      <c r="X19" s="9">
        <v>29765</v>
      </c>
      <c r="Y19" s="9">
        <v>38739</v>
      </c>
      <c r="Z19" s="9">
        <v>43370</v>
      </c>
      <c r="AA19" s="9">
        <v>57268</v>
      </c>
      <c r="AB19" s="9">
        <v>18552</v>
      </c>
      <c r="AC19" s="9">
        <v>20310</v>
      </c>
      <c r="AD19" s="9">
        <v>47016</v>
      </c>
      <c r="AE19" s="9">
        <v>39779</v>
      </c>
      <c r="AF19" s="9">
        <v>59415</v>
      </c>
      <c r="AG19" s="9">
        <v>56933</v>
      </c>
      <c r="AH19" s="9">
        <v>59024</v>
      </c>
      <c r="AI19" s="9">
        <v>37798</v>
      </c>
      <c r="AJ19" s="9">
        <v>45200</v>
      </c>
      <c r="AK19" s="9">
        <v>0</v>
      </c>
      <c r="AL19" s="9">
        <v>75625</v>
      </c>
      <c r="AM19" s="9">
        <v>32923</v>
      </c>
      <c r="AN19" s="9">
        <v>41289</v>
      </c>
    </row>
    <row r="20" spans="2:40" ht="15.6">
      <c r="B20" s="65" t="s">
        <v>77</v>
      </c>
      <c r="C20" s="9">
        <v>1708947</v>
      </c>
      <c r="D20" s="9">
        <v>1764077</v>
      </c>
      <c r="E20" s="9">
        <v>417515</v>
      </c>
      <c r="F20" s="9">
        <v>413924</v>
      </c>
      <c r="G20" s="9">
        <v>416013</v>
      </c>
      <c r="H20" s="9">
        <v>517759</v>
      </c>
      <c r="I20" s="9">
        <v>454460</v>
      </c>
      <c r="J20" s="9">
        <v>469804</v>
      </c>
      <c r="K20" s="9">
        <v>484688</v>
      </c>
      <c r="L20" s="9">
        <v>488827</v>
      </c>
      <c r="M20" s="9">
        <v>453207</v>
      </c>
      <c r="N20" s="9">
        <v>455659</v>
      </c>
      <c r="O20" s="9">
        <v>436741</v>
      </c>
      <c r="P20" s="9">
        <v>619906</v>
      </c>
      <c r="Q20" s="9">
        <v>483964</v>
      </c>
      <c r="R20" s="9">
        <v>468190</v>
      </c>
      <c r="S20" s="9">
        <v>513930</v>
      </c>
      <c r="T20" s="9">
        <v>689981</v>
      </c>
      <c r="V20" s="65" t="s">
        <v>77</v>
      </c>
      <c r="W20" s="9">
        <v>553420</v>
      </c>
      <c r="X20" s="9">
        <v>580392</v>
      </c>
      <c r="Y20" s="9">
        <v>615951</v>
      </c>
      <c r="Z20" s="9">
        <v>793563</v>
      </c>
      <c r="AA20" s="9">
        <v>728732</v>
      </c>
      <c r="AB20" s="9">
        <v>707906</v>
      </c>
      <c r="AC20" s="9">
        <v>685952</v>
      </c>
      <c r="AD20" s="9">
        <v>878684</v>
      </c>
      <c r="AE20" s="9">
        <v>708153</v>
      </c>
      <c r="AF20" s="9">
        <v>733615</v>
      </c>
      <c r="AG20" s="9">
        <v>755661</v>
      </c>
      <c r="AH20" s="9">
        <v>948071</v>
      </c>
      <c r="AI20" s="9">
        <v>835641</v>
      </c>
      <c r="AJ20" s="9">
        <v>830244</v>
      </c>
      <c r="AK20" s="9">
        <v>808236</v>
      </c>
      <c r="AL20" s="9">
        <v>1002786</v>
      </c>
      <c r="AM20" s="9">
        <v>796143</v>
      </c>
      <c r="AN20" s="9">
        <v>834334</v>
      </c>
    </row>
    <row r="21" spans="2:40" ht="15.6">
      <c r="B21" s="124" t="s">
        <v>78</v>
      </c>
      <c r="C21" s="10">
        <v>8880490</v>
      </c>
      <c r="D21" s="10">
        <v>4413143</v>
      </c>
      <c r="E21" s="10">
        <v>1061758</v>
      </c>
      <c r="F21" s="10">
        <v>939805</v>
      </c>
      <c r="G21" s="10">
        <v>1383811</v>
      </c>
      <c r="H21" s="10">
        <v>1093114</v>
      </c>
      <c r="I21" s="10">
        <v>1139226</v>
      </c>
      <c r="J21" s="10">
        <v>1262938</v>
      </c>
      <c r="K21" s="10">
        <v>1156317</v>
      </c>
      <c r="L21" s="10">
        <v>1241479</v>
      </c>
      <c r="M21" s="10">
        <v>1301991</v>
      </c>
      <c r="N21" s="10">
        <v>1835137</v>
      </c>
      <c r="O21" s="10">
        <v>1586476</v>
      </c>
      <c r="P21" s="10">
        <v>1284409</v>
      </c>
      <c r="Q21" s="10">
        <v>1452937</v>
      </c>
      <c r="R21" s="10">
        <v>1829872</v>
      </c>
      <c r="S21" s="10">
        <v>1816164</v>
      </c>
      <c r="T21" s="10">
        <v>1771635</v>
      </c>
      <c r="V21" s="65" t="s">
        <v>79</v>
      </c>
      <c r="W21" s="9">
        <v>275073</v>
      </c>
      <c r="X21" s="9">
        <v>269972</v>
      </c>
      <c r="Y21" s="9">
        <v>289597</v>
      </c>
      <c r="Z21" s="9">
        <v>447342</v>
      </c>
      <c r="AA21" s="9">
        <v>318840</v>
      </c>
      <c r="AB21" s="9">
        <v>303987</v>
      </c>
      <c r="AC21" s="9">
        <v>285008</v>
      </c>
      <c r="AD21" s="9">
        <v>556689</v>
      </c>
      <c r="AE21" s="9">
        <v>293679</v>
      </c>
      <c r="AF21" s="9">
        <v>267651</v>
      </c>
      <c r="AG21" s="9">
        <v>346575</v>
      </c>
      <c r="AH21" s="9">
        <v>485942</v>
      </c>
      <c r="AI21" s="9">
        <v>364221</v>
      </c>
      <c r="AJ21" s="9">
        <v>396513</v>
      </c>
      <c r="AK21" s="9">
        <v>361425</v>
      </c>
      <c r="AL21" s="9">
        <v>370821</v>
      </c>
      <c r="AM21" s="9">
        <v>358580</v>
      </c>
      <c r="AN21" s="9">
        <v>377494</v>
      </c>
    </row>
    <row r="22" spans="2:40" ht="15.6">
      <c r="B22" s="363" t="s">
        <v>80</v>
      </c>
      <c r="C22" s="54">
        <v>8923823</v>
      </c>
      <c r="D22" s="54">
        <v>4439157</v>
      </c>
      <c r="E22" s="54">
        <v>1070279</v>
      </c>
      <c r="F22" s="54">
        <v>945423</v>
      </c>
      <c r="G22" s="54">
        <v>1393954</v>
      </c>
      <c r="H22" s="54">
        <v>1402593</v>
      </c>
      <c r="I22" s="54">
        <v>1227268</v>
      </c>
      <c r="J22" s="54">
        <v>1424997</v>
      </c>
      <c r="K22" s="54">
        <v>1245466</v>
      </c>
      <c r="L22" s="54">
        <v>1387875</v>
      </c>
      <c r="M22" s="54">
        <v>1356303</v>
      </c>
      <c r="N22" s="54">
        <v>1902740</v>
      </c>
      <c r="O22" s="54">
        <v>1766191</v>
      </c>
      <c r="P22" s="54">
        <v>1548225</v>
      </c>
      <c r="Q22" s="54">
        <v>1505713</v>
      </c>
      <c r="R22" s="54">
        <v>1911194</v>
      </c>
      <c r="S22" s="54">
        <v>1867923</v>
      </c>
      <c r="T22" s="54">
        <v>1835598</v>
      </c>
      <c r="V22" s="363" t="s">
        <v>81</v>
      </c>
      <c r="W22" s="54">
        <v>1480248</v>
      </c>
      <c r="X22" s="54">
        <v>1717577</v>
      </c>
      <c r="Y22" s="54">
        <f>1678415+1449</f>
        <v>1679864</v>
      </c>
      <c r="Z22" s="54">
        <f>+Z13+Z14+Z15+Z18+Z19-Z20-Z21</f>
        <v>1622823</v>
      </c>
      <c r="AA22" s="54">
        <v>1979475</v>
      </c>
      <c r="AB22" s="54">
        <v>1807753</v>
      </c>
      <c r="AC22" s="54">
        <v>1485130</v>
      </c>
      <c r="AD22" s="54">
        <v>1283023</v>
      </c>
      <c r="AE22" s="54">
        <v>1662521</v>
      </c>
      <c r="AF22" s="54">
        <v>1605284</v>
      </c>
      <c r="AG22" s="54">
        <v>1470895</v>
      </c>
      <c r="AH22" s="54">
        <v>1584797</v>
      </c>
      <c r="AI22" s="54">
        <v>1818419</v>
      </c>
      <c r="AJ22" s="54">
        <v>1065601</v>
      </c>
      <c r="AK22" s="54">
        <v>1675209</v>
      </c>
      <c r="AL22" s="54">
        <v>1488635</v>
      </c>
      <c r="AM22" s="54">
        <v>1616834</v>
      </c>
      <c r="AN22" s="54">
        <v>1877342</v>
      </c>
    </row>
    <row r="23" spans="2:40" ht="15.6">
      <c r="B23" s="64"/>
      <c r="C23" s="38"/>
      <c r="D23" s="38"/>
      <c r="E23" s="38"/>
      <c r="F23" s="38"/>
      <c r="G23" s="38"/>
      <c r="H23" s="38"/>
      <c r="I23" s="38"/>
      <c r="J23" s="38"/>
      <c r="K23" s="38"/>
      <c r="L23" s="38"/>
      <c r="M23" s="38"/>
      <c r="N23" s="38"/>
      <c r="O23" s="38"/>
      <c r="P23" s="38"/>
      <c r="Q23" s="38"/>
      <c r="R23" s="38"/>
      <c r="S23" s="38"/>
      <c r="T23" s="38"/>
      <c r="V23" s="64"/>
      <c r="W23" s="396">
        <f>+SUM(W13:W19)-W20-W21-W22</f>
        <v>0</v>
      </c>
      <c r="X23" s="396">
        <f>+SUM(X13:X19)-X20-X21-X22</f>
        <v>0</v>
      </c>
      <c r="Y23" s="396">
        <f>+SUM(Y13:Y19)-Y20-Y21-Y22</f>
        <v>0</v>
      </c>
      <c r="Z23" s="396"/>
      <c r="AA23" s="396"/>
      <c r="AB23" s="396"/>
      <c r="AC23" s="396"/>
      <c r="AD23" s="396"/>
      <c r="AE23" s="396"/>
      <c r="AF23" s="396"/>
      <c r="AG23" s="396"/>
      <c r="AH23" s="396"/>
      <c r="AI23" s="396"/>
      <c r="AJ23" s="396"/>
      <c r="AK23" s="396"/>
      <c r="AL23" s="396"/>
      <c r="AM23" s="396"/>
      <c r="AN23" s="396"/>
    </row>
    <row r="24" spans="2:40" ht="15.6">
      <c r="B24" s="65" t="s">
        <v>79</v>
      </c>
      <c r="C24" s="9">
        <v>668843</v>
      </c>
      <c r="D24" s="9">
        <v>630639</v>
      </c>
      <c r="E24" s="9">
        <v>181503</v>
      </c>
      <c r="F24" s="9">
        <v>184218</v>
      </c>
      <c r="G24" s="9">
        <v>200071</v>
      </c>
      <c r="H24" s="9">
        <v>215324</v>
      </c>
      <c r="I24" s="9">
        <v>188306</v>
      </c>
      <c r="J24" s="9">
        <v>199288</v>
      </c>
      <c r="K24" s="9">
        <v>215028</v>
      </c>
      <c r="L24" s="9">
        <v>222683</v>
      </c>
      <c r="M24" s="9">
        <v>230613</v>
      </c>
      <c r="N24" s="9">
        <v>247392</v>
      </c>
      <c r="O24" s="9">
        <v>270115</v>
      </c>
      <c r="P24" s="9">
        <v>248710</v>
      </c>
      <c r="Q24" s="9">
        <v>222231</v>
      </c>
      <c r="R24" s="9">
        <v>253860</v>
      </c>
      <c r="S24" s="9">
        <v>270056</v>
      </c>
      <c r="T24" s="9">
        <v>281830</v>
      </c>
      <c r="V24" s="65"/>
      <c r="W24" s="9"/>
      <c r="X24" s="9">
        <v>0</v>
      </c>
      <c r="Y24" s="9"/>
      <c r="Z24" s="9"/>
      <c r="AA24" s="9"/>
      <c r="AB24" s="9"/>
      <c r="AC24" s="9"/>
      <c r="AD24" s="9"/>
      <c r="AE24" s="9"/>
      <c r="AF24" s="9"/>
      <c r="AG24" s="9"/>
      <c r="AH24" s="9"/>
      <c r="AI24" s="9"/>
      <c r="AJ24" s="9"/>
      <c r="AK24" s="9"/>
      <c r="AL24" s="9"/>
      <c r="AM24" s="9"/>
      <c r="AN24" s="9"/>
    </row>
    <row r="25" spans="2:40" ht="15.6">
      <c r="B25" s="65" t="s">
        <v>82</v>
      </c>
      <c r="C25" s="9">
        <v>233690</v>
      </c>
      <c r="D25" s="9">
        <v>139291</v>
      </c>
      <c r="E25" s="9">
        <v>37879</v>
      </c>
      <c r="F25" s="9">
        <v>39191</v>
      </c>
      <c r="G25" s="9">
        <v>112373</v>
      </c>
      <c r="H25" s="9">
        <v>48931</v>
      </c>
      <c r="I25" s="9">
        <v>35000</v>
      </c>
      <c r="J25" s="9">
        <v>60841</v>
      </c>
      <c r="K25" s="9">
        <v>75155</v>
      </c>
      <c r="L25" s="9">
        <v>42732</v>
      </c>
      <c r="M25" s="9">
        <v>123715</v>
      </c>
      <c r="N25" s="9">
        <v>8038</v>
      </c>
      <c r="O25" s="9">
        <v>119518</v>
      </c>
      <c r="P25" s="9">
        <v>268095</v>
      </c>
      <c r="Q25" s="9">
        <v>141024</v>
      </c>
      <c r="R25" s="9">
        <v>135123</v>
      </c>
      <c r="S25" s="9">
        <v>115395</v>
      </c>
      <c r="T25" s="9">
        <v>165175</v>
      </c>
      <c r="V25" s="65" t="s">
        <v>82</v>
      </c>
      <c r="W25" s="9">
        <v>149033</v>
      </c>
      <c r="X25" s="9">
        <v>176973</v>
      </c>
      <c r="Y25" s="9">
        <v>151586</v>
      </c>
      <c r="Z25" s="9">
        <v>38154</v>
      </c>
      <c r="AA25" s="9">
        <v>246713</v>
      </c>
      <c r="AB25" s="9">
        <v>97962</v>
      </c>
      <c r="AC25" s="9">
        <v>40831</v>
      </c>
      <c r="AD25" s="9">
        <v>144030</v>
      </c>
      <c r="AE25" s="9">
        <v>136504</v>
      </c>
      <c r="AF25" s="9">
        <v>135562</v>
      </c>
      <c r="AG25" s="9">
        <v>55255</v>
      </c>
      <c r="AH25" s="9">
        <v>212781</v>
      </c>
      <c r="AI25" s="9">
        <v>156343</v>
      </c>
      <c r="AJ25" s="9">
        <v>130042</v>
      </c>
      <c r="AK25" s="9">
        <v>124918</v>
      </c>
      <c r="AL25" s="9">
        <v>82672</v>
      </c>
      <c r="AM25" s="9">
        <v>128035</v>
      </c>
      <c r="AN25" s="9">
        <v>166294</v>
      </c>
    </row>
    <row r="26" spans="2:40" ht="15.6">
      <c r="B26" s="65" t="s">
        <v>83</v>
      </c>
      <c r="C26" s="9">
        <v>14564</v>
      </c>
      <c r="D26" s="9">
        <v>179116</v>
      </c>
      <c r="E26" s="9">
        <v>10184</v>
      </c>
      <c r="F26" s="9">
        <v>20650</v>
      </c>
      <c r="G26" s="9">
        <v>12733</v>
      </c>
      <c r="H26" s="9">
        <v>-41341</v>
      </c>
      <c r="I26" s="9">
        <v>8045</v>
      </c>
      <c r="J26" s="9">
        <v>3628</v>
      </c>
      <c r="K26" s="9">
        <v>5987</v>
      </c>
      <c r="L26" s="9">
        <v>52152</v>
      </c>
      <c r="M26" s="9">
        <v>9555</v>
      </c>
      <c r="N26" s="9">
        <v>97334</v>
      </c>
      <c r="O26" s="9">
        <v>-1327</v>
      </c>
      <c r="P26" s="9">
        <v>9772</v>
      </c>
      <c r="Q26" s="9">
        <v>2810</v>
      </c>
      <c r="R26" s="9">
        <v>-12727</v>
      </c>
      <c r="S26" s="9">
        <v>2271</v>
      </c>
      <c r="T26" s="9">
        <v>2587</v>
      </c>
      <c r="V26" s="65" t="s">
        <v>83</v>
      </c>
      <c r="W26" s="9">
        <v>3825</v>
      </c>
      <c r="X26" s="9">
        <v>13305</v>
      </c>
      <c r="Y26" s="9">
        <v>-3128</v>
      </c>
      <c r="Z26" s="9">
        <v>16871</v>
      </c>
      <c r="AA26" s="9">
        <v>5300</v>
      </c>
      <c r="AB26" s="9">
        <v>47005</v>
      </c>
      <c r="AC26" s="9">
        <v>-16226</v>
      </c>
      <c r="AD26" s="9">
        <v>-71952</v>
      </c>
      <c r="AE26" s="9">
        <v>10061</v>
      </c>
      <c r="AF26" s="9">
        <v>45110</v>
      </c>
      <c r="AG26" s="9">
        <v>1066721</v>
      </c>
      <c r="AH26" s="9">
        <v>-84829</v>
      </c>
      <c r="AI26" s="9">
        <v>12409</v>
      </c>
      <c r="AJ26" s="9">
        <v>-28692</v>
      </c>
      <c r="AK26" s="9">
        <v>208121</v>
      </c>
      <c r="AL26" s="9">
        <v>-6414</v>
      </c>
      <c r="AM26" s="9">
        <v>4925</v>
      </c>
      <c r="AN26" s="9">
        <v>21261</v>
      </c>
    </row>
    <row r="27" spans="2:40" ht="15.6">
      <c r="B27" s="67" t="s">
        <v>84</v>
      </c>
      <c r="C27" s="55">
        <v>8503234</v>
      </c>
      <c r="D27" s="55">
        <v>4126925</v>
      </c>
      <c r="E27" s="55">
        <v>936839</v>
      </c>
      <c r="F27" s="55">
        <v>821046</v>
      </c>
      <c r="G27" s="55">
        <v>1318989</v>
      </c>
      <c r="H27" s="55">
        <v>1194859</v>
      </c>
      <c r="I27" s="55">
        <v>1082007</v>
      </c>
      <c r="J27" s="55">
        <v>1290178</v>
      </c>
      <c r="K27" s="55">
        <v>1111580</v>
      </c>
      <c r="L27" s="55">
        <v>1260076</v>
      </c>
      <c r="M27" s="55">
        <v>1258960</v>
      </c>
      <c r="N27" s="55">
        <v>1760720</v>
      </c>
      <c r="O27" s="55">
        <v>1614267</v>
      </c>
      <c r="P27" s="55">
        <v>1577382</v>
      </c>
      <c r="Q27" s="55">
        <v>1427316</v>
      </c>
      <c r="R27" s="55">
        <v>1779730</v>
      </c>
      <c r="S27" s="55">
        <v>1715533</v>
      </c>
      <c r="T27" s="55">
        <v>1721530</v>
      </c>
      <c r="V27" s="67" t="s">
        <v>84</v>
      </c>
      <c r="W27" s="55">
        <v>1671566</v>
      </c>
      <c r="X27" s="55">
        <v>1961247</v>
      </c>
      <c r="Y27" s="55">
        <v>1966745</v>
      </c>
      <c r="Z27" s="55">
        <f>Z11+Z22+Z25+Z26</f>
        <v>1676771</v>
      </c>
      <c r="AA27" s="55">
        <v>2365011</v>
      </c>
      <c r="AB27" s="55">
        <v>2087924</v>
      </c>
      <c r="AC27" s="55">
        <v>1621440</v>
      </c>
      <c r="AD27" s="55">
        <v>1524769</v>
      </c>
      <c r="AE27" s="55">
        <v>1930484</v>
      </c>
      <c r="AF27" s="55">
        <v>1920337</v>
      </c>
      <c r="AG27" s="55">
        <v>2717022</v>
      </c>
      <c r="AH27" s="55">
        <v>1842358</v>
      </c>
      <c r="AI27" s="55">
        <v>2095470</v>
      </c>
      <c r="AJ27" s="55">
        <v>1310165</v>
      </c>
      <c r="AK27" s="55">
        <v>2166123</v>
      </c>
      <c r="AL27" s="55">
        <v>1764209</v>
      </c>
      <c r="AM27" s="55">
        <v>1860679</v>
      </c>
      <c r="AN27" s="55">
        <v>2326219</v>
      </c>
    </row>
    <row r="28" spans="2:40" ht="15.6">
      <c r="B28" s="65"/>
      <c r="C28" s="9"/>
      <c r="D28" s="9"/>
      <c r="E28" s="9"/>
      <c r="F28" s="9"/>
      <c r="G28" s="9"/>
      <c r="H28" s="9"/>
      <c r="I28" s="9"/>
      <c r="J28" s="9"/>
      <c r="K28" s="9"/>
      <c r="L28" s="9"/>
      <c r="M28" s="9"/>
      <c r="N28" s="9"/>
      <c r="O28" s="9"/>
      <c r="P28" s="9"/>
      <c r="Q28" s="9"/>
      <c r="R28" s="9">
        <v>0</v>
      </c>
      <c r="S28" s="9"/>
      <c r="T28" s="9"/>
      <c r="V28" s="65"/>
      <c r="W28" s="9">
        <f>+W22+W25+W26+W11-W27</f>
        <v>0</v>
      </c>
      <c r="X28" s="9">
        <f>+X22+X25+X26+X11-X27</f>
        <v>0</v>
      </c>
      <c r="Y28" s="9">
        <f>+Y22+Y25+Y26+Y11-Y27</f>
        <v>0</v>
      </c>
      <c r="Z28" s="9"/>
      <c r="AA28" s="9"/>
      <c r="AB28" s="9"/>
      <c r="AC28" s="9"/>
      <c r="AD28" s="9"/>
      <c r="AE28" s="9"/>
      <c r="AF28" s="9"/>
      <c r="AG28" s="9"/>
      <c r="AH28" s="9"/>
      <c r="AI28" s="9"/>
      <c r="AJ28" s="9"/>
      <c r="AK28" s="9"/>
      <c r="AL28" s="9"/>
      <c r="AM28" s="9"/>
      <c r="AN28" s="9"/>
    </row>
    <row r="29" spans="2:40" ht="15.6">
      <c r="B29" s="65" t="s">
        <v>85</v>
      </c>
      <c r="C29" s="9">
        <v>-1033341</v>
      </c>
      <c r="D29" s="9">
        <v>-866819</v>
      </c>
      <c r="E29" s="9">
        <v>-282504</v>
      </c>
      <c r="F29" s="9">
        <v>-257605</v>
      </c>
      <c r="G29" s="9">
        <v>-287933</v>
      </c>
      <c r="H29" s="9">
        <v>-259570</v>
      </c>
      <c r="I29" s="9">
        <v>-267279</v>
      </c>
      <c r="J29" s="9">
        <v>-335663</v>
      </c>
      <c r="K29" s="9">
        <v>-308126</v>
      </c>
      <c r="L29" s="9">
        <v>-301596</v>
      </c>
      <c r="M29" s="9">
        <v>-336026</v>
      </c>
      <c r="N29" s="9">
        <v>-299787</v>
      </c>
      <c r="O29" s="9">
        <v>-294009</v>
      </c>
      <c r="P29" s="9">
        <v>-443050</v>
      </c>
      <c r="Q29" s="9">
        <v>-382053</v>
      </c>
      <c r="R29" s="9">
        <v>-444924</v>
      </c>
      <c r="S29" s="9">
        <v>-848793</v>
      </c>
      <c r="T29" s="9">
        <v>-657359</v>
      </c>
      <c r="V29" s="65" t="s">
        <v>85</v>
      </c>
      <c r="W29" s="9">
        <v>-637473</v>
      </c>
      <c r="X29" s="9">
        <v>-703241</v>
      </c>
      <c r="Y29" s="9">
        <v>-623407</v>
      </c>
      <c r="Z29" s="9">
        <v>-631036</v>
      </c>
      <c r="AA29" s="9">
        <v>-636685</v>
      </c>
      <c r="AB29" s="9">
        <v>-645779</v>
      </c>
      <c r="AC29" s="9">
        <v>-429868</v>
      </c>
      <c r="AD29" s="9">
        <v>-455178</v>
      </c>
      <c r="AE29" s="9">
        <v>-550638</v>
      </c>
      <c r="AF29" s="9">
        <v>-528846</v>
      </c>
      <c r="AG29" s="9">
        <v>-454575</v>
      </c>
      <c r="AH29" s="9">
        <v>-558839</v>
      </c>
      <c r="AI29" s="9">
        <v>-592153</v>
      </c>
      <c r="AJ29" s="9">
        <v>-584314</v>
      </c>
      <c r="AK29" s="9">
        <v>-559793</v>
      </c>
      <c r="AL29" s="9">
        <v>-579415</v>
      </c>
      <c r="AM29" s="9">
        <v>-719526</v>
      </c>
      <c r="AN29" s="9">
        <v>-906400</v>
      </c>
    </row>
    <row r="30" spans="2:40" ht="15.6">
      <c r="B30" s="67" t="s">
        <v>86</v>
      </c>
      <c r="C30" s="55">
        <v>7469893</v>
      </c>
      <c r="D30" s="55">
        <v>3260106</v>
      </c>
      <c r="E30" s="55">
        <v>654335</v>
      </c>
      <c r="F30" s="55">
        <v>563441</v>
      </c>
      <c r="G30" s="55">
        <v>1031056</v>
      </c>
      <c r="H30" s="55">
        <v>935289</v>
      </c>
      <c r="I30" s="55">
        <v>814728</v>
      </c>
      <c r="J30" s="55">
        <v>954515</v>
      </c>
      <c r="K30" s="55">
        <v>803454</v>
      </c>
      <c r="L30" s="55">
        <v>958480</v>
      </c>
      <c r="M30" s="55">
        <v>922934</v>
      </c>
      <c r="N30" s="55">
        <v>1460933</v>
      </c>
      <c r="O30" s="55">
        <v>1320258</v>
      </c>
      <c r="P30" s="55">
        <v>1134332</v>
      </c>
      <c r="Q30" s="55">
        <v>1045263</v>
      </c>
      <c r="R30" s="55">
        <v>1334806</v>
      </c>
      <c r="S30" s="55">
        <v>866740</v>
      </c>
      <c r="T30" s="55">
        <v>1064171</v>
      </c>
      <c r="V30" s="67" t="s">
        <v>86</v>
      </c>
      <c r="W30" s="55">
        <v>1034093</v>
      </c>
      <c r="X30" s="55">
        <v>1258006</v>
      </c>
      <c r="Y30" s="55">
        <v>1343338</v>
      </c>
      <c r="Z30" s="55">
        <v>1045735</v>
      </c>
      <c r="AA30" s="55">
        <v>1728326</v>
      </c>
      <c r="AB30" s="55">
        <v>1442145</v>
      </c>
      <c r="AC30" s="55">
        <v>1191572</v>
      </c>
      <c r="AD30" s="55">
        <v>1069591</v>
      </c>
      <c r="AE30" s="55">
        <v>1379846</v>
      </c>
      <c r="AF30" s="55">
        <v>1391491</v>
      </c>
      <c r="AG30" s="55">
        <v>2262447</v>
      </c>
      <c r="AH30" s="55">
        <v>1283519</v>
      </c>
      <c r="AI30" s="55">
        <v>1503317</v>
      </c>
      <c r="AJ30" s="55">
        <v>725851</v>
      </c>
      <c r="AK30" s="55">
        <v>1606330</v>
      </c>
      <c r="AL30" s="55">
        <v>1184794</v>
      </c>
      <c r="AM30" s="55">
        <v>1141153</v>
      </c>
      <c r="AN30" s="55">
        <v>1419819</v>
      </c>
    </row>
    <row r="31" spans="2:40" ht="15.6">
      <c r="B31" s="64"/>
      <c r="C31" s="396">
        <v>0</v>
      </c>
      <c r="D31" s="396">
        <v>0</v>
      </c>
      <c r="E31" s="396">
        <v>0</v>
      </c>
      <c r="F31" s="396">
        <v>0</v>
      </c>
      <c r="G31" s="396">
        <v>0</v>
      </c>
      <c r="H31" s="396">
        <v>0</v>
      </c>
      <c r="I31" s="396">
        <v>0</v>
      </c>
      <c r="J31" s="396">
        <v>0</v>
      </c>
      <c r="K31" s="396">
        <v>0</v>
      </c>
      <c r="L31" s="396">
        <v>0</v>
      </c>
      <c r="M31" s="396">
        <v>0</v>
      </c>
      <c r="N31" s="396">
        <v>0</v>
      </c>
      <c r="O31" s="396">
        <v>0</v>
      </c>
      <c r="P31" s="396">
        <v>0</v>
      </c>
      <c r="Q31" s="396">
        <v>0</v>
      </c>
      <c r="R31" s="396">
        <v>0</v>
      </c>
      <c r="S31" s="396">
        <v>0</v>
      </c>
      <c r="T31" s="396">
        <v>0</v>
      </c>
      <c r="V31" s="64"/>
      <c r="W31" s="396">
        <v>0</v>
      </c>
      <c r="X31" s="396">
        <v>0</v>
      </c>
      <c r="Y31" s="396">
        <v>0</v>
      </c>
      <c r="Z31" s="396"/>
      <c r="AA31" s="396"/>
      <c r="AB31" s="396"/>
      <c r="AC31" s="396"/>
      <c r="AD31" s="396"/>
      <c r="AE31" s="396"/>
      <c r="AF31" s="396"/>
      <c r="AG31" s="396"/>
      <c r="AH31" s="396"/>
      <c r="AI31" s="396"/>
      <c r="AJ31" s="396"/>
      <c r="AK31" s="396"/>
      <c r="AL31" s="396"/>
      <c r="AM31" s="396"/>
      <c r="AN31" s="396"/>
    </row>
    <row r="32" spans="2:40" ht="15.6">
      <c r="B32" s="65" t="s">
        <v>87</v>
      </c>
      <c r="C32" s="9">
        <v>2452158</v>
      </c>
      <c r="D32" s="9">
        <v>916298</v>
      </c>
      <c r="E32" s="9">
        <v>193757</v>
      </c>
      <c r="F32" s="9">
        <v>182166</v>
      </c>
      <c r="G32" s="9">
        <v>248363</v>
      </c>
      <c r="H32" s="9">
        <v>-40559</v>
      </c>
      <c r="I32" s="9">
        <v>233948</v>
      </c>
      <c r="J32" s="9">
        <v>240825</v>
      </c>
      <c r="K32" s="9">
        <v>158852</v>
      </c>
      <c r="L32" s="9">
        <v>139191</v>
      </c>
      <c r="M32" s="9">
        <v>201215</v>
      </c>
      <c r="N32" s="9">
        <v>385378</v>
      </c>
      <c r="O32" s="9">
        <v>340210</v>
      </c>
      <c r="P32" s="9">
        <v>147429</v>
      </c>
      <c r="Q32" s="9">
        <v>251845</v>
      </c>
      <c r="R32" s="9">
        <v>330545</v>
      </c>
      <c r="S32" s="9">
        <v>352681</v>
      </c>
      <c r="T32" s="9">
        <v>171197</v>
      </c>
      <c r="V32" s="65" t="s">
        <v>87</v>
      </c>
      <c r="W32" s="9">
        <v>282148</v>
      </c>
      <c r="X32" s="9">
        <v>80121</v>
      </c>
      <c r="Y32" s="9">
        <v>349859</v>
      </c>
      <c r="Z32" s="9">
        <v>293336</v>
      </c>
      <c r="AA32" s="9">
        <v>328470</v>
      </c>
      <c r="AB32" s="9">
        <v>222566</v>
      </c>
      <c r="AC32" s="9">
        <v>310790</v>
      </c>
      <c r="AD32" s="9">
        <v>267346</v>
      </c>
      <c r="AE32" s="9">
        <v>279334</v>
      </c>
      <c r="AF32" s="9">
        <v>297834</v>
      </c>
      <c r="AG32" s="9">
        <v>633589</v>
      </c>
      <c r="AH32" s="9">
        <v>175497</v>
      </c>
      <c r="AI32" s="9">
        <v>359559</v>
      </c>
      <c r="AJ32" s="9">
        <v>154709</v>
      </c>
      <c r="AK32" s="9">
        <v>353940</v>
      </c>
      <c r="AL32" s="9">
        <v>242932</v>
      </c>
      <c r="AM32" s="9">
        <v>189213</v>
      </c>
      <c r="AN32" s="9">
        <v>313259</v>
      </c>
    </row>
    <row r="33" spans="2:40" ht="15.6">
      <c r="B33" s="67" t="s">
        <v>88</v>
      </c>
      <c r="C33" s="55">
        <v>5017735</v>
      </c>
      <c r="D33" s="55">
        <v>2343808</v>
      </c>
      <c r="E33" s="55">
        <v>460578</v>
      </c>
      <c r="F33" s="55">
        <v>381275</v>
      </c>
      <c r="G33" s="55">
        <v>782693</v>
      </c>
      <c r="H33" s="55">
        <v>975848</v>
      </c>
      <c r="I33" s="55">
        <v>580780</v>
      </c>
      <c r="J33" s="55">
        <v>713690</v>
      </c>
      <c r="K33" s="55">
        <v>644602</v>
      </c>
      <c r="L33" s="55">
        <v>819289</v>
      </c>
      <c r="M33" s="55">
        <v>721719</v>
      </c>
      <c r="N33" s="55">
        <v>1075555</v>
      </c>
      <c r="O33" s="55">
        <v>980048</v>
      </c>
      <c r="P33" s="55">
        <v>986903</v>
      </c>
      <c r="Q33" s="55">
        <v>793418</v>
      </c>
      <c r="R33" s="55">
        <v>1004261</v>
      </c>
      <c r="S33" s="55">
        <v>514059</v>
      </c>
      <c r="T33" s="55">
        <v>892974</v>
      </c>
      <c r="V33" s="67" t="s">
        <v>88</v>
      </c>
      <c r="W33" s="55">
        <v>751945</v>
      </c>
      <c r="X33" s="55">
        <v>1177885</v>
      </c>
      <c r="Y33" s="55">
        <v>993479</v>
      </c>
      <c r="Z33" s="55">
        <v>752399</v>
      </c>
      <c r="AA33" s="55">
        <v>1399856</v>
      </c>
      <c r="AB33" s="55">
        <v>1219579</v>
      </c>
      <c r="AC33" s="55">
        <v>880782</v>
      </c>
      <c r="AD33" s="55">
        <v>802245</v>
      </c>
      <c r="AE33" s="55">
        <v>1100512</v>
      </c>
      <c r="AF33" s="55">
        <v>1093657</v>
      </c>
      <c r="AG33" s="55">
        <v>1628858</v>
      </c>
      <c r="AH33" s="55">
        <v>1108022</v>
      </c>
      <c r="AI33" s="55">
        <v>1143758</v>
      </c>
      <c r="AJ33" s="55">
        <v>571142</v>
      </c>
      <c r="AK33" s="55">
        <v>1252390</v>
      </c>
      <c r="AL33" s="55">
        <v>941862</v>
      </c>
      <c r="AM33" s="55">
        <v>951940</v>
      </c>
      <c r="AN33" s="55">
        <v>1106560</v>
      </c>
    </row>
    <row r="34" spans="2:40" ht="15.6">
      <c r="B34" s="124"/>
      <c r="C34" s="10"/>
      <c r="D34" s="10"/>
      <c r="E34" s="10"/>
      <c r="F34" s="10"/>
      <c r="G34" s="10"/>
      <c r="H34" s="10"/>
      <c r="I34" s="10"/>
      <c r="J34" s="10"/>
      <c r="K34" s="10"/>
      <c r="L34" s="10"/>
      <c r="M34" s="9"/>
      <c r="N34" s="9"/>
      <c r="O34" s="9"/>
      <c r="P34" s="10"/>
      <c r="Q34" s="10"/>
      <c r="R34" s="10"/>
      <c r="S34" s="10"/>
      <c r="T34" s="10"/>
      <c r="V34" s="124"/>
      <c r="W34" s="10"/>
      <c r="X34" s="10">
        <v>0</v>
      </c>
      <c r="Y34" s="10">
        <v>0</v>
      </c>
      <c r="Z34" s="10"/>
      <c r="AA34" s="10"/>
      <c r="AB34" s="10"/>
      <c r="AC34" s="10"/>
      <c r="AD34" s="10"/>
      <c r="AE34" s="10"/>
      <c r="AF34" s="10"/>
      <c r="AG34" s="10"/>
      <c r="AH34" s="10"/>
      <c r="AI34" s="10"/>
      <c r="AJ34" s="10"/>
      <c r="AK34" s="10"/>
      <c r="AL34" s="10"/>
      <c r="AM34" s="10"/>
      <c r="AN34" s="10"/>
    </row>
    <row r="35" spans="2:40" ht="15.6">
      <c r="B35" s="65" t="s">
        <v>89</v>
      </c>
      <c r="C35" s="9">
        <v>2881106</v>
      </c>
      <c r="D35" s="9">
        <v>905872</v>
      </c>
      <c r="E35" s="9">
        <v>163004</v>
      </c>
      <c r="F35" s="9">
        <v>149018</v>
      </c>
      <c r="G35" s="9">
        <v>369666</v>
      </c>
      <c r="H35" s="9">
        <v>394324</v>
      </c>
      <c r="I35" s="9">
        <v>227655</v>
      </c>
      <c r="J35" s="9">
        <v>274600</v>
      </c>
      <c r="K35" s="9">
        <v>238751</v>
      </c>
      <c r="L35" s="9">
        <v>378623</v>
      </c>
      <c r="M35" s="9">
        <v>307695</v>
      </c>
      <c r="N35" s="9">
        <v>496270</v>
      </c>
      <c r="O35" s="9">
        <v>413922</v>
      </c>
      <c r="P35" s="9">
        <v>487147</v>
      </c>
      <c r="Q35" s="9">
        <v>285483</v>
      </c>
      <c r="R35" s="9">
        <v>418369</v>
      </c>
      <c r="S35" s="9">
        <v>392693</v>
      </c>
      <c r="T35" s="9">
        <v>442630</v>
      </c>
      <c r="V35" s="65" t="s">
        <v>89</v>
      </c>
      <c r="W35" s="9">
        <v>320565</v>
      </c>
      <c r="X35" s="9">
        <v>507468</v>
      </c>
      <c r="Y35" s="9">
        <v>325454</v>
      </c>
      <c r="Z35" s="9">
        <v>319640</v>
      </c>
      <c r="AA35" s="9">
        <v>571756</v>
      </c>
      <c r="AB35" s="9">
        <v>525839</v>
      </c>
      <c r="AC35" s="9">
        <v>368544</v>
      </c>
      <c r="AD35" s="9">
        <v>370335</v>
      </c>
      <c r="AE35" s="9">
        <v>466138</v>
      </c>
      <c r="AF35" s="9">
        <v>386193</v>
      </c>
      <c r="AG35" s="9">
        <v>737780</v>
      </c>
      <c r="AH35" s="9">
        <v>533365</v>
      </c>
      <c r="AI35" s="9">
        <v>449158</v>
      </c>
      <c r="AJ35" s="9">
        <v>116223</v>
      </c>
      <c r="AK35" s="9">
        <v>552281</v>
      </c>
      <c r="AL35" s="9">
        <v>371170</v>
      </c>
      <c r="AM35" s="9">
        <v>393488</v>
      </c>
      <c r="AN35" s="9">
        <v>411743</v>
      </c>
    </row>
    <row r="36" spans="2:40" ht="15.6">
      <c r="B36" s="67" t="s">
        <v>90</v>
      </c>
      <c r="C36" s="55">
        <v>2136629</v>
      </c>
      <c r="D36" s="55">
        <v>1437936</v>
      </c>
      <c r="E36" s="55">
        <v>297574</v>
      </c>
      <c r="F36" s="55">
        <v>232257</v>
      </c>
      <c r="G36" s="55">
        <v>413027</v>
      </c>
      <c r="H36" s="55">
        <v>581524</v>
      </c>
      <c r="I36" s="55">
        <v>353125</v>
      </c>
      <c r="J36" s="55">
        <v>439090</v>
      </c>
      <c r="K36" s="55">
        <v>405851</v>
      </c>
      <c r="L36" s="55">
        <v>440666</v>
      </c>
      <c r="M36" s="55">
        <v>414024</v>
      </c>
      <c r="N36" s="55">
        <v>579285</v>
      </c>
      <c r="O36" s="55">
        <v>566126</v>
      </c>
      <c r="P36" s="55">
        <v>499756</v>
      </c>
      <c r="Q36" s="55">
        <v>507935</v>
      </c>
      <c r="R36" s="55">
        <v>585892</v>
      </c>
      <c r="S36" s="55">
        <v>121366</v>
      </c>
      <c r="T36" s="55">
        <v>450344</v>
      </c>
      <c r="V36" s="67" t="s">
        <v>90</v>
      </c>
      <c r="W36" s="55">
        <v>431380</v>
      </c>
      <c r="X36" s="55">
        <v>670417</v>
      </c>
      <c r="Y36" s="55">
        <v>668025</v>
      </c>
      <c r="Z36" s="55">
        <v>432759</v>
      </c>
      <c r="AA36" s="55">
        <v>828100</v>
      </c>
      <c r="AB36" s="55">
        <v>693740</v>
      </c>
      <c r="AC36" s="55">
        <v>512238</v>
      </c>
      <c r="AD36" s="55">
        <v>431910</v>
      </c>
      <c r="AE36" s="55">
        <v>634374</v>
      </c>
      <c r="AF36" s="55">
        <v>707464</v>
      </c>
      <c r="AG36" s="55">
        <v>891078</v>
      </c>
      <c r="AH36" s="55">
        <v>574657</v>
      </c>
      <c r="AI36" s="55">
        <v>694600</v>
      </c>
      <c r="AJ36" s="55">
        <v>454919</v>
      </c>
      <c r="AK36" s="55">
        <v>700109</v>
      </c>
      <c r="AL36" s="55">
        <v>570692</v>
      </c>
      <c r="AM36" s="55">
        <v>558452</v>
      </c>
      <c r="AN36" s="55">
        <v>694817</v>
      </c>
    </row>
    <row r="37" spans="2:40" ht="15.6">
      <c r="B37" s="125"/>
      <c r="Q37" s="390">
        <v>0.24093936167261254</v>
      </c>
      <c r="R37" s="390">
        <v>0.24763523688086508</v>
      </c>
      <c r="S37" s="390">
        <v>0.40690518494588918</v>
      </c>
      <c r="T37" s="390">
        <v>0.16087358140749936</v>
      </c>
    </row>
    <row r="38" spans="2:40" ht="15.6">
      <c r="B38" s="125"/>
    </row>
    <row r="39" spans="2:40" ht="15.6">
      <c r="B39" s="125" t="s">
        <v>91</v>
      </c>
      <c r="V39" s="67" t="s">
        <v>92</v>
      </c>
      <c r="W39" s="55">
        <v>1965304</v>
      </c>
      <c r="X39" s="55">
        <v>2226468</v>
      </c>
      <c r="Y39" s="55">
        <v>2276675</v>
      </c>
      <c r="Z39" s="55">
        <v>2093645</v>
      </c>
      <c r="AA39" s="55">
        <v>2711640</v>
      </c>
      <c r="AB39" s="55">
        <v>2394363</v>
      </c>
      <c r="AC39" s="55">
        <v>1928094</v>
      </c>
      <c r="AD39" s="55">
        <v>2080183</v>
      </c>
      <c r="AE39" s="55">
        <v>2265324</v>
      </c>
      <c r="AF39" s="55">
        <v>2225235</v>
      </c>
      <c r="AG39" s="55">
        <v>3023869</v>
      </c>
      <c r="AH39" s="55">
        <v>2232231</v>
      </c>
      <c r="AI39" s="55">
        <v>2437601</v>
      </c>
      <c r="AJ39" s="55">
        <v>1643971</v>
      </c>
      <c r="AK39" s="55">
        <v>2491672</v>
      </c>
      <c r="AL39" s="55">
        <v>2107628</v>
      </c>
      <c r="AM39" s="55">
        <v>2219986</v>
      </c>
      <c r="AN39" s="55">
        <v>2669119</v>
      </c>
    </row>
    <row r="40" spans="2:40" ht="15.6">
      <c r="B40" s="362"/>
    </row>
    <row r="41" spans="2:40" ht="15.6">
      <c r="B41" s="362"/>
    </row>
    <row r="42" spans="2:40" ht="15">
      <c r="B42" s="11" t="s">
        <v>93</v>
      </c>
      <c r="C42" s="7"/>
      <c r="D42" s="7"/>
      <c r="E42" s="7"/>
      <c r="F42" s="7"/>
      <c r="G42" s="7"/>
      <c r="H42" s="12"/>
      <c r="I42" s="12"/>
      <c r="J42" s="12"/>
      <c r="K42" s="12"/>
      <c r="L42" s="12"/>
    </row>
    <row r="43" spans="2:40" ht="15">
      <c r="B43" s="13" t="s">
        <v>94</v>
      </c>
      <c r="C43" s="7"/>
      <c r="D43" s="7"/>
      <c r="E43" s="7"/>
      <c r="F43" s="7"/>
      <c r="G43" s="7"/>
      <c r="H43" s="14"/>
      <c r="I43" s="14"/>
      <c r="J43" s="14"/>
      <c r="K43" s="14"/>
      <c r="L43" s="14"/>
    </row>
    <row r="44" spans="2:40" ht="15.6">
      <c r="B44" s="72"/>
      <c r="C44" s="7"/>
      <c r="D44" s="7"/>
      <c r="E44" s="7"/>
      <c r="F44" s="7"/>
      <c r="G44" s="7"/>
      <c r="H44" s="15"/>
      <c r="I44" s="15"/>
      <c r="J44" s="15"/>
      <c r="K44" s="15"/>
      <c r="L44" s="15"/>
    </row>
    <row r="45" spans="2:40" ht="16.2" thickBot="1">
      <c r="B45" s="73"/>
      <c r="C45" s="248"/>
      <c r="D45" s="248"/>
      <c r="E45" s="248"/>
      <c r="F45" s="248"/>
      <c r="G45" s="248"/>
      <c r="H45" s="248"/>
      <c r="I45" s="248"/>
      <c r="J45" s="248"/>
      <c r="K45" s="248"/>
      <c r="L45" s="248"/>
      <c r="M45" s="248"/>
      <c r="N45" s="248"/>
      <c r="O45" s="248"/>
      <c r="P45" s="248"/>
      <c r="Q45" s="248"/>
      <c r="R45" s="248"/>
      <c r="S45" s="248"/>
      <c r="T45" s="248"/>
      <c r="V45" s="73"/>
      <c r="W45" s="27" t="s">
        <v>52</v>
      </c>
      <c r="X45" s="27" t="s">
        <v>53</v>
      </c>
      <c r="Y45" s="27" t="s">
        <v>54</v>
      </c>
      <c r="Z45" s="27" t="s">
        <v>55</v>
      </c>
      <c r="AA45" s="27" t="s">
        <v>56</v>
      </c>
      <c r="AB45" s="27" t="s">
        <v>57</v>
      </c>
      <c r="AC45" s="27" t="s">
        <v>58</v>
      </c>
      <c r="AD45" s="27" t="s">
        <v>59</v>
      </c>
      <c r="AE45" s="27" t="s">
        <v>60</v>
      </c>
      <c r="AF45" s="27" t="s">
        <v>61</v>
      </c>
      <c r="AG45" s="27" t="str">
        <f>+AG7</f>
        <v>3T24</v>
      </c>
      <c r="AH45" s="27" t="str">
        <f>+AH7</f>
        <v>4T24</v>
      </c>
      <c r="AI45" s="27" t="str">
        <f>+AI7</f>
        <v>1T25</v>
      </c>
      <c r="AJ45" s="27" t="str">
        <f>+AJ7</f>
        <v>2T25</v>
      </c>
      <c r="AK45" s="27" t="str">
        <f>+AK7</f>
        <v>3T25</v>
      </c>
      <c r="AL45" s="27" t="s">
        <v>727</v>
      </c>
      <c r="AM45" s="27" t="str">
        <f>+AM7</f>
        <v>1T26</v>
      </c>
      <c r="AN45" s="27" t="str">
        <f>+AN7</f>
        <v>2T26</v>
      </c>
    </row>
    <row r="46" spans="2:40" ht="15.6" thickBot="1">
      <c r="B46" s="75" t="s">
        <v>95</v>
      </c>
      <c r="C46" s="16"/>
      <c r="D46" s="16"/>
      <c r="E46" s="16"/>
      <c r="F46" s="16"/>
      <c r="G46" s="16"/>
      <c r="H46" s="16"/>
      <c r="I46" s="16"/>
      <c r="J46" s="16"/>
      <c r="K46" s="16"/>
      <c r="L46" s="16"/>
      <c r="M46" s="16"/>
      <c r="N46" s="249"/>
      <c r="O46" s="249"/>
      <c r="P46" s="249"/>
      <c r="Q46" s="249"/>
      <c r="R46" s="249"/>
      <c r="S46" s="249"/>
      <c r="T46" s="249"/>
      <c r="V46" s="75" t="s">
        <v>95</v>
      </c>
      <c r="W46" s="249"/>
      <c r="X46" s="249"/>
      <c r="Y46" s="249"/>
      <c r="Z46" s="249"/>
      <c r="AA46" s="249"/>
      <c r="AB46" s="249"/>
      <c r="AC46" s="249"/>
      <c r="AD46" s="249"/>
      <c r="AE46" s="249"/>
      <c r="AF46" s="249"/>
      <c r="AG46" s="249"/>
      <c r="AH46" s="249"/>
      <c r="AI46" s="249"/>
      <c r="AJ46" s="249"/>
      <c r="AK46" s="249"/>
      <c r="AL46" s="249"/>
      <c r="AM46" s="249"/>
      <c r="AN46" s="249"/>
    </row>
    <row r="47" spans="2:40" ht="15.6" thickBot="1">
      <c r="B47" s="77" t="s">
        <v>96</v>
      </c>
      <c r="C47" s="250"/>
      <c r="D47" s="250"/>
      <c r="E47" s="250"/>
      <c r="F47" s="250"/>
      <c r="G47" s="250"/>
      <c r="H47" s="250"/>
      <c r="I47" s="250"/>
      <c r="J47" s="250"/>
      <c r="K47" s="250"/>
      <c r="L47" s="250"/>
      <c r="M47" s="250"/>
      <c r="N47" s="250"/>
      <c r="O47" s="250"/>
      <c r="P47" s="250"/>
      <c r="Q47" s="250"/>
      <c r="R47" s="250"/>
      <c r="S47" s="236"/>
      <c r="T47" s="236"/>
      <c r="V47" s="77" t="s">
        <v>96</v>
      </c>
      <c r="W47" s="236"/>
      <c r="X47" s="236"/>
      <c r="Y47" s="236"/>
      <c r="Z47" s="236"/>
      <c r="AA47" s="236"/>
      <c r="AB47" s="236"/>
      <c r="AC47" s="236"/>
      <c r="AD47" s="236"/>
      <c r="AE47" s="236"/>
      <c r="AF47" s="236"/>
      <c r="AG47" s="236"/>
      <c r="AH47" s="236"/>
      <c r="AI47" s="236"/>
      <c r="AJ47" s="236"/>
      <c r="AK47" s="236"/>
      <c r="AL47" s="236"/>
      <c r="AM47" s="236"/>
      <c r="AN47" s="236"/>
    </row>
    <row r="48" spans="2:40" ht="15.6" thickBot="1">
      <c r="B48" s="79" t="s">
        <v>97</v>
      </c>
      <c r="C48" s="17">
        <v>1146761</v>
      </c>
      <c r="D48" s="17">
        <v>1541551</v>
      </c>
      <c r="E48" s="17">
        <v>1628454</v>
      </c>
      <c r="F48" s="17">
        <v>1622252</v>
      </c>
      <c r="G48" s="17">
        <v>1801289</v>
      </c>
      <c r="H48" s="17">
        <v>1522060</v>
      </c>
      <c r="I48" s="17">
        <v>1831109</v>
      </c>
      <c r="J48" s="17">
        <v>1757502</v>
      </c>
      <c r="K48" s="17">
        <v>1542056</v>
      </c>
      <c r="L48" s="17">
        <v>2487201</v>
      </c>
      <c r="M48" s="17">
        <v>2797801</v>
      </c>
      <c r="N48" s="17">
        <v>3541940</v>
      </c>
      <c r="O48" s="17">
        <v>3570166.3160000001</v>
      </c>
      <c r="P48" s="234">
        <v>3781713</v>
      </c>
      <c r="Q48" s="234">
        <v>3437159</v>
      </c>
      <c r="R48" s="234">
        <v>4745206</v>
      </c>
      <c r="S48" s="234">
        <v>4967287</v>
      </c>
      <c r="T48" s="234">
        <v>4686462</v>
      </c>
      <c r="V48" s="79" t="s">
        <v>97</v>
      </c>
      <c r="W48" s="234">
        <v>4768417</v>
      </c>
      <c r="X48" s="234">
        <v>4766464</v>
      </c>
      <c r="Y48" s="234">
        <v>5007943</v>
      </c>
      <c r="Z48" s="234">
        <v>5369350</v>
      </c>
      <c r="AA48" s="234">
        <v>6691898.5977499308</v>
      </c>
      <c r="AB48" s="234">
        <v>4449949.6949351104</v>
      </c>
      <c r="AC48" s="234">
        <v>4568115.99552429</v>
      </c>
      <c r="AD48" s="234">
        <v>4071928</v>
      </c>
      <c r="AE48" s="234">
        <v>4911704</v>
      </c>
      <c r="AF48" s="234">
        <v>4668994</v>
      </c>
      <c r="AG48" s="417">
        <v>4483589.1535188798</v>
      </c>
      <c r="AH48" s="417">
        <v>5924486.8532460192</v>
      </c>
      <c r="AI48" s="417">
        <v>4988762.1549665099</v>
      </c>
      <c r="AJ48" s="417">
        <v>4024011</v>
      </c>
      <c r="AK48" s="417">
        <v>4597899</v>
      </c>
      <c r="AL48" s="417">
        <v>4466148</v>
      </c>
      <c r="AM48" s="417">
        <v>3628267</v>
      </c>
      <c r="AN48" s="417">
        <v>3724782</v>
      </c>
    </row>
    <row r="49" spans="2:40" ht="15.6" thickBot="1">
      <c r="B49" s="79" t="s">
        <v>98</v>
      </c>
      <c r="C49" s="17">
        <v>3828360</v>
      </c>
      <c r="D49" s="17">
        <v>4390555</v>
      </c>
      <c r="E49" s="17">
        <v>4337409</v>
      </c>
      <c r="F49" s="17">
        <v>4049690</v>
      </c>
      <c r="G49" s="17">
        <v>4615663</v>
      </c>
      <c r="H49" s="17">
        <v>4845365</v>
      </c>
      <c r="I49" s="17">
        <v>4730855</v>
      </c>
      <c r="J49" s="17">
        <v>5926728</v>
      </c>
      <c r="K49" s="17">
        <v>6221853</v>
      </c>
      <c r="L49" s="17">
        <v>6337727</v>
      </c>
      <c r="M49" s="17">
        <v>4930958</v>
      </c>
      <c r="N49" s="17">
        <v>4855048</v>
      </c>
      <c r="O49" s="17">
        <v>4858695.693</v>
      </c>
      <c r="P49" s="234">
        <v>5171007</v>
      </c>
      <c r="Q49" s="234">
        <v>5167613</v>
      </c>
      <c r="R49" s="234">
        <v>4779221</v>
      </c>
      <c r="S49" s="234">
        <v>4982876</v>
      </c>
      <c r="T49" s="234">
        <v>5260260</v>
      </c>
      <c r="V49" s="79" t="s">
        <v>98</v>
      </c>
      <c r="W49" s="234">
        <v>5280483</v>
      </c>
      <c r="X49" s="234">
        <v>5857522</v>
      </c>
      <c r="Y49" s="234">
        <v>6736997</v>
      </c>
      <c r="Z49" s="234">
        <v>7423870</v>
      </c>
      <c r="AA49" s="234">
        <v>7115576.3976169489</v>
      </c>
      <c r="AB49" s="234">
        <v>6731432.0722665396</v>
      </c>
      <c r="AC49" s="234">
        <v>7019277.5516186897</v>
      </c>
      <c r="AD49" s="234">
        <v>7124897</v>
      </c>
      <c r="AE49" s="234">
        <v>6794030</v>
      </c>
      <c r="AF49" s="234">
        <v>7157120</v>
      </c>
      <c r="AG49" s="432">
        <v>7833030.5969009697</v>
      </c>
      <c r="AH49" s="432">
        <v>6506924.9193481971</v>
      </c>
      <c r="AI49" s="432">
        <v>8351557.86635233</v>
      </c>
      <c r="AJ49" s="432">
        <v>6736572</v>
      </c>
      <c r="AK49" s="432">
        <v>7054409</v>
      </c>
      <c r="AL49" s="432">
        <v>6420400</v>
      </c>
      <c r="AM49" s="432">
        <v>6722601</v>
      </c>
      <c r="AN49" s="432">
        <v>6745373</v>
      </c>
    </row>
    <row r="50" spans="2:40" ht="15.6" thickBot="1">
      <c r="B50" s="79" t="s">
        <v>99</v>
      </c>
      <c r="C50" s="17">
        <v>463818</v>
      </c>
      <c r="D50" s="17">
        <v>309451</v>
      </c>
      <c r="E50" s="17">
        <v>458949</v>
      </c>
      <c r="F50" s="17">
        <v>607518</v>
      </c>
      <c r="G50" s="17">
        <v>678584</v>
      </c>
      <c r="H50" s="17">
        <v>316730</v>
      </c>
      <c r="I50" s="17">
        <v>303134</v>
      </c>
      <c r="J50" s="17">
        <v>406480</v>
      </c>
      <c r="K50" s="17">
        <v>479061</v>
      </c>
      <c r="L50" s="17">
        <v>247981</v>
      </c>
      <c r="M50" s="17">
        <v>305749</v>
      </c>
      <c r="N50" s="17">
        <v>398388</v>
      </c>
      <c r="O50" s="17">
        <v>474583.12900000002</v>
      </c>
      <c r="P50" s="234">
        <v>260466</v>
      </c>
      <c r="Q50" s="234">
        <v>361090</v>
      </c>
      <c r="R50" s="234">
        <v>426452</v>
      </c>
      <c r="S50" s="234">
        <v>484816</v>
      </c>
      <c r="T50" s="234">
        <v>271444</v>
      </c>
      <c r="V50" s="79" t="s">
        <v>99</v>
      </c>
      <c r="W50" s="234">
        <v>264541</v>
      </c>
      <c r="X50" s="234">
        <v>337760</v>
      </c>
      <c r="Y50" s="234">
        <v>357945</v>
      </c>
      <c r="Z50" s="234">
        <v>384069</v>
      </c>
      <c r="AA50" s="234">
        <v>409121.8995764798</v>
      </c>
      <c r="AB50" s="234">
        <v>480142.55997209897</v>
      </c>
      <c r="AC50" s="234">
        <v>469691.32275229198</v>
      </c>
      <c r="AD50" s="234">
        <v>648591</v>
      </c>
      <c r="AE50" s="234">
        <v>651949</v>
      </c>
      <c r="AF50" s="234">
        <v>619948</v>
      </c>
      <c r="AG50" s="432">
        <v>630155.73584304797</v>
      </c>
      <c r="AH50" s="432">
        <v>678516.37936389295</v>
      </c>
      <c r="AI50" s="432">
        <v>639654.43828785501</v>
      </c>
      <c r="AJ50" s="432">
        <v>671848</v>
      </c>
      <c r="AK50" s="432">
        <v>634457</v>
      </c>
      <c r="AL50" s="432">
        <v>448910</v>
      </c>
      <c r="AM50" s="432">
        <v>480943</v>
      </c>
      <c r="AN50" s="432">
        <v>551961</v>
      </c>
    </row>
    <row r="51" spans="2:40" ht="15.6" thickBot="1">
      <c r="B51" s="79" t="s">
        <v>100</v>
      </c>
      <c r="C51" s="17">
        <v>101743</v>
      </c>
      <c r="D51" s="17">
        <v>83481</v>
      </c>
      <c r="E51" s="17">
        <v>77289</v>
      </c>
      <c r="F51" s="17">
        <v>80026</v>
      </c>
      <c r="G51" s="17">
        <v>79889</v>
      </c>
      <c r="H51" s="17">
        <v>98271</v>
      </c>
      <c r="I51" s="17">
        <v>90607</v>
      </c>
      <c r="J51" s="17">
        <v>90452</v>
      </c>
      <c r="K51" s="17">
        <v>93743</v>
      </c>
      <c r="L51" s="17">
        <v>151527</v>
      </c>
      <c r="M51" s="17">
        <v>120948</v>
      </c>
      <c r="N51" s="17">
        <v>98789</v>
      </c>
      <c r="O51" s="17">
        <v>108311.74099999999</v>
      </c>
      <c r="P51" s="234">
        <v>100645</v>
      </c>
      <c r="Q51" s="234">
        <v>107602</v>
      </c>
      <c r="R51" s="234">
        <v>117081</v>
      </c>
      <c r="S51" s="234">
        <v>116938</v>
      </c>
      <c r="T51" s="234">
        <v>125392</v>
      </c>
      <c r="V51" s="79" t="s">
        <v>100</v>
      </c>
      <c r="W51" s="234">
        <v>126491</v>
      </c>
      <c r="X51" s="234">
        <v>141514</v>
      </c>
      <c r="Y51" s="234">
        <v>167607</v>
      </c>
      <c r="Z51" s="234">
        <v>197370</v>
      </c>
      <c r="AA51" s="234">
        <v>195771.86359443254</v>
      </c>
      <c r="AB51" s="234">
        <v>180128.84111232299</v>
      </c>
      <c r="AC51" s="234">
        <v>193843.39586185</v>
      </c>
      <c r="AD51" s="234">
        <v>227631</v>
      </c>
      <c r="AE51" s="234">
        <v>172393</v>
      </c>
      <c r="AF51" s="234">
        <v>195744</v>
      </c>
      <c r="AG51" s="432">
        <v>173178.57394319901</v>
      </c>
      <c r="AH51" s="432">
        <v>177976.21506562299</v>
      </c>
      <c r="AI51" s="432">
        <v>188080.831909792</v>
      </c>
      <c r="AJ51" s="432">
        <v>199750</v>
      </c>
      <c r="AK51" s="432">
        <v>166487</v>
      </c>
      <c r="AL51" s="432">
        <v>166005</v>
      </c>
      <c r="AM51" s="432">
        <v>165215</v>
      </c>
      <c r="AN51" s="432">
        <v>162615</v>
      </c>
    </row>
    <row r="52" spans="2:40" ht="15.6" thickBot="1">
      <c r="B52" s="79" t="s">
        <v>101</v>
      </c>
      <c r="C52" s="17">
        <v>132491</v>
      </c>
      <c r="D52" s="17">
        <v>95357</v>
      </c>
      <c r="E52" s="17">
        <v>144122</v>
      </c>
      <c r="F52" s="17">
        <v>153863</v>
      </c>
      <c r="G52" s="17">
        <v>213114</v>
      </c>
      <c r="H52" s="17">
        <v>241757</v>
      </c>
      <c r="I52" s="17">
        <v>255342</v>
      </c>
      <c r="J52" s="17">
        <v>247279</v>
      </c>
      <c r="K52" s="17">
        <v>264265</v>
      </c>
      <c r="L52" s="17">
        <v>225219</v>
      </c>
      <c r="M52" s="17">
        <v>341073</v>
      </c>
      <c r="N52" s="17">
        <v>276307</v>
      </c>
      <c r="O52" s="17">
        <v>396207.973</v>
      </c>
      <c r="P52" s="234">
        <v>394877</v>
      </c>
      <c r="Q52" s="234">
        <v>397795</v>
      </c>
      <c r="R52" s="234">
        <v>372692</v>
      </c>
      <c r="S52" s="234">
        <v>465324</v>
      </c>
      <c r="T52" s="234">
        <v>326432</v>
      </c>
      <c r="V52" s="79" t="s">
        <v>101</v>
      </c>
      <c r="W52" s="234">
        <v>375997</v>
      </c>
      <c r="X52" s="234">
        <v>371061</v>
      </c>
      <c r="Y52" s="234">
        <v>351185</v>
      </c>
      <c r="Z52" s="234">
        <v>347090</v>
      </c>
      <c r="AA52" s="234">
        <v>412028.70962449425</v>
      </c>
      <c r="AB52" s="234">
        <v>467887.091341778</v>
      </c>
      <c r="AC52" s="234">
        <v>451780.948509006</v>
      </c>
      <c r="AD52" s="234">
        <v>333624</v>
      </c>
      <c r="AE52" s="234">
        <v>315245</v>
      </c>
      <c r="AF52" s="234">
        <v>245790</v>
      </c>
      <c r="AG52" s="432">
        <v>283500.06866747397</v>
      </c>
      <c r="AH52" s="432">
        <v>254188.06692261301</v>
      </c>
      <c r="AI52" s="432">
        <v>300068.93415938801</v>
      </c>
      <c r="AJ52" s="432">
        <v>376736</v>
      </c>
      <c r="AK52" s="432">
        <v>335016</v>
      </c>
      <c r="AL52" s="432">
        <v>218881</v>
      </c>
      <c r="AM52" s="432">
        <v>286670</v>
      </c>
      <c r="AN52" s="432">
        <v>277848</v>
      </c>
    </row>
    <row r="53" spans="2:40" ht="15.6" thickBot="1">
      <c r="B53" s="79" t="s">
        <v>102</v>
      </c>
      <c r="C53" s="17">
        <v>0</v>
      </c>
      <c r="D53" s="17">
        <v>335</v>
      </c>
      <c r="E53" s="17">
        <v>5000</v>
      </c>
      <c r="F53" s="17">
        <v>2160</v>
      </c>
      <c r="G53" s="17">
        <v>603</v>
      </c>
      <c r="H53" s="17">
        <v>31</v>
      </c>
      <c r="I53" s="17">
        <v>575</v>
      </c>
      <c r="J53" s="17">
        <v>4625</v>
      </c>
      <c r="K53" s="17">
        <v>7426</v>
      </c>
      <c r="L53" s="17">
        <v>126</v>
      </c>
      <c r="M53" s="17">
        <v>98</v>
      </c>
      <c r="N53" s="17">
        <v>164</v>
      </c>
      <c r="O53" s="17">
        <v>189.69200000000001</v>
      </c>
      <c r="P53" s="234">
        <v>77</v>
      </c>
      <c r="Q53" s="234">
        <v>83</v>
      </c>
      <c r="R53" s="234">
        <v>138</v>
      </c>
      <c r="S53" s="234">
        <v>110</v>
      </c>
      <c r="T53" s="234">
        <v>113</v>
      </c>
      <c r="V53" s="79" t="s">
        <v>102</v>
      </c>
      <c r="W53" s="234">
        <v>0</v>
      </c>
      <c r="X53" s="234">
        <v>114</v>
      </c>
      <c r="Y53" s="234">
        <v>212</v>
      </c>
      <c r="Z53" s="234">
        <v>222</v>
      </c>
      <c r="AA53" s="234"/>
      <c r="AB53" s="234"/>
      <c r="AC53" s="234"/>
      <c r="AD53" s="234">
        <v>789</v>
      </c>
      <c r="AE53" s="234">
        <v>769</v>
      </c>
      <c r="AF53" s="234"/>
      <c r="AG53" s="491"/>
      <c r="AH53" s="491"/>
      <c r="AI53" s="491"/>
      <c r="AJ53" s="491"/>
      <c r="AK53" s="491"/>
      <c r="AL53" s="491"/>
      <c r="AM53" s="491"/>
      <c r="AN53" s="491"/>
    </row>
    <row r="54" spans="2:40" ht="15.6" thickBot="1">
      <c r="B54" s="81" t="s">
        <v>103</v>
      </c>
      <c r="C54" s="18">
        <v>5673173</v>
      </c>
      <c r="D54" s="18">
        <v>6420730</v>
      </c>
      <c r="E54" s="18">
        <v>6651223</v>
      </c>
      <c r="F54" s="18">
        <v>6515509</v>
      </c>
      <c r="G54" s="18">
        <v>7389142</v>
      </c>
      <c r="H54" s="18">
        <v>7024214</v>
      </c>
      <c r="I54" s="18">
        <v>7211622</v>
      </c>
      <c r="J54" s="18">
        <v>8433066</v>
      </c>
      <c r="K54" s="18">
        <v>8608404</v>
      </c>
      <c r="L54" s="18">
        <v>9449781</v>
      </c>
      <c r="M54" s="18">
        <v>8496627</v>
      </c>
      <c r="N54" s="18">
        <v>9170636</v>
      </c>
      <c r="O54" s="18">
        <v>9408154.5439999998</v>
      </c>
      <c r="P54" s="235">
        <v>9708785</v>
      </c>
      <c r="Q54" s="235">
        <v>9471342</v>
      </c>
      <c r="R54" s="235">
        <v>10440790</v>
      </c>
      <c r="S54" s="235">
        <v>11017351</v>
      </c>
      <c r="T54" s="235">
        <v>10670103</v>
      </c>
      <c r="V54" s="81" t="s">
        <v>103</v>
      </c>
      <c r="W54" s="235">
        <v>10815929</v>
      </c>
      <c r="X54" s="235">
        <v>11474435</v>
      </c>
      <c r="Y54" s="235">
        <v>12621889</v>
      </c>
      <c r="Z54" s="235">
        <v>13721971</v>
      </c>
      <c r="AA54" s="235">
        <v>14824397.468162285</v>
      </c>
      <c r="AB54" s="235">
        <v>12309540.259627851</v>
      </c>
      <c r="AC54" s="235">
        <v>12702709.214266125</v>
      </c>
      <c r="AD54" s="235">
        <v>12407461</v>
      </c>
      <c r="AE54" s="235">
        <v>12846090</v>
      </c>
      <c r="AF54" s="235">
        <v>12887597</v>
      </c>
      <c r="AG54" s="433">
        <v>13403454.12887357</v>
      </c>
      <c r="AH54" s="433">
        <v>13542092.433946345</v>
      </c>
      <c r="AI54" s="433">
        <v>14468124.225675875</v>
      </c>
      <c r="AJ54" s="433">
        <f>+SUM(AJ48:AJ53)</f>
        <v>12008917</v>
      </c>
      <c r="AK54" s="433">
        <v>12788268</v>
      </c>
      <c r="AL54" s="433">
        <v>11720344</v>
      </c>
      <c r="AM54" s="433">
        <v>11283696</v>
      </c>
      <c r="AN54" s="433">
        <v>11462579</v>
      </c>
    </row>
    <row r="55" spans="2:40" ht="15.6" thickBot="1">
      <c r="B55" s="77" t="s">
        <v>104</v>
      </c>
      <c r="C55" s="250"/>
      <c r="D55" s="250"/>
      <c r="E55" s="250"/>
      <c r="F55" s="250"/>
      <c r="G55" s="250"/>
      <c r="H55" s="250"/>
      <c r="I55" s="250"/>
      <c r="J55" s="250"/>
      <c r="K55" s="250"/>
      <c r="L55" s="250"/>
      <c r="M55" s="250"/>
      <c r="N55" s="250"/>
      <c r="O55" s="250"/>
      <c r="P55" s="236"/>
      <c r="Q55" s="236"/>
      <c r="R55" s="236">
        <v>0</v>
      </c>
      <c r="S55" s="236"/>
      <c r="T55" s="236"/>
      <c r="V55" s="77" t="s">
        <v>104</v>
      </c>
      <c r="W55" s="236"/>
      <c r="X55" s="236"/>
      <c r="Y55" s="236"/>
      <c r="Z55" s="236"/>
      <c r="AA55" s="236"/>
      <c r="AB55" s="236"/>
      <c r="AC55" s="236"/>
      <c r="AD55" s="236"/>
      <c r="AE55" s="236"/>
      <c r="AF55" s="236"/>
      <c r="AG55" s="434"/>
      <c r="AH55" s="434"/>
      <c r="AI55" s="434"/>
      <c r="AJ55" s="434"/>
      <c r="AK55" s="434"/>
      <c r="AL55" s="434"/>
      <c r="AM55" s="434"/>
      <c r="AN55" s="434"/>
    </row>
    <row r="56" spans="2:40" ht="15.6" thickBot="1">
      <c r="B56" s="79" t="s">
        <v>105</v>
      </c>
      <c r="C56" s="17">
        <v>60495</v>
      </c>
      <c r="D56" s="17">
        <v>78204</v>
      </c>
      <c r="E56" s="17">
        <v>88224</v>
      </c>
      <c r="F56" s="17">
        <v>124375</v>
      </c>
      <c r="G56" s="17">
        <v>88533</v>
      </c>
      <c r="H56" s="17">
        <v>339007</v>
      </c>
      <c r="I56" s="17">
        <v>266055</v>
      </c>
      <c r="J56" s="17">
        <v>195559</v>
      </c>
      <c r="K56" s="17">
        <v>114913</v>
      </c>
      <c r="L56" s="17">
        <v>97347</v>
      </c>
      <c r="M56" s="17">
        <v>78828</v>
      </c>
      <c r="N56" s="17">
        <v>363474</v>
      </c>
      <c r="O56" s="17">
        <v>238183.84899999999</v>
      </c>
      <c r="P56" s="234">
        <v>217646</v>
      </c>
      <c r="Q56" s="234">
        <v>330867</v>
      </c>
      <c r="R56" s="234">
        <v>322747</v>
      </c>
      <c r="S56" s="234">
        <v>63739</v>
      </c>
      <c r="T56" s="234">
        <v>138688</v>
      </c>
      <c r="V56" s="79" t="s">
        <v>105</v>
      </c>
      <c r="W56" s="234">
        <v>145222</v>
      </c>
      <c r="X56" s="234">
        <v>217813</v>
      </c>
      <c r="Y56" s="234">
        <v>333464</v>
      </c>
      <c r="Z56" s="234">
        <v>328283</v>
      </c>
      <c r="AA56" s="234">
        <v>275128.68331259745</v>
      </c>
      <c r="AB56" s="234">
        <v>614360.027761893</v>
      </c>
      <c r="AC56" s="234">
        <v>199434.80715085502</v>
      </c>
      <c r="AD56" s="234">
        <v>68106</v>
      </c>
      <c r="AE56" s="234">
        <v>144512</v>
      </c>
      <c r="AF56" s="234">
        <v>76801</v>
      </c>
      <c r="AG56" s="417">
        <v>43920.829410393504</v>
      </c>
      <c r="AH56" s="417">
        <v>39413.968192708999</v>
      </c>
      <c r="AI56" s="417">
        <v>42728.273566948701</v>
      </c>
      <c r="AJ56" s="417">
        <v>43794</v>
      </c>
      <c r="AK56" s="417">
        <v>43685</v>
      </c>
      <c r="AL56" s="417">
        <v>39260</v>
      </c>
      <c r="AM56" s="417">
        <v>38328</v>
      </c>
      <c r="AN56" s="417">
        <v>42769</v>
      </c>
    </row>
    <row r="57" spans="2:40" ht="15.6" thickBot="1">
      <c r="B57" s="79" t="s">
        <v>106</v>
      </c>
      <c r="C57" s="17">
        <v>0</v>
      </c>
      <c r="D57" s="17">
        <v>46870</v>
      </c>
      <c r="E57" s="17">
        <v>43303</v>
      </c>
      <c r="F57" s="17">
        <v>44649</v>
      </c>
      <c r="G57" s="17">
        <v>46680</v>
      </c>
      <c r="H57" s="17">
        <v>27241</v>
      </c>
      <c r="I57" s="17">
        <v>27736</v>
      </c>
      <c r="J57" s="17">
        <v>26279</v>
      </c>
      <c r="K57" s="17">
        <v>30994</v>
      </c>
      <c r="L57" s="17">
        <v>6174</v>
      </c>
      <c r="M57" s="17">
        <v>13453</v>
      </c>
      <c r="N57" s="17">
        <v>20611</v>
      </c>
      <c r="O57" s="17">
        <v>25327.063999999998</v>
      </c>
      <c r="P57" s="234">
        <v>5156</v>
      </c>
      <c r="Q57" s="234">
        <v>11486</v>
      </c>
      <c r="R57" s="234">
        <v>14349</v>
      </c>
      <c r="S57" s="234">
        <v>18933</v>
      </c>
      <c r="T57" s="234">
        <v>5274</v>
      </c>
      <c r="V57" s="79" t="s">
        <v>106</v>
      </c>
      <c r="W57" s="234">
        <v>8409</v>
      </c>
      <c r="X57" s="234">
        <v>13707</v>
      </c>
      <c r="Y57" s="234">
        <v>19786</v>
      </c>
      <c r="Z57" s="234">
        <v>8570</v>
      </c>
      <c r="AA57" s="234">
        <v>29973.894066005036</v>
      </c>
      <c r="AB57" s="234">
        <v>5576.0723597921497</v>
      </c>
      <c r="AC57" s="234">
        <v>5933.2607014671494</v>
      </c>
      <c r="AD57" s="234">
        <v>7330</v>
      </c>
      <c r="AE57" s="234">
        <v>20873</v>
      </c>
      <c r="AF57" s="234">
        <v>21267</v>
      </c>
      <c r="AG57" s="432">
        <v>30500.9129121605</v>
      </c>
      <c r="AH57" s="432">
        <v>32357.3193656535</v>
      </c>
      <c r="AI57" s="432">
        <v>30719.5532336664</v>
      </c>
      <c r="AJ57" s="432">
        <v>28658</v>
      </c>
      <c r="AK57" s="432">
        <v>29818</v>
      </c>
      <c r="AL57" s="432">
        <v>57807</v>
      </c>
      <c r="AM57" s="432">
        <v>54895</v>
      </c>
      <c r="AN57" s="432">
        <v>43559</v>
      </c>
    </row>
    <row r="58" spans="2:40" ht="15.6" thickBot="1">
      <c r="B58" s="79" t="s">
        <v>107</v>
      </c>
      <c r="C58" s="17">
        <v>1690711</v>
      </c>
      <c r="D58" s="17">
        <v>3093842</v>
      </c>
      <c r="E58" s="17">
        <v>2921736</v>
      </c>
      <c r="F58" s="17">
        <v>2717913</v>
      </c>
      <c r="G58" s="17">
        <v>2669320</v>
      </c>
      <c r="H58" s="17">
        <v>2871781</v>
      </c>
      <c r="I58" s="17">
        <v>2886392</v>
      </c>
      <c r="J58" s="17">
        <v>3001307</v>
      </c>
      <c r="K58" s="17">
        <v>3079648</v>
      </c>
      <c r="L58" s="17">
        <v>3119350</v>
      </c>
      <c r="M58" s="17">
        <v>3231320</v>
      </c>
      <c r="N58" s="17">
        <v>2861797</v>
      </c>
      <c r="O58" s="17">
        <v>2942426.4249999998</v>
      </c>
      <c r="P58" s="234">
        <v>3124526</v>
      </c>
      <c r="Q58" s="234">
        <v>3286100</v>
      </c>
      <c r="R58" s="234">
        <v>3732594</v>
      </c>
      <c r="S58" s="234">
        <v>3637681</v>
      </c>
      <c r="T58" s="234">
        <v>3719877</v>
      </c>
      <c r="V58" s="79" t="s">
        <v>107</v>
      </c>
      <c r="W58" s="234">
        <v>4243596</v>
      </c>
      <c r="X58" s="234">
        <v>4401210</v>
      </c>
      <c r="Y58" s="234">
        <v>4902904</v>
      </c>
      <c r="Z58" s="234">
        <v>5281171</v>
      </c>
      <c r="AA58" s="234">
        <v>5347788.808291764</v>
      </c>
      <c r="AB58" s="234">
        <v>5175872.8972267201</v>
      </c>
      <c r="AC58" s="234">
        <v>4830542.8229992799</v>
      </c>
      <c r="AD58" s="234">
        <v>4617325</v>
      </c>
      <c r="AE58" s="234">
        <v>4610845</v>
      </c>
      <c r="AF58" s="234">
        <v>4627161</v>
      </c>
      <c r="AG58" s="432">
        <v>4714428.1367241107</v>
      </c>
      <c r="AH58" s="432">
        <v>4516726.8166807806</v>
      </c>
      <c r="AI58" s="432">
        <v>4749031.3923747195</v>
      </c>
      <c r="AJ58" s="432">
        <v>4949378</v>
      </c>
      <c r="AK58" s="432">
        <v>4562467</v>
      </c>
      <c r="AL58" s="432">
        <v>4230741</v>
      </c>
      <c r="AM58" s="432">
        <v>4527110</v>
      </c>
      <c r="AN58" s="432">
        <v>4331734</v>
      </c>
    </row>
    <row r="59" spans="2:40" ht="15.6" thickBot="1">
      <c r="B59" s="79" t="s">
        <v>108</v>
      </c>
      <c r="C59" s="17">
        <v>16315</v>
      </c>
      <c r="D59" s="17">
        <v>16335</v>
      </c>
      <c r="E59" s="17">
        <v>16335</v>
      </c>
      <c r="F59" s="17">
        <v>16332</v>
      </c>
      <c r="G59" s="17">
        <v>16332</v>
      </c>
      <c r="H59" s="17">
        <v>15478</v>
      </c>
      <c r="I59" s="17">
        <v>15478</v>
      </c>
      <c r="J59" s="17">
        <v>15478</v>
      </c>
      <c r="K59" s="17">
        <v>15478</v>
      </c>
      <c r="L59" s="17">
        <v>15478</v>
      </c>
      <c r="M59" s="17">
        <v>16572</v>
      </c>
      <c r="N59" s="17">
        <v>16723</v>
      </c>
      <c r="O59" s="17">
        <v>17101.956999999999</v>
      </c>
      <c r="P59" s="234">
        <v>17102</v>
      </c>
      <c r="Q59" s="234">
        <v>17148</v>
      </c>
      <c r="R59" s="234">
        <v>17325</v>
      </c>
      <c r="S59" s="350">
        <v>17468</v>
      </c>
      <c r="T59" s="234">
        <v>17468</v>
      </c>
      <c r="V59" s="79" t="s">
        <v>108</v>
      </c>
      <c r="W59" s="234">
        <v>18741</v>
      </c>
      <c r="X59" s="234">
        <v>19062</v>
      </c>
      <c r="Y59" s="234">
        <v>19569</v>
      </c>
      <c r="Z59" s="234">
        <v>19242</v>
      </c>
      <c r="AA59" s="234">
        <v>19437.907875389999</v>
      </c>
      <c r="AB59" s="234">
        <v>19205.6810277271</v>
      </c>
      <c r="AC59" s="234">
        <v>19736.717580299999</v>
      </c>
      <c r="AD59" s="234">
        <v>19424</v>
      </c>
      <c r="AE59" s="234">
        <v>20134</v>
      </c>
      <c r="AF59" s="234">
        <v>59204</v>
      </c>
      <c r="AG59" s="432">
        <v>67803.730323268901</v>
      </c>
      <c r="AH59" s="432">
        <v>79088.350756486689</v>
      </c>
      <c r="AI59" s="432">
        <v>20676.0457860071</v>
      </c>
      <c r="AJ59" s="432">
        <v>30254</v>
      </c>
      <c r="AK59" s="432">
        <v>61038</v>
      </c>
      <c r="AL59" s="432">
        <v>46147</v>
      </c>
      <c r="AM59" s="432">
        <v>48133</v>
      </c>
      <c r="AN59" s="432">
        <v>79709</v>
      </c>
    </row>
    <row r="60" spans="2:40" ht="15.6" thickBot="1">
      <c r="B60" s="79" t="s">
        <v>98</v>
      </c>
      <c r="C60" s="17">
        <v>16569813</v>
      </c>
      <c r="D60" s="17">
        <v>17609166</v>
      </c>
      <c r="E60" s="17">
        <v>16116400</v>
      </c>
      <c r="F60" s="17">
        <v>14908284</v>
      </c>
      <c r="G60" s="17">
        <v>15015133</v>
      </c>
      <c r="H60" s="17">
        <v>16896526</v>
      </c>
      <c r="I60" s="17">
        <v>16821004</v>
      </c>
      <c r="J60" s="17">
        <v>17488539</v>
      </c>
      <c r="K60" s="17">
        <v>17313005</v>
      </c>
      <c r="L60" s="17">
        <v>16769982</v>
      </c>
      <c r="M60" s="17">
        <v>17490328</v>
      </c>
      <c r="N60" s="17">
        <v>16435742</v>
      </c>
      <c r="O60" s="17">
        <v>17130598.372000001</v>
      </c>
      <c r="P60" s="234">
        <v>18845990</v>
      </c>
      <c r="Q60" s="234">
        <v>20570903</v>
      </c>
      <c r="R60" s="234">
        <v>23844889</v>
      </c>
      <c r="S60" s="350">
        <v>22822894</v>
      </c>
      <c r="T60" s="234">
        <v>23435289</v>
      </c>
      <c r="V60" s="79" t="s">
        <v>98</v>
      </c>
      <c r="W60" s="234">
        <v>25723585</v>
      </c>
      <c r="X60" s="234">
        <v>25621538</v>
      </c>
      <c r="Y60" s="234">
        <v>27806745</v>
      </c>
      <c r="Z60" s="234">
        <v>31591010</v>
      </c>
      <c r="AA60" s="234">
        <v>32212742.410536569</v>
      </c>
      <c r="AB60" s="234">
        <v>31299762.081798397</v>
      </c>
      <c r="AC60" s="234">
        <v>29392333.278933603</v>
      </c>
      <c r="AD60" s="234">
        <v>29134682</v>
      </c>
      <c r="AE60" s="234">
        <v>28675990</v>
      </c>
      <c r="AF60" s="234">
        <v>29583065</v>
      </c>
      <c r="AG60" s="432">
        <v>31909465.917324103</v>
      </c>
      <c r="AH60" s="432">
        <v>31336495.931150898</v>
      </c>
      <c r="AI60" s="432">
        <v>32687691.6697824</v>
      </c>
      <c r="AJ60" s="432">
        <v>33707746</v>
      </c>
      <c r="AK60" s="432">
        <v>34117633</v>
      </c>
      <c r="AL60" s="432">
        <v>34198934</v>
      </c>
      <c r="AM60" s="432">
        <v>35156121</v>
      </c>
      <c r="AN60" s="432">
        <v>35109304</v>
      </c>
    </row>
    <row r="61" spans="2:40" ht="15.6" thickBot="1">
      <c r="B61" s="79" t="s">
        <v>109</v>
      </c>
      <c r="C61" s="17">
        <v>72931</v>
      </c>
      <c r="D61" s="17">
        <v>85778</v>
      </c>
      <c r="E61" s="17">
        <v>72025</v>
      </c>
      <c r="F61" s="17">
        <v>67498</v>
      </c>
      <c r="G61" s="17">
        <v>66431</v>
      </c>
      <c r="H61" s="17">
        <v>63359</v>
      </c>
      <c r="I61" s="17">
        <v>62277</v>
      </c>
      <c r="J61" s="17">
        <v>63439</v>
      </c>
      <c r="K61" s="17">
        <v>66037</v>
      </c>
      <c r="L61" s="17">
        <v>64808</v>
      </c>
      <c r="M61" s="17">
        <v>84407</v>
      </c>
      <c r="N61" s="17">
        <v>65428</v>
      </c>
      <c r="O61" s="17">
        <v>62449.442000000003</v>
      </c>
      <c r="P61" s="234">
        <v>64521</v>
      </c>
      <c r="Q61" s="234">
        <v>64648</v>
      </c>
      <c r="R61" s="234">
        <v>65549</v>
      </c>
      <c r="S61" s="350">
        <v>67821</v>
      </c>
      <c r="T61" s="234">
        <v>65599</v>
      </c>
      <c r="V61" s="79" t="s">
        <v>109</v>
      </c>
      <c r="W61" s="234">
        <v>72502</v>
      </c>
      <c r="X61" s="234">
        <v>70677</v>
      </c>
      <c r="Y61" s="234">
        <v>76601</v>
      </c>
      <c r="Z61" s="234">
        <v>103325</v>
      </c>
      <c r="AA61" s="234">
        <v>107472.5177994744</v>
      </c>
      <c r="AB61" s="234">
        <v>136921.359274774</v>
      </c>
      <c r="AC61" s="234">
        <v>161971.79034810999</v>
      </c>
      <c r="AD61" s="234">
        <v>163789</v>
      </c>
      <c r="AE61" s="234">
        <v>177775</v>
      </c>
      <c r="AF61" s="234">
        <v>141885</v>
      </c>
      <c r="AG61" s="432">
        <v>169329.303560203</v>
      </c>
      <c r="AH61" s="432">
        <v>163116.04408612501</v>
      </c>
      <c r="AI61" s="432">
        <v>139595.14430689899</v>
      </c>
      <c r="AJ61" s="432">
        <v>132213</v>
      </c>
      <c r="AK61" s="432">
        <v>143470</v>
      </c>
      <c r="AL61" s="432">
        <v>135754</v>
      </c>
      <c r="AM61" s="432">
        <v>143054</v>
      </c>
      <c r="AN61" s="432">
        <v>137959</v>
      </c>
    </row>
    <row r="62" spans="2:40" ht="15.6" thickBot="1">
      <c r="B62" s="79" t="s">
        <v>110</v>
      </c>
      <c r="C62" s="17">
        <v>7761835</v>
      </c>
      <c r="D62" s="17">
        <v>9056402</v>
      </c>
      <c r="E62" s="17">
        <v>9134609</v>
      </c>
      <c r="F62" s="17">
        <v>9545706</v>
      </c>
      <c r="G62" s="17">
        <v>9777637</v>
      </c>
      <c r="H62" s="17">
        <v>10195114</v>
      </c>
      <c r="I62" s="17">
        <v>10333190</v>
      </c>
      <c r="J62" s="17">
        <v>10256896</v>
      </c>
      <c r="K62" s="17">
        <v>10687625</v>
      </c>
      <c r="L62" s="17">
        <v>11095458</v>
      </c>
      <c r="M62" s="17">
        <v>12043453</v>
      </c>
      <c r="N62" s="17">
        <v>11747471</v>
      </c>
      <c r="O62" s="17">
        <v>12189428.210999999</v>
      </c>
      <c r="P62" s="348">
        <v>12179180</v>
      </c>
      <c r="Q62" s="234">
        <v>12328996</v>
      </c>
      <c r="R62" s="234">
        <v>12578580</v>
      </c>
      <c r="S62" s="350">
        <v>12736366</v>
      </c>
      <c r="T62" s="234">
        <v>12973393</v>
      </c>
      <c r="V62" s="79" t="s">
        <v>110</v>
      </c>
      <c r="W62" s="234">
        <v>12796356</v>
      </c>
      <c r="X62" s="234">
        <v>13287418</v>
      </c>
      <c r="Y62" s="234">
        <v>13837031</v>
      </c>
      <c r="Z62" s="234">
        <v>14484288</v>
      </c>
      <c r="AA62" s="234">
        <v>14468171.429702993</v>
      </c>
      <c r="AB62" s="234">
        <v>14113703.553242698</v>
      </c>
      <c r="AC62" s="234">
        <v>14213829.9971263</v>
      </c>
      <c r="AD62" s="234">
        <v>14260803</v>
      </c>
      <c r="AE62" s="234">
        <v>14364429</v>
      </c>
      <c r="AF62" s="234">
        <v>14788895</v>
      </c>
      <c r="AG62" s="432">
        <v>14954825.0445161</v>
      </c>
      <c r="AH62" s="432">
        <v>15494470.313639699</v>
      </c>
      <c r="AI62" s="432">
        <v>15268674.3826095</v>
      </c>
      <c r="AJ62" s="432">
        <v>15308553</v>
      </c>
      <c r="AK62" s="432">
        <v>15330082</v>
      </c>
      <c r="AL62" s="432">
        <v>15580644</v>
      </c>
      <c r="AM62" s="432">
        <v>15558303</v>
      </c>
      <c r="AN62" s="432">
        <v>15503743</v>
      </c>
    </row>
    <row r="63" spans="2:40" ht="15.6" thickBot="1">
      <c r="B63" s="79" t="s">
        <v>111</v>
      </c>
      <c r="C63" s="17">
        <v>0</v>
      </c>
      <c r="D63" s="17">
        <v>0</v>
      </c>
      <c r="E63" s="17">
        <v>0</v>
      </c>
      <c r="F63" s="17">
        <v>0</v>
      </c>
      <c r="G63" s="17">
        <v>0</v>
      </c>
      <c r="H63" s="17">
        <v>0</v>
      </c>
      <c r="I63" s="17">
        <v>0</v>
      </c>
      <c r="J63" s="17">
        <v>0</v>
      </c>
      <c r="K63" s="17">
        <v>0</v>
      </c>
      <c r="L63" s="17">
        <v>0</v>
      </c>
      <c r="M63" s="17">
        <v>0</v>
      </c>
      <c r="N63" s="17">
        <v>0</v>
      </c>
      <c r="O63" s="17">
        <v>0</v>
      </c>
      <c r="P63" s="234">
        <v>0</v>
      </c>
      <c r="Q63" s="234">
        <v>0</v>
      </c>
      <c r="R63" s="234">
        <v>0</v>
      </c>
      <c r="S63" s="350">
        <v>0</v>
      </c>
      <c r="T63" s="234">
        <v>0</v>
      </c>
      <c r="V63" s="79" t="s">
        <v>111</v>
      </c>
      <c r="W63" s="234"/>
      <c r="X63" s="234">
        <v>0</v>
      </c>
      <c r="Y63" s="234">
        <v>0</v>
      </c>
      <c r="Z63" s="234">
        <v>0</v>
      </c>
      <c r="AA63" s="234">
        <v>0</v>
      </c>
      <c r="AB63" s="234">
        <v>0</v>
      </c>
      <c r="AC63" s="234">
        <v>0</v>
      </c>
      <c r="AD63" s="234">
        <v>0</v>
      </c>
      <c r="AE63" s="234">
        <v>0</v>
      </c>
      <c r="AF63" s="234">
        <v>0</v>
      </c>
      <c r="AG63" s="435">
        <v>0</v>
      </c>
      <c r="AH63" s="435">
        <v>0</v>
      </c>
      <c r="AI63" s="435">
        <v>0</v>
      </c>
      <c r="AJ63" s="435">
        <v>0</v>
      </c>
      <c r="AK63" s="435">
        <v>0</v>
      </c>
      <c r="AL63" s="435">
        <v>0</v>
      </c>
      <c r="AM63" s="435">
        <v>0</v>
      </c>
      <c r="AN63" s="435">
        <v>0</v>
      </c>
    </row>
    <row r="64" spans="2:40" ht="15.6" thickBot="1">
      <c r="B64" s="79" t="s">
        <v>112</v>
      </c>
      <c r="C64" s="17">
        <v>0</v>
      </c>
      <c r="D64" s="17">
        <v>0</v>
      </c>
      <c r="E64" s="17">
        <v>0</v>
      </c>
      <c r="F64" s="17">
        <v>0</v>
      </c>
      <c r="G64" s="17">
        <v>0</v>
      </c>
      <c r="H64" s="17">
        <v>0</v>
      </c>
      <c r="I64" s="17">
        <v>0</v>
      </c>
      <c r="J64" s="17">
        <v>0</v>
      </c>
      <c r="K64" s="17">
        <v>0</v>
      </c>
      <c r="L64" s="17">
        <v>0</v>
      </c>
      <c r="M64" s="17">
        <v>0</v>
      </c>
      <c r="N64" s="17">
        <v>0</v>
      </c>
      <c r="O64" s="17">
        <v>0</v>
      </c>
      <c r="P64" s="234">
        <v>0</v>
      </c>
      <c r="Q64" s="234">
        <v>0</v>
      </c>
      <c r="R64" s="234">
        <v>0</v>
      </c>
      <c r="S64" s="350">
        <v>0</v>
      </c>
      <c r="T64" s="234">
        <v>0</v>
      </c>
      <c r="V64" s="79" t="s">
        <v>112</v>
      </c>
      <c r="W64" s="234"/>
      <c r="X64" s="234">
        <v>0</v>
      </c>
      <c r="Y64" s="234">
        <v>0</v>
      </c>
      <c r="Z64" s="234">
        <v>0</v>
      </c>
      <c r="AA64" s="234">
        <v>0</v>
      </c>
      <c r="AB64" s="234">
        <v>0</v>
      </c>
      <c r="AC64" s="234">
        <v>0</v>
      </c>
      <c r="AD64" s="234">
        <v>0</v>
      </c>
      <c r="AE64" s="234">
        <v>0</v>
      </c>
      <c r="AF64" s="234">
        <v>0</v>
      </c>
      <c r="AG64" s="435">
        <v>0</v>
      </c>
      <c r="AH64" s="435">
        <v>0</v>
      </c>
      <c r="AI64" s="435">
        <v>0</v>
      </c>
      <c r="AJ64" s="435">
        <v>0</v>
      </c>
      <c r="AK64" s="435">
        <v>0</v>
      </c>
      <c r="AL64" s="435">
        <v>0</v>
      </c>
      <c r="AM64" s="435">
        <v>0</v>
      </c>
      <c r="AN64" s="435">
        <v>0</v>
      </c>
    </row>
    <row r="65" spans="2:40" ht="15.6" thickBot="1">
      <c r="B65" s="79" t="s">
        <v>113</v>
      </c>
      <c r="C65" s="17">
        <v>6179860</v>
      </c>
      <c r="D65" s="17">
        <v>6424494</v>
      </c>
      <c r="E65" s="17">
        <v>6010730</v>
      </c>
      <c r="F65" s="17">
        <v>6258157</v>
      </c>
      <c r="G65" s="17">
        <v>6297004</v>
      </c>
      <c r="H65" s="17">
        <v>6827331</v>
      </c>
      <c r="I65" s="17">
        <v>6639257</v>
      </c>
      <c r="J65" s="17">
        <v>6898749</v>
      </c>
      <c r="K65" s="17">
        <v>7331560</v>
      </c>
      <c r="L65" s="17">
        <v>7055014</v>
      </c>
      <c r="M65" s="17">
        <v>8583520</v>
      </c>
      <c r="N65" s="17">
        <v>8026572</v>
      </c>
      <c r="O65" s="17">
        <v>8948239.9680000003</v>
      </c>
      <c r="P65" s="234">
        <v>8277346</v>
      </c>
      <c r="Q65" s="234">
        <v>9435310</v>
      </c>
      <c r="R65" s="234">
        <v>9613978</v>
      </c>
      <c r="S65" s="350">
        <v>9763450</v>
      </c>
      <c r="T65" s="234">
        <v>10246813</v>
      </c>
      <c r="V65" s="79" t="s">
        <v>113</v>
      </c>
      <c r="W65" s="234">
        <v>9772257</v>
      </c>
      <c r="X65" s="234">
        <v>10646635</v>
      </c>
      <c r="Y65" s="234">
        <v>11781603</v>
      </c>
      <c r="Z65" s="234">
        <v>12736745</v>
      </c>
      <c r="AA65" s="234">
        <v>12394270.37784477</v>
      </c>
      <c r="AB65" s="234">
        <v>11305597.126815099</v>
      </c>
      <c r="AC65" s="234">
        <v>10911807.259850301</v>
      </c>
      <c r="AD65" s="234">
        <v>10237184</v>
      </c>
      <c r="AE65" s="234">
        <v>10226286</v>
      </c>
      <c r="AF65" s="234">
        <v>10954598</v>
      </c>
      <c r="AG65" s="432">
        <v>10980145.982290599</v>
      </c>
      <c r="AH65" s="432">
        <v>11428837.2936296</v>
      </c>
      <c r="AI65" s="432">
        <v>10889727.482186699</v>
      </c>
      <c r="AJ65" s="432">
        <v>10575132</v>
      </c>
      <c r="AK65" s="432">
        <v>10128186</v>
      </c>
      <c r="AL65" s="432">
        <v>9847153</v>
      </c>
      <c r="AM65" s="432">
        <v>9646948</v>
      </c>
      <c r="AN65" s="432">
        <v>9120976</v>
      </c>
    </row>
    <row r="66" spans="2:40" ht="15.6" thickBot="1">
      <c r="B66" s="79" t="s">
        <v>101</v>
      </c>
      <c r="C66" s="17">
        <v>67802</v>
      </c>
      <c r="D66" s="17">
        <v>65015</v>
      </c>
      <c r="E66" s="17">
        <v>58212</v>
      </c>
      <c r="F66" s="17">
        <v>60609</v>
      </c>
      <c r="G66" s="17">
        <v>60989</v>
      </c>
      <c r="H66" s="17">
        <v>93676</v>
      </c>
      <c r="I66" s="17">
        <v>97570</v>
      </c>
      <c r="J66" s="17">
        <v>97748</v>
      </c>
      <c r="K66" s="17">
        <v>96536</v>
      </c>
      <c r="L66" s="17">
        <v>106428</v>
      </c>
      <c r="M66" s="17">
        <v>96500</v>
      </c>
      <c r="N66" s="17">
        <v>70755</v>
      </c>
      <c r="O66" s="17">
        <v>78723.960999999996</v>
      </c>
      <c r="P66" s="234">
        <v>128094</v>
      </c>
      <c r="Q66" s="234">
        <v>174641</v>
      </c>
      <c r="R66" s="234">
        <v>176565</v>
      </c>
      <c r="S66" s="234">
        <v>180300</v>
      </c>
      <c r="T66" s="234">
        <v>168915</v>
      </c>
      <c r="V66" s="79" t="s">
        <v>101</v>
      </c>
      <c r="W66" s="234">
        <v>164657</v>
      </c>
      <c r="X66" s="234">
        <v>144969</v>
      </c>
      <c r="Y66" s="234">
        <v>148509</v>
      </c>
      <c r="Z66" s="234">
        <v>166207</v>
      </c>
      <c r="AA66" s="234">
        <v>174810.26892863633</v>
      </c>
      <c r="AB66" s="234">
        <v>160024.172905552</v>
      </c>
      <c r="AC66" s="234">
        <v>109706.43604605099</v>
      </c>
      <c r="AD66" s="234">
        <v>158235</v>
      </c>
      <c r="AE66" s="234">
        <v>165240</v>
      </c>
      <c r="AF66" s="234">
        <v>201501</v>
      </c>
      <c r="AG66" s="432">
        <v>202675.97530593301</v>
      </c>
      <c r="AH66" s="432">
        <v>181949.32889939699</v>
      </c>
      <c r="AI66" s="432">
        <v>164976.19935469699</v>
      </c>
      <c r="AJ66" s="432">
        <v>153820</v>
      </c>
      <c r="AK66" s="432">
        <v>144949</v>
      </c>
      <c r="AL66" s="432">
        <v>149651</v>
      </c>
      <c r="AM66" s="432">
        <v>149329</v>
      </c>
      <c r="AN66" s="432">
        <v>123514</v>
      </c>
    </row>
    <row r="67" spans="2:40" ht="15.6" thickBot="1">
      <c r="B67" s="79" t="s">
        <v>114</v>
      </c>
      <c r="C67" s="17">
        <v>415450</v>
      </c>
      <c r="D67" s="17">
        <v>504264</v>
      </c>
      <c r="E67" s="17">
        <v>463029</v>
      </c>
      <c r="F67" s="17">
        <v>448246</v>
      </c>
      <c r="G67" s="17">
        <v>464027</v>
      </c>
      <c r="H67" s="17">
        <v>591278</v>
      </c>
      <c r="I67" s="17">
        <v>642483</v>
      </c>
      <c r="J67" s="17">
        <v>724702</v>
      </c>
      <c r="K67" s="17">
        <v>834493</v>
      </c>
      <c r="L67" s="17">
        <v>791388</v>
      </c>
      <c r="M67" s="17">
        <v>965854</v>
      </c>
      <c r="N67" s="17">
        <v>907704</v>
      </c>
      <c r="O67" s="17">
        <v>1018011.673</v>
      </c>
      <c r="P67" s="234">
        <v>1608436</v>
      </c>
      <c r="Q67" s="234">
        <v>1700617</v>
      </c>
      <c r="R67" s="234">
        <v>1816483</v>
      </c>
      <c r="S67" s="234">
        <v>2247971</v>
      </c>
      <c r="T67" s="234">
        <v>256432</v>
      </c>
      <c r="V67" s="79" t="s">
        <v>114</v>
      </c>
      <c r="W67" s="234">
        <v>247997</v>
      </c>
      <c r="X67" s="234">
        <v>292548</v>
      </c>
      <c r="Y67" s="234">
        <v>283085</v>
      </c>
      <c r="Z67" s="234">
        <v>292707</v>
      </c>
      <c r="AA67" s="234">
        <v>270136.17092449783</v>
      </c>
      <c r="AB67" s="234">
        <v>229652.770569418</v>
      </c>
      <c r="AC67" s="234">
        <v>210657.54535000699</v>
      </c>
      <c r="AD67" s="234">
        <v>142836</v>
      </c>
      <c r="AE67" s="234">
        <v>136201</v>
      </c>
      <c r="AF67" s="234">
        <v>138937</v>
      </c>
      <c r="AG67" s="432">
        <v>164719.67527358301</v>
      </c>
      <c r="AH67" s="432">
        <v>180799.357289576</v>
      </c>
      <c r="AI67" s="432">
        <v>155535.555333592</v>
      </c>
      <c r="AJ67" s="432">
        <v>143317</v>
      </c>
      <c r="AK67" s="432">
        <v>137575</v>
      </c>
      <c r="AL67" s="432">
        <v>123827</v>
      </c>
      <c r="AM67" s="432">
        <v>127494</v>
      </c>
      <c r="AN67" s="432">
        <v>115007</v>
      </c>
    </row>
    <row r="68" spans="2:40" ht="15.6" thickBot="1">
      <c r="B68" s="79" t="s">
        <v>115</v>
      </c>
      <c r="C68" s="17">
        <v>0</v>
      </c>
      <c r="D68" s="17">
        <v>7401</v>
      </c>
      <c r="E68" s="17">
        <v>2980</v>
      </c>
      <c r="F68" s="17">
        <v>7459</v>
      </c>
      <c r="G68" s="17">
        <v>7074</v>
      </c>
      <c r="H68" s="17">
        <v>22514</v>
      </c>
      <c r="I68" s="17">
        <v>23831</v>
      </c>
      <c r="J68" s="17">
        <v>63565</v>
      </c>
      <c r="K68" s="17">
        <v>61386</v>
      </c>
      <c r="L68" s="17">
        <v>220311</v>
      </c>
      <c r="M68" s="17">
        <v>239071</v>
      </c>
      <c r="N68" s="17">
        <v>213124</v>
      </c>
      <c r="O68" s="17">
        <v>220874.481</v>
      </c>
      <c r="P68" s="234">
        <v>0</v>
      </c>
      <c r="Q68" s="234">
        <v>224684</v>
      </c>
      <c r="R68" s="234">
        <v>0</v>
      </c>
      <c r="S68" s="234">
        <v>0</v>
      </c>
      <c r="T68" s="234">
        <v>0</v>
      </c>
      <c r="V68" s="79" t="s">
        <v>115</v>
      </c>
      <c r="W68" s="234"/>
      <c r="X68" s="234">
        <v>0</v>
      </c>
      <c r="Y68" s="234">
        <v>0</v>
      </c>
      <c r="Z68" s="234">
        <v>0</v>
      </c>
      <c r="AA68" s="234">
        <v>0</v>
      </c>
      <c r="AB68" s="234">
        <v>0</v>
      </c>
      <c r="AC68" s="234">
        <v>0</v>
      </c>
      <c r="AD68" s="234">
        <v>0</v>
      </c>
      <c r="AE68" s="234">
        <v>0</v>
      </c>
      <c r="AF68" s="234">
        <v>0</v>
      </c>
      <c r="AG68" s="435">
        <v>0</v>
      </c>
      <c r="AH68" s="435">
        <v>0</v>
      </c>
      <c r="AI68" s="435">
        <v>0</v>
      </c>
      <c r="AJ68" s="435">
        <v>0</v>
      </c>
      <c r="AK68" s="435">
        <v>0</v>
      </c>
      <c r="AL68" s="435">
        <v>0</v>
      </c>
      <c r="AM68" s="435">
        <v>0</v>
      </c>
      <c r="AN68" s="435">
        <v>0</v>
      </c>
    </row>
    <row r="69" spans="2:40" ht="15.6" thickBot="1">
      <c r="B69" s="79" t="s">
        <v>116</v>
      </c>
      <c r="C69" s="17">
        <v>0</v>
      </c>
      <c r="D69" s="17">
        <v>0</v>
      </c>
      <c r="E69" s="17">
        <v>0</v>
      </c>
      <c r="F69" s="17">
        <v>0</v>
      </c>
      <c r="G69" s="17">
        <v>0</v>
      </c>
      <c r="H69" s="17">
        <v>0</v>
      </c>
      <c r="I69" s="17">
        <v>0</v>
      </c>
      <c r="J69" s="17">
        <v>0</v>
      </c>
      <c r="K69" s="17">
        <v>0</v>
      </c>
      <c r="L69" s="17">
        <v>1390</v>
      </c>
      <c r="M69" s="17">
        <v>0</v>
      </c>
      <c r="N69" s="17">
        <v>1782</v>
      </c>
      <c r="O69" s="17">
        <v>409.58699999999999</v>
      </c>
      <c r="P69" s="234">
        <v>0</v>
      </c>
      <c r="Q69" s="234">
        <v>379</v>
      </c>
      <c r="R69" s="234">
        <v>0</v>
      </c>
      <c r="S69" s="234">
        <v>0</v>
      </c>
      <c r="T69" s="234">
        <v>0</v>
      </c>
      <c r="V69" s="79" t="s">
        <v>116</v>
      </c>
      <c r="W69" s="234"/>
      <c r="X69" s="234">
        <v>0</v>
      </c>
      <c r="Y69" s="234">
        <v>0</v>
      </c>
      <c r="Z69" s="234">
        <v>0</v>
      </c>
      <c r="AA69" s="234"/>
      <c r="AB69" s="234"/>
      <c r="AC69" s="234"/>
      <c r="AD69" s="234" t="s">
        <v>117</v>
      </c>
      <c r="AE69" s="234"/>
      <c r="AF69" s="234"/>
      <c r="AG69" s="435"/>
      <c r="AH69" s="435"/>
      <c r="AI69" s="435"/>
      <c r="AJ69" s="435">
        <v>0</v>
      </c>
      <c r="AK69" s="435">
        <v>0</v>
      </c>
      <c r="AL69" s="435">
        <v>0</v>
      </c>
      <c r="AM69" s="435">
        <v>0</v>
      </c>
      <c r="AN69" s="435">
        <v>0</v>
      </c>
    </row>
    <row r="70" spans="2:40" ht="15.6" thickBot="1">
      <c r="B70" s="79" t="s">
        <v>102</v>
      </c>
      <c r="C70" s="17">
        <v>0</v>
      </c>
      <c r="D70" s="17">
        <v>0</v>
      </c>
      <c r="E70" s="17">
        <v>1216</v>
      </c>
      <c r="F70" s="17">
        <v>151</v>
      </c>
      <c r="G70" s="17">
        <v>2</v>
      </c>
      <c r="H70" s="17">
        <v>335</v>
      </c>
      <c r="I70" s="17">
        <v>389</v>
      </c>
      <c r="J70" s="17">
        <v>337</v>
      </c>
      <c r="K70" s="17">
        <v>337</v>
      </c>
      <c r="L70" s="17">
        <v>335</v>
      </c>
      <c r="M70" s="17">
        <v>337</v>
      </c>
      <c r="N70" s="17">
        <v>337</v>
      </c>
      <c r="O70" s="17">
        <v>336.62700000000001</v>
      </c>
      <c r="P70" s="348">
        <v>17287</v>
      </c>
      <c r="Q70" s="234">
        <v>19267</v>
      </c>
      <c r="R70" s="234">
        <v>337</v>
      </c>
      <c r="S70" s="234">
        <v>337</v>
      </c>
      <c r="T70" s="234">
        <v>335</v>
      </c>
      <c r="V70" s="79" t="s">
        <v>102</v>
      </c>
      <c r="W70" s="234">
        <v>0</v>
      </c>
      <c r="X70" s="234">
        <v>335</v>
      </c>
      <c r="Y70" s="234">
        <v>336</v>
      </c>
      <c r="Z70" s="234">
        <v>335</v>
      </c>
      <c r="AA70" s="234"/>
      <c r="AB70" s="234"/>
      <c r="AC70" s="234"/>
      <c r="AD70" s="234" t="s">
        <v>117</v>
      </c>
      <c r="AE70" s="234"/>
      <c r="AF70" s="234"/>
      <c r="AG70" s="435"/>
      <c r="AH70" s="435"/>
      <c r="AI70" s="435"/>
      <c r="AJ70" s="435"/>
      <c r="AK70" s="435">
        <v>0</v>
      </c>
      <c r="AL70" s="435">
        <v>0</v>
      </c>
      <c r="AM70" s="435">
        <v>0</v>
      </c>
      <c r="AN70" s="435">
        <v>0</v>
      </c>
    </row>
    <row r="71" spans="2:40" ht="15.6" thickBot="1">
      <c r="B71" s="77" t="s">
        <v>118</v>
      </c>
      <c r="C71" s="19">
        <v>32835212</v>
      </c>
      <c r="D71" s="19">
        <v>36987771</v>
      </c>
      <c r="E71" s="19">
        <v>34928799</v>
      </c>
      <c r="F71" s="19">
        <v>34199379</v>
      </c>
      <c r="G71" s="19">
        <v>34509162</v>
      </c>
      <c r="H71" s="19">
        <v>37943640</v>
      </c>
      <c r="I71" s="19">
        <v>37815662</v>
      </c>
      <c r="J71" s="19">
        <v>38832598</v>
      </c>
      <c r="K71" s="19">
        <v>39632012</v>
      </c>
      <c r="L71" s="19">
        <v>39343463</v>
      </c>
      <c r="M71" s="19">
        <v>42843643</v>
      </c>
      <c r="N71" s="19">
        <v>40731520</v>
      </c>
      <c r="O71" s="19">
        <v>42872111.616999999</v>
      </c>
      <c r="P71" s="237">
        <v>44485284</v>
      </c>
      <c r="Q71" s="237">
        <v>48165046</v>
      </c>
      <c r="R71" s="237">
        <v>52183396</v>
      </c>
      <c r="S71" s="237">
        <v>51556960</v>
      </c>
      <c r="T71" s="237">
        <v>51028083</v>
      </c>
      <c r="V71" s="77" t="s">
        <v>118</v>
      </c>
      <c r="W71" s="237">
        <v>53193322</v>
      </c>
      <c r="X71" s="237">
        <v>54715912</v>
      </c>
      <c r="Y71" s="237">
        <v>59209633</v>
      </c>
      <c r="Z71" s="237">
        <v>65011883</v>
      </c>
      <c r="AA71" s="237">
        <v>65299932.469282694</v>
      </c>
      <c r="AB71" s="237">
        <v>63060675.742982067</v>
      </c>
      <c r="AC71" s="237">
        <v>60055953.916086271</v>
      </c>
      <c r="AD71" s="237">
        <v>58809715</v>
      </c>
      <c r="AE71" s="237">
        <v>58542285</v>
      </c>
      <c r="AF71" s="237">
        <v>60593314</v>
      </c>
      <c r="AG71" s="436">
        <v>63237815.507640451</v>
      </c>
      <c r="AH71" s="436">
        <v>63453254.723690934</v>
      </c>
      <c r="AI71" s="436">
        <v>64149355.698535122</v>
      </c>
      <c r="AJ71" s="436">
        <f>+SUM(AJ56:AJ70)</f>
        <v>65072865</v>
      </c>
      <c r="AK71" s="436">
        <v>64698903</v>
      </c>
      <c r="AL71" s="436">
        <v>64409918</v>
      </c>
      <c r="AM71" s="436">
        <v>65449714</v>
      </c>
      <c r="AN71" s="436">
        <v>64608274</v>
      </c>
    </row>
    <row r="72" spans="2:40" ht="15.6" thickBot="1">
      <c r="B72" s="85" t="s">
        <v>119</v>
      </c>
      <c r="C72" s="20">
        <v>38508385</v>
      </c>
      <c r="D72" s="20">
        <v>43408501</v>
      </c>
      <c r="E72" s="20">
        <v>41580022</v>
      </c>
      <c r="F72" s="20">
        <v>40714888</v>
      </c>
      <c r="G72" s="20">
        <v>41898304</v>
      </c>
      <c r="H72" s="20">
        <v>44967854</v>
      </c>
      <c r="I72" s="20">
        <v>45027284</v>
      </c>
      <c r="J72" s="20">
        <v>47265664</v>
      </c>
      <c r="K72" s="20">
        <v>48240416</v>
      </c>
      <c r="L72" s="20">
        <v>48793244</v>
      </c>
      <c r="M72" s="20">
        <v>51340270</v>
      </c>
      <c r="N72" s="20">
        <v>49902156</v>
      </c>
      <c r="O72" s="20">
        <v>52280266.160999998</v>
      </c>
      <c r="P72" s="238">
        <v>54194069</v>
      </c>
      <c r="Q72" s="238">
        <v>57636388</v>
      </c>
      <c r="R72" s="238">
        <v>62624186</v>
      </c>
      <c r="S72" s="238">
        <v>62574311</v>
      </c>
      <c r="T72" s="238">
        <v>61698186</v>
      </c>
      <c r="V72" s="85" t="s">
        <v>119</v>
      </c>
      <c r="W72" s="238">
        <v>64009251</v>
      </c>
      <c r="X72" s="238">
        <v>66190347</v>
      </c>
      <c r="Y72" s="238">
        <v>71831522</v>
      </c>
      <c r="Z72" s="238">
        <v>78733854</v>
      </c>
      <c r="AA72" s="238">
        <v>80124329.937444985</v>
      </c>
      <c r="AB72" s="238">
        <v>75370216.002609923</v>
      </c>
      <c r="AC72" s="238">
        <v>72758663.130352393</v>
      </c>
      <c r="AD72" s="238">
        <v>71217176</v>
      </c>
      <c r="AE72" s="238">
        <v>71388375</v>
      </c>
      <c r="AF72" s="238">
        <v>73480910</v>
      </c>
      <c r="AG72" s="437">
        <v>76641269.636514023</v>
      </c>
      <c r="AH72" s="437">
        <v>76995347.157637283</v>
      </c>
      <c r="AI72" s="437">
        <v>78617479.924210995</v>
      </c>
      <c r="AJ72" s="437">
        <f>+AJ71+AJ54</f>
        <v>77081782</v>
      </c>
      <c r="AK72" s="437">
        <v>77487171</v>
      </c>
      <c r="AL72" s="437">
        <v>76130262</v>
      </c>
      <c r="AM72" s="437">
        <v>76733410</v>
      </c>
      <c r="AN72" s="437">
        <v>76070853</v>
      </c>
    </row>
    <row r="73" spans="2:40" ht="15.6" thickBot="1">
      <c r="B73" s="88"/>
      <c r="C73" s="21"/>
      <c r="D73" s="21"/>
      <c r="E73" s="21"/>
      <c r="F73" s="21"/>
      <c r="G73" s="21"/>
      <c r="H73" s="21"/>
      <c r="I73" s="21"/>
      <c r="J73" s="21"/>
      <c r="K73" s="21"/>
      <c r="L73" s="21"/>
      <c r="M73" s="21"/>
      <c r="N73" s="21"/>
      <c r="O73" s="21"/>
      <c r="P73" s="242"/>
      <c r="S73" s="242"/>
      <c r="T73" s="242"/>
      <c r="V73" s="88"/>
      <c r="W73" s="242"/>
      <c r="X73" s="242">
        <v>0</v>
      </c>
      <c r="Y73" s="242">
        <v>0</v>
      </c>
      <c r="Z73" s="242"/>
      <c r="AA73" s="242"/>
      <c r="AB73" s="242"/>
      <c r="AC73" s="242"/>
      <c r="AD73" s="242"/>
      <c r="AE73" s="242"/>
      <c r="AF73" s="242"/>
      <c r="AG73" s="438"/>
      <c r="AH73" s="438"/>
      <c r="AI73" s="438"/>
      <c r="AJ73" s="438"/>
      <c r="AK73" s="438"/>
      <c r="AL73" s="438"/>
      <c r="AM73" s="438"/>
      <c r="AN73" s="438"/>
    </row>
    <row r="74" spans="2:40" ht="15.6" thickBot="1">
      <c r="B74" s="75" t="s">
        <v>120</v>
      </c>
      <c r="C74" s="22"/>
      <c r="D74" s="22"/>
      <c r="E74" s="22"/>
      <c r="F74" s="22"/>
      <c r="G74" s="22"/>
      <c r="H74" s="22"/>
      <c r="I74" s="22"/>
      <c r="J74" s="22"/>
      <c r="K74" s="22"/>
      <c r="L74" s="22"/>
      <c r="M74" s="22"/>
      <c r="N74" s="22"/>
      <c r="O74" s="22"/>
      <c r="P74" s="239"/>
      <c r="Q74" s="239"/>
      <c r="R74" s="239"/>
      <c r="S74" s="239"/>
      <c r="T74" s="239"/>
      <c r="V74" s="75" t="s">
        <v>120</v>
      </c>
      <c r="W74" s="239"/>
      <c r="X74" s="239"/>
      <c r="Y74" s="239"/>
      <c r="Z74" s="239"/>
      <c r="AA74" s="239"/>
      <c r="AB74" s="239"/>
      <c r="AC74" s="239"/>
      <c r="AD74" s="239"/>
      <c r="AE74" s="239"/>
      <c r="AF74" s="239"/>
      <c r="AG74" s="439"/>
      <c r="AH74" s="439"/>
      <c r="AI74" s="439"/>
      <c r="AJ74" s="439"/>
      <c r="AK74" s="439"/>
      <c r="AL74" s="439"/>
      <c r="AM74" s="439"/>
      <c r="AN74" s="439"/>
    </row>
    <row r="75" spans="2:40" ht="15.6" thickBot="1">
      <c r="B75" s="77" t="s">
        <v>121</v>
      </c>
      <c r="C75" s="23"/>
      <c r="D75" s="23"/>
      <c r="E75" s="23"/>
      <c r="F75" s="23"/>
      <c r="G75" s="23"/>
      <c r="H75" s="23"/>
      <c r="I75" s="23"/>
      <c r="J75" s="23"/>
      <c r="K75" s="23"/>
      <c r="L75" s="23"/>
      <c r="M75" s="23"/>
      <c r="N75" s="23"/>
      <c r="O75" s="23"/>
      <c r="P75" s="240"/>
      <c r="Q75" s="240"/>
      <c r="R75" s="240"/>
      <c r="S75" s="240"/>
      <c r="T75" s="240"/>
      <c r="V75" s="77" t="s">
        <v>121</v>
      </c>
      <c r="W75" s="240"/>
      <c r="X75" s="240"/>
      <c r="Y75" s="240"/>
      <c r="Z75" s="240"/>
      <c r="AA75" s="240"/>
      <c r="AB75" s="240"/>
      <c r="AC75" s="240"/>
      <c r="AD75" s="240"/>
      <c r="AE75" s="240"/>
      <c r="AF75" s="240"/>
      <c r="AG75" s="440"/>
      <c r="AH75" s="440"/>
      <c r="AI75" s="440"/>
      <c r="AJ75" s="440"/>
      <c r="AK75" s="440"/>
      <c r="AL75" s="440"/>
      <c r="AM75" s="440"/>
      <c r="AN75" s="440"/>
    </row>
    <row r="76" spans="2:40" ht="15.6" thickBot="1">
      <c r="B76" s="79" t="s">
        <v>122</v>
      </c>
      <c r="C76" s="17">
        <v>1674203</v>
      </c>
      <c r="D76" s="17">
        <v>1603839</v>
      </c>
      <c r="E76" s="17">
        <v>1412122</v>
      </c>
      <c r="F76" s="17">
        <v>1563656</v>
      </c>
      <c r="G76" s="17">
        <v>1614296</v>
      </c>
      <c r="H76" s="17">
        <v>1751632</v>
      </c>
      <c r="I76" s="17">
        <v>1592926</v>
      </c>
      <c r="J76" s="17">
        <v>1406427</v>
      </c>
      <c r="K76" s="17">
        <v>1787726</v>
      </c>
      <c r="L76" s="17">
        <v>1698041</v>
      </c>
      <c r="M76" s="17">
        <v>2222137</v>
      </c>
      <c r="N76" s="17">
        <v>2360855</v>
      </c>
      <c r="O76" s="17">
        <v>1590591.1680000001</v>
      </c>
      <c r="P76" s="234">
        <v>1266015</v>
      </c>
      <c r="Q76" s="234">
        <v>1586526</v>
      </c>
      <c r="R76" s="234">
        <v>2772660</v>
      </c>
      <c r="S76" s="234">
        <v>3029718</v>
      </c>
      <c r="T76" s="234">
        <v>2866267</v>
      </c>
      <c r="V76" s="79" t="s">
        <v>122</v>
      </c>
      <c r="W76" s="234">
        <v>2581547</v>
      </c>
      <c r="X76" s="234">
        <v>2034435</v>
      </c>
      <c r="Y76" s="234">
        <v>1866502</v>
      </c>
      <c r="Z76" s="234">
        <v>2080458</v>
      </c>
      <c r="AA76" s="234">
        <v>2370843.5887758983</v>
      </c>
      <c r="AB76" s="234">
        <v>4093471.5831333799</v>
      </c>
      <c r="AC76" s="234">
        <v>4241385.3887944501</v>
      </c>
      <c r="AD76" s="234">
        <v>2477276</v>
      </c>
      <c r="AE76" s="234">
        <v>1981023</v>
      </c>
      <c r="AF76" s="234">
        <v>2673395</v>
      </c>
      <c r="AG76" s="417">
        <v>2897208.3535316498</v>
      </c>
      <c r="AH76" s="417">
        <v>2491673.18585914</v>
      </c>
      <c r="AI76" s="417">
        <v>2815301.8036424303</v>
      </c>
      <c r="AJ76" s="417">
        <v>1613563</v>
      </c>
      <c r="AK76" s="417">
        <v>1644927</v>
      </c>
      <c r="AL76" s="417">
        <v>1753654</v>
      </c>
      <c r="AM76" s="417">
        <v>2913690</v>
      </c>
      <c r="AN76" s="417">
        <v>1015471</v>
      </c>
    </row>
    <row r="77" spans="2:40" ht="15.6" thickBot="1">
      <c r="B77" s="79" t="s">
        <v>123</v>
      </c>
      <c r="C77" s="17">
        <v>905227</v>
      </c>
      <c r="D77" s="17">
        <v>779013</v>
      </c>
      <c r="E77" s="17">
        <v>1206346</v>
      </c>
      <c r="F77" s="17">
        <v>1133748</v>
      </c>
      <c r="G77" s="17">
        <v>762854</v>
      </c>
      <c r="H77" s="17">
        <v>635442</v>
      </c>
      <c r="I77" s="17">
        <v>1271533</v>
      </c>
      <c r="J77" s="17">
        <v>1202679</v>
      </c>
      <c r="K77" s="17">
        <v>887582</v>
      </c>
      <c r="L77" s="17">
        <v>973517</v>
      </c>
      <c r="M77" s="17">
        <v>1703190</v>
      </c>
      <c r="N77" s="17">
        <v>1444107</v>
      </c>
      <c r="O77" s="17">
        <v>1194236.534</v>
      </c>
      <c r="P77" s="234">
        <v>996573</v>
      </c>
      <c r="Q77" s="234">
        <v>2864357</v>
      </c>
      <c r="R77" s="234">
        <v>2328817</v>
      </c>
      <c r="S77" s="234">
        <v>1364141</v>
      </c>
      <c r="T77" s="234">
        <v>949140</v>
      </c>
      <c r="V77" s="79" t="s">
        <v>123</v>
      </c>
      <c r="W77" s="234">
        <v>1781819</v>
      </c>
      <c r="X77" s="234">
        <v>1755325</v>
      </c>
      <c r="Y77" s="234">
        <v>1548931</v>
      </c>
      <c r="Z77" s="234">
        <v>1704252</v>
      </c>
      <c r="AA77" s="234">
        <v>3593768.2757746279</v>
      </c>
      <c r="AB77" s="234">
        <v>1968371.2759768502</v>
      </c>
      <c r="AC77" s="234">
        <v>1755732.5821753899</v>
      </c>
      <c r="AD77" s="234">
        <v>1681937</v>
      </c>
      <c r="AE77" s="234">
        <v>2969042</v>
      </c>
      <c r="AF77" s="234">
        <v>1791810</v>
      </c>
      <c r="AG77" s="432">
        <v>1414041.1786498202</v>
      </c>
      <c r="AH77" s="432">
        <v>1928440.4680170801</v>
      </c>
      <c r="AI77" s="432">
        <v>2735941.56109739</v>
      </c>
      <c r="AJ77" s="432">
        <v>1740867</v>
      </c>
      <c r="AK77" s="432">
        <v>1839389</v>
      </c>
      <c r="AL77" s="432">
        <v>1668084</v>
      </c>
      <c r="AM77" s="432">
        <v>2711295</v>
      </c>
      <c r="AN77" s="432">
        <v>2241573</v>
      </c>
    </row>
    <row r="78" spans="2:40" ht="15.6" thickBot="1">
      <c r="B78" s="79" t="s">
        <v>124</v>
      </c>
      <c r="C78" s="17">
        <v>0</v>
      </c>
      <c r="D78" s="17">
        <v>53</v>
      </c>
      <c r="E78" s="17">
        <v>68400</v>
      </c>
      <c r="F78" s="17">
        <v>2075</v>
      </c>
      <c r="G78" s="17">
        <v>99</v>
      </c>
      <c r="H78" s="17">
        <v>0</v>
      </c>
      <c r="I78" s="17">
        <v>0</v>
      </c>
      <c r="J78" s="17">
        <v>0</v>
      </c>
      <c r="K78" s="17">
        <v>62</v>
      </c>
      <c r="L78" s="17">
        <v>59</v>
      </c>
      <c r="M78" s="17">
        <v>75</v>
      </c>
      <c r="N78" s="17">
        <v>73</v>
      </c>
      <c r="O78" s="17">
        <v>0</v>
      </c>
      <c r="P78" s="234">
        <v>62</v>
      </c>
      <c r="Q78" s="234">
        <v>67</v>
      </c>
      <c r="R78" s="234">
        <v>68</v>
      </c>
      <c r="S78" s="234">
        <v>51</v>
      </c>
      <c r="T78" s="234">
        <v>0</v>
      </c>
      <c r="V78" s="79" t="s">
        <v>124</v>
      </c>
      <c r="W78" s="234">
        <v>0</v>
      </c>
      <c r="X78" s="234">
        <v>0</v>
      </c>
      <c r="Y78" s="234">
        <v>0</v>
      </c>
      <c r="Z78" s="234">
        <v>0</v>
      </c>
      <c r="AA78" s="234">
        <v>0</v>
      </c>
      <c r="AB78" s="234">
        <v>0</v>
      </c>
      <c r="AC78" s="234">
        <v>0</v>
      </c>
      <c r="AD78" s="234">
        <v>0</v>
      </c>
      <c r="AE78" s="234">
        <v>0</v>
      </c>
      <c r="AF78" s="234">
        <v>0</v>
      </c>
      <c r="AG78" s="435">
        <v>0</v>
      </c>
      <c r="AH78" s="435">
        <v>0</v>
      </c>
      <c r="AI78" s="435">
        <v>0</v>
      </c>
      <c r="AJ78" s="435">
        <v>0</v>
      </c>
      <c r="AK78" s="435">
        <v>0</v>
      </c>
      <c r="AL78" s="435">
        <v>0</v>
      </c>
      <c r="AM78" s="435">
        <v>0</v>
      </c>
      <c r="AN78" s="435">
        <v>0</v>
      </c>
    </row>
    <row r="79" spans="2:40" ht="15.6" thickBot="1">
      <c r="B79" s="79" t="s">
        <v>125</v>
      </c>
      <c r="C79" s="17">
        <v>73253</v>
      </c>
      <c r="D79" s="17">
        <v>83690</v>
      </c>
      <c r="E79" s="17">
        <v>61445</v>
      </c>
      <c r="F79" s="17">
        <v>70305</v>
      </c>
      <c r="G79" s="17">
        <v>84674</v>
      </c>
      <c r="H79" s="17">
        <v>99330</v>
      </c>
      <c r="I79" s="17">
        <v>89182</v>
      </c>
      <c r="J79" s="17">
        <v>91977</v>
      </c>
      <c r="K79" s="17">
        <v>117996</v>
      </c>
      <c r="L79" s="17">
        <v>101658</v>
      </c>
      <c r="M79" s="17">
        <v>95984</v>
      </c>
      <c r="N79" s="17">
        <v>102107</v>
      </c>
      <c r="O79" s="17">
        <v>128523.75199999999</v>
      </c>
      <c r="P79" s="234">
        <v>120979</v>
      </c>
      <c r="Q79" s="234">
        <v>108104</v>
      </c>
      <c r="R79" s="234">
        <v>117147</v>
      </c>
      <c r="S79" s="234">
        <v>138087</v>
      </c>
      <c r="T79" s="234">
        <v>140154</v>
      </c>
      <c r="V79" s="79" t="s">
        <v>125</v>
      </c>
      <c r="W79" s="234">
        <v>118930</v>
      </c>
      <c r="X79" s="234">
        <v>128620</v>
      </c>
      <c r="Y79" s="234">
        <v>162656</v>
      </c>
      <c r="Z79" s="234">
        <v>165248</v>
      </c>
      <c r="AA79" s="234">
        <v>134211.59528957563</v>
      </c>
      <c r="AB79" s="234">
        <v>151470.060710914</v>
      </c>
      <c r="AC79" s="234">
        <v>185766.15631291299</v>
      </c>
      <c r="AD79" s="234">
        <v>174948</v>
      </c>
      <c r="AE79" s="234">
        <v>149909</v>
      </c>
      <c r="AF79" s="234">
        <v>170018</v>
      </c>
      <c r="AG79" s="432">
        <v>197994.785453872</v>
      </c>
      <c r="AH79" s="432">
        <v>193473.69343917401</v>
      </c>
      <c r="AI79" s="432">
        <v>156025.02150293099</v>
      </c>
      <c r="AJ79" s="432">
        <v>177733</v>
      </c>
      <c r="AK79" s="432">
        <v>218964</v>
      </c>
      <c r="AL79" s="432">
        <v>209082</v>
      </c>
      <c r="AM79" s="432">
        <v>163008</v>
      </c>
      <c r="AN79" s="432">
        <v>174365</v>
      </c>
    </row>
    <row r="80" spans="2:40" ht="15.6" thickBot="1">
      <c r="B80" s="79" t="s">
        <v>99</v>
      </c>
      <c r="C80" s="17">
        <v>245065</v>
      </c>
      <c r="D80" s="17">
        <v>407912</v>
      </c>
      <c r="E80" s="17">
        <v>494984</v>
      </c>
      <c r="F80" s="17">
        <v>635223</v>
      </c>
      <c r="G80" s="17">
        <v>799047</v>
      </c>
      <c r="H80" s="17">
        <v>251656</v>
      </c>
      <c r="I80" s="17">
        <v>380708</v>
      </c>
      <c r="J80" s="17">
        <v>518227</v>
      </c>
      <c r="K80" s="17">
        <v>589799</v>
      </c>
      <c r="L80" s="17">
        <v>268197</v>
      </c>
      <c r="M80" s="17">
        <v>357015</v>
      </c>
      <c r="N80" s="17">
        <v>470736</v>
      </c>
      <c r="O80" s="17">
        <v>618913.03799999994</v>
      </c>
      <c r="P80" s="234">
        <v>376021</v>
      </c>
      <c r="Q80" s="234">
        <v>547982</v>
      </c>
      <c r="R80" s="234">
        <v>644816</v>
      </c>
      <c r="S80" s="234">
        <v>763735</v>
      </c>
      <c r="T80" s="234">
        <v>369353</v>
      </c>
      <c r="V80" s="79" t="s">
        <v>99</v>
      </c>
      <c r="W80" s="234">
        <v>382270</v>
      </c>
      <c r="X80" s="234">
        <v>392333</v>
      </c>
      <c r="Y80" s="234">
        <v>487252</v>
      </c>
      <c r="Z80" s="234">
        <v>629568</v>
      </c>
      <c r="AA80" s="234">
        <v>509761.40545463003</v>
      </c>
      <c r="AB80" s="234">
        <v>386184.70880042604</v>
      </c>
      <c r="AC80" s="234">
        <v>340949.51671756199</v>
      </c>
      <c r="AD80" s="234">
        <v>361140</v>
      </c>
      <c r="AE80" s="234">
        <v>412922</v>
      </c>
      <c r="AF80" s="234">
        <v>423264</v>
      </c>
      <c r="AG80" s="432">
        <v>638733.20385662094</v>
      </c>
      <c r="AH80" s="432">
        <v>564879.10784980294</v>
      </c>
      <c r="AI80" s="432">
        <v>538632.68596122402</v>
      </c>
      <c r="AJ80" s="432">
        <v>403460</v>
      </c>
      <c r="AK80" s="432">
        <v>516231</v>
      </c>
      <c r="AL80" s="432">
        <v>412842</v>
      </c>
      <c r="AM80" s="432">
        <v>449311</v>
      </c>
      <c r="AN80" s="432">
        <v>329786</v>
      </c>
    </row>
    <row r="81" spans="2:40" ht="15.6" thickBot="1">
      <c r="B81" s="79" t="s">
        <v>126</v>
      </c>
      <c r="C81" s="17">
        <v>537283</v>
      </c>
      <c r="D81" s="17">
        <v>121006</v>
      </c>
      <c r="E81" s="17">
        <v>116647</v>
      </c>
      <c r="F81" s="17">
        <v>128507</v>
      </c>
      <c r="G81" s="17">
        <v>125220</v>
      </c>
      <c r="H81" s="17">
        <v>95924</v>
      </c>
      <c r="I81" s="17">
        <v>141933</v>
      </c>
      <c r="J81" s="17">
        <v>140934</v>
      </c>
      <c r="K81" s="17">
        <v>146155</v>
      </c>
      <c r="L81" s="17">
        <v>551058</v>
      </c>
      <c r="M81" s="17">
        <v>334793</v>
      </c>
      <c r="N81" s="17">
        <v>275555</v>
      </c>
      <c r="O81" s="17">
        <v>277686.89199999999</v>
      </c>
      <c r="P81" s="234">
        <v>368985</v>
      </c>
      <c r="Q81" s="234">
        <v>404022</v>
      </c>
      <c r="R81" s="234">
        <v>418503</v>
      </c>
      <c r="S81" s="234">
        <v>392568</v>
      </c>
      <c r="T81" s="234">
        <v>154089</v>
      </c>
      <c r="V81" s="79" t="s">
        <v>126</v>
      </c>
      <c r="W81" s="234">
        <v>142509</v>
      </c>
      <c r="X81" s="234">
        <v>150927</v>
      </c>
      <c r="Y81" s="234">
        <v>161205</v>
      </c>
      <c r="Z81" s="234">
        <v>206613</v>
      </c>
      <c r="AA81" s="234">
        <v>204642.60314068786</v>
      </c>
      <c r="AB81" s="234">
        <v>203442.88739143399</v>
      </c>
      <c r="AC81" s="234">
        <v>218124.502728586</v>
      </c>
      <c r="AD81" s="234">
        <v>225888</v>
      </c>
      <c r="AE81" s="234">
        <v>220336</v>
      </c>
      <c r="AF81" s="234">
        <v>223577</v>
      </c>
      <c r="AG81" s="432">
        <v>178581.45198733101</v>
      </c>
      <c r="AH81" s="432">
        <v>134053.566895333</v>
      </c>
      <c r="AI81" s="432">
        <v>120392.655890448</v>
      </c>
      <c r="AJ81" s="432">
        <v>146444</v>
      </c>
      <c r="AK81" s="432">
        <v>133456</v>
      </c>
      <c r="AL81" s="432">
        <v>189935</v>
      </c>
      <c r="AM81" s="432">
        <v>176362</v>
      </c>
      <c r="AN81" s="432">
        <v>153473</v>
      </c>
    </row>
    <row r="82" spans="2:40" ht="15.6" thickBot="1">
      <c r="B82" s="79" t="s">
        <v>127</v>
      </c>
      <c r="C82" s="17">
        <v>229713</v>
      </c>
      <c r="D82" s="17">
        <v>114763</v>
      </c>
      <c r="E82" s="17">
        <v>121031</v>
      </c>
      <c r="F82" s="17">
        <v>122952</v>
      </c>
      <c r="G82" s="17">
        <v>110771</v>
      </c>
      <c r="H82" s="17">
        <v>89795</v>
      </c>
      <c r="I82" s="17">
        <v>109794</v>
      </c>
      <c r="J82" s="17">
        <v>112964</v>
      </c>
      <c r="K82" s="17">
        <v>117632</v>
      </c>
      <c r="L82" s="17">
        <v>82557</v>
      </c>
      <c r="M82" s="17">
        <v>84482</v>
      </c>
      <c r="N82" s="17">
        <v>84413</v>
      </c>
      <c r="O82" s="17">
        <v>85246.808000000005</v>
      </c>
      <c r="P82" s="234">
        <v>274406</v>
      </c>
      <c r="Q82" s="234">
        <v>175774</v>
      </c>
      <c r="R82" s="234">
        <v>157508</v>
      </c>
      <c r="S82" s="234">
        <v>323252</v>
      </c>
      <c r="T82" s="234">
        <v>491046</v>
      </c>
      <c r="V82" s="79" t="s">
        <v>127</v>
      </c>
      <c r="W82" s="234">
        <v>385564</v>
      </c>
      <c r="X82" s="234">
        <v>360425</v>
      </c>
      <c r="Y82" s="234">
        <v>379046</v>
      </c>
      <c r="Z82" s="234">
        <v>573918</v>
      </c>
      <c r="AA82" s="234">
        <v>485251.31811975775</v>
      </c>
      <c r="AB82" s="234">
        <v>435913.81942687405</v>
      </c>
      <c r="AC82" s="234">
        <v>596681.16410500801</v>
      </c>
      <c r="AD82" s="234">
        <v>386112</v>
      </c>
      <c r="AE82" s="234">
        <v>431838</v>
      </c>
      <c r="AF82" s="234">
        <v>353290</v>
      </c>
      <c r="AG82" s="432">
        <v>334698.96318947995</v>
      </c>
      <c r="AH82" s="432">
        <v>308822.50339754904</v>
      </c>
      <c r="AI82" s="432">
        <v>374071.80198572902</v>
      </c>
      <c r="AJ82" s="432">
        <v>129505</v>
      </c>
      <c r="AK82" s="432">
        <v>213428</v>
      </c>
      <c r="AL82" s="432">
        <v>177786</v>
      </c>
      <c r="AM82" s="432">
        <v>170392</v>
      </c>
      <c r="AN82" s="432">
        <v>176837</v>
      </c>
    </row>
    <row r="83" spans="2:40" ht="15.6" thickBot="1">
      <c r="B83" s="79" t="s">
        <v>128</v>
      </c>
      <c r="C83" s="17">
        <v>0</v>
      </c>
      <c r="D83" s="17">
        <v>0</v>
      </c>
      <c r="E83" s="17">
        <v>219</v>
      </c>
      <c r="F83" s="17">
        <v>0</v>
      </c>
      <c r="G83" s="17">
        <v>0</v>
      </c>
      <c r="H83" s="17">
        <v>0</v>
      </c>
      <c r="I83" s="17">
        <v>0</v>
      </c>
      <c r="J83" s="17">
        <v>0</v>
      </c>
      <c r="K83" s="17">
        <v>0</v>
      </c>
      <c r="L83" s="17">
        <v>0</v>
      </c>
      <c r="M83" s="17">
        <v>0</v>
      </c>
      <c r="N83" s="17">
        <v>0</v>
      </c>
      <c r="O83" s="17">
        <v>0</v>
      </c>
      <c r="P83" s="234">
        <v>0</v>
      </c>
      <c r="Q83" s="234">
        <v>0</v>
      </c>
      <c r="R83" s="234">
        <v>0</v>
      </c>
      <c r="S83" s="234">
        <v>0</v>
      </c>
      <c r="T83" s="234">
        <v>0</v>
      </c>
      <c r="V83" s="79" t="s">
        <v>129</v>
      </c>
      <c r="W83" s="234"/>
      <c r="X83" s="234">
        <v>0</v>
      </c>
      <c r="Y83" s="234">
        <v>0</v>
      </c>
      <c r="Z83" s="234">
        <v>0</v>
      </c>
      <c r="AA83" s="234">
        <v>0</v>
      </c>
      <c r="AB83" s="234">
        <v>0</v>
      </c>
      <c r="AC83" s="234">
        <v>0</v>
      </c>
      <c r="AD83" s="234">
        <v>0</v>
      </c>
      <c r="AE83" s="234">
        <v>0</v>
      </c>
      <c r="AF83" s="234">
        <v>0</v>
      </c>
      <c r="AG83" s="435">
        <v>0</v>
      </c>
      <c r="AH83" s="435">
        <v>0</v>
      </c>
      <c r="AI83" s="491">
        <v>145361.96925482102</v>
      </c>
      <c r="AJ83" s="491">
        <v>182598</v>
      </c>
      <c r="AK83" s="491">
        <v>138917</v>
      </c>
      <c r="AL83" s="491">
        <v>180082</v>
      </c>
      <c r="AM83" s="491">
        <v>139851</v>
      </c>
      <c r="AN83" s="491">
        <v>169748</v>
      </c>
    </row>
    <row r="84" spans="2:40" ht="15.6" thickBot="1">
      <c r="B84" s="77" t="s">
        <v>130</v>
      </c>
      <c r="C84" s="19">
        <v>3664744</v>
      </c>
      <c r="D84" s="19">
        <v>3110276</v>
      </c>
      <c r="E84" s="19">
        <v>3481194</v>
      </c>
      <c r="F84" s="19">
        <v>3656466</v>
      </c>
      <c r="G84" s="19">
        <v>3496961</v>
      </c>
      <c r="H84" s="19">
        <v>2923779</v>
      </c>
      <c r="I84" s="19">
        <v>3586076</v>
      </c>
      <c r="J84" s="19">
        <v>3473208</v>
      </c>
      <c r="K84" s="19">
        <v>3646952</v>
      </c>
      <c r="L84" s="19">
        <v>3675087</v>
      </c>
      <c r="M84" s="19">
        <v>4797676</v>
      </c>
      <c r="N84" s="19">
        <v>4737846</v>
      </c>
      <c r="O84" s="19">
        <v>3895198.1919999998</v>
      </c>
      <c r="P84" s="237">
        <v>3403041</v>
      </c>
      <c r="Q84" s="237">
        <v>5686832</v>
      </c>
      <c r="R84" s="237">
        <v>6439519</v>
      </c>
      <c r="S84" s="237">
        <v>6011552</v>
      </c>
      <c r="T84" s="237">
        <v>4970049</v>
      </c>
      <c r="V84" s="77" t="s">
        <v>130</v>
      </c>
      <c r="W84" s="237">
        <v>5392639</v>
      </c>
      <c r="X84" s="237">
        <v>4822065</v>
      </c>
      <c r="Y84" s="237">
        <v>4605592</v>
      </c>
      <c r="Z84" s="237">
        <v>5360057</v>
      </c>
      <c r="AA84" s="237">
        <v>7298478.7865551775</v>
      </c>
      <c r="AB84" s="237">
        <v>7238854.3354398785</v>
      </c>
      <c r="AC84" s="237">
        <v>7338639.3108339086</v>
      </c>
      <c r="AD84" s="237">
        <v>5307302</v>
      </c>
      <c r="AE84" s="237">
        <v>6165071</v>
      </c>
      <c r="AF84" s="237">
        <v>5635355</v>
      </c>
      <c r="AG84" s="436">
        <v>5661257.9366687732</v>
      </c>
      <c r="AH84" s="436">
        <v>5621342.5254580788</v>
      </c>
      <c r="AI84" s="436">
        <v>6885727.4993349733</v>
      </c>
      <c r="AJ84" s="436">
        <f>+SUM(AJ76:AJ83)</f>
        <v>4394170</v>
      </c>
      <c r="AK84" s="436">
        <v>4705312</v>
      </c>
      <c r="AL84" s="436">
        <v>4591465</v>
      </c>
      <c r="AM84" s="436">
        <v>6723909</v>
      </c>
      <c r="AN84" s="436">
        <v>4261253</v>
      </c>
    </row>
    <row r="85" spans="2:40" ht="15.6" thickBot="1">
      <c r="B85" s="93" t="s">
        <v>131</v>
      </c>
      <c r="C85" s="24"/>
      <c r="D85" s="24"/>
      <c r="E85" s="24"/>
      <c r="F85" s="24"/>
      <c r="G85" s="24"/>
      <c r="H85" s="24"/>
      <c r="I85" s="24"/>
      <c r="J85" s="24"/>
      <c r="K85" s="24"/>
      <c r="L85" s="24"/>
      <c r="M85" s="24"/>
      <c r="N85" s="24"/>
      <c r="O85" s="24"/>
      <c r="P85" s="241"/>
      <c r="Q85" s="241"/>
      <c r="R85" s="241"/>
      <c r="S85" s="241"/>
      <c r="T85" s="241"/>
      <c r="V85" s="93" t="s">
        <v>131</v>
      </c>
      <c r="W85" s="241"/>
      <c r="X85" s="241"/>
      <c r="Y85" s="241"/>
      <c r="Z85" s="241"/>
      <c r="AA85" s="241"/>
      <c r="AB85" s="241"/>
      <c r="AC85" s="241"/>
      <c r="AD85" s="241"/>
      <c r="AE85" s="241"/>
      <c r="AF85" s="241"/>
      <c r="AG85" s="441"/>
      <c r="AH85" s="441"/>
      <c r="AI85" s="441"/>
      <c r="AJ85" s="441"/>
      <c r="AK85" s="441"/>
      <c r="AL85" s="441"/>
      <c r="AM85" s="441"/>
      <c r="AN85" s="441"/>
    </row>
    <row r="86" spans="2:40" ht="15.6" thickBot="1">
      <c r="B86" s="79" t="s">
        <v>122</v>
      </c>
      <c r="C86" s="17">
        <v>10797222</v>
      </c>
      <c r="D86" s="17">
        <v>14085189</v>
      </c>
      <c r="E86" s="17">
        <v>13786538</v>
      </c>
      <c r="F86" s="17">
        <v>13870661</v>
      </c>
      <c r="G86" s="17">
        <v>14522384</v>
      </c>
      <c r="H86" s="17">
        <v>15438954</v>
      </c>
      <c r="I86" s="17">
        <v>15477291</v>
      </c>
      <c r="J86" s="17">
        <v>16611023</v>
      </c>
      <c r="K86" s="17">
        <v>16604521</v>
      </c>
      <c r="L86" s="17">
        <v>16059516</v>
      </c>
      <c r="M86" s="17">
        <v>17827828</v>
      </c>
      <c r="N86" s="17">
        <v>17883592</v>
      </c>
      <c r="O86" s="17">
        <v>19779190.577</v>
      </c>
      <c r="P86" s="234">
        <v>21202820</v>
      </c>
      <c r="Q86" s="234">
        <v>22385117</v>
      </c>
      <c r="R86" s="234">
        <v>23361384</v>
      </c>
      <c r="S86" s="234">
        <v>23906515</v>
      </c>
      <c r="T86" s="234">
        <v>25074175</v>
      </c>
      <c r="V86" s="79" t="s">
        <v>122</v>
      </c>
      <c r="W86" s="234">
        <v>25388202</v>
      </c>
      <c r="X86" s="234">
        <v>26868430</v>
      </c>
      <c r="Y86" s="234">
        <v>29676480</v>
      </c>
      <c r="Z86" s="234">
        <v>32089642</v>
      </c>
      <c r="AA86" s="234">
        <v>32475669.628843427</v>
      </c>
      <c r="AB86" s="234">
        <v>28508160.911063198</v>
      </c>
      <c r="AC86" s="234">
        <v>27143334.5972367</v>
      </c>
      <c r="AD86" s="234">
        <v>28516340</v>
      </c>
      <c r="AE86" s="234">
        <v>29127826</v>
      </c>
      <c r="AF86" s="234">
        <v>30148148</v>
      </c>
      <c r="AG86" s="417">
        <v>30607514.527144302</v>
      </c>
      <c r="AH86" s="417">
        <v>31813938.811818898</v>
      </c>
      <c r="AI86" s="417">
        <v>32344413.729399301</v>
      </c>
      <c r="AJ86" s="417">
        <v>32507892</v>
      </c>
      <c r="AK86" s="417">
        <v>32437792</v>
      </c>
      <c r="AL86" s="417">
        <v>32037264</v>
      </c>
      <c r="AM86" s="417">
        <v>30831249</v>
      </c>
      <c r="AN86" s="417">
        <v>33183577</v>
      </c>
    </row>
    <row r="87" spans="2:40" ht="15.6" thickBot="1">
      <c r="B87" s="79" t="s">
        <v>123</v>
      </c>
      <c r="C87" s="17">
        <v>979227</v>
      </c>
      <c r="D87" s="17">
        <v>994998</v>
      </c>
      <c r="E87" s="17">
        <v>873259</v>
      </c>
      <c r="F87" s="17">
        <v>856131</v>
      </c>
      <c r="G87" s="17">
        <v>844531</v>
      </c>
      <c r="H87" s="17">
        <v>908158</v>
      </c>
      <c r="I87" s="17">
        <v>876310</v>
      </c>
      <c r="J87" s="17">
        <v>942608</v>
      </c>
      <c r="K87" s="17">
        <v>921570</v>
      </c>
      <c r="L87" s="17">
        <v>974314</v>
      </c>
      <c r="M87" s="17">
        <v>1018639</v>
      </c>
      <c r="N87" s="17">
        <v>1030325</v>
      </c>
      <c r="O87" s="17">
        <v>1078282.1229999999</v>
      </c>
      <c r="P87" s="234">
        <v>222268</v>
      </c>
      <c r="Q87" s="234">
        <v>1199239</v>
      </c>
      <c r="R87" s="234">
        <v>1201491</v>
      </c>
      <c r="S87" s="234">
        <v>241803</v>
      </c>
      <c r="T87" s="234">
        <v>215467</v>
      </c>
      <c r="V87" s="79" t="s">
        <v>123</v>
      </c>
      <c r="W87" s="234">
        <v>250428</v>
      </c>
      <c r="X87" s="234">
        <v>221758</v>
      </c>
      <c r="Y87" s="234">
        <v>226989</v>
      </c>
      <c r="Z87" s="234">
        <v>227633</v>
      </c>
      <c r="AA87" s="234">
        <v>214244.66229394136</v>
      </c>
      <c r="AB87" s="234">
        <v>192924.279147917</v>
      </c>
      <c r="AC87" s="234">
        <v>210320.86685302702</v>
      </c>
      <c r="AD87" s="234">
        <v>159942</v>
      </c>
      <c r="AE87" s="234">
        <v>167628</v>
      </c>
      <c r="AF87" s="234">
        <v>160654</v>
      </c>
      <c r="AG87" s="432">
        <v>164078.04735942199</v>
      </c>
      <c r="AH87" s="432">
        <v>147568.63685222698</v>
      </c>
      <c r="AI87" s="432">
        <v>145666.15074513</v>
      </c>
      <c r="AJ87" s="432">
        <v>162404</v>
      </c>
      <c r="AK87" s="432">
        <v>179050</v>
      </c>
      <c r="AL87" s="432">
        <v>155255</v>
      </c>
      <c r="AM87" s="432">
        <v>153425</v>
      </c>
      <c r="AN87" s="432">
        <v>142216</v>
      </c>
    </row>
    <row r="88" spans="2:40" ht="15.6" thickBot="1">
      <c r="B88" s="79" t="s">
        <v>132</v>
      </c>
      <c r="C88" s="17">
        <v>482</v>
      </c>
      <c r="D88" s="17">
        <v>294</v>
      </c>
      <c r="E88" s="17">
        <v>3143</v>
      </c>
      <c r="F88" s="17">
        <v>2471</v>
      </c>
      <c r="G88" s="17">
        <v>49</v>
      </c>
      <c r="H88" s="17">
        <v>0</v>
      </c>
      <c r="I88" s="17">
        <v>0</v>
      </c>
      <c r="J88" s="17">
        <v>0</v>
      </c>
      <c r="K88" s="17">
        <v>0</v>
      </c>
      <c r="L88" s="17">
        <v>0</v>
      </c>
      <c r="M88" s="17">
        <v>0</v>
      </c>
      <c r="N88" s="17">
        <v>0</v>
      </c>
      <c r="O88" s="17">
        <v>0</v>
      </c>
      <c r="P88" s="234">
        <v>0</v>
      </c>
      <c r="Q88" s="234">
        <v>0</v>
      </c>
      <c r="R88" s="234">
        <v>0</v>
      </c>
      <c r="S88" s="234">
        <v>-6</v>
      </c>
      <c r="T88" s="234">
        <v>0</v>
      </c>
      <c r="V88" s="79" t="s">
        <v>132</v>
      </c>
      <c r="W88" s="234"/>
      <c r="X88" s="234">
        <v>0</v>
      </c>
      <c r="Y88" s="234">
        <v>0</v>
      </c>
      <c r="Z88" s="234">
        <v>0</v>
      </c>
      <c r="AA88" s="234">
        <v>0</v>
      </c>
      <c r="AB88" s="234">
        <v>0</v>
      </c>
      <c r="AC88" s="234">
        <v>0</v>
      </c>
      <c r="AD88" s="234">
        <v>0</v>
      </c>
      <c r="AE88" s="234">
        <v>0</v>
      </c>
      <c r="AF88" s="234">
        <v>0</v>
      </c>
      <c r="AG88" s="435">
        <v>0</v>
      </c>
      <c r="AH88" s="435">
        <v>0</v>
      </c>
      <c r="AI88" s="435">
        <v>0</v>
      </c>
      <c r="AJ88" s="435">
        <v>0</v>
      </c>
      <c r="AK88" s="435">
        <v>0</v>
      </c>
      <c r="AL88" s="435">
        <v>0</v>
      </c>
      <c r="AM88" s="435">
        <v>0</v>
      </c>
      <c r="AN88" s="435">
        <v>0</v>
      </c>
    </row>
    <row r="89" spans="2:40" ht="15.6" thickBot="1">
      <c r="B89" s="79" t="s">
        <v>106</v>
      </c>
      <c r="C89" s="17">
        <v>1041742</v>
      </c>
      <c r="D89" s="17">
        <v>1054405</v>
      </c>
      <c r="E89" s="17">
        <v>958397</v>
      </c>
      <c r="F89" s="17">
        <v>855667</v>
      </c>
      <c r="G89" s="17">
        <v>851055</v>
      </c>
      <c r="H89" s="17">
        <v>986905</v>
      </c>
      <c r="I89" s="17">
        <v>975881</v>
      </c>
      <c r="J89" s="17">
        <v>1018136</v>
      </c>
      <c r="K89" s="17">
        <v>991260</v>
      </c>
      <c r="L89" s="17">
        <v>963722</v>
      </c>
      <c r="M89" s="17">
        <v>922503</v>
      </c>
      <c r="N89" s="17">
        <v>867949</v>
      </c>
      <c r="O89" s="17">
        <v>864277.34900000005</v>
      </c>
      <c r="P89" s="234">
        <v>869716</v>
      </c>
      <c r="Q89" s="234">
        <v>1002171</v>
      </c>
      <c r="R89" s="234">
        <v>1185693</v>
      </c>
      <c r="S89" s="234">
        <v>1153348</v>
      </c>
      <c r="T89" s="234">
        <v>1208927</v>
      </c>
      <c r="V89" s="79" t="s">
        <v>106</v>
      </c>
      <c r="W89" s="234">
        <v>1379322</v>
      </c>
      <c r="X89" s="234">
        <v>1428158</v>
      </c>
      <c r="Y89" s="234">
        <v>1532525</v>
      </c>
      <c r="Z89" s="234">
        <v>1705412</v>
      </c>
      <c r="AA89" s="234">
        <v>1732523.7197706937</v>
      </c>
      <c r="AB89" s="234">
        <v>1691220.1706926201</v>
      </c>
      <c r="AC89" s="234">
        <v>1610642.31175803</v>
      </c>
      <c r="AD89" s="234">
        <v>1613290</v>
      </c>
      <c r="AE89" s="234">
        <v>1659040</v>
      </c>
      <c r="AF89" s="234">
        <v>1638346</v>
      </c>
      <c r="AG89" s="432">
        <v>1818386.7122438201</v>
      </c>
      <c r="AH89" s="432">
        <v>1782468.0841538799</v>
      </c>
      <c r="AI89" s="432">
        <v>1911308.0809086498</v>
      </c>
      <c r="AJ89" s="432">
        <v>1969282</v>
      </c>
      <c r="AK89" s="432">
        <v>2050783</v>
      </c>
      <c r="AL89" s="432">
        <v>2040711</v>
      </c>
      <c r="AM89" s="432">
        <v>2178128</v>
      </c>
      <c r="AN89" s="432">
        <v>2161036</v>
      </c>
    </row>
    <row r="90" spans="2:40" ht="15.6" thickBot="1">
      <c r="B90" s="79" t="s">
        <v>125</v>
      </c>
      <c r="C90" s="17">
        <v>457326</v>
      </c>
      <c r="D90" s="17">
        <v>490130</v>
      </c>
      <c r="E90" s="17">
        <v>498227</v>
      </c>
      <c r="F90" s="17">
        <v>503086</v>
      </c>
      <c r="G90" s="17">
        <v>498345</v>
      </c>
      <c r="H90" s="17">
        <v>390147</v>
      </c>
      <c r="I90" s="17">
        <v>401258</v>
      </c>
      <c r="J90" s="17">
        <v>407101</v>
      </c>
      <c r="K90" s="17">
        <v>416175</v>
      </c>
      <c r="L90" s="17">
        <v>465417</v>
      </c>
      <c r="M90" s="17">
        <v>474587</v>
      </c>
      <c r="N90" s="17">
        <v>484745</v>
      </c>
      <c r="O90" s="17">
        <v>491689.04800000001</v>
      </c>
      <c r="P90" s="234">
        <v>781100</v>
      </c>
      <c r="Q90" s="234">
        <v>793608</v>
      </c>
      <c r="R90" s="234">
        <v>844516</v>
      </c>
      <c r="S90" s="234">
        <v>838512</v>
      </c>
      <c r="T90" s="234">
        <v>769153</v>
      </c>
      <c r="V90" s="79" t="s">
        <v>125</v>
      </c>
      <c r="W90" s="234">
        <v>823569</v>
      </c>
      <c r="X90" s="234">
        <v>837564</v>
      </c>
      <c r="Y90" s="234">
        <v>878289</v>
      </c>
      <c r="Z90" s="234">
        <v>479839</v>
      </c>
      <c r="AA90" s="234">
        <v>485889.62534154684</v>
      </c>
      <c r="AB90" s="234">
        <v>480394.19538492197</v>
      </c>
      <c r="AC90" s="234">
        <v>471210.85480512097</v>
      </c>
      <c r="AD90" s="234">
        <v>732308</v>
      </c>
      <c r="AE90" s="234">
        <v>730918</v>
      </c>
      <c r="AF90" s="234">
        <v>726025</v>
      </c>
      <c r="AG90" s="432">
        <v>736255.44243175304</v>
      </c>
      <c r="AH90" s="432">
        <v>413275.62794209697</v>
      </c>
      <c r="AI90" s="432">
        <v>410865.39308835799</v>
      </c>
      <c r="AJ90" s="432">
        <v>418494</v>
      </c>
      <c r="AK90" s="432">
        <v>392811</v>
      </c>
      <c r="AL90" s="432">
        <v>390406</v>
      </c>
      <c r="AM90" s="432">
        <v>394718</v>
      </c>
      <c r="AN90" s="432">
        <v>394536</v>
      </c>
    </row>
    <row r="91" spans="2:40" ht="15.6" thickBot="1">
      <c r="B91" s="79" t="s">
        <v>126</v>
      </c>
      <c r="C91" s="17">
        <v>267893</v>
      </c>
      <c r="D91" s="17">
        <v>253275</v>
      </c>
      <c r="E91" s="17">
        <v>263566</v>
      </c>
      <c r="F91" s="17">
        <v>256831</v>
      </c>
      <c r="G91" s="17">
        <v>262263</v>
      </c>
      <c r="H91" s="17">
        <v>247497</v>
      </c>
      <c r="I91" s="17">
        <v>242271</v>
      </c>
      <c r="J91" s="17">
        <v>253075</v>
      </c>
      <c r="K91" s="17">
        <v>269538</v>
      </c>
      <c r="L91" s="17">
        <v>211188</v>
      </c>
      <c r="M91" s="17">
        <v>264140</v>
      </c>
      <c r="N91" s="17">
        <v>252228</v>
      </c>
      <c r="O91" s="17">
        <v>280326.23800000001</v>
      </c>
      <c r="P91" s="234">
        <v>247877</v>
      </c>
      <c r="Q91" s="234">
        <v>293984</v>
      </c>
      <c r="R91" s="234">
        <v>309852</v>
      </c>
      <c r="S91" s="234">
        <v>312828</v>
      </c>
      <c r="T91" s="234">
        <v>337270</v>
      </c>
      <c r="V91" s="79" t="s">
        <v>126</v>
      </c>
      <c r="W91" s="234">
        <v>338076</v>
      </c>
      <c r="X91" s="234">
        <v>359333</v>
      </c>
      <c r="Y91" s="234">
        <v>387472</v>
      </c>
      <c r="Z91" s="234">
        <v>487586</v>
      </c>
      <c r="AA91" s="234">
        <v>504413.58962639369</v>
      </c>
      <c r="AB91" s="234">
        <v>457934.629522442</v>
      </c>
      <c r="AC91" s="234">
        <v>471454.83669057704</v>
      </c>
      <c r="AD91" s="234">
        <v>553619</v>
      </c>
      <c r="AE91" s="234">
        <v>554236</v>
      </c>
      <c r="AF91" s="234">
        <v>567812</v>
      </c>
      <c r="AG91" s="432">
        <v>429968.19831285102</v>
      </c>
      <c r="AH91" s="432">
        <v>540012.80163119093</v>
      </c>
      <c r="AI91" s="432">
        <v>538932.96875514393</v>
      </c>
      <c r="AJ91" s="432">
        <v>463407</v>
      </c>
      <c r="AK91" s="432">
        <v>448341</v>
      </c>
      <c r="AL91" s="432">
        <v>419193</v>
      </c>
      <c r="AM91" s="432">
        <v>424005</v>
      </c>
      <c r="AN91" s="432">
        <v>407958</v>
      </c>
    </row>
    <row r="92" spans="2:40" ht="15.6" thickBot="1">
      <c r="B92" s="79" t="s">
        <v>127</v>
      </c>
      <c r="C92" s="17">
        <v>401776</v>
      </c>
      <c r="D92" s="17">
        <v>490647</v>
      </c>
      <c r="E92" s="17">
        <v>466119</v>
      </c>
      <c r="F92" s="17">
        <v>481188</v>
      </c>
      <c r="G92" s="17">
        <v>502174</v>
      </c>
      <c r="H92" s="17">
        <v>499634</v>
      </c>
      <c r="I92" s="17">
        <v>488702</v>
      </c>
      <c r="J92" s="17">
        <v>477728</v>
      </c>
      <c r="K92" s="17">
        <v>483473</v>
      </c>
      <c r="L92" s="17">
        <v>499037</v>
      </c>
      <c r="M92" s="17">
        <v>513217</v>
      </c>
      <c r="N92" s="17">
        <v>486731</v>
      </c>
      <c r="O92" s="17">
        <v>476018.12599999999</v>
      </c>
      <c r="P92" s="234">
        <v>1541354</v>
      </c>
      <c r="Q92" s="234">
        <v>454777</v>
      </c>
      <c r="R92" s="234">
        <v>451281</v>
      </c>
      <c r="S92" s="234">
        <v>1298751</v>
      </c>
      <c r="T92" s="234">
        <v>1347113</v>
      </c>
      <c r="V92" s="79" t="s">
        <v>127</v>
      </c>
      <c r="W92" s="234">
        <v>1332162</v>
      </c>
      <c r="X92" s="234">
        <v>1316542</v>
      </c>
      <c r="Y92" s="234">
        <v>1339174</v>
      </c>
      <c r="Z92" s="234">
        <v>1653701</v>
      </c>
      <c r="AA92" s="234">
        <v>1687162.8554894375</v>
      </c>
      <c r="AB92" s="234">
        <v>1645610.4105021202</v>
      </c>
      <c r="AC92" s="234">
        <v>1412418.64218282</v>
      </c>
      <c r="AD92" s="234">
        <v>1385146</v>
      </c>
      <c r="AE92" s="234">
        <v>1219099</v>
      </c>
      <c r="AF92" s="234">
        <v>1407592</v>
      </c>
      <c r="AG92" s="432">
        <v>1379852.3144994499</v>
      </c>
      <c r="AH92" s="432">
        <v>1291905.8951097839</v>
      </c>
      <c r="AI92" s="432">
        <v>1230520.024195906</v>
      </c>
      <c r="AJ92" s="432">
        <v>418568</v>
      </c>
      <c r="AK92" s="432">
        <v>392458</v>
      </c>
      <c r="AL92" s="432">
        <v>452375</v>
      </c>
      <c r="AM92" s="432">
        <v>429684</v>
      </c>
      <c r="AN92" s="432">
        <v>408502</v>
      </c>
    </row>
    <row r="93" spans="2:40" ht="15.6" thickBot="1">
      <c r="B93" s="79" t="s">
        <v>114</v>
      </c>
      <c r="C93" s="17">
        <v>3986495</v>
      </c>
      <c r="D93" s="17">
        <v>4505765</v>
      </c>
      <c r="E93" s="17">
        <v>4230824</v>
      </c>
      <c r="F93" s="17">
        <v>4023540</v>
      </c>
      <c r="G93" s="17">
        <v>4080568</v>
      </c>
      <c r="H93" s="17">
        <v>4630953</v>
      </c>
      <c r="I93" s="17">
        <v>4595558</v>
      </c>
      <c r="J93" s="17">
        <v>4757707</v>
      </c>
      <c r="K93" s="17">
        <v>4945150</v>
      </c>
      <c r="L93" s="17">
        <v>4841749</v>
      </c>
      <c r="M93" s="17">
        <v>5093887</v>
      </c>
      <c r="N93" s="17">
        <v>4926919</v>
      </c>
      <c r="O93" s="17">
        <v>5089269.8449999997</v>
      </c>
      <c r="P93" s="234">
        <v>5779700</v>
      </c>
      <c r="Q93" s="234">
        <v>6340649</v>
      </c>
      <c r="R93" s="234">
        <v>6936500</v>
      </c>
      <c r="S93" s="234">
        <v>7369836</v>
      </c>
      <c r="T93" s="234">
        <v>5643037</v>
      </c>
      <c r="V93" s="79" t="s">
        <v>114</v>
      </c>
      <c r="W93" s="234">
        <v>6033456</v>
      </c>
      <c r="X93" s="234">
        <v>6052354</v>
      </c>
      <c r="Y93" s="234">
        <v>6505603</v>
      </c>
      <c r="Z93" s="234">
        <v>7179613</v>
      </c>
      <c r="AA93" s="234">
        <v>7261366.5211192276</v>
      </c>
      <c r="AB93" s="234">
        <v>6927921.8248306792</v>
      </c>
      <c r="AC93" s="234">
        <v>6638388.7821056908</v>
      </c>
      <c r="AD93" s="234">
        <v>6582835</v>
      </c>
      <c r="AE93" s="234">
        <v>6459107</v>
      </c>
      <c r="AF93" s="234">
        <v>6612001</v>
      </c>
      <c r="AG93" s="432">
        <v>7052838.3256025994</v>
      </c>
      <c r="AH93" s="432">
        <v>7116828.6336246105</v>
      </c>
      <c r="AI93" s="432">
        <v>7230248.8318597693</v>
      </c>
      <c r="AJ93" s="432">
        <v>7245738</v>
      </c>
      <c r="AK93" s="432">
        <v>7175275</v>
      </c>
      <c r="AL93" s="432">
        <v>7027704</v>
      </c>
      <c r="AM93" s="432">
        <v>7057057</v>
      </c>
      <c r="AN93" s="432">
        <v>6851984</v>
      </c>
    </row>
    <row r="94" spans="2:40" ht="15.6" thickBot="1">
      <c r="B94" s="77" t="s">
        <v>133</v>
      </c>
      <c r="C94" s="19">
        <v>17932163</v>
      </c>
      <c r="D94" s="19">
        <v>21874703</v>
      </c>
      <c r="E94" s="19">
        <v>21080073</v>
      </c>
      <c r="F94" s="19">
        <v>20849575</v>
      </c>
      <c r="G94" s="19">
        <v>21561369</v>
      </c>
      <c r="H94" s="19">
        <v>23102248</v>
      </c>
      <c r="I94" s="19">
        <v>23057271</v>
      </c>
      <c r="J94" s="19">
        <v>24467378</v>
      </c>
      <c r="K94" s="19">
        <v>24631687</v>
      </c>
      <c r="L94" s="19">
        <v>24014943</v>
      </c>
      <c r="M94" s="19">
        <v>26114801</v>
      </c>
      <c r="N94" s="19">
        <v>25932489</v>
      </c>
      <c r="O94" s="19">
        <v>28059053.305999998</v>
      </c>
      <c r="P94" s="237">
        <v>30644835</v>
      </c>
      <c r="Q94" s="237">
        <v>32469545</v>
      </c>
      <c r="R94" s="237">
        <v>34290717</v>
      </c>
      <c r="S94" s="237">
        <v>35121587</v>
      </c>
      <c r="T94" s="237">
        <v>34595142</v>
      </c>
      <c r="V94" s="79" t="s">
        <v>129</v>
      </c>
      <c r="W94" s="245"/>
      <c r="X94" s="245"/>
      <c r="Y94" s="245"/>
      <c r="Z94" s="245"/>
      <c r="AA94" s="245"/>
      <c r="AB94" s="245"/>
      <c r="AC94" s="245"/>
      <c r="AD94" s="245"/>
      <c r="AE94" s="245"/>
      <c r="AF94" s="245"/>
      <c r="AG94" s="581"/>
      <c r="AH94" s="581"/>
      <c r="AI94" s="581"/>
      <c r="AJ94" s="581">
        <v>771604</v>
      </c>
      <c r="AK94" s="581">
        <v>706796</v>
      </c>
      <c r="AL94" s="581">
        <v>708891</v>
      </c>
      <c r="AM94" s="581">
        <v>662281</v>
      </c>
      <c r="AN94" s="581">
        <v>622989</v>
      </c>
    </row>
    <row r="95" spans="2:40" ht="15.6" thickBot="1">
      <c r="B95" s="85" t="s">
        <v>134</v>
      </c>
      <c r="C95" s="20">
        <v>21596907</v>
      </c>
      <c r="D95" s="20">
        <v>24984979</v>
      </c>
      <c r="E95" s="20">
        <v>24561267</v>
      </c>
      <c r="F95" s="20">
        <v>24506041</v>
      </c>
      <c r="G95" s="20">
        <v>25058330</v>
      </c>
      <c r="H95" s="20">
        <v>26026027</v>
      </c>
      <c r="I95" s="20">
        <v>26643347</v>
      </c>
      <c r="J95" s="20">
        <v>27940586</v>
      </c>
      <c r="K95" s="20">
        <v>28278639</v>
      </c>
      <c r="L95" s="20">
        <v>27690030</v>
      </c>
      <c r="M95" s="20">
        <v>30912477</v>
      </c>
      <c r="N95" s="20">
        <v>30670335</v>
      </c>
      <c r="O95" s="20">
        <v>31954251.497999996</v>
      </c>
      <c r="P95" s="238">
        <v>34047876</v>
      </c>
      <c r="Q95" s="238">
        <v>38156377</v>
      </c>
      <c r="R95" s="238">
        <v>40730236</v>
      </c>
      <c r="S95" s="238">
        <v>41133139</v>
      </c>
      <c r="T95" s="238">
        <v>39565191</v>
      </c>
      <c r="V95" s="77" t="s">
        <v>133</v>
      </c>
      <c r="W95" s="237">
        <v>35545215</v>
      </c>
      <c r="X95" s="237">
        <v>37084139</v>
      </c>
      <c r="Y95" s="237">
        <v>40546532</v>
      </c>
      <c r="Z95" s="237">
        <v>43823426</v>
      </c>
      <c r="AA95" s="237">
        <v>44361270.602484673</v>
      </c>
      <c r="AB95" s="237">
        <v>39904166.421143897</v>
      </c>
      <c r="AC95" s="237">
        <v>37957770.891631968</v>
      </c>
      <c r="AD95" s="237">
        <v>39543480</v>
      </c>
      <c r="AE95" s="237">
        <v>39917855</v>
      </c>
      <c r="AF95" s="237">
        <v>41260579</v>
      </c>
      <c r="AG95" s="436">
        <v>42188893.5675942</v>
      </c>
      <c r="AH95" s="436">
        <v>43105998.491132692</v>
      </c>
      <c r="AI95" s="436">
        <v>43811955.178952254</v>
      </c>
      <c r="AJ95" s="436">
        <f>+SUM(AJ86:AJ94)</f>
        <v>43957389</v>
      </c>
      <c r="AK95" s="436">
        <v>43783306</v>
      </c>
      <c r="AL95" s="436">
        <v>43231799</v>
      </c>
      <c r="AM95" s="436">
        <v>42130547</v>
      </c>
      <c r="AN95" s="436">
        <v>44172798</v>
      </c>
    </row>
    <row r="96" spans="2:40" ht="15.6" thickBot="1">
      <c r="B96" s="88"/>
      <c r="C96" s="21"/>
      <c r="D96" s="21"/>
      <c r="E96" s="21"/>
      <c r="F96" s="21"/>
      <c r="G96" s="21"/>
      <c r="H96" s="21"/>
      <c r="I96" s="21"/>
      <c r="J96" s="21"/>
      <c r="K96" s="21"/>
      <c r="L96" s="21"/>
      <c r="M96" s="21"/>
      <c r="N96" s="21"/>
      <c r="O96" s="21"/>
      <c r="P96" s="242"/>
      <c r="Q96" s="242"/>
      <c r="R96" s="242">
        <v>0</v>
      </c>
      <c r="S96" s="242"/>
      <c r="T96" s="242"/>
      <c r="V96" s="85" t="s">
        <v>134</v>
      </c>
      <c r="W96" s="238">
        <v>40937854</v>
      </c>
      <c r="X96" s="238">
        <v>41906204</v>
      </c>
      <c r="Y96" s="238">
        <v>45152124</v>
      </c>
      <c r="Z96" s="238">
        <v>49183483</v>
      </c>
      <c r="AA96" s="238">
        <v>51659749.389039852</v>
      </c>
      <c r="AB96" s="238">
        <v>47143020.756583773</v>
      </c>
      <c r="AC96" s="238">
        <v>45296410.202465877</v>
      </c>
      <c r="AD96" s="238">
        <v>44850782</v>
      </c>
      <c r="AE96" s="238">
        <v>46082926</v>
      </c>
      <c r="AF96" s="238">
        <v>46895934</v>
      </c>
      <c r="AG96" s="437">
        <v>47850151.504262976</v>
      </c>
      <c r="AH96" s="437">
        <v>48727341.016590774</v>
      </c>
      <c r="AI96" s="437">
        <v>50697682.67828723</v>
      </c>
      <c r="AJ96" s="437">
        <f>+AJ95+AJ84</f>
        <v>48351559</v>
      </c>
      <c r="AK96" s="437">
        <v>48488618</v>
      </c>
      <c r="AL96" s="437">
        <v>47823264</v>
      </c>
      <c r="AM96" s="437">
        <v>48854456</v>
      </c>
      <c r="AN96" s="437">
        <v>48434051</v>
      </c>
    </row>
    <row r="97" spans="2:40" ht="15.6" thickBot="1">
      <c r="B97" s="95" t="s">
        <v>135</v>
      </c>
      <c r="C97" s="24"/>
      <c r="D97" s="24"/>
      <c r="E97" s="24"/>
      <c r="F97" s="24"/>
      <c r="G97" s="24"/>
      <c r="H97" s="24"/>
      <c r="I97" s="24"/>
      <c r="J97" s="24"/>
      <c r="K97" s="24"/>
      <c r="L97" s="24"/>
      <c r="M97" s="24"/>
      <c r="N97" s="24"/>
      <c r="O97" s="24"/>
      <c r="P97" s="241"/>
      <c r="Q97" s="241"/>
      <c r="R97" s="241"/>
      <c r="S97" s="241"/>
      <c r="T97" s="241"/>
      <c r="V97" s="88"/>
      <c r="W97" s="242"/>
      <c r="X97" s="242">
        <v>0</v>
      </c>
      <c r="Y97" s="242">
        <v>0</v>
      </c>
      <c r="Z97" s="242"/>
      <c r="AA97" s="242"/>
      <c r="AB97" s="242"/>
      <c r="AC97" s="242"/>
      <c r="AD97" s="242"/>
      <c r="AE97" s="242"/>
      <c r="AF97" s="242"/>
      <c r="AG97" s="438"/>
      <c r="AH97" s="438"/>
      <c r="AI97" s="438"/>
      <c r="AJ97" s="438"/>
      <c r="AK97" s="438"/>
      <c r="AL97" s="438"/>
      <c r="AM97" s="438"/>
      <c r="AN97" s="438"/>
    </row>
    <row r="98" spans="2:40" ht="15.6" thickBot="1">
      <c r="B98" s="79" t="s">
        <v>136</v>
      </c>
      <c r="C98" s="17">
        <v>36916</v>
      </c>
      <c r="D98" s="17">
        <v>36916</v>
      </c>
      <c r="E98" s="17">
        <v>36916</v>
      </c>
      <c r="F98" s="17">
        <v>36916</v>
      </c>
      <c r="G98" s="17">
        <v>36916</v>
      </c>
      <c r="H98" s="17">
        <v>36916</v>
      </c>
      <c r="I98" s="17">
        <v>36916</v>
      </c>
      <c r="J98" s="17">
        <v>36916</v>
      </c>
      <c r="K98" s="17">
        <v>36916</v>
      </c>
      <c r="L98" s="17">
        <v>36916</v>
      </c>
      <c r="M98" s="17">
        <v>36916</v>
      </c>
      <c r="N98" s="17">
        <v>36916</v>
      </c>
      <c r="O98" s="17">
        <v>36916.334999999999</v>
      </c>
      <c r="P98" s="234">
        <v>36916</v>
      </c>
      <c r="Q98" s="234">
        <v>36916</v>
      </c>
      <c r="R98" s="234">
        <v>36916</v>
      </c>
      <c r="S98" s="234">
        <v>36916</v>
      </c>
      <c r="T98" s="234">
        <v>36916</v>
      </c>
      <c r="V98" s="95" t="s">
        <v>135</v>
      </c>
      <c r="W98" s="241"/>
      <c r="X98" s="241"/>
      <c r="Y98" s="241"/>
      <c r="Z98" s="241"/>
      <c r="AA98" s="241"/>
      <c r="AB98" s="241"/>
      <c r="AC98" s="241"/>
      <c r="AD98" s="241"/>
      <c r="AE98" s="241"/>
      <c r="AF98" s="241"/>
      <c r="AG98" s="441"/>
      <c r="AH98" s="441"/>
      <c r="AI98" s="441"/>
      <c r="AJ98" s="441"/>
      <c r="AK98" s="441"/>
      <c r="AL98" s="441"/>
      <c r="AM98" s="441"/>
      <c r="AN98" s="441"/>
    </row>
    <row r="99" spans="2:40" ht="15.6" thickBot="1">
      <c r="B99" s="79" t="s">
        <v>137</v>
      </c>
      <c r="C99" s="17">
        <v>1428128</v>
      </c>
      <c r="D99" s="17">
        <v>1428128</v>
      </c>
      <c r="E99" s="17">
        <v>1428128</v>
      </c>
      <c r="F99" s="17">
        <v>1428128</v>
      </c>
      <c r="G99" s="17">
        <v>1428128</v>
      </c>
      <c r="H99" s="17">
        <v>1428128</v>
      </c>
      <c r="I99" s="17">
        <v>1428128</v>
      </c>
      <c r="J99" s="17">
        <v>1428128</v>
      </c>
      <c r="K99" s="17">
        <v>1428128</v>
      </c>
      <c r="L99" s="17">
        <v>1428128</v>
      </c>
      <c r="M99" s="17">
        <v>1428128</v>
      </c>
      <c r="N99" s="17">
        <v>1428128</v>
      </c>
      <c r="O99" s="17">
        <v>1428127.8910000001</v>
      </c>
      <c r="P99" s="234">
        <v>1428128</v>
      </c>
      <c r="Q99" s="234">
        <v>1428128</v>
      </c>
      <c r="R99" s="234">
        <v>1428128</v>
      </c>
      <c r="S99" s="234">
        <v>1428128</v>
      </c>
      <c r="T99" s="234">
        <v>1428128</v>
      </c>
      <c r="V99" s="79" t="s">
        <v>136</v>
      </c>
      <c r="W99" s="234">
        <v>36916</v>
      </c>
      <c r="X99" s="234">
        <v>36916</v>
      </c>
      <c r="Y99" s="234">
        <v>36916</v>
      </c>
      <c r="Z99" s="234">
        <v>36916</v>
      </c>
      <c r="AA99" s="234">
        <v>36916.334930819998</v>
      </c>
      <c r="AB99" s="234">
        <v>36916.334930819998</v>
      </c>
      <c r="AC99" s="234">
        <v>36916.334930819998</v>
      </c>
      <c r="AD99" s="234">
        <v>36916</v>
      </c>
      <c r="AE99" s="234">
        <v>36916</v>
      </c>
      <c r="AF99" s="234">
        <v>36916</v>
      </c>
      <c r="AG99" s="417">
        <v>36916.334930819998</v>
      </c>
      <c r="AH99" s="417">
        <v>36916.334930819998</v>
      </c>
      <c r="AI99" s="417">
        <v>36916.334930819998</v>
      </c>
      <c r="AJ99" s="417">
        <v>36916</v>
      </c>
      <c r="AK99" s="417">
        <v>36916</v>
      </c>
      <c r="AL99" s="417">
        <v>36916</v>
      </c>
      <c r="AM99" s="417">
        <v>36916</v>
      </c>
      <c r="AN99" s="417">
        <v>36916</v>
      </c>
    </row>
    <row r="100" spans="2:40" ht="15.6" thickBot="1">
      <c r="B100" s="79" t="s">
        <v>138</v>
      </c>
      <c r="C100" s="17">
        <v>1878709</v>
      </c>
      <c r="D100" s="17">
        <v>3585959</v>
      </c>
      <c r="E100" s="17">
        <v>4428306</v>
      </c>
      <c r="F100" s="17">
        <v>4428306</v>
      </c>
      <c r="G100" s="17">
        <v>4428306</v>
      </c>
      <c r="H100" s="17">
        <v>4428306</v>
      </c>
      <c r="I100" s="17">
        <v>5346023</v>
      </c>
      <c r="J100" s="17">
        <v>5346023</v>
      </c>
      <c r="K100" s="17">
        <v>5346023</v>
      </c>
      <c r="L100" s="17">
        <v>5346023</v>
      </c>
      <c r="M100" s="17">
        <v>6241845</v>
      </c>
      <c r="N100" s="17">
        <v>6241845</v>
      </c>
      <c r="O100" s="17">
        <v>6241845.2189999996</v>
      </c>
      <c r="P100" s="234">
        <v>6241845</v>
      </c>
      <c r="Q100" s="234">
        <v>6861491</v>
      </c>
      <c r="R100" s="234">
        <v>6861491</v>
      </c>
      <c r="S100" s="234">
        <v>6861491</v>
      </c>
      <c r="T100" s="234">
        <v>6861491</v>
      </c>
      <c r="V100" s="79" t="s">
        <v>137</v>
      </c>
      <c r="W100" s="234">
        <v>1428128</v>
      </c>
      <c r="X100" s="234">
        <v>1428128</v>
      </c>
      <c r="Y100" s="234">
        <v>1428128</v>
      </c>
      <c r="Z100" s="234">
        <v>1428128</v>
      </c>
      <c r="AA100" s="234">
        <v>1428127.8913155899</v>
      </c>
      <c r="AB100" s="234">
        <v>1428127.8913155901</v>
      </c>
      <c r="AC100" s="234">
        <v>1428127.8913155901</v>
      </c>
      <c r="AD100" s="234">
        <v>1428128</v>
      </c>
      <c r="AE100" s="234">
        <v>1428128</v>
      </c>
      <c r="AF100" s="234">
        <v>1428128</v>
      </c>
      <c r="AG100" s="432">
        <v>1428127.8913155901</v>
      </c>
      <c r="AH100" s="432">
        <v>1428127.8913155901</v>
      </c>
      <c r="AI100" s="432">
        <v>1428127.8913155901</v>
      </c>
      <c r="AJ100" s="432">
        <v>1428128</v>
      </c>
      <c r="AK100" s="432">
        <v>1428128</v>
      </c>
      <c r="AL100" s="432">
        <v>1428128</v>
      </c>
      <c r="AM100" s="432">
        <v>1428128</v>
      </c>
      <c r="AN100" s="432">
        <v>1428128</v>
      </c>
    </row>
    <row r="101" spans="2:40" ht="15.6" thickBot="1">
      <c r="B101" s="79" t="s">
        <v>139</v>
      </c>
      <c r="C101" s="17">
        <v>3232907</v>
      </c>
      <c r="D101" s="17">
        <v>3228134</v>
      </c>
      <c r="E101" s="17">
        <v>3223361</v>
      </c>
      <c r="F101" s="17">
        <v>3223361</v>
      </c>
      <c r="G101" s="17">
        <v>3223361</v>
      </c>
      <c r="H101" s="17">
        <v>3217227</v>
      </c>
      <c r="I101" s="17">
        <v>3212454</v>
      </c>
      <c r="J101" s="17">
        <v>3212454</v>
      </c>
      <c r="K101" s="17">
        <v>3212454</v>
      </c>
      <c r="L101" s="17">
        <v>3212454</v>
      </c>
      <c r="M101" s="17">
        <v>3207681</v>
      </c>
      <c r="N101" s="17">
        <v>3207681</v>
      </c>
      <c r="O101" s="17">
        <v>3207681.1860000002</v>
      </c>
      <c r="P101" s="234">
        <v>3207681</v>
      </c>
      <c r="Q101" s="234">
        <v>3203922</v>
      </c>
      <c r="R101" s="234">
        <v>3203922</v>
      </c>
      <c r="S101" s="234">
        <v>3203922</v>
      </c>
      <c r="T101" s="234">
        <v>3203921</v>
      </c>
      <c r="V101" s="79" t="s">
        <v>138</v>
      </c>
      <c r="W101" s="234">
        <v>7690798</v>
      </c>
      <c r="X101" s="234">
        <v>7690798</v>
      </c>
      <c r="Y101" s="234">
        <v>7690798</v>
      </c>
      <c r="Z101" s="234">
        <v>7690798</v>
      </c>
      <c r="AA101" s="234">
        <v>7952815.7595383106</v>
      </c>
      <c r="AB101" s="234">
        <v>7952815.7595383096</v>
      </c>
      <c r="AC101" s="234">
        <v>7952815.7595383096</v>
      </c>
      <c r="AD101" s="234">
        <v>7952816</v>
      </c>
      <c r="AE101" s="234">
        <v>9181061</v>
      </c>
      <c r="AF101" s="234">
        <v>9181061</v>
      </c>
      <c r="AG101" s="432">
        <v>9181060.6793900505</v>
      </c>
      <c r="AH101" s="432">
        <v>9181060.6793900505</v>
      </c>
      <c r="AI101" s="432">
        <v>10581141.612792</v>
      </c>
      <c r="AJ101" s="432">
        <v>10581142</v>
      </c>
      <c r="AK101" s="432">
        <v>10581142</v>
      </c>
      <c r="AL101" s="432">
        <v>10581142</v>
      </c>
      <c r="AM101" s="432">
        <v>11746008</v>
      </c>
      <c r="AN101" s="432">
        <v>11760012</v>
      </c>
    </row>
    <row r="102" spans="2:40" ht="15.6" thickBot="1">
      <c r="B102" s="79" t="s">
        <v>140</v>
      </c>
      <c r="C102" s="17">
        <v>2136629</v>
      </c>
      <c r="D102" s="17">
        <v>1437936</v>
      </c>
      <c r="E102" s="17">
        <v>297574</v>
      </c>
      <c r="F102" s="17">
        <v>529831</v>
      </c>
      <c r="G102" s="17">
        <v>942858</v>
      </c>
      <c r="H102" s="17">
        <v>1524382</v>
      </c>
      <c r="I102" s="17">
        <v>353125</v>
      </c>
      <c r="J102" s="17">
        <v>792215</v>
      </c>
      <c r="K102" s="17">
        <v>1198066</v>
      </c>
      <c r="L102" s="17">
        <v>1638732</v>
      </c>
      <c r="M102" s="17">
        <v>378507</v>
      </c>
      <c r="N102" s="17">
        <v>928923</v>
      </c>
      <c r="O102" s="17">
        <v>1412690.426</v>
      </c>
      <c r="P102" s="234">
        <v>2059191</v>
      </c>
      <c r="Q102" s="234">
        <v>507935</v>
      </c>
      <c r="R102" s="234">
        <v>1093826</v>
      </c>
      <c r="S102" s="234">
        <v>1215193</v>
      </c>
      <c r="T102" s="234">
        <v>1665536</v>
      </c>
      <c r="V102" s="79" t="s">
        <v>139</v>
      </c>
      <c r="W102" s="234">
        <v>3210907</v>
      </c>
      <c r="X102" s="234">
        <v>3210907</v>
      </c>
      <c r="Y102" s="234">
        <v>3210907</v>
      </c>
      <c r="Z102" s="234">
        <v>3210907</v>
      </c>
      <c r="AA102" s="234">
        <v>3221890.7407756574</v>
      </c>
      <c r="AB102" s="234">
        <v>3221890.7407756601</v>
      </c>
      <c r="AC102" s="234">
        <v>3221890.7407756601</v>
      </c>
      <c r="AD102" s="234">
        <v>3221891</v>
      </c>
      <c r="AE102" s="234">
        <v>3230576</v>
      </c>
      <c r="AF102" s="234">
        <v>3230576</v>
      </c>
      <c r="AG102" s="432">
        <v>3230575.9413090697</v>
      </c>
      <c r="AH102" s="432">
        <v>3230575.9413090697</v>
      </c>
      <c r="AI102" s="432">
        <v>3237241.2847762597</v>
      </c>
      <c r="AJ102" s="432">
        <v>3237241</v>
      </c>
      <c r="AK102" s="432">
        <v>3237241</v>
      </c>
      <c r="AL102" s="432">
        <v>3237241</v>
      </c>
      <c r="AM102" s="432">
        <v>3243311</v>
      </c>
      <c r="AN102" s="432">
        <v>3243311</v>
      </c>
    </row>
    <row r="103" spans="2:40" ht="15.6" thickBot="1">
      <c r="B103" s="79" t="s">
        <v>141</v>
      </c>
      <c r="C103" s="17">
        <v>1150568</v>
      </c>
      <c r="D103" s="17">
        <v>1239964</v>
      </c>
      <c r="E103" s="17">
        <v>654756</v>
      </c>
      <c r="F103" s="17">
        <v>411702</v>
      </c>
      <c r="G103" s="17">
        <v>377232</v>
      </c>
      <c r="H103" s="17">
        <v>1234415</v>
      </c>
      <c r="I103" s="17">
        <v>1023603</v>
      </c>
      <c r="J103" s="17">
        <v>1090675</v>
      </c>
      <c r="K103" s="17">
        <v>1275496</v>
      </c>
      <c r="L103" s="17">
        <v>779923</v>
      </c>
      <c r="M103" s="17">
        <v>1451479</v>
      </c>
      <c r="N103" s="17">
        <v>527193</v>
      </c>
      <c r="O103" s="17">
        <v>910035.81700000004</v>
      </c>
      <c r="P103" s="234">
        <v>194014</v>
      </c>
      <c r="Q103" s="234">
        <v>745958</v>
      </c>
      <c r="R103" s="234">
        <v>1288773</v>
      </c>
      <c r="S103" s="234">
        <v>984049</v>
      </c>
      <c r="T103" s="234">
        <v>1167865</v>
      </c>
      <c r="V103" s="79" t="s">
        <v>140</v>
      </c>
      <c r="W103" s="234">
        <v>431380</v>
      </c>
      <c r="X103" s="234">
        <v>1101797</v>
      </c>
      <c r="Y103" s="234">
        <v>1769822</v>
      </c>
      <c r="Z103" s="234">
        <v>2202581</v>
      </c>
      <c r="AA103" s="234">
        <v>828098.77903309581</v>
      </c>
      <c r="AB103" s="234">
        <v>1522088.32032619</v>
      </c>
      <c r="AC103" s="234">
        <v>2034445.9963266398</v>
      </c>
      <c r="AD103" s="234">
        <v>2466453</v>
      </c>
      <c r="AE103" s="234">
        <v>634455</v>
      </c>
      <c r="AF103" s="234">
        <v>1341999</v>
      </c>
      <c r="AG103" s="432">
        <v>2233170.0034193797</v>
      </c>
      <c r="AH103" s="432">
        <v>2807941.1827792902</v>
      </c>
      <c r="AI103" s="432">
        <v>694598.25233151403</v>
      </c>
      <c r="AJ103" s="432">
        <v>1149517</v>
      </c>
      <c r="AK103" s="432">
        <v>1849626</v>
      </c>
      <c r="AL103" s="432">
        <v>2420318</v>
      </c>
      <c r="AM103" s="432">
        <v>558452</v>
      </c>
      <c r="AN103" s="432">
        <v>1253269</v>
      </c>
    </row>
    <row r="104" spans="2:40" ht="15.6" thickBot="1">
      <c r="B104" s="126" t="s">
        <v>142</v>
      </c>
      <c r="C104" s="25">
        <v>9863857</v>
      </c>
      <c r="D104" s="25">
        <v>10957037</v>
      </c>
      <c r="E104" s="25">
        <v>10069041</v>
      </c>
      <c r="F104" s="25">
        <v>10058244</v>
      </c>
      <c r="G104" s="25">
        <v>10436801</v>
      </c>
      <c r="H104" s="25">
        <v>11869374</v>
      </c>
      <c r="I104" s="25">
        <v>11400249</v>
      </c>
      <c r="J104" s="25">
        <v>11906411</v>
      </c>
      <c r="K104" s="25">
        <v>12497083</v>
      </c>
      <c r="L104" s="25">
        <v>12442176</v>
      </c>
      <c r="M104" s="25">
        <v>12744556</v>
      </c>
      <c r="N104" s="25">
        <v>12370686</v>
      </c>
      <c r="O104" s="25">
        <v>13237296.874</v>
      </c>
      <c r="P104" s="243">
        <v>13167775</v>
      </c>
      <c r="Q104" s="243">
        <v>12784350</v>
      </c>
      <c r="R104" s="243">
        <v>13913056</v>
      </c>
      <c r="S104" s="243">
        <v>13729699</v>
      </c>
      <c r="T104" s="243">
        <v>14363857</v>
      </c>
      <c r="V104" s="79" t="s">
        <v>141</v>
      </c>
      <c r="W104" s="234">
        <v>1562608</v>
      </c>
      <c r="X104" s="234">
        <v>1547106</v>
      </c>
      <c r="Y104" s="234">
        <v>2287569</v>
      </c>
      <c r="Z104" s="234">
        <v>3866489</v>
      </c>
      <c r="AA104" s="234">
        <v>3816397.2389936801</v>
      </c>
      <c r="AB104" s="234">
        <v>2834340.8166604103</v>
      </c>
      <c r="AC104" s="234">
        <v>1867482.6280793</v>
      </c>
      <c r="AD104" s="234">
        <v>1178848</v>
      </c>
      <c r="AE104" s="234">
        <v>676717</v>
      </c>
      <c r="AF104" s="234">
        <v>1074237</v>
      </c>
      <c r="AG104" s="432">
        <v>1393347.5839462599</v>
      </c>
      <c r="AH104" s="432">
        <v>1161689.7813881498</v>
      </c>
      <c r="AI104" s="432">
        <v>1132810.0084348998</v>
      </c>
      <c r="AJ104" s="432">
        <v>1151277</v>
      </c>
      <c r="AK104" s="432">
        <v>655072</v>
      </c>
      <c r="AL104" s="432">
        <v>145455</v>
      </c>
      <c r="AM104" s="432">
        <v>89497</v>
      </c>
      <c r="AN104" s="432">
        <v>-623292</v>
      </c>
    </row>
    <row r="105" spans="2:40" ht="15.6" thickBot="1">
      <c r="B105" s="127" t="s">
        <v>143</v>
      </c>
      <c r="C105" s="17">
        <v>7047621</v>
      </c>
      <c r="D105" s="17">
        <v>7466485</v>
      </c>
      <c r="E105" s="17">
        <v>6949714</v>
      </c>
      <c r="F105" s="17">
        <v>6150603</v>
      </c>
      <c r="G105" s="17">
        <v>6403173</v>
      </c>
      <c r="H105" s="17">
        <v>7072453</v>
      </c>
      <c r="I105" s="17">
        <v>6983688</v>
      </c>
      <c r="J105" s="17">
        <v>7418667</v>
      </c>
      <c r="K105" s="17">
        <v>7464694</v>
      </c>
      <c r="L105" s="17">
        <v>8661038</v>
      </c>
      <c r="M105" s="17">
        <v>7683237</v>
      </c>
      <c r="N105" s="17">
        <v>6861135</v>
      </c>
      <c r="O105" s="17">
        <v>7088717.7889999999</v>
      </c>
      <c r="P105" s="234">
        <v>6978418</v>
      </c>
      <c r="Q105" s="234">
        <v>6695661</v>
      </c>
      <c r="R105" s="234">
        <v>7980894</v>
      </c>
      <c r="S105" s="234">
        <v>7711473</v>
      </c>
      <c r="T105" s="234">
        <v>7769138</v>
      </c>
      <c r="V105" s="77" t="s">
        <v>142</v>
      </c>
      <c r="W105" s="237">
        <v>14360737</v>
      </c>
      <c r="X105" s="237">
        <v>15015652</v>
      </c>
      <c r="Y105" s="237">
        <v>16424140</v>
      </c>
      <c r="Z105" s="237">
        <v>18435819</v>
      </c>
      <c r="AA105" s="237">
        <v>17284246.744587153</v>
      </c>
      <c r="AB105" s="237">
        <v>16996179.863546982</v>
      </c>
      <c r="AC105" s="237">
        <v>16541679.350966321</v>
      </c>
      <c r="AD105" s="237">
        <v>16285052</v>
      </c>
      <c r="AE105" s="237">
        <v>15187852</v>
      </c>
      <c r="AF105" s="237">
        <v>16292917</v>
      </c>
      <c r="AG105" s="436">
        <v>17503198.43431117</v>
      </c>
      <c r="AH105" s="436">
        <v>17846311.81111297</v>
      </c>
      <c r="AI105" s="436">
        <v>17110835.384581082</v>
      </c>
      <c r="AJ105" s="436">
        <f>+SUM(AJ99:AJ104)</f>
        <v>17584221</v>
      </c>
      <c r="AK105" s="436">
        <v>17788125</v>
      </c>
      <c r="AL105" s="436">
        <v>17849200</v>
      </c>
      <c r="AM105" s="436">
        <v>17102312</v>
      </c>
      <c r="AN105" s="436">
        <v>17098344</v>
      </c>
    </row>
    <row r="106" spans="2:40" ht="15.6" thickBot="1">
      <c r="B106" s="77" t="s">
        <v>144</v>
      </c>
      <c r="C106" s="19">
        <v>16911478</v>
      </c>
      <c r="D106" s="19">
        <v>18423522</v>
      </c>
      <c r="E106" s="19">
        <v>17018755</v>
      </c>
      <c r="F106" s="19">
        <v>16208847</v>
      </c>
      <c r="G106" s="19">
        <v>16839974</v>
      </c>
      <c r="H106" s="19">
        <v>18941827</v>
      </c>
      <c r="I106" s="19">
        <v>18383937</v>
      </c>
      <c r="J106" s="19">
        <v>19325078</v>
      </c>
      <c r="K106" s="19">
        <v>19961777</v>
      </c>
      <c r="L106" s="19">
        <v>21103214</v>
      </c>
      <c r="M106" s="19">
        <v>20427793</v>
      </c>
      <c r="N106" s="19">
        <v>19231821</v>
      </c>
      <c r="O106" s="19">
        <v>20326014.662999999</v>
      </c>
      <c r="P106" s="237">
        <v>20146193</v>
      </c>
      <c r="Q106" s="237">
        <v>19480011</v>
      </c>
      <c r="R106" s="237">
        <v>21893950</v>
      </c>
      <c r="S106" s="237">
        <v>21441172</v>
      </c>
      <c r="T106" s="237">
        <v>22132995</v>
      </c>
      <c r="V106" s="127" t="s">
        <v>143</v>
      </c>
      <c r="W106" s="234">
        <v>8710660</v>
      </c>
      <c r="X106" s="234">
        <v>9268491</v>
      </c>
      <c r="Y106" s="234">
        <v>10255258</v>
      </c>
      <c r="Z106" s="234">
        <v>11114552</v>
      </c>
      <c r="AA106" s="234">
        <v>11180333.803903667</v>
      </c>
      <c r="AB106" s="234">
        <v>11231015.3824724</v>
      </c>
      <c r="AC106" s="234">
        <v>10920573.5769145</v>
      </c>
      <c r="AD106" s="234">
        <v>10081342</v>
      </c>
      <c r="AE106" s="234">
        <v>10117597</v>
      </c>
      <c r="AF106" s="234">
        <v>10292060</v>
      </c>
      <c r="AG106" s="417">
        <v>11287919.697931901</v>
      </c>
      <c r="AH106" s="417">
        <v>10421694.329933001</v>
      </c>
      <c r="AI106" s="417">
        <v>10808961.861335</v>
      </c>
      <c r="AJ106" s="417">
        <v>11146002</v>
      </c>
      <c r="AK106" s="417">
        <v>11210428</v>
      </c>
      <c r="AL106" s="417">
        <v>10457798</v>
      </c>
      <c r="AM106" s="417">
        <v>10776642</v>
      </c>
      <c r="AN106" s="417">
        <v>10538458</v>
      </c>
    </row>
    <row r="107" spans="2:40" ht="15.6" thickBot="1">
      <c r="B107" s="96" t="s">
        <v>145</v>
      </c>
      <c r="C107" s="20">
        <v>38508385</v>
      </c>
      <c r="D107" s="20">
        <v>43408501</v>
      </c>
      <c r="E107" s="20">
        <v>41580022</v>
      </c>
      <c r="F107" s="20">
        <v>40714888</v>
      </c>
      <c r="G107" s="20">
        <v>41898304</v>
      </c>
      <c r="H107" s="20">
        <v>44967854</v>
      </c>
      <c r="I107" s="20">
        <v>45027284</v>
      </c>
      <c r="J107" s="20">
        <v>47265664</v>
      </c>
      <c r="K107" s="20">
        <v>48240416</v>
      </c>
      <c r="L107" s="20">
        <v>48793244</v>
      </c>
      <c r="M107" s="20">
        <v>51340270</v>
      </c>
      <c r="N107" s="20">
        <v>49902156</v>
      </c>
      <c r="O107" s="20">
        <v>52280266.160999998</v>
      </c>
      <c r="P107" s="238">
        <v>54194069</v>
      </c>
      <c r="Q107" s="238">
        <v>57636388</v>
      </c>
      <c r="R107" s="238">
        <v>62624186</v>
      </c>
      <c r="S107" s="238">
        <v>62574311</v>
      </c>
      <c r="T107" s="238">
        <v>61698186</v>
      </c>
      <c r="V107" s="77" t="s">
        <v>144</v>
      </c>
      <c r="W107" s="237">
        <v>23071397</v>
      </c>
      <c r="X107" s="237">
        <v>24284143</v>
      </c>
      <c r="Y107" s="237">
        <v>26679398</v>
      </c>
      <c r="Z107" s="237">
        <v>29550371</v>
      </c>
      <c r="AA107" s="237">
        <v>28464580.548490822</v>
      </c>
      <c r="AB107" s="237">
        <v>28227195.246019382</v>
      </c>
      <c r="AC107" s="237">
        <v>27462252.927880824</v>
      </c>
      <c r="AD107" s="237">
        <v>26366394</v>
      </c>
      <c r="AE107" s="237">
        <v>25305449</v>
      </c>
      <c r="AF107" s="237">
        <v>26584977</v>
      </c>
      <c r="AG107" s="436">
        <v>28791118.132243071</v>
      </c>
      <c r="AH107" s="436">
        <v>28268006.141045973</v>
      </c>
      <c r="AI107" s="436">
        <v>27919797.245916083</v>
      </c>
      <c r="AJ107" s="436">
        <f>+AJ105+AJ106</f>
        <v>28730223</v>
      </c>
      <c r="AK107" s="436">
        <v>28998553</v>
      </c>
      <c r="AL107" s="436">
        <v>28306998</v>
      </c>
      <c r="AM107" s="436">
        <v>27878954</v>
      </c>
      <c r="AN107" s="436">
        <v>27636802</v>
      </c>
    </row>
    <row r="108" spans="2:40" ht="15.6" thickBot="1">
      <c r="B108" s="7"/>
      <c r="C108" s="26">
        <v>0</v>
      </c>
      <c r="D108" s="26">
        <v>0</v>
      </c>
      <c r="E108" s="26">
        <v>0</v>
      </c>
      <c r="F108" s="26">
        <v>0</v>
      </c>
      <c r="G108" s="26">
        <v>0</v>
      </c>
      <c r="H108" s="26">
        <v>0</v>
      </c>
      <c r="I108" s="26">
        <v>0</v>
      </c>
      <c r="J108" s="26">
        <v>0</v>
      </c>
      <c r="K108" s="26">
        <v>0</v>
      </c>
      <c r="L108" s="26"/>
      <c r="M108" s="26"/>
      <c r="N108" s="26"/>
      <c r="P108" s="244">
        <v>0</v>
      </c>
      <c r="Q108" s="244">
        <v>0</v>
      </c>
      <c r="R108" s="244">
        <v>0</v>
      </c>
      <c r="S108" s="244">
        <v>0</v>
      </c>
      <c r="V108" s="96" t="s">
        <v>145</v>
      </c>
      <c r="W108" s="238">
        <v>64009251</v>
      </c>
      <c r="X108" s="238">
        <v>66190347</v>
      </c>
      <c r="Y108" s="238">
        <v>71831522</v>
      </c>
      <c r="Z108" s="238">
        <v>78733854</v>
      </c>
      <c r="AA108" s="238">
        <v>80124329.937530667</v>
      </c>
      <c r="AB108" s="238">
        <v>75370216.002603158</v>
      </c>
      <c r="AC108" s="238">
        <v>72758663.130346701</v>
      </c>
      <c r="AD108" s="238">
        <v>71217176</v>
      </c>
      <c r="AE108" s="238">
        <v>71388375</v>
      </c>
      <c r="AF108" s="238">
        <v>73480910</v>
      </c>
      <c r="AG108" s="437">
        <v>76641269.636506051</v>
      </c>
      <c r="AH108" s="437">
        <v>76995347.157636747</v>
      </c>
      <c r="AI108" s="437">
        <v>78617479.924203306</v>
      </c>
      <c r="AJ108" s="437">
        <f>+AJ96+AJ107</f>
        <v>77081782</v>
      </c>
      <c r="AK108" s="437">
        <v>77487171</v>
      </c>
      <c r="AL108" s="437">
        <v>76130262</v>
      </c>
      <c r="AM108" s="437">
        <v>76733410</v>
      </c>
      <c r="AN108" s="437">
        <v>76070853</v>
      </c>
    </row>
    <row r="109" spans="2:40">
      <c r="C109" s="32">
        <v>0</v>
      </c>
      <c r="D109" s="32">
        <v>0</v>
      </c>
      <c r="E109" s="32">
        <v>0</v>
      </c>
      <c r="F109" s="32">
        <v>0</v>
      </c>
      <c r="G109" s="32">
        <v>0</v>
      </c>
      <c r="H109" s="32">
        <v>0</v>
      </c>
      <c r="I109" s="32">
        <v>0</v>
      </c>
      <c r="J109" s="32">
        <v>0</v>
      </c>
      <c r="K109" s="32">
        <v>0</v>
      </c>
      <c r="L109" s="32"/>
      <c r="M109" s="32"/>
      <c r="N109" s="32"/>
      <c r="O109" s="32"/>
      <c r="P109" s="32"/>
    </row>
    <row r="110" spans="2:40">
      <c r="C110" s="32"/>
      <c r="D110" s="32"/>
      <c r="E110" s="32"/>
      <c r="F110" s="32"/>
      <c r="G110" s="32"/>
      <c r="H110" s="32"/>
      <c r="I110" s="32"/>
      <c r="J110" s="32"/>
      <c r="K110" s="32"/>
      <c r="L110" s="32"/>
      <c r="M110" s="32"/>
      <c r="N110" s="32"/>
      <c r="Z110" s="327"/>
      <c r="AA110" s="327"/>
      <c r="AB110" s="327"/>
      <c r="AC110" s="327"/>
      <c r="AD110" s="327"/>
      <c r="AE110" s="327"/>
      <c r="AF110" s="327"/>
    </row>
    <row r="111" spans="2:40" ht="28.5" customHeight="1">
      <c r="F111" s="32"/>
      <c r="G111" s="32"/>
      <c r="H111" s="32"/>
      <c r="I111" s="32"/>
      <c r="J111" s="32"/>
      <c r="K111" s="32"/>
      <c r="L111" s="32"/>
      <c r="M111" s="32"/>
      <c r="N111" s="32"/>
      <c r="AH111" s="832" t="s">
        <v>1184</v>
      </c>
      <c r="AI111" s="27" t="s">
        <v>1082</v>
      </c>
      <c r="AJ111" s="27" t="s">
        <v>1178</v>
      </c>
      <c r="AK111" s="27" t="s">
        <v>65</v>
      </c>
      <c r="AL111" s="27" t="s">
        <v>1178</v>
      </c>
      <c r="AM111" s="27" t="s">
        <v>1179</v>
      </c>
      <c r="AN111" s="27" t="s">
        <v>1180</v>
      </c>
    </row>
    <row r="112" spans="2:40">
      <c r="AH112" s="14" t="s">
        <v>752</v>
      </c>
      <c r="AI112" s="825">
        <v>3469</v>
      </c>
      <c r="AJ112" s="826">
        <v>74</v>
      </c>
      <c r="AK112" s="825">
        <v>2627</v>
      </c>
      <c r="AL112" s="826">
        <v>78</v>
      </c>
      <c r="AM112" s="825">
        <v>842</v>
      </c>
      <c r="AN112" s="826">
        <v>32.051770079939089</v>
      </c>
    </row>
    <row r="113" spans="34:40">
      <c r="AH113" s="14" t="s">
        <v>152</v>
      </c>
      <c r="AI113" s="825">
        <v>1109</v>
      </c>
      <c r="AJ113" s="826">
        <v>23</v>
      </c>
      <c r="AK113" s="825">
        <v>594</v>
      </c>
      <c r="AL113" s="826">
        <v>18</v>
      </c>
      <c r="AM113" s="825">
        <v>515</v>
      </c>
      <c r="AN113" s="826">
        <v>86.700336700336706</v>
      </c>
    </row>
    <row r="114" spans="34:40">
      <c r="AH114" s="14" t="s">
        <v>1181</v>
      </c>
      <c r="AI114" s="825">
        <v>157</v>
      </c>
      <c r="AJ114" s="826">
        <v>3</v>
      </c>
      <c r="AK114" s="825">
        <v>122</v>
      </c>
      <c r="AL114" s="826">
        <v>4</v>
      </c>
      <c r="AM114" s="825">
        <v>35</v>
      </c>
      <c r="AN114" s="826">
        <v>28.688524590163933</v>
      </c>
    </row>
    <row r="115" spans="34:40">
      <c r="AH115" s="827"/>
      <c r="AI115" s="828">
        <v>4735</v>
      </c>
      <c r="AJ115" s="829">
        <v>100</v>
      </c>
      <c r="AK115" s="828">
        <v>3343</v>
      </c>
      <c r="AL115" s="829">
        <v>100</v>
      </c>
      <c r="AM115" s="828">
        <v>1392</v>
      </c>
      <c r="AN115" s="829">
        <v>41.639246186060433</v>
      </c>
    </row>
    <row r="116" spans="34:40">
      <c r="AH116" s="14" t="s">
        <v>615</v>
      </c>
      <c r="AI116" s="825">
        <v>1069</v>
      </c>
      <c r="AJ116" s="826">
        <v>23</v>
      </c>
      <c r="AK116" s="825">
        <v>1029</v>
      </c>
      <c r="AL116" s="826">
        <v>31</v>
      </c>
      <c r="AM116" s="825">
        <v>40</v>
      </c>
      <c r="AN116" s="826">
        <v>3.8872691933916403</v>
      </c>
    </row>
    <row r="117" spans="34:40">
      <c r="AH117" s="14" t="s">
        <v>622</v>
      </c>
      <c r="AI117" s="825">
        <v>804</v>
      </c>
      <c r="AJ117" s="826">
        <v>17</v>
      </c>
      <c r="AK117" s="825">
        <v>596</v>
      </c>
      <c r="AL117" s="826">
        <v>18</v>
      </c>
      <c r="AM117" s="825">
        <v>208</v>
      </c>
      <c r="AN117" s="826">
        <v>34.899328859060397</v>
      </c>
    </row>
    <row r="118" spans="34:40">
      <c r="AH118" s="14" t="s">
        <v>619</v>
      </c>
      <c r="AI118" s="825">
        <v>1948</v>
      </c>
      <c r="AJ118" s="826">
        <v>41</v>
      </c>
      <c r="AK118" s="825">
        <v>1090</v>
      </c>
      <c r="AL118" s="826">
        <v>33</v>
      </c>
      <c r="AM118" s="825">
        <v>858</v>
      </c>
      <c r="AN118" s="826">
        <v>78.715596330275233</v>
      </c>
    </row>
    <row r="119" spans="34:40">
      <c r="AH119" s="14" t="s">
        <v>618</v>
      </c>
      <c r="AI119" s="825">
        <v>584</v>
      </c>
      <c r="AJ119" s="826">
        <v>12</v>
      </c>
      <c r="AK119" s="825">
        <v>585</v>
      </c>
      <c r="AL119" s="826">
        <v>17</v>
      </c>
      <c r="AM119" s="825">
        <v>-1</v>
      </c>
      <c r="AN119" s="826">
        <v>-0.17094017094017033</v>
      </c>
    </row>
    <row r="120" spans="34:40">
      <c r="AH120" s="14" t="s">
        <v>1182</v>
      </c>
      <c r="AI120" s="825">
        <v>330</v>
      </c>
      <c r="AJ120" s="826">
        <v>7.0000000000000009</v>
      </c>
      <c r="AK120" s="825">
        <v>43</v>
      </c>
      <c r="AL120" s="826">
        <v>1</v>
      </c>
      <c r="AM120" s="825">
        <v>287</v>
      </c>
      <c r="AN120" s="826">
        <v>667.44186046511629</v>
      </c>
    </row>
    <row r="121" spans="34:40">
      <c r="AH121" s="827"/>
      <c r="AI121" s="828">
        <v>4735</v>
      </c>
      <c r="AJ121" s="829">
        <v>100</v>
      </c>
      <c r="AK121" s="828">
        <v>3343</v>
      </c>
      <c r="AL121" s="829">
        <v>100</v>
      </c>
      <c r="AM121" s="828">
        <v>1392</v>
      </c>
      <c r="AN121" s="829">
        <v>41.639246186060433</v>
      </c>
    </row>
    <row r="122" spans="34:40">
      <c r="AH122" s="14"/>
      <c r="AI122" s="830"/>
      <c r="AJ122" s="831"/>
      <c r="AK122" s="830"/>
      <c r="AL122" s="831"/>
      <c r="AM122" s="830"/>
      <c r="AN122" s="831"/>
    </row>
    <row r="123" spans="34:40" ht="27.6">
      <c r="AH123" s="832" t="s">
        <v>1183</v>
      </c>
      <c r="AI123" s="27" t="s">
        <v>1082</v>
      </c>
      <c r="AJ123" s="27" t="s">
        <v>1178</v>
      </c>
      <c r="AK123" s="27" t="s">
        <v>65</v>
      </c>
      <c r="AL123" s="27" t="s">
        <v>1178</v>
      </c>
      <c r="AM123" s="27" t="s">
        <v>1179</v>
      </c>
      <c r="AN123" s="27" t="s">
        <v>1180</v>
      </c>
    </row>
    <row r="124" spans="34:40">
      <c r="AH124" s="14" t="s">
        <v>752</v>
      </c>
      <c r="AI124" s="825">
        <v>2358</v>
      </c>
      <c r="AJ124" s="826">
        <v>76</v>
      </c>
      <c r="AK124" s="825">
        <v>1666</v>
      </c>
      <c r="AL124" s="826">
        <v>73</v>
      </c>
      <c r="AM124" s="825">
        <v>692</v>
      </c>
      <c r="AN124" s="826">
        <v>41.536614645858336</v>
      </c>
    </row>
    <row r="125" spans="34:40">
      <c r="AH125" s="14" t="s">
        <v>152</v>
      </c>
      <c r="AI125" s="825">
        <v>574</v>
      </c>
      <c r="AJ125" s="826">
        <v>19</v>
      </c>
      <c r="AK125" s="825">
        <v>504</v>
      </c>
      <c r="AL125" s="826">
        <v>22</v>
      </c>
      <c r="AM125" s="825">
        <v>70</v>
      </c>
      <c r="AN125" s="826">
        <v>13.888888888888884</v>
      </c>
    </row>
    <row r="126" spans="34:40">
      <c r="AH126" s="14" t="s">
        <v>1181</v>
      </c>
      <c r="AI126" s="825">
        <v>157</v>
      </c>
      <c r="AJ126" s="826">
        <v>5</v>
      </c>
      <c r="AK126" s="825">
        <v>122</v>
      </c>
      <c r="AL126" s="826">
        <v>5</v>
      </c>
      <c r="AM126" s="825">
        <v>35</v>
      </c>
      <c r="AN126" s="826">
        <v>28.688524590163933</v>
      </c>
    </row>
    <row r="127" spans="34:40">
      <c r="AH127" s="827"/>
      <c r="AI127" s="828">
        <v>3089</v>
      </c>
      <c r="AJ127" s="829">
        <v>100</v>
      </c>
      <c r="AK127" s="828">
        <v>2292</v>
      </c>
      <c r="AL127" s="829">
        <v>100</v>
      </c>
      <c r="AM127" s="828">
        <v>797</v>
      </c>
      <c r="AN127" s="829">
        <v>34.773123909249563</v>
      </c>
    </row>
    <row r="128" spans="34:40">
      <c r="AH128" s="14" t="s">
        <v>615</v>
      </c>
      <c r="AI128" s="825">
        <v>1063</v>
      </c>
      <c r="AJ128" s="826">
        <v>34</v>
      </c>
      <c r="AK128" s="825">
        <v>1029</v>
      </c>
      <c r="AL128" s="826">
        <v>45</v>
      </c>
      <c r="AM128" s="825">
        <v>34</v>
      </c>
      <c r="AN128" s="826">
        <v>3.3041788143828965</v>
      </c>
    </row>
    <row r="129" spans="34:40">
      <c r="AH129" s="14" t="s">
        <v>622</v>
      </c>
      <c r="AI129" s="825">
        <v>566</v>
      </c>
      <c r="AJ129" s="826">
        <v>18</v>
      </c>
      <c r="AK129" s="825">
        <v>521</v>
      </c>
      <c r="AL129" s="826">
        <v>23</v>
      </c>
      <c r="AM129" s="825">
        <v>45</v>
      </c>
      <c r="AN129" s="826">
        <v>8.6372360844529705</v>
      </c>
    </row>
    <row r="130" spans="34:40">
      <c r="AH130" s="14" t="s">
        <v>619</v>
      </c>
      <c r="AI130" s="825">
        <v>934</v>
      </c>
      <c r="AJ130" s="826">
        <v>31</v>
      </c>
      <c r="AK130" s="825">
        <v>157</v>
      </c>
      <c r="AL130" s="826">
        <v>7</v>
      </c>
      <c r="AM130" s="825">
        <v>777</v>
      </c>
      <c r="AN130" s="826">
        <v>494.90445859872614</v>
      </c>
    </row>
    <row r="131" spans="34:40">
      <c r="AH131" s="14" t="s">
        <v>618</v>
      </c>
      <c r="AI131" s="825">
        <v>488</v>
      </c>
      <c r="AJ131" s="826">
        <v>16</v>
      </c>
      <c r="AK131" s="825">
        <v>556</v>
      </c>
      <c r="AL131" s="826">
        <v>24</v>
      </c>
      <c r="AM131" s="825">
        <v>-68</v>
      </c>
      <c r="AN131" s="826">
        <v>-12.230215827338132</v>
      </c>
    </row>
    <row r="132" spans="34:40">
      <c r="AH132" s="14" t="s">
        <v>1182</v>
      </c>
      <c r="AI132" s="825">
        <v>38</v>
      </c>
      <c r="AJ132" s="826">
        <v>1</v>
      </c>
      <c r="AK132" s="825">
        <v>29</v>
      </c>
      <c r="AL132" s="826">
        <v>1</v>
      </c>
      <c r="AM132" s="825">
        <v>9</v>
      </c>
      <c r="AN132" s="826">
        <v>31.034482758620683</v>
      </c>
    </row>
    <row r="133" spans="34:40">
      <c r="AH133" s="827"/>
      <c r="AI133" s="828">
        <v>3089</v>
      </c>
      <c r="AJ133" s="829">
        <v>100</v>
      </c>
      <c r="AK133" s="828">
        <v>2292</v>
      </c>
      <c r="AL133" s="829">
        <v>100</v>
      </c>
      <c r="AM133" s="828">
        <v>797</v>
      </c>
      <c r="AN133" s="829">
        <v>34.773123909249563</v>
      </c>
    </row>
  </sheetData>
  <phoneticPr fontId="179" type="noConversion"/>
  <hyperlinks>
    <hyperlink ref="A1" location="Contenido!A1" display="Volver al Contenido" xr:uid="{E0FB557F-B0C2-4ACF-9D2D-62B8A28A9139}"/>
  </hyperlinks>
  <pageMargins left="0.7" right="0.7" top="0.75" bottom="0.75" header="0.3" footer="0.3"/>
  <pageSetup orientation="portrait" horizontalDpi="300" verticalDpi="300" r:id="rId1"/>
  <headerFooter>
    <oddFooter>&amp;L_x000D_&amp;1#&amp;"Aptos"&amp;14&amp;K000000 Información Interna</oddFooter>
  </headerFooter>
  <customProperties>
    <customPr name="_pios_id" r:id="rId2"/>
    <customPr name="EpmWorksheetKeyString_GUID" r:id="rId3"/>
  </customProperties>
  <drawing r:id="rId4"/>
  <legacy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76E1C-1002-4211-9772-CA84375E6629}">
  <sheetPr>
    <tabColor rgb="FF92D050"/>
  </sheetPr>
  <dimension ref="A1:F59"/>
  <sheetViews>
    <sheetView showGridLines="0" zoomScaleNormal="100" workbookViewId="0">
      <selection activeCell="C65" sqref="C65"/>
    </sheetView>
  </sheetViews>
  <sheetFormatPr baseColWidth="10" defaultColWidth="11.44140625" defaultRowHeight="14.4"/>
  <cols>
    <col min="1" max="1" width="4.5546875" style="204" customWidth="1"/>
    <col min="2" max="2" width="28.5546875" style="204" customWidth="1"/>
    <col min="3" max="3" width="76.44140625" style="204" bestFit="1" customWidth="1"/>
    <col min="4" max="4" width="1.5546875" style="418" bestFit="1" customWidth="1"/>
    <col min="5" max="5" width="11.44140625" style="418"/>
    <col min="6" max="6" width="12.5546875" style="418" bestFit="1" customWidth="1"/>
    <col min="7" max="16384" width="11.44140625" style="204"/>
  </cols>
  <sheetData>
    <row r="1" spans="1:6" customFormat="1">
      <c r="A1" s="1" t="s">
        <v>32</v>
      </c>
      <c r="D1" s="35"/>
      <c r="E1" s="494"/>
      <c r="F1" s="494"/>
    </row>
    <row r="2" spans="1:6" customFormat="1">
      <c r="A2" s="1"/>
      <c r="D2" s="35"/>
      <c r="E2" s="494"/>
      <c r="F2" s="494"/>
    </row>
    <row r="3" spans="1:6" customFormat="1">
      <c r="A3" s="1"/>
      <c r="D3" s="35"/>
      <c r="E3" s="494"/>
      <c r="F3" s="494"/>
    </row>
    <row r="4" spans="1:6" customFormat="1">
      <c r="A4" s="1"/>
      <c r="D4" s="35"/>
      <c r="E4" s="494"/>
      <c r="F4" s="494"/>
    </row>
    <row r="5" spans="1:6" customFormat="1">
      <c r="A5" s="1"/>
      <c r="D5" s="35"/>
      <c r="E5" s="494"/>
      <c r="F5" s="494"/>
    </row>
    <row r="6" spans="1:6">
      <c r="B6" s="867" t="s">
        <v>579</v>
      </c>
      <c r="C6" s="867" t="s">
        <v>1073</v>
      </c>
      <c r="D6" s="867" t="s">
        <v>729</v>
      </c>
      <c r="E6" s="867"/>
    </row>
    <row r="7" spans="1:6" ht="15" thickBot="1">
      <c r="B7" s="868"/>
      <c r="C7" s="868"/>
      <c r="D7" s="868" t="s">
        <v>730</v>
      </c>
      <c r="E7" s="868"/>
    </row>
    <row r="8" spans="1:6" ht="15" thickBot="1">
      <c r="B8" s="870" t="s">
        <v>884</v>
      </c>
      <c r="C8" s="627" t="s">
        <v>731</v>
      </c>
      <c r="D8" s="628">
        <v>2</v>
      </c>
      <c r="E8" s="628">
        <v>2027</v>
      </c>
    </row>
    <row r="9" spans="1:6" ht="15" thickBot="1">
      <c r="B9" s="871"/>
      <c r="C9" s="627" t="s">
        <v>1074</v>
      </c>
      <c r="D9" s="628">
        <v>1</v>
      </c>
      <c r="E9" s="628">
        <v>2027</v>
      </c>
    </row>
    <row r="10" spans="1:6" ht="15" thickBot="1">
      <c r="B10" s="871"/>
      <c r="C10" s="627" t="s">
        <v>732</v>
      </c>
      <c r="D10" s="628">
        <v>4</v>
      </c>
      <c r="E10" s="628">
        <v>2027</v>
      </c>
    </row>
    <row r="11" spans="1:6" ht="15" thickBot="1">
      <c r="B11" s="872"/>
      <c r="C11" s="627" t="s">
        <v>733</v>
      </c>
      <c r="D11" s="628">
        <v>3</v>
      </c>
      <c r="E11" s="628">
        <v>2026</v>
      </c>
    </row>
    <row r="12" spans="1:6" ht="15" thickBot="1">
      <c r="B12" s="442" t="s">
        <v>1075</v>
      </c>
      <c r="C12" s="627" t="s">
        <v>734</v>
      </c>
      <c r="D12" s="628">
        <v>2</v>
      </c>
      <c r="E12" s="628">
        <v>2029</v>
      </c>
    </row>
    <row r="13" spans="1:6" ht="15" thickBot="1">
      <c r="B13" s="873" t="s">
        <v>1076</v>
      </c>
      <c r="C13" s="627" t="s">
        <v>735</v>
      </c>
      <c r="D13" s="628">
        <v>4</v>
      </c>
      <c r="E13" s="628">
        <v>2028</v>
      </c>
    </row>
    <row r="14" spans="1:6" ht="15" thickBot="1">
      <c r="B14" s="874"/>
      <c r="C14" s="629" t="s">
        <v>736</v>
      </c>
      <c r="D14" s="630">
        <v>4</v>
      </c>
      <c r="E14" s="630">
        <v>2028</v>
      </c>
    </row>
    <row r="15" spans="1:6" ht="15" thickBot="1">
      <c r="B15" s="875" t="s">
        <v>1077</v>
      </c>
      <c r="C15" s="627" t="s">
        <v>737</v>
      </c>
      <c r="D15" s="628" t="s">
        <v>877</v>
      </c>
      <c r="E15" s="443" t="s">
        <v>1078</v>
      </c>
    </row>
    <row r="16" spans="1:6" ht="15" thickBot="1">
      <c r="B16" s="876"/>
      <c r="C16" s="627" t="s">
        <v>738</v>
      </c>
      <c r="D16" s="628">
        <v>3</v>
      </c>
      <c r="E16" s="628">
        <v>2026</v>
      </c>
    </row>
    <row r="17" spans="2:5" ht="15" thickBot="1">
      <c r="B17" s="876"/>
      <c r="C17" s="627" t="s">
        <v>739</v>
      </c>
      <c r="D17" s="628"/>
      <c r="E17" s="443" t="s">
        <v>885</v>
      </c>
    </row>
    <row r="18" spans="2:5" ht="15" thickBot="1">
      <c r="B18" s="876"/>
      <c r="C18" s="627" t="s">
        <v>740</v>
      </c>
      <c r="D18" s="628">
        <v>1</v>
      </c>
      <c r="E18" s="628">
        <v>2027</v>
      </c>
    </row>
    <row r="19" spans="2:5" ht="15" thickBot="1">
      <c r="B19" s="876"/>
      <c r="C19" s="627" t="s">
        <v>886</v>
      </c>
      <c r="D19" s="628">
        <v>3</v>
      </c>
      <c r="E19" s="627">
        <v>2027</v>
      </c>
    </row>
    <row r="20" spans="2:5" ht="15" thickBot="1">
      <c r="B20" s="876"/>
      <c r="C20" s="627" t="s">
        <v>1095</v>
      </c>
      <c r="D20" s="628">
        <v>4</v>
      </c>
      <c r="E20" s="627">
        <v>2026</v>
      </c>
    </row>
    <row r="21" spans="2:5" ht="15" thickBot="1">
      <c r="B21" s="876"/>
      <c r="C21" s="627" t="s">
        <v>741</v>
      </c>
      <c r="D21" s="628">
        <v>4</v>
      </c>
      <c r="E21" s="628">
        <v>2026</v>
      </c>
    </row>
    <row r="22" spans="2:5" ht="15" thickBot="1">
      <c r="B22" s="876"/>
      <c r="C22" s="627" t="s">
        <v>742</v>
      </c>
      <c r="D22" s="628">
        <v>4</v>
      </c>
      <c r="E22" s="628">
        <v>2028</v>
      </c>
    </row>
    <row r="23" spans="2:5" ht="15" thickBot="1">
      <c r="B23" s="876"/>
      <c r="C23" s="627" t="s">
        <v>743</v>
      </c>
      <c r="D23" s="628">
        <v>1</v>
      </c>
      <c r="E23" s="628">
        <v>2027</v>
      </c>
    </row>
    <row r="24" spans="2:5" ht="15" thickBot="1">
      <c r="B24" s="876"/>
      <c r="C24" s="627" t="s">
        <v>1096</v>
      </c>
      <c r="D24" s="628">
        <v>4</v>
      </c>
      <c r="E24" s="628">
        <v>2028</v>
      </c>
    </row>
    <row r="25" spans="2:5" ht="15" thickBot="1">
      <c r="B25" s="876"/>
      <c r="C25" s="627" t="s">
        <v>744</v>
      </c>
      <c r="D25" s="628">
        <v>3</v>
      </c>
      <c r="E25" s="628">
        <v>2026</v>
      </c>
    </row>
    <row r="26" spans="2:5" ht="15" thickBot="1">
      <c r="B26" s="876"/>
      <c r="C26" s="627" t="s">
        <v>1097</v>
      </c>
      <c r="D26" s="628">
        <v>4</v>
      </c>
      <c r="E26" s="628">
        <v>2028</v>
      </c>
    </row>
    <row r="27" spans="2:5" ht="15" thickBot="1">
      <c r="B27" s="876"/>
      <c r="C27" s="627" t="s">
        <v>1098</v>
      </c>
      <c r="D27" s="628">
        <v>3</v>
      </c>
      <c r="E27" s="628">
        <v>2026</v>
      </c>
    </row>
    <row r="28" spans="2:5" ht="15" thickBot="1">
      <c r="B28" s="876"/>
      <c r="C28" s="627" t="s">
        <v>1099</v>
      </c>
      <c r="D28" s="628">
        <v>3</v>
      </c>
      <c r="E28" s="628">
        <v>2027</v>
      </c>
    </row>
    <row r="29" spans="2:5" ht="15" thickBot="1">
      <c r="B29" s="876"/>
      <c r="C29" s="627" t="s">
        <v>1100</v>
      </c>
      <c r="D29" s="628">
        <v>3</v>
      </c>
      <c r="E29" s="628">
        <v>2028</v>
      </c>
    </row>
    <row r="30" spans="2:5" ht="15" thickBot="1">
      <c r="B30" s="876"/>
      <c r="C30" s="627" t="s">
        <v>1101</v>
      </c>
      <c r="D30" s="628">
        <v>4</v>
      </c>
      <c r="E30" s="628">
        <v>2029</v>
      </c>
    </row>
    <row r="31" spans="2:5" ht="15" thickBot="1">
      <c r="B31" s="876"/>
      <c r="C31" s="627" t="s">
        <v>1102</v>
      </c>
      <c r="D31" s="628">
        <v>4</v>
      </c>
      <c r="E31" s="628">
        <v>2029</v>
      </c>
    </row>
    <row r="32" spans="2:5" ht="15" thickBot="1">
      <c r="B32" s="876"/>
      <c r="C32" s="627" t="s">
        <v>1103</v>
      </c>
      <c r="D32" s="628">
        <v>4</v>
      </c>
      <c r="E32" s="628">
        <v>2029</v>
      </c>
    </row>
    <row r="33" spans="2:5" ht="15" thickBot="1">
      <c r="B33" s="876"/>
      <c r="C33" s="627" t="s">
        <v>1104</v>
      </c>
      <c r="D33" s="628">
        <v>4</v>
      </c>
      <c r="E33" s="628">
        <v>2029</v>
      </c>
    </row>
    <row r="34" spans="2:5" ht="15" thickBot="1">
      <c r="B34" s="876"/>
      <c r="C34" s="627" t="s">
        <v>1105</v>
      </c>
      <c r="D34" s="628">
        <v>4</v>
      </c>
      <c r="E34" s="628">
        <v>2029</v>
      </c>
    </row>
    <row r="35" spans="2:5" ht="15" thickBot="1">
      <c r="B35" s="874"/>
      <c r="C35" s="627" t="s">
        <v>1106</v>
      </c>
      <c r="D35" s="628">
        <v>4</v>
      </c>
      <c r="E35" s="628">
        <v>2029</v>
      </c>
    </row>
    <row r="36" spans="2:5" ht="15" thickBot="1">
      <c r="B36" s="875" t="s">
        <v>1107</v>
      </c>
      <c r="C36" s="627" t="s">
        <v>745</v>
      </c>
      <c r="D36" s="628">
        <v>1</v>
      </c>
      <c r="E36" s="628">
        <v>2029</v>
      </c>
    </row>
    <row r="37" spans="2:5" ht="15" thickBot="1">
      <c r="B37" s="874"/>
      <c r="C37" s="627" t="s">
        <v>746</v>
      </c>
      <c r="D37" s="628">
        <v>1</v>
      </c>
      <c r="E37" s="628">
        <v>2029</v>
      </c>
    </row>
    <row r="38" spans="2:5" ht="15" thickBot="1">
      <c r="B38" s="877" t="s">
        <v>887</v>
      </c>
      <c r="C38" s="627" t="s">
        <v>747</v>
      </c>
      <c r="D38" s="628">
        <v>4</v>
      </c>
      <c r="E38" s="628">
        <v>2026</v>
      </c>
    </row>
    <row r="39" spans="2:5" ht="15" thickBot="1">
      <c r="B39" s="878"/>
      <c r="C39" s="627" t="s">
        <v>748</v>
      </c>
      <c r="D39" s="628">
        <v>2</v>
      </c>
      <c r="E39" s="628">
        <v>2027</v>
      </c>
    </row>
    <row r="40" spans="2:5" ht="15" thickBot="1">
      <c r="B40" s="878"/>
      <c r="C40" s="627" t="s">
        <v>749</v>
      </c>
      <c r="D40" s="628">
        <v>4</v>
      </c>
      <c r="E40" s="628">
        <v>2027</v>
      </c>
    </row>
    <row r="41" spans="2:5" ht="15" thickBot="1">
      <c r="B41" s="878"/>
      <c r="C41" s="627" t="s">
        <v>750</v>
      </c>
      <c r="D41" s="628">
        <v>2</v>
      </c>
      <c r="E41" s="628">
        <v>2027</v>
      </c>
    </row>
    <row r="42" spans="2:5" ht="15" thickBot="1">
      <c r="B42" s="878"/>
      <c r="C42" s="627" t="s">
        <v>1108</v>
      </c>
      <c r="D42" s="628">
        <v>2</v>
      </c>
      <c r="E42" s="628">
        <v>2027</v>
      </c>
    </row>
    <row r="43" spans="2:5" ht="15" thickBot="1">
      <c r="B43" s="879"/>
      <c r="C43" s="808" t="s">
        <v>751</v>
      </c>
      <c r="D43" s="809">
        <v>2</v>
      </c>
      <c r="E43" s="809">
        <v>2027</v>
      </c>
    </row>
    <row r="44" spans="2:5">
      <c r="B44"/>
      <c r="C44"/>
      <c r="D44"/>
      <c r="E44"/>
    </row>
    <row r="45" spans="2:5">
      <c r="B45"/>
      <c r="C45"/>
      <c r="D45"/>
      <c r="E45"/>
    </row>
    <row r="46" spans="2:5">
      <c r="B46" s="409" t="s">
        <v>1109</v>
      </c>
      <c r="C46"/>
      <c r="D46"/>
      <c r="E46"/>
    </row>
    <row r="47" spans="2:5">
      <c r="B47" s="409" t="s">
        <v>1079</v>
      </c>
      <c r="C47"/>
      <c r="D47"/>
      <c r="E47"/>
    </row>
    <row r="48" spans="2:5">
      <c r="B48" s="409" t="s">
        <v>1080</v>
      </c>
      <c r="C48"/>
      <c r="D48"/>
      <c r="E48"/>
    </row>
    <row r="49" spans="2:5">
      <c r="B49" s="409" t="s">
        <v>1110</v>
      </c>
      <c r="C49"/>
      <c r="D49"/>
      <c r="E49"/>
    </row>
    <row r="50" spans="2:5">
      <c r="B50" s="409" t="s">
        <v>1081</v>
      </c>
      <c r="C50"/>
      <c r="D50"/>
      <c r="E50"/>
    </row>
    <row r="51" spans="2:5">
      <c r="B51" s="409" t="s">
        <v>1111</v>
      </c>
      <c r="C51"/>
      <c r="D51"/>
      <c r="E51"/>
    </row>
    <row r="52" spans="2:5">
      <c r="B52" s="409" t="s">
        <v>1112</v>
      </c>
      <c r="C52"/>
      <c r="D52"/>
      <c r="E52"/>
    </row>
    <row r="54" spans="2:5">
      <c r="B54" s="867" t="s">
        <v>579</v>
      </c>
      <c r="C54" s="867" t="s">
        <v>1073</v>
      </c>
      <c r="D54" s="867" t="s">
        <v>729</v>
      </c>
      <c r="E54" s="867"/>
    </row>
    <row r="55" spans="2:5" ht="15" thickBot="1">
      <c r="B55" s="868"/>
      <c r="C55" s="868"/>
      <c r="D55" s="868" t="s">
        <v>730</v>
      </c>
      <c r="E55" s="868"/>
    </row>
    <row r="56" spans="2:5" ht="15" thickBot="1">
      <c r="B56" s="692" t="s">
        <v>888</v>
      </c>
      <c r="C56" s="627" t="s">
        <v>889</v>
      </c>
      <c r="D56" s="628">
        <v>3</v>
      </c>
      <c r="E56" s="628">
        <v>2031</v>
      </c>
    </row>
    <row r="57" spans="2:5" ht="15" thickBot="1">
      <c r="B57" s="692" t="s">
        <v>888</v>
      </c>
      <c r="C57" s="627" t="s">
        <v>890</v>
      </c>
      <c r="D57" s="628">
        <v>2</v>
      </c>
      <c r="E57" s="628">
        <v>2028</v>
      </c>
    </row>
    <row r="58" spans="2:5" ht="15" thickBot="1">
      <c r="B58" s="810" t="s">
        <v>702</v>
      </c>
      <c r="C58" s="808" t="s">
        <v>891</v>
      </c>
      <c r="D58" s="809">
        <v>1</v>
      </c>
      <c r="E58" s="809">
        <v>2027</v>
      </c>
    </row>
    <row r="59" spans="2:5">
      <c r="B59" s="869"/>
      <c r="C59" s="869"/>
      <c r="D59" s="869"/>
      <c r="E59" s="869"/>
    </row>
  </sheetData>
  <mergeCells count="14">
    <mergeCell ref="B13:B14"/>
    <mergeCell ref="B15:B35"/>
    <mergeCell ref="B36:B37"/>
    <mergeCell ref="B38:B43"/>
    <mergeCell ref="D7:E7"/>
    <mergeCell ref="B6:B7"/>
    <mergeCell ref="C6:C7"/>
    <mergeCell ref="D6:E6"/>
    <mergeCell ref="B8:B11"/>
    <mergeCell ref="B54:B55"/>
    <mergeCell ref="C54:C55"/>
    <mergeCell ref="D54:E54"/>
    <mergeCell ref="D55:E55"/>
    <mergeCell ref="B59:E59"/>
  </mergeCells>
  <hyperlinks>
    <hyperlink ref="A1" location="Contenido!A1" display="Volver al Contenido" xr:uid="{B84E0C2F-D3BB-46C0-B150-7B1305069867}"/>
    <hyperlink ref="B8" location="_ftn1" display="_ftn1" xr:uid="{631F40D8-8C19-42C9-90D5-6FF81629EEC7}"/>
    <hyperlink ref="B12" location="_ftn2" display="_ftn2" xr:uid="{B544B47F-95E1-4F65-A708-9083CD4C9806}"/>
    <hyperlink ref="B13" location="_ftn3" display="_ftn3" xr:uid="{44D888D7-0CCE-4339-9D12-5DC646B8AE81}"/>
    <hyperlink ref="B15" location="_ftn4" display="_ftn4" xr:uid="{97C7F088-1E4A-4E89-A0DD-956D93583566}"/>
    <hyperlink ref="E15" location="_ftn5" display="_ftn5" xr:uid="{C78EE483-9E48-4849-A40E-9F9564D4A8CF}"/>
    <hyperlink ref="E17" location="_ftn6" display="_ftn6" xr:uid="{85789FA2-728B-407C-944E-84C0CDEB97F1}"/>
    <hyperlink ref="B36" location="_ftn7" display="_ftn7" xr:uid="{7D1FEFC1-3DBB-4023-8292-E5166E02BF5D}"/>
    <hyperlink ref="B46" location="_ftnref1" display="_ftnref1" xr:uid="{5D96FE30-6EFD-4F98-8741-193FBFF33865}"/>
    <hyperlink ref="B47" location="_ftnref2" display="_ftnref2" xr:uid="{1BF54908-80ED-4B55-A528-C0E4F4E33CB1}"/>
    <hyperlink ref="B48" location="_ftnref3" display="_ftnref3" xr:uid="{A7B26B38-5E0A-45CC-A9F5-EA9871F8B7CE}"/>
    <hyperlink ref="B49" location="_ftnref4" display="_ftnref4" xr:uid="{279CAEE6-9D82-4F04-A8ED-33FAA93A9873}"/>
    <hyperlink ref="B50" location="_ftnref5" display="_ftnref5" xr:uid="{0412DD9F-6550-467F-A523-B2B6DD742E33}"/>
    <hyperlink ref="B51" location="_ftnref6" display="_ftnref6" xr:uid="{B94EF138-CFEA-4089-A8BE-FC8806DCD87A}"/>
    <hyperlink ref="B52" location="_ftnref7" display="_ftnref7" xr:uid="{94C91862-0651-4F46-9ECD-1F0981516C82}"/>
  </hyperlinks>
  <pageMargins left="0.7" right="0.7" top="0.75" bottom="0.75" header="0.3" footer="0.3"/>
  <pageSetup orientation="portrait" horizontalDpi="4294967295" verticalDpi="4294967295" r:id="rId1"/>
  <headerFooter>
    <oddFooter>&amp;L_x000D_&amp;1#&amp;"Aptos"&amp;14&amp;K000000 Información Interna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5F59-7740-40B1-9616-9684DB9BC685}">
  <sheetPr>
    <tabColor rgb="FF92D050"/>
  </sheetPr>
  <dimension ref="A1:G17"/>
  <sheetViews>
    <sheetView showGridLines="0" zoomScaleNormal="100" workbookViewId="0">
      <selection activeCell="C12" sqref="C12"/>
    </sheetView>
  </sheetViews>
  <sheetFormatPr baseColWidth="10" defaultColWidth="10.77734375" defaultRowHeight="13.8"/>
  <cols>
    <col min="1" max="1" width="10.77734375" style="4"/>
    <col min="2" max="2" width="30" style="4" bestFit="1" customWidth="1"/>
    <col min="3" max="3" width="50.77734375" style="4" bestFit="1" customWidth="1"/>
    <col min="4" max="4" width="5.5546875" style="4" customWidth="1"/>
    <col min="5" max="5" width="5.21875" style="4" customWidth="1"/>
    <col min="6" max="6" width="20.77734375" style="4" customWidth="1"/>
    <col min="7" max="7" width="14.5546875" style="4" bestFit="1" customWidth="1"/>
    <col min="8" max="8" width="4.77734375" style="4" customWidth="1"/>
    <col min="9" max="9" width="13.77734375" style="4" customWidth="1"/>
    <col min="10" max="10" width="14.5546875" style="4" customWidth="1"/>
    <col min="11" max="11" width="19.77734375" style="4" bestFit="1" customWidth="1"/>
    <col min="12" max="16384" width="10.77734375" style="4"/>
  </cols>
  <sheetData>
    <row r="1" spans="1:7">
      <c r="A1" s="3" t="s">
        <v>32</v>
      </c>
    </row>
    <row r="4" spans="1:7" ht="17.850000000000001" customHeight="1">
      <c r="B4" s="387" t="s">
        <v>752</v>
      </c>
      <c r="F4" s="387" t="s">
        <v>152</v>
      </c>
    </row>
    <row r="5" spans="1:7" s="45" customFormat="1" ht="9.6" customHeight="1">
      <c r="B5" s="388"/>
      <c r="C5" s="388"/>
    </row>
    <row r="6" spans="1:7" ht="30">
      <c r="B6" s="341" t="s">
        <v>753</v>
      </c>
      <c r="C6" s="342" t="s">
        <v>754</v>
      </c>
      <c r="F6" s="341" t="s">
        <v>622</v>
      </c>
      <c r="G6" s="342" t="s">
        <v>754</v>
      </c>
    </row>
    <row r="7" spans="1:7">
      <c r="B7" s="444" t="s">
        <v>16</v>
      </c>
      <c r="C7" s="445">
        <v>2032</v>
      </c>
      <c r="D7" s="389"/>
      <c r="E7" s="389"/>
      <c r="F7" s="407" t="s">
        <v>685</v>
      </c>
      <c r="G7" s="412" t="s">
        <v>755</v>
      </c>
    </row>
    <row r="8" spans="1:7" ht="31.5" customHeight="1">
      <c r="B8" s="444" t="s">
        <v>594</v>
      </c>
      <c r="C8" s="446" t="s">
        <v>756</v>
      </c>
      <c r="D8" s="389"/>
      <c r="E8" s="389"/>
      <c r="F8" s="407" t="s">
        <v>690</v>
      </c>
      <c r="G8" s="412" t="s">
        <v>1113</v>
      </c>
    </row>
    <row r="9" spans="1:7" ht="25.5" customHeight="1">
      <c r="B9" s="444" t="s">
        <v>17</v>
      </c>
      <c r="C9" s="446" t="s">
        <v>757</v>
      </c>
      <c r="D9" s="389"/>
      <c r="E9" s="389"/>
      <c r="F9" s="407" t="s">
        <v>696</v>
      </c>
      <c r="G9" s="412" t="s">
        <v>760</v>
      </c>
    </row>
    <row r="10" spans="1:7" ht="18" customHeight="1">
      <c r="B10" s="444" t="s">
        <v>758</v>
      </c>
      <c r="C10" s="445" t="s">
        <v>759</v>
      </c>
      <c r="D10" s="389"/>
      <c r="E10" s="389"/>
      <c r="F10" s="407" t="s">
        <v>762</v>
      </c>
      <c r="G10" s="412" t="s">
        <v>763</v>
      </c>
    </row>
    <row r="11" spans="1:7" ht="29.1" customHeight="1">
      <c r="B11" s="444" t="s">
        <v>710</v>
      </c>
      <c r="C11" s="446" t="s">
        <v>761</v>
      </c>
      <c r="D11" s="389"/>
      <c r="E11" s="389"/>
    </row>
    <row r="12" spans="1:7" ht="29.1" customHeight="1">
      <c r="B12" s="389"/>
      <c r="C12" s="410"/>
      <c r="D12" s="389"/>
      <c r="E12" s="389"/>
    </row>
    <row r="13" spans="1:7" ht="35.25" customHeight="1">
      <c r="B13" s="341" t="s">
        <v>619</v>
      </c>
      <c r="C13" s="342" t="s">
        <v>754</v>
      </c>
      <c r="F13" s="341" t="s">
        <v>615</v>
      </c>
      <c r="G13" s="342" t="s">
        <v>754</v>
      </c>
    </row>
    <row r="14" spans="1:7" ht="26.25" customHeight="1">
      <c r="B14" s="544" t="s">
        <v>764</v>
      </c>
      <c r="C14" s="545" t="s">
        <v>765</v>
      </c>
      <c r="F14" s="339" t="s">
        <v>603</v>
      </c>
      <c r="G14" s="391" t="s">
        <v>766</v>
      </c>
    </row>
    <row r="15" spans="1:7" ht="14.55" customHeight="1">
      <c r="B15" s="880" t="s">
        <v>767</v>
      </c>
      <c r="C15" s="446" t="s">
        <v>768</v>
      </c>
    </row>
    <row r="16" spans="1:7" ht="30" customHeight="1">
      <c r="B16" s="880"/>
      <c r="C16" s="543" t="s">
        <v>769</v>
      </c>
      <c r="F16" s="341" t="s">
        <v>647</v>
      </c>
      <c r="G16" s="342" t="s">
        <v>754</v>
      </c>
    </row>
    <row r="17" spans="6:7" ht="27.6">
      <c r="F17" s="340" t="s">
        <v>770</v>
      </c>
      <c r="G17" s="391" t="s">
        <v>771</v>
      </c>
    </row>
  </sheetData>
  <mergeCells count="1">
    <mergeCell ref="B15:B16"/>
  </mergeCells>
  <hyperlinks>
    <hyperlink ref="A1" location="Contenido!A1" display="Volver al Contenido" xr:uid="{B7D76DE4-508F-4655-A73A-A166175E558B}"/>
    <hyperlink ref="C14" r:id="rId1" xr:uid="{9570539A-EF19-485F-B910-BA1AF021639A}"/>
    <hyperlink ref="C16" r:id="rId2" xr:uid="{9205CE90-238A-415E-9C97-0985B0207AC5}"/>
  </hyperlinks>
  <pageMargins left="0.7" right="0.7" top="0.75" bottom="0.75" header="0.3" footer="0.3"/>
  <pageSetup orientation="portrait" r:id="rId3"/>
  <headerFooter>
    <oddFooter>&amp;L_x000D_&amp;1#&amp;"Aptos"&amp;14&amp;K000000 Información Interna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C6C4E-7B4F-4603-9DB6-32475857B1FC}">
  <sheetPr codeName="Hoja1">
    <tabColor rgb="FF92D050"/>
  </sheetPr>
  <dimension ref="A1:GN1013"/>
  <sheetViews>
    <sheetView topLeftCell="B1" zoomScale="90" zoomScaleNormal="90" workbookViewId="0">
      <selection activeCell="J7" sqref="J7"/>
    </sheetView>
  </sheetViews>
  <sheetFormatPr baseColWidth="10" defaultColWidth="0.109375" defaultRowHeight="0" customHeight="1" zeroHeight="1"/>
  <cols>
    <col min="1" max="1" width="11.44140625" style="695" hidden="1" customWidth="1"/>
    <col min="2" max="2" width="25.109375" style="695" bestFit="1" customWidth="1"/>
    <col min="3" max="3" width="12.21875" style="693" bestFit="1" customWidth="1"/>
    <col min="4" max="4" width="19.109375" style="693" customWidth="1"/>
    <col min="5" max="5" width="6.21875" style="693" customWidth="1"/>
    <col min="6" max="6" width="21.44140625" style="688" customWidth="1"/>
    <col min="7" max="7" width="15.77734375" style="689" bestFit="1" customWidth="1"/>
    <col min="8" max="8" width="14.5546875" style="689" bestFit="1" customWidth="1"/>
    <col min="9" max="9" width="11" style="689" bestFit="1" customWidth="1"/>
    <col min="10" max="10" width="49.21875" style="689" bestFit="1" customWidth="1"/>
    <col min="11" max="16" width="11.44140625" style="35" customWidth="1"/>
    <col min="17" max="17" width="9.77734375" style="35" customWidth="1"/>
    <col min="18" max="18" width="0.109375" style="35" hidden="1" customWidth="1"/>
    <col min="19" max="88" width="0.109375" style="695" hidden="1" customWidth="1"/>
    <col min="89" max="89" width="0.109375" style="695"/>
    <col min="90" max="90" width="0.21875" style="695" customWidth="1"/>
    <col min="91" max="140" width="0.109375" style="695"/>
    <col min="141" max="141" width="0" style="695" hidden="1" customWidth="1"/>
    <col min="142" max="196" width="0.109375" style="695" hidden="1" customWidth="1"/>
    <col min="197" max="210" width="0.109375" style="695"/>
    <col min="211" max="211" width="0.21875" style="695" customWidth="1"/>
    <col min="212" max="947" width="0.109375" style="695"/>
    <col min="948" max="948" width="0" style="695" hidden="1" customWidth="1"/>
    <col min="949" max="952" width="0.109375" style="695"/>
    <col min="953" max="953" width="1.109375" style="695" customWidth="1"/>
    <col min="954" max="16384" width="0.109375" style="695"/>
  </cols>
  <sheetData>
    <row r="1" spans="3:15" ht="14.4">
      <c r="F1" s="699"/>
      <c r="G1" s="695"/>
      <c r="H1" s="695"/>
      <c r="I1" s="695"/>
      <c r="J1" s="695"/>
    </row>
    <row r="2" spans="3:15" ht="21.6">
      <c r="F2" s="694" t="s">
        <v>772</v>
      </c>
      <c r="G2" s="694" t="s">
        <v>679</v>
      </c>
      <c r="H2" s="694" t="s">
        <v>773</v>
      </c>
      <c r="I2" s="695"/>
      <c r="J2" s="695"/>
    </row>
    <row r="3" spans="3:15" ht="14.4">
      <c r="F3" s="696" t="s">
        <v>774</v>
      </c>
      <c r="G3" s="690" t="s">
        <v>775</v>
      </c>
      <c r="H3" s="697">
        <v>51</v>
      </c>
      <c r="I3" s="695"/>
      <c r="J3" s="695"/>
    </row>
    <row r="4" spans="3:15" ht="14.4">
      <c r="F4" s="696" t="s">
        <v>776</v>
      </c>
      <c r="G4" s="690" t="s">
        <v>777</v>
      </c>
      <c r="H4" s="697">
        <v>13</v>
      </c>
      <c r="I4" s="695"/>
      <c r="J4" s="695"/>
    </row>
    <row r="5" spans="3:15" ht="14.4">
      <c r="F5" s="696" t="s">
        <v>778</v>
      </c>
      <c r="G5" s="690" t="s">
        <v>779</v>
      </c>
      <c r="H5" s="697">
        <v>1</v>
      </c>
      <c r="I5" s="695"/>
      <c r="J5" s="695"/>
    </row>
    <row r="6" spans="3:15" ht="14.4">
      <c r="F6" s="696" t="s">
        <v>780</v>
      </c>
      <c r="G6" s="690" t="s">
        <v>780</v>
      </c>
      <c r="H6" s="697">
        <v>4</v>
      </c>
      <c r="I6" s="695"/>
      <c r="J6" s="695"/>
    </row>
    <row r="7" spans="3:15" ht="14.4">
      <c r="F7" s="696" t="s">
        <v>781</v>
      </c>
      <c r="G7" s="690" t="s">
        <v>782</v>
      </c>
      <c r="H7" s="697">
        <v>3</v>
      </c>
      <c r="I7" s="695"/>
      <c r="J7" s="695"/>
    </row>
    <row r="8" spans="3:15" ht="14.4">
      <c r="F8" s="889" t="s">
        <v>783</v>
      </c>
      <c r="G8" s="890"/>
      <c r="H8" s="697">
        <v>1</v>
      </c>
      <c r="I8" s="695"/>
      <c r="J8" s="695"/>
    </row>
    <row r="9" spans="3:15" ht="14.4">
      <c r="F9" s="891" t="s">
        <v>784</v>
      </c>
      <c r="G9" s="892"/>
      <c r="H9" s="698">
        <v>73</v>
      </c>
      <c r="I9" s="695"/>
      <c r="J9" s="695"/>
    </row>
    <row r="10" spans="3:15" ht="14.4">
      <c r="F10" s="699"/>
      <c r="G10" s="695"/>
      <c r="H10" s="695"/>
      <c r="I10" s="695"/>
      <c r="J10" s="695"/>
    </row>
    <row r="11" spans="3:15" ht="14.4">
      <c r="F11" s="699"/>
      <c r="G11" s="695"/>
      <c r="H11" s="695"/>
      <c r="I11" s="695"/>
      <c r="J11" s="695"/>
    </row>
    <row r="12" spans="3:15" ht="14.4">
      <c r="F12" s="699"/>
      <c r="G12" s="695"/>
      <c r="H12" s="695"/>
      <c r="I12" s="695"/>
      <c r="J12" s="695"/>
    </row>
    <row r="13" spans="3:15" ht="31.95" customHeight="1">
      <c r="C13" s="578" t="s">
        <v>772</v>
      </c>
      <c r="D13" s="578" t="s">
        <v>785</v>
      </c>
      <c r="E13" s="578" t="s">
        <v>676</v>
      </c>
      <c r="F13" s="578" t="s">
        <v>786</v>
      </c>
      <c r="G13" s="578" t="s">
        <v>787</v>
      </c>
      <c r="H13" s="578" t="s">
        <v>788</v>
      </c>
      <c r="I13" s="578" t="s">
        <v>789</v>
      </c>
      <c r="J13" s="578" t="s">
        <v>790</v>
      </c>
      <c r="O13" s="35" t="s">
        <v>1018</v>
      </c>
    </row>
    <row r="14" spans="3:15" ht="14.4">
      <c r="C14" s="579" t="s">
        <v>774</v>
      </c>
      <c r="D14" s="579" t="s">
        <v>791</v>
      </c>
      <c r="E14" s="579" t="s">
        <v>792</v>
      </c>
      <c r="F14" s="579" t="s">
        <v>793</v>
      </c>
      <c r="G14" s="690">
        <v>1</v>
      </c>
      <c r="H14" s="690"/>
      <c r="I14" s="690">
        <v>1</v>
      </c>
      <c r="J14" s="579"/>
      <c r="O14" s="35" t="s">
        <v>1177</v>
      </c>
    </row>
    <row r="15" spans="3:15" ht="14.4">
      <c r="C15" s="883" t="s">
        <v>774</v>
      </c>
      <c r="D15" s="883" t="s">
        <v>791</v>
      </c>
      <c r="E15" s="883" t="s">
        <v>794</v>
      </c>
      <c r="F15" s="883" t="s">
        <v>795</v>
      </c>
      <c r="G15" s="881"/>
      <c r="H15" s="881">
        <v>0.99999999999999989</v>
      </c>
      <c r="I15" s="881">
        <v>0.99999999999999989</v>
      </c>
      <c r="J15" s="579" t="s">
        <v>796</v>
      </c>
      <c r="O15" s="35" t="s">
        <v>1176</v>
      </c>
    </row>
    <row r="16" spans="3:15" ht="14.4">
      <c r="C16" s="884" t="s">
        <v>797</v>
      </c>
      <c r="D16" s="884" t="s">
        <v>797</v>
      </c>
      <c r="E16" s="884" t="s">
        <v>797</v>
      </c>
      <c r="F16" s="884"/>
      <c r="G16" s="882"/>
      <c r="H16" s="882"/>
      <c r="I16" s="882"/>
      <c r="J16" s="579" t="s">
        <v>798</v>
      </c>
      <c r="O16" s="35" t="s">
        <v>797</v>
      </c>
    </row>
    <row r="17" spans="3:15" ht="14.4">
      <c r="C17" s="579" t="s">
        <v>780</v>
      </c>
      <c r="D17" s="579" t="s">
        <v>799</v>
      </c>
      <c r="E17" s="579" t="s">
        <v>800</v>
      </c>
      <c r="F17" s="579" t="s">
        <v>801</v>
      </c>
      <c r="G17" s="700"/>
      <c r="H17" s="700">
        <v>0.358184</v>
      </c>
      <c r="I17" s="700">
        <v>0.358184</v>
      </c>
      <c r="J17" s="579" t="s">
        <v>806</v>
      </c>
      <c r="O17" s="35" t="s">
        <v>1175</v>
      </c>
    </row>
    <row r="18" spans="3:15" ht="14.4">
      <c r="C18" s="580" t="s">
        <v>778</v>
      </c>
      <c r="D18" s="580" t="s">
        <v>802</v>
      </c>
      <c r="E18" s="580" t="s">
        <v>803</v>
      </c>
      <c r="F18" s="580" t="s">
        <v>804</v>
      </c>
      <c r="G18" s="691">
        <v>0.2469509</v>
      </c>
      <c r="H18" s="691"/>
      <c r="I18" s="691">
        <v>0.2469509</v>
      </c>
      <c r="J18" s="579"/>
      <c r="O18" s="35" t="s">
        <v>1174</v>
      </c>
    </row>
    <row r="19" spans="3:15" ht="14.4">
      <c r="C19" s="883" t="s">
        <v>780</v>
      </c>
      <c r="D19" s="883" t="s">
        <v>799</v>
      </c>
      <c r="E19" s="883" t="s">
        <v>800</v>
      </c>
      <c r="F19" s="883" t="s">
        <v>805</v>
      </c>
      <c r="G19" s="881"/>
      <c r="H19" s="881">
        <v>0.31053281246800002</v>
      </c>
      <c r="I19" s="881">
        <v>0.31053281246800002</v>
      </c>
      <c r="J19" s="579" t="s">
        <v>806</v>
      </c>
      <c r="O19" s="35" t="s">
        <v>1173</v>
      </c>
    </row>
    <row r="20" spans="3:15" ht="14.4">
      <c r="C20" s="885" t="s">
        <v>797</v>
      </c>
      <c r="D20" s="885" t="s">
        <v>797</v>
      </c>
      <c r="E20" s="885" t="s">
        <v>797</v>
      </c>
      <c r="F20" s="885"/>
      <c r="G20" s="886"/>
      <c r="H20" s="886"/>
      <c r="I20" s="886"/>
      <c r="J20" s="579" t="s">
        <v>807</v>
      </c>
      <c r="O20" s="35" t="s">
        <v>797</v>
      </c>
    </row>
    <row r="21" spans="3:15" ht="14.4">
      <c r="C21" s="885" t="s">
        <v>797</v>
      </c>
      <c r="D21" s="885" t="s">
        <v>797</v>
      </c>
      <c r="E21" s="885" t="s">
        <v>797</v>
      </c>
      <c r="F21" s="885"/>
      <c r="G21" s="886"/>
      <c r="H21" s="886"/>
      <c r="I21" s="886"/>
      <c r="J21" s="579" t="s">
        <v>808</v>
      </c>
      <c r="O21" s="35" t="s">
        <v>797</v>
      </c>
    </row>
    <row r="22" spans="3:15" ht="14.4">
      <c r="C22" s="884" t="s">
        <v>797</v>
      </c>
      <c r="D22" s="884" t="s">
        <v>797</v>
      </c>
      <c r="E22" s="884" t="s">
        <v>797</v>
      </c>
      <c r="F22" s="884"/>
      <c r="G22" s="882"/>
      <c r="H22" s="882"/>
      <c r="I22" s="882"/>
      <c r="J22" s="579" t="s">
        <v>809</v>
      </c>
      <c r="O22" s="35" t="s">
        <v>797</v>
      </c>
    </row>
    <row r="23" spans="3:15" ht="14.4">
      <c r="C23" s="883" t="s">
        <v>780</v>
      </c>
      <c r="D23" s="883" t="s">
        <v>799</v>
      </c>
      <c r="E23" s="883" t="s">
        <v>800</v>
      </c>
      <c r="F23" s="883" t="s">
        <v>810</v>
      </c>
      <c r="G23" s="881"/>
      <c r="H23" s="881">
        <v>0.35818399999999995</v>
      </c>
      <c r="I23" s="881">
        <v>0.35818399999999995</v>
      </c>
      <c r="J23" s="579" t="s">
        <v>806</v>
      </c>
      <c r="O23" s="35" t="s">
        <v>1172</v>
      </c>
    </row>
    <row r="24" spans="3:15" ht="14.4">
      <c r="C24" s="885" t="s">
        <v>797</v>
      </c>
      <c r="D24" s="885" t="s">
        <v>797</v>
      </c>
      <c r="E24" s="885" t="s">
        <v>797</v>
      </c>
      <c r="F24" s="885"/>
      <c r="G24" s="886"/>
      <c r="H24" s="886"/>
      <c r="I24" s="886"/>
      <c r="J24" s="579" t="s">
        <v>811</v>
      </c>
      <c r="O24" s="35" t="s">
        <v>797</v>
      </c>
    </row>
    <row r="25" spans="3:15" ht="14.4">
      <c r="C25" s="885" t="s">
        <v>797</v>
      </c>
      <c r="D25" s="885" t="s">
        <v>797</v>
      </c>
      <c r="E25" s="885" t="s">
        <v>797</v>
      </c>
      <c r="F25" s="885"/>
      <c r="G25" s="886"/>
      <c r="H25" s="886"/>
      <c r="I25" s="886"/>
      <c r="J25" s="579" t="s">
        <v>807</v>
      </c>
      <c r="O25" s="35" t="s">
        <v>797</v>
      </c>
    </row>
    <row r="26" spans="3:15" ht="14.4">
      <c r="C26" s="885" t="s">
        <v>797</v>
      </c>
      <c r="D26" s="885" t="s">
        <v>797</v>
      </c>
      <c r="E26" s="885" t="s">
        <v>797</v>
      </c>
      <c r="F26" s="885"/>
      <c r="G26" s="886"/>
      <c r="H26" s="886"/>
      <c r="I26" s="886"/>
      <c r="J26" s="579" t="s">
        <v>812</v>
      </c>
      <c r="O26" s="35" t="s">
        <v>797</v>
      </c>
    </row>
    <row r="27" spans="3:15" ht="14.4">
      <c r="C27" s="885" t="s">
        <v>797</v>
      </c>
      <c r="D27" s="885" t="s">
        <v>797</v>
      </c>
      <c r="E27" s="885" t="s">
        <v>797</v>
      </c>
      <c r="F27" s="885"/>
      <c r="G27" s="886"/>
      <c r="H27" s="886"/>
      <c r="I27" s="886"/>
      <c r="J27" s="579" t="s">
        <v>839</v>
      </c>
      <c r="O27" s="35" t="s">
        <v>797</v>
      </c>
    </row>
    <row r="28" spans="3:15" ht="14.4">
      <c r="C28" s="885" t="s">
        <v>797</v>
      </c>
      <c r="D28" s="885" t="s">
        <v>797</v>
      </c>
      <c r="E28" s="885" t="s">
        <v>797</v>
      </c>
      <c r="F28" s="885"/>
      <c r="G28" s="886"/>
      <c r="H28" s="886"/>
      <c r="I28" s="886"/>
      <c r="J28" s="579" t="s">
        <v>841</v>
      </c>
      <c r="O28" s="35" t="s">
        <v>797</v>
      </c>
    </row>
    <row r="29" spans="3:15" ht="14.4">
      <c r="C29" s="885" t="s">
        <v>797</v>
      </c>
      <c r="D29" s="885" t="s">
        <v>797</v>
      </c>
      <c r="E29" s="885" t="s">
        <v>797</v>
      </c>
      <c r="F29" s="885"/>
      <c r="G29" s="886"/>
      <c r="H29" s="886"/>
      <c r="I29" s="886"/>
      <c r="J29" s="579" t="s">
        <v>808</v>
      </c>
      <c r="O29" s="35" t="s">
        <v>797</v>
      </c>
    </row>
    <row r="30" spans="3:15" ht="14.4">
      <c r="C30" s="885" t="s">
        <v>797</v>
      </c>
      <c r="D30" s="885" t="s">
        <v>797</v>
      </c>
      <c r="E30" s="885" t="s">
        <v>797</v>
      </c>
      <c r="F30" s="885"/>
      <c r="G30" s="886"/>
      <c r="H30" s="886"/>
      <c r="I30" s="886"/>
      <c r="J30" s="579" t="s">
        <v>813</v>
      </c>
      <c r="O30" s="35" t="s">
        <v>797</v>
      </c>
    </row>
    <row r="31" spans="3:15" ht="14.4">
      <c r="C31" s="885" t="s">
        <v>797</v>
      </c>
      <c r="D31" s="885" t="s">
        <v>797</v>
      </c>
      <c r="E31" s="885" t="s">
        <v>797</v>
      </c>
      <c r="F31" s="885"/>
      <c r="G31" s="886"/>
      <c r="H31" s="886"/>
      <c r="I31" s="886"/>
      <c r="J31" s="579" t="s">
        <v>814</v>
      </c>
      <c r="O31" s="35" t="s">
        <v>797</v>
      </c>
    </row>
    <row r="32" spans="3:15" ht="14.4">
      <c r="C32" s="885" t="s">
        <v>797</v>
      </c>
      <c r="D32" s="885" t="s">
        <v>797</v>
      </c>
      <c r="E32" s="885" t="s">
        <v>797</v>
      </c>
      <c r="F32" s="885"/>
      <c r="G32" s="886"/>
      <c r="H32" s="886"/>
      <c r="I32" s="886"/>
      <c r="J32" s="579" t="s">
        <v>809</v>
      </c>
      <c r="O32" s="35" t="s">
        <v>797</v>
      </c>
    </row>
    <row r="33" spans="1:196" s="35" customFormat="1" ht="14.4">
      <c r="A33" s="695"/>
      <c r="B33" s="695"/>
      <c r="C33" s="885" t="s">
        <v>797</v>
      </c>
      <c r="D33" s="885" t="s">
        <v>797</v>
      </c>
      <c r="E33" s="885" t="s">
        <v>797</v>
      </c>
      <c r="F33" s="885"/>
      <c r="G33" s="886"/>
      <c r="H33" s="886"/>
      <c r="I33" s="886"/>
      <c r="J33" s="579" t="s">
        <v>815</v>
      </c>
      <c r="O33" s="35" t="s">
        <v>797</v>
      </c>
      <c r="S33" s="695"/>
      <c r="T33" s="695"/>
      <c r="U33" s="695"/>
      <c r="V33" s="695"/>
      <c r="W33" s="695"/>
      <c r="X33" s="695"/>
      <c r="Y33" s="695"/>
      <c r="Z33" s="695"/>
      <c r="AA33" s="695"/>
      <c r="AB33" s="695"/>
      <c r="AC33" s="695"/>
      <c r="AD33" s="695"/>
      <c r="AE33" s="695"/>
      <c r="AF33" s="695"/>
      <c r="AG33" s="695"/>
      <c r="AH33" s="695"/>
      <c r="AI33" s="695"/>
      <c r="AJ33" s="695"/>
      <c r="AK33" s="695"/>
      <c r="AL33" s="695"/>
      <c r="AM33" s="695"/>
      <c r="AN33" s="695"/>
      <c r="AO33" s="695"/>
      <c r="AP33" s="695"/>
      <c r="AQ33" s="695"/>
      <c r="AR33" s="695"/>
      <c r="AS33" s="695"/>
      <c r="AT33" s="695"/>
      <c r="AU33" s="695"/>
      <c r="AV33" s="695"/>
      <c r="AW33" s="695"/>
      <c r="AX33" s="695"/>
      <c r="AY33" s="695"/>
      <c r="AZ33" s="695"/>
      <c r="BA33" s="695"/>
      <c r="BB33" s="695"/>
      <c r="BC33" s="695"/>
      <c r="BD33" s="695"/>
      <c r="BE33" s="695"/>
      <c r="BF33" s="695"/>
      <c r="BG33" s="695"/>
      <c r="BH33" s="695"/>
      <c r="BI33" s="695"/>
      <c r="BJ33" s="695"/>
      <c r="BK33" s="695"/>
      <c r="BL33" s="695"/>
      <c r="BM33" s="695"/>
      <c r="BN33" s="695"/>
      <c r="BO33" s="695"/>
      <c r="BP33" s="695"/>
      <c r="BQ33" s="695"/>
      <c r="BR33" s="695"/>
      <c r="BS33" s="695"/>
      <c r="BT33" s="695"/>
      <c r="BU33" s="695"/>
      <c r="BV33" s="695"/>
      <c r="BW33" s="695"/>
      <c r="BX33" s="695"/>
      <c r="BY33" s="695"/>
      <c r="BZ33" s="695"/>
      <c r="CA33" s="695"/>
      <c r="CB33" s="695"/>
      <c r="CC33" s="695"/>
      <c r="CD33" s="695"/>
      <c r="CE33" s="695"/>
      <c r="CF33" s="695"/>
      <c r="CG33" s="695"/>
      <c r="CH33" s="695"/>
      <c r="CI33" s="695"/>
      <c r="CJ33" s="695"/>
      <c r="CK33" s="695"/>
      <c r="CL33" s="695"/>
      <c r="CM33" s="695"/>
      <c r="CN33" s="695"/>
      <c r="CO33" s="695"/>
      <c r="CP33" s="695"/>
      <c r="CQ33" s="695"/>
      <c r="CR33" s="695"/>
      <c r="CS33" s="695"/>
      <c r="CT33" s="695"/>
      <c r="CU33" s="695"/>
      <c r="CV33" s="695"/>
      <c r="CW33" s="695"/>
      <c r="CX33" s="695"/>
      <c r="CY33" s="695"/>
      <c r="CZ33" s="695"/>
      <c r="DA33" s="695"/>
      <c r="DB33" s="695"/>
      <c r="DC33" s="695"/>
      <c r="DD33" s="695"/>
      <c r="DE33" s="695"/>
      <c r="DF33" s="695"/>
      <c r="DG33" s="695"/>
      <c r="DH33" s="695"/>
      <c r="DI33" s="695"/>
      <c r="DJ33" s="695"/>
      <c r="DK33" s="695"/>
      <c r="DL33" s="695"/>
      <c r="DM33" s="695"/>
      <c r="DN33" s="695"/>
      <c r="DO33" s="695"/>
      <c r="DP33" s="695"/>
      <c r="DQ33" s="695"/>
      <c r="DR33" s="695"/>
      <c r="DS33" s="695"/>
      <c r="DT33" s="695"/>
      <c r="DU33" s="695"/>
      <c r="DV33" s="695"/>
      <c r="DW33" s="695"/>
      <c r="DX33" s="695"/>
      <c r="DY33" s="695"/>
      <c r="DZ33" s="695"/>
      <c r="EA33" s="695"/>
      <c r="EB33" s="695"/>
      <c r="EC33" s="695"/>
      <c r="ED33" s="695"/>
      <c r="EE33" s="695"/>
      <c r="EF33" s="695"/>
      <c r="EG33" s="695"/>
      <c r="EH33" s="695"/>
      <c r="EI33" s="695"/>
      <c r="EJ33" s="695"/>
      <c r="EK33" s="695"/>
      <c r="EL33" s="695"/>
      <c r="EM33" s="695"/>
      <c r="EN33" s="695"/>
      <c r="EO33" s="695"/>
      <c r="EP33" s="695"/>
      <c r="EQ33" s="695"/>
      <c r="ER33" s="695"/>
      <c r="ES33" s="695"/>
      <c r="ET33" s="695"/>
      <c r="EU33" s="695"/>
      <c r="EV33" s="695"/>
      <c r="EW33" s="695"/>
      <c r="EX33" s="695"/>
      <c r="EY33" s="695"/>
      <c r="EZ33" s="695"/>
      <c r="FA33" s="695"/>
      <c r="FB33" s="695"/>
      <c r="FC33" s="695"/>
      <c r="FD33" s="695"/>
      <c r="FE33" s="695"/>
      <c r="FF33" s="695"/>
      <c r="FG33" s="695"/>
      <c r="FH33" s="695"/>
      <c r="FI33" s="695"/>
      <c r="FJ33" s="695"/>
      <c r="FK33" s="695"/>
      <c r="FL33" s="695"/>
      <c r="FM33" s="695"/>
      <c r="FN33" s="695"/>
      <c r="FO33" s="695"/>
      <c r="FP33" s="695"/>
      <c r="FQ33" s="695"/>
      <c r="FR33" s="695"/>
      <c r="FS33" s="695"/>
      <c r="FT33" s="695"/>
      <c r="FU33" s="695"/>
      <c r="FV33" s="695"/>
      <c r="FW33" s="695"/>
      <c r="FX33" s="695"/>
      <c r="FY33" s="695"/>
      <c r="FZ33" s="695"/>
      <c r="GA33" s="695"/>
      <c r="GB33" s="695"/>
      <c r="GC33" s="695"/>
      <c r="GD33" s="695"/>
      <c r="GE33" s="695"/>
      <c r="GF33" s="695"/>
      <c r="GG33" s="695"/>
      <c r="GH33" s="695"/>
      <c r="GI33" s="695"/>
      <c r="GJ33" s="695"/>
      <c r="GK33" s="695"/>
      <c r="GL33" s="695"/>
      <c r="GM33" s="695"/>
      <c r="GN33" s="695"/>
    </row>
    <row r="34" spans="1:196" s="35" customFormat="1" ht="14.4">
      <c r="A34" s="695"/>
      <c r="B34" s="695"/>
      <c r="C34" s="884" t="s">
        <v>797</v>
      </c>
      <c r="D34" s="884" t="s">
        <v>797</v>
      </c>
      <c r="E34" s="884" t="s">
        <v>797</v>
      </c>
      <c r="F34" s="885"/>
      <c r="G34" s="886"/>
      <c r="H34" s="886"/>
      <c r="I34" s="886"/>
      <c r="J34" s="579" t="s">
        <v>816</v>
      </c>
      <c r="O34" s="35" t="s">
        <v>797</v>
      </c>
      <c r="S34" s="695"/>
      <c r="T34" s="695"/>
      <c r="U34" s="695"/>
      <c r="V34" s="695"/>
      <c r="W34" s="695"/>
      <c r="X34" s="695"/>
      <c r="Y34" s="695"/>
      <c r="Z34" s="695"/>
      <c r="AA34" s="695"/>
      <c r="AB34" s="695"/>
      <c r="AC34" s="695"/>
      <c r="AD34" s="695"/>
      <c r="AE34" s="695"/>
      <c r="AF34" s="695"/>
      <c r="AG34" s="695"/>
      <c r="AH34" s="695"/>
      <c r="AI34" s="695"/>
      <c r="AJ34" s="695"/>
      <c r="AK34" s="695"/>
      <c r="AL34" s="695"/>
      <c r="AM34" s="695"/>
      <c r="AN34" s="695"/>
      <c r="AO34" s="695"/>
      <c r="AP34" s="695"/>
      <c r="AQ34" s="695"/>
      <c r="AR34" s="695"/>
      <c r="AS34" s="695"/>
      <c r="AT34" s="695"/>
      <c r="AU34" s="695"/>
      <c r="AV34" s="695"/>
      <c r="AW34" s="695"/>
      <c r="AX34" s="695"/>
      <c r="AY34" s="695"/>
      <c r="AZ34" s="695"/>
      <c r="BA34" s="695"/>
      <c r="BB34" s="695"/>
      <c r="BC34" s="695"/>
      <c r="BD34" s="695"/>
      <c r="BE34" s="695"/>
      <c r="BF34" s="695"/>
      <c r="BG34" s="695"/>
      <c r="BH34" s="695"/>
      <c r="BI34" s="695"/>
      <c r="BJ34" s="695"/>
      <c r="BK34" s="695"/>
      <c r="BL34" s="695"/>
      <c r="BM34" s="695"/>
      <c r="BN34" s="695"/>
      <c r="BO34" s="695"/>
      <c r="BP34" s="695"/>
      <c r="BQ34" s="695"/>
      <c r="BR34" s="695"/>
      <c r="BS34" s="695"/>
      <c r="BT34" s="695"/>
      <c r="BU34" s="695"/>
      <c r="BV34" s="695"/>
      <c r="BW34" s="695"/>
      <c r="BX34" s="695"/>
      <c r="BY34" s="695"/>
      <c r="BZ34" s="695"/>
      <c r="CA34" s="695"/>
      <c r="CB34" s="695"/>
      <c r="CC34" s="695"/>
      <c r="CD34" s="695"/>
      <c r="CE34" s="695"/>
      <c r="CF34" s="695"/>
      <c r="CG34" s="695"/>
      <c r="CH34" s="695"/>
      <c r="CI34" s="695"/>
      <c r="CJ34" s="695"/>
      <c r="CK34" s="695"/>
      <c r="CL34" s="695"/>
      <c r="CM34" s="695"/>
      <c r="CN34" s="695"/>
      <c r="CO34" s="695"/>
      <c r="CP34" s="695"/>
      <c r="CQ34" s="695"/>
      <c r="CR34" s="695"/>
      <c r="CS34" s="695"/>
      <c r="CT34" s="695"/>
      <c r="CU34" s="695"/>
      <c r="CV34" s="695"/>
      <c r="CW34" s="695"/>
      <c r="CX34" s="695"/>
      <c r="CY34" s="695"/>
      <c r="CZ34" s="695"/>
      <c r="DA34" s="695"/>
      <c r="DB34" s="695"/>
      <c r="DC34" s="695"/>
      <c r="DD34" s="695"/>
      <c r="DE34" s="695"/>
      <c r="DF34" s="695"/>
      <c r="DG34" s="695"/>
      <c r="DH34" s="695"/>
      <c r="DI34" s="695"/>
      <c r="DJ34" s="695"/>
      <c r="DK34" s="695"/>
      <c r="DL34" s="695"/>
      <c r="DM34" s="695"/>
      <c r="DN34" s="695"/>
      <c r="DO34" s="695"/>
      <c r="DP34" s="695"/>
      <c r="DQ34" s="695"/>
      <c r="DR34" s="695"/>
      <c r="DS34" s="695"/>
      <c r="DT34" s="695"/>
      <c r="DU34" s="695"/>
      <c r="DV34" s="695"/>
      <c r="DW34" s="695"/>
      <c r="DX34" s="695"/>
      <c r="DY34" s="695"/>
      <c r="DZ34" s="695"/>
      <c r="EA34" s="695"/>
      <c r="EB34" s="695"/>
      <c r="EC34" s="695"/>
      <c r="ED34" s="695"/>
      <c r="EE34" s="695"/>
      <c r="EF34" s="695"/>
      <c r="EG34" s="695"/>
      <c r="EH34" s="695"/>
      <c r="EI34" s="695"/>
      <c r="EJ34" s="695"/>
      <c r="EK34" s="695"/>
      <c r="EL34" s="695"/>
      <c r="EM34" s="695"/>
      <c r="EN34" s="695"/>
      <c r="EO34" s="695"/>
      <c r="EP34" s="695"/>
      <c r="EQ34" s="695"/>
      <c r="ER34" s="695"/>
      <c r="ES34" s="695"/>
      <c r="ET34" s="695"/>
      <c r="EU34" s="695"/>
      <c r="EV34" s="695"/>
      <c r="EW34" s="695"/>
      <c r="EX34" s="695"/>
      <c r="EY34" s="695"/>
      <c r="EZ34" s="695"/>
      <c r="FA34" s="695"/>
      <c r="FB34" s="695"/>
      <c r="FC34" s="695"/>
      <c r="FD34" s="695"/>
      <c r="FE34" s="695"/>
      <c r="FF34" s="695"/>
      <c r="FG34" s="695"/>
      <c r="FH34" s="695"/>
      <c r="FI34" s="695"/>
      <c r="FJ34" s="695"/>
      <c r="FK34" s="695"/>
      <c r="FL34" s="695"/>
      <c r="FM34" s="695"/>
      <c r="FN34" s="695"/>
      <c r="FO34" s="695"/>
      <c r="FP34" s="695"/>
      <c r="FQ34" s="695"/>
      <c r="FR34" s="695"/>
      <c r="FS34" s="695"/>
      <c r="FT34" s="695"/>
      <c r="FU34" s="695"/>
      <c r="FV34" s="695"/>
      <c r="FW34" s="695"/>
      <c r="FX34" s="695"/>
      <c r="FY34" s="695"/>
      <c r="FZ34" s="695"/>
      <c r="GA34" s="695"/>
      <c r="GB34" s="695"/>
      <c r="GC34" s="695"/>
      <c r="GD34" s="695"/>
      <c r="GE34" s="695"/>
      <c r="GF34" s="695"/>
      <c r="GG34" s="695"/>
      <c r="GH34" s="695"/>
      <c r="GI34" s="695"/>
      <c r="GJ34" s="695"/>
      <c r="GK34" s="695"/>
      <c r="GL34" s="695"/>
      <c r="GM34" s="695"/>
      <c r="GN34" s="695"/>
    </row>
    <row r="35" spans="1:196" s="35" customFormat="1" ht="14.4">
      <c r="A35" s="695"/>
      <c r="B35" s="695"/>
      <c r="C35" s="884" t="s">
        <v>797</v>
      </c>
      <c r="D35" s="884" t="s">
        <v>797</v>
      </c>
      <c r="E35" s="884" t="s">
        <v>797</v>
      </c>
      <c r="F35" s="885"/>
      <c r="G35" s="886"/>
      <c r="H35" s="886"/>
      <c r="I35" s="886"/>
      <c r="J35" s="579" t="s">
        <v>817</v>
      </c>
      <c r="O35" s="35" t="s">
        <v>797</v>
      </c>
      <c r="S35" s="695"/>
      <c r="T35" s="695"/>
      <c r="U35" s="695"/>
      <c r="V35" s="695"/>
      <c r="W35" s="695"/>
      <c r="X35" s="695"/>
      <c r="Y35" s="695"/>
      <c r="Z35" s="695"/>
      <c r="AA35" s="695"/>
      <c r="AB35" s="695"/>
      <c r="AC35" s="695"/>
      <c r="AD35" s="695"/>
      <c r="AE35" s="695"/>
      <c r="AF35" s="695"/>
      <c r="AG35" s="695"/>
      <c r="AH35" s="695"/>
      <c r="AI35" s="695"/>
      <c r="AJ35" s="695"/>
      <c r="AK35" s="695"/>
      <c r="AL35" s="695"/>
      <c r="AM35" s="695"/>
      <c r="AN35" s="695"/>
      <c r="AO35" s="695"/>
      <c r="AP35" s="695"/>
      <c r="AQ35" s="695"/>
      <c r="AR35" s="695"/>
      <c r="AS35" s="695"/>
      <c r="AT35" s="695"/>
      <c r="AU35" s="695"/>
      <c r="AV35" s="695"/>
      <c r="AW35" s="695"/>
      <c r="AX35" s="695"/>
      <c r="AY35" s="695"/>
      <c r="AZ35" s="695"/>
      <c r="BA35" s="695"/>
      <c r="BB35" s="695"/>
      <c r="BC35" s="695"/>
      <c r="BD35" s="695"/>
      <c r="BE35" s="695"/>
      <c r="BF35" s="695"/>
      <c r="BG35" s="695"/>
      <c r="BH35" s="695"/>
      <c r="BI35" s="695"/>
      <c r="BJ35" s="695"/>
      <c r="BK35" s="695"/>
      <c r="BL35" s="695"/>
      <c r="BM35" s="695"/>
      <c r="BN35" s="695"/>
      <c r="BO35" s="695"/>
      <c r="BP35" s="695"/>
      <c r="BQ35" s="695"/>
      <c r="BR35" s="695"/>
      <c r="BS35" s="695"/>
      <c r="BT35" s="695"/>
      <c r="BU35" s="695"/>
      <c r="BV35" s="695"/>
      <c r="BW35" s="695"/>
      <c r="BX35" s="695"/>
      <c r="BY35" s="695"/>
      <c r="BZ35" s="695"/>
      <c r="CA35" s="695"/>
      <c r="CB35" s="695"/>
      <c r="CC35" s="695"/>
      <c r="CD35" s="695"/>
      <c r="CE35" s="695"/>
      <c r="CF35" s="695"/>
      <c r="CG35" s="695"/>
      <c r="CH35" s="695"/>
      <c r="CI35" s="695"/>
      <c r="CJ35" s="695"/>
      <c r="CK35" s="695"/>
      <c r="CL35" s="695"/>
      <c r="CM35" s="695"/>
      <c r="CN35" s="695"/>
      <c r="CO35" s="695"/>
      <c r="CP35" s="695"/>
      <c r="CQ35" s="695"/>
      <c r="CR35" s="695"/>
      <c r="CS35" s="695"/>
      <c r="CT35" s="695"/>
      <c r="CU35" s="695"/>
      <c r="CV35" s="695"/>
      <c r="CW35" s="695"/>
      <c r="CX35" s="695"/>
      <c r="CY35" s="695"/>
      <c r="CZ35" s="695"/>
      <c r="DA35" s="695"/>
      <c r="DB35" s="695"/>
      <c r="DC35" s="695"/>
      <c r="DD35" s="695"/>
      <c r="DE35" s="695"/>
      <c r="DF35" s="695"/>
      <c r="DG35" s="695"/>
      <c r="DH35" s="695"/>
      <c r="DI35" s="695"/>
      <c r="DJ35" s="695"/>
      <c r="DK35" s="695"/>
      <c r="DL35" s="695"/>
      <c r="DM35" s="695"/>
      <c r="DN35" s="695"/>
      <c r="DO35" s="695"/>
      <c r="DP35" s="695"/>
      <c r="DQ35" s="695"/>
      <c r="DR35" s="695"/>
      <c r="DS35" s="695"/>
      <c r="DT35" s="695"/>
      <c r="DU35" s="695"/>
      <c r="DV35" s="695"/>
      <c r="DW35" s="695"/>
      <c r="DX35" s="695"/>
      <c r="DY35" s="695"/>
      <c r="DZ35" s="695"/>
      <c r="EA35" s="695"/>
      <c r="EB35" s="695"/>
      <c r="EC35" s="695"/>
      <c r="ED35" s="695"/>
      <c r="EE35" s="695"/>
      <c r="EF35" s="695"/>
      <c r="EG35" s="695"/>
      <c r="EH35" s="695"/>
      <c r="EI35" s="695"/>
      <c r="EJ35" s="695"/>
      <c r="EK35" s="695"/>
      <c r="EL35" s="695"/>
      <c r="EM35" s="695"/>
      <c r="EN35" s="695"/>
      <c r="EO35" s="695"/>
      <c r="EP35" s="695"/>
      <c r="EQ35" s="695"/>
      <c r="ER35" s="695"/>
      <c r="ES35" s="695"/>
      <c r="ET35" s="695"/>
      <c r="EU35" s="695"/>
      <c r="EV35" s="695"/>
      <c r="EW35" s="695"/>
      <c r="EX35" s="695"/>
      <c r="EY35" s="695"/>
      <c r="EZ35" s="695"/>
      <c r="FA35" s="695"/>
      <c r="FB35" s="695"/>
      <c r="FC35" s="695"/>
      <c r="FD35" s="695"/>
      <c r="FE35" s="695"/>
      <c r="FF35" s="695"/>
      <c r="FG35" s="695"/>
      <c r="FH35" s="695"/>
      <c r="FI35" s="695"/>
      <c r="FJ35" s="695"/>
      <c r="FK35" s="695"/>
      <c r="FL35" s="695"/>
      <c r="FM35" s="695"/>
      <c r="FN35" s="695"/>
      <c r="FO35" s="695"/>
      <c r="FP35" s="695"/>
      <c r="FQ35" s="695"/>
      <c r="FR35" s="695"/>
      <c r="FS35" s="695"/>
      <c r="FT35" s="695"/>
      <c r="FU35" s="695"/>
      <c r="FV35" s="695"/>
      <c r="FW35" s="695"/>
      <c r="FX35" s="695"/>
      <c r="FY35" s="695"/>
      <c r="FZ35" s="695"/>
      <c r="GA35" s="695"/>
      <c r="GB35" s="695"/>
      <c r="GC35" s="695"/>
      <c r="GD35" s="695"/>
      <c r="GE35" s="695"/>
      <c r="GF35" s="695"/>
      <c r="GG35" s="695"/>
      <c r="GH35" s="695"/>
      <c r="GI35" s="695"/>
      <c r="GJ35" s="695"/>
      <c r="GK35" s="695"/>
      <c r="GL35" s="695"/>
      <c r="GM35" s="695"/>
      <c r="GN35" s="695"/>
    </row>
    <row r="36" spans="1:196" s="35" customFormat="1" ht="14.4">
      <c r="A36" s="695"/>
      <c r="B36" s="695"/>
      <c r="C36" s="884" t="s">
        <v>797</v>
      </c>
      <c r="D36" s="884" t="s">
        <v>797</v>
      </c>
      <c r="E36" s="884" t="s">
        <v>797</v>
      </c>
      <c r="F36" s="884"/>
      <c r="G36" s="882"/>
      <c r="H36" s="882"/>
      <c r="I36" s="882"/>
      <c r="J36" s="579" t="s">
        <v>818</v>
      </c>
      <c r="O36" s="35" t="s">
        <v>797</v>
      </c>
      <c r="S36" s="695"/>
      <c r="T36" s="695"/>
      <c r="U36" s="695"/>
      <c r="V36" s="695"/>
      <c r="W36" s="695"/>
      <c r="X36" s="695"/>
      <c r="Y36" s="695"/>
      <c r="Z36" s="695"/>
      <c r="AA36" s="695"/>
      <c r="AB36" s="695"/>
      <c r="AC36" s="695"/>
      <c r="AD36" s="695"/>
      <c r="AE36" s="695"/>
      <c r="AF36" s="695"/>
      <c r="AG36" s="695"/>
      <c r="AH36" s="695"/>
      <c r="AI36" s="695"/>
      <c r="AJ36" s="695"/>
      <c r="AK36" s="695"/>
      <c r="AL36" s="695"/>
      <c r="AM36" s="695"/>
      <c r="AN36" s="695"/>
      <c r="AO36" s="695"/>
      <c r="AP36" s="695"/>
      <c r="AQ36" s="695"/>
      <c r="AR36" s="695"/>
      <c r="AS36" s="695"/>
      <c r="AT36" s="695"/>
      <c r="AU36" s="695"/>
      <c r="AV36" s="695"/>
      <c r="AW36" s="695"/>
      <c r="AX36" s="695"/>
      <c r="AY36" s="695"/>
      <c r="AZ36" s="695"/>
      <c r="BA36" s="695"/>
      <c r="BB36" s="695"/>
      <c r="BC36" s="695"/>
      <c r="BD36" s="695"/>
      <c r="BE36" s="695"/>
      <c r="BF36" s="695"/>
      <c r="BG36" s="695"/>
      <c r="BH36" s="695"/>
      <c r="BI36" s="695"/>
      <c r="BJ36" s="695"/>
      <c r="BK36" s="695"/>
      <c r="BL36" s="695"/>
      <c r="BM36" s="695"/>
      <c r="BN36" s="695"/>
      <c r="BO36" s="695"/>
      <c r="BP36" s="695"/>
      <c r="BQ36" s="695"/>
      <c r="BR36" s="695"/>
      <c r="BS36" s="695"/>
      <c r="BT36" s="695"/>
      <c r="BU36" s="695"/>
      <c r="BV36" s="695"/>
      <c r="BW36" s="695"/>
      <c r="BX36" s="695"/>
      <c r="BY36" s="695"/>
      <c r="BZ36" s="695"/>
      <c r="CA36" s="695"/>
      <c r="CB36" s="695"/>
      <c r="CC36" s="695"/>
      <c r="CD36" s="695"/>
      <c r="CE36" s="695"/>
      <c r="CF36" s="695"/>
      <c r="CG36" s="695"/>
      <c r="CH36" s="695"/>
      <c r="CI36" s="695"/>
      <c r="CJ36" s="695"/>
      <c r="CK36" s="695"/>
      <c r="CL36" s="695"/>
      <c r="CM36" s="695"/>
      <c r="CN36" s="695"/>
      <c r="CO36" s="695"/>
      <c r="CP36" s="695"/>
      <c r="CQ36" s="695"/>
      <c r="CR36" s="695"/>
      <c r="CS36" s="695"/>
      <c r="CT36" s="695"/>
      <c r="CU36" s="695"/>
      <c r="CV36" s="695"/>
      <c r="CW36" s="695"/>
      <c r="CX36" s="695"/>
      <c r="CY36" s="695"/>
      <c r="CZ36" s="695"/>
      <c r="DA36" s="695"/>
      <c r="DB36" s="695"/>
      <c r="DC36" s="695"/>
      <c r="DD36" s="695"/>
      <c r="DE36" s="695"/>
      <c r="DF36" s="695"/>
      <c r="DG36" s="695"/>
      <c r="DH36" s="695"/>
      <c r="DI36" s="695"/>
      <c r="DJ36" s="695"/>
      <c r="DK36" s="695"/>
      <c r="DL36" s="695"/>
      <c r="DM36" s="695"/>
      <c r="DN36" s="695"/>
      <c r="DO36" s="695"/>
      <c r="DP36" s="695"/>
      <c r="DQ36" s="695"/>
      <c r="DR36" s="695"/>
      <c r="DS36" s="695"/>
      <c r="DT36" s="695"/>
      <c r="DU36" s="695"/>
      <c r="DV36" s="695"/>
      <c r="DW36" s="695"/>
      <c r="DX36" s="695"/>
      <c r="DY36" s="695"/>
      <c r="DZ36" s="695"/>
      <c r="EA36" s="695"/>
      <c r="EB36" s="695"/>
      <c r="EC36" s="695"/>
      <c r="ED36" s="695"/>
      <c r="EE36" s="695"/>
      <c r="EF36" s="695"/>
      <c r="EG36" s="695"/>
      <c r="EH36" s="695"/>
      <c r="EI36" s="695"/>
      <c r="EJ36" s="695"/>
      <c r="EK36" s="695"/>
      <c r="EL36" s="695"/>
      <c r="EM36" s="695"/>
      <c r="EN36" s="695"/>
      <c r="EO36" s="695"/>
      <c r="EP36" s="695"/>
      <c r="EQ36" s="695"/>
      <c r="ER36" s="695"/>
      <c r="ES36" s="695"/>
      <c r="ET36" s="695"/>
      <c r="EU36" s="695"/>
      <c r="EV36" s="695"/>
      <c r="EW36" s="695"/>
      <c r="EX36" s="695"/>
      <c r="EY36" s="695"/>
      <c r="EZ36" s="695"/>
      <c r="FA36" s="695"/>
      <c r="FB36" s="695"/>
      <c r="FC36" s="695"/>
      <c r="FD36" s="695"/>
      <c r="FE36" s="695"/>
      <c r="FF36" s="695"/>
      <c r="FG36" s="695"/>
      <c r="FH36" s="695"/>
      <c r="FI36" s="695"/>
      <c r="FJ36" s="695"/>
      <c r="FK36" s="695"/>
      <c r="FL36" s="695"/>
      <c r="FM36" s="695"/>
      <c r="FN36" s="695"/>
      <c r="FO36" s="695"/>
      <c r="FP36" s="695"/>
      <c r="FQ36" s="695"/>
      <c r="FR36" s="695"/>
      <c r="FS36" s="695"/>
      <c r="FT36" s="695"/>
      <c r="FU36" s="695"/>
      <c r="FV36" s="695"/>
      <c r="FW36" s="695"/>
      <c r="FX36" s="695"/>
      <c r="FY36" s="695"/>
      <c r="FZ36" s="695"/>
      <c r="GA36" s="695"/>
      <c r="GB36" s="695"/>
      <c r="GC36" s="695"/>
      <c r="GD36" s="695"/>
      <c r="GE36" s="695"/>
      <c r="GF36" s="695"/>
      <c r="GG36" s="695"/>
      <c r="GH36" s="695"/>
      <c r="GI36" s="695"/>
      <c r="GJ36" s="695"/>
      <c r="GK36" s="695"/>
      <c r="GL36" s="695"/>
      <c r="GM36" s="695"/>
      <c r="GN36" s="695"/>
    </row>
    <row r="37" spans="1:196" s="35" customFormat="1" ht="14.4">
      <c r="A37" s="695"/>
      <c r="B37" s="695"/>
      <c r="C37" s="883" t="s">
        <v>774</v>
      </c>
      <c r="D37" s="883" t="s">
        <v>791</v>
      </c>
      <c r="E37" s="883" t="s">
        <v>794</v>
      </c>
      <c r="F37" s="887" t="s">
        <v>819</v>
      </c>
      <c r="G37" s="881"/>
      <c r="H37" s="881">
        <v>1</v>
      </c>
      <c r="I37" s="881">
        <v>1</v>
      </c>
      <c r="J37" s="579" t="s">
        <v>796</v>
      </c>
      <c r="O37" s="35" t="s">
        <v>1171</v>
      </c>
      <c r="S37" s="695"/>
      <c r="T37" s="695"/>
      <c r="U37" s="695"/>
      <c r="V37" s="695"/>
      <c r="W37" s="695"/>
      <c r="X37" s="695"/>
      <c r="Y37" s="695"/>
      <c r="Z37" s="695"/>
      <c r="AA37" s="695"/>
      <c r="AB37" s="695"/>
      <c r="AC37" s="695"/>
      <c r="AD37" s="695"/>
      <c r="AE37" s="695"/>
      <c r="AF37" s="695"/>
      <c r="AG37" s="695"/>
      <c r="AH37" s="695"/>
      <c r="AI37" s="695"/>
      <c r="AJ37" s="695"/>
      <c r="AK37" s="695"/>
      <c r="AL37" s="695"/>
      <c r="AM37" s="695"/>
      <c r="AN37" s="695"/>
      <c r="AO37" s="695"/>
      <c r="AP37" s="695"/>
      <c r="AQ37" s="695"/>
      <c r="AR37" s="695"/>
      <c r="AS37" s="695"/>
      <c r="AT37" s="695"/>
      <c r="AU37" s="695"/>
      <c r="AV37" s="695"/>
      <c r="AW37" s="695"/>
      <c r="AX37" s="695"/>
      <c r="AY37" s="695"/>
      <c r="AZ37" s="695"/>
      <c r="BA37" s="695"/>
      <c r="BB37" s="695"/>
      <c r="BC37" s="695"/>
      <c r="BD37" s="695"/>
      <c r="BE37" s="695"/>
      <c r="BF37" s="695"/>
      <c r="BG37" s="695"/>
      <c r="BH37" s="695"/>
      <c r="BI37" s="695"/>
      <c r="BJ37" s="695"/>
      <c r="BK37" s="695"/>
      <c r="BL37" s="695"/>
      <c r="BM37" s="695"/>
      <c r="BN37" s="695"/>
      <c r="BO37" s="695"/>
      <c r="BP37" s="695"/>
      <c r="BQ37" s="695"/>
      <c r="BR37" s="695"/>
      <c r="BS37" s="695"/>
      <c r="BT37" s="695"/>
      <c r="BU37" s="695"/>
      <c r="BV37" s="695"/>
      <c r="BW37" s="695"/>
      <c r="BX37" s="695"/>
      <c r="BY37" s="695"/>
      <c r="BZ37" s="695"/>
      <c r="CA37" s="695"/>
      <c r="CB37" s="695"/>
      <c r="CC37" s="695"/>
      <c r="CD37" s="695"/>
      <c r="CE37" s="695"/>
      <c r="CF37" s="695"/>
      <c r="CG37" s="695"/>
      <c r="CH37" s="695"/>
      <c r="CI37" s="695"/>
      <c r="CJ37" s="695"/>
      <c r="CK37" s="695"/>
      <c r="CL37" s="695"/>
      <c r="CM37" s="695"/>
      <c r="CN37" s="695"/>
      <c r="CO37" s="695"/>
      <c r="CP37" s="695"/>
      <c r="CQ37" s="695"/>
      <c r="CR37" s="695"/>
      <c r="CS37" s="695"/>
      <c r="CT37" s="695"/>
      <c r="CU37" s="695"/>
      <c r="CV37" s="695"/>
      <c r="CW37" s="695"/>
      <c r="CX37" s="695"/>
      <c r="CY37" s="695"/>
      <c r="CZ37" s="695"/>
      <c r="DA37" s="695"/>
      <c r="DB37" s="695"/>
      <c r="DC37" s="695"/>
      <c r="DD37" s="695"/>
      <c r="DE37" s="695"/>
      <c r="DF37" s="695"/>
      <c r="DG37" s="695"/>
      <c r="DH37" s="695"/>
      <c r="DI37" s="695"/>
      <c r="DJ37" s="695"/>
      <c r="DK37" s="695"/>
      <c r="DL37" s="695"/>
      <c r="DM37" s="695"/>
      <c r="DN37" s="695"/>
      <c r="DO37" s="695"/>
      <c r="DP37" s="695"/>
      <c r="DQ37" s="695"/>
      <c r="DR37" s="695"/>
      <c r="DS37" s="695"/>
      <c r="DT37" s="695"/>
      <c r="DU37" s="695"/>
      <c r="DV37" s="695"/>
      <c r="DW37" s="695"/>
      <c r="DX37" s="695"/>
      <c r="DY37" s="695"/>
      <c r="DZ37" s="695"/>
      <c r="EA37" s="695"/>
      <c r="EB37" s="695"/>
      <c r="EC37" s="695"/>
      <c r="ED37" s="695"/>
      <c r="EE37" s="695"/>
      <c r="EF37" s="695"/>
      <c r="EG37" s="695"/>
      <c r="EH37" s="695"/>
      <c r="EI37" s="695"/>
      <c r="EJ37" s="695"/>
      <c r="EK37" s="695"/>
      <c r="EL37" s="695"/>
      <c r="EM37" s="695"/>
      <c r="EN37" s="695"/>
      <c r="EO37" s="695"/>
      <c r="EP37" s="695"/>
      <c r="EQ37" s="695"/>
      <c r="ER37" s="695"/>
      <c r="ES37" s="695"/>
      <c r="ET37" s="695"/>
      <c r="EU37" s="695"/>
      <c r="EV37" s="695"/>
      <c r="EW37" s="695"/>
      <c r="EX37" s="695"/>
      <c r="EY37" s="695"/>
      <c r="EZ37" s="695"/>
      <c r="FA37" s="695"/>
      <c r="FB37" s="695"/>
      <c r="FC37" s="695"/>
      <c r="FD37" s="695"/>
      <c r="FE37" s="695"/>
      <c r="FF37" s="695"/>
      <c r="FG37" s="695"/>
      <c r="FH37" s="695"/>
      <c r="FI37" s="695"/>
      <c r="FJ37" s="695"/>
      <c r="FK37" s="695"/>
      <c r="FL37" s="695"/>
      <c r="FM37" s="695"/>
      <c r="FN37" s="695"/>
      <c r="FO37" s="695"/>
      <c r="FP37" s="695"/>
      <c r="FQ37" s="695"/>
      <c r="FR37" s="695"/>
      <c r="FS37" s="695"/>
      <c r="FT37" s="695"/>
      <c r="FU37" s="695"/>
      <c r="FV37" s="695"/>
      <c r="FW37" s="695"/>
      <c r="FX37" s="695"/>
      <c r="FY37" s="695"/>
      <c r="FZ37" s="695"/>
      <c r="GA37" s="695"/>
      <c r="GB37" s="695"/>
      <c r="GC37" s="695"/>
      <c r="GD37" s="695"/>
      <c r="GE37" s="695"/>
      <c r="GF37" s="695"/>
      <c r="GG37" s="695"/>
      <c r="GH37" s="695"/>
      <c r="GI37" s="695"/>
      <c r="GJ37" s="695"/>
      <c r="GK37" s="695"/>
      <c r="GL37" s="695"/>
      <c r="GM37" s="695"/>
      <c r="GN37" s="695"/>
    </row>
    <row r="38" spans="1:196" s="35" customFormat="1" ht="14.4">
      <c r="A38" s="695"/>
      <c r="B38" s="695"/>
      <c r="C38" s="884" t="s">
        <v>797</v>
      </c>
      <c r="D38" s="884" t="s">
        <v>797</v>
      </c>
      <c r="E38" s="884" t="s">
        <v>797</v>
      </c>
      <c r="F38" s="884"/>
      <c r="G38" s="882"/>
      <c r="H38" s="882"/>
      <c r="I38" s="882"/>
      <c r="J38" s="579" t="s">
        <v>798</v>
      </c>
      <c r="O38" s="35" t="s">
        <v>797</v>
      </c>
      <c r="S38" s="695"/>
      <c r="T38" s="695"/>
      <c r="U38" s="695"/>
      <c r="V38" s="695"/>
      <c r="W38" s="695"/>
      <c r="X38" s="695"/>
      <c r="Y38" s="695"/>
      <c r="Z38" s="695"/>
      <c r="AA38" s="695"/>
      <c r="AB38" s="695"/>
      <c r="AC38" s="695"/>
      <c r="AD38" s="695"/>
      <c r="AE38" s="695"/>
      <c r="AF38" s="695"/>
      <c r="AG38" s="695"/>
      <c r="AH38" s="695"/>
      <c r="AI38" s="695"/>
      <c r="AJ38" s="695"/>
      <c r="AK38" s="695"/>
      <c r="AL38" s="695"/>
      <c r="AM38" s="695"/>
      <c r="AN38" s="695"/>
      <c r="AO38" s="695"/>
      <c r="AP38" s="695"/>
      <c r="AQ38" s="695"/>
      <c r="AR38" s="695"/>
      <c r="AS38" s="695"/>
      <c r="AT38" s="695"/>
      <c r="AU38" s="695"/>
      <c r="AV38" s="695"/>
      <c r="AW38" s="695"/>
      <c r="AX38" s="695"/>
      <c r="AY38" s="695"/>
      <c r="AZ38" s="695"/>
      <c r="BA38" s="695"/>
      <c r="BB38" s="695"/>
      <c r="BC38" s="695"/>
      <c r="BD38" s="695"/>
      <c r="BE38" s="695"/>
      <c r="BF38" s="695"/>
      <c r="BG38" s="695"/>
      <c r="BH38" s="695"/>
      <c r="BI38" s="695"/>
      <c r="BJ38" s="695"/>
      <c r="BK38" s="695"/>
      <c r="BL38" s="695"/>
      <c r="BM38" s="695"/>
      <c r="BN38" s="695"/>
      <c r="BO38" s="695"/>
      <c r="BP38" s="695"/>
      <c r="BQ38" s="695"/>
      <c r="BR38" s="695"/>
      <c r="BS38" s="695"/>
      <c r="BT38" s="695"/>
      <c r="BU38" s="695"/>
      <c r="BV38" s="695"/>
      <c r="BW38" s="695"/>
      <c r="BX38" s="695"/>
      <c r="BY38" s="695"/>
      <c r="BZ38" s="695"/>
      <c r="CA38" s="695"/>
      <c r="CB38" s="695"/>
      <c r="CC38" s="695"/>
      <c r="CD38" s="695"/>
      <c r="CE38" s="695"/>
      <c r="CF38" s="695"/>
      <c r="CG38" s="695"/>
      <c r="CH38" s="695"/>
      <c r="CI38" s="695"/>
      <c r="CJ38" s="695"/>
      <c r="CK38" s="695"/>
      <c r="CL38" s="695"/>
      <c r="CM38" s="695"/>
      <c r="CN38" s="695"/>
      <c r="CO38" s="695"/>
      <c r="CP38" s="695"/>
      <c r="CQ38" s="695"/>
      <c r="CR38" s="695"/>
      <c r="CS38" s="695"/>
      <c r="CT38" s="695"/>
      <c r="CU38" s="695"/>
      <c r="CV38" s="695"/>
      <c r="CW38" s="695"/>
      <c r="CX38" s="695"/>
      <c r="CY38" s="695"/>
      <c r="CZ38" s="695"/>
      <c r="DA38" s="695"/>
      <c r="DB38" s="695"/>
      <c r="DC38" s="695"/>
      <c r="DD38" s="695"/>
      <c r="DE38" s="695"/>
      <c r="DF38" s="695"/>
      <c r="DG38" s="695"/>
      <c r="DH38" s="695"/>
      <c r="DI38" s="695"/>
      <c r="DJ38" s="695"/>
      <c r="DK38" s="695"/>
      <c r="DL38" s="695"/>
      <c r="DM38" s="695"/>
      <c r="DN38" s="695"/>
      <c r="DO38" s="695"/>
      <c r="DP38" s="695"/>
      <c r="DQ38" s="695"/>
      <c r="DR38" s="695"/>
      <c r="DS38" s="695"/>
      <c r="DT38" s="695"/>
      <c r="DU38" s="695"/>
      <c r="DV38" s="695"/>
      <c r="DW38" s="695"/>
      <c r="DX38" s="695"/>
      <c r="DY38" s="695"/>
      <c r="DZ38" s="695"/>
      <c r="EA38" s="695"/>
      <c r="EB38" s="695"/>
      <c r="EC38" s="695"/>
      <c r="ED38" s="695"/>
      <c r="EE38" s="695"/>
      <c r="EF38" s="695"/>
      <c r="EG38" s="695"/>
      <c r="EH38" s="695"/>
      <c r="EI38" s="695"/>
      <c r="EJ38" s="695"/>
      <c r="EK38" s="695"/>
      <c r="EL38" s="695"/>
      <c r="EM38" s="695"/>
      <c r="EN38" s="695"/>
      <c r="EO38" s="695"/>
      <c r="EP38" s="695"/>
      <c r="EQ38" s="695"/>
      <c r="ER38" s="695"/>
      <c r="ES38" s="695"/>
      <c r="ET38" s="695"/>
      <c r="EU38" s="695"/>
      <c r="EV38" s="695"/>
      <c r="EW38" s="695"/>
      <c r="EX38" s="695"/>
      <c r="EY38" s="695"/>
      <c r="EZ38" s="695"/>
      <c r="FA38" s="695"/>
      <c r="FB38" s="695"/>
      <c r="FC38" s="695"/>
      <c r="FD38" s="695"/>
      <c r="FE38" s="695"/>
      <c r="FF38" s="695"/>
      <c r="FG38" s="695"/>
      <c r="FH38" s="695"/>
      <c r="FI38" s="695"/>
      <c r="FJ38" s="695"/>
      <c r="FK38" s="695"/>
      <c r="FL38" s="695"/>
      <c r="FM38" s="695"/>
      <c r="FN38" s="695"/>
      <c r="FO38" s="695"/>
      <c r="FP38" s="695"/>
      <c r="FQ38" s="695"/>
      <c r="FR38" s="695"/>
      <c r="FS38" s="695"/>
      <c r="FT38" s="695"/>
      <c r="FU38" s="695"/>
      <c r="FV38" s="695"/>
      <c r="FW38" s="695"/>
      <c r="FX38" s="695"/>
      <c r="FY38" s="695"/>
      <c r="FZ38" s="695"/>
      <c r="GA38" s="695"/>
      <c r="GB38" s="695"/>
      <c r="GC38" s="695"/>
      <c r="GD38" s="695"/>
      <c r="GE38" s="695"/>
      <c r="GF38" s="695"/>
      <c r="GG38" s="695"/>
      <c r="GH38" s="695"/>
      <c r="GI38" s="695"/>
      <c r="GJ38" s="695"/>
      <c r="GK38" s="695"/>
      <c r="GL38" s="695"/>
      <c r="GM38" s="695"/>
      <c r="GN38" s="695"/>
    </row>
    <row r="39" spans="1:196" s="35" customFormat="1" ht="14.4">
      <c r="A39" s="695"/>
      <c r="B39" s="695"/>
      <c r="C39" s="580" t="s">
        <v>774</v>
      </c>
      <c r="D39" s="580" t="s">
        <v>791</v>
      </c>
      <c r="E39" s="580" t="s">
        <v>792</v>
      </c>
      <c r="F39" s="580" t="s">
        <v>820</v>
      </c>
      <c r="G39" s="700"/>
      <c r="H39" s="700">
        <v>1</v>
      </c>
      <c r="I39" s="700">
        <v>1</v>
      </c>
      <c r="J39" s="579" t="s">
        <v>821</v>
      </c>
      <c r="O39" s="35" t="s">
        <v>1070</v>
      </c>
      <c r="S39" s="695"/>
      <c r="T39" s="695"/>
      <c r="U39" s="695"/>
      <c r="V39" s="695"/>
      <c r="W39" s="695"/>
      <c r="X39" s="695"/>
      <c r="Y39" s="695"/>
      <c r="Z39" s="695"/>
      <c r="AA39" s="695"/>
      <c r="AB39" s="695"/>
      <c r="AC39" s="695"/>
      <c r="AD39" s="695"/>
      <c r="AE39" s="695"/>
      <c r="AF39" s="695"/>
      <c r="AG39" s="695"/>
      <c r="AH39" s="695"/>
      <c r="AI39" s="695"/>
      <c r="AJ39" s="695"/>
      <c r="AK39" s="695"/>
      <c r="AL39" s="695"/>
      <c r="AM39" s="695"/>
      <c r="AN39" s="695"/>
      <c r="AO39" s="695"/>
      <c r="AP39" s="695"/>
      <c r="AQ39" s="695"/>
      <c r="AR39" s="695"/>
      <c r="AS39" s="695"/>
      <c r="AT39" s="695"/>
      <c r="AU39" s="695"/>
      <c r="AV39" s="695"/>
      <c r="AW39" s="695"/>
      <c r="AX39" s="695"/>
      <c r="AY39" s="695"/>
      <c r="AZ39" s="695"/>
      <c r="BA39" s="695"/>
      <c r="BB39" s="695"/>
      <c r="BC39" s="695"/>
      <c r="BD39" s="695"/>
      <c r="BE39" s="695"/>
      <c r="BF39" s="695"/>
      <c r="BG39" s="695"/>
      <c r="BH39" s="695"/>
      <c r="BI39" s="695"/>
      <c r="BJ39" s="695"/>
      <c r="BK39" s="695"/>
      <c r="BL39" s="695"/>
      <c r="BM39" s="695"/>
      <c r="BN39" s="695"/>
      <c r="BO39" s="695"/>
      <c r="BP39" s="695"/>
      <c r="BQ39" s="695"/>
      <c r="BR39" s="695"/>
      <c r="BS39" s="695"/>
      <c r="BT39" s="695"/>
      <c r="BU39" s="695"/>
      <c r="BV39" s="695"/>
      <c r="BW39" s="695"/>
      <c r="BX39" s="695"/>
      <c r="BY39" s="695"/>
      <c r="BZ39" s="695"/>
      <c r="CA39" s="695"/>
      <c r="CB39" s="695"/>
      <c r="CC39" s="695"/>
      <c r="CD39" s="695"/>
      <c r="CE39" s="695"/>
      <c r="CF39" s="695"/>
      <c r="CG39" s="695"/>
      <c r="CH39" s="695"/>
      <c r="CI39" s="695"/>
      <c r="CJ39" s="695"/>
      <c r="CK39" s="695"/>
      <c r="CL39" s="695"/>
      <c r="CM39" s="695"/>
      <c r="CN39" s="695"/>
      <c r="CO39" s="695"/>
      <c r="CP39" s="695"/>
      <c r="CQ39" s="695"/>
      <c r="CR39" s="695"/>
      <c r="CS39" s="695"/>
      <c r="CT39" s="695"/>
      <c r="CU39" s="695"/>
      <c r="CV39" s="695"/>
      <c r="CW39" s="695"/>
      <c r="CX39" s="695"/>
      <c r="CY39" s="695"/>
      <c r="CZ39" s="695"/>
      <c r="DA39" s="695"/>
      <c r="DB39" s="695"/>
      <c r="DC39" s="695"/>
      <c r="DD39" s="695"/>
      <c r="DE39" s="695"/>
      <c r="DF39" s="695"/>
      <c r="DG39" s="695"/>
      <c r="DH39" s="695"/>
      <c r="DI39" s="695"/>
      <c r="DJ39" s="695"/>
      <c r="DK39" s="695"/>
      <c r="DL39" s="695"/>
      <c r="DM39" s="695"/>
      <c r="DN39" s="695"/>
      <c r="DO39" s="695"/>
      <c r="DP39" s="695"/>
      <c r="DQ39" s="695"/>
      <c r="DR39" s="695"/>
      <c r="DS39" s="695"/>
      <c r="DT39" s="695"/>
      <c r="DU39" s="695"/>
      <c r="DV39" s="695"/>
      <c r="DW39" s="695"/>
      <c r="DX39" s="695"/>
      <c r="DY39" s="695"/>
      <c r="DZ39" s="695"/>
      <c r="EA39" s="695"/>
      <c r="EB39" s="695"/>
      <c r="EC39" s="695"/>
      <c r="ED39" s="695"/>
      <c r="EE39" s="695"/>
      <c r="EF39" s="695"/>
      <c r="EG39" s="695"/>
      <c r="EH39" s="695"/>
      <c r="EI39" s="695"/>
      <c r="EJ39" s="695"/>
      <c r="EK39" s="695"/>
      <c r="EL39" s="695"/>
      <c r="EM39" s="695"/>
      <c r="EN39" s="695"/>
      <c r="EO39" s="695"/>
      <c r="EP39" s="695"/>
      <c r="EQ39" s="695"/>
      <c r="ER39" s="695"/>
      <c r="ES39" s="695"/>
      <c r="ET39" s="695"/>
      <c r="EU39" s="695"/>
      <c r="EV39" s="695"/>
      <c r="EW39" s="695"/>
      <c r="EX39" s="695"/>
      <c r="EY39" s="695"/>
      <c r="EZ39" s="695"/>
      <c r="FA39" s="695"/>
      <c r="FB39" s="695"/>
      <c r="FC39" s="695"/>
      <c r="FD39" s="695"/>
      <c r="FE39" s="695"/>
      <c r="FF39" s="695"/>
      <c r="FG39" s="695"/>
      <c r="FH39" s="695"/>
      <c r="FI39" s="695"/>
      <c r="FJ39" s="695"/>
      <c r="FK39" s="695"/>
      <c r="FL39" s="695"/>
      <c r="FM39" s="695"/>
      <c r="FN39" s="695"/>
      <c r="FO39" s="695"/>
      <c r="FP39" s="695"/>
      <c r="FQ39" s="695"/>
      <c r="FR39" s="695"/>
      <c r="FS39" s="695"/>
      <c r="FT39" s="695"/>
      <c r="FU39" s="695"/>
      <c r="FV39" s="695"/>
      <c r="FW39" s="695"/>
      <c r="FX39" s="695"/>
      <c r="FY39" s="695"/>
      <c r="FZ39" s="695"/>
      <c r="GA39" s="695"/>
      <c r="GB39" s="695"/>
      <c r="GC39" s="695"/>
      <c r="GD39" s="695"/>
      <c r="GE39" s="695"/>
      <c r="GF39" s="695"/>
      <c r="GG39" s="695"/>
      <c r="GH39" s="695"/>
      <c r="GI39" s="695"/>
      <c r="GJ39" s="695"/>
      <c r="GK39" s="695"/>
      <c r="GL39" s="695"/>
      <c r="GM39" s="695"/>
      <c r="GN39" s="695"/>
    </row>
    <row r="40" spans="1:196" s="35" customFormat="1" ht="14.4">
      <c r="A40" s="695"/>
      <c r="B40" s="695"/>
      <c r="C40" s="579" t="s">
        <v>774</v>
      </c>
      <c r="D40" s="579" t="s">
        <v>799</v>
      </c>
      <c r="E40" s="579" t="s">
        <v>822</v>
      </c>
      <c r="F40" s="579" t="s">
        <v>823</v>
      </c>
      <c r="G40" s="700">
        <v>1</v>
      </c>
      <c r="H40" s="700"/>
      <c r="I40" s="700">
        <v>1</v>
      </c>
      <c r="J40" s="579"/>
      <c r="O40" s="35" t="s">
        <v>1170</v>
      </c>
      <c r="S40" s="695"/>
      <c r="T40" s="695"/>
      <c r="U40" s="695"/>
      <c r="V40" s="695"/>
      <c r="W40" s="695"/>
      <c r="X40" s="695"/>
      <c r="Y40" s="695"/>
      <c r="Z40" s="695"/>
      <c r="AA40" s="695"/>
      <c r="AB40" s="695"/>
      <c r="AC40" s="695"/>
      <c r="AD40" s="695"/>
      <c r="AE40" s="695"/>
      <c r="AF40" s="695"/>
      <c r="AG40" s="695"/>
      <c r="AH40" s="695"/>
      <c r="AI40" s="695"/>
      <c r="AJ40" s="695"/>
      <c r="AK40" s="695"/>
      <c r="AL40" s="695"/>
      <c r="AM40" s="695"/>
      <c r="AN40" s="695"/>
      <c r="AO40" s="695"/>
      <c r="AP40" s="695"/>
      <c r="AQ40" s="695"/>
      <c r="AR40" s="695"/>
      <c r="AS40" s="695"/>
      <c r="AT40" s="695"/>
      <c r="AU40" s="695"/>
      <c r="AV40" s="695"/>
      <c r="AW40" s="695"/>
      <c r="AX40" s="695"/>
      <c r="AY40" s="695"/>
      <c r="AZ40" s="695"/>
      <c r="BA40" s="695"/>
      <c r="BB40" s="695"/>
      <c r="BC40" s="695"/>
      <c r="BD40" s="695"/>
      <c r="BE40" s="695"/>
      <c r="BF40" s="695"/>
      <c r="BG40" s="695"/>
      <c r="BH40" s="695"/>
      <c r="BI40" s="695"/>
      <c r="BJ40" s="695"/>
      <c r="BK40" s="695"/>
      <c r="BL40" s="695"/>
      <c r="BM40" s="695"/>
      <c r="BN40" s="695"/>
      <c r="BO40" s="695"/>
      <c r="BP40" s="695"/>
      <c r="BQ40" s="695"/>
      <c r="BR40" s="695"/>
      <c r="BS40" s="695"/>
      <c r="BT40" s="695"/>
      <c r="BU40" s="695"/>
      <c r="BV40" s="695"/>
      <c r="BW40" s="695"/>
      <c r="BX40" s="695"/>
      <c r="BY40" s="695"/>
      <c r="BZ40" s="695"/>
      <c r="CA40" s="695"/>
      <c r="CB40" s="695"/>
      <c r="CC40" s="695"/>
      <c r="CD40" s="695"/>
      <c r="CE40" s="695"/>
      <c r="CF40" s="695"/>
      <c r="CG40" s="695"/>
      <c r="CH40" s="695"/>
      <c r="CI40" s="695"/>
      <c r="CJ40" s="695"/>
      <c r="CK40" s="695"/>
      <c r="CL40" s="695"/>
      <c r="CM40" s="695"/>
      <c r="CN40" s="695"/>
      <c r="CO40" s="695"/>
      <c r="CP40" s="695"/>
      <c r="CQ40" s="695"/>
      <c r="CR40" s="695"/>
      <c r="CS40" s="695"/>
      <c r="CT40" s="695"/>
      <c r="CU40" s="695"/>
      <c r="CV40" s="695"/>
      <c r="CW40" s="695"/>
      <c r="CX40" s="695"/>
      <c r="CY40" s="695"/>
      <c r="CZ40" s="695"/>
      <c r="DA40" s="695"/>
      <c r="DB40" s="695"/>
      <c r="DC40" s="695"/>
      <c r="DD40" s="695"/>
      <c r="DE40" s="695"/>
      <c r="DF40" s="695"/>
      <c r="DG40" s="695"/>
      <c r="DH40" s="695"/>
      <c r="DI40" s="695"/>
      <c r="DJ40" s="695"/>
      <c r="DK40" s="695"/>
      <c r="DL40" s="695"/>
      <c r="DM40" s="695"/>
      <c r="DN40" s="695"/>
      <c r="DO40" s="695"/>
      <c r="DP40" s="695"/>
      <c r="DQ40" s="695"/>
      <c r="DR40" s="695"/>
      <c r="DS40" s="695"/>
      <c r="DT40" s="695"/>
      <c r="DU40" s="695"/>
      <c r="DV40" s="695"/>
      <c r="DW40" s="695"/>
      <c r="DX40" s="695"/>
      <c r="DY40" s="695"/>
      <c r="DZ40" s="695"/>
      <c r="EA40" s="695"/>
      <c r="EB40" s="695"/>
      <c r="EC40" s="695"/>
      <c r="ED40" s="695"/>
      <c r="EE40" s="695"/>
      <c r="EF40" s="695"/>
      <c r="EG40" s="695"/>
      <c r="EH40" s="695"/>
      <c r="EI40" s="695"/>
      <c r="EJ40" s="695"/>
      <c r="EK40" s="695"/>
      <c r="EL40" s="695"/>
      <c r="EM40" s="695"/>
      <c r="EN40" s="695"/>
      <c r="EO40" s="695"/>
      <c r="EP40" s="695"/>
      <c r="EQ40" s="695"/>
      <c r="ER40" s="695"/>
      <c r="ES40" s="695"/>
      <c r="ET40" s="695"/>
      <c r="EU40" s="695"/>
      <c r="EV40" s="695"/>
      <c r="EW40" s="695"/>
      <c r="EX40" s="695"/>
      <c r="EY40" s="695"/>
      <c r="EZ40" s="695"/>
      <c r="FA40" s="695"/>
      <c r="FB40" s="695"/>
      <c r="FC40" s="695"/>
      <c r="FD40" s="695"/>
      <c r="FE40" s="695"/>
      <c r="FF40" s="695"/>
      <c r="FG40" s="695"/>
      <c r="FH40" s="695"/>
      <c r="FI40" s="695"/>
      <c r="FJ40" s="695"/>
      <c r="FK40" s="695"/>
      <c r="FL40" s="695"/>
      <c r="FM40" s="695"/>
      <c r="FN40" s="695"/>
      <c r="FO40" s="695"/>
      <c r="FP40" s="695"/>
      <c r="FQ40" s="695"/>
      <c r="FR40" s="695"/>
      <c r="FS40" s="695"/>
      <c r="FT40" s="695"/>
      <c r="FU40" s="695"/>
      <c r="FV40" s="695"/>
      <c r="FW40" s="695"/>
      <c r="FX40" s="695"/>
      <c r="FY40" s="695"/>
      <c r="FZ40" s="695"/>
      <c r="GA40" s="695"/>
      <c r="GB40" s="695"/>
      <c r="GC40" s="695"/>
      <c r="GD40" s="695"/>
      <c r="GE40" s="695"/>
      <c r="GF40" s="695"/>
      <c r="GG40" s="695"/>
      <c r="GH40" s="695"/>
      <c r="GI40" s="695"/>
      <c r="GJ40" s="695"/>
      <c r="GK40" s="695"/>
      <c r="GL40" s="695"/>
      <c r="GM40" s="695"/>
      <c r="GN40" s="695"/>
    </row>
    <row r="41" spans="1:196" s="35" customFormat="1" ht="14.4">
      <c r="A41" s="695"/>
      <c r="B41" s="695"/>
      <c r="C41" s="580" t="s">
        <v>776</v>
      </c>
      <c r="D41" s="580" t="s">
        <v>799</v>
      </c>
      <c r="E41" s="580" t="s">
        <v>824</v>
      </c>
      <c r="F41" s="580" t="s">
        <v>825</v>
      </c>
      <c r="G41" s="700">
        <v>0.28589999999999999</v>
      </c>
      <c r="H41" s="700">
        <v>0.21407999999999999</v>
      </c>
      <c r="I41" s="700">
        <v>0.49997999999999998</v>
      </c>
      <c r="J41" s="579" t="s">
        <v>826</v>
      </c>
      <c r="O41" s="35" t="s">
        <v>1169</v>
      </c>
      <c r="S41" s="695"/>
      <c r="T41" s="695"/>
      <c r="U41" s="695"/>
      <c r="V41" s="695"/>
      <c r="W41" s="695"/>
      <c r="X41" s="695"/>
      <c r="Y41" s="695"/>
      <c r="Z41" s="695"/>
      <c r="AA41" s="695"/>
      <c r="AB41" s="695"/>
      <c r="AC41" s="695"/>
      <c r="AD41" s="695"/>
      <c r="AE41" s="695"/>
      <c r="AF41" s="695"/>
      <c r="AG41" s="695"/>
      <c r="AH41" s="695"/>
      <c r="AI41" s="695"/>
      <c r="AJ41" s="695"/>
      <c r="AK41" s="695"/>
      <c r="AL41" s="695"/>
      <c r="AM41" s="695"/>
      <c r="AN41" s="695"/>
      <c r="AO41" s="695"/>
      <c r="AP41" s="695"/>
      <c r="AQ41" s="695"/>
      <c r="AR41" s="695"/>
      <c r="AS41" s="695"/>
      <c r="AT41" s="695"/>
      <c r="AU41" s="695"/>
      <c r="AV41" s="695"/>
      <c r="AW41" s="695"/>
      <c r="AX41" s="695"/>
      <c r="AY41" s="695"/>
      <c r="AZ41" s="695"/>
      <c r="BA41" s="695"/>
      <c r="BB41" s="695"/>
      <c r="BC41" s="695"/>
      <c r="BD41" s="695"/>
      <c r="BE41" s="695"/>
      <c r="BF41" s="695"/>
      <c r="BG41" s="695"/>
      <c r="BH41" s="695"/>
      <c r="BI41" s="695"/>
      <c r="BJ41" s="695"/>
      <c r="BK41" s="695"/>
      <c r="BL41" s="695"/>
      <c r="BM41" s="695"/>
      <c r="BN41" s="695"/>
      <c r="BO41" s="695"/>
      <c r="BP41" s="695"/>
      <c r="BQ41" s="695"/>
      <c r="BR41" s="695"/>
      <c r="BS41" s="695"/>
      <c r="BT41" s="695"/>
      <c r="BU41" s="695"/>
      <c r="BV41" s="695"/>
      <c r="BW41" s="695"/>
      <c r="BX41" s="695"/>
      <c r="BY41" s="695"/>
      <c r="BZ41" s="695"/>
      <c r="CA41" s="695"/>
      <c r="CB41" s="695"/>
      <c r="CC41" s="695"/>
      <c r="CD41" s="695"/>
      <c r="CE41" s="695"/>
      <c r="CF41" s="695"/>
      <c r="CG41" s="695"/>
      <c r="CH41" s="695"/>
      <c r="CI41" s="695"/>
      <c r="CJ41" s="695"/>
      <c r="CK41" s="695"/>
      <c r="CL41" s="695"/>
      <c r="CM41" s="695"/>
      <c r="CN41" s="695"/>
      <c r="CO41" s="695"/>
      <c r="CP41" s="695"/>
      <c r="CQ41" s="695"/>
      <c r="CR41" s="695"/>
      <c r="CS41" s="695"/>
      <c r="CT41" s="695"/>
      <c r="CU41" s="695"/>
      <c r="CV41" s="695"/>
      <c r="CW41" s="695"/>
      <c r="CX41" s="695"/>
      <c r="CY41" s="695"/>
      <c r="CZ41" s="695"/>
      <c r="DA41" s="695"/>
      <c r="DB41" s="695"/>
      <c r="DC41" s="695"/>
      <c r="DD41" s="695"/>
      <c r="DE41" s="695"/>
      <c r="DF41" s="695"/>
      <c r="DG41" s="695"/>
      <c r="DH41" s="695"/>
      <c r="DI41" s="695"/>
      <c r="DJ41" s="695"/>
      <c r="DK41" s="695"/>
      <c r="DL41" s="695"/>
      <c r="DM41" s="695"/>
      <c r="DN41" s="695"/>
      <c r="DO41" s="695"/>
      <c r="DP41" s="695"/>
      <c r="DQ41" s="695"/>
      <c r="DR41" s="695"/>
      <c r="DS41" s="695"/>
      <c r="DT41" s="695"/>
      <c r="DU41" s="695"/>
      <c r="DV41" s="695"/>
      <c r="DW41" s="695"/>
      <c r="DX41" s="695"/>
      <c r="DY41" s="695"/>
      <c r="DZ41" s="695"/>
      <c r="EA41" s="695"/>
      <c r="EB41" s="695"/>
      <c r="EC41" s="695"/>
      <c r="ED41" s="695"/>
      <c r="EE41" s="695"/>
      <c r="EF41" s="695"/>
      <c r="EG41" s="695"/>
      <c r="EH41" s="695"/>
      <c r="EI41" s="695"/>
      <c r="EJ41" s="695"/>
      <c r="EK41" s="695"/>
      <c r="EL41" s="695"/>
      <c r="EM41" s="695"/>
      <c r="EN41" s="695"/>
      <c r="EO41" s="695"/>
      <c r="EP41" s="695"/>
      <c r="EQ41" s="695"/>
      <c r="ER41" s="695"/>
      <c r="ES41" s="695"/>
      <c r="ET41" s="695"/>
      <c r="EU41" s="695"/>
      <c r="EV41" s="695"/>
      <c r="EW41" s="695"/>
      <c r="EX41" s="695"/>
      <c r="EY41" s="695"/>
      <c r="EZ41" s="695"/>
      <c r="FA41" s="695"/>
      <c r="FB41" s="695"/>
      <c r="FC41" s="695"/>
      <c r="FD41" s="695"/>
      <c r="FE41" s="695"/>
      <c r="FF41" s="695"/>
      <c r="FG41" s="695"/>
      <c r="FH41" s="695"/>
      <c r="FI41" s="695"/>
      <c r="FJ41" s="695"/>
      <c r="FK41" s="695"/>
      <c r="FL41" s="695"/>
      <c r="FM41" s="695"/>
      <c r="FN41" s="695"/>
      <c r="FO41" s="695"/>
      <c r="FP41" s="695"/>
      <c r="FQ41" s="695"/>
      <c r="FR41" s="695"/>
      <c r="FS41" s="695"/>
      <c r="FT41" s="695"/>
      <c r="FU41" s="695"/>
      <c r="FV41" s="695"/>
      <c r="FW41" s="695"/>
      <c r="FX41" s="695"/>
      <c r="FY41" s="695"/>
      <c r="FZ41" s="695"/>
      <c r="GA41" s="695"/>
      <c r="GB41" s="695"/>
      <c r="GC41" s="695"/>
      <c r="GD41" s="695"/>
      <c r="GE41" s="695"/>
      <c r="GF41" s="695"/>
      <c r="GG41" s="695"/>
      <c r="GH41" s="695"/>
      <c r="GI41" s="695"/>
      <c r="GJ41" s="695"/>
      <c r="GK41" s="695"/>
      <c r="GL41" s="695"/>
      <c r="GM41" s="695"/>
      <c r="GN41" s="695"/>
    </row>
    <row r="42" spans="1:196" s="35" customFormat="1" ht="14.4">
      <c r="A42" s="695"/>
      <c r="B42" s="695"/>
      <c r="C42" s="579" t="s">
        <v>781</v>
      </c>
      <c r="D42" s="579" t="s">
        <v>799</v>
      </c>
      <c r="E42" s="579" t="s">
        <v>792</v>
      </c>
      <c r="F42" s="579" t="s">
        <v>827</v>
      </c>
      <c r="G42" s="700"/>
      <c r="H42" s="700">
        <v>8.1500565774600006E-2</v>
      </c>
      <c r="I42" s="700">
        <v>8.1500565774600006E-2</v>
      </c>
      <c r="J42" s="579" t="s">
        <v>828</v>
      </c>
      <c r="O42" s="35" t="s">
        <v>1168</v>
      </c>
      <c r="S42" s="695"/>
      <c r="T42" s="695"/>
      <c r="U42" s="695"/>
      <c r="V42" s="695"/>
      <c r="W42" s="695"/>
      <c r="X42" s="695"/>
      <c r="Y42" s="695"/>
      <c r="Z42" s="695"/>
      <c r="AA42" s="695"/>
      <c r="AB42" s="695"/>
      <c r="AC42" s="695"/>
      <c r="AD42" s="695"/>
      <c r="AE42" s="695"/>
      <c r="AF42" s="695"/>
      <c r="AG42" s="695"/>
      <c r="AH42" s="695"/>
      <c r="AI42" s="695"/>
      <c r="AJ42" s="695"/>
      <c r="AK42" s="695"/>
      <c r="AL42" s="695"/>
      <c r="AM42" s="695"/>
      <c r="AN42" s="695"/>
      <c r="AO42" s="695"/>
      <c r="AP42" s="695"/>
      <c r="AQ42" s="695"/>
      <c r="AR42" s="695"/>
      <c r="AS42" s="695"/>
      <c r="AT42" s="695"/>
      <c r="AU42" s="695"/>
      <c r="AV42" s="695"/>
      <c r="AW42" s="695"/>
      <c r="AX42" s="695"/>
      <c r="AY42" s="695"/>
      <c r="AZ42" s="695"/>
      <c r="BA42" s="695"/>
      <c r="BB42" s="695"/>
      <c r="BC42" s="695"/>
      <c r="BD42" s="695"/>
      <c r="BE42" s="695"/>
      <c r="BF42" s="695"/>
      <c r="BG42" s="695"/>
      <c r="BH42" s="695"/>
      <c r="BI42" s="695"/>
      <c r="BJ42" s="695"/>
      <c r="BK42" s="695"/>
      <c r="BL42" s="695"/>
      <c r="BM42" s="695"/>
      <c r="BN42" s="695"/>
      <c r="BO42" s="695"/>
      <c r="BP42" s="695"/>
      <c r="BQ42" s="695"/>
      <c r="BR42" s="695"/>
      <c r="BS42" s="695"/>
      <c r="BT42" s="695"/>
      <c r="BU42" s="695"/>
      <c r="BV42" s="695"/>
      <c r="BW42" s="695"/>
      <c r="BX42" s="695"/>
      <c r="BY42" s="695"/>
      <c r="BZ42" s="695"/>
      <c r="CA42" s="695"/>
      <c r="CB42" s="695"/>
      <c r="CC42" s="695"/>
      <c r="CD42" s="695"/>
      <c r="CE42" s="695"/>
      <c r="CF42" s="695"/>
      <c r="CG42" s="695"/>
      <c r="CH42" s="695"/>
      <c r="CI42" s="695"/>
      <c r="CJ42" s="695"/>
      <c r="CK42" s="695"/>
      <c r="CL42" s="695"/>
      <c r="CM42" s="695"/>
      <c r="CN42" s="695"/>
      <c r="CO42" s="695"/>
      <c r="CP42" s="695"/>
      <c r="CQ42" s="695"/>
      <c r="CR42" s="695"/>
      <c r="CS42" s="695"/>
      <c r="CT42" s="695"/>
      <c r="CU42" s="695"/>
      <c r="CV42" s="695"/>
      <c r="CW42" s="695"/>
      <c r="CX42" s="695"/>
      <c r="CY42" s="695"/>
      <c r="CZ42" s="695"/>
      <c r="DA42" s="695"/>
      <c r="DB42" s="695"/>
      <c r="DC42" s="695"/>
      <c r="DD42" s="695"/>
      <c r="DE42" s="695"/>
      <c r="DF42" s="695"/>
      <c r="DG42" s="695"/>
      <c r="DH42" s="695"/>
      <c r="DI42" s="695"/>
      <c r="DJ42" s="695"/>
      <c r="DK42" s="695"/>
      <c r="DL42" s="695"/>
      <c r="DM42" s="695"/>
      <c r="DN42" s="695"/>
      <c r="DO42" s="695"/>
      <c r="DP42" s="695"/>
      <c r="DQ42" s="695"/>
      <c r="DR42" s="695"/>
      <c r="DS42" s="695"/>
      <c r="DT42" s="695"/>
      <c r="DU42" s="695"/>
      <c r="DV42" s="695"/>
      <c r="DW42" s="695"/>
      <c r="DX42" s="695"/>
      <c r="DY42" s="695"/>
      <c r="DZ42" s="695"/>
      <c r="EA42" s="695"/>
      <c r="EB42" s="695"/>
      <c r="EC42" s="695"/>
      <c r="ED42" s="695"/>
      <c r="EE42" s="695"/>
      <c r="EF42" s="695"/>
      <c r="EG42" s="695"/>
      <c r="EH42" s="695"/>
      <c r="EI42" s="695"/>
      <c r="EJ42" s="695"/>
      <c r="EK42" s="695"/>
      <c r="EL42" s="695"/>
      <c r="EM42" s="695"/>
      <c r="EN42" s="695"/>
      <c r="EO42" s="695"/>
      <c r="EP42" s="695"/>
      <c r="EQ42" s="695"/>
      <c r="ER42" s="695"/>
      <c r="ES42" s="695"/>
      <c r="ET42" s="695"/>
      <c r="EU42" s="695"/>
      <c r="EV42" s="695"/>
      <c r="EW42" s="695"/>
      <c r="EX42" s="695"/>
      <c r="EY42" s="695"/>
      <c r="EZ42" s="695"/>
      <c r="FA42" s="695"/>
      <c r="FB42" s="695"/>
      <c r="FC42" s="695"/>
      <c r="FD42" s="695"/>
      <c r="FE42" s="695"/>
      <c r="FF42" s="695"/>
      <c r="FG42" s="695"/>
      <c r="FH42" s="695"/>
      <c r="FI42" s="695"/>
      <c r="FJ42" s="695"/>
      <c r="FK42" s="695"/>
      <c r="FL42" s="695"/>
      <c r="FM42" s="695"/>
      <c r="FN42" s="695"/>
      <c r="FO42" s="695"/>
      <c r="FP42" s="695"/>
      <c r="FQ42" s="695"/>
      <c r="FR42" s="695"/>
      <c r="FS42" s="695"/>
      <c r="FT42" s="695"/>
      <c r="FU42" s="695"/>
      <c r="FV42" s="695"/>
      <c r="FW42" s="695"/>
      <c r="FX42" s="695"/>
      <c r="FY42" s="695"/>
      <c r="FZ42" s="695"/>
      <c r="GA42" s="695"/>
      <c r="GB42" s="695"/>
      <c r="GC42" s="695"/>
      <c r="GD42" s="695"/>
      <c r="GE42" s="695"/>
      <c r="GF42" s="695"/>
      <c r="GG42" s="695"/>
      <c r="GH42" s="695"/>
      <c r="GI42" s="695"/>
      <c r="GJ42" s="695"/>
      <c r="GK42" s="695"/>
      <c r="GL42" s="695"/>
      <c r="GM42" s="695"/>
      <c r="GN42" s="695"/>
    </row>
    <row r="43" spans="1:196" s="35" customFormat="1" ht="14.4">
      <c r="A43" s="695"/>
      <c r="B43" s="695"/>
      <c r="C43" s="580" t="s">
        <v>774</v>
      </c>
      <c r="D43" s="580" t="s">
        <v>799</v>
      </c>
      <c r="E43" s="580" t="s">
        <v>800</v>
      </c>
      <c r="F43" s="580" t="s">
        <v>806</v>
      </c>
      <c r="G43" s="700"/>
      <c r="H43" s="700">
        <v>0.358184</v>
      </c>
      <c r="I43" s="700">
        <v>0.358184</v>
      </c>
      <c r="J43" s="579" t="s">
        <v>829</v>
      </c>
      <c r="O43" s="35" t="s">
        <v>1167</v>
      </c>
      <c r="S43" s="695"/>
      <c r="T43" s="695"/>
      <c r="U43" s="695"/>
      <c r="V43" s="695"/>
      <c r="W43" s="695"/>
      <c r="X43" s="695"/>
      <c r="Y43" s="695"/>
      <c r="Z43" s="695"/>
      <c r="AA43" s="695"/>
      <c r="AB43" s="695"/>
      <c r="AC43" s="695"/>
      <c r="AD43" s="695"/>
      <c r="AE43" s="695"/>
      <c r="AF43" s="695"/>
      <c r="AG43" s="695"/>
      <c r="AH43" s="695"/>
      <c r="AI43" s="695"/>
      <c r="AJ43" s="695"/>
      <c r="AK43" s="695"/>
      <c r="AL43" s="695"/>
      <c r="AM43" s="695"/>
      <c r="AN43" s="695"/>
      <c r="AO43" s="695"/>
      <c r="AP43" s="695"/>
      <c r="AQ43" s="695"/>
      <c r="AR43" s="695"/>
      <c r="AS43" s="695"/>
      <c r="AT43" s="695"/>
      <c r="AU43" s="695"/>
      <c r="AV43" s="695"/>
      <c r="AW43" s="695"/>
      <c r="AX43" s="695"/>
      <c r="AY43" s="695"/>
      <c r="AZ43" s="695"/>
      <c r="BA43" s="695"/>
      <c r="BB43" s="695"/>
      <c r="BC43" s="695"/>
      <c r="BD43" s="695"/>
      <c r="BE43" s="695"/>
      <c r="BF43" s="695"/>
      <c r="BG43" s="695"/>
      <c r="BH43" s="695"/>
      <c r="BI43" s="695"/>
      <c r="BJ43" s="695"/>
      <c r="BK43" s="695"/>
      <c r="BL43" s="695"/>
      <c r="BM43" s="695"/>
      <c r="BN43" s="695"/>
      <c r="BO43" s="695"/>
      <c r="BP43" s="695"/>
      <c r="BQ43" s="695"/>
      <c r="BR43" s="695"/>
      <c r="BS43" s="695"/>
      <c r="BT43" s="695"/>
      <c r="BU43" s="695"/>
      <c r="BV43" s="695"/>
      <c r="BW43" s="695"/>
      <c r="BX43" s="695"/>
      <c r="BY43" s="695"/>
      <c r="BZ43" s="695"/>
      <c r="CA43" s="695"/>
      <c r="CB43" s="695"/>
      <c r="CC43" s="695"/>
      <c r="CD43" s="695"/>
      <c r="CE43" s="695"/>
      <c r="CF43" s="695"/>
      <c r="CG43" s="695"/>
      <c r="CH43" s="695"/>
      <c r="CI43" s="695"/>
      <c r="CJ43" s="695"/>
      <c r="CK43" s="695"/>
      <c r="CL43" s="695"/>
      <c r="CM43" s="695"/>
      <c r="CN43" s="695"/>
      <c r="CO43" s="695"/>
      <c r="CP43" s="695"/>
      <c r="CQ43" s="695"/>
      <c r="CR43" s="695"/>
      <c r="CS43" s="695"/>
      <c r="CT43" s="695"/>
      <c r="CU43" s="695"/>
      <c r="CV43" s="695"/>
      <c r="CW43" s="695"/>
      <c r="CX43" s="695"/>
      <c r="CY43" s="695"/>
      <c r="CZ43" s="695"/>
      <c r="DA43" s="695"/>
      <c r="DB43" s="695"/>
      <c r="DC43" s="695"/>
      <c r="DD43" s="695"/>
      <c r="DE43" s="695"/>
      <c r="DF43" s="695"/>
      <c r="DG43" s="695"/>
      <c r="DH43" s="695"/>
      <c r="DI43" s="695"/>
      <c r="DJ43" s="695"/>
      <c r="DK43" s="695"/>
      <c r="DL43" s="695"/>
      <c r="DM43" s="695"/>
      <c r="DN43" s="695"/>
      <c r="DO43" s="695"/>
      <c r="DP43" s="695"/>
      <c r="DQ43" s="695"/>
      <c r="DR43" s="695"/>
      <c r="DS43" s="695"/>
      <c r="DT43" s="695"/>
      <c r="DU43" s="695"/>
      <c r="DV43" s="695"/>
      <c r="DW43" s="695"/>
      <c r="DX43" s="695"/>
      <c r="DY43" s="695"/>
      <c r="DZ43" s="695"/>
      <c r="EA43" s="695"/>
      <c r="EB43" s="695"/>
      <c r="EC43" s="695"/>
      <c r="ED43" s="695"/>
      <c r="EE43" s="695"/>
      <c r="EF43" s="695"/>
      <c r="EG43" s="695"/>
      <c r="EH43" s="695"/>
      <c r="EI43" s="695"/>
      <c r="EJ43" s="695"/>
      <c r="EK43" s="695"/>
      <c r="EL43" s="695"/>
      <c r="EM43" s="695"/>
      <c r="EN43" s="695"/>
      <c r="EO43" s="695"/>
      <c r="EP43" s="695"/>
      <c r="EQ43" s="695"/>
      <c r="ER43" s="695"/>
      <c r="ES43" s="695"/>
      <c r="ET43" s="695"/>
      <c r="EU43" s="695"/>
      <c r="EV43" s="695"/>
      <c r="EW43" s="695"/>
      <c r="EX43" s="695"/>
      <c r="EY43" s="695"/>
      <c r="EZ43" s="695"/>
      <c r="FA43" s="695"/>
      <c r="FB43" s="695"/>
      <c r="FC43" s="695"/>
      <c r="FD43" s="695"/>
      <c r="FE43" s="695"/>
      <c r="FF43" s="695"/>
      <c r="FG43" s="695"/>
      <c r="FH43" s="695"/>
      <c r="FI43" s="695"/>
      <c r="FJ43" s="695"/>
      <c r="FK43" s="695"/>
      <c r="FL43" s="695"/>
      <c r="FM43" s="695"/>
      <c r="FN43" s="695"/>
      <c r="FO43" s="695"/>
      <c r="FP43" s="695"/>
      <c r="FQ43" s="695"/>
      <c r="FR43" s="695"/>
      <c r="FS43" s="695"/>
      <c r="FT43" s="695"/>
      <c r="FU43" s="695"/>
      <c r="FV43" s="695"/>
      <c r="FW43" s="695"/>
      <c r="FX43" s="695"/>
      <c r="FY43" s="695"/>
      <c r="FZ43" s="695"/>
      <c r="GA43" s="695"/>
      <c r="GB43" s="695"/>
      <c r="GC43" s="695"/>
      <c r="GD43" s="695"/>
      <c r="GE43" s="695"/>
      <c r="GF43" s="695"/>
      <c r="GG43" s="695"/>
      <c r="GH43" s="695"/>
      <c r="GI43" s="695"/>
      <c r="GJ43" s="695"/>
      <c r="GK43" s="695"/>
      <c r="GL43" s="695"/>
      <c r="GM43" s="695"/>
      <c r="GN43" s="695"/>
    </row>
    <row r="44" spans="1:196" s="35" customFormat="1" ht="14.4">
      <c r="A44" s="695"/>
      <c r="B44" s="695"/>
      <c r="C44" s="579" t="s">
        <v>774</v>
      </c>
      <c r="D44" s="579" t="s">
        <v>799</v>
      </c>
      <c r="E44" s="579" t="s">
        <v>824</v>
      </c>
      <c r="F44" s="579" t="s">
        <v>826</v>
      </c>
      <c r="G44" s="700">
        <v>0.6</v>
      </c>
      <c r="H44" s="700"/>
      <c r="I44" s="700">
        <v>0.6</v>
      </c>
      <c r="J44" s="579"/>
      <c r="O44" s="35" t="s">
        <v>1166</v>
      </c>
      <c r="S44" s="695"/>
      <c r="T44" s="695"/>
      <c r="U44" s="695"/>
      <c r="V44" s="695"/>
      <c r="W44" s="695"/>
      <c r="X44" s="695"/>
      <c r="Y44" s="695"/>
      <c r="Z44" s="695"/>
      <c r="AA44" s="695"/>
      <c r="AB44" s="695"/>
      <c r="AC44" s="695"/>
      <c r="AD44" s="695"/>
      <c r="AE44" s="695"/>
      <c r="AF44" s="695"/>
      <c r="AG44" s="695"/>
      <c r="AH44" s="695"/>
      <c r="AI44" s="695"/>
      <c r="AJ44" s="695"/>
      <c r="AK44" s="695"/>
      <c r="AL44" s="695"/>
      <c r="AM44" s="695"/>
      <c r="AN44" s="695"/>
      <c r="AO44" s="695"/>
      <c r="AP44" s="695"/>
      <c r="AQ44" s="695"/>
      <c r="AR44" s="695"/>
      <c r="AS44" s="695"/>
      <c r="AT44" s="695"/>
      <c r="AU44" s="695"/>
      <c r="AV44" s="695"/>
      <c r="AW44" s="695"/>
      <c r="AX44" s="695"/>
      <c r="AY44" s="695"/>
      <c r="AZ44" s="695"/>
      <c r="BA44" s="695"/>
      <c r="BB44" s="695"/>
      <c r="BC44" s="695"/>
      <c r="BD44" s="695"/>
      <c r="BE44" s="695"/>
      <c r="BF44" s="695"/>
      <c r="BG44" s="695"/>
      <c r="BH44" s="695"/>
      <c r="BI44" s="695"/>
      <c r="BJ44" s="695"/>
      <c r="BK44" s="695"/>
      <c r="BL44" s="695"/>
      <c r="BM44" s="695"/>
      <c r="BN44" s="695"/>
      <c r="BO44" s="695"/>
      <c r="BP44" s="695"/>
      <c r="BQ44" s="695"/>
      <c r="BR44" s="695"/>
      <c r="BS44" s="695"/>
      <c r="BT44" s="695"/>
      <c r="BU44" s="695"/>
      <c r="BV44" s="695"/>
      <c r="BW44" s="695"/>
      <c r="BX44" s="695"/>
      <c r="BY44" s="695"/>
      <c r="BZ44" s="695"/>
      <c r="CA44" s="695"/>
      <c r="CB44" s="695"/>
      <c r="CC44" s="695"/>
      <c r="CD44" s="695"/>
      <c r="CE44" s="695"/>
      <c r="CF44" s="695"/>
      <c r="CG44" s="695"/>
      <c r="CH44" s="695"/>
      <c r="CI44" s="695"/>
      <c r="CJ44" s="695"/>
      <c r="CK44" s="695"/>
      <c r="CL44" s="695"/>
      <c r="CM44" s="695"/>
      <c r="CN44" s="695"/>
      <c r="CO44" s="695"/>
      <c r="CP44" s="695"/>
      <c r="CQ44" s="695"/>
      <c r="CR44" s="695"/>
      <c r="CS44" s="695"/>
      <c r="CT44" s="695"/>
      <c r="CU44" s="695"/>
      <c r="CV44" s="695"/>
      <c r="CW44" s="695"/>
      <c r="CX44" s="695"/>
      <c r="CY44" s="695"/>
      <c r="CZ44" s="695"/>
      <c r="DA44" s="695"/>
      <c r="DB44" s="695"/>
      <c r="DC44" s="695"/>
      <c r="DD44" s="695"/>
      <c r="DE44" s="695"/>
      <c r="DF44" s="695"/>
      <c r="DG44" s="695"/>
      <c r="DH44" s="695"/>
      <c r="DI44" s="695"/>
      <c r="DJ44" s="695"/>
      <c r="DK44" s="695"/>
      <c r="DL44" s="695"/>
      <c r="DM44" s="695"/>
      <c r="DN44" s="695"/>
      <c r="DO44" s="695"/>
      <c r="DP44" s="695"/>
      <c r="DQ44" s="695"/>
      <c r="DR44" s="695"/>
      <c r="DS44" s="695"/>
      <c r="DT44" s="695"/>
      <c r="DU44" s="695"/>
      <c r="DV44" s="695"/>
      <c r="DW44" s="695"/>
      <c r="DX44" s="695"/>
      <c r="DY44" s="695"/>
      <c r="DZ44" s="695"/>
      <c r="EA44" s="695"/>
      <c r="EB44" s="695"/>
      <c r="EC44" s="695"/>
      <c r="ED44" s="695"/>
      <c r="EE44" s="695"/>
      <c r="EF44" s="695"/>
      <c r="EG44" s="695"/>
      <c r="EH44" s="695"/>
      <c r="EI44" s="695"/>
      <c r="EJ44" s="695"/>
      <c r="EK44" s="695"/>
      <c r="EL44" s="695"/>
      <c r="EM44" s="695"/>
      <c r="EN44" s="695"/>
      <c r="EO44" s="695"/>
      <c r="EP44" s="695"/>
      <c r="EQ44" s="695"/>
      <c r="ER44" s="695"/>
      <c r="ES44" s="695"/>
      <c r="ET44" s="695"/>
      <c r="EU44" s="695"/>
      <c r="EV44" s="695"/>
      <c r="EW44" s="695"/>
      <c r="EX44" s="695"/>
      <c r="EY44" s="695"/>
      <c r="EZ44" s="695"/>
      <c r="FA44" s="695"/>
      <c r="FB44" s="695"/>
      <c r="FC44" s="695"/>
      <c r="FD44" s="695"/>
      <c r="FE44" s="695"/>
      <c r="FF44" s="695"/>
      <c r="FG44" s="695"/>
      <c r="FH44" s="695"/>
      <c r="FI44" s="695"/>
      <c r="FJ44" s="695"/>
      <c r="FK44" s="695"/>
      <c r="FL44" s="695"/>
      <c r="FM44" s="695"/>
      <c r="FN44" s="695"/>
      <c r="FO44" s="695"/>
      <c r="FP44" s="695"/>
      <c r="FQ44" s="695"/>
      <c r="FR44" s="695"/>
      <c r="FS44" s="695"/>
      <c r="FT44" s="695"/>
      <c r="FU44" s="695"/>
      <c r="FV44" s="695"/>
      <c r="FW44" s="695"/>
      <c r="FX44" s="695"/>
      <c r="FY44" s="695"/>
      <c r="FZ44" s="695"/>
      <c r="GA44" s="695"/>
      <c r="GB44" s="695"/>
      <c r="GC44" s="695"/>
      <c r="GD44" s="695"/>
      <c r="GE44" s="695"/>
      <c r="GF44" s="695"/>
      <c r="GG44" s="695"/>
      <c r="GH44" s="695"/>
      <c r="GI44" s="695"/>
      <c r="GJ44" s="695"/>
      <c r="GK44" s="695"/>
      <c r="GL44" s="695"/>
      <c r="GM44" s="695"/>
      <c r="GN44" s="695"/>
    </row>
    <row r="45" spans="1:196" s="35" customFormat="1" ht="14.4">
      <c r="A45" s="695"/>
      <c r="B45" s="695"/>
      <c r="C45" s="887" t="s">
        <v>776</v>
      </c>
      <c r="D45" s="887" t="s">
        <v>799</v>
      </c>
      <c r="E45" s="887" t="s">
        <v>792</v>
      </c>
      <c r="F45" s="887" t="s">
        <v>830</v>
      </c>
      <c r="G45" s="881"/>
      <c r="H45" s="881">
        <v>0.3988313677341</v>
      </c>
      <c r="I45" s="881">
        <v>0.3988313677341</v>
      </c>
      <c r="J45" s="579" t="s">
        <v>831</v>
      </c>
      <c r="O45" s="35" t="s">
        <v>1165</v>
      </c>
      <c r="S45" s="695"/>
      <c r="T45" s="695"/>
      <c r="U45" s="695"/>
      <c r="V45" s="695"/>
      <c r="W45" s="695"/>
      <c r="X45" s="695"/>
      <c r="Y45" s="695"/>
      <c r="Z45" s="695"/>
      <c r="AA45" s="695"/>
      <c r="AB45" s="695"/>
      <c r="AC45" s="695"/>
      <c r="AD45" s="695"/>
      <c r="AE45" s="695"/>
      <c r="AF45" s="695"/>
      <c r="AG45" s="695"/>
      <c r="AH45" s="695"/>
      <c r="AI45" s="695"/>
      <c r="AJ45" s="695"/>
      <c r="AK45" s="695"/>
      <c r="AL45" s="695"/>
      <c r="AM45" s="695"/>
      <c r="AN45" s="695"/>
      <c r="AO45" s="695"/>
      <c r="AP45" s="695"/>
      <c r="AQ45" s="695"/>
      <c r="AR45" s="695"/>
      <c r="AS45" s="695"/>
      <c r="AT45" s="695"/>
      <c r="AU45" s="695"/>
      <c r="AV45" s="695"/>
      <c r="AW45" s="695"/>
      <c r="AX45" s="695"/>
      <c r="AY45" s="695"/>
      <c r="AZ45" s="695"/>
      <c r="BA45" s="695"/>
      <c r="BB45" s="695"/>
      <c r="BC45" s="695"/>
      <c r="BD45" s="695"/>
      <c r="BE45" s="695"/>
      <c r="BF45" s="695"/>
      <c r="BG45" s="695"/>
      <c r="BH45" s="695"/>
      <c r="BI45" s="695"/>
      <c r="BJ45" s="695"/>
      <c r="BK45" s="695"/>
      <c r="BL45" s="695"/>
      <c r="BM45" s="695"/>
      <c r="BN45" s="695"/>
      <c r="BO45" s="695"/>
      <c r="BP45" s="695"/>
      <c r="BQ45" s="695"/>
      <c r="BR45" s="695"/>
      <c r="BS45" s="695"/>
      <c r="BT45" s="695"/>
      <c r="BU45" s="695"/>
      <c r="BV45" s="695"/>
      <c r="BW45" s="695"/>
      <c r="BX45" s="695"/>
      <c r="BY45" s="695"/>
      <c r="BZ45" s="695"/>
      <c r="CA45" s="695"/>
      <c r="CB45" s="695"/>
      <c r="CC45" s="695"/>
      <c r="CD45" s="695"/>
      <c r="CE45" s="695"/>
      <c r="CF45" s="695"/>
      <c r="CG45" s="695"/>
      <c r="CH45" s="695"/>
      <c r="CI45" s="695"/>
      <c r="CJ45" s="695"/>
      <c r="CK45" s="695"/>
      <c r="CL45" s="695"/>
      <c r="CM45" s="695"/>
      <c r="CN45" s="695"/>
      <c r="CO45" s="695"/>
      <c r="CP45" s="695"/>
      <c r="CQ45" s="695"/>
      <c r="CR45" s="695"/>
      <c r="CS45" s="695"/>
      <c r="CT45" s="695"/>
      <c r="CU45" s="695"/>
      <c r="CV45" s="695"/>
      <c r="CW45" s="695"/>
      <c r="CX45" s="695"/>
      <c r="CY45" s="695"/>
      <c r="CZ45" s="695"/>
      <c r="DA45" s="695"/>
      <c r="DB45" s="695"/>
      <c r="DC45" s="695"/>
      <c r="DD45" s="695"/>
      <c r="DE45" s="695"/>
      <c r="DF45" s="695"/>
      <c r="DG45" s="695"/>
      <c r="DH45" s="695"/>
      <c r="DI45" s="695"/>
      <c r="DJ45" s="695"/>
      <c r="DK45" s="695"/>
      <c r="DL45" s="695"/>
      <c r="DM45" s="695"/>
      <c r="DN45" s="695"/>
      <c r="DO45" s="695"/>
      <c r="DP45" s="695"/>
      <c r="DQ45" s="695"/>
      <c r="DR45" s="695"/>
      <c r="DS45" s="695"/>
      <c r="DT45" s="695"/>
      <c r="DU45" s="695"/>
      <c r="DV45" s="695"/>
      <c r="DW45" s="695"/>
      <c r="DX45" s="695"/>
      <c r="DY45" s="695"/>
      <c r="DZ45" s="695"/>
      <c r="EA45" s="695"/>
      <c r="EB45" s="695"/>
      <c r="EC45" s="695"/>
      <c r="ED45" s="695"/>
      <c r="EE45" s="695"/>
      <c r="EF45" s="695"/>
      <c r="EG45" s="695"/>
      <c r="EH45" s="695"/>
      <c r="EI45" s="695"/>
      <c r="EJ45" s="695"/>
      <c r="EK45" s="695"/>
      <c r="EL45" s="695"/>
      <c r="EM45" s="695"/>
      <c r="EN45" s="695"/>
      <c r="EO45" s="695"/>
      <c r="EP45" s="695"/>
      <c r="EQ45" s="695"/>
      <c r="ER45" s="695"/>
      <c r="ES45" s="695"/>
      <c r="ET45" s="695"/>
      <c r="EU45" s="695"/>
      <c r="EV45" s="695"/>
      <c r="EW45" s="695"/>
      <c r="EX45" s="695"/>
      <c r="EY45" s="695"/>
      <c r="EZ45" s="695"/>
      <c r="FA45" s="695"/>
      <c r="FB45" s="695"/>
      <c r="FC45" s="695"/>
      <c r="FD45" s="695"/>
      <c r="FE45" s="695"/>
      <c r="FF45" s="695"/>
      <c r="FG45" s="695"/>
      <c r="FH45" s="695"/>
      <c r="FI45" s="695"/>
      <c r="FJ45" s="695"/>
      <c r="FK45" s="695"/>
      <c r="FL45" s="695"/>
      <c r="FM45" s="695"/>
      <c r="FN45" s="695"/>
      <c r="FO45" s="695"/>
      <c r="FP45" s="695"/>
      <c r="FQ45" s="695"/>
      <c r="FR45" s="695"/>
      <c r="FS45" s="695"/>
      <c r="FT45" s="695"/>
      <c r="FU45" s="695"/>
      <c r="FV45" s="695"/>
      <c r="FW45" s="695"/>
      <c r="FX45" s="695"/>
      <c r="FY45" s="695"/>
      <c r="FZ45" s="695"/>
      <c r="GA45" s="695"/>
      <c r="GB45" s="695"/>
      <c r="GC45" s="695"/>
      <c r="GD45" s="695"/>
      <c r="GE45" s="695"/>
      <c r="GF45" s="695"/>
      <c r="GG45" s="695"/>
      <c r="GH45" s="695"/>
      <c r="GI45" s="695"/>
      <c r="GJ45" s="695"/>
      <c r="GK45" s="695"/>
      <c r="GL45" s="695"/>
      <c r="GM45" s="695"/>
      <c r="GN45" s="695"/>
    </row>
    <row r="46" spans="1:196" s="35" customFormat="1" ht="14.4">
      <c r="A46" s="695"/>
      <c r="B46" s="695"/>
      <c r="C46" s="884" t="s">
        <v>797</v>
      </c>
      <c r="D46" s="884" t="s">
        <v>797</v>
      </c>
      <c r="E46" s="884" t="s">
        <v>797</v>
      </c>
      <c r="F46" s="884"/>
      <c r="G46" s="882"/>
      <c r="H46" s="882"/>
      <c r="I46" s="882"/>
      <c r="J46" s="579" t="s">
        <v>828</v>
      </c>
      <c r="O46" s="35" t="s">
        <v>797</v>
      </c>
      <c r="S46" s="695"/>
      <c r="T46" s="695"/>
      <c r="U46" s="695"/>
      <c r="V46" s="695"/>
      <c r="W46" s="695"/>
      <c r="X46" s="695"/>
      <c r="Y46" s="695"/>
      <c r="Z46" s="695"/>
      <c r="AA46" s="695"/>
      <c r="AB46" s="695"/>
      <c r="AC46" s="695"/>
      <c r="AD46" s="695"/>
      <c r="AE46" s="695"/>
      <c r="AF46" s="695"/>
      <c r="AG46" s="695"/>
      <c r="AH46" s="695"/>
      <c r="AI46" s="695"/>
      <c r="AJ46" s="695"/>
      <c r="AK46" s="695"/>
      <c r="AL46" s="695"/>
      <c r="AM46" s="695"/>
      <c r="AN46" s="695"/>
      <c r="AO46" s="695"/>
      <c r="AP46" s="695"/>
      <c r="AQ46" s="695"/>
      <c r="AR46" s="695"/>
      <c r="AS46" s="695"/>
      <c r="AT46" s="695"/>
      <c r="AU46" s="695"/>
      <c r="AV46" s="695"/>
      <c r="AW46" s="695"/>
      <c r="AX46" s="695"/>
      <c r="AY46" s="695"/>
      <c r="AZ46" s="695"/>
      <c r="BA46" s="695"/>
      <c r="BB46" s="695"/>
      <c r="BC46" s="695"/>
      <c r="BD46" s="695"/>
      <c r="BE46" s="695"/>
      <c r="BF46" s="695"/>
      <c r="BG46" s="695"/>
      <c r="BH46" s="695"/>
      <c r="BI46" s="695"/>
      <c r="BJ46" s="695"/>
      <c r="BK46" s="695"/>
      <c r="BL46" s="695"/>
      <c r="BM46" s="695"/>
      <c r="BN46" s="695"/>
      <c r="BO46" s="695"/>
      <c r="BP46" s="695"/>
      <c r="BQ46" s="695"/>
      <c r="BR46" s="695"/>
      <c r="BS46" s="695"/>
      <c r="BT46" s="695"/>
      <c r="BU46" s="695"/>
      <c r="BV46" s="695"/>
      <c r="BW46" s="695"/>
      <c r="BX46" s="695"/>
      <c r="BY46" s="695"/>
      <c r="BZ46" s="695"/>
      <c r="CA46" s="695"/>
      <c r="CB46" s="695"/>
      <c r="CC46" s="695"/>
      <c r="CD46" s="695"/>
      <c r="CE46" s="695"/>
      <c r="CF46" s="695"/>
      <c r="CG46" s="695"/>
      <c r="CH46" s="695"/>
      <c r="CI46" s="695"/>
      <c r="CJ46" s="695"/>
      <c r="CK46" s="695"/>
      <c r="CL46" s="695"/>
      <c r="CM46" s="695"/>
      <c r="CN46" s="695"/>
      <c r="CO46" s="695"/>
      <c r="CP46" s="695"/>
      <c r="CQ46" s="695"/>
      <c r="CR46" s="695"/>
      <c r="CS46" s="695"/>
      <c r="CT46" s="695"/>
      <c r="CU46" s="695"/>
      <c r="CV46" s="695"/>
      <c r="CW46" s="695"/>
      <c r="CX46" s="695"/>
      <c r="CY46" s="695"/>
      <c r="CZ46" s="695"/>
      <c r="DA46" s="695"/>
      <c r="DB46" s="695"/>
      <c r="DC46" s="695"/>
      <c r="DD46" s="695"/>
      <c r="DE46" s="695"/>
      <c r="DF46" s="695"/>
      <c r="DG46" s="695"/>
      <c r="DH46" s="695"/>
      <c r="DI46" s="695"/>
      <c r="DJ46" s="695"/>
      <c r="DK46" s="695"/>
      <c r="DL46" s="695"/>
      <c r="DM46" s="695"/>
      <c r="DN46" s="695"/>
      <c r="DO46" s="695"/>
      <c r="DP46" s="695"/>
      <c r="DQ46" s="695"/>
      <c r="DR46" s="695"/>
      <c r="DS46" s="695"/>
      <c r="DT46" s="695"/>
      <c r="DU46" s="695"/>
      <c r="DV46" s="695"/>
      <c r="DW46" s="695"/>
      <c r="DX46" s="695"/>
      <c r="DY46" s="695"/>
      <c r="DZ46" s="695"/>
      <c r="EA46" s="695"/>
      <c r="EB46" s="695"/>
      <c r="EC46" s="695"/>
      <c r="ED46" s="695"/>
      <c r="EE46" s="695"/>
      <c r="EF46" s="695"/>
      <c r="EG46" s="695"/>
      <c r="EH46" s="695"/>
      <c r="EI46" s="695"/>
      <c r="EJ46" s="695"/>
      <c r="EK46" s="695"/>
      <c r="EL46" s="695"/>
      <c r="EM46" s="695"/>
      <c r="EN46" s="695"/>
      <c r="EO46" s="695"/>
      <c r="EP46" s="695"/>
      <c r="EQ46" s="695"/>
      <c r="ER46" s="695"/>
      <c r="ES46" s="695"/>
      <c r="ET46" s="695"/>
      <c r="EU46" s="695"/>
      <c r="EV46" s="695"/>
      <c r="EW46" s="695"/>
      <c r="EX46" s="695"/>
      <c r="EY46" s="695"/>
      <c r="EZ46" s="695"/>
      <c r="FA46" s="695"/>
      <c r="FB46" s="695"/>
      <c r="FC46" s="695"/>
      <c r="FD46" s="695"/>
      <c r="FE46" s="695"/>
      <c r="FF46" s="695"/>
      <c r="FG46" s="695"/>
      <c r="FH46" s="695"/>
      <c r="FI46" s="695"/>
      <c r="FJ46" s="695"/>
      <c r="FK46" s="695"/>
      <c r="FL46" s="695"/>
      <c r="FM46" s="695"/>
      <c r="FN46" s="695"/>
      <c r="FO46" s="695"/>
      <c r="FP46" s="695"/>
      <c r="FQ46" s="695"/>
      <c r="FR46" s="695"/>
      <c r="FS46" s="695"/>
      <c r="FT46" s="695"/>
      <c r="FU46" s="695"/>
      <c r="FV46" s="695"/>
      <c r="FW46" s="695"/>
      <c r="FX46" s="695"/>
      <c r="FY46" s="695"/>
      <c r="FZ46" s="695"/>
      <c r="GA46" s="695"/>
      <c r="GB46" s="695"/>
      <c r="GC46" s="695"/>
      <c r="GD46" s="695"/>
      <c r="GE46" s="695"/>
      <c r="GF46" s="695"/>
      <c r="GG46" s="695"/>
      <c r="GH46" s="695"/>
      <c r="GI46" s="695"/>
      <c r="GJ46" s="695"/>
      <c r="GK46" s="695"/>
      <c r="GL46" s="695"/>
      <c r="GM46" s="695"/>
      <c r="GN46" s="695"/>
    </row>
    <row r="47" spans="1:196" s="35" customFormat="1" ht="14.4">
      <c r="A47" s="695"/>
      <c r="B47" s="695"/>
      <c r="C47" s="580" t="s">
        <v>781</v>
      </c>
      <c r="D47" s="580" t="s">
        <v>799</v>
      </c>
      <c r="E47" s="580" t="s">
        <v>792</v>
      </c>
      <c r="F47" s="580" t="s">
        <v>832</v>
      </c>
      <c r="G47" s="700">
        <v>0.1111111</v>
      </c>
      <c r="H47" s="700"/>
      <c r="I47" s="700">
        <v>0.1111111</v>
      </c>
      <c r="J47" s="579"/>
      <c r="O47" s="35" t="s">
        <v>712</v>
      </c>
      <c r="S47" s="695"/>
      <c r="T47" s="695"/>
      <c r="U47" s="695"/>
      <c r="V47" s="695"/>
      <c r="W47" s="695"/>
      <c r="X47" s="695"/>
      <c r="Y47" s="695"/>
      <c r="Z47" s="695"/>
      <c r="AA47" s="695"/>
      <c r="AB47" s="695"/>
      <c r="AC47" s="695"/>
      <c r="AD47" s="695"/>
      <c r="AE47" s="695"/>
      <c r="AF47" s="695"/>
      <c r="AG47" s="695"/>
      <c r="AH47" s="695"/>
      <c r="AI47" s="695"/>
      <c r="AJ47" s="695"/>
      <c r="AK47" s="695"/>
      <c r="AL47" s="695"/>
      <c r="AM47" s="695"/>
      <c r="AN47" s="695"/>
      <c r="AO47" s="695"/>
      <c r="AP47" s="695"/>
      <c r="AQ47" s="695"/>
      <c r="AR47" s="695"/>
      <c r="AS47" s="695"/>
      <c r="AT47" s="695"/>
      <c r="AU47" s="695"/>
      <c r="AV47" s="695"/>
      <c r="AW47" s="695"/>
      <c r="AX47" s="695"/>
      <c r="AY47" s="695"/>
      <c r="AZ47" s="695"/>
      <c r="BA47" s="695"/>
      <c r="BB47" s="695"/>
      <c r="BC47" s="695"/>
      <c r="BD47" s="695"/>
      <c r="BE47" s="695"/>
      <c r="BF47" s="695"/>
      <c r="BG47" s="695"/>
      <c r="BH47" s="695"/>
      <c r="BI47" s="695"/>
      <c r="BJ47" s="695"/>
      <c r="BK47" s="695"/>
      <c r="BL47" s="695"/>
      <c r="BM47" s="695"/>
      <c r="BN47" s="695"/>
      <c r="BO47" s="695"/>
      <c r="BP47" s="695"/>
      <c r="BQ47" s="695"/>
      <c r="BR47" s="695"/>
      <c r="BS47" s="695"/>
      <c r="BT47" s="695"/>
      <c r="BU47" s="695"/>
      <c r="BV47" s="695"/>
      <c r="BW47" s="695"/>
      <c r="BX47" s="695"/>
      <c r="BY47" s="695"/>
      <c r="BZ47" s="695"/>
      <c r="CA47" s="695"/>
      <c r="CB47" s="695"/>
      <c r="CC47" s="695"/>
      <c r="CD47" s="695"/>
      <c r="CE47" s="695"/>
      <c r="CF47" s="695"/>
      <c r="CG47" s="695"/>
      <c r="CH47" s="695"/>
      <c r="CI47" s="695"/>
      <c r="CJ47" s="695"/>
      <c r="CK47" s="695"/>
      <c r="CL47" s="695"/>
      <c r="CM47" s="695"/>
      <c r="CN47" s="695"/>
      <c r="CO47" s="695"/>
      <c r="CP47" s="695"/>
      <c r="CQ47" s="695"/>
      <c r="CR47" s="695"/>
      <c r="CS47" s="695"/>
      <c r="CT47" s="695"/>
      <c r="CU47" s="695"/>
      <c r="CV47" s="695"/>
      <c r="CW47" s="695"/>
      <c r="CX47" s="695"/>
      <c r="CY47" s="695"/>
      <c r="CZ47" s="695"/>
      <c r="DA47" s="695"/>
      <c r="DB47" s="695"/>
      <c r="DC47" s="695"/>
      <c r="DD47" s="695"/>
      <c r="DE47" s="695"/>
      <c r="DF47" s="695"/>
      <c r="DG47" s="695"/>
      <c r="DH47" s="695"/>
      <c r="DI47" s="695"/>
      <c r="DJ47" s="695"/>
      <c r="DK47" s="695"/>
      <c r="DL47" s="695"/>
      <c r="DM47" s="695"/>
      <c r="DN47" s="695"/>
      <c r="DO47" s="695"/>
      <c r="DP47" s="695"/>
      <c r="DQ47" s="695"/>
      <c r="DR47" s="695"/>
      <c r="DS47" s="695"/>
      <c r="DT47" s="695"/>
      <c r="DU47" s="695"/>
      <c r="DV47" s="695"/>
      <c r="DW47" s="695"/>
      <c r="DX47" s="695"/>
      <c r="DY47" s="695"/>
      <c r="DZ47" s="695"/>
      <c r="EA47" s="695"/>
      <c r="EB47" s="695"/>
      <c r="EC47" s="695"/>
      <c r="ED47" s="695"/>
      <c r="EE47" s="695"/>
      <c r="EF47" s="695"/>
      <c r="EG47" s="695"/>
      <c r="EH47" s="695"/>
      <c r="EI47" s="695"/>
      <c r="EJ47" s="695"/>
      <c r="EK47" s="695"/>
      <c r="EL47" s="695"/>
      <c r="EM47" s="695"/>
      <c r="EN47" s="695"/>
      <c r="EO47" s="695"/>
      <c r="EP47" s="695"/>
      <c r="EQ47" s="695"/>
      <c r="ER47" s="695"/>
      <c r="ES47" s="695"/>
      <c r="ET47" s="695"/>
      <c r="EU47" s="695"/>
      <c r="EV47" s="695"/>
      <c r="EW47" s="695"/>
      <c r="EX47" s="695"/>
      <c r="EY47" s="695"/>
      <c r="EZ47" s="695"/>
      <c r="FA47" s="695"/>
      <c r="FB47" s="695"/>
      <c r="FC47" s="695"/>
      <c r="FD47" s="695"/>
      <c r="FE47" s="695"/>
      <c r="FF47" s="695"/>
      <c r="FG47" s="695"/>
      <c r="FH47" s="695"/>
      <c r="FI47" s="695"/>
      <c r="FJ47" s="695"/>
      <c r="FK47" s="695"/>
      <c r="FL47" s="695"/>
      <c r="FM47" s="695"/>
      <c r="FN47" s="695"/>
      <c r="FO47" s="695"/>
      <c r="FP47" s="695"/>
      <c r="FQ47" s="695"/>
      <c r="FR47" s="695"/>
      <c r="FS47" s="695"/>
      <c r="FT47" s="695"/>
      <c r="FU47" s="695"/>
      <c r="FV47" s="695"/>
      <c r="FW47" s="695"/>
      <c r="FX47" s="695"/>
      <c r="FY47" s="695"/>
      <c r="FZ47" s="695"/>
      <c r="GA47" s="695"/>
      <c r="GB47" s="695"/>
      <c r="GC47" s="695"/>
      <c r="GD47" s="695"/>
      <c r="GE47" s="695"/>
      <c r="GF47" s="695"/>
      <c r="GG47" s="695"/>
      <c r="GH47" s="695"/>
      <c r="GI47" s="695"/>
      <c r="GJ47" s="695"/>
      <c r="GK47" s="695"/>
      <c r="GL47" s="695"/>
      <c r="GM47" s="695"/>
      <c r="GN47" s="695"/>
    </row>
    <row r="48" spans="1:196" s="35" customFormat="1" ht="14.4">
      <c r="A48" s="695"/>
      <c r="B48" s="695"/>
      <c r="C48" s="579" t="s">
        <v>776</v>
      </c>
      <c r="D48" s="579" t="s">
        <v>799</v>
      </c>
      <c r="E48" s="579" t="s">
        <v>800</v>
      </c>
      <c r="F48" s="579" t="s">
        <v>833</v>
      </c>
      <c r="G48" s="700"/>
      <c r="H48" s="700">
        <v>0.179092</v>
      </c>
      <c r="I48" s="700">
        <v>0.179092</v>
      </c>
      <c r="J48" s="579" t="s">
        <v>806</v>
      </c>
      <c r="O48" s="35" t="s">
        <v>1164</v>
      </c>
      <c r="S48" s="695"/>
      <c r="T48" s="695"/>
      <c r="U48" s="695"/>
      <c r="V48" s="695"/>
      <c r="W48" s="695"/>
      <c r="X48" s="695"/>
      <c r="Y48" s="695"/>
      <c r="Z48" s="695"/>
      <c r="AA48" s="695"/>
      <c r="AB48" s="695"/>
      <c r="AC48" s="695"/>
      <c r="AD48" s="695"/>
      <c r="AE48" s="695"/>
      <c r="AF48" s="695"/>
      <c r="AG48" s="695"/>
      <c r="AH48" s="695"/>
      <c r="AI48" s="695"/>
      <c r="AJ48" s="695"/>
      <c r="AK48" s="695"/>
      <c r="AL48" s="695"/>
      <c r="AM48" s="695"/>
      <c r="AN48" s="695"/>
      <c r="AO48" s="695"/>
      <c r="AP48" s="695"/>
      <c r="AQ48" s="695"/>
      <c r="AR48" s="695"/>
      <c r="AS48" s="695"/>
      <c r="AT48" s="695"/>
      <c r="AU48" s="695"/>
      <c r="AV48" s="695"/>
      <c r="AW48" s="695"/>
      <c r="AX48" s="695"/>
      <c r="AY48" s="695"/>
      <c r="AZ48" s="695"/>
      <c r="BA48" s="695"/>
      <c r="BB48" s="695"/>
      <c r="BC48" s="695"/>
      <c r="BD48" s="695"/>
      <c r="BE48" s="695"/>
      <c r="BF48" s="695"/>
      <c r="BG48" s="695"/>
      <c r="BH48" s="695"/>
      <c r="BI48" s="695"/>
      <c r="BJ48" s="695"/>
      <c r="BK48" s="695"/>
      <c r="BL48" s="695"/>
      <c r="BM48" s="695"/>
      <c r="BN48" s="695"/>
      <c r="BO48" s="695"/>
      <c r="BP48" s="695"/>
      <c r="BQ48" s="695"/>
      <c r="BR48" s="695"/>
      <c r="BS48" s="695"/>
      <c r="BT48" s="695"/>
      <c r="BU48" s="695"/>
      <c r="BV48" s="695"/>
      <c r="BW48" s="695"/>
      <c r="BX48" s="695"/>
      <c r="BY48" s="695"/>
      <c r="BZ48" s="695"/>
      <c r="CA48" s="695"/>
      <c r="CB48" s="695"/>
      <c r="CC48" s="695"/>
      <c r="CD48" s="695"/>
      <c r="CE48" s="695"/>
      <c r="CF48" s="695"/>
      <c r="CG48" s="695"/>
      <c r="CH48" s="695"/>
      <c r="CI48" s="695"/>
      <c r="CJ48" s="695"/>
      <c r="CK48" s="695"/>
      <c r="CL48" s="695"/>
      <c r="CM48" s="695"/>
      <c r="CN48" s="695"/>
      <c r="CO48" s="695"/>
      <c r="CP48" s="695"/>
      <c r="CQ48" s="695"/>
      <c r="CR48" s="695"/>
      <c r="CS48" s="695"/>
      <c r="CT48" s="695"/>
      <c r="CU48" s="695"/>
      <c r="CV48" s="695"/>
      <c r="CW48" s="695"/>
      <c r="CX48" s="695"/>
      <c r="CY48" s="695"/>
      <c r="CZ48" s="695"/>
      <c r="DA48" s="695"/>
      <c r="DB48" s="695"/>
      <c r="DC48" s="695"/>
      <c r="DD48" s="695"/>
      <c r="DE48" s="695"/>
      <c r="DF48" s="695"/>
      <c r="DG48" s="695"/>
      <c r="DH48" s="695"/>
      <c r="DI48" s="695"/>
      <c r="DJ48" s="695"/>
      <c r="DK48" s="695"/>
      <c r="DL48" s="695"/>
      <c r="DM48" s="695"/>
      <c r="DN48" s="695"/>
      <c r="DO48" s="695"/>
      <c r="DP48" s="695"/>
      <c r="DQ48" s="695"/>
      <c r="DR48" s="695"/>
      <c r="DS48" s="695"/>
      <c r="DT48" s="695"/>
      <c r="DU48" s="695"/>
      <c r="DV48" s="695"/>
      <c r="DW48" s="695"/>
      <c r="DX48" s="695"/>
      <c r="DY48" s="695"/>
      <c r="DZ48" s="695"/>
      <c r="EA48" s="695"/>
      <c r="EB48" s="695"/>
      <c r="EC48" s="695"/>
      <c r="ED48" s="695"/>
      <c r="EE48" s="695"/>
      <c r="EF48" s="695"/>
      <c r="EG48" s="695"/>
      <c r="EH48" s="695"/>
      <c r="EI48" s="695"/>
      <c r="EJ48" s="695"/>
      <c r="EK48" s="695"/>
      <c r="EL48" s="695"/>
      <c r="EM48" s="695"/>
      <c r="EN48" s="695"/>
      <c r="EO48" s="695"/>
      <c r="EP48" s="695"/>
      <c r="EQ48" s="695"/>
      <c r="ER48" s="695"/>
      <c r="ES48" s="695"/>
      <c r="ET48" s="695"/>
      <c r="EU48" s="695"/>
      <c r="EV48" s="695"/>
      <c r="EW48" s="695"/>
      <c r="EX48" s="695"/>
      <c r="EY48" s="695"/>
      <c r="EZ48" s="695"/>
      <c r="FA48" s="695"/>
      <c r="FB48" s="695"/>
      <c r="FC48" s="695"/>
      <c r="FD48" s="695"/>
      <c r="FE48" s="695"/>
      <c r="FF48" s="695"/>
      <c r="FG48" s="695"/>
      <c r="FH48" s="695"/>
      <c r="FI48" s="695"/>
      <c r="FJ48" s="695"/>
      <c r="FK48" s="695"/>
      <c r="FL48" s="695"/>
      <c r="FM48" s="695"/>
      <c r="FN48" s="695"/>
      <c r="FO48" s="695"/>
      <c r="FP48" s="695"/>
      <c r="FQ48" s="695"/>
      <c r="FR48" s="695"/>
      <c r="FS48" s="695"/>
      <c r="FT48" s="695"/>
      <c r="FU48" s="695"/>
      <c r="FV48" s="695"/>
      <c r="FW48" s="695"/>
      <c r="FX48" s="695"/>
      <c r="FY48" s="695"/>
      <c r="FZ48" s="695"/>
      <c r="GA48" s="695"/>
      <c r="GB48" s="695"/>
      <c r="GC48" s="695"/>
      <c r="GD48" s="695"/>
      <c r="GE48" s="695"/>
      <c r="GF48" s="695"/>
      <c r="GG48" s="695"/>
      <c r="GH48" s="695"/>
      <c r="GI48" s="695"/>
      <c r="GJ48" s="695"/>
      <c r="GK48" s="695"/>
      <c r="GL48" s="695"/>
      <c r="GM48" s="695"/>
      <c r="GN48" s="695"/>
    </row>
    <row r="49" spans="1:196" s="35" customFormat="1" ht="14.4">
      <c r="A49" s="695"/>
      <c r="B49" s="695"/>
      <c r="C49" s="579" t="s">
        <v>774</v>
      </c>
      <c r="D49" s="579" t="s">
        <v>881</v>
      </c>
      <c r="E49" s="579" t="s">
        <v>792</v>
      </c>
      <c r="F49" s="580" t="s">
        <v>878</v>
      </c>
      <c r="G49" s="700">
        <v>0.95</v>
      </c>
      <c r="H49" s="700">
        <v>4.9999999925438701E-2</v>
      </c>
      <c r="I49" s="700">
        <v>0.99999999992543864</v>
      </c>
      <c r="J49" s="579" t="s">
        <v>880</v>
      </c>
      <c r="O49" s="35" t="s">
        <v>1163</v>
      </c>
      <c r="S49" s="695"/>
      <c r="T49" s="695"/>
      <c r="U49" s="695"/>
      <c r="V49" s="695"/>
      <c r="W49" s="695"/>
      <c r="X49" s="695"/>
      <c r="Y49" s="695"/>
      <c r="Z49" s="695"/>
      <c r="AA49" s="695"/>
      <c r="AB49" s="695"/>
      <c r="AC49" s="695"/>
      <c r="AD49" s="695"/>
      <c r="AE49" s="695"/>
      <c r="AF49" s="695"/>
      <c r="AG49" s="695"/>
      <c r="AH49" s="695"/>
      <c r="AI49" s="695"/>
      <c r="AJ49" s="695"/>
      <c r="AK49" s="695"/>
      <c r="AL49" s="695"/>
      <c r="AM49" s="695"/>
      <c r="AN49" s="695"/>
      <c r="AO49" s="695"/>
      <c r="AP49" s="695"/>
      <c r="AQ49" s="695"/>
      <c r="AR49" s="695"/>
      <c r="AS49" s="695"/>
      <c r="AT49" s="695"/>
      <c r="AU49" s="695"/>
      <c r="AV49" s="695"/>
      <c r="AW49" s="695"/>
      <c r="AX49" s="695"/>
      <c r="AY49" s="695"/>
      <c r="AZ49" s="695"/>
      <c r="BA49" s="695"/>
      <c r="BB49" s="695"/>
      <c r="BC49" s="695"/>
      <c r="BD49" s="695"/>
      <c r="BE49" s="695"/>
      <c r="BF49" s="695"/>
      <c r="BG49" s="695"/>
      <c r="BH49" s="695"/>
      <c r="BI49" s="695"/>
      <c r="BJ49" s="695"/>
      <c r="BK49" s="695"/>
      <c r="BL49" s="695"/>
      <c r="BM49" s="695"/>
      <c r="BN49" s="695"/>
      <c r="BO49" s="695"/>
      <c r="BP49" s="695"/>
      <c r="BQ49" s="695"/>
      <c r="BR49" s="695"/>
      <c r="BS49" s="695"/>
      <c r="BT49" s="695"/>
      <c r="BU49" s="695"/>
      <c r="BV49" s="695"/>
      <c r="BW49" s="695"/>
      <c r="BX49" s="695"/>
      <c r="BY49" s="695"/>
      <c r="BZ49" s="695"/>
      <c r="CA49" s="695"/>
      <c r="CB49" s="695"/>
      <c r="CC49" s="695"/>
      <c r="CD49" s="695"/>
      <c r="CE49" s="695"/>
      <c r="CF49" s="695"/>
      <c r="CG49" s="695"/>
      <c r="CH49" s="695"/>
      <c r="CI49" s="695"/>
      <c r="CJ49" s="695"/>
      <c r="CK49" s="695"/>
      <c r="CL49" s="695"/>
      <c r="CM49" s="695"/>
      <c r="CN49" s="695"/>
      <c r="CO49" s="695"/>
      <c r="CP49" s="695"/>
      <c r="CQ49" s="695"/>
      <c r="CR49" s="695"/>
      <c r="CS49" s="695"/>
      <c r="CT49" s="695"/>
      <c r="CU49" s="695"/>
      <c r="CV49" s="695"/>
      <c r="CW49" s="695"/>
      <c r="CX49" s="695"/>
      <c r="CY49" s="695"/>
      <c r="CZ49" s="695"/>
      <c r="DA49" s="695"/>
      <c r="DB49" s="695"/>
      <c r="DC49" s="695"/>
      <c r="DD49" s="695"/>
      <c r="DE49" s="695"/>
      <c r="DF49" s="695"/>
      <c r="DG49" s="695"/>
      <c r="DH49" s="695"/>
      <c r="DI49" s="695"/>
      <c r="DJ49" s="695"/>
      <c r="DK49" s="695"/>
      <c r="DL49" s="695"/>
      <c r="DM49" s="695"/>
      <c r="DN49" s="695"/>
      <c r="DO49" s="695"/>
      <c r="DP49" s="695"/>
      <c r="DQ49" s="695"/>
      <c r="DR49" s="695"/>
      <c r="DS49" s="695"/>
      <c r="DT49" s="695"/>
      <c r="DU49" s="695"/>
      <c r="DV49" s="695"/>
      <c r="DW49" s="695"/>
      <c r="DX49" s="695"/>
      <c r="DY49" s="695"/>
      <c r="DZ49" s="695"/>
      <c r="EA49" s="695"/>
      <c r="EB49" s="695"/>
      <c r="EC49" s="695"/>
      <c r="ED49" s="695"/>
      <c r="EE49" s="695"/>
      <c r="EF49" s="695"/>
      <c r="EG49" s="695"/>
      <c r="EH49" s="695"/>
      <c r="EI49" s="695"/>
      <c r="EJ49" s="695"/>
      <c r="EK49" s="695"/>
      <c r="EL49" s="695"/>
      <c r="EM49" s="695"/>
      <c r="EN49" s="695"/>
      <c r="EO49" s="695"/>
      <c r="EP49" s="695"/>
      <c r="EQ49" s="695"/>
      <c r="ER49" s="695"/>
      <c r="ES49" s="695"/>
      <c r="ET49" s="695"/>
      <c r="EU49" s="695"/>
      <c r="EV49" s="695"/>
      <c r="EW49" s="695"/>
      <c r="EX49" s="695"/>
      <c r="EY49" s="695"/>
      <c r="EZ49" s="695"/>
      <c r="FA49" s="695"/>
      <c r="FB49" s="695"/>
      <c r="FC49" s="695"/>
      <c r="FD49" s="695"/>
      <c r="FE49" s="695"/>
      <c r="FF49" s="695"/>
      <c r="FG49" s="695"/>
      <c r="FH49" s="695"/>
      <c r="FI49" s="695"/>
      <c r="FJ49" s="695"/>
      <c r="FK49" s="695"/>
      <c r="FL49" s="695"/>
      <c r="FM49" s="695"/>
      <c r="FN49" s="695"/>
      <c r="FO49" s="695"/>
      <c r="FP49" s="695"/>
      <c r="FQ49" s="695"/>
      <c r="FR49" s="695"/>
      <c r="FS49" s="695"/>
      <c r="FT49" s="695"/>
      <c r="FU49" s="695"/>
      <c r="FV49" s="695"/>
      <c r="FW49" s="695"/>
      <c r="FX49" s="695"/>
      <c r="FY49" s="695"/>
      <c r="FZ49" s="695"/>
      <c r="GA49" s="695"/>
      <c r="GB49" s="695"/>
      <c r="GC49" s="695"/>
      <c r="GD49" s="695"/>
      <c r="GE49" s="695"/>
      <c r="GF49" s="695"/>
      <c r="GG49" s="695"/>
      <c r="GH49" s="695"/>
      <c r="GI49" s="695"/>
      <c r="GJ49" s="695"/>
      <c r="GK49" s="695"/>
      <c r="GL49" s="695"/>
      <c r="GM49" s="695"/>
      <c r="GN49" s="695"/>
    </row>
    <row r="50" spans="1:196" s="35" customFormat="1" ht="14.4">
      <c r="A50" s="695"/>
      <c r="B50" s="695"/>
      <c r="C50" s="580" t="s">
        <v>776</v>
      </c>
      <c r="D50" s="580" t="s">
        <v>799</v>
      </c>
      <c r="E50" s="580" t="s">
        <v>792</v>
      </c>
      <c r="F50" s="579" t="s">
        <v>834</v>
      </c>
      <c r="G50" s="700">
        <v>1.17188E-2</v>
      </c>
      <c r="H50" s="700"/>
      <c r="I50" s="700">
        <v>1.17188E-2</v>
      </c>
      <c r="J50" s="579"/>
      <c r="O50" s="35" t="s">
        <v>1162</v>
      </c>
      <c r="S50" s="695"/>
      <c r="T50" s="695"/>
      <c r="U50" s="695"/>
      <c r="V50" s="695"/>
      <c r="W50" s="695"/>
      <c r="X50" s="695"/>
      <c r="Y50" s="695"/>
      <c r="Z50" s="695"/>
      <c r="AA50" s="695"/>
      <c r="AB50" s="695"/>
      <c r="AC50" s="695"/>
      <c r="AD50" s="695"/>
      <c r="AE50" s="695"/>
      <c r="AF50" s="695"/>
      <c r="AG50" s="695"/>
      <c r="AH50" s="695"/>
      <c r="AI50" s="695"/>
      <c r="AJ50" s="695"/>
      <c r="AK50" s="695"/>
      <c r="AL50" s="695"/>
      <c r="AM50" s="695"/>
      <c r="AN50" s="695"/>
      <c r="AO50" s="695"/>
      <c r="AP50" s="695"/>
      <c r="AQ50" s="695"/>
      <c r="AR50" s="695"/>
      <c r="AS50" s="695"/>
      <c r="AT50" s="695"/>
      <c r="AU50" s="695"/>
      <c r="AV50" s="695"/>
      <c r="AW50" s="695"/>
      <c r="AX50" s="695"/>
      <c r="AY50" s="695"/>
      <c r="AZ50" s="695"/>
      <c r="BA50" s="695"/>
      <c r="BB50" s="695"/>
      <c r="BC50" s="695"/>
      <c r="BD50" s="695"/>
      <c r="BE50" s="695"/>
      <c r="BF50" s="695"/>
      <c r="BG50" s="695"/>
      <c r="BH50" s="695"/>
      <c r="BI50" s="695"/>
      <c r="BJ50" s="695"/>
      <c r="BK50" s="695"/>
      <c r="BL50" s="695"/>
      <c r="BM50" s="695"/>
      <c r="BN50" s="695"/>
      <c r="BO50" s="695"/>
      <c r="BP50" s="695"/>
      <c r="BQ50" s="695"/>
      <c r="BR50" s="695"/>
      <c r="BS50" s="695"/>
      <c r="BT50" s="695"/>
      <c r="BU50" s="695"/>
      <c r="BV50" s="695"/>
      <c r="BW50" s="695"/>
      <c r="BX50" s="695"/>
      <c r="BY50" s="695"/>
      <c r="BZ50" s="695"/>
      <c r="CA50" s="695"/>
      <c r="CB50" s="695"/>
      <c r="CC50" s="695"/>
      <c r="CD50" s="695"/>
      <c r="CE50" s="695"/>
      <c r="CF50" s="695"/>
      <c r="CG50" s="695"/>
      <c r="CH50" s="695"/>
      <c r="CI50" s="695"/>
      <c r="CJ50" s="695"/>
      <c r="CK50" s="695"/>
      <c r="CL50" s="695"/>
      <c r="CM50" s="695"/>
      <c r="CN50" s="695"/>
      <c r="CO50" s="695"/>
      <c r="CP50" s="695"/>
      <c r="CQ50" s="695"/>
      <c r="CR50" s="695"/>
      <c r="CS50" s="695"/>
      <c r="CT50" s="695"/>
      <c r="CU50" s="695"/>
      <c r="CV50" s="695"/>
      <c r="CW50" s="695"/>
      <c r="CX50" s="695"/>
      <c r="CY50" s="695"/>
      <c r="CZ50" s="695"/>
      <c r="DA50" s="695"/>
      <c r="DB50" s="695"/>
      <c r="DC50" s="695"/>
      <c r="DD50" s="695"/>
      <c r="DE50" s="695"/>
      <c r="DF50" s="695"/>
      <c r="DG50" s="695"/>
      <c r="DH50" s="695"/>
      <c r="DI50" s="695"/>
      <c r="DJ50" s="695"/>
      <c r="DK50" s="695"/>
      <c r="DL50" s="695"/>
      <c r="DM50" s="695"/>
      <c r="DN50" s="695"/>
      <c r="DO50" s="695"/>
      <c r="DP50" s="695"/>
      <c r="DQ50" s="695"/>
      <c r="DR50" s="695"/>
      <c r="DS50" s="695"/>
      <c r="DT50" s="695"/>
      <c r="DU50" s="695"/>
      <c r="DV50" s="695"/>
      <c r="DW50" s="695"/>
      <c r="DX50" s="695"/>
      <c r="DY50" s="695"/>
      <c r="DZ50" s="695"/>
      <c r="EA50" s="695"/>
      <c r="EB50" s="695"/>
      <c r="EC50" s="695"/>
      <c r="ED50" s="695"/>
      <c r="EE50" s="695"/>
      <c r="EF50" s="695"/>
      <c r="EG50" s="695"/>
      <c r="EH50" s="695"/>
      <c r="EI50" s="695"/>
      <c r="EJ50" s="695"/>
      <c r="EK50" s="695"/>
      <c r="EL50" s="695"/>
      <c r="EM50" s="695"/>
      <c r="EN50" s="695"/>
      <c r="EO50" s="695"/>
      <c r="EP50" s="695"/>
      <c r="EQ50" s="695"/>
      <c r="ER50" s="695"/>
      <c r="ES50" s="695"/>
      <c r="ET50" s="695"/>
      <c r="EU50" s="695"/>
      <c r="EV50" s="695"/>
      <c r="EW50" s="695"/>
      <c r="EX50" s="695"/>
      <c r="EY50" s="695"/>
      <c r="EZ50" s="695"/>
      <c r="FA50" s="695"/>
      <c r="FB50" s="695"/>
      <c r="FC50" s="695"/>
      <c r="FD50" s="695"/>
      <c r="FE50" s="695"/>
      <c r="FF50" s="695"/>
      <c r="FG50" s="695"/>
      <c r="FH50" s="695"/>
      <c r="FI50" s="695"/>
      <c r="FJ50" s="695"/>
      <c r="FK50" s="695"/>
      <c r="FL50" s="695"/>
      <c r="FM50" s="695"/>
      <c r="FN50" s="695"/>
      <c r="FO50" s="695"/>
      <c r="FP50" s="695"/>
      <c r="FQ50" s="695"/>
      <c r="FR50" s="695"/>
      <c r="FS50" s="695"/>
      <c r="FT50" s="695"/>
      <c r="FU50" s="695"/>
      <c r="FV50" s="695"/>
      <c r="FW50" s="695"/>
      <c r="FX50" s="695"/>
      <c r="FY50" s="695"/>
      <c r="FZ50" s="695"/>
      <c r="GA50" s="695"/>
      <c r="GB50" s="695"/>
      <c r="GC50" s="695"/>
      <c r="GD50" s="695"/>
      <c r="GE50" s="695"/>
      <c r="GF50" s="695"/>
      <c r="GG50" s="695"/>
      <c r="GH50" s="695"/>
      <c r="GI50" s="695"/>
      <c r="GJ50" s="695"/>
      <c r="GK50" s="695"/>
      <c r="GL50" s="695"/>
      <c r="GM50" s="695"/>
      <c r="GN50" s="695"/>
    </row>
    <row r="51" spans="1:196" s="35" customFormat="1" ht="14.4">
      <c r="A51" s="695"/>
      <c r="B51" s="695"/>
      <c r="C51" s="579" t="s">
        <v>776</v>
      </c>
      <c r="D51" s="579" t="s">
        <v>799</v>
      </c>
      <c r="E51" s="579" t="s">
        <v>835</v>
      </c>
      <c r="F51" s="580" t="s">
        <v>836</v>
      </c>
      <c r="G51" s="691">
        <v>0.5</v>
      </c>
      <c r="H51" s="691"/>
      <c r="I51" s="691">
        <v>0.5</v>
      </c>
      <c r="J51" s="579"/>
      <c r="O51" s="35" t="s">
        <v>1161</v>
      </c>
      <c r="S51" s="695"/>
      <c r="T51" s="695"/>
      <c r="U51" s="695"/>
      <c r="V51" s="695"/>
      <c r="W51" s="695"/>
      <c r="X51" s="695"/>
      <c r="Y51" s="695"/>
      <c r="Z51" s="695"/>
      <c r="AA51" s="695"/>
      <c r="AB51" s="695"/>
      <c r="AC51" s="695"/>
      <c r="AD51" s="695"/>
      <c r="AE51" s="695"/>
      <c r="AF51" s="695"/>
      <c r="AG51" s="695"/>
      <c r="AH51" s="695"/>
      <c r="AI51" s="695"/>
      <c r="AJ51" s="695"/>
      <c r="AK51" s="695"/>
      <c r="AL51" s="695"/>
      <c r="AM51" s="695"/>
      <c r="AN51" s="695"/>
      <c r="AO51" s="695"/>
      <c r="AP51" s="695"/>
      <c r="AQ51" s="695"/>
      <c r="AR51" s="695"/>
      <c r="AS51" s="695"/>
      <c r="AT51" s="695"/>
      <c r="AU51" s="695"/>
      <c r="AV51" s="695"/>
      <c r="AW51" s="695"/>
      <c r="AX51" s="695"/>
      <c r="AY51" s="695"/>
      <c r="AZ51" s="695"/>
      <c r="BA51" s="695"/>
      <c r="BB51" s="695"/>
      <c r="BC51" s="695"/>
      <c r="BD51" s="695"/>
      <c r="BE51" s="695"/>
      <c r="BF51" s="695"/>
      <c r="BG51" s="695"/>
      <c r="BH51" s="695"/>
      <c r="BI51" s="695"/>
      <c r="BJ51" s="695"/>
      <c r="BK51" s="695"/>
      <c r="BL51" s="695"/>
      <c r="BM51" s="695"/>
      <c r="BN51" s="695"/>
      <c r="BO51" s="695"/>
      <c r="BP51" s="695"/>
      <c r="BQ51" s="695"/>
      <c r="BR51" s="695"/>
      <c r="BS51" s="695"/>
      <c r="BT51" s="695"/>
      <c r="BU51" s="695"/>
      <c r="BV51" s="695"/>
      <c r="BW51" s="695"/>
      <c r="BX51" s="695"/>
      <c r="BY51" s="695"/>
      <c r="BZ51" s="695"/>
      <c r="CA51" s="695"/>
      <c r="CB51" s="695"/>
      <c r="CC51" s="695"/>
      <c r="CD51" s="695"/>
      <c r="CE51" s="695"/>
      <c r="CF51" s="695"/>
      <c r="CG51" s="695"/>
      <c r="CH51" s="695"/>
      <c r="CI51" s="695"/>
      <c r="CJ51" s="695"/>
      <c r="CK51" s="695"/>
      <c r="CL51" s="695"/>
      <c r="CM51" s="695"/>
      <c r="CN51" s="695"/>
      <c r="CO51" s="695"/>
      <c r="CP51" s="695"/>
      <c r="CQ51" s="695"/>
      <c r="CR51" s="695"/>
      <c r="CS51" s="695"/>
      <c r="CT51" s="695"/>
      <c r="CU51" s="695"/>
      <c r="CV51" s="695"/>
      <c r="CW51" s="695"/>
      <c r="CX51" s="695"/>
      <c r="CY51" s="695"/>
      <c r="CZ51" s="695"/>
      <c r="DA51" s="695"/>
      <c r="DB51" s="695"/>
      <c r="DC51" s="695"/>
      <c r="DD51" s="695"/>
      <c r="DE51" s="695"/>
      <c r="DF51" s="695"/>
      <c r="DG51" s="695"/>
      <c r="DH51" s="695"/>
      <c r="DI51" s="695"/>
      <c r="DJ51" s="695"/>
      <c r="DK51" s="695"/>
      <c r="DL51" s="695"/>
      <c r="DM51" s="695"/>
      <c r="DN51" s="695"/>
      <c r="DO51" s="695"/>
      <c r="DP51" s="695"/>
      <c r="DQ51" s="695"/>
      <c r="DR51" s="695"/>
      <c r="DS51" s="695"/>
      <c r="DT51" s="695"/>
      <c r="DU51" s="695"/>
      <c r="DV51" s="695"/>
      <c r="DW51" s="695"/>
      <c r="DX51" s="695"/>
      <c r="DY51" s="695"/>
      <c r="DZ51" s="695"/>
      <c r="EA51" s="695"/>
      <c r="EB51" s="695"/>
      <c r="EC51" s="695"/>
      <c r="ED51" s="695"/>
      <c r="EE51" s="695"/>
      <c r="EF51" s="695"/>
      <c r="EG51" s="695"/>
      <c r="EH51" s="695"/>
      <c r="EI51" s="695"/>
      <c r="EJ51" s="695"/>
      <c r="EK51" s="695"/>
      <c r="EL51" s="695"/>
      <c r="EM51" s="695"/>
      <c r="EN51" s="695"/>
      <c r="EO51" s="695"/>
      <c r="EP51" s="695"/>
      <c r="EQ51" s="695"/>
      <c r="ER51" s="695"/>
      <c r="ES51" s="695"/>
      <c r="ET51" s="695"/>
      <c r="EU51" s="695"/>
      <c r="EV51" s="695"/>
      <c r="EW51" s="695"/>
      <c r="EX51" s="695"/>
      <c r="EY51" s="695"/>
      <c r="EZ51" s="695"/>
      <c r="FA51" s="695"/>
      <c r="FB51" s="695"/>
      <c r="FC51" s="695"/>
      <c r="FD51" s="695"/>
      <c r="FE51" s="695"/>
      <c r="FF51" s="695"/>
      <c r="FG51" s="695"/>
      <c r="FH51" s="695"/>
      <c r="FI51" s="695"/>
      <c r="FJ51" s="695"/>
      <c r="FK51" s="695"/>
      <c r="FL51" s="695"/>
      <c r="FM51" s="695"/>
      <c r="FN51" s="695"/>
      <c r="FO51" s="695"/>
      <c r="FP51" s="695"/>
      <c r="FQ51" s="695"/>
      <c r="FR51" s="695"/>
      <c r="FS51" s="695"/>
      <c r="FT51" s="695"/>
      <c r="FU51" s="695"/>
      <c r="FV51" s="695"/>
      <c r="FW51" s="695"/>
      <c r="FX51" s="695"/>
      <c r="FY51" s="695"/>
      <c r="FZ51" s="695"/>
      <c r="GA51" s="695"/>
      <c r="GB51" s="695"/>
      <c r="GC51" s="695"/>
      <c r="GD51" s="695"/>
      <c r="GE51" s="695"/>
      <c r="GF51" s="695"/>
      <c r="GG51" s="695"/>
      <c r="GH51" s="695"/>
      <c r="GI51" s="695"/>
      <c r="GJ51" s="695"/>
      <c r="GK51" s="695"/>
      <c r="GL51" s="695"/>
      <c r="GM51" s="695"/>
      <c r="GN51" s="695"/>
    </row>
    <row r="52" spans="1:196" s="35" customFormat="1" ht="14.4">
      <c r="A52" s="695"/>
      <c r="B52" s="695"/>
      <c r="C52" s="580" t="s">
        <v>774</v>
      </c>
      <c r="D52" s="580" t="s">
        <v>799</v>
      </c>
      <c r="E52" s="580" t="s">
        <v>800</v>
      </c>
      <c r="F52" s="580" t="s">
        <v>811</v>
      </c>
      <c r="G52" s="691"/>
      <c r="H52" s="691">
        <v>0.358184</v>
      </c>
      <c r="I52" s="691">
        <v>0.358184</v>
      </c>
      <c r="J52" s="579" t="s">
        <v>806</v>
      </c>
      <c r="O52" s="35" t="s">
        <v>1160</v>
      </c>
      <c r="S52" s="695"/>
      <c r="T52" s="695"/>
      <c r="U52" s="695"/>
      <c r="V52" s="695"/>
      <c r="W52" s="695"/>
      <c r="X52" s="695"/>
      <c r="Y52" s="695"/>
      <c r="Z52" s="695"/>
      <c r="AA52" s="695"/>
      <c r="AB52" s="695"/>
      <c r="AC52" s="695"/>
      <c r="AD52" s="695"/>
      <c r="AE52" s="695"/>
      <c r="AF52" s="695"/>
      <c r="AG52" s="695"/>
      <c r="AH52" s="695"/>
      <c r="AI52" s="695"/>
      <c r="AJ52" s="695"/>
      <c r="AK52" s="695"/>
      <c r="AL52" s="695"/>
      <c r="AM52" s="695"/>
      <c r="AN52" s="695"/>
      <c r="AO52" s="695"/>
      <c r="AP52" s="695"/>
      <c r="AQ52" s="695"/>
      <c r="AR52" s="695"/>
      <c r="AS52" s="695"/>
      <c r="AT52" s="695"/>
      <c r="AU52" s="695"/>
      <c r="AV52" s="695"/>
      <c r="AW52" s="695"/>
      <c r="AX52" s="695"/>
      <c r="AY52" s="695"/>
      <c r="AZ52" s="695"/>
      <c r="BA52" s="695"/>
      <c r="BB52" s="695"/>
      <c r="BC52" s="695"/>
      <c r="BD52" s="695"/>
      <c r="BE52" s="695"/>
      <c r="BF52" s="695"/>
      <c r="BG52" s="695"/>
      <c r="BH52" s="695"/>
      <c r="BI52" s="695"/>
      <c r="BJ52" s="695"/>
      <c r="BK52" s="695"/>
      <c r="BL52" s="695"/>
      <c r="BM52" s="695"/>
      <c r="BN52" s="695"/>
      <c r="BO52" s="695"/>
      <c r="BP52" s="695"/>
      <c r="BQ52" s="695"/>
      <c r="BR52" s="695"/>
      <c r="BS52" s="695"/>
      <c r="BT52" s="695"/>
      <c r="BU52" s="695"/>
      <c r="BV52" s="695"/>
      <c r="BW52" s="695"/>
      <c r="BX52" s="695"/>
      <c r="BY52" s="695"/>
      <c r="BZ52" s="695"/>
      <c r="CA52" s="695"/>
      <c r="CB52" s="695"/>
      <c r="CC52" s="695"/>
      <c r="CD52" s="695"/>
      <c r="CE52" s="695"/>
      <c r="CF52" s="695"/>
      <c r="CG52" s="695"/>
      <c r="CH52" s="695"/>
      <c r="CI52" s="695"/>
      <c r="CJ52" s="695"/>
      <c r="CK52" s="695"/>
      <c r="CL52" s="695"/>
      <c r="CM52" s="695"/>
      <c r="CN52" s="695"/>
      <c r="CO52" s="695"/>
      <c r="CP52" s="695"/>
      <c r="CQ52" s="695"/>
      <c r="CR52" s="695"/>
      <c r="CS52" s="695"/>
      <c r="CT52" s="695"/>
      <c r="CU52" s="695"/>
      <c r="CV52" s="695"/>
      <c r="CW52" s="695"/>
      <c r="CX52" s="695"/>
      <c r="CY52" s="695"/>
      <c r="CZ52" s="695"/>
      <c r="DA52" s="695"/>
      <c r="DB52" s="695"/>
      <c r="DC52" s="695"/>
      <c r="DD52" s="695"/>
      <c r="DE52" s="695"/>
      <c r="DF52" s="695"/>
      <c r="DG52" s="695"/>
      <c r="DH52" s="695"/>
      <c r="DI52" s="695"/>
      <c r="DJ52" s="695"/>
      <c r="DK52" s="695"/>
      <c r="DL52" s="695"/>
      <c r="DM52" s="695"/>
      <c r="DN52" s="695"/>
      <c r="DO52" s="695"/>
      <c r="DP52" s="695"/>
      <c r="DQ52" s="695"/>
      <c r="DR52" s="695"/>
      <c r="DS52" s="695"/>
      <c r="DT52" s="695"/>
      <c r="DU52" s="695"/>
      <c r="DV52" s="695"/>
      <c r="DW52" s="695"/>
      <c r="DX52" s="695"/>
      <c r="DY52" s="695"/>
      <c r="DZ52" s="695"/>
      <c r="EA52" s="695"/>
      <c r="EB52" s="695"/>
      <c r="EC52" s="695"/>
      <c r="ED52" s="695"/>
      <c r="EE52" s="695"/>
      <c r="EF52" s="695"/>
      <c r="EG52" s="695"/>
      <c r="EH52" s="695"/>
      <c r="EI52" s="695"/>
      <c r="EJ52" s="695"/>
      <c r="EK52" s="695"/>
      <c r="EL52" s="695"/>
      <c r="EM52" s="695"/>
      <c r="EN52" s="695"/>
      <c r="EO52" s="695"/>
      <c r="EP52" s="695"/>
      <c r="EQ52" s="695"/>
      <c r="ER52" s="695"/>
      <c r="ES52" s="695"/>
      <c r="ET52" s="695"/>
      <c r="EU52" s="695"/>
      <c r="EV52" s="695"/>
      <c r="EW52" s="695"/>
      <c r="EX52" s="695"/>
      <c r="EY52" s="695"/>
      <c r="EZ52" s="695"/>
      <c r="FA52" s="695"/>
      <c r="FB52" s="695"/>
      <c r="FC52" s="695"/>
      <c r="FD52" s="695"/>
      <c r="FE52" s="695"/>
      <c r="FF52" s="695"/>
      <c r="FG52" s="695"/>
      <c r="FH52" s="695"/>
      <c r="FI52" s="695"/>
      <c r="FJ52" s="695"/>
      <c r="FK52" s="695"/>
      <c r="FL52" s="695"/>
      <c r="FM52" s="695"/>
      <c r="FN52" s="695"/>
      <c r="FO52" s="695"/>
      <c r="FP52" s="695"/>
      <c r="FQ52" s="695"/>
      <c r="FR52" s="695"/>
      <c r="FS52" s="695"/>
      <c r="FT52" s="695"/>
      <c r="FU52" s="695"/>
      <c r="FV52" s="695"/>
      <c r="FW52" s="695"/>
      <c r="FX52" s="695"/>
      <c r="FY52" s="695"/>
      <c r="FZ52" s="695"/>
      <c r="GA52" s="695"/>
      <c r="GB52" s="695"/>
      <c r="GC52" s="695"/>
      <c r="GD52" s="695"/>
      <c r="GE52" s="695"/>
      <c r="GF52" s="695"/>
      <c r="GG52" s="695"/>
      <c r="GH52" s="695"/>
      <c r="GI52" s="695"/>
      <c r="GJ52" s="695"/>
      <c r="GK52" s="695"/>
      <c r="GL52" s="695"/>
      <c r="GM52" s="695"/>
      <c r="GN52" s="695"/>
    </row>
    <row r="53" spans="1:196" s="35" customFormat="1" ht="14.4">
      <c r="A53" s="695"/>
      <c r="B53" s="695"/>
      <c r="C53" s="579" t="s">
        <v>776</v>
      </c>
      <c r="D53" s="579" t="s">
        <v>799</v>
      </c>
      <c r="E53" s="579" t="s">
        <v>800</v>
      </c>
      <c r="F53" s="580" t="s">
        <v>837</v>
      </c>
      <c r="G53" s="691"/>
      <c r="H53" s="691">
        <v>0.179092</v>
      </c>
      <c r="I53" s="691">
        <v>0.179092</v>
      </c>
      <c r="J53" s="579" t="s">
        <v>806</v>
      </c>
      <c r="O53" s="35" t="s">
        <v>1159</v>
      </c>
      <c r="S53" s="695"/>
      <c r="T53" s="695"/>
      <c r="U53" s="695"/>
      <c r="V53" s="695"/>
      <c r="W53" s="695"/>
      <c r="X53" s="695"/>
      <c r="Y53" s="695"/>
      <c r="Z53" s="695"/>
      <c r="AA53" s="695"/>
      <c r="AB53" s="695"/>
      <c r="AC53" s="695"/>
      <c r="AD53" s="695"/>
      <c r="AE53" s="695"/>
      <c r="AF53" s="695"/>
      <c r="AG53" s="695"/>
      <c r="AH53" s="695"/>
      <c r="AI53" s="695"/>
      <c r="AJ53" s="695"/>
      <c r="AK53" s="695"/>
      <c r="AL53" s="695"/>
      <c r="AM53" s="695"/>
      <c r="AN53" s="695"/>
      <c r="AO53" s="695"/>
      <c r="AP53" s="695"/>
      <c r="AQ53" s="695"/>
      <c r="AR53" s="695"/>
      <c r="AS53" s="695"/>
      <c r="AT53" s="695"/>
      <c r="AU53" s="695"/>
      <c r="AV53" s="695"/>
      <c r="AW53" s="695"/>
      <c r="AX53" s="695"/>
      <c r="AY53" s="695"/>
      <c r="AZ53" s="695"/>
      <c r="BA53" s="695"/>
      <c r="BB53" s="695"/>
      <c r="BC53" s="695"/>
      <c r="BD53" s="695"/>
      <c r="BE53" s="695"/>
      <c r="BF53" s="695"/>
      <c r="BG53" s="695"/>
      <c r="BH53" s="695"/>
      <c r="BI53" s="695"/>
      <c r="BJ53" s="695"/>
      <c r="BK53" s="695"/>
      <c r="BL53" s="695"/>
      <c r="BM53" s="695"/>
      <c r="BN53" s="695"/>
      <c r="BO53" s="695"/>
      <c r="BP53" s="695"/>
      <c r="BQ53" s="695"/>
      <c r="BR53" s="695"/>
      <c r="BS53" s="695"/>
      <c r="BT53" s="695"/>
      <c r="BU53" s="695"/>
      <c r="BV53" s="695"/>
      <c r="BW53" s="695"/>
      <c r="BX53" s="695"/>
      <c r="BY53" s="695"/>
      <c r="BZ53" s="695"/>
      <c r="CA53" s="695"/>
      <c r="CB53" s="695"/>
      <c r="CC53" s="695"/>
      <c r="CD53" s="695"/>
      <c r="CE53" s="695"/>
      <c r="CF53" s="695"/>
      <c r="CG53" s="695"/>
      <c r="CH53" s="695"/>
      <c r="CI53" s="695"/>
      <c r="CJ53" s="695"/>
      <c r="CK53" s="695"/>
      <c r="CL53" s="695"/>
      <c r="CM53" s="695"/>
      <c r="CN53" s="695"/>
      <c r="CO53" s="695"/>
      <c r="CP53" s="695"/>
      <c r="CQ53" s="695"/>
      <c r="CR53" s="695"/>
      <c r="CS53" s="695"/>
      <c r="CT53" s="695"/>
      <c r="CU53" s="695"/>
      <c r="CV53" s="695"/>
      <c r="CW53" s="695"/>
      <c r="CX53" s="695"/>
      <c r="CY53" s="695"/>
      <c r="CZ53" s="695"/>
      <c r="DA53" s="695"/>
      <c r="DB53" s="695"/>
      <c r="DC53" s="695"/>
      <c r="DD53" s="695"/>
      <c r="DE53" s="695"/>
      <c r="DF53" s="695"/>
      <c r="DG53" s="695"/>
      <c r="DH53" s="695"/>
      <c r="DI53" s="695"/>
      <c r="DJ53" s="695"/>
      <c r="DK53" s="695"/>
      <c r="DL53" s="695"/>
      <c r="DM53" s="695"/>
      <c r="DN53" s="695"/>
      <c r="DO53" s="695"/>
      <c r="DP53" s="695"/>
      <c r="DQ53" s="695"/>
      <c r="DR53" s="695"/>
      <c r="DS53" s="695"/>
      <c r="DT53" s="695"/>
      <c r="DU53" s="695"/>
      <c r="DV53" s="695"/>
      <c r="DW53" s="695"/>
      <c r="DX53" s="695"/>
      <c r="DY53" s="695"/>
      <c r="DZ53" s="695"/>
      <c r="EA53" s="695"/>
      <c r="EB53" s="695"/>
      <c r="EC53" s="695"/>
      <c r="ED53" s="695"/>
      <c r="EE53" s="695"/>
      <c r="EF53" s="695"/>
      <c r="EG53" s="695"/>
      <c r="EH53" s="695"/>
      <c r="EI53" s="695"/>
      <c r="EJ53" s="695"/>
      <c r="EK53" s="695"/>
      <c r="EL53" s="695"/>
      <c r="EM53" s="695"/>
      <c r="EN53" s="695"/>
      <c r="EO53" s="695"/>
      <c r="EP53" s="695"/>
      <c r="EQ53" s="695"/>
      <c r="ER53" s="695"/>
      <c r="ES53" s="695"/>
      <c r="ET53" s="695"/>
      <c r="EU53" s="695"/>
      <c r="EV53" s="695"/>
      <c r="EW53" s="695"/>
      <c r="EX53" s="695"/>
      <c r="EY53" s="695"/>
      <c r="EZ53" s="695"/>
      <c r="FA53" s="695"/>
      <c r="FB53" s="695"/>
      <c r="FC53" s="695"/>
      <c r="FD53" s="695"/>
      <c r="FE53" s="695"/>
      <c r="FF53" s="695"/>
      <c r="FG53" s="695"/>
      <c r="FH53" s="695"/>
      <c r="FI53" s="695"/>
      <c r="FJ53" s="695"/>
      <c r="FK53" s="695"/>
      <c r="FL53" s="695"/>
      <c r="FM53" s="695"/>
      <c r="FN53" s="695"/>
      <c r="FO53" s="695"/>
      <c r="FP53" s="695"/>
      <c r="FQ53" s="695"/>
      <c r="FR53" s="695"/>
      <c r="FS53" s="695"/>
      <c r="FT53" s="695"/>
      <c r="FU53" s="695"/>
      <c r="FV53" s="695"/>
      <c r="FW53" s="695"/>
      <c r="FX53" s="695"/>
      <c r="FY53" s="695"/>
      <c r="FZ53" s="695"/>
      <c r="GA53" s="695"/>
      <c r="GB53" s="695"/>
      <c r="GC53" s="695"/>
      <c r="GD53" s="695"/>
      <c r="GE53" s="695"/>
      <c r="GF53" s="695"/>
      <c r="GG53" s="695"/>
      <c r="GH53" s="695"/>
      <c r="GI53" s="695"/>
      <c r="GJ53" s="695"/>
      <c r="GK53" s="695"/>
      <c r="GL53" s="695"/>
      <c r="GM53" s="695"/>
      <c r="GN53" s="695"/>
    </row>
    <row r="54" spans="1:196" s="35" customFormat="1" ht="14.4">
      <c r="A54" s="695"/>
      <c r="B54" s="695"/>
      <c r="C54" s="580" t="s">
        <v>774</v>
      </c>
      <c r="D54" s="580" t="s">
        <v>799</v>
      </c>
      <c r="E54" s="580" t="s">
        <v>800</v>
      </c>
      <c r="F54" s="580" t="s">
        <v>807</v>
      </c>
      <c r="G54" s="691"/>
      <c r="H54" s="691">
        <v>0.358184</v>
      </c>
      <c r="I54" s="691">
        <v>0.358184</v>
      </c>
      <c r="J54" s="579" t="s">
        <v>806</v>
      </c>
      <c r="O54" s="35" t="s">
        <v>1158</v>
      </c>
      <c r="S54" s="695"/>
      <c r="T54" s="695"/>
      <c r="U54" s="695"/>
      <c r="V54" s="695"/>
      <c r="W54" s="695"/>
      <c r="X54" s="695"/>
      <c r="Y54" s="695"/>
      <c r="Z54" s="695"/>
      <c r="AA54" s="695"/>
      <c r="AB54" s="695"/>
      <c r="AC54" s="695"/>
      <c r="AD54" s="695"/>
      <c r="AE54" s="695"/>
      <c r="AF54" s="695"/>
      <c r="AG54" s="695"/>
      <c r="AH54" s="695"/>
      <c r="AI54" s="695"/>
      <c r="AJ54" s="695"/>
      <c r="AK54" s="695"/>
      <c r="AL54" s="695"/>
      <c r="AM54" s="695"/>
      <c r="AN54" s="695"/>
      <c r="AO54" s="695"/>
      <c r="AP54" s="695"/>
      <c r="AQ54" s="695"/>
      <c r="AR54" s="695"/>
      <c r="AS54" s="695"/>
      <c r="AT54" s="695"/>
      <c r="AU54" s="695"/>
      <c r="AV54" s="695"/>
      <c r="AW54" s="695"/>
      <c r="AX54" s="695"/>
      <c r="AY54" s="695"/>
      <c r="AZ54" s="695"/>
      <c r="BA54" s="695"/>
      <c r="BB54" s="695"/>
      <c r="BC54" s="695"/>
      <c r="BD54" s="695"/>
      <c r="BE54" s="695"/>
      <c r="BF54" s="695"/>
      <c r="BG54" s="695"/>
      <c r="BH54" s="695"/>
      <c r="BI54" s="695"/>
      <c r="BJ54" s="695"/>
      <c r="BK54" s="695"/>
      <c r="BL54" s="695"/>
      <c r="BM54" s="695"/>
      <c r="BN54" s="695"/>
      <c r="BO54" s="695"/>
      <c r="BP54" s="695"/>
      <c r="BQ54" s="695"/>
      <c r="BR54" s="695"/>
      <c r="BS54" s="695"/>
      <c r="BT54" s="695"/>
      <c r="BU54" s="695"/>
      <c r="BV54" s="695"/>
      <c r="BW54" s="695"/>
      <c r="BX54" s="695"/>
      <c r="BY54" s="695"/>
      <c r="BZ54" s="695"/>
      <c r="CA54" s="695"/>
      <c r="CB54" s="695"/>
      <c r="CC54" s="695"/>
      <c r="CD54" s="695"/>
      <c r="CE54" s="695"/>
      <c r="CF54" s="695"/>
      <c r="CG54" s="695"/>
      <c r="CH54" s="695"/>
      <c r="CI54" s="695"/>
      <c r="CJ54" s="695"/>
      <c r="CK54" s="695"/>
      <c r="CL54" s="695"/>
      <c r="CM54" s="695"/>
      <c r="CN54" s="695"/>
      <c r="CO54" s="695"/>
      <c r="CP54" s="695"/>
      <c r="CQ54" s="695"/>
      <c r="CR54" s="695"/>
      <c r="CS54" s="695"/>
      <c r="CT54" s="695"/>
      <c r="CU54" s="695"/>
      <c r="CV54" s="695"/>
      <c r="CW54" s="695"/>
      <c r="CX54" s="695"/>
      <c r="CY54" s="695"/>
      <c r="CZ54" s="695"/>
      <c r="DA54" s="695"/>
      <c r="DB54" s="695"/>
      <c r="DC54" s="695"/>
      <c r="DD54" s="695"/>
      <c r="DE54" s="695"/>
      <c r="DF54" s="695"/>
      <c r="DG54" s="695"/>
      <c r="DH54" s="695"/>
      <c r="DI54" s="695"/>
      <c r="DJ54" s="695"/>
      <c r="DK54" s="695"/>
      <c r="DL54" s="695"/>
      <c r="DM54" s="695"/>
      <c r="DN54" s="695"/>
      <c r="DO54" s="695"/>
      <c r="DP54" s="695"/>
      <c r="DQ54" s="695"/>
      <c r="DR54" s="695"/>
      <c r="DS54" s="695"/>
      <c r="DT54" s="695"/>
      <c r="DU54" s="695"/>
      <c r="DV54" s="695"/>
      <c r="DW54" s="695"/>
      <c r="DX54" s="695"/>
      <c r="DY54" s="695"/>
      <c r="DZ54" s="695"/>
      <c r="EA54" s="695"/>
      <c r="EB54" s="695"/>
      <c r="EC54" s="695"/>
      <c r="ED54" s="695"/>
      <c r="EE54" s="695"/>
      <c r="EF54" s="695"/>
      <c r="EG54" s="695"/>
      <c r="EH54" s="695"/>
      <c r="EI54" s="695"/>
      <c r="EJ54" s="695"/>
      <c r="EK54" s="695"/>
      <c r="EL54" s="695"/>
      <c r="EM54" s="695"/>
      <c r="EN54" s="695"/>
      <c r="EO54" s="695"/>
      <c r="EP54" s="695"/>
      <c r="EQ54" s="695"/>
      <c r="ER54" s="695"/>
      <c r="ES54" s="695"/>
      <c r="ET54" s="695"/>
      <c r="EU54" s="695"/>
      <c r="EV54" s="695"/>
      <c r="EW54" s="695"/>
      <c r="EX54" s="695"/>
      <c r="EY54" s="695"/>
      <c r="EZ54" s="695"/>
      <c r="FA54" s="695"/>
      <c r="FB54" s="695"/>
      <c r="FC54" s="695"/>
      <c r="FD54" s="695"/>
      <c r="FE54" s="695"/>
      <c r="FF54" s="695"/>
      <c r="FG54" s="695"/>
      <c r="FH54" s="695"/>
      <c r="FI54" s="695"/>
      <c r="FJ54" s="695"/>
      <c r="FK54" s="695"/>
      <c r="FL54" s="695"/>
      <c r="FM54" s="695"/>
      <c r="FN54" s="695"/>
      <c r="FO54" s="695"/>
      <c r="FP54" s="695"/>
      <c r="FQ54" s="695"/>
      <c r="FR54" s="695"/>
      <c r="FS54" s="695"/>
      <c r="FT54" s="695"/>
      <c r="FU54" s="695"/>
      <c r="FV54" s="695"/>
      <c r="FW54" s="695"/>
      <c r="FX54" s="695"/>
      <c r="FY54" s="695"/>
      <c r="FZ54" s="695"/>
      <c r="GA54" s="695"/>
      <c r="GB54" s="695"/>
      <c r="GC54" s="695"/>
      <c r="GD54" s="695"/>
      <c r="GE54" s="695"/>
      <c r="GF54" s="695"/>
      <c r="GG54" s="695"/>
      <c r="GH54" s="695"/>
      <c r="GI54" s="695"/>
      <c r="GJ54" s="695"/>
      <c r="GK54" s="695"/>
      <c r="GL54" s="695"/>
      <c r="GM54" s="695"/>
      <c r="GN54" s="695"/>
    </row>
    <row r="55" spans="1:196" s="35" customFormat="1" ht="14.4">
      <c r="A55" s="695"/>
      <c r="B55" s="695"/>
      <c r="C55" s="580" t="s">
        <v>776</v>
      </c>
      <c r="D55" s="580" t="s">
        <v>799</v>
      </c>
      <c r="E55" s="580" t="s">
        <v>800</v>
      </c>
      <c r="F55" s="580" t="s">
        <v>838</v>
      </c>
      <c r="G55" s="691"/>
      <c r="H55" s="691">
        <v>0.18267384</v>
      </c>
      <c r="I55" s="691">
        <v>0.18267384</v>
      </c>
      <c r="J55" s="579" t="s">
        <v>806</v>
      </c>
      <c r="O55" s="35" t="s">
        <v>1157</v>
      </c>
      <c r="S55" s="695"/>
      <c r="T55" s="695"/>
      <c r="U55" s="695"/>
      <c r="V55" s="695"/>
      <c r="W55" s="695"/>
      <c r="X55" s="695"/>
      <c r="Y55" s="695"/>
      <c r="Z55" s="695"/>
      <c r="AA55" s="695"/>
      <c r="AB55" s="695"/>
      <c r="AC55" s="695"/>
      <c r="AD55" s="695"/>
      <c r="AE55" s="695"/>
      <c r="AF55" s="695"/>
      <c r="AG55" s="695"/>
      <c r="AH55" s="695"/>
      <c r="AI55" s="695"/>
      <c r="AJ55" s="695"/>
      <c r="AK55" s="695"/>
      <c r="AL55" s="695"/>
      <c r="AM55" s="695"/>
      <c r="AN55" s="695"/>
      <c r="AO55" s="695"/>
      <c r="AP55" s="695"/>
      <c r="AQ55" s="695"/>
      <c r="AR55" s="695"/>
      <c r="AS55" s="695"/>
      <c r="AT55" s="695"/>
      <c r="AU55" s="695"/>
      <c r="AV55" s="695"/>
      <c r="AW55" s="695"/>
      <c r="AX55" s="695"/>
      <c r="AY55" s="695"/>
      <c r="AZ55" s="695"/>
      <c r="BA55" s="695"/>
      <c r="BB55" s="695"/>
      <c r="BC55" s="695"/>
      <c r="BD55" s="695"/>
      <c r="BE55" s="695"/>
      <c r="BF55" s="695"/>
      <c r="BG55" s="695"/>
      <c r="BH55" s="695"/>
      <c r="BI55" s="695"/>
      <c r="BJ55" s="695"/>
      <c r="BK55" s="695"/>
      <c r="BL55" s="695"/>
      <c r="BM55" s="695"/>
      <c r="BN55" s="695"/>
      <c r="BO55" s="695"/>
      <c r="BP55" s="695"/>
      <c r="BQ55" s="695"/>
      <c r="BR55" s="695"/>
      <c r="BS55" s="695"/>
      <c r="BT55" s="695"/>
      <c r="BU55" s="695"/>
      <c r="BV55" s="695"/>
      <c r="BW55" s="695"/>
      <c r="BX55" s="695"/>
      <c r="BY55" s="695"/>
      <c r="BZ55" s="695"/>
      <c r="CA55" s="695"/>
      <c r="CB55" s="695"/>
      <c r="CC55" s="695"/>
      <c r="CD55" s="695"/>
      <c r="CE55" s="695"/>
      <c r="CF55" s="695"/>
      <c r="CG55" s="695"/>
      <c r="CH55" s="695"/>
      <c r="CI55" s="695"/>
      <c r="CJ55" s="695"/>
      <c r="CK55" s="695"/>
      <c r="CL55" s="695"/>
      <c r="CM55" s="695"/>
      <c r="CN55" s="695"/>
      <c r="CO55" s="695"/>
      <c r="CP55" s="695"/>
      <c r="CQ55" s="695"/>
      <c r="CR55" s="695"/>
      <c r="CS55" s="695"/>
      <c r="CT55" s="695"/>
      <c r="CU55" s="695"/>
      <c r="CV55" s="695"/>
      <c r="CW55" s="695"/>
      <c r="CX55" s="695"/>
      <c r="CY55" s="695"/>
      <c r="CZ55" s="695"/>
      <c r="DA55" s="695"/>
      <c r="DB55" s="695"/>
      <c r="DC55" s="695"/>
      <c r="DD55" s="695"/>
      <c r="DE55" s="695"/>
      <c r="DF55" s="695"/>
      <c r="DG55" s="695"/>
      <c r="DH55" s="695"/>
      <c r="DI55" s="695"/>
      <c r="DJ55" s="695"/>
      <c r="DK55" s="695"/>
      <c r="DL55" s="695"/>
      <c r="DM55" s="695"/>
      <c r="DN55" s="695"/>
      <c r="DO55" s="695"/>
      <c r="DP55" s="695"/>
      <c r="DQ55" s="695"/>
      <c r="DR55" s="695"/>
      <c r="DS55" s="695"/>
      <c r="DT55" s="695"/>
      <c r="DU55" s="695"/>
      <c r="DV55" s="695"/>
      <c r="DW55" s="695"/>
      <c r="DX55" s="695"/>
      <c r="DY55" s="695"/>
      <c r="DZ55" s="695"/>
      <c r="EA55" s="695"/>
      <c r="EB55" s="695"/>
      <c r="EC55" s="695"/>
      <c r="ED55" s="695"/>
      <c r="EE55" s="695"/>
      <c r="EF55" s="695"/>
      <c r="EG55" s="695"/>
      <c r="EH55" s="695"/>
      <c r="EI55" s="695"/>
      <c r="EJ55" s="695"/>
      <c r="EK55" s="695"/>
      <c r="EL55" s="695"/>
      <c r="EM55" s="695"/>
      <c r="EN55" s="695"/>
      <c r="EO55" s="695"/>
      <c r="EP55" s="695"/>
      <c r="EQ55" s="695"/>
      <c r="ER55" s="695"/>
      <c r="ES55" s="695"/>
      <c r="ET55" s="695"/>
      <c r="EU55" s="695"/>
      <c r="EV55" s="695"/>
      <c r="EW55" s="695"/>
      <c r="EX55" s="695"/>
      <c r="EY55" s="695"/>
      <c r="EZ55" s="695"/>
      <c r="FA55" s="695"/>
      <c r="FB55" s="695"/>
      <c r="FC55" s="695"/>
      <c r="FD55" s="695"/>
      <c r="FE55" s="695"/>
      <c r="FF55" s="695"/>
      <c r="FG55" s="695"/>
      <c r="FH55" s="695"/>
      <c r="FI55" s="695"/>
      <c r="FJ55" s="695"/>
      <c r="FK55" s="695"/>
      <c r="FL55" s="695"/>
      <c r="FM55" s="695"/>
      <c r="FN55" s="695"/>
      <c r="FO55" s="695"/>
      <c r="FP55" s="695"/>
      <c r="FQ55" s="695"/>
      <c r="FR55" s="695"/>
      <c r="FS55" s="695"/>
      <c r="FT55" s="695"/>
      <c r="FU55" s="695"/>
      <c r="FV55" s="695"/>
      <c r="FW55" s="695"/>
      <c r="FX55" s="695"/>
      <c r="FY55" s="695"/>
      <c r="FZ55" s="695"/>
      <c r="GA55" s="695"/>
      <c r="GB55" s="695"/>
      <c r="GC55" s="695"/>
      <c r="GD55" s="695"/>
      <c r="GE55" s="695"/>
      <c r="GF55" s="695"/>
      <c r="GG55" s="695"/>
      <c r="GH55" s="695"/>
      <c r="GI55" s="695"/>
      <c r="GJ55" s="695"/>
      <c r="GK55" s="695"/>
      <c r="GL55" s="695"/>
      <c r="GM55" s="695"/>
      <c r="GN55" s="695"/>
    </row>
    <row r="56" spans="1:196" s="35" customFormat="1" ht="14.4">
      <c r="A56" s="695"/>
      <c r="B56" s="695"/>
      <c r="C56" s="580" t="s">
        <v>774</v>
      </c>
      <c r="D56" s="580" t="s">
        <v>799</v>
      </c>
      <c r="E56" s="580" t="s">
        <v>800</v>
      </c>
      <c r="F56" s="579" t="s">
        <v>812</v>
      </c>
      <c r="G56" s="700"/>
      <c r="H56" s="700">
        <v>0.358184</v>
      </c>
      <c r="I56" s="700">
        <v>0.358184</v>
      </c>
      <c r="J56" s="579" t="s">
        <v>806</v>
      </c>
      <c r="O56" s="35" t="s">
        <v>1156</v>
      </c>
      <c r="S56" s="695"/>
      <c r="T56" s="695"/>
      <c r="U56" s="695"/>
      <c r="V56" s="695"/>
      <c r="W56" s="695"/>
      <c r="X56" s="695"/>
      <c r="Y56" s="695"/>
      <c r="Z56" s="695"/>
      <c r="AA56" s="695"/>
      <c r="AB56" s="695"/>
      <c r="AC56" s="695"/>
      <c r="AD56" s="695"/>
      <c r="AE56" s="695"/>
      <c r="AF56" s="695"/>
      <c r="AG56" s="695"/>
      <c r="AH56" s="695"/>
      <c r="AI56" s="695"/>
      <c r="AJ56" s="695"/>
      <c r="AK56" s="695"/>
      <c r="AL56" s="695"/>
      <c r="AM56" s="695"/>
      <c r="AN56" s="695"/>
      <c r="AO56" s="695"/>
      <c r="AP56" s="695"/>
      <c r="AQ56" s="695"/>
      <c r="AR56" s="695"/>
      <c r="AS56" s="695"/>
      <c r="AT56" s="695"/>
      <c r="AU56" s="695"/>
      <c r="AV56" s="695"/>
      <c r="AW56" s="695"/>
      <c r="AX56" s="695"/>
      <c r="AY56" s="695"/>
      <c r="AZ56" s="695"/>
      <c r="BA56" s="695"/>
      <c r="BB56" s="695"/>
      <c r="BC56" s="695"/>
      <c r="BD56" s="695"/>
      <c r="BE56" s="695"/>
      <c r="BF56" s="695"/>
      <c r="BG56" s="695"/>
      <c r="BH56" s="695"/>
      <c r="BI56" s="695"/>
      <c r="BJ56" s="695"/>
      <c r="BK56" s="695"/>
      <c r="BL56" s="695"/>
      <c r="BM56" s="695"/>
      <c r="BN56" s="695"/>
      <c r="BO56" s="695"/>
      <c r="BP56" s="695"/>
      <c r="BQ56" s="695"/>
      <c r="BR56" s="695"/>
      <c r="BS56" s="695"/>
      <c r="BT56" s="695"/>
      <c r="BU56" s="695"/>
      <c r="BV56" s="695"/>
      <c r="BW56" s="695"/>
      <c r="BX56" s="695"/>
      <c r="BY56" s="695"/>
      <c r="BZ56" s="695"/>
      <c r="CA56" s="695"/>
      <c r="CB56" s="695"/>
      <c r="CC56" s="695"/>
      <c r="CD56" s="695"/>
      <c r="CE56" s="695"/>
      <c r="CF56" s="695"/>
      <c r="CG56" s="695"/>
      <c r="CH56" s="695"/>
      <c r="CI56" s="695"/>
      <c r="CJ56" s="695"/>
      <c r="CK56" s="695"/>
      <c r="CL56" s="695"/>
      <c r="CM56" s="695"/>
      <c r="CN56" s="695"/>
      <c r="CO56" s="695"/>
      <c r="CP56" s="695"/>
      <c r="CQ56" s="695"/>
      <c r="CR56" s="695"/>
      <c r="CS56" s="695"/>
      <c r="CT56" s="695"/>
      <c r="CU56" s="695"/>
      <c r="CV56" s="695"/>
      <c r="CW56" s="695"/>
      <c r="CX56" s="695"/>
      <c r="CY56" s="695"/>
      <c r="CZ56" s="695"/>
      <c r="DA56" s="695"/>
      <c r="DB56" s="695"/>
      <c r="DC56" s="695"/>
      <c r="DD56" s="695"/>
      <c r="DE56" s="695"/>
      <c r="DF56" s="695"/>
      <c r="DG56" s="695"/>
      <c r="DH56" s="695"/>
      <c r="DI56" s="695"/>
      <c r="DJ56" s="695"/>
      <c r="DK56" s="695"/>
      <c r="DL56" s="695"/>
      <c r="DM56" s="695"/>
      <c r="DN56" s="695"/>
      <c r="DO56" s="695"/>
      <c r="DP56" s="695"/>
      <c r="DQ56" s="695"/>
      <c r="DR56" s="695"/>
      <c r="DS56" s="695"/>
      <c r="DT56" s="695"/>
      <c r="DU56" s="695"/>
      <c r="DV56" s="695"/>
      <c r="DW56" s="695"/>
      <c r="DX56" s="695"/>
      <c r="DY56" s="695"/>
      <c r="DZ56" s="695"/>
      <c r="EA56" s="695"/>
      <c r="EB56" s="695"/>
      <c r="EC56" s="695"/>
      <c r="ED56" s="695"/>
      <c r="EE56" s="695"/>
      <c r="EF56" s="695"/>
      <c r="EG56" s="695"/>
      <c r="EH56" s="695"/>
      <c r="EI56" s="695"/>
      <c r="EJ56" s="695"/>
      <c r="EK56" s="695"/>
      <c r="EL56" s="695"/>
      <c r="EM56" s="695"/>
      <c r="EN56" s="695"/>
      <c r="EO56" s="695"/>
      <c r="EP56" s="695"/>
      <c r="EQ56" s="695"/>
      <c r="ER56" s="695"/>
      <c r="ES56" s="695"/>
      <c r="ET56" s="695"/>
      <c r="EU56" s="695"/>
      <c r="EV56" s="695"/>
      <c r="EW56" s="695"/>
      <c r="EX56" s="695"/>
      <c r="EY56" s="695"/>
      <c r="EZ56" s="695"/>
      <c r="FA56" s="695"/>
      <c r="FB56" s="695"/>
      <c r="FC56" s="695"/>
      <c r="FD56" s="695"/>
      <c r="FE56" s="695"/>
      <c r="FF56" s="695"/>
      <c r="FG56" s="695"/>
      <c r="FH56" s="695"/>
      <c r="FI56" s="695"/>
      <c r="FJ56" s="695"/>
      <c r="FK56" s="695"/>
      <c r="FL56" s="695"/>
      <c r="FM56" s="695"/>
      <c r="FN56" s="695"/>
      <c r="FO56" s="695"/>
      <c r="FP56" s="695"/>
      <c r="FQ56" s="695"/>
      <c r="FR56" s="695"/>
      <c r="FS56" s="695"/>
      <c r="FT56" s="695"/>
      <c r="FU56" s="695"/>
      <c r="FV56" s="695"/>
      <c r="FW56" s="695"/>
      <c r="FX56" s="695"/>
      <c r="FY56" s="695"/>
      <c r="FZ56" s="695"/>
      <c r="GA56" s="695"/>
      <c r="GB56" s="695"/>
      <c r="GC56" s="695"/>
      <c r="GD56" s="695"/>
      <c r="GE56" s="695"/>
      <c r="GF56" s="695"/>
      <c r="GG56" s="695"/>
      <c r="GH56" s="695"/>
      <c r="GI56" s="695"/>
      <c r="GJ56" s="695"/>
      <c r="GK56" s="695"/>
      <c r="GL56" s="695"/>
      <c r="GM56" s="695"/>
      <c r="GN56" s="695"/>
    </row>
    <row r="57" spans="1:196" s="35" customFormat="1" ht="14.4">
      <c r="A57" s="695"/>
      <c r="B57" s="695"/>
      <c r="C57" s="580" t="s">
        <v>774</v>
      </c>
      <c r="D57" s="580" t="s">
        <v>799</v>
      </c>
      <c r="E57" s="580" t="s">
        <v>800</v>
      </c>
      <c r="F57" s="580" t="s">
        <v>839</v>
      </c>
      <c r="G57" s="691"/>
      <c r="H57" s="691">
        <v>0.358184</v>
      </c>
      <c r="I57" s="691">
        <v>0.358184</v>
      </c>
      <c r="J57" s="579" t="s">
        <v>806</v>
      </c>
      <c r="O57" s="35" t="s">
        <v>1155</v>
      </c>
      <c r="S57" s="695"/>
      <c r="T57" s="695"/>
      <c r="U57" s="695"/>
      <c r="V57" s="695"/>
      <c r="W57" s="695"/>
      <c r="X57" s="695"/>
      <c r="Y57" s="695"/>
      <c r="Z57" s="695"/>
      <c r="AA57" s="695"/>
      <c r="AB57" s="695"/>
      <c r="AC57" s="695"/>
      <c r="AD57" s="695"/>
      <c r="AE57" s="695"/>
      <c r="AF57" s="695"/>
      <c r="AG57" s="695"/>
      <c r="AH57" s="695"/>
      <c r="AI57" s="695"/>
      <c r="AJ57" s="695"/>
      <c r="AK57" s="695"/>
      <c r="AL57" s="695"/>
      <c r="AM57" s="695"/>
      <c r="AN57" s="695"/>
      <c r="AO57" s="695"/>
      <c r="AP57" s="695"/>
      <c r="AQ57" s="695"/>
      <c r="AR57" s="695"/>
      <c r="AS57" s="695"/>
      <c r="AT57" s="695"/>
      <c r="AU57" s="695"/>
      <c r="AV57" s="695"/>
      <c r="AW57" s="695"/>
      <c r="AX57" s="695"/>
      <c r="AY57" s="695"/>
      <c r="AZ57" s="695"/>
      <c r="BA57" s="695"/>
      <c r="BB57" s="695"/>
      <c r="BC57" s="695"/>
      <c r="BD57" s="695"/>
      <c r="BE57" s="695"/>
      <c r="BF57" s="695"/>
      <c r="BG57" s="695"/>
      <c r="BH57" s="695"/>
      <c r="BI57" s="695"/>
      <c r="BJ57" s="695"/>
      <c r="BK57" s="695"/>
      <c r="BL57" s="695"/>
      <c r="BM57" s="695"/>
      <c r="BN57" s="695"/>
      <c r="BO57" s="695"/>
      <c r="BP57" s="695"/>
      <c r="BQ57" s="695"/>
      <c r="BR57" s="695"/>
      <c r="BS57" s="695"/>
      <c r="BT57" s="695"/>
      <c r="BU57" s="695"/>
      <c r="BV57" s="695"/>
      <c r="BW57" s="695"/>
      <c r="BX57" s="695"/>
      <c r="BY57" s="695"/>
      <c r="BZ57" s="695"/>
      <c r="CA57" s="695"/>
      <c r="CB57" s="695"/>
      <c r="CC57" s="695"/>
      <c r="CD57" s="695"/>
      <c r="CE57" s="695"/>
      <c r="CF57" s="695"/>
      <c r="CG57" s="695"/>
      <c r="CH57" s="695"/>
      <c r="CI57" s="695"/>
      <c r="CJ57" s="695"/>
      <c r="CK57" s="695"/>
      <c r="CL57" s="695"/>
      <c r="CM57" s="695"/>
      <c r="CN57" s="695"/>
      <c r="CO57" s="695"/>
      <c r="CP57" s="695"/>
      <c r="CQ57" s="695"/>
      <c r="CR57" s="695"/>
      <c r="CS57" s="695"/>
      <c r="CT57" s="695"/>
      <c r="CU57" s="695"/>
      <c r="CV57" s="695"/>
      <c r="CW57" s="695"/>
      <c r="CX57" s="695"/>
      <c r="CY57" s="695"/>
      <c r="CZ57" s="695"/>
      <c r="DA57" s="695"/>
      <c r="DB57" s="695"/>
      <c r="DC57" s="695"/>
      <c r="DD57" s="695"/>
      <c r="DE57" s="695"/>
      <c r="DF57" s="695"/>
      <c r="DG57" s="695"/>
      <c r="DH57" s="695"/>
      <c r="DI57" s="695"/>
      <c r="DJ57" s="695"/>
      <c r="DK57" s="695"/>
      <c r="DL57" s="695"/>
      <c r="DM57" s="695"/>
      <c r="DN57" s="695"/>
      <c r="DO57" s="695"/>
      <c r="DP57" s="695"/>
      <c r="DQ57" s="695"/>
      <c r="DR57" s="695"/>
      <c r="DS57" s="695"/>
      <c r="DT57" s="695"/>
      <c r="DU57" s="695"/>
      <c r="DV57" s="695"/>
      <c r="DW57" s="695"/>
      <c r="DX57" s="695"/>
      <c r="DY57" s="695"/>
      <c r="DZ57" s="695"/>
      <c r="EA57" s="695"/>
      <c r="EB57" s="695"/>
      <c r="EC57" s="695"/>
      <c r="ED57" s="695"/>
      <c r="EE57" s="695"/>
      <c r="EF57" s="695"/>
      <c r="EG57" s="695"/>
      <c r="EH57" s="695"/>
      <c r="EI57" s="695"/>
      <c r="EJ57" s="695"/>
      <c r="EK57" s="695"/>
      <c r="EL57" s="695"/>
      <c r="EM57" s="695"/>
      <c r="EN57" s="695"/>
      <c r="EO57" s="695"/>
      <c r="EP57" s="695"/>
      <c r="EQ57" s="695"/>
      <c r="ER57" s="695"/>
      <c r="ES57" s="695"/>
      <c r="ET57" s="695"/>
      <c r="EU57" s="695"/>
      <c r="EV57" s="695"/>
      <c r="EW57" s="695"/>
      <c r="EX57" s="695"/>
      <c r="EY57" s="695"/>
      <c r="EZ57" s="695"/>
      <c r="FA57" s="695"/>
      <c r="FB57" s="695"/>
      <c r="FC57" s="695"/>
      <c r="FD57" s="695"/>
      <c r="FE57" s="695"/>
      <c r="FF57" s="695"/>
      <c r="FG57" s="695"/>
      <c r="FH57" s="695"/>
      <c r="FI57" s="695"/>
      <c r="FJ57" s="695"/>
      <c r="FK57" s="695"/>
      <c r="FL57" s="695"/>
      <c r="FM57" s="695"/>
      <c r="FN57" s="695"/>
      <c r="FO57" s="695"/>
      <c r="FP57" s="695"/>
      <c r="FQ57" s="695"/>
      <c r="FR57" s="695"/>
      <c r="FS57" s="695"/>
      <c r="FT57" s="695"/>
      <c r="FU57" s="695"/>
      <c r="FV57" s="695"/>
      <c r="FW57" s="695"/>
      <c r="FX57" s="695"/>
      <c r="FY57" s="695"/>
      <c r="FZ57" s="695"/>
      <c r="GA57" s="695"/>
      <c r="GB57" s="695"/>
      <c r="GC57" s="695"/>
      <c r="GD57" s="695"/>
      <c r="GE57" s="695"/>
      <c r="GF57" s="695"/>
      <c r="GG57" s="695"/>
      <c r="GH57" s="695"/>
      <c r="GI57" s="695"/>
      <c r="GJ57" s="695"/>
      <c r="GK57" s="695"/>
      <c r="GL57" s="695"/>
      <c r="GM57" s="695"/>
      <c r="GN57" s="695"/>
    </row>
    <row r="58" spans="1:196" s="35" customFormat="1" ht="14.4">
      <c r="A58" s="695"/>
      <c r="B58" s="695"/>
      <c r="C58" s="580" t="s">
        <v>774</v>
      </c>
      <c r="D58" s="580" t="s">
        <v>799</v>
      </c>
      <c r="E58" s="580" t="s">
        <v>800</v>
      </c>
      <c r="F58" s="579" t="s">
        <v>840</v>
      </c>
      <c r="G58" s="700"/>
      <c r="H58" s="700">
        <v>0.358184</v>
      </c>
      <c r="I58" s="700">
        <v>0.358184</v>
      </c>
      <c r="J58" s="579" t="s">
        <v>806</v>
      </c>
      <c r="O58" s="35" t="s">
        <v>1154</v>
      </c>
      <c r="S58" s="695"/>
      <c r="T58" s="695"/>
      <c r="U58" s="695"/>
      <c r="V58" s="695"/>
      <c r="W58" s="695"/>
      <c r="X58" s="695"/>
      <c r="Y58" s="695"/>
      <c r="Z58" s="695"/>
      <c r="AA58" s="695"/>
      <c r="AB58" s="695"/>
      <c r="AC58" s="695"/>
      <c r="AD58" s="695"/>
      <c r="AE58" s="695"/>
      <c r="AF58" s="695"/>
      <c r="AG58" s="695"/>
      <c r="AH58" s="695"/>
      <c r="AI58" s="695"/>
      <c r="AJ58" s="695"/>
      <c r="AK58" s="695"/>
      <c r="AL58" s="695"/>
      <c r="AM58" s="695"/>
      <c r="AN58" s="695"/>
      <c r="AO58" s="695"/>
      <c r="AP58" s="695"/>
      <c r="AQ58" s="695"/>
      <c r="AR58" s="695"/>
      <c r="AS58" s="695"/>
      <c r="AT58" s="695"/>
      <c r="AU58" s="695"/>
      <c r="AV58" s="695"/>
      <c r="AW58" s="695"/>
      <c r="AX58" s="695"/>
      <c r="AY58" s="695"/>
      <c r="AZ58" s="695"/>
      <c r="BA58" s="695"/>
      <c r="BB58" s="695"/>
      <c r="BC58" s="695"/>
      <c r="BD58" s="695"/>
      <c r="BE58" s="695"/>
      <c r="BF58" s="695"/>
      <c r="BG58" s="695"/>
      <c r="BH58" s="695"/>
      <c r="BI58" s="695"/>
      <c r="BJ58" s="695"/>
      <c r="BK58" s="695"/>
      <c r="BL58" s="695"/>
      <c r="BM58" s="695"/>
      <c r="BN58" s="695"/>
      <c r="BO58" s="695"/>
      <c r="BP58" s="695"/>
      <c r="BQ58" s="695"/>
      <c r="BR58" s="695"/>
      <c r="BS58" s="695"/>
      <c r="BT58" s="695"/>
      <c r="BU58" s="695"/>
      <c r="BV58" s="695"/>
      <c r="BW58" s="695"/>
      <c r="BX58" s="695"/>
      <c r="BY58" s="695"/>
      <c r="BZ58" s="695"/>
      <c r="CA58" s="695"/>
      <c r="CB58" s="695"/>
      <c r="CC58" s="695"/>
      <c r="CD58" s="695"/>
      <c r="CE58" s="695"/>
      <c r="CF58" s="695"/>
      <c r="CG58" s="695"/>
      <c r="CH58" s="695"/>
      <c r="CI58" s="695"/>
      <c r="CJ58" s="695"/>
      <c r="CK58" s="695"/>
      <c r="CL58" s="695"/>
      <c r="CM58" s="695"/>
      <c r="CN58" s="695"/>
      <c r="CO58" s="695"/>
      <c r="CP58" s="695"/>
      <c r="CQ58" s="695"/>
      <c r="CR58" s="695"/>
      <c r="CS58" s="695"/>
      <c r="CT58" s="695"/>
      <c r="CU58" s="695"/>
      <c r="CV58" s="695"/>
      <c r="CW58" s="695"/>
      <c r="CX58" s="695"/>
      <c r="CY58" s="695"/>
      <c r="CZ58" s="695"/>
      <c r="DA58" s="695"/>
      <c r="DB58" s="695"/>
      <c r="DC58" s="695"/>
      <c r="DD58" s="695"/>
      <c r="DE58" s="695"/>
      <c r="DF58" s="695"/>
      <c r="DG58" s="695"/>
      <c r="DH58" s="695"/>
      <c r="DI58" s="695"/>
      <c r="DJ58" s="695"/>
      <c r="DK58" s="695"/>
      <c r="DL58" s="695"/>
      <c r="DM58" s="695"/>
      <c r="DN58" s="695"/>
      <c r="DO58" s="695"/>
      <c r="DP58" s="695"/>
      <c r="DQ58" s="695"/>
      <c r="DR58" s="695"/>
      <c r="DS58" s="695"/>
      <c r="DT58" s="695"/>
      <c r="DU58" s="695"/>
      <c r="DV58" s="695"/>
      <c r="DW58" s="695"/>
      <c r="DX58" s="695"/>
      <c r="DY58" s="695"/>
      <c r="DZ58" s="695"/>
      <c r="EA58" s="695"/>
      <c r="EB58" s="695"/>
      <c r="EC58" s="695"/>
      <c r="ED58" s="695"/>
      <c r="EE58" s="695"/>
      <c r="EF58" s="695"/>
      <c r="EG58" s="695"/>
      <c r="EH58" s="695"/>
      <c r="EI58" s="695"/>
      <c r="EJ58" s="695"/>
      <c r="EK58" s="695"/>
      <c r="EL58" s="695"/>
      <c r="EM58" s="695"/>
      <c r="EN58" s="695"/>
      <c r="EO58" s="695"/>
      <c r="EP58" s="695"/>
      <c r="EQ58" s="695"/>
      <c r="ER58" s="695"/>
      <c r="ES58" s="695"/>
      <c r="ET58" s="695"/>
      <c r="EU58" s="695"/>
      <c r="EV58" s="695"/>
      <c r="EW58" s="695"/>
      <c r="EX58" s="695"/>
      <c r="EY58" s="695"/>
      <c r="EZ58" s="695"/>
      <c r="FA58" s="695"/>
      <c r="FB58" s="695"/>
      <c r="FC58" s="695"/>
      <c r="FD58" s="695"/>
      <c r="FE58" s="695"/>
      <c r="FF58" s="695"/>
      <c r="FG58" s="695"/>
      <c r="FH58" s="695"/>
      <c r="FI58" s="695"/>
      <c r="FJ58" s="695"/>
      <c r="FK58" s="695"/>
      <c r="FL58" s="695"/>
      <c r="FM58" s="695"/>
      <c r="FN58" s="695"/>
      <c r="FO58" s="695"/>
      <c r="FP58" s="695"/>
      <c r="FQ58" s="695"/>
      <c r="FR58" s="695"/>
      <c r="FS58" s="695"/>
      <c r="FT58" s="695"/>
      <c r="FU58" s="695"/>
      <c r="FV58" s="695"/>
      <c r="FW58" s="695"/>
      <c r="FX58" s="695"/>
      <c r="FY58" s="695"/>
      <c r="FZ58" s="695"/>
      <c r="GA58" s="695"/>
      <c r="GB58" s="695"/>
      <c r="GC58" s="695"/>
      <c r="GD58" s="695"/>
      <c r="GE58" s="695"/>
      <c r="GF58" s="695"/>
      <c r="GG58" s="695"/>
      <c r="GH58" s="695"/>
      <c r="GI58" s="695"/>
      <c r="GJ58" s="695"/>
      <c r="GK58" s="695"/>
      <c r="GL58" s="695"/>
      <c r="GM58" s="695"/>
      <c r="GN58" s="695"/>
    </row>
    <row r="59" spans="1:196" s="35" customFormat="1" ht="14.4">
      <c r="A59" s="695"/>
      <c r="B59" s="695"/>
      <c r="C59" s="579" t="s">
        <v>774</v>
      </c>
      <c r="D59" s="579" t="s">
        <v>799</v>
      </c>
      <c r="E59" s="579" t="s">
        <v>800</v>
      </c>
      <c r="F59" s="580" t="s">
        <v>841</v>
      </c>
      <c r="G59" s="700"/>
      <c r="H59" s="700">
        <v>0.358184</v>
      </c>
      <c r="I59" s="700">
        <v>0.358184</v>
      </c>
      <c r="J59" s="579" t="s">
        <v>806</v>
      </c>
      <c r="O59" s="35" t="s">
        <v>1153</v>
      </c>
      <c r="S59" s="695"/>
      <c r="T59" s="695"/>
      <c r="U59" s="695"/>
      <c r="V59" s="695"/>
      <c r="W59" s="695"/>
      <c r="X59" s="695"/>
      <c r="Y59" s="695"/>
      <c r="Z59" s="695"/>
      <c r="AA59" s="695"/>
      <c r="AB59" s="695"/>
      <c r="AC59" s="695"/>
      <c r="AD59" s="695"/>
      <c r="AE59" s="695"/>
      <c r="AF59" s="695"/>
      <c r="AG59" s="695"/>
      <c r="AH59" s="695"/>
      <c r="AI59" s="695"/>
      <c r="AJ59" s="695"/>
      <c r="AK59" s="695"/>
      <c r="AL59" s="695"/>
      <c r="AM59" s="695"/>
      <c r="AN59" s="695"/>
      <c r="AO59" s="695"/>
      <c r="AP59" s="695"/>
      <c r="AQ59" s="695"/>
      <c r="AR59" s="695"/>
      <c r="AS59" s="695"/>
      <c r="AT59" s="695"/>
      <c r="AU59" s="695"/>
      <c r="AV59" s="695"/>
      <c r="AW59" s="695"/>
      <c r="AX59" s="695"/>
      <c r="AY59" s="695"/>
      <c r="AZ59" s="695"/>
      <c r="BA59" s="695"/>
      <c r="BB59" s="695"/>
      <c r="BC59" s="695"/>
      <c r="BD59" s="695"/>
      <c r="BE59" s="695"/>
      <c r="BF59" s="695"/>
      <c r="BG59" s="695"/>
      <c r="BH59" s="695"/>
      <c r="BI59" s="695"/>
      <c r="BJ59" s="695"/>
      <c r="BK59" s="695"/>
      <c r="BL59" s="695"/>
      <c r="BM59" s="695"/>
      <c r="BN59" s="695"/>
      <c r="BO59" s="695"/>
      <c r="BP59" s="695"/>
      <c r="BQ59" s="695"/>
      <c r="BR59" s="695"/>
      <c r="BS59" s="695"/>
      <c r="BT59" s="695"/>
      <c r="BU59" s="695"/>
      <c r="BV59" s="695"/>
      <c r="BW59" s="695"/>
      <c r="BX59" s="695"/>
      <c r="BY59" s="695"/>
      <c r="BZ59" s="695"/>
      <c r="CA59" s="695"/>
      <c r="CB59" s="695"/>
      <c r="CC59" s="695"/>
      <c r="CD59" s="695"/>
      <c r="CE59" s="695"/>
      <c r="CF59" s="695"/>
      <c r="CG59" s="695"/>
      <c r="CH59" s="695"/>
      <c r="CI59" s="695"/>
      <c r="CJ59" s="695"/>
      <c r="CK59" s="695"/>
      <c r="CL59" s="695"/>
      <c r="CM59" s="695"/>
      <c r="CN59" s="695"/>
      <c r="CO59" s="695"/>
      <c r="CP59" s="695"/>
      <c r="CQ59" s="695"/>
      <c r="CR59" s="695"/>
      <c r="CS59" s="695"/>
      <c r="CT59" s="695"/>
      <c r="CU59" s="695"/>
      <c r="CV59" s="695"/>
      <c r="CW59" s="695"/>
      <c r="CX59" s="695"/>
      <c r="CY59" s="695"/>
      <c r="CZ59" s="695"/>
      <c r="DA59" s="695"/>
      <c r="DB59" s="695"/>
      <c r="DC59" s="695"/>
      <c r="DD59" s="695"/>
      <c r="DE59" s="695"/>
      <c r="DF59" s="695"/>
      <c r="DG59" s="695"/>
      <c r="DH59" s="695"/>
      <c r="DI59" s="695"/>
      <c r="DJ59" s="695"/>
      <c r="DK59" s="695"/>
      <c r="DL59" s="695"/>
      <c r="DM59" s="695"/>
      <c r="DN59" s="695"/>
      <c r="DO59" s="695"/>
      <c r="DP59" s="695"/>
      <c r="DQ59" s="695"/>
      <c r="DR59" s="695"/>
      <c r="DS59" s="695"/>
      <c r="DT59" s="695"/>
      <c r="DU59" s="695"/>
      <c r="DV59" s="695"/>
      <c r="DW59" s="695"/>
      <c r="DX59" s="695"/>
      <c r="DY59" s="695"/>
      <c r="DZ59" s="695"/>
      <c r="EA59" s="695"/>
      <c r="EB59" s="695"/>
      <c r="EC59" s="695"/>
      <c r="ED59" s="695"/>
      <c r="EE59" s="695"/>
      <c r="EF59" s="695"/>
      <c r="EG59" s="695"/>
      <c r="EH59" s="695"/>
      <c r="EI59" s="695"/>
      <c r="EJ59" s="695"/>
      <c r="EK59" s="695"/>
      <c r="EL59" s="695"/>
      <c r="EM59" s="695"/>
      <c r="EN59" s="695"/>
      <c r="EO59" s="695"/>
      <c r="EP59" s="695"/>
      <c r="EQ59" s="695"/>
      <c r="ER59" s="695"/>
      <c r="ES59" s="695"/>
      <c r="ET59" s="695"/>
      <c r="EU59" s="695"/>
      <c r="EV59" s="695"/>
      <c r="EW59" s="695"/>
      <c r="EX59" s="695"/>
      <c r="EY59" s="695"/>
      <c r="EZ59" s="695"/>
      <c r="FA59" s="695"/>
      <c r="FB59" s="695"/>
      <c r="FC59" s="695"/>
      <c r="FD59" s="695"/>
      <c r="FE59" s="695"/>
      <c r="FF59" s="695"/>
      <c r="FG59" s="695"/>
      <c r="FH59" s="695"/>
      <c r="FI59" s="695"/>
      <c r="FJ59" s="695"/>
      <c r="FK59" s="695"/>
      <c r="FL59" s="695"/>
      <c r="FM59" s="695"/>
      <c r="FN59" s="695"/>
      <c r="FO59" s="695"/>
      <c r="FP59" s="695"/>
      <c r="FQ59" s="695"/>
      <c r="FR59" s="695"/>
      <c r="FS59" s="695"/>
      <c r="FT59" s="695"/>
      <c r="FU59" s="695"/>
      <c r="FV59" s="695"/>
      <c r="FW59" s="695"/>
      <c r="FX59" s="695"/>
      <c r="FY59" s="695"/>
      <c r="FZ59" s="695"/>
      <c r="GA59" s="695"/>
      <c r="GB59" s="695"/>
      <c r="GC59" s="695"/>
      <c r="GD59" s="695"/>
      <c r="GE59" s="695"/>
      <c r="GF59" s="695"/>
      <c r="GG59" s="695"/>
      <c r="GH59" s="695"/>
      <c r="GI59" s="695"/>
      <c r="GJ59" s="695"/>
      <c r="GK59" s="695"/>
      <c r="GL59" s="695"/>
      <c r="GM59" s="695"/>
      <c r="GN59" s="695"/>
    </row>
    <row r="60" spans="1:196" s="35" customFormat="1" ht="14.4">
      <c r="A60" s="695"/>
      <c r="B60" s="695"/>
      <c r="C60" s="580" t="s">
        <v>774</v>
      </c>
      <c r="D60" s="580" t="s">
        <v>799</v>
      </c>
      <c r="E60" s="580" t="s">
        <v>800</v>
      </c>
      <c r="F60" s="580" t="s">
        <v>842</v>
      </c>
      <c r="G60" s="691"/>
      <c r="H60" s="691">
        <v>0.358184</v>
      </c>
      <c r="I60" s="691">
        <v>0.358184</v>
      </c>
      <c r="J60" s="579" t="s">
        <v>806</v>
      </c>
      <c r="O60" s="35" t="s">
        <v>1152</v>
      </c>
      <c r="S60" s="695"/>
      <c r="T60" s="695"/>
      <c r="U60" s="695"/>
      <c r="V60" s="695"/>
      <c r="W60" s="695"/>
      <c r="X60" s="695"/>
      <c r="Y60" s="695"/>
      <c r="Z60" s="695"/>
      <c r="AA60" s="695"/>
      <c r="AB60" s="695"/>
      <c r="AC60" s="695"/>
      <c r="AD60" s="695"/>
      <c r="AE60" s="695"/>
      <c r="AF60" s="695"/>
      <c r="AG60" s="695"/>
      <c r="AH60" s="695"/>
      <c r="AI60" s="695"/>
      <c r="AJ60" s="695"/>
      <c r="AK60" s="695"/>
      <c r="AL60" s="695"/>
      <c r="AM60" s="695"/>
      <c r="AN60" s="695"/>
      <c r="AO60" s="695"/>
      <c r="AP60" s="695"/>
      <c r="AQ60" s="695"/>
      <c r="AR60" s="695"/>
      <c r="AS60" s="695"/>
      <c r="AT60" s="695"/>
      <c r="AU60" s="695"/>
      <c r="AV60" s="695"/>
      <c r="AW60" s="695"/>
      <c r="AX60" s="695"/>
      <c r="AY60" s="695"/>
      <c r="AZ60" s="695"/>
      <c r="BA60" s="695"/>
      <c r="BB60" s="695"/>
      <c r="BC60" s="695"/>
      <c r="BD60" s="695"/>
      <c r="BE60" s="695"/>
      <c r="BF60" s="695"/>
      <c r="BG60" s="695"/>
      <c r="BH60" s="695"/>
      <c r="BI60" s="695"/>
      <c r="BJ60" s="695"/>
      <c r="BK60" s="695"/>
      <c r="BL60" s="695"/>
      <c r="BM60" s="695"/>
      <c r="BN60" s="695"/>
      <c r="BO60" s="695"/>
      <c r="BP60" s="695"/>
      <c r="BQ60" s="695"/>
      <c r="BR60" s="695"/>
      <c r="BS60" s="695"/>
      <c r="BT60" s="695"/>
      <c r="BU60" s="695"/>
      <c r="BV60" s="695"/>
      <c r="BW60" s="695"/>
      <c r="BX60" s="695"/>
      <c r="BY60" s="695"/>
      <c r="BZ60" s="695"/>
      <c r="CA60" s="695"/>
      <c r="CB60" s="695"/>
      <c r="CC60" s="695"/>
      <c r="CD60" s="695"/>
      <c r="CE60" s="695"/>
      <c r="CF60" s="695"/>
      <c r="CG60" s="695"/>
      <c r="CH60" s="695"/>
      <c r="CI60" s="695"/>
      <c r="CJ60" s="695"/>
      <c r="CK60" s="695"/>
      <c r="CL60" s="695"/>
      <c r="CM60" s="695"/>
      <c r="CN60" s="695"/>
      <c r="CO60" s="695"/>
      <c r="CP60" s="695"/>
      <c r="CQ60" s="695"/>
      <c r="CR60" s="695"/>
      <c r="CS60" s="695"/>
      <c r="CT60" s="695"/>
      <c r="CU60" s="695"/>
      <c r="CV60" s="695"/>
      <c r="CW60" s="695"/>
      <c r="CX60" s="695"/>
      <c r="CY60" s="695"/>
      <c r="CZ60" s="695"/>
      <c r="DA60" s="695"/>
      <c r="DB60" s="695"/>
      <c r="DC60" s="695"/>
      <c r="DD60" s="695"/>
      <c r="DE60" s="695"/>
      <c r="DF60" s="695"/>
      <c r="DG60" s="695"/>
      <c r="DH60" s="695"/>
      <c r="DI60" s="695"/>
      <c r="DJ60" s="695"/>
      <c r="DK60" s="695"/>
      <c r="DL60" s="695"/>
      <c r="DM60" s="695"/>
      <c r="DN60" s="695"/>
      <c r="DO60" s="695"/>
      <c r="DP60" s="695"/>
      <c r="DQ60" s="695"/>
      <c r="DR60" s="695"/>
      <c r="DS60" s="695"/>
      <c r="DT60" s="695"/>
      <c r="DU60" s="695"/>
      <c r="DV60" s="695"/>
      <c r="DW60" s="695"/>
      <c r="DX60" s="695"/>
      <c r="DY60" s="695"/>
      <c r="DZ60" s="695"/>
      <c r="EA60" s="695"/>
      <c r="EB60" s="695"/>
      <c r="EC60" s="695"/>
      <c r="ED60" s="695"/>
      <c r="EE60" s="695"/>
      <c r="EF60" s="695"/>
      <c r="EG60" s="695"/>
      <c r="EH60" s="695"/>
      <c r="EI60" s="695"/>
      <c r="EJ60" s="695"/>
      <c r="EK60" s="695"/>
      <c r="EL60" s="695"/>
      <c r="EM60" s="695"/>
      <c r="EN60" s="695"/>
      <c r="EO60" s="695"/>
      <c r="EP60" s="695"/>
      <c r="EQ60" s="695"/>
      <c r="ER60" s="695"/>
      <c r="ES60" s="695"/>
      <c r="ET60" s="695"/>
      <c r="EU60" s="695"/>
      <c r="EV60" s="695"/>
      <c r="EW60" s="695"/>
      <c r="EX60" s="695"/>
      <c r="EY60" s="695"/>
      <c r="EZ60" s="695"/>
      <c r="FA60" s="695"/>
      <c r="FB60" s="695"/>
      <c r="FC60" s="695"/>
      <c r="FD60" s="695"/>
      <c r="FE60" s="695"/>
      <c r="FF60" s="695"/>
      <c r="FG60" s="695"/>
      <c r="FH60" s="695"/>
      <c r="FI60" s="695"/>
      <c r="FJ60" s="695"/>
      <c r="FK60" s="695"/>
      <c r="FL60" s="695"/>
      <c r="FM60" s="695"/>
      <c r="FN60" s="695"/>
      <c r="FO60" s="695"/>
      <c r="FP60" s="695"/>
      <c r="FQ60" s="695"/>
      <c r="FR60" s="695"/>
      <c r="FS60" s="695"/>
      <c r="FT60" s="695"/>
      <c r="FU60" s="695"/>
      <c r="FV60" s="695"/>
      <c r="FW60" s="695"/>
      <c r="FX60" s="695"/>
      <c r="FY60" s="695"/>
      <c r="FZ60" s="695"/>
      <c r="GA60" s="695"/>
      <c r="GB60" s="695"/>
      <c r="GC60" s="695"/>
      <c r="GD60" s="695"/>
      <c r="GE60" s="695"/>
      <c r="GF60" s="695"/>
      <c r="GG60" s="695"/>
      <c r="GH60" s="695"/>
      <c r="GI60" s="695"/>
      <c r="GJ60" s="695"/>
      <c r="GK60" s="695"/>
      <c r="GL60" s="695"/>
      <c r="GM60" s="695"/>
      <c r="GN60" s="695"/>
    </row>
    <row r="61" spans="1:196" s="35" customFormat="1" ht="14.4">
      <c r="A61" s="695"/>
      <c r="B61" s="695"/>
      <c r="C61" s="579" t="s">
        <v>774</v>
      </c>
      <c r="D61" s="579" t="s">
        <v>799</v>
      </c>
      <c r="E61" s="579" t="s">
        <v>800</v>
      </c>
      <c r="F61" s="580" t="s">
        <v>843</v>
      </c>
      <c r="G61" s="691"/>
      <c r="H61" s="691">
        <v>0.358184</v>
      </c>
      <c r="I61" s="691">
        <v>0.358184</v>
      </c>
      <c r="J61" s="579" t="s">
        <v>806</v>
      </c>
      <c r="O61" s="35" t="s">
        <v>1151</v>
      </c>
      <c r="S61" s="695"/>
      <c r="T61" s="695"/>
      <c r="U61" s="695"/>
      <c r="V61" s="695"/>
      <c r="W61" s="695"/>
      <c r="X61" s="695"/>
      <c r="Y61" s="695"/>
      <c r="Z61" s="695"/>
      <c r="AA61" s="695"/>
      <c r="AB61" s="695"/>
      <c r="AC61" s="695"/>
      <c r="AD61" s="695"/>
      <c r="AE61" s="695"/>
      <c r="AF61" s="695"/>
      <c r="AG61" s="695"/>
      <c r="AH61" s="695"/>
      <c r="AI61" s="695"/>
      <c r="AJ61" s="695"/>
      <c r="AK61" s="695"/>
      <c r="AL61" s="695"/>
      <c r="AM61" s="695"/>
      <c r="AN61" s="695"/>
      <c r="AO61" s="695"/>
      <c r="AP61" s="695"/>
      <c r="AQ61" s="695"/>
      <c r="AR61" s="695"/>
      <c r="AS61" s="695"/>
      <c r="AT61" s="695"/>
      <c r="AU61" s="695"/>
      <c r="AV61" s="695"/>
      <c r="AW61" s="695"/>
      <c r="AX61" s="695"/>
      <c r="AY61" s="695"/>
      <c r="AZ61" s="695"/>
      <c r="BA61" s="695"/>
      <c r="BB61" s="695"/>
      <c r="BC61" s="695"/>
      <c r="BD61" s="695"/>
      <c r="BE61" s="695"/>
      <c r="BF61" s="695"/>
      <c r="BG61" s="695"/>
      <c r="BH61" s="695"/>
      <c r="BI61" s="695"/>
      <c r="BJ61" s="695"/>
      <c r="BK61" s="695"/>
      <c r="BL61" s="695"/>
      <c r="BM61" s="695"/>
      <c r="BN61" s="695"/>
      <c r="BO61" s="695"/>
      <c r="BP61" s="695"/>
      <c r="BQ61" s="695"/>
      <c r="BR61" s="695"/>
      <c r="BS61" s="695"/>
      <c r="BT61" s="695"/>
      <c r="BU61" s="695"/>
      <c r="BV61" s="695"/>
      <c r="BW61" s="695"/>
      <c r="BX61" s="695"/>
      <c r="BY61" s="695"/>
      <c r="BZ61" s="695"/>
      <c r="CA61" s="695"/>
      <c r="CB61" s="695"/>
      <c r="CC61" s="695"/>
      <c r="CD61" s="695"/>
      <c r="CE61" s="695"/>
      <c r="CF61" s="695"/>
      <c r="CG61" s="695"/>
      <c r="CH61" s="695"/>
      <c r="CI61" s="695"/>
      <c r="CJ61" s="695"/>
      <c r="CK61" s="695"/>
      <c r="CL61" s="695"/>
      <c r="CM61" s="695"/>
      <c r="CN61" s="695"/>
      <c r="CO61" s="695"/>
      <c r="CP61" s="695"/>
      <c r="CQ61" s="695"/>
      <c r="CR61" s="695"/>
      <c r="CS61" s="695"/>
      <c r="CT61" s="695"/>
      <c r="CU61" s="695"/>
      <c r="CV61" s="695"/>
      <c r="CW61" s="695"/>
      <c r="CX61" s="695"/>
      <c r="CY61" s="695"/>
      <c r="CZ61" s="695"/>
      <c r="DA61" s="695"/>
      <c r="DB61" s="695"/>
      <c r="DC61" s="695"/>
      <c r="DD61" s="695"/>
      <c r="DE61" s="695"/>
      <c r="DF61" s="695"/>
      <c r="DG61" s="695"/>
      <c r="DH61" s="695"/>
      <c r="DI61" s="695"/>
      <c r="DJ61" s="695"/>
      <c r="DK61" s="695"/>
      <c r="DL61" s="695"/>
      <c r="DM61" s="695"/>
      <c r="DN61" s="695"/>
      <c r="DO61" s="695"/>
      <c r="DP61" s="695"/>
      <c r="DQ61" s="695"/>
      <c r="DR61" s="695"/>
      <c r="DS61" s="695"/>
      <c r="DT61" s="695"/>
      <c r="DU61" s="695"/>
      <c r="DV61" s="695"/>
      <c r="DW61" s="695"/>
      <c r="DX61" s="695"/>
      <c r="DY61" s="695"/>
      <c r="DZ61" s="695"/>
      <c r="EA61" s="695"/>
      <c r="EB61" s="695"/>
      <c r="EC61" s="695"/>
      <c r="ED61" s="695"/>
      <c r="EE61" s="695"/>
      <c r="EF61" s="695"/>
      <c r="EG61" s="695"/>
      <c r="EH61" s="695"/>
      <c r="EI61" s="695"/>
      <c r="EJ61" s="695"/>
      <c r="EK61" s="695"/>
      <c r="EL61" s="695"/>
      <c r="EM61" s="695"/>
      <c r="EN61" s="695"/>
      <c r="EO61" s="695"/>
      <c r="EP61" s="695"/>
      <c r="EQ61" s="695"/>
      <c r="ER61" s="695"/>
      <c r="ES61" s="695"/>
      <c r="ET61" s="695"/>
      <c r="EU61" s="695"/>
      <c r="EV61" s="695"/>
      <c r="EW61" s="695"/>
      <c r="EX61" s="695"/>
      <c r="EY61" s="695"/>
      <c r="EZ61" s="695"/>
      <c r="FA61" s="695"/>
      <c r="FB61" s="695"/>
      <c r="FC61" s="695"/>
      <c r="FD61" s="695"/>
      <c r="FE61" s="695"/>
      <c r="FF61" s="695"/>
      <c r="FG61" s="695"/>
      <c r="FH61" s="695"/>
      <c r="FI61" s="695"/>
      <c r="FJ61" s="695"/>
      <c r="FK61" s="695"/>
      <c r="FL61" s="695"/>
      <c r="FM61" s="695"/>
      <c r="FN61" s="695"/>
      <c r="FO61" s="695"/>
      <c r="FP61" s="695"/>
      <c r="FQ61" s="695"/>
      <c r="FR61" s="695"/>
      <c r="FS61" s="695"/>
      <c r="FT61" s="695"/>
      <c r="FU61" s="695"/>
      <c r="FV61" s="695"/>
      <c r="FW61" s="695"/>
      <c r="FX61" s="695"/>
      <c r="FY61" s="695"/>
      <c r="FZ61" s="695"/>
      <c r="GA61" s="695"/>
      <c r="GB61" s="695"/>
      <c r="GC61" s="695"/>
      <c r="GD61" s="695"/>
      <c r="GE61" s="695"/>
      <c r="GF61" s="695"/>
      <c r="GG61" s="695"/>
      <c r="GH61" s="695"/>
      <c r="GI61" s="695"/>
      <c r="GJ61" s="695"/>
      <c r="GK61" s="695"/>
      <c r="GL61" s="695"/>
      <c r="GM61" s="695"/>
      <c r="GN61" s="695"/>
    </row>
    <row r="62" spans="1:196" s="35" customFormat="1" ht="14.4">
      <c r="A62" s="695"/>
      <c r="B62" s="695"/>
      <c r="C62" s="580" t="s">
        <v>774</v>
      </c>
      <c r="D62" s="580" t="s">
        <v>799</v>
      </c>
      <c r="E62" s="580" t="s">
        <v>800</v>
      </c>
      <c r="F62" s="580" t="s">
        <v>808</v>
      </c>
      <c r="G62" s="691"/>
      <c r="H62" s="691">
        <v>0.358184</v>
      </c>
      <c r="I62" s="691">
        <v>0.358184</v>
      </c>
      <c r="J62" s="579" t="s">
        <v>806</v>
      </c>
      <c r="O62" s="35" t="s">
        <v>1150</v>
      </c>
      <c r="S62" s="695"/>
      <c r="T62" s="695"/>
      <c r="U62" s="695"/>
      <c r="V62" s="695"/>
      <c r="W62" s="695"/>
      <c r="X62" s="695"/>
      <c r="Y62" s="695"/>
      <c r="Z62" s="695"/>
      <c r="AA62" s="695"/>
      <c r="AB62" s="695"/>
      <c r="AC62" s="695"/>
      <c r="AD62" s="695"/>
      <c r="AE62" s="695"/>
      <c r="AF62" s="695"/>
      <c r="AG62" s="695"/>
      <c r="AH62" s="695"/>
      <c r="AI62" s="695"/>
      <c r="AJ62" s="695"/>
      <c r="AK62" s="695"/>
      <c r="AL62" s="695"/>
      <c r="AM62" s="695"/>
      <c r="AN62" s="695"/>
      <c r="AO62" s="695"/>
      <c r="AP62" s="695"/>
      <c r="AQ62" s="695"/>
      <c r="AR62" s="695"/>
      <c r="AS62" s="695"/>
      <c r="AT62" s="695"/>
      <c r="AU62" s="695"/>
      <c r="AV62" s="695"/>
      <c r="AW62" s="695"/>
      <c r="AX62" s="695"/>
      <c r="AY62" s="695"/>
      <c r="AZ62" s="695"/>
      <c r="BA62" s="695"/>
      <c r="BB62" s="695"/>
      <c r="BC62" s="695"/>
      <c r="BD62" s="695"/>
      <c r="BE62" s="695"/>
      <c r="BF62" s="695"/>
      <c r="BG62" s="695"/>
      <c r="BH62" s="695"/>
      <c r="BI62" s="695"/>
      <c r="BJ62" s="695"/>
      <c r="BK62" s="695"/>
      <c r="BL62" s="695"/>
      <c r="BM62" s="695"/>
      <c r="BN62" s="695"/>
      <c r="BO62" s="695"/>
      <c r="BP62" s="695"/>
      <c r="BQ62" s="695"/>
      <c r="BR62" s="695"/>
      <c r="BS62" s="695"/>
      <c r="BT62" s="695"/>
      <c r="BU62" s="695"/>
      <c r="BV62" s="695"/>
      <c r="BW62" s="695"/>
      <c r="BX62" s="695"/>
      <c r="BY62" s="695"/>
      <c r="BZ62" s="695"/>
      <c r="CA62" s="695"/>
      <c r="CB62" s="695"/>
      <c r="CC62" s="695"/>
      <c r="CD62" s="695"/>
      <c r="CE62" s="695"/>
      <c r="CF62" s="695"/>
      <c r="CG62" s="695"/>
      <c r="CH62" s="695"/>
      <c r="CI62" s="695"/>
      <c r="CJ62" s="695"/>
      <c r="CK62" s="695"/>
      <c r="CL62" s="695"/>
      <c r="CM62" s="695"/>
      <c r="CN62" s="695"/>
      <c r="CO62" s="695"/>
      <c r="CP62" s="695"/>
      <c r="CQ62" s="695"/>
      <c r="CR62" s="695"/>
      <c r="CS62" s="695"/>
      <c r="CT62" s="695"/>
      <c r="CU62" s="695"/>
      <c r="CV62" s="695"/>
      <c r="CW62" s="695"/>
      <c r="CX62" s="695"/>
      <c r="CY62" s="695"/>
      <c r="CZ62" s="695"/>
      <c r="DA62" s="695"/>
      <c r="DB62" s="695"/>
      <c r="DC62" s="695"/>
      <c r="DD62" s="695"/>
      <c r="DE62" s="695"/>
      <c r="DF62" s="695"/>
      <c r="DG62" s="695"/>
      <c r="DH62" s="695"/>
      <c r="DI62" s="695"/>
      <c r="DJ62" s="695"/>
      <c r="DK62" s="695"/>
      <c r="DL62" s="695"/>
      <c r="DM62" s="695"/>
      <c r="DN62" s="695"/>
      <c r="DO62" s="695"/>
      <c r="DP62" s="695"/>
      <c r="DQ62" s="695"/>
      <c r="DR62" s="695"/>
      <c r="DS62" s="695"/>
      <c r="DT62" s="695"/>
      <c r="DU62" s="695"/>
      <c r="DV62" s="695"/>
      <c r="DW62" s="695"/>
      <c r="DX62" s="695"/>
      <c r="DY62" s="695"/>
      <c r="DZ62" s="695"/>
      <c r="EA62" s="695"/>
      <c r="EB62" s="695"/>
      <c r="EC62" s="695"/>
      <c r="ED62" s="695"/>
      <c r="EE62" s="695"/>
      <c r="EF62" s="695"/>
      <c r="EG62" s="695"/>
      <c r="EH62" s="695"/>
      <c r="EI62" s="695"/>
      <c r="EJ62" s="695"/>
      <c r="EK62" s="695"/>
      <c r="EL62" s="695"/>
      <c r="EM62" s="695"/>
      <c r="EN62" s="695"/>
      <c r="EO62" s="695"/>
      <c r="EP62" s="695"/>
      <c r="EQ62" s="695"/>
      <c r="ER62" s="695"/>
      <c r="ES62" s="695"/>
      <c r="ET62" s="695"/>
      <c r="EU62" s="695"/>
      <c r="EV62" s="695"/>
      <c r="EW62" s="695"/>
      <c r="EX62" s="695"/>
      <c r="EY62" s="695"/>
      <c r="EZ62" s="695"/>
      <c r="FA62" s="695"/>
      <c r="FB62" s="695"/>
      <c r="FC62" s="695"/>
      <c r="FD62" s="695"/>
      <c r="FE62" s="695"/>
      <c r="FF62" s="695"/>
      <c r="FG62" s="695"/>
      <c r="FH62" s="695"/>
      <c r="FI62" s="695"/>
      <c r="FJ62" s="695"/>
      <c r="FK62" s="695"/>
      <c r="FL62" s="695"/>
      <c r="FM62" s="695"/>
      <c r="FN62" s="695"/>
      <c r="FO62" s="695"/>
      <c r="FP62" s="695"/>
      <c r="FQ62" s="695"/>
      <c r="FR62" s="695"/>
      <c r="FS62" s="695"/>
      <c r="FT62" s="695"/>
      <c r="FU62" s="695"/>
      <c r="FV62" s="695"/>
      <c r="FW62" s="695"/>
      <c r="FX62" s="695"/>
      <c r="FY62" s="695"/>
      <c r="FZ62" s="695"/>
      <c r="GA62" s="695"/>
      <c r="GB62" s="695"/>
      <c r="GC62" s="695"/>
      <c r="GD62" s="695"/>
      <c r="GE62" s="695"/>
      <c r="GF62" s="695"/>
      <c r="GG62" s="695"/>
      <c r="GH62" s="695"/>
      <c r="GI62" s="695"/>
      <c r="GJ62" s="695"/>
      <c r="GK62" s="695"/>
      <c r="GL62" s="695"/>
      <c r="GM62" s="695"/>
      <c r="GN62" s="695"/>
    </row>
    <row r="63" spans="1:196" s="35" customFormat="1" ht="14.4">
      <c r="A63" s="695"/>
      <c r="B63" s="695"/>
      <c r="C63" s="580" t="s">
        <v>776</v>
      </c>
      <c r="D63" s="580" t="s">
        <v>799</v>
      </c>
      <c r="E63" s="580" t="s">
        <v>800</v>
      </c>
      <c r="F63" s="580" t="s">
        <v>844</v>
      </c>
      <c r="G63" s="691"/>
      <c r="H63" s="691">
        <v>0.18267384</v>
      </c>
      <c r="I63" s="691">
        <v>0.18267384</v>
      </c>
      <c r="J63" s="579" t="s">
        <v>806</v>
      </c>
      <c r="O63" s="35" t="s">
        <v>1149</v>
      </c>
      <c r="S63" s="695"/>
      <c r="T63" s="695"/>
      <c r="U63" s="695"/>
      <c r="V63" s="695"/>
      <c r="W63" s="695"/>
      <c r="X63" s="695"/>
      <c r="Y63" s="695"/>
      <c r="Z63" s="695"/>
      <c r="AA63" s="695"/>
      <c r="AB63" s="695"/>
      <c r="AC63" s="695"/>
      <c r="AD63" s="695"/>
      <c r="AE63" s="695"/>
      <c r="AF63" s="695"/>
      <c r="AG63" s="695"/>
      <c r="AH63" s="695"/>
      <c r="AI63" s="695"/>
      <c r="AJ63" s="695"/>
      <c r="AK63" s="695"/>
      <c r="AL63" s="695"/>
      <c r="AM63" s="695"/>
      <c r="AN63" s="695"/>
      <c r="AO63" s="695"/>
      <c r="AP63" s="695"/>
      <c r="AQ63" s="695"/>
      <c r="AR63" s="695"/>
      <c r="AS63" s="695"/>
      <c r="AT63" s="695"/>
      <c r="AU63" s="695"/>
      <c r="AV63" s="695"/>
      <c r="AW63" s="695"/>
      <c r="AX63" s="695"/>
      <c r="AY63" s="695"/>
      <c r="AZ63" s="695"/>
      <c r="BA63" s="695"/>
      <c r="BB63" s="695"/>
      <c r="BC63" s="695"/>
      <c r="BD63" s="695"/>
      <c r="BE63" s="695"/>
      <c r="BF63" s="695"/>
      <c r="BG63" s="695"/>
      <c r="BH63" s="695"/>
      <c r="BI63" s="695"/>
      <c r="BJ63" s="695"/>
      <c r="BK63" s="695"/>
      <c r="BL63" s="695"/>
      <c r="BM63" s="695"/>
      <c r="BN63" s="695"/>
      <c r="BO63" s="695"/>
      <c r="BP63" s="695"/>
      <c r="BQ63" s="695"/>
      <c r="BR63" s="695"/>
      <c r="BS63" s="695"/>
      <c r="BT63" s="695"/>
      <c r="BU63" s="695"/>
      <c r="BV63" s="695"/>
      <c r="BW63" s="695"/>
      <c r="BX63" s="695"/>
      <c r="BY63" s="695"/>
      <c r="BZ63" s="695"/>
      <c r="CA63" s="695"/>
      <c r="CB63" s="695"/>
      <c r="CC63" s="695"/>
      <c r="CD63" s="695"/>
      <c r="CE63" s="695"/>
      <c r="CF63" s="695"/>
      <c r="CG63" s="695"/>
      <c r="CH63" s="695"/>
      <c r="CI63" s="695"/>
      <c r="CJ63" s="695"/>
      <c r="CK63" s="695"/>
      <c r="CL63" s="695"/>
      <c r="CM63" s="695"/>
      <c r="CN63" s="695"/>
      <c r="CO63" s="695"/>
      <c r="CP63" s="695"/>
      <c r="CQ63" s="695"/>
      <c r="CR63" s="695"/>
      <c r="CS63" s="695"/>
      <c r="CT63" s="695"/>
      <c r="CU63" s="695"/>
      <c r="CV63" s="695"/>
      <c r="CW63" s="695"/>
      <c r="CX63" s="695"/>
      <c r="CY63" s="695"/>
      <c r="CZ63" s="695"/>
      <c r="DA63" s="695"/>
      <c r="DB63" s="695"/>
      <c r="DC63" s="695"/>
      <c r="DD63" s="695"/>
      <c r="DE63" s="695"/>
      <c r="DF63" s="695"/>
      <c r="DG63" s="695"/>
      <c r="DH63" s="695"/>
      <c r="DI63" s="695"/>
      <c r="DJ63" s="695"/>
      <c r="DK63" s="695"/>
      <c r="DL63" s="695"/>
      <c r="DM63" s="695"/>
      <c r="DN63" s="695"/>
      <c r="DO63" s="695"/>
      <c r="DP63" s="695"/>
      <c r="DQ63" s="695"/>
      <c r="DR63" s="695"/>
      <c r="DS63" s="695"/>
      <c r="DT63" s="695"/>
      <c r="DU63" s="695"/>
      <c r="DV63" s="695"/>
      <c r="DW63" s="695"/>
      <c r="DX63" s="695"/>
      <c r="DY63" s="695"/>
      <c r="DZ63" s="695"/>
      <c r="EA63" s="695"/>
      <c r="EB63" s="695"/>
      <c r="EC63" s="695"/>
      <c r="ED63" s="695"/>
      <c r="EE63" s="695"/>
      <c r="EF63" s="695"/>
      <c r="EG63" s="695"/>
      <c r="EH63" s="695"/>
      <c r="EI63" s="695"/>
      <c r="EJ63" s="695"/>
      <c r="EK63" s="695"/>
      <c r="EL63" s="695"/>
      <c r="EM63" s="695"/>
      <c r="EN63" s="695"/>
      <c r="EO63" s="695"/>
      <c r="EP63" s="695"/>
      <c r="EQ63" s="695"/>
      <c r="ER63" s="695"/>
      <c r="ES63" s="695"/>
      <c r="ET63" s="695"/>
      <c r="EU63" s="695"/>
      <c r="EV63" s="695"/>
      <c r="EW63" s="695"/>
      <c r="EX63" s="695"/>
      <c r="EY63" s="695"/>
      <c r="EZ63" s="695"/>
      <c r="FA63" s="695"/>
      <c r="FB63" s="695"/>
      <c r="FC63" s="695"/>
      <c r="FD63" s="695"/>
      <c r="FE63" s="695"/>
      <c r="FF63" s="695"/>
      <c r="FG63" s="695"/>
      <c r="FH63" s="695"/>
      <c r="FI63" s="695"/>
      <c r="FJ63" s="695"/>
      <c r="FK63" s="695"/>
      <c r="FL63" s="695"/>
      <c r="FM63" s="695"/>
      <c r="FN63" s="695"/>
      <c r="FO63" s="695"/>
      <c r="FP63" s="695"/>
      <c r="FQ63" s="695"/>
      <c r="FR63" s="695"/>
      <c r="FS63" s="695"/>
      <c r="FT63" s="695"/>
      <c r="FU63" s="695"/>
      <c r="FV63" s="695"/>
      <c r="FW63" s="695"/>
      <c r="FX63" s="695"/>
      <c r="FY63" s="695"/>
      <c r="FZ63" s="695"/>
      <c r="GA63" s="695"/>
      <c r="GB63" s="695"/>
      <c r="GC63" s="695"/>
      <c r="GD63" s="695"/>
      <c r="GE63" s="695"/>
      <c r="GF63" s="695"/>
      <c r="GG63" s="695"/>
      <c r="GH63" s="695"/>
      <c r="GI63" s="695"/>
      <c r="GJ63" s="695"/>
      <c r="GK63" s="695"/>
      <c r="GL63" s="695"/>
      <c r="GM63" s="695"/>
      <c r="GN63" s="695"/>
    </row>
    <row r="64" spans="1:196" s="35" customFormat="1" ht="14.4">
      <c r="A64" s="695"/>
      <c r="B64" s="695"/>
      <c r="C64" s="580" t="s">
        <v>774</v>
      </c>
      <c r="D64" s="580" t="s">
        <v>799</v>
      </c>
      <c r="E64" s="580" t="s">
        <v>800</v>
      </c>
      <c r="F64" s="580" t="s">
        <v>813</v>
      </c>
      <c r="G64" s="691"/>
      <c r="H64" s="691">
        <v>0.358184</v>
      </c>
      <c r="I64" s="691">
        <v>0.358184</v>
      </c>
      <c r="J64" s="579" t="s">
        <v>806</v>
      </c>
      <c r="O64" s="35" t="s">
        <v>1148</v>
      </c>
      <c r="S64" s="695"/>
      <c r="T64" s="695"/>
      <c r="U64" s="695"/>
      <c r="V64" s="695"/>
      <c r="W64" s="695"/>
      <c r="X64" s="695"/>
      <c r="Y64" s="695"/>
      <c r="Z64" s="695"/>
      <c r="AA64" s="695"/>
      <c r="AB64" s="695"/>
      <c r="AC64" s="695"/>
      <c r="AD64" s="695"/>
      <c r="AE64" s="695"/>
      <c r="AF64" s="695"/>
      <c r="AG64" s="695"/>
      <c r="AH64" s="695"/>
      <c r="AI64" s="695"/>
      <c r="AJ64" s="695"/>
      <c r="AK64" s="695"/>
      <c r="AL64" s="695"/>
      <c r="AM64" s="695"/>
      <c r="AN64" s="695"/>
      <c r="AO64" s="695"/>
      <c r="AP64" s="695"/>
      <c r="AQ64" s="695"/>
      <c r="AR64" s="695"/>
      <c r="AS64" s="695"/>
      <c r="AT64" s="695"/>
      <c r="AU64" s="695"/>
      <c r="AV64" s="695"/>
      <c r="AW64" s="695"/>
      <c r="AX64" s="695"/>
      <c r="AY64" s="695"/>
      <c r="AZ64" s="695"/>
      <c r="BA64" s="695"/>
      <c r="BB64" s="695"/>
      <c r="BC64" s="695"/>
      <c r="BD64" s="695"/>
      <c r="BE64" s="695"/>
      <c r="BF64" s="695"/>
      <c r="BG64" s="695"/>
      <c r="BH64" s="695"/>
      <c r="BI64" s="695"/>
      <c r="BJ64" s="695"/>
      <c r="BK64" s="695"/>
      <c r="BL64" s="695"/>
      <c r="BM64" s="695"/>
      <c r="BN64" s="695"/>
      <c r="BO64" s="695"/>
      <c r="BP64" s="695"/>
      <c r="BQ64" s="695"/>
      <c r="BR64" s="695"/>
      <c r="BS64" s="695"/>
      <c r="BT64" s="695"/>
      <c r="BU64" s="695"/>
      <c r="BV64" s="695"/>
      <c r="BW64" s="695"/>
      <c r="BX64" s="695"/>
      <c r="BY64" s="695"/>
      <c r="BZ64" s="695"/>
      <c r="CA64" s="695"/>
      <c r="CB64" s="695"/>
      <c r="CC64" s="695"/>
      <c r="CD64" s="695"/>
      <c r="CE64" s="695"/>
      <c r="CF64" s="695"/>
      <c r="CG64" s="695"/>
      <c r="CH64" s="695"/>
      <c r="CI64" s="695"/>
      <c r="CJ64" s="695"/>
      <c r="CK64" s="695"/>
      <c r="CL64" s="695"/>
      <c r="CM64" s="695"/>
      <c r="CN64" s="695"/>
      <c r="CO64" s="695"/>
      <c r="CP64" s="695"/>
      <c r="CQ64" s="695"/>
      <c r="CR64" s="695"/>
      <c r="CS64" s="695"/>
      <c r="CT64" s="695"/>
      <c r="CU64" s="695"/>
      <c r="CV64" s="695"/>
      <c r="CW64" s="695"/>
      <c r="CX64" s="695"/>
      <c r="CY64" s="695"/>
      <c r="CZ64" s="695"/>
      <c r="DA64" s="695"/>
      <c r="DB64" s="695"/>
      <c r="DC64" s="695"/>
      <c r="DD64" s="695"/>
      <c r="DE64" s="695"/>
      <c r="DF64" s="695"/>
      <c r="DG64" s="695"/>
      <c r="DH64" s="695"/>
      <c r="DI64" s="695"/>
      <c r="DJ64" s="695"/>
      <c r="DK64" s="695"/>
      <c r="DL64" s="695"/>
      <c r="DM64" s="695"/>
      <c r="DN64" s="695"/>
      <c r="DO64" s="695"/>
      <c r="DP64" s="695"/>
      <c r="DQ64" s="695"/>
      <c r="DR64" s="695"/>
      <c r="DS64" s="695"/>
      <c r="DT64" s="695"/>
      <c r="DU64" s="695"/>
      <c r="DV64" s="695"/>
      <c r="DW64" s="695"/>
      <c r="DX64" s="695"/>
      <c r="DY64" s="695"/>
      <c r="DZ64" s="695"/>
      <c r="EA64" s="695"/>
      <c r="EB64" s="695"/>
      <c r="EC64" s="695"/>
      <c r="ED64" s="695"/>
      <c r="EE64" s="695"/>
      <c r="EF64" s="695"/>
      <c r="EG64" s="695"/>
      <c r="EH64" s="695"/>
      <c r="EI64" s="695"/>
      <c r="EJ64" s="695"/>
      <c r="EK64" s="695"/>
      <c r="EL64" s="695"/>
      <c r="EM64" s="695"/>
      <c r="EN64" s="695"/>
      <c r="EO64" s="695"/>
      <c r="EP64" s="695"/>
      <c r="EQ64" s="695"/>
      <c r="ER64" s="695"/>
      <c r="ES64" s="695"/>
      <c r="ET64" s="695"/>
      <c r="EU64" s="695"/>
      <c r="EV64" s="695"/>
      <c r="EW64" s="695"/>
      <c r="EX64" s="695"/>
      <c r="EY64" s="695"/>
      <c r="EZ64" s="695"/>
      <c r="FA64" s="695"/>
      <c r="FB64" s="695"/>
      <c r="FC64" s="695"/>
      <c r="FD64" s="695"/>
      <c r="FE64" s="695"/>
      <c r="FF64" s="695"/>
      <c r="FG64" s="695"/>
      <c r="FH64" s="695"/>
      <c r="FI64" s="695"/>
      <c r="FJ64" s="695"/>
      <c r="FK64" s="695"/>
      <c r="FL64" s="695"/>
      <c r="FM64" s="695"/>
      <c r="FN64" s="695"/>
      <c r="FO64" s="695"/>
      <c r="FP64" s="695"/>
      <c r="FQ64" s="695"/>
      <c r="FR64" s="695"/>
      <c r="FS64" s="695"/>
      <c r="FT64" s="695"/>
      <c r="FU64" s="695"/>
      <c r="FV64" s="695"/>
      <c r="FW64" s="695"/>
      <c r="FX64" s="695"/>
      <c r="FY64" s="695"/>
      <c r="FZ64" s="695"/>
      <c r="GA64" s="695"/>
      <c r="GB64" s="695"/>
      <c r="GC64" s="695"/>
      <c r="GD64" s="695"/>
      <c r="GE64" s="695"/>
      <c r="GF64" s="695"/>
      <c r="GG64" s="695"/>
      <c r="GH64" s="695"/>
      <c r="GI64" s="695"/>
      <c r="GJ64" s="695"/>
      <c r="GK64" s="695"/>
      <c r="GL64" s="695"/>
      <c r="GM64" s="695"/>
      <c r="GN64" s="695"/>
    </row>
    <row r="65" spans="1:196" s="35" customFormat="1" ht="14.4">
      <c r="A65" s="695"/>
      <c r="B65" s="695"/>
      <c r="C65" s="580" t="s">
        <v>774</v>
      </c>
      <c r="D65" s="580" t="s">
        <v>799</v>
      </c>
      <c r="E65" s="580" t="s">
        <v>800</v>
      </c>
      <c r="F65" s="580" t="s">
        <v>814</v>
      </c>
      <c r="G65" s="691"/>
      <c r="H65" s="691">
        <v>0.358184</v>
      </c>
      <c r="I65" s="691">
        <v>0.358184</v>
      </c>
      <c r="J65" s="579" t="s">
        <v>806</v>
      </c>
      <c r="O65" s="35" t="s">
        <v>1147</v>
      </c>
      <c r="S65" s="695"/>
      <c r="T65" s="695"/>
      <c r="U65" s="695"/>
      <c r="V65" s="695"/>
      <c r="W65" s="695"/>
      <c r="X65" s="695"/>
      <c r="Y65" s="695"/>
      <c r="Z65" s="695"/>
      <c r="AA65" s="695"/>
      <c r="AB65" s="695"/>
      <c r="AC65" s="695"/>
      <c r="AD65" s="695"/>
      <c r="AE65" s="695"/>
      <c r="AF65" s="695"/>
      <c r="AG65" s="695"/>
      <c r="AH65" s="695"/>
      <c r="AI65" s="695"/>
      <c r="AJ65" s="695"/>
      <c r="AK65" s="695"/>
      <c r="AL65" s="695"/>
      <c r="AM65" s="695"/>
      <c r="AN65" s="695"/>
      <c r="AO65" s="695"/>
      <c r="AP65" s="695"/>
      <c r="AQ65" s="695"/>
      <c r="AR65" s="695"/>
      <c r="AS65" s="695"/>
      <c r="AT65" s="695"/>
      <c r="AU65" s="695"/>
      <c r="AV65" s="695"/>
      <c r="AW65" s="695"/>
      <c r="AX65" s="695"/>
      <c r="AY65" s="695"/>
      <c r="AZ65" s="695"/>
      <c r="BA65" s="695"/>
      <c r="BB65" s="695"/>
      <c r="BC65" s="695"/>
      <c r="BD65" s="695"/>
      <c r="BE65" s="695"/>
      <c r="BF65" s="695"/>
      <c r="BG65" s="695"/>
      <c r="BH65" s="695"/>
      <c r="BI65" s="695"/>
      <c r="BJ65" s="695"/>
      <c r="BK65" s="695"/>
      <c r="BL65" s="695"/>
      <c r="BM65" s="695"/>
      <c r="BN65" s="695"/>
      <c r="BO65" s="695"/>
      <c r="BP65" s="695"/>
      <c r="BQ65" s="695"/>
      <c r="BR65" s="695"/>
      <c r="BS65" s="695"/>
      <c r="BT65" s="695"/>
      <c r="BU65" s="695"/>
      <c r="BV65" s="695"/>
      <c r="BW65" s="695"/>
      <c r="BX65" s="695"/>
      <c r="BY65" s="695"/>
      <c r="BZ65" s="695"/>
      <c r="CA65" s="695"/>
      <c r="CB65" s="695"/>
      <c r="CC65" s="695"/>
      <c r="CD65" s="695"/>
      <c r="CE65" s="695"/>
      <c r="CF65" s="695"/>
      <c r="CG65" s="695"/>
      <c r="CH65" s="695"/>
      <c r="CI65" s="695"/>
      <c r="CJ65" s="695"/>
      <c r="CK65" s="695"/>
      <c r="CL65" s="695"/>
      <c r="CM65" s="695"/>
      <c r="CN65" s="695"/>
      <c r="CO65" s="695"/>
      <c r="CP65" s="695"/>
      <c r="CQ65" s="695"/>
      <c r="CR65" s="695"/>
      <c r="CS65" s="695"/>
      <c r="CT65" s="695"/>
      <c r="CU65" s="695"/>
      <c r="CV65" s="695"/>
      <c r="CW65" s="695"/>
      <c r="CX65" s="695"/>
      <c r="CY65" s="695"/>
      <c r="CZ65" s="695"/>
      <c r="DA65" s="695"/>
      <c r="DB65" s="695"/>
      <c r="DC65" s="695"/>
      <c r="DD65" s="695"/>
      <c r="DE65" s="695"/>
      <c r="DF65" s="695"/>
      <c r="DG65" s="695"/>
      <c r="DH65" s="695"/>
      <c r="DI65" s="695"/>
      <c r="DJ65" s="695"/>
      <c r="DK65" s="695"/>
      <c r="DL65" s="695"/>
      <c r="DM65" s="695"/>
      <c r="DN65" s="695"/>
      <c r="DO65" s="695"/>
      <c r="DP65" s="695"/>
      <c r="DQ65" s="695"/>
      <c r="DR65" s="695"/>
      <c r="DS65" s="695"/>
      <c r="DT65" s="695"/>
      <c r="DU65" s="695"/>
      <c r="DV65" s="695"/>
      <c r="DW65" s="695"/>
      <c r="DX65" s="695"/>
      <c r="DY65" s="695"/>
      <c r="DZ65" s="695"/>
      <c r="EA65" s="695"/>
      <c r="EB65" s="695"/>
      <c r="EC65" s="695"/>
      <c r="ED65" s="695"/>
      <c r="EE65" s="695"/>
      <c r="EF65" s="695"/>
      <c r="EG65" s="695"/>
      <c r="EH65" s="695"/>
      <c r="EI65" s="695"/>
      <c r="EJ65" s="695"/>
      <c r="EK65" s="695"/>
      <c r="EL65" s="695"/>
      <c r="EM65" s="695"/>
      <c r="EN65" s="695"/>
      <c r="EO65" s="695"/>
      <c r="EP65" s="695"/>
      <c r="EQ65" s="695"/>
      <c r="ER65" s="695"/>
      <c r="ES65" s="695"/>
      <c r="ET65" s="695"/>
      <c r="EU65" s="695"/>
      <c r="EV65" s="695"/>
      <c r="EW65" s="695"/>
      <c r="EX65" s="695"/>
      <c r="EY65" s="695"/>
      <c r="EZ65" s="695"/>
      <c r="FA65" s="695"/>
      <c r="FB65" s="695"/>
      <c r="FC65" s="695"/>
      <c r="FD65" s="695"/>
      <c r="FE65" s="695"/>
      <c r="FF65" s="695"/>
      <c r="FG65" s="695"/>
      <c r="FH65" s="695"/>
      <c r="FI65" s="695"/>
      <c r="FJ65" s="695"/>
      <c r="FK65" s="695"/>
      <c r="FL65" s="695"/>
      <c r="FM65" s="695"/>
      <c r="FN65" s="695"/>
      <c r="FO65" s="695"/>
      <c r="FP65" s="695"/>
      <c r="FQ65" s="695"/>
      <c r="FR65" s="695"/>
      <c r="FS65" s="695"/>
      <c r="FT65" s="695"/>
      <c r="FU65" s="695"/>
      <c r="FV65" s="695"/>
      <c r="FW65" s="695"/>
      <c r="FX65" s="695"/>
      <c r="FY65" s="695"/>
      <c r="FZ65" s="695"/>
      <c r="GA65" s="695"/>
      <c r="GB65" s="695"/>
      <c r="GC65" s="695"/>
      <c r="GD65" s="695"/>
      <c r="GE65" s="695"/>
      <c r="GF65" s="695"/>
      <c r="GG65" s="695"/>
      <c r="GH65" s="695"/>
      <c r="GI65" s="695"/>
      <c r="GJ65" s="695"/>
      <c r="GK65" s="695"/>
      <c r="GL65" s="695"/>
      <c r="GM65" s="695"/>
      <c r="GN65" s="695"/>
    </row>
    <row r="66" spans="1:196" s="35" customFormat="1" ht="14.4">
      <c r="A66" s="695"/>
      <c r="B66" s="695"/>
      <c r="C66" s="580" t="s">
        <v>776</v>
      </c>
      <c r="D66" s="580" t="s">
        <v>799</v>
      </c>
      <c r="E66" s="580" t="s">
        <v>800</v>
      </c>
      <c r="F66" s="580" t="s">
        <v>845</v>
      </c>
      <c r="G66" s="691"/>
      <c r="H66" s="691">
        <v>0.179092</v>
      </c>
      <c r="I66" s="691">
        <v>0.179092</v>
      </c>
      <c r="J66" s="579" t="s">
        <v>806</v>
      </c>
      <c r="O66" s="35" t="s">
        <v>1146</v>
      </c>
      <c r="S66" s="695"/>
      <c r="T66" s="695"/>
      <c r="U66" s="695"/>
      <c r="V66" s="695"/>
      <c r="W66" s="695"/>
      <c r="X66" s="695"/>
      <c r="Y66" s="695"/>
      <c r="Z66" s="695"/>
      <c r="AA66" s="695"/>
      <c r="AB66" s="695"/>
      <c r="AC66" s="695"/>
      <c r="AD66" s="695"/>
      <c r="AE66" s="695"/>
      <c r="AF66" s="695"/>
      <c r="AG66" s="695"/>
      <c r="AH66" s="695"/>
      <c r="AI66" s="695"/>
      <c r="AJ66" s="695"/>
      <c r="AK66" s="695"/>
      <c r="AL66" s="695"/>
      <c r="AM66" s="695"/>
      <c r="AN66" s="695"/>
      <c r="AO66" s="695"/>
      <c r="AP66" s="695"/>
      <c r="AQ66" s="695"/>
      <c r="AR66" s="695"/>
      <c r="AS66" s="695"/>
      <c r="AT66" s="695"/>
      <c r="AU66" s="695"/>
      <c r="AV66" s="695"/>
      <c r="AW66" s="695"/>
      <c r="AX66" s="695"/>
      <c r="AY66" s="695"/>
      <c r="AZ66" s="695"/>
      <c r="BA66" s="695"/>
      <c r="BB66" s="695"/>
      <c r="BC66" s="695"/>
      <c r="BD66" s="695"/>
      <c r="BE66" s="695"/>
      <c r="BF66" s="695"/>
      <c r="BG66" s="695"/>
      <c r="BH66" s="695"/>
      <c r="BI66" s="695"/>
      <c r="BJ66" s="695"/>
      <c r="BK66" s="695"/>
      <c r="BL66" s="695"/>
      <c r="BM66" s="695"/>
      <c r="BN66" s="695"/>
      <c r="BO66" s="695"/>
      <c r="BP66" s="695"/>
      <c r="BQ66" s="695"/>
      <c r="BR66" s="695"/>
      <c r="BS66" s="695"/>
      <c r="BT66" s="695"/>
      <c r="BU66" s="695"/>
      <c r="BV66" s="695"/>
      <c r="BW66" s="695"/>
      <c r="BX66" s="695"/>
      <c r="BY66" s="695"/>
      <c r="BZ66" s="695"/>
      <c r="CA66" s="695"/>
      <c r="CB66" s="695"/>
      <c r="CC66" s="695"/>
      <c r="CD66" s="695"/>
      <c r="CE66" s="695"/>
      <c r="CF66" s="695"/>
      <c r="CG66" s="695"/>
      <c r="CH66" s="695"/>
      <c r="CI66" s="695"/>
      <c r="CJ66" s="695"/>
      <c r="CK66" s="695"/>
      <c r="CL66" s="695"/>
      <c r="CM66" s="695"/>
      <c r="CN66" s="695"/>
      <c r="CO66" s="695"/>
      <c r="CP66" s="695"/>
      <c r="CQ66" s="695"/>
      <c r="CR66" s="695"/>
      <c r="CS66" s="695"/>
      <c r="CT66" s="695"/>
      <c r="CU66" s="695"/>
      <c r="CV66" s="695"/>
      <c r="CW66" s="695"/>
      <c r="CX66" s="695"/>
      <c r="CY66" s="695"/>
      <c r="CZ66" s="695"/>
      <c r="DA66" s="695"/>
      <c r="DB66" s="695"/>
      <c r="DC66" s="695"/>
      <c r="DD66" s="695"/>
      <c r="DE66" s="695"/>
      <c r="DF66" s="695"/>
      <c r="DG66" s="695"/>
      <c r="DH66" s="695"/>
      <c r="DI66" s="695"/>
      <c r="DJ66" s="695"/>
      <c r="DK66" s="695"/>
      <c r="DL66" s="695"/>
      <c r="DM66" s="695"/>
      <c r="DN66" s="695"/>
      <c r="DO66" s="695"/>
      <c r="DP66" s="695"/>
      <c r="DQ66" s="695"/>
      <c r="DR66" s="695"/>
      <c r="DS66" s="695"/>
      <c r="DT66" s="695"/>
      <c r="DU66" s="695"/>
      <c r="DV66" s="695"/>
      <c r="DW66" s="695"/>
      <c r="DX66" s="695"/>
      <c r="DY66" s="695"/>
      <c r="DZ66" s="695"/>
      <c r="EA66" s="695"/>
      <c r="EB66" s="695"/>
      <c r="EC66" s="695"/>
      <c r="ED66" s="695"/>
      <c r="EE66" s="695"/>
      <c r="EF66" s="695"/>
      <c r="EG66" s="695"/>
      <c r="EH66" s="695"/>
      <c r="EI66" s="695"/>
      <c r="EJ66" s="695"/>
      <c r="EK66" s="695"/>
      <c r="EL66" s="695"/>
      <c r="EM66" s="695"/>
      <c r="EN66" s="695"/>
      <c r="EO66" s="695"/>
      <c r="EP66" s="695"/>
      <c r="EQ66" s="695"/>
      <c r="ER66" s="695"/>
      <c r="ES66" s="695"/>
      <c r="ET66" s="695"/>
      <c r="EU66" s="695"/>
      <c r="EV66" s="695"/>
      <c r="EW66" s="695"/>
      <c r="EX66" s="695"/>
      <c r="EY66" s="695"/>
      <c r="EZ66" s="695"/>
      <c r="FA66" s="695"/>
      <c r="FB66" s="695"/>
      <c r="FC66" s="695"/>
      <c r="FD66" s="695"/>
      <c r="FE66" s="695"/>
      <c r="FF66" s="695"/>
      <c r="FG66" s="695"/>
      <c r="FH66" s="695"/>
      <c r="FI66" s="695"/>
      <c r="FJ66" s="695"/>
      <c r="FK66" s="695"/>
      <c r="FL66" s="695"/>
      <c r="FM66" s="695"/>
      <c r="FN66" s="695"/>
      <c r="FO66" s="695"/>
      <c r="FP66" s="695"/>
      <c r="FQ66" s="695"/>
      <c r="FR66" s="695"/>
      <c r="FS66" s="695"/>
      <c r="FT66" s="695"/>
      <c r="FU66" s="695"/>
      <c r="FV66" s="695"/>
      <c r="FW66" s="695"/>
      <c r="FX66" s="695"/>
      <c r="FY66" s="695"/>
      <c r="FZ66" s="695"/>
      <c r="GA66" s="695"/>
      <c r="GB66" s="695"/>
      <c r="GC66" s="695"/>
      <c r="GD66" s="695"/>
      <c r="GE66" s="695"/>
      <c r="GF66" s="695"/>
      <c r="GG66" s="695"/>
      <c r="GH66" s="695"/>
      <c r="GI66" s="695"/>
      <c r="GJ66" s="695"/>
      <c r="GK66" s="695"/>
      <c r="GL66" s="695"/>
      <c r="GM66" s="695"/>
      <c r="GN66" s="695"/>
    </row>
    <row r="67" spans="1:196" s="35" customFormat="1" ht="14.4">
      <c r="A67" s="695"/>
      <c r="B67" s="695"/>
      <c r="C67" s="580" t="s">
        <v>774</v>
      </c>
      <c r="D67" s="580" t="s">
        <v>799</v>
      </c>
      <c r="E67" s="580" t="s">
        <v>800</v>
      </c>
      <c r="F67" s="580" t="s">
        <v>809</v>
      </c>
      <c r="G67" s="691"/>
      <c r="H67" s="691">
        <v>0.358184</v>
      </c>
      <c r="I67" s="691">
        <v>0.358184</v>
      </c>
      <c r="J67" s="579" t="s">
        <v>806</v>
      </c>
      <c r="O67" s="35" t="s">
        <v>1145</v>
      </c>
      <c r="S67" s="695"/>
      <c r="T67" s="695"/>
      <c r="U67" s="695"/>
      <c r="V67" s="695"/>
      <c r="W67" s="695"/>
      <c r="X67" s="695"/>
      <c r="Y67" s="695"/>
      <c r="Z67" s="695"/>
      <c r="AA67" s="695"/>
      <c r="AB67" s="695"/>
      <c r="AC67" s="695"/>
      <c r="AD67" s="695"/>
      <c r="AE67" s="695"/>
      <c r="AF67" s="695"/>
      <c r="AG67" s="695"/>
      <c r="AH67" s="695"/>
      <c r="AI67" s="695"/>
      <c r="AJ67" s="695"/>
      <c r="AK67" s="695"/>
      <c r="AL67" s="695"/>
      <c r="AM67" s="695"/>
      <c r="AN67" s="695"/>
      <c r="AO67" s="695"/>
      <c r="AP67" s="695"/>
      <c r="AQ67" s="695"/>
      <c r="AR67" s="695"/>
      <c r="AS67" s="695"/>
      <c r="AT67" s="695"/>
      <c r="AU67" s="695"/>
      <c r="AV67" s="695"/>
      <c r="AW67" s="695"/>
      <c r="AX67" s="695"/>
      <c r="AY67" s="695"/>
      <c r="AZ67" s="695"/>
      <c r="BA67" s="695"/>
      <c r="BB67" s="695"/>
      <c r="BC67" s="695"/>
      <c r="BD67" s="695"/>
      <c r="BE67" s="695"/>
      <c r="BF67" s="695"/>
      <c r="BG67" s="695"/>
      <c r="BH67" s="695"/>
      <c r="BI67" s="695"/>
      <c r="BJ67" s="695"/>
      <c r="BK67" s="695"/>
      <c r="BL67" s="695"/>
      <c r="BM67" s="695"/>
      <c r="BN67" s="695"/>
      <c r="BO67" s="695"/>
      <c r="BP67" s="695"/>
      <c r="BQ67" s="695"/>
      <c r="BR67" s="695"/>
      <c r="BS67" s="695"/>
      <c r="BT67" s="695"/>
      <c r="BU67" s="695"/>
      <c r="BV67" s="695"/>
      <c r="BW67" s="695"/>
      <c r="BX67" s="695"/>
      <c r="BY67" s="695"/>
      <c r="BZ67" s="695"/>
      <c r="CA67" s="695"/>
      <c r="CB67" s="695"/>
      <c r="CC67" s="695"/>
      <c r="CD67" s="695"/>
      <c r="CE67" s="695"/>
      <c r="CF67" s="695"/>
      <c r="CG67" s="695"/>
      <c r="CH67" s="695"/>
      <c r="CI67" s="695"/>
      <c r="CJ67" s="695"/>
      <c r="CK67" s="695"/>
      <c r="CL67" s="695"/>
      <c r="CM67" s="695"/>
      <c r="CN67" s="695"/>
      <c r="CO67" s="695"/>
      <c r="CP67" s="695"/>
      <c r="CQ67" s="695"/>
      <c r="CR67" s="695"/>
      <c r="CS67" s="695"/>
      <c r="CT67" s="695"/>
      <c r="CU67" s="695"/>
      <c r="CV67" s="695"/>
      <c r="CW67" s="695"/>
      <c r="CX67" s="695"/>
      <c r="CY67" s="695"/>
      <c r="CZ67" s="695"/>
      <c r="DA67" s="695"/>
      <c r="DB67" s="695"/>
      <c r="DC67" s="695"/>
      <c r="DD67" s="695"/>
      <c r="DE67" s="695"/>
      <c r="DF67" s="695"/>
      <c r="DG67" s="695"/>
      <c r="DH67" s="695"/>
      <c r="DI67" s="695"/>
      <c r="DJ67" s="695"/>
      <c r="DK67" s="695"/>
      <c r="DL67" s="695"/>
      <c r="DM67" s="695"/>
      <c r="DN67" s="695"/>
      <c r="DO67" s="695"/>
      <c r="DP67" s="695"/>
      <c r="DQ67" s="695"/>
      <c r="DR67" s="695"/>
      <c r="DS67" s="695"/>
      <c r="DT67" s="695"/>
      <c r="DU67" s="695"/>
      <c r="DV67" s="695"/>
      <c r="DW67" s="695"/>
      <c r="DX67" s="695"/>
      <c r="DY67" s="695"/>
      <c r="DZ67" s="695"/>
      <c r="EA67" s="695"/>
      <c r="EB67" s="695"/>
      <c r="EC67" s="695"/>
      <c r="ED67" s="695"/>
      <c r="EE67" s="695"/>
      <c r="EF67" s="695"/>
      <c r="EG67" s="695"/>
      <c r="EH67" s="695"/>
      <c r="EI67" s="695"/>
      <c r="EJ67" s="695"/>
      <c r="EK67" s="695"/>
      <c r="EL67" s="695"/>
      <c r="EM67" s="695"/>
      <c r="EN67" s="695"/>
      <c r="EO67" s="695"/>
      <c r="EP67" s="695"/>
      <c r="EQ67" s="695"/>
      <c r="ER67" s="695"/>
      <c r="ES67" s="695"/>
      <c r="ET67" s="695"/>
      <c r="EU67" s="695"/>
      <c r="EV67" s="695"/>
      <c r="EW67" s="695"/>
      <c r="EX67" s="695"/>
      <c r="EY67" s="695"/>
      <c r="EZ67" s="695"/>
      <c r="FA67" s="695"/>
      <c r="FB67" s="695"/>
      <c r="FC67" s="695"/>
      <c r="FD67" s="695"/>
      <c r="FE67" s="695"/>
      <c r="FF67" s="695"/>
      <c r="FG67" s="695"/>
      <c r="FH67" s="695"/>
      <c r="FI67" s="695"/>
      <c r="FJ67" s="695"/>
      <c r="FK67" s="695"/>
      <c r="FL67" s="695"/>
      <c r="FM67" s="695"/>
      <c r="FN67" s="695"/>
      <c r="FO67" s="695"/>
      <c r="FP67" s="695"/>
      <c r="FQ67" s="695"/>
      <c r="FR67" s="695"/>
      <c r="FS67" s="695"/>
      <c r="FT67" s="695"/>
      <c r="FU67" s="695"/>
      <c r="FV67" s="695"/>
      <c r="FW67" s="695"/>
      <c r="FX67" s="695"/>
      <c r="FY67" s="695"/>
      <c r="FZ67" s="695"/>
      <c r="GA67" s="695"/>
      <c r="GB67" s="695"/>
      <c r="GC67" s="695"/>
      <c r="GD67" s="695"/>
      <c r="GE67" s="695"/>
      <c r="GF67" s="695"/>
      <c r="GG67" s="695"/>
      <c r="GH67" s="695"/>
      <c r="GI67" s="695"/>
      <c r="GJ67" s="695"/>
      <c r="GK67" s="695"/>
      <c r="GL67" s="695"/>
      <c r="GM67" s="695"/>
      <c r="GN67" s="695"/>
    </row>
    <row r="68" spans="1:196" s="35" customFormat="1" ht="14.4">
      <c r="A68" s="695"/>
      <c r="B68" s="695"/>
      <c r="C68" s="580" t="s">
        <v>774</v>
      </c>
      <c r="D68" s="580" t="s">
        <v>799</v>
      </c>
      <c r="E68" s="580" t="s">
        <v>800</v>
      </c>
      <c r="F68" s="580" t="s">
        <v>815</v>
      </c>
      <c r="G68" s="691"/>
      <c r="H68" s="691">
        <v>0.358184</v>
      </c>
      <c r="I68" s="691">
        <v>0.358184</v>
      </c>
      <c r="J68" s="579" t="s">
        <v>806</v>
      </c>
      <c r="O68" s="35" t="s">
        <v>1144</v>
      </c>
      <c r="S68" s="695"/>
      <c r="T68" s="695"/>
      <c r="U68" s="695"/>
      <c r="V68" s="695"/>
      <c r="W68" s="695"/>
      <c r="X68" s="695"/>
      <c r="Y68" s="695"/>
      <c r="Z68" s="695"/>
      <c r="AA68" s="695"/>
      <c r="AB68" s="695"/>
      <c r="AC68" s="695"/>
      <c r="AD68" s="695"/>
      <c r="AE68" s="695"/>
      <c r="AF68" s="695"/>
      <c r="AG68" s="695"/>
      <c r="AH68" s="695"/>
      <c r="AI68" s="695"/>
      <c r="AJ68" s="695"/>
      <c r="AK68" s="695"/>
      <c r="AL68" s="695"/>
      <c r="AM68" s="695"/>
      <c r="AN68" s="695"/>
      <c r="AO68" s="695"/>
      <c r="AP68" s="695"/>
      <c r="AQ68" s="695"/>
      <c r="AR68" s="695"/>
      <c r="AS68" s="695"/>
      <c r="AT68" s="695"/>
      <c r="AU68" s="695"/>
      <c r="AV68" s="695"/>
      <c r="AW68" s="695"/>
      <c r="AX68" s="695"/>
      <c r="AY68" s="695"/>
      <c r="AZ68" s="695"/>
      <c r="BA68" s="695"/>
      <c r="BB68" s="695"/>
      <c r="BC68" s="695"/>
      <c r="BD68" s="695"/>
      <c r="BE68" s="695"/>
      <c r="BF68" s="695"/>
      <c r="BG68" s="695"/>
      <c r="BH68" s="695"/>
      <c r="BI68" s="695"/>
      <c r="BJ68" s="695"/>
      <c r="BK68" s="695"/>
      <c r="BL68" s="695"/>
      <c r="BM68" s="695"/>
      <c r="BN68" s="695"/>
      <c r="BO68" s="695"/>
      <c r="BP68" s="695"/>
      <c r="BQ68" s="695"/>
      <c r="BR68" s="695"/>
      <c r="BS68" s="695"/>
      <c r="BT68" s="695"/>
      <c r="BU68" s="695"/>
      <c r="BV68" s="695"/>
      <c r="BW68" s="695"/>
      <c r="BX68" s="695"/>
      <c r="BY68" s="695"/>
      <c r="BZ68" s="695"/>
      <c r="CA68" s="695"/>
      <c r="CB68" s="695"/>
      <c r="CC68" s="695"/>
      <c r="CD68" s="695"/>
      <c r="CE68" s="695"/>
      <c r="CF68" s="695"/>
      <c r="CG68" s="695"/>
      <c r="CH68" s="695"/>
      <c r="CI68" s="695"/>
      <c r="CJ68" s="695"/>
      <c r="CK68" s="695"/>
      <c r="CL68" s="695"/>
      <c r="CM68" s="695"/>
      <c r="CN68" s="695"/>
      <c r="CO68" s="695"/>
      <c r="CP68" s="695"/>
      <c r="CQ68" s="695"/>
      <c r="CR68" s="695"/>
      <c r="CS68" s="695"/>
      <c r="CT68" s="695"/>
      <c r="CU68" s="695"/>
      <c r="CV68" s="695"/>
      <c r="CW68" s="695"/>
      <c r="CX68" s="695"/>
      <c r="CY68" s="695"/>
      <c r="CZ68" s="695"/>
      <c r="DA68" s="695"/>
      <c r="DB68" s="695"/>
      <c r="DC68" s="695"/>
      <c r="DD68" s="695"/>
      <c r="DE68" s="695"/>
      <c r="DF68" s="695"/>
      <c r="DG68" s="695"/>
      <c r="DH68" s="695"/>
      <c r="DI68" s="695"/>
      <c r="DJ68" s="695"/>
      <c r="DK68" s="695"/>
      <c r="DL68" s="695"/>
      <c r="DM68" s="695"/>
      <c r="DN68" s="695"/>
      <c r="DO68" s="695"/>
      <c r="DP68" s="695"/>
      <c r="DQ68" s="695"/>
      <c r="DR68" s="695"/>
      <c r="DS68" s="695"/>
      <c r="DT68" s="695"/>
      <c r="DU68" s="695"/>
      <c r="DV68" s="695"/>
      <c r="DW68" s="695"/>
      <c r="DX68" s="695"/>
      <c r="DY68" s="695"/>
      <c r="DZ68" s="695"/>
      <c r="EA68" s="695"/>
      <c r="EB68" s="695"/>
      <c r="EC68" s="695"/>
      <c r="ED68" s="695"/>
      <c r="EE68" s="695"/>
      <c r="EF68" s="695"/>
      <c r="EG68" s="695"/>
      <c r="EH68" s="695"/>
      <c r="EI68" s="695"/>
      <c r="EJ68" s="695"/>
      <c r="EK68" s="695"/>
      <c r="EL68" s="695"/>
      <c r="EM68" s="695"/>
      <c r="EN68" s="695"/>
      <c r="EO68" s="695"/>
      <c r="EP68" s="695"/>
      <c r="EQ68" s="695"/>
      <c r="ER68" s="695"/>
      <c r="ES68" s="695"/>
      <c r="ET68" s="695"/>
      <c r="EU68" s="695"/>
      <c r="EV68" s="695"/>
      <c r="EW68" s="695"/>
      <c r="EX68" s="695"/>
      <c r="EY68" s="695"/>
      <c r="EZ68" s="695"/>
      <c r="FA68" s="695"/>
      <c r="FB68" s="695"/>
      <c r="FC68" s="695"/>
      <c r="FD68" s="695"/>
      <c r="FE68" s="695"/>
      <c r="FF68" s="695"/>
      <c r="FG68" s="695"/>
      <c r="FH68" s="695"/>
      <c r="FI68" s="695"/>
      <c r="FJ68" s="695"/>
      <c r="FK68" s="695"/>
      <c r="FL68" s="695"/>
      <c r="FM68" s="695"/>
      <c r="FN68" s="695"/>
      <c r="FO68" s="695"/>
      <c r="FP68" s="695"/>
      <c r="FQ68" s="695"/>
      <c r="FR68" s="695"/>
      <c r="FS68" s="695"/>
      <c r="FT68" s="695"/>
      <c r="FU68" s="695"/>
      <c r="FV68" s="695"/>
      <c r="FW68" s="695"/>
      <c r="FX68" s="695"/>
      <c r="FY68" s="695"/>
      <c r="FZ68" s="695"/>
      <c r="GA68" s="695"/>
      <c r="GB68" s="695"/>
      <c r="GC68" s="695"/>
      <c r="GD68" s="695"/>
      <c r="GE68" s="695"/>
      <c r="GF68" s="695"/>
      <c r="GG68" s="695"/>
      <c r="GH68" s="695"/>
      <c r="GI68" s="695"/>
      <c r="GJ68" s="695"/>
      <c r="GK68" s="695"/>
      <c r="GL68" s="695"/>
      <c r="GM68" s="695"/>
      <c r="GN68" s="695"/>
    </row>
    <row r="69" spans="1:196" s="35" customFormat="1" ht="14.4">
      <c r="A69" s="695"/>
      <c r="B69" s="695"/>
      <c r="C69" s="580" t="s">
        <v>774</v>
      </c>
      <c r="D69" s="580" t="s">
        <v>799</v>
      </c>
      <c r="E69" s="580" t="s">
        <v>800</v>
      </c>
      <c r="F69" s="580" t="s">
        <v>816</v>
      </c>
      <c r="G69" s="691"/>
      <c r="H69" s="691">
        <v>0.358184</v>
      </c>
      <c r="I69" s="691">
        <v>0.358184</v>
      </c>
      <c r="J69" s="579" t="s">
        <v>806</v>
      </c>
      <c r="O69" s="35" t="s">
        <v>1143</v>
      </c>
      <c r="S69" s="695"/>
      <c r="T69" s="695"/>
      <c r="U69" s="695"/>
      <c r="V69" s="695"/>
      <c r="W69" s="695"/>
      <c r="X69" s="695"/>
      <c r="Y69" s="695"/>
      <c r="Z69" s="695"/>
      <c r="AA69" s="695"/>
      <c r="AB69" s="695"/>
      <c r="AC69" s="695"/>
      <c r="AD69" s="695"/>
      <c r="AE69" s="695"/>
      <c r="AF69" s="695"/>
      <c r="AG69" s="695"/>
      <c r="AH69" s="695"/>
      <c r="AI69" s="695"/>
      <c r="AJ69" s="695"/>
      <c r="AK69" s="695"/>
      <c r="AL69" s="695"/>
      <c r="AM69" s="695"/>
      <c r="AN69" s="695"/>
      <c r="AO69" s="695"/>
      <c r="AP69" s="695"/>
      <c r="AQ69" s="695"/>
      <c r="AR69" s="695"/>
      <c r="AS69" s="695"/>
      <c r="AT69" s="695"/>
      <c r="AU69" s="695"/>
      <c r="AV69" s="695"/>
      <c r="AW69" s="695"/>
      <c r="AX69" s="695"/>
      <c r="AY69" s="695"/>
      <c r="AZ69" s="695"/>
      <c r="BA69" s="695"/>
      <c r="BB69" s="695"/>
      <c r="BC69" s="695"/>
      <c r="BD69" s="695"/>
      <c r="BE69" s="695"/>
      <c r="BF69" s="695"/>
      <c r="BG69" s="695"/>
      <c r="BH69" s="695"/>
      <c r="BI69" s="695"/>
      <c r="BJ69" s="695"/>
      <c r="BK69" s="695"/>
      <c r="BL69" s="695"/>
      <c r="BM69" s="695"/>
      <c r="BN69" s="695"/>
      <c r="BO69" s="695"/>
      <c r="BP69" s="695"/>
      <c r="BQ69" s="695"/>
      <c r="BR69" s="695"/>
      <c r="BS69" s="695"/>
      <c r="BT69" s="695"/>
      <c r="BU69" s="695"/>
      <c r="BV69" s="695"/>
      <c r="BW69" s="695"/>
      <c r="BX69" s="695"/>
      <c r="BY69" s="695"/>
      <c r="BZ69" s="695"/>
      <c r="CA69" s="695"/>
      <c r="CB69" s="695"/>
      <c r="CC69" s="695"/>
      <c r="CD69" s="695"/>
      <c r="CE69" s="695"/>
      <c r="CF69" s="695"/>
      <c r="CG69" s="695"/>
      <c r="CH69" s="695"/>
      <c r="CI69" s="695"/>
      <c r="CJ69" s="695"/>
      <c r="CK69" s="695"/>
      <c r="CL69" s="695"/>
      <c r="CM69" s="695"/>
      <c r="CN69" s="695"/>
      <c r="CO69" s="695"/>
      <c r="CP69" s="695"/>
      <c r="CQ69" s="695"/>
      <c r="CR69" s="695"/>
      <c r="CS69" s="695"/>
      <c r="CT69" s="695"/>
      <c r="CU69" s="695"/>
      <c r="CV69" s="695"/>
      <c r="CW69" s="695"/>
      <c r="CX69" s="695"/>
      <c r="CY69" s="695"/>
      <c r="CZ69" s="695"/>
      <c r="DA69" s="695"/>
      <c r="DB69" s="695"/>
      <c r="DC69" s="695"/>
      <c r="DD69" s="695"/>
      <c r="DE69" s="695"/>
      <c r="DF69" s="695"/>
      <c r="DG69" s="695"/>
      <c r="DH69" s="695"/>
      <c r="DI69" s="695"/>
      <c r="DJ69" s="695"/>
      <c r="DK69" s="695"/>
      <c r="DL69" s="695"/>
      <c r="DM69" s="695"/>
      <c r="DN69" s="695"/>
      <c r="DO69" s="695"/>
      <c r="DP69" s="695"/>
      <c r="DQ69" s="695"/>
      <c r="DR69" s="695"/>
      <c r="DS69" s="695"/>
      <c r="DT69" s="695"/>
      <c r="DU69" s="695"/>
      <c r="DV69" s="695"/>
      <c r="DW69" s="695"/>
      <c r="DX69" s="695"/>
      <c r="DY69" s="695"/>
      <c r="DZ69" s="695"/>
      <c r="EA69" s="695"/>
      <c r="EB69" s="695"/>
      <c r="EC69" s="695"/>
      <c r="ED69" s="695"/>
      <c r="EE69" s="695"/>
      <c r="EF69" s="695"/>
      <c r="EG69" s="695"/>
      <c r="EH69" s="695"/>
      <c r="EI69" s="695"/>
      <c r="EJ69" s="695"/>
      <c r="EK69" s="695"/>
      <c r="EL69" s="695"/>
      <c r="EM69" s="695"/>
      <c r="EN69" s="695"/>
      <c r="EO69" s="695"/>
      <c r="EP69" s="695"/>
      <c r="EQ69" s="695"/>
      <c r="ER69" s="695"/>
      <c r="ES69" s="695"/>
      <c r="ET69" s="695"/>
      <c r="EU69" s="695"/>
      <c r="EV69" s="695"/>
      <c r="EW69" s="695"/>
      <c r="EX69" s="695"/>
      <c r="EY69" s="695"/>
      <c r="EZ69" s="695"/>
      <c r="FA69" s="695"/>
      <c r="FB69" s="695"/>
      <c r="FC69" s="695"/>
      <c r="FD69" s="695"/>
      <c r="FE69" s="695"/>
      <c r="FF69" s="695"/>
      <c r="FG69" s="695"/>
      <c r="FH69" s="695"/>
      <c r="FI69" s="695"/>
      <c r="FJ69" s="695"/>
      <c r="FK69" s="695"/>
      <c r="FL69" s="695"/>
      <c r="FM69" s="695"/>
      <c r="FN69" s="695"/>
      <c r="FO69" s="695"/>
      <c r="FP69" s="695"/>
      <c r="FQ69" s="695"/>
      <c r="FR69" s="695"/>
      <c r="FS69" s="695"/>
      <c r="FT69" s="695"/>
      <c r="FU69" s="695"/>
      <c r="FV69" s="695"/>
      <c r="FW69" s="695"/>
      <c r="FX69" s="695"/>
      <c r="FY69" s="695"/>
      <c r="FZ69" s="695"/>
      <c r="GA69" s="695"/>
      <c r="GB69" s="695"/>
      <c r="GC69" s="695"/>
      <c r="GD69" s="695"/>
      <c r="GE69" s="695"/>
      <c r="GF69" s="695"/>
      <c r="GG69" s="695"/>
      <c r="GH69" s="695"/>
      <c r="GI69" s="695"/>
      <c r="GJ69" s="695"/>
      <c r="GK69" s="695"/>
      <c r="GL69" s="695"/>
      <c r="GM69" s="695"/>
      <c r="GN69" s="695"/>
    </row>
    <row r="70" spans="1:196" s="35" customFormat="1" ht="14.4">
      <c r="A70" s="695"/>
      <c r="B70" s="695"/>
      <c r="C70" s="580" t="s">
        <v>774</v>
      </c>
      <c r="D70" s="580" t="s">
        <v>799</v>
      </c>
      <c r="E70" s="580" t="s">
        <v>800</v>
      </c>
      <c r="F70" s="579" t="s">
        <v>817</v>
      </c>
      <c r="G70" s="700"/>
      <c r="H70" s="700">
        <v>0.358184</v>
      </c>
      <c r="I70" s="700">
        <v>0.358184</v>
      </c>
      <c r="J70" s="579" t="s">
        <v>806</v>
      </c>
      <c r="O70" s="35" t="s">
        <v>1142</v>
      </c>
      <c r="S70" s="695"/>
      <c r="T70" s="695"/>
      <c r="U70" s="695"/>
      <c r="V70" s="695"/>
      <c r="W70" s="695"/>
      <c r="X70" s="695"/>
      <c r="Y70" s="695"/>
      <c r="Z70" s="695"/>
      <c r="AA70" s="695"/>
      <c r="AB70" s="695"/>
      <c r="AC70" s="695"/>
      <c r="AD70" s="695"/>
      <c r="AE70" s="695"/>
      <c r="AF70" s="695"/>
      <c r="AG70" s="695"/>
      <c r="AH70" s="695"/>
      <c r="AI70" s="695"/>
      <c r="AJ70" s="695"/>
      <c r="AK70" s="695"/>
      <c r="AL70" s="695"/>
      <c r="AM70" s="695"/>
      <c r="AN70" s="695"/>
      <c r="AO70" s="695"/>
      <c r="AP70" s="695"/>
      <c r="AQ70" s="695"/>
      <c r="AR70" s="695"/>
      <c r="AS70" s="695"/>
      <c r="AT70" s="695"/>
      <c r="AU70" s="695"/>
      <c r="AV70" s="695"/>
      <c r="AW70" s="695"/>
      <c r="AX70" s="695"/>
      <c r="AY70" s="695"/>
      <c r="AZ70" s="695"/>
      <c r="BA70" s="695"/>
      <c r="BB70" s="695"/>
      <c r="BC70" s="695"/>
      <c r="BD70" s="695"/>
      <c r="BE70" s="695"/>
      <c r="BF70" s="695"/>
      <c r="BG70" s="695"/>
      <c r="BH70" s="695"/>
      <c r="BI70" s="695"/>
      <c r="BJ70" s="695"/>
      <c r="BK70" s="695"/>
      <c r="BL70" s="695"/>
      <c r="BM70" s="695"/>
      <c r="BN70" s="695"/>
      <c r="BO70" s="695"/>
      <c r="BP70" s="695"/>
      <c r="BQ70" s="695"/>
      <c r="BR70" s="695"/>
      <c r="BS70" s="695"/>
      <c r="BT70" s="695"/>
      <c r="BU70" s="695"/>
      <c r="BV70" s="695"/>
      <c r="BW70" s="695"/>
      <c r="BX70" s="695"/>
      <c r="BY70" s="695"/>
      <c r="BZ70" s="695"/>
      <c r="CA70" s="695"/>
      <c r="CB70" s="695"/>
      <c r="CC70" s="695"/>
      <c r="CD70" s="695"/>
      <c r="CE70" s="695"/>
      <c r="CF70" s="695"/>
      <c r="CG70" s="695"/>
      <c r="CH70" s="695"/>
      <c r="CI70" s="695"/>
      <c r="CJ70" s="695"/>
      <c r="CK70" s="695"/>
      <c r="CL70" s="695"/>
      <c r="CM70" s="695"/>
      <c r="CN70" s="695"/>
      <c r="CO70" s="695"/>
      <c r="CP70" s="695"/>
      <c r="CQ70" s="695"/>
      <c r="CR70" s="695"/>
      <c r="CS70" s="695"/>
      <c r="CT70" s="695"/>
      <c r="CU70" s="695"/>
      <c r="CV70" s="695"/>
      <c r="CW70" s="695"/>
      <c r="CX70" s="695"/>
      <c r="CY70" s="695"/>
      <c r="CZ70" s="695"/>
      <c r="DA70" s="695"/>
      <c r="DB70" s="695"/>
      <c r="DC70" s="695"/>
      <c r="DD70" s="695"/>
      <c r="DE70" s="695"/>
      <c r="DF70" s="695"/>
      <c r="DG70" s="695"/>
      <c r="DH70" s="695"/>
      <c r="DI70" s="695"/>
      <c r="DJ70" s="695"/>
      <c r="DK70" s="695"/>
      <c r="DL70" s="695"/>
      <c r="DM70" s="695"/>
      <c r="DN70" s="695"/>
      <c r="DO70" s="695"/>
      <c r="DP70" s="695"/>
      <c r="DQ70" s="695"/>
      <c r="DR70" s="695"/>
      <c r="DS70" s="695"/>
      <c r="DT70" s="695"/>
      <c r="DU70" s="695"/>
      <c r="DV70" s="695"/>
      <c r="DW70" s="695"/>
      <c r="DX70" s="695"/>
      <c r="DY70" s="695"/>
      <c r="DZ70" s="695"/>
      <c r="EA70" s="695"/>
      <c r="EB70" s="695"/>
      <c r="EC70" s="695"/>
      <c r="ED70" s="695"/>
      <c r="EE70" s="695"/>
      <c r="EF70" s="695"/>
      <c r="EG70" s="695"/>
      <c r="EH70" s="695"/>
      <c r="EI70" s="695"/>
      <c r="EJ70" s="695"/>
      <c r="EK70" s="695"/>
      <c r="EL70" s="695"/>
      <c r="EM70" s="695"/>
      <c r="EN70" s="695"/>
      <c r="EO70" s="695"/>
      <c r="EP70" s="695"/>
      <c r="EQ70" s="695"/>
      <c r="ER70" s="695"/>
      <c r="ES70" s="695"/>
      <c r="ET70" s="695"/>
      <c r="EU70" s="695"/>
      <c r="EV70" s="695"/>
      <c r="EW70" s="695"/>
      <c r="EX70" s="695"/>
      <c r="EY70" s="695"/>
      <c r="EZ70" s="695"/>
      <c r="FA70" s="695"/>
      <c r="FB70" s="695"/>
      <c r="FC70" s="695"/>
      <c r="FD70" s="695"/>
      <c r="FE70" s="695"/>
      <c r="FF70" s="695"/>
      <c r="FG70" s="695"/>
      <c r="FH70" s="695"/>
      <c r="FI70" s="695"/>
      <c r="FJ70" s="695"/>
      <c r="FK70" s="695"/>
      <c r="FL70" s="695"/>
      <c r="FM70" s="695"/>
      <c r="FN70" s="695"/>
      <c r="FO70" s="695"/>
      <c r="FP70" s="695"/>
      <c r="FQ70" s="695"/>
      <c r="FR70" s="695"/>
      <c r="FS70" s="695"/>
      <c r="FT70" s="695"/>
      <c r="FU70" s="695"/>
      <c r="FV70" s="695"/>
      <c r="FW70" s="695"/>
      <c r="FX70" s="695"/>
      <c r="FY70" s="695"/>
      <c r="FZ70" s="695"/>
      <c r="GA70" s="695"/>
      <c r="GB70" s="695"/>
      <c r="GC70" s="695"/>
      <c r="GD70" s="695"/>
      <c r="GE70" s="695"/>
      <c r="GF70" s="695"/>
      <c r="GG70" s="695"/>
      <c r="GH70" s="695"/>
      <c r="GI70" s="695"/>
      <c r="GJ70" s="695"/>
      <c r="GK70" s="695"/>
      <c r="GL70" s="695"/>
      <c r="GM70" s="695"/>
      <c r="GN70" s="695"/>
    </row>
    <row r="71" spans="1:196" s="35" customFormat="1" ht="14.4">
      <c r="A71" s="695"/>
      <c r="B71" s="695"/>
      <c r="C71" s="580" t="s">
        <v>774</v>
      </c>
      <c r="D71" s="580" t="s">
        <v>799</v>
      </c>
      <c r="E71" s="580" t="s">
        <v>800</v>
      </c>
      <c r="F71" s="580" t="s">
        <v>818</v>
      </c>
      <c r="G71" s="691"/>
      <c r="H71" s="691">
        <v>0.358184</v>
      </c>
      <c r="I71" s="691">
        <v>0.358184</v>
      </c>
      <c r="J71" s="579" t="s">
        <v>806</v>
      </c>
      <c r="O71" s="35" t="s">
        <v>1141</v>
      </c>
      <c r="S71" s="695"/>
      <c r="T71" s="695"/>
      <c r="U71" s="695"/>
      <c r="V71" s="695"/>
      <c r="W71" s="695"/>
      <c r="X71" s="695"/>
      <c r="Y71" s="695"/>
      <c r="Z71" s="695"/>
      <c r="AA71" s="695"/>
      <c r="AB71" s="695"/>
      <c r="AC71" s="695"/>
      <c r="AD71" s="695"/>
      <c r="AE71" s="695"/>
      <c r="AF71" s="695"/>
      <c r="AG71" s="695"/>
      <c r="AH71" s="695"/>
      <c r="AI71" s="695"/>
      <c r="AJ71" s="695"/>
      <c r="AK71" s="695"/>
      <c r="AL71" s="695"/>
      <c r="AM71" s="695"/>
      <c r="AN71" s="695"/>
      <c r="AO71" s="695"/>
      <c r="AP71" s="695"/>
      <c r="AQ71" s="695"/>
      <c r="AR71" s="695"/>
      <c r="AS71" s="695"/>
      <c r="AT71" s="695"/>
      <c r="AU71" s="695"/>
      <c r="AV71" s="695"/>
      <c r="AW71" s="695"/>
      <c r="AX71" s="695"/>
      <c r="AY71" s="695"/>
      <c r="AZ71" s="695"/>
      <c r="BA71" s="695"/>
      <c r="BB71" s="695"/>
      <c r="BC71" s="695"/>
      <c r="BD71" s="695"/>
      <c r="BE71" s="695"/>
      <c r="BF71" s="695"/>
      <c r="BG71" s="695"/>
      <c r="BH71" s="695"/>
      <c r="BI71" s="695"/>
      <c r="BJ71" s="695"/>
      <c r="BK71" s="695"/>
      <c r="BL71" s="695"/>
      <c r="BM71" s="695"/>
      <c r="BN71" s="695"/>
      <c r="BO71" s="695"/>
      <c r="BP71" s="695"/>
      <c r="BQ71" s="695"/>
      <c r="BR71" s="695"/>
      <c r="BS71" s="695"/>
      <c r="BT71" s="695"/>
      <c r="BU71" s="695"/>
      <c r="BV71" s="695"/>
      <c r="BW71" s="695"/>
      <c r="BX71" s="695"/>
      <c r="BY71" s="695"/>
      <c r="BZ71" s="695"/>
      <c r="CA71" s="695"/>
      <c r="CB71" s="695"/>
      <c r="CC71" s="695"/>
      <c r="CD71" s="695"/>
      <c r="CE71" s="695"/>
      <c r="CF71" s="695"/>
      <c r="CG71" s="695"/>
      <c r="CH71" s="695"/>
      <c r="CI71" s="695"/>
      <c r="CJ71" s="695"/>
      <c r="CK71" s="695"/>
      <c r="CL71" s="695"/>
      <c r="CM71" s="695"/>
      <c r="CN71" s="695"/>
      <c r="CO71" s="695"/>
      <c r="CP71" s="695"/>
      <c r="CQ71" s="695"/>
      <c r="CR71" s="695"/>
      <c r="CS71" s="695"/>
      <c r="CT71" s="695"/>
      <c r="CU71" s="695"/>
      <c r="CV71" s="695"/>
      <c r="CW71" s="695"/>
      <c r="CX71" s="695"/>
      <c r="CY71" s="695"/>
      <c r="CZ71" s="695"/>
      <c r="DA71" s="695"/>
      <c r="DB71" s="695"/>
      <c r="DC71" s="695"/>
      <c r="DD71" s="695"/>
      <c r="DE71" s="695"/>
      <c r="DF71" s="695"/>
      <c r="DG71" s="695"/>
      <c r="DH71" s="695"/>
      <c r="DI71" s="695"/>
      <c r="DJ71" s="695"/>
      <c r="DK71" s="695"/>
      <c r="DL71" s="695"/>
      <c r="DM71" s="695"/>
      <c r="DN71" s="695"/>
      <c r="DO71" s="695"/>
      <c r="DP71" s="695"/>
      <c r="DQ71" s="695"/>
      <c r="DR71" s="695"/>
      <c r="DS71" s="695"/>
      <c r="DT71" s="695"/>
      <c r="DU71" s="695"/>
      <c r="DV71" s="695"/>
      <c r="DW71" s="695"/>
      <c r="DX71" s="695"/>
      <c r="DY71" s="695"/>
      <c r="DZ71" s="695"/>
      <c r="EA71" s="695"/>
      <c r="EB71" s="695"/>
      <c r="EC71" s="695"/>
      <c r="ED71" s="695"/>
      <c r="EE71" s="695"/>
      <c r="EF71" s="695"/>
      <c r="EG71" s="695"/>
      <c r="EH71" s="695"/>
      <c r="EI71" s="695"/>
      <c r="EJ71" s="695"/>
      <c r="EK71" s="695"/>
      <c r="EL71" s="695"/>
      <c r="EM71" s="695"/>
      <c r="EN71" s="695"/>
      <c r="EO71" s="695"/>
      <c r="EP71" s="695"/>
      <c r="EQ71" s="695"/>
      <c r="ER71" s="695"/>
      <c r="ES71" s="695"/>
      <c r="ET71" s="695"/>
      <c r="EU71" s="695"/>
      <c r="EV71" s="695"/>
      <c r="EW71" s="695"/>
      <c r="EX71" s="695"/>
      <c r="EY71" s="695"/>
      <c r="EZ71" s="695"/>
      <c r="FA71" s="695"/>
      <c r="FB71" s="695"/>
      <c r="FC71" s="695"/>
      <c r="FD71" s="695"/>
      <c r="FE71" s="695"/>
      <c r="FF71" s="695"/>
      <c r="FG71" s="695"/>
      <c r="FH71" s="695"/>
      <c r="FI71" s="695"/>
      <c r="FJ71" s="695"/>
      <c r="FK71" s="695"/>
      <c r="FL71" s="695"/>
      <c r="FM71" s="695"/>
      <c r="FN71" s="695"/>
      <c r="FO71" s="695"/>
      <c r="FP71" s="695"/>
      <c r="FQ71" s="695"/>
      <c r="FR71" s="695"/>
      <c r="FS71" s="695"/>
      <c r="FT71" s="695"/>
      <c r="FU71" s="695"/>
      <c r="FV71" s="695"/>
      <c r="FW71" s="695"/>
      <c r="FX71" s="695"/>
      <c r="FY71" s="695"/>
      <c r="FZ71" s="695"/>
      <c r="GA71" s="695"/>
      <c r="GB71" s="695"/>
      <c r="GC71" s="695"/>
      <c r="GD71" s="695"/>
      <c r="GE71" s="695"/>
      <c r="GF71" s="695"/>
      <c r="GG71" s="695"/>
      <c r="GH71" s="695"/>
      <c r="GI71" s="695"/>
      <c r="GJ71" s="695"/>
      <c r="GK71" s="695"/>
      <c r="GL71" s="695"/>
      <c r="GM71" s="695"/>
      <c r="GN71" s="695"/>
    </row>
    <row r="72" spans="1:196" s="35" customFormat="1" ht="14.4">
      <c r="A72" s="695"/>
      <c r="B72" s="695"/>
      <c r="C72" s="580" t="s">
        <v>774</v>
      </c>
      <c r="D72" s="580" t="s">
        <v>799</v>
      </c>
      <c r="E72" s="580" t="s">
        <v>794</v>
      </c>
      <c r="F72" s="579" t="s">
        <v>846</v>
      </c>
      <c r="G72" s="700">
        <v>1</v>
      </c>
      <c r="H72" s="700"/>
      <c r="I72" s="700">
        <v>1</v>
      </c>
      <c r="J72" s="579"/>
      <c r="O72" s="35" t="s">
        <v>1140</v>
      </c>
      <c r="S72" s="695"/>
      <c r="T72" s="695"/>
      <c r="U72" s="695"/>
      <c r="V72" s="695"/>
      <c r="W72" s="695"/>
      <c r="X72" s="695"/>
      <c r="Y72" s="695"/>
      <c r="Z72" s="695"/>
      <c r="AA72" s="695"/>
      <c r="AB72" s="695"/>
      <c r="AC72" s="695"/>
      <c r="AD72" s="695"/>
      <c r="AE72" s="695"/>
      <c r="AF72" s="695"/>
      <c r="AG72" s="695"/>
      <c r="AH72" s="695"/>
      <c r="AI72" s="695"/>
      <c r="AJ72" s="695"/>
      <c r="AK72" s="695"/>
      <c r="AL72" s="695"/>
      <c r="AM72" s="695"/>
      <c r="AN72" s="695"/>
      <c r="AO72" s="695"/>
      <c r="AP72" s="695"/>
      <c r="AQ72" s="695"/>
      <c r="AR72" s="695"/>
      <c r="AS72" s="695"/>
      <c r="AT72" s="695"/>
      <c r="AU72" s="695"/>
      <c r="AV72" s="695"/>
      <c r="AW72" s="695"/>
      <c r="AX72" s="695"/>
      <c r="AY72" s="695"/>
      <c r="AZ72" s="695"/>
      <c r="BA72" s="695"/>
      <c r="BB72" s="695"/>
      <c r="BC72" s="695"/>
      <c r="BD72" s="695"/>
      <c r="BE72" s="695"/>
      <c r="BF72" s="695"/>
      <c r="BG72" s="695"/>
      <c r="BH72" s="695"/>
      <c r="BI72" s="695"/>
      <c r="BJ72" s="695"/>
      <c r="BK72" s="695"/>
      <c r="BL72" s="695"/>
      <c r="BM72" s="695"/>
      <c r="BN72" s="695"/>
      <c r="BO72" s="695"/>
      <c r="BP72" s="695"/>
      <c r="BQ72" s="695"/>
      <c r="BR72" s="695"/>
      <c r="BS72" s="695"/>
      <c r="BT72" s="695"/>
      <c r="BU72" s="695"/>
      <c r="BV72" s="695"/>
      <c r="BW72" s="695"/>
      <c r="BX72" s="695"/>
      <c r="BY72" s="695"/>
      <c r="BZ72" s="695"/>
      <c r="CA72" s="695"/>
      <c r="CB72" s="695"/>
      <c r="CC72" s="695"/>
      <c r="CD72" s="695"/>
      <c r="CE72" s="695"/>
      <c r="CF72" s="695"/>
      <c r="CG72" s="695"/>
      <c r="CH72" s="695"/>
      <c r="CI72" s="695"/>
      <c r="CJ72" s="695"/>
      <c r="CK72" s="695"/>
      <c r="CL72" s="695"/>
      <c r="CM72" s="695"/>
      <c r="CN72" s="695"/>
      <c r="CO72" s="695"/>
      <c r="CP72" s="695"/>
      <c r="CQ72" s="695"/>
      <c r="CR72" s="695"/>
      <c r="CS72" s="695"/>
      <c r="CT72" s="695"/>
      <c r="CU72" s="695"/>
      <c r="CV72" s="695"/>
      <c r="CW72" s="695"/>
      <c r="CX72" s="695"/>
      <c r="CY72" s="695"/>
      <c r="CZ72" s="695"/>
      <c r="DA72" s="695"/>
      <c r="DB72" s="695"/>
      <c r="DC72" s="695"/>
      <c r="DD72" s="695"/>
      <c r="DE72" s="695"/>
      <c r="DF72" s="695"/>
      <c r="DG72" s="695"/>
      <c r="DH72" s="695"/>
      <c r="DI72" s="695"/>
      <c r="DJ72" s="695"/>
      <c r="DK72" s="695"/>
      <c r="DL72" s="695"/>
      <c r="DM72" s="695"/>
      <c r="DN72" s="695"/>
      <c r="DO72" s="695"/>
      <c r="DP72" s="695"/>
      <c r="DQ72" s="695"/>
      <c r="DR72" s="695"/>
      <c r="DS72" s="695"/>
      <c r="DT72" s="695"/>
      <c r="DU72" s="695"/>
      <c r="DV72" s="695"/>
      <c r="DW72" s="695"/>
      <c r="DX72" s="695"/>
      <c r="DY72" s="695"/>
      <c r="DZ72" s="695"/>
      <c r="EA72" s="695"/>
      <c r="EB72" s="695"/>
      <c r="EC72" s="695"/>
      <c r="ED72" s="695"/>
      <c r="EE72" s="695"/>
      <c r="EF72" s="695"/>
      <c r="EG72" s="695"/>
      <c r="EH72" s="695"/>
      <c r="EI72" s="695"/>
      <c r="EJ72" s="695"/>
      <c r="EK72" s="695"/>
      <c r="EL72" s="695"/>
      <c r="EM72" s="695"/>
      <c r="EN72" s="695"/>
      <c r="EO72" s="695"/>
      <c r="EP72" s="695"/>
      <c r="EQ72" s="695"/>
      <c r="ER72" s="695"/>
      <c r="ES72" s="695"/>
      <c r="ET72" s="695"/>
      <c r="EU72" s="695"/>
      <c r="EV72" s="695"/>
      <c r="EW72" s="695"/>
      <c r="EX72" s="695"/>
      <c r="EY72" s="695"/>
      <c r="EZ72" s="695"/>
      <c r="FA72" s="695"/>
      <c r="FB72" s="695"/>
      <c r="FC72" s="695"/>
      <c r="FD72" s="695"/>
      <c r="FE72" s="695"/>
      <c r="FF72" s="695"/>
      <c r="FG72" s="695"/>
      <c r="FH72" s="695"/>
      <c r="FI72" s="695"/>
      <c r="FJ72" s="695"/>
      <c r="FK72" s="695"/>
      <c r="FL72" s="695"/>
      <c r="FM72" s="695"/>
      <c r="FN72" s="695"/>
      <c r="FO72" s="695"/>
      <c r="FP72" s="695"/>
      <c r="FQ72" s="695"/>
      <c r="FR72" s="695"/>
      <c r="FS72" s="695"/>
      <c r="FT72" s="695"/>
      <c r="FU72" s="695"/>
      <c r="FV72" s="695"/>
      <c r="FW72" s="695"/>
      <c r="FX72" s="695"/>
      <c r="FY72" s="695"/>
      <c r="FZ72" s="695"/>
      <c r="GA72" s="695"/>
      <c r="GB72" s="695"/>
      <c r="GC72" s="695"/>
      <c r="GD72" s="695"/>
      <c r="GE72" s="695"/>
      <c r="GF72" s="695"/>
      <c r="GG72" s="695"/>
      <c r="GH72" s="695"/>
      <c r="GI72" s="695"/>
      <c r="GJ72" s="695"/>
      <c r="GK72" s="695"/>
      <c r="GL72" s="695"/>
      <c r="GM72" s="695"/>
      <c r="GN72" s="695"/>
    </row>
    <row r="73" spans="1:196" s="35" customFormat="1" ht="14.4">
      <c r="A73" s="695"/>
      <c r="B73" s="695"/>
      <c r="C73" s="883" t="s">
        <v>774</v>
      </c>
      <c r="D73" s="883" t="s">
        <v>791</v>
      </c>
      <c r="E73" s="883" t="s">
        <v>794</v>
      </c>
      <c r="F73" s="887" t="s">
        <v>821</v>
      </c>
      <c r="G73" s="888"/>
      <c r="H73" s="888">
        <v>1</v>
      </c>
      <c r="I73" s="888">
        <v>1</v>
      </c>
      <c r="J73" s="579" t="s">
        <v>796</v>
      </c>
      <c r="O73" s="35" t="s">
        <v>1139</v>
      </c>
      <c r="S73" s="695"/>
      <c r="T73" s="695"/>
      <c r="U73" s="695"/>
      <c r="V73" s="695"/>
      <c r="W73" s="695"/>
      <c r="X73" s="695"/>
      <c r="Y73" s="695"/>
      <c r="Z73" s="695"/>
      <c r="AA73" s="695"/>
      <c r="AB73" s="695"/>
      <c r="AC73" s="695"/>
      <c r="AD73" s="695"/>
      <c r="AE73" s="695"/>
      <c r="AF73" s="695"/>
      <c r="AG73" s="695"/>
      <c r="AH73" s="695"/>
      <c r="AI73" s="695"/>
      <c r="AJ73" s="695"/>
      <c r="AK73" s="695"/>
      <c r="AL73" s="695"/>
      <c r="AM73" s="695"/>
      <c r="AN73" s="695"/>
      <c r="AO73" s="695"/>
      <c r="AP73" s="695"/>
      <c r="AQ73" s="695"/>
      <c r="AR73" s="695"/>
      <c r="AS73" s="695"/>
      <c r="AT73" s="695"/>
      <c r="AU73" s="695"/>
      <c r="AV73" s="695"/>
      <c r="AW73" s="695"/>
      <c r="AX73" s="695"/>
      <c r="AY73" s="695"/>
      <c r="AZ73" s="695"/>
      <c r="BA73" s="695"/>
      <c r="BB73" s="695"/>
      <c r="BC73" s="695"/>
      <c r="BD73" s="695"/>
      <c r="BE73" s="695"/>
      <c r="BF73" s="695"/>
      <c r="BG73" s="695"/>
      <c r="BH73" s="695"/>
      <c r="BI73" s="695"/>
      <c r="BJ73" s="695"/>
      <c r="BK73" s="695"/>
      <c r="BL73" s="695"/>
      <c r="BM73" s="695"/>
      <c r="BN73" s="695"/>
      <c r="BO73" s="695"/>
      <c r="BP73" s="695"/>
      <c r="BQ73" s="695"/>
      <c r="BR73" s="695"/>
      <c r="BS73" s="695"/>
      <c r="BT73" s="695"/>
      <c r="BU73" s="695"/>
      <c r="BV73" s="695"/>
      <c r="BW73" s="695"/>
      <c r="BX73" s="695"/>
      <c r="BY73" s="695"/>
      <c r="BZ73" s="695"/>
      <c r="CA73" s="695"/>
      <c r="CB73" s="695"/>
      <c r="CC73" s="695"/>
      <c r="CD73" s="695"/>
      <c r="CE73" s="695"/>
      <c r="CF73" s="695"/>
      <c r="CG73" s="695"/>
      <c r="CH73" s="695"/>
      <c r="CI73" s="695"/>
      <c r="CJ73" s="695"/>
      <c r="CK73" s="695"/>
      <c r="CL73" s="695"/>
      <c r="CM73" s="695"/>
      <c r="CN73" s="695"/>
      <c r="CO73" s="695"/>
      <c r="CP73" s="695"/>
      <c r="CQ73" s="695"/>
      <c r="CR73" s="695"/>
      <c r="CS73" s="695"/>
      <c r="CT73" s="695"/>
      <c r="CU73" s="695"/>
      <c r="CV73" s="695"/>
      <c r="CW73" s="695"/>
      <c r="CX73" s="695"/>
      <c r="CY73" s="695"/>
      <c r="CZ73" s="695"/>
      <c r="DA73" s="695"/>
      <c r="DB73" s="695"/>
      <c r="DC73" s="695"/>
      <c r="DD73" s="695"/>
      <c r="DE73" s="695"/>
      <c r="DF73" s="695"/>
      <c r="DG73" s="695"/>
      <c r="DH73" s="695"/>
      <c r="DI73" s="695"/>
      <c r="DJ73" s="695"/>
      <c r="DK73" s="695"/>
      <c r="DL73" s="695"/>
      <c r="DM73" s="695"/>
      <c r="DN73" s="695"/>
      <c r="DO73" s="695"/>
      <c r="DP73" s="695"/>
      <c r="DQ73" s="695"/>
      <c r="DR73" s="695"/>
      <c r="DS73" s="695"/>
      <c r="DT73" s="695"/>
      <c r="DU73" s="695"/>
      <c r="DV73" s="695"/>
      <c r="DW73" s="695"/>
      <c r="DX73" s="695"/>
      <c r="DY73" s="695"/>
      <c r="DZ73" s="695"/>
      <c r="EA73" s="695"/>
      <c r="EB73" s="695"/>
      <c r="EC73" s="695"/>
      <c r="ED73" s="695"/>
      <c r="EE73" s="695"/>
      <c r="EF73" s="695"/>
      <c r="EG73" s="695"/>
      <c r="EH73" s="695"/>
      <c r="EI73" s="695"/>
      <c r="EJ73" s="695"/>
      <c r="EK73" s="695"/>
      <c r="EL73" s="695"/>
      <c r="EM73" s="695"/>
      <c r="EN73" s="695"/>
      <c r="EO73" s="695"/>
      <c r="EP73" s="695"/>
      <c r="EQ73" s="695"/>
      <c r="ER73" s="695"/>
      <c r="ES73" s="695"/>
      <c r="ET73" s="695"/>
      <c r="EU73" s="695"/>
      <c r="EV73" s="695"/>
      <c r="EW73" s="695"/>
      <c r="EX73" s="695"/>
      <c r="EY73" s="695"/>
      <c r="EZ73" s="695"/>
      <c r="FA73" s="695"/>
      <c r="FB73" s="695"/>
      <c r="FC73" s="695"/>
      <c r="FD73" s="695"/>
      <c r="FE73" s="695"/>
      <c r="FF73" s="695"/>
      <c r="FG73" s="695"/>
      <c r="FH73" s="695"/>
      <c r="FI73" s="695"/>
      <c r="FJ73" s="695"/>
      <c r="FK73" s="695"/>
      <c r="FL73" s="695"/>
      <c r="FM73" s="695"/>
      <c r="FN73" s="695"/>
      <c r="FO73" s="695"/>
      <c r="FP73" s="695"/>
      <c r="FQ73" s="695"/>
      <c r="FR73" s="695"/>
      <c r="FS73" s="695"/>
      <c r="FT73" s="695"/>
      <c r="FU73" s="695"/>
      <c r="FV73" s="695"/>
      <c r="FW73" s="695"/>
      <c r="FX73" s="695"/>
      <c r="FY73" s="695"/>
      <c r="FZ73" s="695"/>
      <c r="GA73" s="695"/>
      <c r="GB73" s="695"/>
      <c r="GC73" s="695"/>
      <c r="GD73" s="695"/>
      <c r="GE73" s="695"/>
      <c r="GF73" s="695"/>
      <c r="GG73" s="695"/>
      <c r="GH73" s="695"/>
      <c r="GI73" s="695"/>
      <c r="GJ73" s="695"/>
      <c r="GK73" s="695"/>
      <c r="GL73" s="695"/>
      <c r="GM73" s="695"/>
      <c r="GN73" s="695"/>
    </row>
    <row r="74" spans="1:196" s="35" customFormat="1" ht="14.4">
      <c r="A74" s="695"/>
      <c r="B74" s="695"/>
      <c r="C74" s="884" t="s">
        <v>797</v>
      </c>
      <c r="D74" s="884" t="s">
        <v>797</v>
      </c>
      <c r="E74" s="884" t="s">
        <v>797</v>
      </c>
      <c r="F74" s="884"/>
      <c r="G74" s="882"/>
      <c r="H74" s="882"/>
      <c r="I74" s="882"/>
      <c r="J74" s="579" t="s">
        <v>798</v>
      </c>
      <c r="O74" s="35" t="s">
        <v>797</v>
      </c>
      <c r="S74" s="695"/>
      <c r="T74" s="695"/>
      <c r="U74" s="695"/>
      <c r="V74" s="695"/>
      <c r="W74" s="695"/>
      <c r="X74" s="695"/>
      <c r="Y74" s="695"/>
      <c r="Z74" s="695"/>
      <c r="AA74" s="695"/>
      <c r="AB74" s="695"/>
      <c r="AC74" s="695"/>
      <c r="AD74" s="695"/>
      <c r="AE74" s="695"/>
      <c r="AF74" s="695"/>
      <c r="AG74" s="695"/>
      <c r="AH74" s="695"/>
      <c r="AI74" s="695"/>
      <c r="AJ74" s="695"/>
      <c r="AK74" s="695"/>
      <c r="AL74" s="695"/>
      <c r="AM74" s="695"/>
      <c r="AN74" s="695"/>
      <c r="AO74" s="695"/>
      <c r="AP74" s="695"/>
      <c r="AQ74" s="695"/>
      <c r="AR74" s="695"/>
      <c r="AS74" s="695"/>
      <c r="AT74" s="695"/>
      <c r="AU74" s="695"/>
      <c r="AV74" s="695"/>
      <c r="AW74" s="695"/>
      <c r="AX74" s="695"/>
      <c r="AY74" s="695"/>
      <c r="AZ74" s="695"/>
      <c r="BA74" s="695"/>
      <c r="BB74" s="695"/>
      <c r="BC74" s="695"/>
      <c r="BD74" s="695"/>
      <c r="BE74" s="695"/>
      <c r="BF74" s="695"/>
      <c r="BG74" s="695"/>
      <c r="BH74" s="695"/>
      <c r="BI74" s="695"/>
      <c r="BJ74" s="695"/>
      <c r="BK74" s="695"/>
      <c r="BL74" s="695"/>
      <c r="BM74" s="695"/>
      <c r="BN74" s="695"/>
      <c r="BO74" s="695"/>
      <c r="BP74" s="695"/>
      <c r="BQ74" s="695"/>
      <c r="BR74" s="695"/>
      <c r="BS74" s="695"/>
      <c r="BT74" s="695"/>
      <c r="BU74" s="695"/>
      <c r="BV74" s="695"/>
      <c r="BW74" s="695"/>
      <c r="BX74" s="695"/>
      <c r="BY74" s="695"/>
      <c r="BZ74" s="695"/>
      <c r="CA74" s="695"/>
      <c r="CB74" s="695"/>
      <c r="CC74" s="695"/>
      <c r="CD74" s="695"/>
      <c r="CE74" s="695"/>
      <c r="CF74" s="695"/>
      <c r="CG74" s="695"/>
      <c r="CH74" s="695"/>
      <c r="CI74" s="695"/>
      <c r="CJ74" s="695"/>
      <c r="CK74" s="695"/>
      <c r="CL74" s="695"/>
      <c r="CM74" s="695"/>
      <c r="CN74" s="695"/>
      <c r="CO74" s="695"/>
      <c r="CP74" s="695"/>
      <c r="CQ74" s="695"/>
      <c r="CR74" s="695"/>
      <c r="CS74" s="695"/>
      <c r="CT74" s="695"/>
      <c r="CU74" s="695"/>
      <c r="CV74" s="695"/>
      <c r="CW74" s="695"/>
      <c r="CX74" s="695"/>
      <c r="CY74" s="695"/>
      <c r="CZ74" s="695"/>
      <c r="DA74" s="695"/>
      <c r="DB74" s="695"/>
      <c r="DC74" s="695"/>
      <c r="DD74" s="695"/>
      <c r="DE74" s="695"/>
      <c r="DF74" s="695"/>
      <c r="DG74" s="695"/>
      <c r="DH74" s="695"/>
      <c r="DI74" s="695"/>
      <c r="DJ74" s="695"/>
      <c r="DK74" s="695"/>
      <c r="DL74" s="695"/>
      <c r="DM74" s="695"/>
      <c r="DN74" s="695"/>
      <c r="DO74" s="695"/>
      <c r="DP74" s="695"/>
      <c r="DQ74" s="695"/>
      <c r="DR74" s="695"/>
      <c r="DS74" s="695"/>
      <c r="DT74" s="695"/>
      <c r="DU74" s="695"/>
      <c r="DV74" s="695"/>
      <c r="DW74" s="695"/>
      <c r="DX74" s="695"/>
      <c r="DY74" s="695"/>
      <c r="DZ74" s="695"/>
      <c r="EA74" s="695"/>
      <c r="EB74" s="695"/>
      <c r="EC74" s="695"/>
      <c r="ED74" s="695"/>
      <c r="EE74" s="695"/>
      <c r="EF74" s="695"/>
      <c r="EG74" s="695"/>
      <c r="EH74" s="695"/>
      <c r="EI74" s="695"/>
      <c r="EJ74" s="695"/>
      <c r="EK74" s="695"/>
      <c r="EL74" s="695"/>
      <c r="EM74" s="695"/>
      <c r="EN74" s="695"/>
      <c r="EO74" s="695"/>
      <c r="EP74" s="695"/>
      <c r="EQ74" s="695"/>
      <c r="ER74" s="695"/>
      <c r="ES74" s="695"/>
      <c r="ET74" s="695"/>
      <c r="EU74" s="695"/>
      <c r="EV74" s="695"/>
      <c r="EW74" s="695"/>
      <c r="EX74" s="695"/>
      <c r="EY74" s="695"/>
      <c r="EZ74" s="695"/>
      <c r="FA74" s="695"/>
      <c r="FB74" s="695"/>
      <c r="FC74" s="695"/>
      <c r="FD74" s="695"/>
      <c r="FE74" s="695"/>
      <c r="FF74" s="695"/>
      <c r="FG74" s="695"/>
      <c r="FH74" s="695"/>
      <c r="FI74" s="695"/>
      <c r="FJ74" s="695"/>
      <c r="FK74" s="695"/>
      <c r="FL74" s="695"/>
      <c r="FM74" s="695"/>
      <c r="FN74" s="695"/>
      <c r="FO74" s="695"/>
      <c r="FP74" s="695"/>
      <c r="FQ74" s="695"/>
      <c r="FR74" s="695"/>
      <c r="FS74" s="695"/>
      <c r="FT74" s="695"/>
      <c r="FU74" s="695"/>
      <c r="FV74" s="695"/>
      <c r="FW74" s="695"/>
      <c r="FX74" s="695"/>
      <c r="FY74" s="695"/>
      <c r="FZ74" s="695"/>
      <c r="GA74" s="695"/>
      <c r="GB74" s="695"/>
      <c r="GC74" s="695"/>
      <c r="GD74" s="695"/>
      <c r="GE74" s="695"/>
      <c r="GF74" s="695"/>
      <c r="GG74" s="695"/>
      <c r="GH74" s="695"/>
      <c r="GI74" s="695"/>
      <c r="GJ74" s="695"/>
      <c r="GK74" s="695"/>
      <c r="GL74" s="695"/>
      <c r="GM74" s="695"/>
      <c r="GN74" s="695"/>
    </row>
    <row r="75" spans="1:196" s="824" customFormat="1" ht="10.5" customHeight="1">
      <c r="A75" s="823"/>
      <c r="B75" s="823"/>
      <c r="C75" s="701" t="s">
        <v>774</v>
      </c>
      <c r="D75" s="701" t="s">
        <v>799</v>
      </c>
      <c r="E75" s="702" t="s">
        <v>794</v>
      </c>
      <c r="F75" s="580" t="s">
        <v>879</v>
      </c>
      <c r="G75" s="700"/>
      <c r="H75" s="700">
        <v>1</v>
      </c>
      <c r="I75" s="700">
        <v>1</v>
      </c>
      <c r="J75" s="579" t="s">
        <v>855</v>
      </c>
      <c r="O75" s="824" t="s">
        <v>1138</v>
      </c>
      <c r="S75" s="823"/>
      <c r="T75" s="823"/>
      <c r="U75" s="823"/>
      <c r="V75" s="823"/>
      <c r="W75" s="823"/>
      <c r="X75" s="823"/>
      <c r="Y75" s="823"/>
      <c r="Z75" s="823"/>
      <c r="AA75" s="823"/>
      <c r="AB75" s="823"/>
      <c r="AC75" s="823"/>
      <c r="AD75" s="823"/>
      <c r="AE75" s="823"/>
      <c r="AF75" s="823"/>
      <c r="AG75" s="823"/>
      <c r="AH75" s="823"/>
      <c r="AI75" s="823"/>
      <c r="AJ75" s="823"/>
      <c r="AK75" s="823"/>
      <c r="AL75" s="823"/>
      <c r="AM75" s="823"/>
      <c r="AN75" s="823"/>
      <c r="AO75" s="823"/>
      <c r="AP75" s="823"/>
      <c r="AQ75" s="823"/>
      <c r="AR75" s="823"/>
      <c r="AS75" s="823"/>
      <c r="AT75" s="823"/>
      <c r="AU75" s="823"/>
      <c r="AV75" s="823"/>
      <c r="AW75" s="823"/>
      <c r="AX75" s="823"/>
      <c r="AY75" s="823"/>
      <c r="AZ75" s="823"/>
      <c r="BA75" s="823"/>
      <c r="BB75" s="823"/>
      <c r="BC75" s="823"/>
      <c r="BD75" s="823"/>
      <c r="BE75" s="823"/>
      <c r="BF75" s="823"/>
      <c r="BG75" s="823"/>
      <c r="BH75" s="823"/>
      <c r="BI75" s="823"/>
      <c r="BJ75" s="823"/>
      <c r="BK75" s="823"/>
      <c r="BL75" s="823"/>
      <c r="BM75" s="823"/>
      <c r="BN75" s="823"/>
      <c r="BO75" s="823"/>
      <c r="BP75" s="823"/>
      <c r="BQ75" s="823"/>
      <c r="BR75" s="823"/>
      <c r="BS75" s="823"/>
      <c r="BT75" s="823"/>
      <c r="BU75" s="823"/>
      <c r="BV75" s="823"/>
      <c r="BW75" s="823"/>
      <c r="BX75" s="823"/>
      <c r="BY75" s="823"/>
      <c r="BZ75" s="823"/>
      <c r="CA75" s="823"/>
      <c r="CB75" s="823"/>
      <c r="CC75" s="823"/>
      <c r="CD75" s="823"/>
      <c r="CE75" s="823"/>
      <c r="CF75" s="823"/>
      <c r="CG75" s="823"/>
      <c r="CH75" s="823"/>
      <c r="CI75" s="823"/>
      <c r="CJ75" s="823"/>
      <c r="CK75" s="823"/>
      <c r="CL75" s="823"/>
      <c r="CM75" s="823"/>
      <c r="CN75" s="823"/>
      <c r="CO75" s="823"/>
      <c r="CP75" s="823"/>
      <c r="CQ75" s="823"/>
      <c r="CR75" s="823"/>
      <c r="CS75" s="823"/>
      <c r="CT75" s="823"/>
      <c r="CU75" s="823"/>
      <c r="CV75" s="823"/>
      <c r="CW75" s="823"/>
      <c r="CX75" s="823"/>
      <c r="CY75" s="823"/>
      <c r="CZ75" s="823"/>
      <c r="DA75" s="823"/>
      <c r="DB75" s="823"/>
      <c r="DC75" s="823"/>
      <c r="DD75" s="823"/>
      <c r="DE75" s="823"/>
      <c r="DF75" s="823"/>
      <c r="DG75" s="823"/>
      <c r="DH75" s="823"/>
      <c r="DI75" s="823"/>
      <c r="DJ75" s="823"/>
      <c r="DK75" s="823"/>
      <c r="DL75" s="823"/>
      <c r="DM75" s="823"/>
      <c r="DN75" s="823"/>
      <c r="DO75" s="823"/>
      <c r="DP75" s="823"/>
      <c r="DQ75" s="823"/>
      <c r="DR75" s="823"/>
      <c r="DS75" s="823"/>
      <c r="DT75" s="823"/>
      <c r="DU75" s="823"/>
      <c r="DV75" s="823"/>
      <c r="DW75" s="823"/>
      <c r="DX75" s="823"/>
      <c r="DY75" s="823"/>
      <c r="DZ75" s="823"/>
      <c r="EA75" s="823"/>
      <c r="EB75" s="823"/>
      <c r="EC75" s="823"/>
      <c r="ED75" s="823"/>
      <c r="EE75" s="823"/>
      <c r="EF75" s="823"/>
      <c r="EG75" s="823"/>
      <c r="EH75" s="823"/>
      <c r="EI75" s="823"/>
      <c r="EJ75" s="823"/>
      <c r="EK75" s="823"/>
      <c r="EL75" s="823"/>
      <c r="EM75" s="823"/>
      <c r="EN75" s="823"/>
      <c r="EO75" s="823"/>
      <c r="EP75" s="823"/>
      <c r="EQ75" s="823"/>
      <c r="ER75" s="823"/>
      <c r="ES75" s="823"/>
      <c r="ET75" s="823"/>
      <c r="EU75" s="823"/>
      <c r="EV75" s="823"/>
      <c r="EW75" s="823"/>
      <c r="EX75" s="823"/>
      <c r="EY75" s="823"/>
      <c r="EZ75" s="823"/>
      <c r="FA75" s="823"/>
      <c r="FB75" s="823"/>
      <c r="FC75" s="823"/>
      <c r="FD75" s="823"/>
      <c r="FE75" s="823"/>
      <c r="FF75" s="823"/>
      <c r="FG75" s="823"/>
      <c r="FH75" s="823"/>
      <c r="FI75" s="823"/>
      <c r="FJ75" s="823"/>
      <c r="FK75" s="823"/>
      <c r="FL75" s="823"/>
      <c r="FM75" s="823"/>
      <c r="FN75" s="823"/>
      <c r="FO75" s="823"/>
      <c r="FP75" s="823"/>
      <c r="FQ75" s="823"/>
      <c r="FR75" s="823"/>
      <c r="FS75" s="823"/>
      <c r="FT75" s="823"/>
      <c r="FU75" s="823"/>
      <c r="FV75" s="823"/>
      <c r="FW75" s="823"/>
      <c r="FX75" s="823"/>
      <c r="FY75" s="823"/>
      <c r="FZ75" s="823"/>
      <c r="GA75" s="823"/>
      <c r="GB75" s="823"/>
      <c r="GC75" s="823"/>
      <c r="GD75" s="823"/>
      <c r="GE75" s="823"/>
      <c r="GF75" s="823"/>
      <c r="GG75" s="823"/>
      <c r="GH75" s="823"/>
      <c r="GI75" s="823"/>
      <c r="GJ75" s="823"/>
      <c r="GK75" s="823"/>
      <c r="GL75" s="823"/>
      <c r="GM75" s="823"/>
      <c r="GN75" s="823"/>
    </row>
    <row r="76" spans="1:196" s="35" customFormat="1" ht="14.4">
      <c r="A76" s="695"/>
      <c r="B76" s="695"/>
      <c r="C76" s="883" t="s">
        <v>774</v>
      </c>
      <c r="D76" s="883" t="s">
        <v>791</v>
      </c>
      <c r="E76" s="883" t="s">
        <v>794</v>
      </c>
      <c r="F76" s="887" t="s">
        <v>796</v>
      </c>
      <c r="G76" s="881"/>
      <c r="H76" s="881">
        <v>1</v>
      </c>
      <c r="I76" s="881">
        <v>1</v>
      </c>
      <c r="J76" s="579" t="s">
        <v>846</v>
      </c>
      <c r="O76" s="35" t="s">
        <v>1137</v>
      </c>
      <c r="S76" s="695"/>
      <c r="T76" s="695"/>
      <c r="U76" s="695"/>
      <c r="V76" s="695"/>
      <c r="W76" s="695"/>
      <c r="X76" s="695"/>
      <c r="Y76" s="695"/>
      <c r="Z76" s="695"/>
      <c r="AA76" s="695"/>
      <c r="AB76" s="695"/>
      <c r="AC76" s="695"/>
      <c r="AD76" s="695"/>
      <c r="AE76" s="695"/>
      <c r="AF76" s="695"/>
      <c r="AG76" s="695"/>
      <c r="AH76" s="695"/>
      <c r="AI76" s="695"/>
      <c r="AJ76" s="695"/>
      <c r="AK76" s="695"/>
      <c r="AL76" s="695"/>
      <c r="AM76" s="695"/>
      <c r="AN76" s="695"/>
      <c r="AO76" s="695"/>
      <c r="AP76" s="695"/>
      <c r="AQ76" s="695"/>
      <c r="AR76" s="695"/>
      <c r="AS76" s="695"/>
      <c r="AT76" s="695"/>
      <c r="AU76" s="695"/>
      <c r="AV76" s="695"/>
      <c r="AW76" s="695"/>
      <c r="AX76" s="695"/>
      <c r="AY76" s="695"/>
      <c r="AZ76" s="695"/>
      <c r="BA76" s="695"/>
      <c r="BB76" s="695"/>
      <c r="BC76" s="695"/>
      <c r="BD76" s="695"/>
      <c r="BE76" s="695"/>
      <c r="BF76" s="695"/>
      <c r="BG76" s="695"/>
      <c r="BH76" s="695"/>
      <c r="BI76" s="695"/>
      <c r="BJ76" s="695"/>
      <c r="BK76" s="695"/>
      <c r="BL76" s="695"/>
      <c r="BM76" s="695"/>
      <c r="BN76" s="695"/>
      <c r="BO76" s="695"/>
      <c r="BP76" s="695"/>
      <c r="BQ76" s="695"/>
      <c r="BR76" s="695"/>
      <c r="BS76" s="695"/>
      <c r="BT76" s="695"/>
      <c r="BU76" s="695"/>
      <c r="BV76" s="695"/>
      <c r="BW76" s="695"/>
      <c r="BX76" s="695"/>
      <c r="BY76" s="695"/>
      <c r="BZ76" s="695"/>
      <c r="CA76" s="695"/>
      <c r="CB76" s="695"/>
      <c r="CC76" s="695"/>
      <c r="CD76" s="695"/>
      <c r="CE76" s="695"/>
      <c r="CF76" s="695"/>
      <c r="CG76" s="695"/>
      <c r="CH76" s="695"/>
      <c r="CI76" s="695"/>
      <c r="CJ76" s="695"/>
      <c r="CK76" s="695"/>
      <c r="CL76" s="695"/>
      <c r="CM76" s="695"/>
      <c r="CN76" s="695"/>
      <c r="CO76" s="695"/>
      <c r="CP76" s="695"/>
      <c r="CQ76" s="695"/>
      <c r="CR76" s="695"/>
      <c r="CS76" s="695"/>
      <c r="CT76" s="695"/>
      <c r="CU76" s="695"/>
      <c r="CV76" s="695"/>
      <c r="CW76" s="695"/>
      <c r="CX76" s="695"/>
      <c r="CY76" s="695"/>
      <c r="CZ76" s="695"/>
      <c r="DA76" s="695"/>
      <c r="DB76" s="695"/>
      <c r="DC76" s="695"/>
      <c r="DD76" s="695"/>
      <c r="DE76" s="695"/>
      <c r="DF76" s="695"/>
      <c r="DG76" s="695"/>
      <c r="DH76" s="695"/>
      <c r="DI76" s="695"/>
      <c r="DJ76" s="695"/>
      <c r="DK76" s="695"/>
      <c r="DL76" s="695"/>
      <c r="DM76" s="695"/>
      <c r="DN76" s="695"/>
      <c r="DO76" s="695"/>
      <c r="DP76" s="695"/>
      <c r="DQ76" s="695"/>
      <c r="DR76" s="695"/>
      <c r="DS76" s="695"/>
      <c r="DT76" s="695"/>
      <c r="DU76" s="695"/>
      <c r="DV76" s="695"/>
      <c r="DW76" s="695"/>
      <c r="DX76" s="695"/>
      <c r="DY76" s="695"/>
      <c r="DZ76" s="695"/>
      <c r="EA76" s="695"/>
      <c r="EB76" s="695"/>
      <c r="EC76" s="695"/>
      <c r="ED76" s="695"/>
      <c r="EE76" s="695"/>
      <c r="EF76" s="695"/>
      <c r="EG76" s="695"/>
      <c r="EH76" s="695"/>
      <c r="EI76" s="695"/>
      <c r="EJ76" s="695"/>
      <c r="EK76" s="695"/>
      <c r="EL76" s="695"/>
      <c r="EM76" s="695"/>
      <c r="EN76" s="695"/>
      <c r="EO76" s="695"/>
      <c r="EP76" s="695"/>
      <c r="EQ76" s="695"/>
      <c r="ER76" s="695"/>
      <c r="ES76" s="695"/>
      <c r="ET76" s="695"/>
      <c r="EU76" s="695"/>
      <c r="EV76" s="695"/>
      <c r="EW76" s="695"/>
      <c r="EX76" s="695"/>
      <c r="EY76" s="695"/>
      <c r="EZ76" s="695"/>
      <c r="FA76" s="695"/>
      <c r="FB76" s="695"/>
      <c r="FC76" s="695"/>
      <c r="FD76" s="695"/>
      <c r="FE76" s="695"/>
      <c r="FF76" s="695"/>
      <c r="FG76" s="695"/>
      <c r="FH76" s="695"/>
      <c r="FI76" s="695"/>
      <c r="FJ76" s="695"/>
      <c r="FK76" s="695"/>
      <c r="FL76" s="695"/>
      <c r="FM76" s="695"/>
      <c r="FN76" s="695"/>
      <c r="FO76" s="695"/>
      <c r="FP76" s="695"/>
      <c r="FQ76" s="695"/>
      <c r="FR76" s="695"/>
      <c r="FS76" s="695"/>
      <c r="FT76" s="695"/>
      <c r="FU76" s="695"/>
      <c r="FV76" s="695"/>
      <c r="FW76" s="695"/>
      <c r="FX76" s="695"/>
      <c r="FY76" s="695"/>
      <c r="FZ76" s="695"/>
      <c r="GA76" s="695"/>
      <c r="GB76" s="695"/>
      <c r="GC76" s="695"/>
      <c r="GD76" s="695"/>
      <c r="GE76" s="695"/>
      <c r="GF76" s="695"/>
      <c r="GG76" s="695"/>
      <c r="GH76" s="695"/>
      <c r="GI76" s="695"/>
      <c r="GJ76" s="695"/>
      <c r="GK76" s="695"/>
      <c r="GL76" s="695"/>
      <c r="GM76" s="695"/>
      <c r="GN76" s="695"/>
    </row>
    <row r="77" spans="1:196" s="35" customFormat="1" ht="14.4">
      <c r="A77" s="695"/>
      <c r="B77" s="695"/>
      <c r="C77" s="884" t="s">
        <v>797</v>
      </c>
      <c r="D77" s="884" t="s">
        <v>797</v>
      </c>
      <c r="E77" s="884" t="s">
        <v>797</v>
      </c>
      <c r="F77" s="884"/>
      <c r="G77" s="882"/>
      <c r="H77" s="882"/>
      <c r="I77" s="882"/>
      <c r="J77" s="579" t="s">
        <v>848</v>
      </c>
      <c r="O77" s="35" t="s">
        <v>797</v>
      </c>
      <c r="S77" s="695"/>
      <c r="T77" s="695"/>
      <c r="U77" s="695"/>
      <c r="V77" s="695"/>
      <c r="W77" s="695"/>
      <c r="X77" s="695"/>
      <c r="Y77" s="695"/>
      <c r="Z77" s="695"/>
      <c r="AA77" s="695"/>
      <c r="AB77" s="695"/>
      <c r="AC77" s="695"/>
      <c r="AD77" s="695"/>
      <c r="AE77" s="695"/>
      <c r="AF77" s="695"/>
      <c r="AG77" s="695"/>
      <c r="AH77" s="695"/>
      <c r="AI77" s="695"/>
      <c r="AJ77" s="695"/>
      <c r="AK77" s="695"/>
      <c r="AL77" s="695"/>
      <c r="AM77" s="695"/>
      <c r="AN77" s="695"/>
      <c r="AO77" s="695"/>
      <c r="AP77" s="695"/>
      <c r="AQ77" s="695"/>
      <c r="AR77" s="695"/>
      <c r="AS77" s="695"/>
      <c r="AT77" s="695"/>
      <c r="AU77" s="695"/>
      <c r="AV77" s="695"/>
      <c r="AW77" s="695"/>
      <c r="AX77" s="695"/>
      <c r="AY77" s="695"/>
      <c r="AZ77" s="695"/>
      <c r="BA77" s="695"/>
      <c r="BB77" s="695"/>
      <c r="BC77" s="695"/>
      <c r="BD77" s="695"/>
      <c r="BE77" s="695"/>
      <c r="BF77" s="695"/>
      <c r="BG77" s="695"/>
      <c r="BH77" s="695"/>
      <c r="BI77" s="695"/>
      <c r="BJ77" s="695"/>
      <c r="BK77" s="695"/>
      <c r="BL77" s="695"/>
      <c r="BM77" s="695"/>
      <c r="BN77" s="695"/>
      <c r="BO77" s="695"/>
      <c r="BP77" s="695"/>
      <c r="BQ77" s="695"/>
      <c r="BR77" s="695"/>
      <c r="BS77" s="695"/>
      <c r="BT77" s="695"/>
      <c r="BU77" s="695"/>
      <c r="BV77" s="695"/>
      <c r="BW77" s="695"/>
      <c r="BX77" s="695"/>
      <c r="BY77" s="695"/>
      <c r="BZ77" s="695"/>
      <c r="CA77" s="695"/>
      <c r="CB77" s="695"/>
      <c r="CC77" s="695"/>
      <c r="CD77" s="695"/>
      <c r="CE77" s="695"/>
      <c r="CF77" s="695"/>
      <c r="CG77" s="695"/>
      <c r="CH77" s="695"/>
      <c r="CI77" s="695"/>
      <c r="CJ77" s="695"/>
      <c r="CK77" s="695"/>
      <c r="CL77" s="695"/>
      <c r="CM77" s="695"/>
      <c r="CN77" s="695"/>
      <c r="CO77" s="695"/>
      <c r="CP77" s="695"/>
      <c r="CQ77" s="695"/>
      <c r="CR77" s="695"/>
      <c r="CS77" s="695"/>
      <c r="CT77" s="695"/>
      <c r="CU77" s="695"/>
      <c r="CV77" s="695"/>
      <c r="CW77" s="695"/>
      <c r="CX77" s="695"/>
      <c r="CY77" s="695"/>
      <c r="CZ77" s="695"/>
      <c r="DA77" s="695"/>
      <c r="DB77" s="695"/>
      <c r="DC77" s="695"/>
      <c r="DD77" s="695"/>
      <c r="DE77" s="695"/>
      <c r="DF77" s="695"/>
      <c r="DG77" s="695"/>
      <c r="DH77" s="695"/>
      <c r="DI77" s="695"/>
      <c r="DJ77" s="695"/>
      <c r="DK77" s="695"/>
      <c r="DL77" s="695"/>
      <c r="DM77" s="695"/>
      <c r="DN77" s="695"/>
      <c r="DO77" s="695"/>
      <c r="DP77" s="695"/>
      <c r="DQ77" s="695"/>
      <c r="DR77" s="695"/>
      <c r="DS77" s="695"/>
      <c r="DT77" s="695"/>
      <c r="DU77" s="695"/>
      <c r="DV77" s="695"/>
      <c r="DW77" s="695"/>
      <c r="DX77" s="695"/>
      <c r="DY77" s="695"/>
      <c r="DZ77" s="695"/>
      <c r="EA77" s="695"/>
      <c r="EB77" s="695"/>
      <c r="EC77" s="695"/>
      <c r="ED77" s="695"/>
      <c r="EE77" s="695"/>
      <c r="EF77" s="695"/>
      <c r="EG77" s="695"/>
      <c r="EH77" s="695"/>
      <c r="EI77" s="695"/>
      <c r="EJ77" s="695"/>
      <c r="EK77" s="695"/>
      <c r="EL77" s="695"/>
      <c r="EM77" s="695"/>
      <c r="EN77" s="695"/>
      <c r="EO77" s="695"/>
      <c r="EP77" s="695"/>
      <c r="EQ77" s="695"/>
      <c r="ER77" s="695"/>
      <c r="ES77" s="695"/>
      <c r="ET77" s="695"/>
      <c r="EU77" s="695"/>
      <c r="EV77" s="695"/>
      <c r="EW77" s="695"/>
      <c r="EX77" s="695"/>
      <c r="EY77" s="695"/>
      <c r="EZ77" s="695"/>
      <c r="FA77" s="695"/>
      <c r="FB77" s="695"/>
      <c r="FC77" s="695"/>
      <c r="FD77" s="695"/>
      <c r="FE77" s="695"/>
      <c r="FF77" s="695"/>
      <c r="FG77" s="695"/>
      <c r="FH77" s="695"/>
      <c r="FI77" s="695"/>
      <c r="FJ77" s="695"/>
      <c r="FK77" s="695"/>
      <c r="FL77" s="695"/>
      <c r="FM77" s="695"/>
      <c r="FN77" s="695"/>
      <c r="FO77" s="695"/>
      <c r="FP77" s="695"/>
      <c r="FQ77" s="695"/>
      <c r="FR77" s="695"/>
      <c r="FS77" s="695"/>
      <c r="FT77" s="695"/>
      <c r="FU77" s="695"/>
      <c r="FV77" s="695"/>
      <c r="FW77" s="695"/>
      <c r="FX77" s="695"/>
      <c r="FY77" s="695"/>
      <c r="FZ77" s="695"/>
      <c r="GA77" s="695"/>
      <c r="GB77" s="695"/>
      <c r="GC77" s="695"/>
      <c r="GD77" s="695"/>
      <c r="GE77" s="695"/>
      <c r="GF77" s="695"/>
      <c r="GG77" s="695"/>
      <c r="GH77" s="695"/>
      <c r="GI77" s="695"/>
      <c r="GJ77" s="695"/>
      <c r="GK77" s="695"/>
      <c r="GL77" s="695"/>
      <c r="GM77" s="695"/>
      <c r="GN77" s="695"/>
    </row>
    <row r="78" spans="1:196" s="35" customFormat="1" ht="14.4">
      <c r="A78" s="695"/>
      <c r="B78" s="695"/>
      <c r="C78" s="580" t="s">
        <v>774</v>
      </c>
      <c r="D78" s="580" t="s">
        <v>791</v>
      </c>
      <c r="E78" s="580" t="s">
        <v>794</v>
      </c>
      <c r="F78" s="580" t="s">
        <v>849</v>
      </c>
      <c r="G78" s="691"/>
      <c r="H78" s="691">
        <v>1</v>
      </c>
      <c r="I78" s="691">
        <v>1</v>
      </c>
      <c r="J78" s="579" t="s">
        <v>796</v>
      </c>
      <c r="O78" s="35" t="s">
        <v>1136</v>
      </c>
      <c r="S78" s="695"/>
      <c r="T78" s="695"/>
      <c r="U78" s="695"/>
      <c r="V78" s="695"/>
      <c r="W78" s="695"/>
      <c r="X78" s="695"/>
      <c r="Y78" s="695"/>
      <c r="Z78" s="695"/>
      <c r="AA78" s="695"/>
      <c r="AB78" s="695"/>
      <c r="AC78" s="695"/>
      <c r="AD78" s="695"/>
      <c r="AE78" s="695"/>
      <c r="AF78" s="695"/>
      <c r="AG78" s="695"/>
      <c r="AH78" s="695"/>
      <c r="AI78" s="695"/>
      <c r="AJ78" s="695"/>
      <c r="AK78" s="695"/>
      <c r="AL78" s="695"/>
      <c r="AM78" s="695"/>
      <c r="AN78" s="695"/>
      <c r="AO78" s="695"/>
      <c r="AP78" s="695"/>
      <c r="AQ78" s="695"/>
      <c r="AR78" s="695"/>
      <c r="AS78" s="695"/>
      <c r="AT78" s="695"/>
      <c r="AU78" s="695"/>
      <c r="AV78" s="695"/>
      <c r="AW78" s="695"/>
      <c r="AX78" s="695"/>
      <c r="AY78" s="695"/>
      <c r="AZ78" s="695"/>
      <c r="BA78" s="695"/>
      <c r="BB78" s="695"/>
      <c r="BC78" s="695"/>
      <c r="BD78" s="695"/>
      <c r="BE78" s="695"/>
      <c r="BF78" s="695"/>
      <c r="BG78" s="695"/>
      <c r="BH78" s="695"/>
      <c r="BI78" s="695"/>
      <c r="BJ78" s="695"/>
      <c r="BK78" s="695"/>
      <c r="BL78" s="695"/>
      <c r="BM78" s="695"/>
      <c r="BN78" s="695"/>
      <c r="BO78" s="695"/>
      <c r="BP78" s="695"/>
      <c r="BQ78" s="695"/>
      <c r="BR78" s="695"/>
      <c r="BS78" s="695"/>
      <c r="BT78" s="695"/>
      <c r="BU78" s="695"/>
      <c r="BV78" s="695"/>
      <c r="BW78" s="695"/>
      <c r="BX78" s="695"/>
      <c r="BY78" s="695"/>
      <c r="BZ78" s="695"/>
      <c r="CA78" s="695"/>
      <c r="CB78" s="695"/>
      <c r="CC78" s="695"/>
      <c r="CD78" s="695"/>
      <c r="CE78" s="695"/>
      <c r="CF78" s="695"/>
      <c r="CG78" s="695"/>
      <c r="CH78" s="695"/>
      <c r="CI78" s="695"/>
      <c r="CJ78" s="695"/>
      <c r="CK78" s="695"/>
      <c r="CL78" s="695"/>
      <c r="CM78" s="695"/>
      <c r="CN78" s="695"/>
      <c r="CO78" s="695"/>
      <c r="CP78" s="695"/>
      <c r="CQ78" s="695"/>
      <c r="CR78" s="695"/>
      <c r="CS78" s="695"/>
      <c r="CT78" s="695"/>
      <c r="CU78" s="695"/>
      <c r="CV78" s="695"/>
      <c r="CW78" s="695"/>
      <c r="CX78" s="695"/>
      <c r="CY78" s="695"/>
      <c r="CZ78" s="695"/>
      <c r="DA78" s="695"/>
      <c r="DB78" s="695"/>
      <c r="DC78" s="695"/>
      <c r="DD78" s="695"/>
      <c r="DE78" s="695"/>
      <c r="DF78" s="695"/>
      <c r="DG78" s="695"/>
      <c r="DH78" s="695"/>
      <c r="DI78" s="695"/>
      <c r="DJ78" s="695"/>
      <c r="DK78" s="695"/>
      <c r="DL78" s="695"/>
      <c r="DM78" s="695"/>
      <c r="DN78" s="695"/>
      <c r="DO78" s="695"/>
      <c r="DP78" s="695"/>
      <c r="DQ78" s="695"/>
      <c r="DR78" s="695"/>
      <c r="DS78" s="695"/>
      <c r="DT78" s="695"/>
      <c r="DU78" s="695"/>
      <c r="DV78" s="695"/>
      <c r="DW78" s="695"/>
      <c r="DX78" s="695"/>
      <c r="DY78" s="695"/>
      <c r="DZ78" s="695"/>
      <c r="EA78" s="695"/>
      <c r="EB78" s="695"/>
      <c r="EC78" s="695"/>
      <c r="ED78" s="695"/>
      <c r="EE78" s="695"/>
      <c r="EF78" s="695"/>
      <c r="EG78" s="695"/>
      <c r="EH78" s="695"/>
      <c r="EI78" s="695"/>
      <c r="EJ78" s="695"/>
      <c r="EK78" s="695"/>
      <c r="EL78" s="695"/>
      <c r="EM78" s="695"/>
      <c r="EN78" s="695"/>
      <c r="EO78" s="695"/>
      <c r="EP78" s="695"/>
      <c r="EQ78" s="695"/>
      <c r="ER78" s="695"/>
      <c r="ES78" s="695"/>
      <c r="ET78" s="695"/>
      <c r="EU78" s="695"/>
      <c r="EV78" s="695"/>
      <c r="EW78" s="695"/>
      <c r="EX78" s="695"/>
      <c r="EY78" s="695"/>
      <c r="EZ78" s="695"/>
      <c r="FA78" s="695"/>
      <c r="FB78" s="695"/>
      <c r="FC78" s="695"/>
      <c r="FD78" s="695"/>
      <c r="FE78" s="695"/>
      <c r="FF78" s="695"/>
      <c r="FG78" s="695"/>
      <c r="FH78" s="695"/>
      <c r="FI78" s="695"/>
      <c r="FJ78" s="695"/>
      <c r="FK78" s="695"/>
      <c r="FL78" s="695"/>
      <c r="FM78" s="695"/>
      <c r="FN78" s="695"/>
      <c r="FO78" s="695"/>
      <c r="FP78" s="695"/>
      <c r="FQ78" s="695"/>
      <c r="FR78" s="695"/>
      <c r="FS78" s="695"/>
      <c r="FT78" s="695"/>
      <c r="FU78" s="695"/>
      <c r="FV78" s="695"/>
      <c r="FW78" s="695"/>
      <c r="FX78" s="695"/>
      <c r="FY78" s="695"/>
      <c r="FZ78" s="695"/>
      <c r="GA78" s="695"/>
      <c r="GB78" s="695"/>
      <c r="GC78" s="695"/>
      <c r="GD78" s="695"/>
      <c r="GE78" s="695"/>
      <c r="GF78" s="695"/>
      <c r="GG78" s="695"/>
      <c r="GH78" s="695"/>
      <c r="GI78" s="695"/>
      <c r="GJ78" s="695"/>
      <c r="GK78" s="695"/>
      <c r="GL78" s="695"/>
      <c r="GM78" s="695"/>
      <c r="GN78" s="695"/>
    </row>
    <row r="79" spans="1:196" s="35" customFormat="1" ht="14.4">
      <c r="A79" s="695"/>
      <c r="B79" s="695"/>
      <c r="C79" s="887" t="s">
        <v>774</v>
      </c>
      <c r="D79" s="887" t="s">
        <v>799</v>
      </c>
      <c r="E79" s="887" t="s">
        <v>850</v>
      </c>
      <c r="F79" s="883" t="s">
        <v>851</v>
      </c>
      <c r="G79" s="881">
        <v>0.53522190000000003</v>
      </c>
      <c r="H79" s="881">
        <v>0.46477191973471998</v>
      </c>
      <c r="I79" s="881">
        <v>0.99999381973472001</v>
      </c>
      <c r="J79" s="579" t="s">
        <v>846</v>
      </c>
      <c r="O79" s="35" t="s">
        <v>1135</v>
      </c>
      <c r="S79" s="695"/>
      <c r="T79" s="695"/>
      <c r="U79" s="695"/>
      <c r="V79" s="695"/>
      <c r="W79" s="695"/>
      <c r="X79" s="695"/>
      <c r="Y79" s="695"/>
      <c r="Z79" s="695"/>
      <c r="AA79" s="695"/>
      <c r="AB79" s="695"/>
      <c r="AC79" s="695"/>
      <c r="AD79" s="695"/>
      <c r="AE79" s="695"/>
      <c r="AF79" s="695"/>
      <c r="AG79" s="695"/>
      <c r="AH79" s="695"/>
      <c r="AI79" s="695"/>
      <c r="AJ79" s="695"/>
      <c r="AK79" s="695"/>
      <c r="AL79" s="695"/>
      <c r="AM79" s="695"/>
      <c r="AN79" s="695"/>
      <c r="AO79" s="695"/>
      <c r="AP79" s="695"/>
      <c r="AQ79" s="695"/>
      <c r="AR79" s="695"/>
      <c r="AS79" s="695"/>
      <c r="AT79" s="695"/>
      <c r="AU79" s="695"/>
      <c r="AV79" s="695"/>
      <c r="AW79" s="695"/>
      <c r="AX79" s="695"/>
      <c r="AY79" s="695"/>
      <c r="AZ79" s="695"/>
      <c r="BA79" s="695"/>
      <c r="BB79" s="695"/>
      <c r="BC79" s="695"/>
      <c r="BD79" s="695"/>
      <c r="BE79" s="695"/>
      <c r="BF79" s="695"/>
      <c r="BG79" s="695"/>
      <c r="BH79" s="695"/>
      <c r="BI79" s="695"/>
      <c r="BJ79" s="695"/>
      <c r="BK79" s="695"/>
      <c r="BL79" s="695"/>
      <c r="BM79" s="695"/>
      <c r="BN79" s="695"/>
      <c r="BO79" s="695"/>
      <c r="BP79" s="695"/>
      <c r="BQ79" s="695"/>
      <c r="BR79" s="695"/>
      <c r="BS79" s="695"/>
      <c r="BT79" s="695"/>
      <c r="BU79" s="695"/>
      <c r="BV79" s="695"/>
      <c r="BW79" s="695"/>
      <c r="BX79" s="695"/>
      <c r="BY79" s="695"/>
      <c r="BZ79" s="695"/>
      <c r="CA79" s="695"/>
      <c r="CB79" s="695"/>
      <c r="CC79" s="695"/>
      <c r="CD79" s="695"/>
      <c r="CE79" s="695"/>
      <c r="CF79" s="695"/>
      <c r="CG79" s="695"/>
      <c r="CH79" s="695"/>
      <c r="CI79" s="695"/>
      <c r="CJ79" s="695"/>
      <c r="CK79" s="695"/>
      <c r="CL79" s="695"/>
      <c r="CM79" s="695"/>
      <c r="CN79" s="695"/>
      <c r="CO79" s="695"/>
      <c r="CP79" s="695"/>
      <c r="CQ79" s="695"/>
      <c r="CR79" s="695"/>
      <c r="CS79" s="695"/>
      <c r="CT79" s="695"/>
      <c r="CU79" s="695"/>
      <c r="CV79" s="695"/>
      <c r="CW79" s="695"/>
      <c r="CX79" s="695"/>
      <c r="CY79" s="695"/>
      <c r="CZ79" s="695"/>
      <c r="DA79" s="695"/>
      <c r="DB79" s="695"/>
      <c r="DC79" s="695"/>
      <c r="DD79" s="695"/>
      <c r="DE79" s="695"/>
      <c r="DF79" s="695"/>
      <c r="DG79" s="695"/>
      <c r="DH79" s="695"/>
      <c r="DI79" s="695"/>
      <c r="DJ79" s="695"/>
      <c r="DK79" s="695"/>
      <c r="DL79" s="695"/>
      <c r="DM79" s="695"/>
      <c r="DN79" s="695"/>
      <c r="DO79" s="695"/>
      <c r="DP79" s="695"/>
      <c r="DQ79" s="695"/>
      <c r="DR79" s="695"/>
      <c r="DS79" s="695"/>
      <c r="DT79" s="695"/>
      <c r="DU79" s="695"/>
      <c r="DV79" s="695"/>
      <c r="DW79" s="695"/>
      <c r="DX79" s="695"/>
      <c r="DY79" s="695"/>
      <c r="DZ79" s="695"/>
      <c r="EA79" s="695"/>
      <c r="EB79" s="695"/>
      <c r="EC79" s="695"/>
      <c r="ED79" s="695"/>
      <c r="EE79" s="695"/>
      <c r="EF79" s="695"/>
      <c r="EG79" s="695"/>
      <c r="EH79" s="695"/>
      <c r="EI79" s="695"/>
      <c r="EJ79" s="695"/>
      <c r="EK79" s="695"/>
      <c r="EL79" s="695"/>
      <c r="EM79" s="695"/>
      <c r="EN79" s="695"/>
      <c r="EO79" s="695"/>
      <c r="EP79" s="695"/>
      <c r="EQ79" s="695"/>
      <c r="ER79" s="695"/>
      <c r="ES79" s="695"/>
      <c r="ET79" s="695"/>
      <c r="EU79" s="695"/>
      <c r="EV79" s="695"/>
      <c r="EW79" s="695"/>
      <c r="EX79" s="695"/>
      <c r="EY79" s="695"/>
      <c r="EZ79" s="695"/>
      <c r="FA79" s="695"/>
      <c r="FB79" s="695"/>
      <c r="FC79" s="695"/>
      <c r="FD79" s="695"/>
      <c r="FE79" s="695"/>
      <c r="FF79" s="695"/>
      <c r="FG79" s="695"/>
      <c r="FH79" s="695"/>
      <c r="FI79" s="695"/>
      <c r="FJ79" s="695"/>
      <c r="FK79" s="695"/>
      <c r="FL79" s="695"/>
      <c r="FM79" s="695"/>
      <c r="FN79" s="695"/>
      <c r="FO79" s="695"/>
      <c r="FP79" s="695"/>
      <c r="FQ79" s="695"/>
      <c r="FR79" s="695"/>
      <c r="FS79" s="695"/>
      <c r="FT79" s="695"/>
      <c r="FU79" s="695"/>
      <c r="FV79" s="695"/>
      <c r="FW79" s="695"/>
      <c r="FX79" s="695"/>
      <c r="FY79" s="695"/>
      <c r="FZ79" s="695"/>
      <c r="GA79" s="695"/>
      <c r="GB79" s="695"/>
      <c r="GC79" s="695"/>
      <c r="GD79" s="695"/>
      <c r="GE79" s="695"/>
      <c r="GF79" s="695"/>
      <c r="GG79" s="695"/>
      <c r="GH79" s="695"/>
      <c r="GI79" s="695"/>
      <c r="GJ79" s="695"/>
      <c r="GK79" s="695"/>
      <c r="GL79" s="695"/>
      <c r="GM79" s="695"/>
      <c r="GN79" s="695"/>
    </row>
    <row r="80" spans="1:196" s="35" customFormat="1" ht="14.4">
      <c r="A80" s="695"/>
      <c r="B80" s="695"/>
      <c r="C80" s="884" t="s">
        <v>797</v>
      </c>
      <c r="D80" s="884" t="s">
        <v>797</v>
      </c>
      <c r="E80" s="884" t="s">
        <v>797</v>
      </c>
      <c r="F80" s="884"/>
      <c r="G80" s="882"/>
      <c r="H80" s="882"/>
      <c r="I80" s="882"/>
      <c r="J80" s="579" t="s">
        <v>852</v>
      </c>
      <c r="O80" s="35" t="s">
        <v>797</v>
      </c>
      <c r="S80" s="695"/>
      <c r="T80" s="695"/>
      <c r="U80" s="695"/>
      <c r="V80" s="695"/>
      <c r="W80" s="695"/>
      <c r="X80" s="695"/>
      <c r="Y80" s="695"/>
      <c r="Z80" s="695"/>
      <c r="AA80" s="695"/>
      <c r="AB80" s="695"/>
      <c r="AC80" s="695"/>
      <c r="AD80" s="695"/>
      <c r="AE80" s="695"/>
      <c r="AF80" s="695"/>
      <c r="AG80" s="695"/>
      <c r="AH80" s="695"/>
      <c r="AI80" s="695"/>
      <c r="AJ80" s="695"/>
      <c r="AK80" s="695"/>
      <c r="AL80" s="695"/>
      <c r="AM80" s="695"/>
      <c r="AN80" s="695"/>
      <c r="AO80" s="695"/>
      <c r="AP80" s="695"/>
      <c r="AQ80" s="695"/>
      <c r="AR80" s="695"/>
      <c r="AS80" s="695"/>
      <c r="AT80" s="695"/>
      <c r="AU80" s="695"/>
      <c r="AV80" s="695"/>
      <c r="AW80" s="695"/>
      <c r="AX80" s="695"/>
      <c r="AY80" s="695"/>
      <c r="AZ80" s="695"/>
      <c r="BA80" s="695"/>
      <c r="BB80" s="695"/>
      <c r="BC80" s="695"/>
      <c r="BD80" s="695"/>
      <c r="BE80" s="695"/>
      <c r="BF80" s="695"/>
      <c r="BG80" s="695"/>
      <c r="BH80" s="695"/>
      <c r="BI80" s="695"/>
      <c r="BJ80" s="695"/>
      <c r="BK80" s="695"/>
      <c r="BL80" s="695"/>
      <c r="BM80" s="695"/>
      <c r="BN80" s="695"/>
      <c r="BO80" s="695"/>
      <c r="BP80" s="695"/>
      <c r="BQ80" s="695"/>
      <c r="BR80" s="695"/>
      <c r="BS80" s="695"/>
      <c r="BT80" s="695"/>
      <c r="BU80" s="695"/>
      <c r="BV80" s="695"/>
      <c r="BW80" s="695"/>
      <c r="BX80" s="695"/>
      <c r="BY80" s="695"/>
      <c r="BZ80" s="695"/>
      <c r="CA80" s="695"/>
      <c r="CB80" s="695"/>
      <c r="CC80" s="695"/>
      <c r="CD80" s="695"/>
      <c r="CE80" s="695"/>
      <c r="CF80" s="695"/>
      <c r="CG80" s="695"/>
      <c r="CH80" s="695"/>
      <c r="CI80" s="695"/>
      <c r="CJ80" s="695"/>
      <c r="CK80" s="695"/>
      <c r="CL80" s="695"/>
      <c r="CM80" s="695"/>
      <c r="CN80" s="695"/>
      <c r="CO80" s="695"/>
      <c r="CP80" s="695"/>
      <c r="CQ80" s="695"/>
      <c r="CR80" s="695"/>
      <c r="CS80" s="695"/>
      <c r="CT80" s="695"/>
      <c r="CU80" s="695"/>
      <c r="CV80" s="695"/>
      <c r="CW80" s="695"/>
      <c r="CX80" s="695"/>
      <c r="CY80" s="695"/>
      <c r="CZ80" s="695"/>
      <c r="DA80" s="695"/>
      <c r="DB80" s="695"/>
      <c r="DC80" s="695"/>
      <c r="DD80" s="695"/>
      <c r="DE80" s="695"/>
      <c r="DF80" s="695"/>
      <c r="DG80" s="695"/>
      <c r="DH80" s="695"/>
      <c r="DI80" s="695"/>
      <c r="DJ80" s="695"/>
      <c r="DK80" s="695"/>
      <c r="DL80" s="695"/>
      <c r="DM80" s="695"/>
      <c r="DN80" s="695"/>
      <c r="DO80" s="695"/>
      <c r="DP80" s="695"/>
      <c r="DQ80" s="695"/>
      <c r="DR80" s="695"/>
      <c r="DS80" s="695"/>
      <c r="DT80" s="695"/>
      <c r="DU80" s="695"/>
      <c r="DV80" s="695"/>
      <c r="DW80" s="695"/>
      <c r="DX80" s="695"/>
      <c r="DY80" s="695"/>
      <c r="DZ80" s="695"/>
      <c r="EA80" s="695"/>
      <c r="EB80" s="695"/>
      <c r="EC80" s="695"/>
      <c r="ED80" s="695"/>
      <c r="EE80" s="695"/>
      <c r="EF80" s="695"/>
      <c r="EG80" s="695"/>
      <c r="EH80" s="695"/>
      <c r="EI80" s="695"/>
      <c r="EJ80" s="695"/>
      <c r="EK80" s="695"/>
      <c r="EL80" s="695"/>
      <c r="EM80" s="695"/>
      <c r="EN80" s="695"/>
      <c r="EO80" s="695"/>
      <c r="EP80" s="695"/>
      <c r="EQ80" s="695"/>
      <c r="ER80" s="695"/>
      <c r="ES80" s="695"/>
      <c r="ET80" s="695"/>
      <c r="EU80" s="695"/>
      <c r="EV80" s="695"/>
      <c r="EW80" s="695"/>
      <c r="EX80" s="695"/>
      <c r="EY80" s="695"/>
      <c r="EZ80" s="695"/>
      <c r="FA80" s="695"/>
      <c r="FB80" s="695"/>
      <c r="FC80" s="695"/>
      <c r="FD80" s="695"/>
      <c r="FE80" s="695"/>
      <c r="FF80" s="695"/>
      <c r="FG80" s="695"/>
      <c r="FH80" s="695"/>
      <c r="FI80" s="695"/>
      <c r="FJ80" s="695"/>
      <c r="FK80" s="695"/>
      <c r="FL80" s="695"/>
      <c r="FM80" s="695"/>
      <c r="FN80" s="695"/>
      <c r="FO80" s="695"/>
      <c r="FP80" s="695"/>
      <c r="FQ80" s="695"/>
      <c r="FR80" s="695"/>
      <c r="FS80" s="695"/>
      <c r="FT80" s="695"/>
      <c r="FU80" s="695"/>
      <c r="FV80" s="695"/>
      <c r="FW80" s="695"/>
      <c r="FX80" s="695"/>
      <c r="FY80" s="695"/>
      <c r="FZ80" s="695"/>
      <c r="GA80" s="695"/>
      <c r="GB80" s="695"/>
      <c r="GC80" s="695"/>
      <c r="GD80" s="695"/>
      <c r="GE80" s="695"/>
      <c r="GF80" s="695"/>
      <c r="GG80" s="695"/>
      <c r="GH80" s="695"/>
      <c r="GI80" s="695"/>
      <c r="GJ80" s="695"/>
      <c r="GK80" s="695"/>
      <c r="GL80" s="695"/>
      <c r="GM80" s="695"/>
      <c r="GN80" s="695"/>
    </row>
    <row r="81" spans="1:196" s="35" customFormat="1" ht="14.4">
      <c r="A81" s="695"/>
      <c r="B81" s="695"/>
      <c r="C81" s="579" t="s">
        <v>774</v>
      </c>
      <c r="D81" s="579" t="s">
        <v>799</v>
      </c>
      <c r="E81" s="579" t="s">
        <v>800</v>
      </c>
      <c r="F81" s="579" t="s">
        <v>853</v>
      </c>
      <c r="G81" s="700">
        <v>0.99899380000000004</v>
      </c>
      <c r="H81" s="700">
        <v>1.0062000000000001E-3</v>
      </c>
      <c r="I81" s="700">
        <v>1</v>
      </c>
      <c r="J81" s="579" t="s">
        <v>829</v>
      </c>
      <c r="O81" s="35" t="s">
        <v>1134</v>
      </c>
      <c r="S81" s="695"/>
      <c r="T81" s="695"/>
      <c r="U81" s="695"/>
      <c r="V81" s="695"/>
      <c r="W81" s="695"/>
      <c r="X81" s="695"/>
      <c r="Y81" s="695"/>
      <c r="Z81" s="695"/>
      <c r="AA81" s="695"/>
      <c r="AB81" s="695"/>
      <c r="AC81" s="695"/>
      <c r="AD81" s="695"/>
      <c r="AE81" s="695"/>
      <c r="AF81" s="695"/>
      <c r="AG81" s="695"/>
      <c r="AH81" s="695"/>
      <c r="AI81" s="695"/>
      <c r="AJ81" s="695"/>
      <c r="AK81" s="695"/>
      <c r="AL81" s="695"/>
      <c r="AM81" s="695"/>
      <c r="AN81" s="695"/>
      <c r="AO81" s="695"/>
      <c r="AP81" s="695"/>
      <c r="AQ81" s="695"/>
      <c r="AR81" s="695"/>
      <c r="AS81" s="695"/>
      <c r="AT81" s="695"/>
      <c r="AU81" s="695"/>
      <c r="AV81" s="695"/>
      <c r="AW81" s="695"/>
      <c r="AX81" s="695"/>
      <c r="AY81" s="695"/>
      <c r="AZ81" s="695"/>
      <c r="BA81" s="695"/>
      <c r="BB81" s="695"/>
      <c r="BC81" s="695"/>
      <c r="BD81" s="695"/>
      <c r="BE81" s="695"/>
      <c r="BF81" s="695"/>
      <c r="BG81" s="695"/>
      <c r="BH81" s="695"/>
      <c r="BI81" s="695"/>
      <c r="BJ81" s="695"/>
      <c r="BK81" s="695"/>
      <c r="BL81" s="695"/>
      <c r="BM81" s="695"/>
      <c r="BN81" s="695"/>
      <c r="BO81" s="695"/>
      <c r="BP81" s="695"/>
      <c r="BQ81" s="695"/>
      <c r="BR81" s="695"/>
      <c r="BS81" s="695"/>
      <c r="BT81" s="695"/>
      <c r="BU81" s="695"/>
      <c r="BV81" s="695"/>
      <c r="BW81" s="695"/>
      <c r="BX81" s="695"/>
      <c r="BY81" s="695"/>
      <c r="BZ81" s="695"/>
      <c r="CA81" s="695"/>
      <c r="CB81" s="695"/>
      <c r="CC81" s="695"/>
      <c r="CD81" s="695"/>
      <c r="CE81" s="695"/>
      <c r="CF81" s="695"/>
      <c r="CG81" s="695"/>
      <c r="CH81" s="695"/>
      <c r="CI81" s="695"/>
      <c r="CJ81" s="695"/>
      <c r="CK81" s="695"/>
      <c r="CL81" s="695"/>
      <c r="CM81" s="695"/>
      <c r="CN81" s="695"/>
      <c r="CO81" s="695"/>
      <c r="CP81" s="695"/>
      <c r="CQ81" s="695"/>
      <c r="CR81" s="695"/>
      <c r="CS81" s="695"/>
      <c r="CT81" s="695"/>
      <c r="CU81" s="695"/>
      <c r="CV81" s="695"/>
      <c r="CW81" s="695"/>
      <c r="CX81" s="695"/>
      <c r="CY81" s="695"/>
      <c r="CZ81" s="695"/>
      <c r="DA81" s="695"/>
      <c r="DB81" s="695"/>
      <c r="DC81" s="695"/>
      <c r="DD81" s="695"/>
      <c r="DE81" s="695"/>
      <c r="DF81" s="695"/>
      <c r="DG81" s="695"/>
      <c r="DH81" s="695"/>
      <c r="DI81" s="695"/>
      <c r="DJ81" s="695"/>
      <c r="DK81" s="695"/>
      <c r="DL81" s="695"/>
      <c r="DM81" s="695"/>
      <c r="DN81" s="695"/>
      <c r="DO81" s="695"/>
      <c r="DP81" s="695"/>
      <c r="DQ81" s="695"/>
      <c r="DR81" s="695"/>
      <c r="DS81" s="695"/>
      <c r="DT81" s="695"/>
      <c r="DU81" s="695"/>
      <c r="DV81" s="695"/>
      <c r="DW81" s="695"/>
      <c r="DX81" s="695"/>
      <c r="DY81" s="695"/>
      <c r="DZ81" s="695"/>
      <c r="EA81" s="695"/>
      <c r="EB81" s="695"/>
      <c r="EC81" s="695"/>
      <c r="ED81" s="695"/>
      <c r="EE81" s="695"/>
      <c r="EF81" s="695"/>
      <c r="EG81" s="695"/>
      <c r="EH81" s="695"/>
      <c r="EI81" s="695"/>
      <c r="EJ81" s="695"/>
      <c r="EK81" s="695"/>
      <c r="EL81" s="695"/>
      <c r="EM81" s="695"/>
      <c r="EN81" s="695"/>
      <c r="EO81" s="695"/>
      <c r="EP81" s="695"/>
      <c r="EQ81" s="695"/>
      <c r="ER81" s="695"/>
      <c r="ES81" s="695"/>
      <c r="ET81" s="695"/>
      <c r="EU81" s="695"/>
      <c r="EV81" s="695"/>
      <c r="EW81" s="695"/>
      <c r="EX81" s="695"/>
      <c r="EY81" s="695"/>
      <c r="EZ81" s="695"/>
      <c r="FA81" s="695"/>
      <c r="FB81" s="695"/>
      <c r="FC81" s="695"/>
      <c r="FD81" s="695"/>
      <c r="FE81" s="695"/>
      <c r="FF81" s="695"/>
      <c r="FG81" s="695"/>
      <c r="FH81" s="695"/>
      <c r="FI81" s="695"/>
      <c r="FJ81" s="695"/>
      <c r="FK81" s="695"/>
      <c r="FL81" s="695"/>
      <c r="FM81" s="695"/>
      <c r="FN81" s="695"/>
      <c r="FO81" s="695"/>
      <c r="FP81" s="695"/>
      <c r="FQ81" s="695"/>
      <c r="FR81" s="695"/>
      <c r="FS81" s="695"/>
      <c r="FT81" s="695"/>
      <c r="FU81" s="695"/>
      <c r="FV81" s="695"/>
      <c r="FW81" s="695"/>
      <c r="FX81" s="695"/>
      <c r="FY81" s="695"/>
      <c r="FZ81" s="695"/>
      <c r="GA81" s="695"/>
      <c r="GB81" s="695"/>
      <c r="GC81" s="695"/>
      <c r="GD81" s="695"/>
      <c r="GE81" s="695"/>
      <c r="GF81" s="695"/>
      <c r="GG81" s="695"/>
      <c r="GH81" s="695"/>
      <c r="GI81" s="695"/>
      <c r="GJ81" s="695"/>
      <c r="GK81" s="695"/>
      <c r="GL81" s="695"/>
      <c r="GM81" s="695"/>
      <c r="GN81" s="695"/>
    </row>
    <row r="82" spans="1:196" s="35" customFormat="1" ht="14.4">
      <c r="A82" s="695"/>
      <c r="B82" s="695"/>
      <c r="C82" s="580" t="s">
        <v>774</v>
      </c>
      <c r="D82" s="580" t="s">
        <v>799</v>
      </c>
      <c r="E82" s="580" t="s">
        <v>800</v>
      </c>
      <c r="F82" s="580" t="s">
        <v>829</v>
      </c>
      <c r="G82" s="691">
        <v>1</v>
      </c>
      <c r="H82" s="691"/>
      <c r="I82" s="691">
        <v>1</v>
      </c>
      <c r="J82" s="579"/>
      <c r="O82" s="35" t="s">
        <v>1133</v>
      </c>
      <c r="S82" s="695"/>
      <c r="T82" s="695"/>
      <c r="U82" s="695"/>
      <c r="V82" s="695"/>
      <c r="W82" s="695"/>
      <c r="X82" s="695"/>
      <c r="Y82" s="695"/>
      <c r="Z82" s="695"/>
      <c r="AA82" s="695"/>
      <c r="AB82" s="695"/>
      <c r="AC82" s="695"/>
      <c r="AD82" s="695"/>
      <c r="AE82" s="695"/>
      <c r="AF82" s="695"/>
      <c r="AG82" s="695"/>
      <c r="AH82" s="695"/>
      <c r="AI82" s="695"/>
      <c r="AJ82" s="695"/>
      <c r="AK82" s="695"/>
      <c r="AL82" s="695"/>
      <c r="AM82" s="695"/>
      <c r="AN82" s="695"/>
      <c r="AO82" s="695"/>
      <c r="AP82" s="695"/>
      <c r="AQ82" s="695"/>
      <c r="AR82" s="695"/>
      <c r="AS82" s="695"/>
      <c r="AT82" s="695"/>
      <c r="AU82" s="695"/>
      <c r="AV82" s="695"/>
      <c r="AW82" s="695"/>
      <c r="AX82" s="695"/>
      <c r="AY82" s="695"/>
      <c r="AZ82" s="695"/>
      <c r="BA82" s="695"/>
      <c r="BB82" s="695"/>
      <c r="BC82" s="695"/>
      <c r="BD82" s="695"/>
      <c r="BE82" s="695"/>
      <c r="BF82" s="695"/>
      <c r="BG82" s="695"/>
      <c r="BH82" s="695"/>
      <c r="BI82" s="695"/>
      <c r="BJ82" s="695"/>
      <c r="BK82" s="695"/>
      <c r="BL82" s="695"/>
      <c r="BM82" s="695"/>
      <c r="BN82" s="695"/>
      <c r="BO82" s="695"/>
      <c r="BP82" s="695"/>
      <c r="BQ82" s="695"/>
      <c r="BR82" s="695"/>
      <c r="BS82" s="695"/>
      <c r="BT82" s="695"/>
      <c r="BU82" s="695"/>
      <c r="BV82" s="695"/>
      <c r="BW82" s="695"/>
      <c r="BX82" s="695"/>
      <c r="BY82" s="695"/>
      <c r="BZ82" s="695"/>
      <c r="CA82" s="695"/>
      <c r="CB82" s="695"/>
      <c r="CC82" s="695"/>
      <c r="CD82" s="695"/>
      <c r="CE82" s="695"/>
      <c r="CF82" s="695"/>
      <c r="CG82" s="695"/>
      <c r="CH82" s="695"/>
      <c r="CI82" s="695"/>
      <c r="CJ82" s="695"/>
      <c r="CK82" s="695"/>
      <c r="CL82" s="695"/>
      <c r="CM82" s="695"/>
      <c r="CN82" s="695"/>
      <c r="CO82" s="695"/>
      <c r="CP82" s="695"/>
      <c r="CQ82" s="695"/>
      <c r="CR82" s="695"/>
      <c r="CS82" s="695"/>
      <c r="CT82" s="695"/>
      <c r="CU82" s="695"/>
      <c r="CV82" s="695"/>
      <c r="CW82" s="695"/>
      <c r="CX82" s="695"/>
      <c r="CY82" s="695"/>
      <c r="CZ82" s="695"/>
      <c r="DA82" s="695"/>
      <c r="DB82" s="695"/>
      <c r="DC82" s="695"/>
      <c r="DD82" s="695"/>
      <c r="DE82" s="695"/>
      <c r="DF82" s="695"/>
      <c r="DG82" s="695"/>
      <c r="DH82" s="695"/>
      <c r="DI82" s="695"/>
      <c r="DJ82" s="695"/>
      <c r="DK82" s="695"/>
      <c r="DL82" s="695"/>
      <c r="DM82" s="695"/>
      <c r="DN82" s="695"/>
      <c r="DO82" s="695"/>
      <c r="DP82" s="695"/>
      <c r="DQ82" s="695"/>
      <c r="DR82" s="695"/>
      <c r="DS82" s="695"/>
      <c r="DT82" s="695"/>
      <c r="DU82" s="695"/>
      <c r="DV82" s="695"/>
      <c r="DW82" s="695"/>
      <c r="DX82" s="695"/>
      <c r="DY82" s="695"/>
      <c r="DZ82" s="695"/>
      <c r="EA82" s="695"/>
      <c r="EB82" s="695"/>
      <c r="EC82" s="695"/>
      <c r="ED82" s="695"/>
      <c r="EE82" s="695"/>
      <c r="EF82" s="695"/>
      <c r="EG82" s="695"/>
      <c r="EH82" s="695"/>
      <c r="EI82" s="695"/>
      <c r="EJ82" s="695"/>
      <c r="EK82" s="695"/>
      <c r="EL82" s="695"/>
      <c r="EM82" s="695"/>
      <c r="EN82" s="695"/>
      <c r="EO82" s="695"/>
      <c r="EP82" s="695"/>
      <c r="EQ82" s="695"/>
      <c r="ER82" s="695"/>
      <c r="ES82" s="695"/>
      <c r="ET82" s="695"/>
      <c r="EU82" s="695"/>
      <c r="EV82" s="695"/>
      <c r="EW82" s="695"/>
      <c r="EX82" s="695"/>
      <c r="EY82" s="695"/>
      <c r="EZ82" s="695"/>
      <c r="FA82" s="695"/>
      <c r="FB82" s="695"/>
      <c r="FC82" s="695"/>
      <c r="FD82" s="695"/>
      <c r="FE82" s="695"/>
      <c r="FF82" s="695"/>
      <c r="FG82" s="695"/>
      <c r="FH82" s="695"/>
      <c r="FI82" s="695"/>
      <c r="FJ82" s="695"/>
      <c r="FK82" s="695"/>
      <c r="FL82" s="695"/>
      <c r="FM82" s="695"/>
      <c r="FN82" s="695"/>
      <c r="FO82" s="695"/>
      <c r="FP82" s="695"/>
      <c r="FQ82" s="695"/>
      <c r="FR82" s="695"/>
      <c r="FS82" s="695"/>
      <c r="FT82" s="695"/>
      <c r="FU82" s="695"/>
      <c r="FV82" s="695"/>
      <c r="FW82" s="695"/>
      <c r="FX82" s="695"/>
      <c r="FY82" s="695"/>
      <c r="FZ82" s="695"/>
      <c r="GA82" s="695"/>
      <c r="GB82" s="695"/>
      <c r="GC82" s="695"/>
      <c r="GD82" s="695"/>
      <c r="GE82" s="695"/>
      <c r="GF82" s="695"/>
      <c r="GG82" s="695"/>
      <c r="GH82" s="695"/>
      <c r="GI82" s="695"/>
      <c r="GJ82" s="695"/>
      <c r="GK82" s="695"/>
      <c r="GL82" s="695"/>
      <c r="GM82" s="695"/>
      <c r="GN82" s="695"/>
    </row>
    <row r="83" spans="1:196" s="35" customFormat="1" ht="14.4">
      <c r="A83" s="695"/>
      <c r="B83" s="695"/>
      <c r="C83" s="579" t="s">
        <v>774</v>
      </c>
      <c r="D83" s="579" t="s">
        <v>799</v>
      </c>
      <c r="E83" s="579" t="s">
        <v>824</v>
      </c>
      <c r="F83" s="580" t="s">
        <v>854</v>
      </c>
      <c r="G83" s="691">
        <v>0.45136860000000001</v>
      </c>
      <c r="H83" s="691">
        <v>0.54841210602197998</v>
      </c>
      <c r="I83" s="691">
        <v>0.99978070602197999</v>
      </c>
      <c r="J83" s="579" t="s">
        <v>852</v>
      </c>
      <c r="O83" s="35" t="s">
        <v>616</v>
      </c>
      <c r="S83" s="695"/>
      <c r="T83" s="695"/>
      <c r="U83" s="695"/>
      <c r="V83" s="695"/>
      <c r="W83" s="695"/>
      <c r="X83" s="695"/>
      <c r="Y83" s="695"/>
      <c r="Z83" s="695"/>
      <c r="AA83" s="695"/>
      <c r="AB83" s="695"/>
      <c r="AC83" s="695"/>
      <c r="AD83" s="695"/>
      <c r="AE83" s="695"/>
      <c r="AF83" s="695"/>
      <c r="AG83" s="695"/>
      <c r="AH83" s="695"/>
      <c r="AI83" s="695"/>
      <c r="AJ83" s="695"/>
      <c r="AK83" s="695"/>
      <c r="AL83" s="695"/>
      <c r="AM83" s="695"/>
      <c r="AN83" s="695"/>
      <c r="AO83" s="695"/>
      <c r="AP83" s="695"/>
      <c r="AQ83" s="695"/>
      <c r="AR83" s="695"/>
      <c r="AS83" s="695"/>
      <c r="AT83" s="695"/>
      <c r="AU83" s="695"/>
      <c r="AV83" s="695"/>
      <c r="AW83" s="695"/>
      <c r="AX83" s="695"/>
      <c r="AY83" s="695"/>
      <c r="AZ83" s="695"/>
      <c r="BA83" s="695"/>
      <c r="BB83" s="695"/>
      <c r="BC83" s="695"/>
      <c r="BD83" s="695"/>
      <c r="BE83" s="695"/>
      <c r="BF83" s="695"/>
      <c r="BG83" s="695"/>
      <c r="BH83" s="695"/>
      <c r="BI83" s="695"/>
      <c r="BJ83" s="695"/>
      <c r="BK83" s="695"/>
      <c r="BL83" s="695"/>
      <c r="BM83" s="695"/>
      <c r="BN83" s="695"/>
      <c r="BO83" s="695"/>
      <c r="BP83" s="695"/>
      <c r="BQ83" s="695"/>
      <c r="BR83" s="695"/>
      <c r="BS83" s="695"/>
      <c r="BT83" s="695"/>
      <c r="BU83" s="695"/>
      <c r="BV83" s="695"/>
      <c r="BW83" s="695"/>
      <c r="BX83" s="695"/>
      <c r="BY83" s="695"/>
      <c r="BZ83" s="695"/>
      <c r="CA83" s="695"/>
      <c r="CB83" s="695"/>
      <c r="CC83" s="695"/>
      <c r="CD83" s="695"/>
      <c r="CE83" s="695"/>
      <c r="CF83" s="695"/>
      <c r="CG83" s="695"/>
      <c r="CH83" s="695"/>
      <c r="CI83" s="695"/>
      <c r="CJ83" s="695"/>
      <c r="CK83" s="695"/>
      <c r="CL83" s="695"/>
      <c r="CM83" s="695"/>
      <c r="CN83" s="695"/>
      <c r="CO83" s="695"/>
      <c r="CP83" s="695"/>
      <c r="CQ83" s="695"/>
      <c r="CR83" s="695"/>
      <c r="CS83" s="695"/>
      <c r="CT83" s="695"/>
      <c r="CU83" s="695"/>
      <c r="CV83" s="695"/>
      <c r="CW83" s="695"/>
      <c r="CX83" s="695"/>
      <c r="CY83" s="695"/>
      <c r="CZ83" s="695"/>
      <c r="DA83" s="695"/>
      <c r="DB83" s="695"/>
      <c r="DC83" s="695"/>
      <c r="DD83" s="695"/>
      <c r="DE83" s="695"/>
      <c r="DF83" s="695"/>
      <c r="DG83" s="695"/>
      <c r="DH83" s="695"/>
      <c r="DI83" s="695"/>
      <c r="DJ83" s="695"/>
      <c r="DK83" s="695"/>
      <c r="DL83" s="695"/>
      <c r="DM83" s="695"/>
      <c r="DN83" s="695"/>
      <c r="DO83" s="695"/>
      <c r="DP83" s="695"/>
      <c r="DQ83" s="695"/>
      <c r="DR83" s="695"/>
      <c r="DS83" s="695"/>
      <c r="DT83" s="695"/>
      <c r="DU83" s="695"/>
      <c r="DV83" s="695"/>
      <c r="DW83" s="695"/>
      <c r="DX83" s="695"/>
      <c r="DY83" s="695"/>
      <c r="DZ83" s="695"/>
      <c r="EA83" s="695"/>
      <c r="EB83" s="695"/>
      <c r="EC83" s="695"/>
      <c r="ED83" s="695"/>
      <c r="EE83" s="695"/>
      <c r="EF83" s="695"/>
      <c r="EG83" s="695"/>
      <c r="EH83" s="695"/>
      <c r="EI83" s="695"/>
      <c r="EJ83" s="695"/>
      <c r="EK83" s="695"/>
      <c r="EL83" s="695"/>
      <c r="EM83" s="695"/>
      <c r="EN83" s="695"/>
      <c r="EO83" s="695"/>
      <c r="EP83" s="695"/>
      <c r="EQ83" s="695"/>
      <c r="ER83" s="695"/>
      <c r="ES83" s="695"/>
      <c r="ET83" s="695"/>
      <c r="EU83" s="695"/>
      <c r="EV83" s="695"/>
      <c r="EW83" s="695"/>
      <c r="EX83" s="695"/>
      <c r="EY83" s="695"/>
      <c r="EZ83" s="695"/>
      <c r="FA83" s="695"/>
      <c r="FB83" s="695"/>
      <c r="FC83" s="695"/>
      <c r="FD83" s="695"/>
      <c r="FE83" s="695"/>
      <c r="FF83" s="695"/>
      <c r="FG83" s="695"/>
      <c r="FH83" s="695"/>
      <c r="FI83" s="695"/>
      <c r="FJ83" s="695"/>
      <c r="FK83" s="695"/>
      <c r="FL83" s="695"/>
      <c r="FM83" s="695"/>
      <c r="FN83" s="695"/>
      <c r="FO83" s="695"/>
      <c r="FP83" s="695"/>
      <c r="FQ83" s="695"/>
      <c r="FR83" s="695"/>
      <c r="FS83" s="695"/>
      <c r="FT83" s="695"/>
      <c r="FU83" s="695"/>
      <c r="FV83" s="695"/>
      <c r="FW83" s="695"/>
      <c r="FX83" s="695"/>
      <c r="FY83" s="695"/>
      <c r="FZ83" s="695"/>
      <c r="GA83" s="695"/>
      <c r="GB83" s="695"/>
      <c r="GC83" s="695"/>
      <c r="GD83" s="695"/>
      <c r="GE83" s="695"/>
      <c r="GF83" s="695"/>
      <c r="GG83" s="695"/>
      <c r="GH83" s="695"/>
      <c r="GI83" s="695"/>
      <c r="GJ83" s="695"/>
      <c r="GK83" s="695"/>
      <c r="GL83" s="695"/>
      <c r="GM83" s="695"/>
      <c r="GN83" s="695"/>
    </row>
    <row r="84" spans="1:196" s="35" customFormat="1" ht="14.4">
      <c r="A84" s="695"/>
      <c r="B84" s="695"/>
      <c r="C84" s="579" t="s">
        <v>774</v>
      </c>
      <c r="D84" s="579" t="s">
        <v>791</v>
      </c>
      <c r="E84" s="579" t="s">
        <v>794</v>
      </c>
      <c r="F84" s="580" t="s">
        <v>848</v>
      </c>
      <c r="G84" s="691">
        <v>1</v>
      </c>
      <c r="H84" s="691"/>
      <c r="I84" s="691">
        <v>1</v>
      </c>
      <c r="J84" s="579"/>
      <c r="O84" s="35" t="s">
        <v>1132</v>
      </c>
      <c r="S84" s="695"/>
      <c r="T84" s="695"/>
      <c r="U84" s="695"/>
      <c r="V84" s="695"/>
      <c r="W84" s="695"/>
      <c r="X84" s="695"/>
      <c r="Y84" s="695"/>
      <c r="Z84" s="695"/>
      <c r="AA84" s="695"/>
      <c r="AB84" s="695"/>
      <c r="AC84" s="695"/>
      <c r="AD84" s="695"/>
      <c r="AE84" s="695"/>
      <c r="AF84" s="695"/>
      <c r="AG84" s="695"/>
      <c r="AH84" s="695"/>
      <c r="AI84" s="695"/>
      <c r="AJ84" s="695"/>
      <c r="AK84" s="695"/>
      <c r="AL84" s="695"/>
      <c r="AM84" s="695"/>
      <c r="AN84" s="695"/>
      <c r="AO84" s="695"/>
      <c r="AP84" s="695"/>
      <c r="AQ84" s="695"/>
      <c r="AR84" s="695"/>
      <c r="AS84" s="695"/>
      <c r="AT84" s="695"/>
      <c r="AU84" s="695"/>
      <c r="AV84" s="695"/>
      <c r="AW84" s="695"/>
      <c r="AX84" s="695"/>
      <c r="AY84" s="695"/>
      <c r="AZ84" s="695"/>
      <c r="BA84" s="695"/>
      <c r="BB84" s="695"/>
      <c r="BC84" s="695"/>
      <c r="BD84" s="695"/>
      <c r="BE84" s="695"/>
      <c r="BF84" s="695"/>
      <c r="BG84" s="695"/>
      <c r="BH84" s="695"/>
      <c r="BI84" s="695"/>
      <c r="BJ84" s="695"/>
      <c r="BK84" s="695"/>
      <c r="BL84" s="695"/>
      <c r="BM84" s="695"/>
      <c r="BN84" s="695"/>
      <c r="BO84" s="695"/>
      <c r="BP84" s="695"/>
      <c r="BQ84" s="695"/>
      <c r="BR84" s="695"/>
      <c r="BS84" s="695"/>
      <c r="BT84" s="695"/>
      <c r="BU84" s="695"/>
      <c r="BV84" s="695"/>
      <c r="BW84" s="695"/>
      <c r="BX84" s="695"/>
      <c r="BY84" s="695"/>
      <c r="BZ84" s="695"/>
      <c r="CA84" s="695"/>
      <c r="CB84" s="695"/>
      <c r="CC84" s="695"/>
      <c r="CD84" s="695"/>
      <c r="CE84" s="695"/>
      <c r="CF84" s="695"/>
      <c r="CG84" s="695"/>
      <c r="CH84" s="695"/>
      <c r="CI84" s="695"/>
      <c r="CJ84" s="695"/>
      <c r="CK84" s="695"/>
      <c r="CL84" s="695"/>
      <c r="CM84" s="695"/>
      <c r="CN84" s="695"/>
      <c r="CO84" s="695"/>
      <c r="CP84" s="695"/>
      <c r="CQ84" s="695"/>
      <c r="CR84" s="695"/>
      <c r="CS84" s="695"/>
      <c r="CT84" s="695"/>
      <c r="CU84" s="695"/>
      <c r="CV84" s="695"/>
      <c r="CW84" s="695"/>
      <c r="CX84" s="695"/>
      <c r="CY84" s="695"/>
      <c r="CZ84" s="695"/>
      <c r="DA84" s="695"/>
      <c r="DB84" s="695"/>
      <c r="DC84" s="695"/>
      <c r="DD84" s="695"/>
      <c r="DE84" s="695"/>
      <c r="DF84" s="695"/>
      <c r="DG84" s="695"/>
      <c r="DH84" s="695"/>
      <c r="DI84" s="695"/>
      <c r="DJ84" s="695"/>
      <c r="DK84" s="695"/>
      <c r="DL84" s="695"/>
      <c r="DM84" s="695"/>
      <c r="DN84" s="695"/>
      <c r="DO84" s="695"/>
      <c r="DP84" s="695"/>
      <c r="DQ84" s="695"/>
      <c r="DR84" s="695"/>
      <c r="DS84" s="695"/>
      <c r="DT84" s="695"/>
      <c r="DU84" s="695"/>
      <c r="DV84" s="695"/>
      <c r="DW84" s="695"/>
      <c r="DX84" s="695"/>
      <c r="DY84" s="695"/>
      <c r="DZ84" s="695"/>
      <c r="EA84" s="695"/>
      <c r="EB84" s="695"/>
      <c r="EC84" s="695"/>
      <c r="ED84" s="695"/>
      <c r="EE84" s="695"/>
      <c r="EF84" s="695"/>
      <c r="EG84" s="695"/>
      <c r="EH84" s="695"/>
      <c r="EI84" s="695"/>
      <c r="EJ84" s="695"/>
      <c r="EK84" s="695"/>
      <c r="EL84" s="695"/>
      <c r="EM84" s="695"/>
      <c r="EN84" s="695"/>
      <c r="EO84" s="695"/>
      <c r="EP84" s="695"/>
      <c r="EQ84" s="695"/>
      <c r="ER84" s="695"/>
      <c r="ES84" s="695"/>
      <c r="ET84" s="695"/>
      <c r="EU84" s="695"/>
      <c r="EV84" s="695"/>
      <c r="EW84" s="695"/>
      <c r="EX84" s="695"/>
      <c r="EY84" s="695"/>
      <c r="EZ84" s="695"/>
      <c r="FA84" s="695"/>
      <c r="FB84" s="695"/>
      <c r="FC84" s="695"/>
      <c r="FD84" s="695"/>
      <c r="FE84" s="695"/>
      <c r="FF84" s="695"/>
      <c r="FG84" s="695"/>
      <c r="FH84" s="695"/>
      <c r="FI84" s="695"/>
      <c r="FJ84" s="695"/>
      <c r="FK84" s="695"/>
      <c r="FL84" s="695"/>
      <c r="FM84" s="695"/>
      <c r="FN84" s="695"/>
      <c r="FO84" s="695"/>
      <c r="FP84" s="695"/>
      <c r="FQ84" s="695"/>
      <c r="FR84" s="695"/>
      <c r="FS84" s="695"/>
      <c r="FT84" s="695"/>
      <c r="FU84" s="695"/>
      <c r="FV84" s="695"/>
      <c r="FW84" s="695"/>
      <c r="FX84" s="695"/>
      <c r="FY84" s="695"/>
      <c r="FZ84" s="695"/>
      <c r="GA84" s="695"/>
      <c r="GB84" s="695"/>
      <c r="GC84" s="695"/>
      <c r="GD84" s="695"/>
      <c r="GE84" s="695"/>
      <c r="GF84" s="695"/>
      <c r="GG84" s="695"/>
      <c r="GH84" s="695"/>
      <c r="GI84" s="695"/>
      <c r="GJ84" s="695"/>
      <c r="GK84" s="695"/>
      <c r="GL84" s="695"/>
      <c r="GM84" s="695"/>
      <c r="GN84" s="695"/>
    </row>
    <row r="85" spans="1:196" s="35" customFormat="1" ht="14.4">
      <c r="A85" s="695"/>
      <c r="B85" s="695"/>
      <c r="C85" s="579" t="s">
        <v>774</v>
      </c>
      <c r="D85" s="579" t="s">
        <v>799</v>
      </c>
      <c r="E85" s="579" t="s">
        <v>794</v>
      </c>
      <c r="F85" s="580" t="s">
        <v>855</v>
      </c>
      <c r="G85" s="691">
        <v>1E-3</v>
      </c>
      <c r="H85" s="691">
        <v>0.999</v>
      </c>
      <c r="I85" s="691">
        <v>1</v>
      </c>
      <c r="J85" s="579" t="s">
        <v>846</v>
      </c>
      <c r="O85" s="35" t="s">
        <v>1131</v>
      </c>
      <c r="S85" s="695"/>
      <c r="T85" s="695"/>
      <c r="U85" s="695"/>
      <c r="V85" s="695"/>
      <c r="W85" s="695"/>
      <c r="X85" s="695"/>
      <c r="Y85" s="695"/>
      <c r="Z85" s="695"/>
      <c r="AA85" s="695"/>
      <c r="AB85" s="695"/>
      <c r="AC85" s="695"/>
      <c r="AD85" s="695"/>
      <c r="AE85" s="695"/>
      <c r="AF85" s="695"/>
      <c r="AG85" s="695"/>
      <c r="AH85" s="695"/>
      <c r="AI85" s="695"/>
      <c r="AJ85" s="695"/>
      <c r="AK85" s="695"/>
      <c r="AL85" s="695"/>
      <c r="AM85" s="695"/>
      <c r="AN85" s="695"/>
      <c r="AO85" s="695"/>
      <c r="AP85" s="695"/>
      <c r="AQ85" s="695"/>
      <c r="AR85" s="695"/>
      <c r="AS85" s="695"/>
      <c r="AT85" s="695"/>
      <c r="AU85" s="695"/>
      <c r="AV85" s="695"/>
      <c r="AW85" s="695"/>
      <c r="AX85" s="695"/>
      <c r="AY85" s="695"/>
      <c r="AZ85" s="695"/>
      <c r="BA85" s="695"/>
      <c r="BB85" s="695"/>
      <c r="BC85" s="695"/>
      <c r="BD85" s="695"/>
      <c r="BE85" s="695"/>
      <c r="BF85" s="695"/>
      <c r="BG85" s="695"/>
      <c r="BH85" s="695"/>
      <c r="BI85" s="695"/>
      <c r="BJ85" s="695"/>
      <c r="BK85" s="695"/>
      <c r="BL85" s="695"/>
      <c r="BM85" s="695"/>
      <c r="BN85" s="695"/>
      <c r="BO85" s="695"/>
      <c r="BP85" s="695"/>
      <c r="BQ85" s="695"/>
      <c r="BR85" s="695"/>
      <c r="BS85" s="695"/>
      <c r="BT85" s="695"/>
      <c r="BU85" s="695"/>
      <c r="BV85" s="695"/>
      <c r="BW85" s="695"/>
      <c r="BX85" s="695"/>
      <c r="BY85" s="695"/>
      <c r="BZ85" s="695"/>
      <c r="CA85" s="695"/>
      <c r="CB85" s="695"/>
      <c r="CC85" s="695"/>
      <c r="CD85" s="695"/>
      <c r="CE85" s="695"/>
      <c r="CF85" s="695"/>
      <c r="CG85" s="695"/>
      <c r="CH85" s="695"/>
      <c r="CI85" s="695"/>
      <c r="CJ85" s="695"/>
      <c r="CK85" s="695"/>
      <c r="CL85" s="695"/>
      <c r="CM85" s="695"/>
      <c r="CN85" s="695"/>
      <c r="CO85" s="695"/>
      <c r="CP85" s="695"/>
      <c r="CQ85" s="695"/>
      <c r="CR85" s="695"/>
      <c r="CS85" s="695"/>
      <c r="CT85" s="695"/>
      <c r="CU85" s="695"/>
      <c r="CV85" s="695"/>
      <c r="CW85" s="695"/>
      <c r="CX85" s="695"/>
      <c r="CY85" s="695"/>
      <c r="CZ85" s="695"/>
      <c r="DA85" s="695"/>
      <c r="DB85" s="695"/>
      <c r="DC85" s="695"/>
      <c r="DD85" s="695"/>
      <c r="DE85" s="695"/>
      <c r="DF85" s="695"/>
      <c r="DG85" s="695"/>
      <c r="DH85" s="695"/>
      <c r="DI85" s="695"/>
      <c r="DJ85" s="695"/>
      <c r="DK85" s="695"/>
      <c r="DL85" s="695"/>
      <c r="DM85" s="695"/>
      <c r="DN85" s="695"/>
      <c r="DO85" s="695"/>
      <c r="DP85" s="695"/>
      <c r="DQ85" s="695"/>
      <c r="DR85" s="695"/>
      <c r="DS85" s="695"/>
      <c r="DT85" s="695"/>
      <c r="DU85" s="695"/>
      <c r="DV85" s="695"/>
      <c r="DW85" s="695"/>
      <c r="DX85" s="695"/>
      <c r="DY85" s="695"/>
      <c r="DZ85" s="695"/>
      <c r="EA85" s="695"/>
      <c r="EB85" s="695"/>
      <c r="EC85" s="695"/>
      <c r="ED85" s="695"/>
      <c r="EE85" s="695"/>
      <c r="EF85" s="695"/>
      <c r="EG85" s="695"/>
      <c r="EH85" s="695"/>
      <c r="EI85" s="695"/>
      <c r="EJ85" s="695"/>
      <c r="EK85" s="695"/>
      <c r="EL85" s="695"/>
      <c r="EM85" s="695"/>
      <c r="EN85" s="695"/>
      <c r="EO85" s="695"/>
      <c r="EP85" s="695"/>
      <c r="EQ85" s="695"/>
      <c r="ER85" s="695"/>
      <c r="ES85" s="695"/>
      <c r="ET85" s="695"/>
      <c r="EU85" s="695"/>
      <c r="EV85" s="695"/>
      <c r="EW85" s="695"/>
      <c r="EX85" s="695"/>
      <c r="EY85" s="695"/>
      <c r="EZ85" s="695"/>
      <c r="FA85" s="695"/>
      <c r="FB85" s="695"/>
      <c r="FC85" s="695"/>
      <c r="FD85" s="695"/>
      <c r="FE85" s="695"/>
      <c r="FF85" s="695"/>
      <c r="FG85" s="695"/>
      <c r="FH85" s="695"/>
      <c r="FI85" s="695"/>
      <c r="FJ85" s="695"/>
      <c r="FK85" s="695"/>
      <c r="FL85" s="695"/>
      <c r="FM85" s="695"/>
      <c r="FN85" s="695"/>
      <c r="FO85" s="695"/>
      <c r="FP85" s="695"/>
      <c r="FQ85" s="695"/>
      <c r="FR85" s="695"/>
      <c r="FS85" s="695"/>
      <c r="FT85" s="695"/>
      <c r="FU85" s="695"/>
      <c r="FV85" s="695"/>
      <c r="FW85" s="695"/>
      <c r="FX85" s="695"/>
      <c r="FY85" s="695"/>
      <c r="FZ85" s="695"/>
      <c r="GA85" s="695"/>
      <c r="GB85" s="695"/>
      <c r="GC85" s="695"/>
      <c r="GD85" s="695"/>
      <c r="GE85" s="695"/>
      <c r="GF85" s="695"/>
      <c r="GG85" s="695"/>
      <c r="GH85" s="695"/>
      <c r="GI85" s="695"/>
      <c r="GJ85" s="695"/>
      <c r="GK85" s="695"/>
      <c r="GL85" s="695"/>
      <c r="GM85" s="695"/>
      <c r="GN85" s="695"/>
    </row>
    <row r="86" spans="1:196" s="35" customFormat="1" ht="14.4">
      <c r="A86" s="695"/>
      <c r="B86" s="695"/>
      <c r="C86" s="887" t="s">
        <v>774</v>
      </c>
      <c r="D86" s="887" t="s">
        <v>799</v>
      </c>
      <c r="E86" s="887" t="s">
        <v>792</v>
      </c>
      <c r="F86" s="887" t="s">
        <v>880</v>
      </c>
      <c r="G86" s="881">
        <v>0.9999728</v>
      </c>
      <c r="H86" s="881">
        <v>2.7198508773817465E-5</v>
      </c>
      <c r="I86" s="881">
        <v>0.99999999850877386</v>
      </c>
      <c r="J86" s="579" t="s">
        <v>793</v>
      </c>
      <c r="O86" s="35" t="s">
        <v>1130</v>
      </c>
      <c r="S86" s="695"/>
      <c r="T86" s="695"/>
      <c r="U86" s="695"/>
      <c r="V86" s="695"/>
      <c r="W86" s="695"/>
      <c r="X86" s="695"/>
      <c r="Y86" s="695"/>
      <c r="Z86" s="695"/>
      <c r="AA86" s="695"/>
      <c r="AB86" s="695"/>
      <c r="AC86" s="695"/>
      <c r="AD86" s="695"/>
      <c r="AE86" s="695"/>
      <c r="AF86" s="695"/>
      <c r="AG86" s="695"/>
      <c r="AH86" s="695"/>
      <c r="AI86" s="695"/>
      <c r="AJ86" s="695"/>
      <c r="AK86" s="695"/>
      <c r="AL86" s="695"/>
      <c r="AM86" s="695"/>
      <c r="AN86" s="695"/>
      <c r="AO86" s="695"/>
      <c r="AP86" s="695"/>
      <c r="AQ86" s="695"/>
      <c r="AR86" s="695"/>
      <c r="AS86" s="695"/>
      <c r="AT86" s="695"/>
      <c r="AU86" s="695"/>
      <c r="AV86" s="695"/>
      <c r="AW86" s="695"/>
      <c r="AX86" s="695"/>
      <c r="AY86" s="695"/>
      <c r="AZ86" s="695"/>
      <c r="BA86" s="695"/>
      <c r="BB86" s="695"/>
      <c r="BC86" s="695"/>
      <c r="BD86" s="695"/>
      <c r="BE86" s="695"/>
      <c r="BF86" s="695"/>
      <c r="BG86" s="695"/>
      <c r="BH86" s="695"/>
      <c r="BI86" s="695"/>
      <c r="BJ86" s="695"/>
      <c r="BK86" s="695"/>
      <c r="BL86" s="695"/>
      <c r="BM86" s="695"/>
      <c r="BN86" s="695"/>
      <c r="BO86" s="695"/>
      <c r="BP86" s="695"/>
      <c r="BQ86" s="695"/>
      <c r="BR86" s="695"/>
      <c r="BS86" s="695"/>
      <c r="BT86" s="695"/>
      <c r="BU86" s="695"/>
      <c r="BV86" s="695"/>
      <c r="BW86" s="695"/>
      <c r="BX86" s="695"/>
      <c r="BY86" s="695"/>
      <c r="BZ86" s="695"/>
      <c r="CA86" s="695"/>
      <c r="CB86" s="695"/>
      <c r="CC86" s="695"/>
      <c r="CD86" s="695"/>
      <c r="CE86" s="695"/>
      <c r="CF86" s="695"/>
      <c r="CG86" s="695"/>
      <c r="CH86" s="695"/>
      <c r="CI86" s="695"/>
      <c r="CJ86" s="695"/>
      <c r="CK86" s="695"/>
      <c r="CL86" s="695"/>
      <c r="CM86" s="695"/>
      <c r="CN86" s="695"/>
      <c r="CO86" s="695"/>
      <c r="CP86" s="695"/>
      <c r="CQ86" s="695"/>
      <c r="CR86" s="695"/>
      <c r="CS86" s="695"/>
      <c r="CT86" s="695"/>
      <c r="CU86" s="695"/>
      <c r="CV86" s="695"/>
      <c r="CW86" s="695"/>
      <c r="CX86" s="695"/>
      <c r="CY86" s="695"/>
      <c r="CZ86" s="695"/>
      <c r="DA86" s="695"/>
      <c r="DB86" s="695"/>
      <c r="DC86" s="695"/>
      <c r="DD86" s="695"/>
      <c r="DE86" s="695"/>
      <c r="DF86" s="695"/>
      <c r="DG86" s="695"/>
      <c r="DH86" s="695"/>
      <c r="DI86" s="695"/>
      <c r="DJ86" s="695"/>
      <c r="DK86" s="695"/>
      <c r="DL86" s="695"/>
      <c r="DM86" s="695"/>
      <c r="DN86" s="695"/>
      <c r="DO86" s="695"/>
      <c r="DP86" s="695"/>
      <c r="DQ86" s="695"/>
      <c r="DR86" s="695"/>
      <c r="DS86" s="695"/>
      <c r="DT86" s="695"/>
      <c r="DU86" s="695"/>
      <c r="DV86" s="695"/>
      <c r="DW86" s="695"/>
      <c r="DX86" s="695"/>
      <c r="DY86" s="695"/>
      <c r="DZ86" s="695"/>
      <c r="EA86" s="695"/>
      <c r="EB86" s="695"/>
      <c r="EC86" s="695"/>
      <c r="ED86" s="695"/>
      <c r="EE86" s="695"/>
      <c r="EF86" s="695"/>
      <c r="EG86" s="695"/>
      <c r="EH86" s="695"/>
      <c r="EI86" s="695"/>
      <c r="EJ86" s="695"/>
      <c r="EK86" s="695"/>
      <c r="EL86" s="695"/>
      <c r="EM86" s="695"/>
      <c r="EN86" s="695"/>
      <c r="EO86" s="695"/>
      <c r="EP86" s="695"/>
      <c r="EQ86" s="695"/>
      <c r="ER86" s="695"/>
      <c r="ES86" s="695"/>
      <c r="ET86" s="695"/>
      <c r="EU86" s="695"/>
      <c r="EV86" s="695"/>
      <c r="EW86" s="695"/>
      <c r="EX86" s="695"/>
      <c r="EY86" s="695"/>
      <c r="EZ86" s="695"/>
      <c r="FA86" s="695"/>
      <c r="FB86" s="695"/>
      <c r="FC86" s="695"/>
      <c r="FD86" s="695"/>
      <c r="FE86" s="695"/>
      <c r="FF86" s="695"/>
      <c r="FG86" s="695"/>
      <c r="FH86" s="695"/>
      <c r="FI86" s="695"/>
      <c r="FJ86" s="695"/>
      <c r="FK86" s="695"/>
      <c r="FL86" s="695"/>
      <c r="FM86" s="695"/>
      <c r="FN86" s="695"/>
      <c r="FO86" s="695"/>
      <c r="FP86" s="695"/>
      <c r="FQ86" s="695"/>
      <c r="FR86" s="695"/>
      <c r="FS86" s="695"/>
      <c r="FT86" s="695"/>
      <c r="FU86" s="695"/>
      <c r="FV86" s="695"/>
      <c r="FW86" s="695"/>
      <c r="FX86" s="695"/>
      <c r="FY86" s="695"/>
      <c r="FZ86" s="695"/>
      <c r="GA86" s="695"/>
      <c r="GB86" s="695"/>
      <c r="GC86" s="695"/>
      <c r="GD86" s="695"/>
      <c r="GE86" s="695"/>
      <c r="GF86" s="695"/>
      <c r="GG86" s="695"/>
      <c r="GH86" s="695"/>
      <c r="GI86" s="695"/>
      <c r="GJ86" s="695"/>
      <c r="GK86" s="695"/>
      <c r="GL86" s="695"/>
      <c r="GM86" s="695"/>
      <c r="GN86" s="695"/>
    </row>
    <row r="87" spans="1:196" s="35" customFormat="1" ht="14.4">
      <c r="A87" s="695"/>
      <c r="B87" s="695"/>
      <c r="C87" s="885" t="s">
        <v>797</v>
      </c>
      <c r="D87" s="885" t="s">
        <v>797</v>
      </c>
      <c r="E87" s="885" t="s">
        <v>797</v>
      </c>
      <c r="F87" s="885"/>
      <c r="G87" s="886"/>
      <c r="H87" s="886"/>
      <c r="I87" s="886"/>
      <c r="J87" s="579" t="s">
        <v>846</v>
      </c>
      <c r="O87" s="35" t="s">
        <v>797</v>
      </c>
      <c r="S87" s="695"/>
      <c r="T87" s="695"/>
      <c r="U87" s="695"/>
      <c r="V87" s="695"/>
      <c r="W87" s="695"/>
      <c r="X87" s="695"/>
      <c r="Y87" s="695"/>
      <c r="Z87" s="695"/>
      <c r="AA87" s="695"/>
      <c r="AB87" s="695"/>
      <c r="AC87" s="695"/>
      <c r="AD87" s="695"/>
      <c r="AE87" s="695"/>
      <c r="AF87" s="695"/>
      <c r="AG87" s="695"/>
      <c r="AH87" s="695"/>
      <c r="AI87" s="695"/>
      <c r="AJ87" s="695"/>
      <c r="AK87" s="695"/>
      <c r="AL87" s="695"/>
      <c r="AM87" s="695"/>
      <c r="AN87" s="695"/>
      <c r="AO87" s="695"/>
      <c r="AP87" s="695"/>
      <c r="AQ87" s="695"/>
      <c r="AR87" s="695"/>
      <c r="AS87" s="695"/>
      <c r="AT87" s="695"/>
      <c r="AU87" s="695"/>
      <c r="AV87" s="695"/>
      <c r="AW87" s="695"/>
      <c r="AX87" s="695"/>
      <c r="AY87" s="695"/>
      <c r="AZ87" s="695"/>
      <c r="BA87" s="695"/>
      <c r="BB87" s="695"/>
      <c r="BC87" s="695"/>
      <c r="BD87" s="695"/>
      <c r="BE87" s="695"/>
      <c r="BF87" s="695"/>
      <c r="BG87" s="695"/>
      <c r="BH87" s="695"/>
      <c r="BI87" s="695"/>
      <c r="BJ87" s="695"/>
      <c r="BK87" s="695"/>
      <c r="BL87" s="695"/>
      <c r="BM87" s="695"/>
      <c r="BN87" s="695"/>
      <c r="BO87" s="695"/>
      <c r="BP87" s="695"/>
      <c r="BQ87" s="695"/>
      <c r="BR87" s="695"/>
      <c r="BS87" s="695"/>
      <c r="BT87" s="695"/>
      <c r="BU87" s="695"/>
      <c r="BV87" s="695"/>
      <c r="BW87" s="695"/>
      <c r="BX87" s="695"/>
      <c r="BY87" s="695"/>
      <c r="BZ87" s="695"/>
      <c r="CA87" s="695"/>
      <c r="CB87" s="695"/>
      <c r="CC87" s="695"/>
      <c r="CD87" s="695"/>
      <c r="CE87" s="695"/>
      <c r="CF87" s="695"/>
      <c r="CG87" s="695"/>
      <c r="CH87" s="695"/>
      <c r="CI87" s="695"/>
      <c r="CJ87" s="695"/>
      <c r="CK87" s="695"/>
      <c r="CL87" s="695"/>
      <c r="CM87" s="695"/>
      <c r="CN87" s="695"/>
      <c r="CO87" s="695"/>
      <c r="CP87" s="695"/>
      <c r="CQ87" s="695"/>
      <c r="CR87" s="695"/>
      <c r="CS87" s="695"/>
      <c r="CT87" s="695"/>
      <c r="CU87" s="695"/>
      <c r="CV87" s="695"/>
      <c r="CW87" s="695"/>
      <c r="CX87" s="695"/>
      <c r="CY87" s="695"/>
      <c r="CZ87" s="695"/>
      <c r="DA87" s="695"/>
      <c r="DB87" s="695"/>
      <c r="DC87" s="695"/>
      <c r="DD87" s="695"/>
      <c r="DE87" s="695"/>
      <c r="DF87" s="695"/>
      <c r="DG87" s="695"/>
      <c r="DH87" s="695"/>
      <c r="DI87" s="695"/>
      <c r="DJ87" s="695"/>
      <c r="DK87" s="695"/>
      <c r="DL87" s="695"/>
      <c r="DM87" s="695"/>
      <c r="DN87" s="695"/>
      <c r="DO87" s="695"/>
      <c r="DP87" s="695"/>
      <c r="DQ87" s="695"/>
      <c r="DR87" s="695"/>
      <c r="DS87" s="695"/>
      <c r="DT87" s="695"/>
      <c r="DU87" s="695"/>
      <c r="DV87" s="695"/>
      <c r="DW87" s="695"/>
      <c r="DX87" s="695"/>
      <c r="DY87" s="695"/>
      <c r="DZ87" s="695"/>
      <c r="EA87" s="695"/>
      <c r="EB87" s="695"/>
      <c r="EC87" s="695"/>
      <c r="ED87" s="695"/>
      <c r="EE87" s="695"/>
      <c r="EF87" s="695"/>
      <c r="EG87" s="695"/>
      <c r="EH87" s="695"/>
      <c r="EI87" s="695"/>
      <c r="EJ87" s="695"/>
      <c r="EK87" s="695"/>
      <c r="EL87" s="695"/>
      <c r="EM87" s="695"/>
      <c r="EN87" s="695"/>
      <c r="EO87" s="695"/>
      <c r="EP87" s="695"/>
      <c r="EQ87" s="695"/>
      <c r="ER87" s="695"/>
      <c r="ES87" s="695"/>
      <c r="ET87" s="695"/>
      <c r="EU87" s="695"/>
      <c r="EV87" s="695"/>
      <c r="EW87" s="695"/>
      <c r="EX87" s="695"/>
      <c r="EY87" s="695"/>
      <c r="EZ87" s="695"/>
      <c r="FA87" s="695"/>
      <c r="FB87" s="695"/>
      <c r="FC87" s="695"/>
      <c r="FD87" s="695"/>
      <c r="FE87" s="695"/>
      <c r="FF87" s="695"/>
      <c r="FG87" s="695"/>
      <c r="FH87" s="695"/>
      <c r="FI87" s="695"/>
      <c r="FJ87" s="695"/>
      <c r="FK87" s="695"/>
      <c r="FL87" s="695"/>
      <c r="FM87" s="695"/>
      <c r="FN87" s="695"/>
      <c r="FO87" s="695"/>
      <c r="FP87" s="695"/>
      <c r="FQ87" s="695"/>
      <c r="FR87" s="695"/>
      <c r="FS87" s="695"/>
      <c r="FT87" s="695"/>
      <c r="FU87" s="695"/>
      <c r="FV87" s="695"/>
      <c r="FW87" s="695"/>
      <c r="FX87" s="695"/>
      <c r="FY87" s="695"/>
      <c r="FZ87" s="695"/>
      <c r="GA87" s="695"/>
      <c r="GB87" s="695"/>
      <c r="GC87" s="695"/>
      <c r="GD87" s="695"/>
      <c r="GE87" s="695"/>
      <c r="GF87" s="695"/>
      <c r="GG87" s="695"/>
      <c r="GH87" s="695"/>
      <c r="GI87" s="695"/>
      <c r="GJ87" s="695"/>
      <c r="GK87" s="695"/>
      <c r="GL87" s="695"/>
      <c r="GM87" s="695"/>
      <c r="GN87" s="695"/>
    </row>
    <row r="88" spans="1:196" s="35" customFormat="1" ht="14.4">
      <c r="A88" s="695"/>
      <c r="B88" s="695"/>
      <c r="C88" s="885" t="s">
        <v>797</v>
      </c>
      <c r="D88" s="885" t="s">
        <v>797</v>
      </c>
      <c r="E88" s="885" t="s">
        <v>797</v>
      </c>
      <c r="F88" s="885"/>
      <c r="G88" s="886"/>
      <c r="H88" s="886"/>
      <c r="I88" s="886"/>
      <c r="J88" s="579" t="s">
        <v>854</v>
      </c>
      <c r="O88" s="35" t="s">
        <v>797</v>
      </c>
      <c r="S88" s="695"/>
      <c r="T88" s="695"/>
      <c r="U88" s="695"/>
      <c r="V88" s="695"/>
      <c r="W88" s="695"/>
      <c r="X88" s="695"/>
      <c r="Y88" s="695"/>
      <c r="Z88" s="695"/>
      <c r="AA88" s="695"/>
      <c r="AB88" s="695"/>
      <c r="AC88" s="695"/>
      <c r="AD88" s="695"/>
      <c r="AE88" s="695"/>
      <c r="AF88" s="695"/>
      <c r="AG88" s="695"/>
      <c r="AH88" s="695"/>
      <c r="AI88" s="695"/>
      <c r="AJ88" s="695"/>
      <c r="AK88" s="695"/>
      <c r="AL88" s="695"/>
      <c r="AM88" s="695"/>
      <c r="AN88" s="695"/>
      <c r="AO88" s="695"/>
      <c r="AP88" s="695"/>
      <c r="AQ88" s="695"/>
      <c r="AR88" s="695"/>
      <c r="AS88" s="695"/>
      <c r="AT88" s="695"/>
      <c r="AU88" s="695"/>
      <c r="AV88" s="695"/>
      <c r="AW88" s="695"/>
      <c r="AX88" s="695"/>
      <c r="AY88" s="695"/>
      <c r="AZ88" s="695"/>
      <c r="BA88" s="695"/>
      <c r="BB88" s="695"/>
      <c r="BC88" s="695"/>
      <c r="BD88" s="695"/>
      <c r="BE88" s="695"/>
      <c r="BF88" s="695"/>
      <c r="BG88" s="695"/>
      <c r="BH88" s="695"/>
      <c r="BI88" s="695"/>
      <c r="BJ88" s="695"/>
      <c r="BK88" s="695"/>
      <c r="BL88" s="695"/>
      <c r="BM88" s="695"/>
      <c r="BN88" s="695"/>
      <c r="BO88" s="695"/>
      <c r="BP88" s="695"/>
      <c r="BQ88" s="695"/>
      <c r="BR88" s="695"/>
      <c r="BS88" s="695"/>
      <c r="BT88" s="695"/>
      <c r="BU88" s="695"/>
      <c r="BV88" s="695"/>
      <c r="BW88" s="695"/>
      <c r="BX88" s="695"/>
      <c r="BY88" s="695"/>
      <c r="BZ88" s="695"/>
      <c r="CA88" s="695"/>
      <c r="CB88" s="695"/>
      <c r="CC88" s="695"/>
      <c r="CD88" s="695"/>
      <c r="CE88" s="695"/>
      <c r="CF88" s="695"/>
      <c r="CG88" s="695"/>
      <c r="CH88" s="695"/>
      <c r="CI88" s="695"/>
      <c r="CJ88" s="695"/>
      <c r="CK88" s="695"/>
      <c r="CL88" s="695"/>
      <c r="CM88" s="695"/>
      <c r="CN88" s="695"/>
      <c r="CO88" s="695"/>
      <c r="CP88" s="695"/>
      <c r="CQ88" s="695"/>
      <c r="CR88" s="695"/>
      <c r="CS88" s="695"/>
      <c r="CT88" s="695"/>
      <c r="CU88" s="695"/>
      <c r="CV88" s="695"/>
      <c r="CW88" s="695"/>
      <c r="CX88" s="695"/>
      <c r="CY88" s="695"/>
      <c r="CZ88" s="695"/>
      <c r="DA88" s="695"/>
      <c r="DB88" s="695"/>
      <c r="DC88" s="695"/>
      <c r="DD88" s="695"/>
      <c r="DE88" s="695"/>
      <c r="DF88" s="695"/>
      <c r="DG88" s="695"/>
      <c r="DH88" s="695"/>
      <c r="DI88" s="695"/>
      <c r="DJ88" s="695"/>
      <c r="DK88" s="695"/>
      <c r="DL88" s="695"/>
      <c r="DM88" s="695"/>
      <c r="DN88" s="695"/>
      <c r="DO88" s="695"/>
      <c r="DP88" s="695"/>
      <c r="DQ88" s="695"/>
      <c r="DR88" s="695"/>
      <c r="DS88" s="695"/>
      <c r="DT88" s="695"/>
      <c r="DU88" s="695"/>
      <c r="DV88" s="695"/>
      <c r="DW88" s="695"/>
      <c r="DX88" s="695"/>
      <c r="DY88" s="695"/>
      <c r="DZ88" s="695"/>
      <c r="EA88" s="695"/>
      <c r="EB88" s="695"/>
      <c r="EC88" s="695"/>
      <c r="ED88" s="695"/>
      <c r="EE88" s="695"/>
      <c r="EF88" s="695"/>
      <c r="EG88" s="695"/>
      <c r="EH88" s="695"/>
      <c r="EI88" s="695"/>
      <c r="EJ88" s="695"/>
      <c r="EK88" s="695"/>
      <c r="EL88" s="695"/>
      <c r="EM88" s="695"/>
      <c r="EN88" s="695"/>
      <c r="EO88" s="695"/>
      <c r="EP88" s="695"/>
      <c r="EQ88" s="695"/>
      <c r="ER88" s="695"/>
      <c r="ES88" s="695"/>
      <c r="ET88" s="695"/>
      <c r="EU88" s="695"/>
      <c r="EV88" s="695"/>
      <c r="EW88" s="695"/>
      <c r="EX88" s="695"/>
      <c r="EY88" s="695"/>
      <c r="EZ88" s="695"/>
      <c r="FA88" s="695"/>
      <c r="FB88" s="695"/>
      <c r="FC88" s="695"/>
      <c r="FD88" s="695"/>
      <c r="FE88" s="695"/>
      <c r="FF88" s="695"/>
      <c r="FG88" s="695"/>
      <c r="FH88" s="695"/>
      <c r="FI88" s="695"/>
      <c r="FJ88" s="695"/>
      <c r="FK88" s="695"/>
      <c r="FL88" s="695"/>
      <c r="FM88" s="695"/>
      <c r="FN88" s="695"/>
      <c r="FO88" s="695"/>
      <c r="FP88" s="695"/>
      <c r="FQ88" s="695"/>
      <c r="FR88" s="695"/>
      <c r="FS88" s="695"/>
      <c r="FT88" s="695"/>
      <c r="FU88" s="695"/>
      <c r="FV88" s="695"/>
      <c r="FW88" s="695"/>
      <c r="FX88" s="695"/>
      <c r="FY88" s="695"/>
      <c r="FZ88" s="695"/>
      <c r="GA88" s="695"/>
      <c r="GB88" s="695"/>
      <c r="GC88" s="695"/>
      <c r="GD88" s="695"/>
      <c r="GE88" s="695"/>
      <c r="GF88" s="695"/>
      <c r="GG88" s="695"/>
      <c r="GH88" s="695"/>
      <c r="GI88" s="695"/>
      <c r="GJ88" s="695"/>
      <c r="GK88" s="695"/>
      <c r="GL88" s="695"/>
      <c r="GM88" s="695"/>
      <c r="GN88" s="695"/>
    </row>
    <row r="89" spans="1:196" s="35" customFormat="1" ht="14.4">
      <c r="A89" s="695"/>
      <c r="B89" s="695"/>
      <c r="C89" s="884" t="s">
        <v>797</v>
      </c>
      <c r="D89" s="884" t="s">
        <v>797</v>
      </c>
      <c r="E89" s="884" t="s">
        <v>797</v>
      </c>
      <c r="F89" s="884"/>
      <c r="G89" s="882"/>
      <c r="H89" s="882"/>
      <c r="I89" s="882"/>
      <c r="J89" s="579" t="s">
        <v>856</v>
      </c>
      <c r="O89" s="35" t="s">
        <v>797</v>
      </c>
      <c r="S89" s="695"/>
      <c r="T89" s="695"/>
      <c r="U89" s="695"/>
      <c r="V89" s="695"/>
      <c r="W89" s="695"/>
      <c r="X89" s="695"/>
      <c r="Y89" s="695"/>
      <c r="Z89" s="695"/>
      <c r="AA89" s="695"/>
      <c r="AB89" s="695"/>
      <c r="AC89" s="695"/>
      <c r="AD89" s="695"/>
      <c r="AE89" s="695"/>
      <c r="AF89" s="695"/>
      <c r="AG89" s="695"/>
      <c r="AH89" s="695"/>
      <c r="AI89" s="695"/>
      <c r="AJ89" s="695"/>
      <c r="AK89" s="695"/>
      <c r="AL89" s="695"/>
      <c r="AM89" s="695"/>
      <c r="AN89" s="695"/>
      <c r="AO89" s="695"/>
      <c r="AP89" s="695"/>
      <c r="AQ89" s="695"/>
      <c r="AR89" s="695"/>
      <c r="AS89" s="695"/>
      <c r="AT89" s="695"/>
      <c r="AU89" s="695"/>
      <c r="AV89" s="695"/>
      <c r="AW89" s="695"/>
      <c r="AX89" s="695"/>
      <c r="AY89" s="695"/>
      <c r="AZ89" s="695"/>
      <c r="BA89" s="695"/>
      <c r="BB89" s="695"/>
      <c r="BC89" s="695"/>
      <c r="BD89" s="695"/>
      <c r="BE89" s="695"/>
      <c r="BF89" s="695"/>
      <c r="BG89" s="695"/>
      <c r="BH89" s="695"/>
      <c r="BI89" s="695"/>
      <c r="BJ89" s="695"/>
      <c r="BK89" s="695"/>
      <c r="BL89" s="695"/>
      <c r="BM89" s="695"/>
      <c r="BN89" s="695"/>
      <c r="BO89" s="695"/>
      <c r="BP89" s="695"/>
      <c r="BQ89" s="695"/>
      <c r="BR89" s="695"/>
      <c r="BS89" s="695"/>
      <c r="BT89" s="695"/>
      <c r="BU89" s="695"/>
      <c r="BV89" s="695"/>
      <c r="BW89" s="695"/>
      <c r="BX89" s="695"/>
      <c r="BY89" s="695"/>
      <c r="BZ89" s="695"/>
      <c r="CA89" s="695"/>
      <c r="CB89" s="695"/>
      <c r="CC89" s="695"/>
      <c r="CD89" s="695"/>
      <c r="CE89" s="695"/>
      <c r="CF89" s="695"/>
      <c r="CG89" s="695"/>
      <c r="CH89" s="695"/>
      <c r="CI89" s="695"/>
      <c r="CJ89" s="695"/>
      <c r="CK89" s="695"/>
      <c r="CL89" s="695"/>
      <c r="CM89" s="695"/>
      <c r="CN89" s="695"/>
      <c r="CO89" s="695"/>
      <c r="CP89" s="695"/>
      <c r="CQ89" s="695"/>
      <c r="CR89" s="695"/>
      <c r="CS89" s="695"/>
      <c r="CT89" s="695"/>
      <c r="CU89" s="695"/>
      <c r="CV89" s="695"/>
      <c r="CW89" s="695"/>
      <c r="CX89" s="695"/>
      <c r="CY89" s="695"/>
      <c r="CZ89" s="695"/>
      <c r="DA89" s="695"/>
      <c r="DB89" s="695"/>
      <c r="DC89" s="695"/>
      <c r="DD89" s="695"/>
      <c r="DE89" s="695"/>
      <c r="DF89" s="695"/>
      <c r="DG89" s="695"/>
      <c r="DH89" s="695"/>
      <c r="DI89" s="695"/>
      <c r="DJ89" s="695"/>
      <c r="DK89" s="695"/>
      <c r="DL89" s="695"/>
      <c r="DM89" s="695"/>
      <c r="DN89" s="695"/>
      <c r="DO89" s="695"/>
      <c r="DP89" s="695"/>
      <c r="DQ89" s="695"/>
      <c r="DR89" s="695"/>
      <c r="DS89" s="695"/>
      <c r="DT89" s="695"/>
      <c r="DU89" s="695"/>
      <c r="DV89" s="695"/>
      <c r="DW89" s="695"/>
      <c r="DX89" s="695"/>
      <c r="DY89" s="695"/>
      <c r="DZ89" s="695"/>
      <c r="EA89" s="695"/>
      <c r="EB89" s="695"/>
      <c r="EC89" s="695"/>
      <c r="ED89" s="695"/>
      <c r="EE89" s="695"/>
      <c r="EF89" s="695"/>
      <c r="EG89" s="695"/>
      <c r="EH89" s="695"/>
      <c r="EI89" s="695"/>
      <c r="EJ89" s="695"/>
      <c r="EK89" s="695"/>
      <c r="EL89" s="695"/>
      <c r="EM89" s="695"/>
      <c r="EN89" s="695"/>
      <c r="EO89" s="695"/>
      <c r="EP89" s="695"/>
      <c r="EQ89" s="695"/>
      <c r="ER89" s="695"/>
      <c r="ES89" s="695"/>
      <c r="ET89" s="695"/>
      <c r="EU89" s="695"/>
      <c r="EV89" s="695"/>
      <c r="EW89" s="695"/>
      <c r="EX89" s="695"/>
      <c r="EY89" s="695"/>
      <c r="EZ89" s="695"/>
      <c r="FA89" s="695"/>
      <c r="FB89" s="695"/>
      <c r="FC89" s="695"/>
      <c r="FD89" s="695"/>
      <c r="FE89" s="695"/>
      <c r="FF89" s="695"/>
      <c r="FG89" s="695"/>
      <c r="FH89" s="695"/>
      <c r="FI89" s="695"/>
      <c r="FJ89" s="695"/>
      <c r="FK89" s="695"/>
      <c r="FL89" s="695"/>
      <c r="FM89" s="695"/>
      <c r="FN89" s="695"/>
      <c r="FO89" s="695"/>
      <c r="FP89" s="695"/>
      <c r="FQ89" s="695"/>
      <c r="FR89" s="695"/>
      <c r="FS89" s="695"/>
      <c r="FT89" s="695"/>
      <c r="FU89" s="695"/>
      <c r="FV89" s="695"/>
      <c r="FW89" s="695"/>
      <c r="FX89" s="695"/>
      <c r="FY89" s="695"/>
      <c r="FZ89" s="695"/>
      <c r="GA89" s="695"/>
      <c r="GB89" s="695"/>
      <c r="GC89" s="695"/>
      <c r="GD89" s="695"/>
      <c r="GE89" s="695"/>
      <c r="GF89" s="695"/>
      <c r="GG89" s="695"/>
      <c r="GH89" s="695"/>
      <c r="GI89" s="695"/>
      <c r="GJ89" s="695"/>
      <c r="GK89" s="695"/>
      <c r="GL89" s="695"/>
      <c r="GM89" s="695"/>
      <c r="GN89" s="695"/>
    </row>
    <row r="90" spans="1:196" s="35" customFormat="1" ht="14.4">
      <c r="A90" s="695"/>
      <c r="B90" s="695"/>
      <c r="C90" s="580" t="s">
        <v>774</v>
      </c>
      <c r="D90" s="580" t="s">
        <v>799</v>
      </c>
      <c r="E90" s="580" t="s">
        <v>794</v>
      </c>
      <c r="F90" s="580" t="s">
        <v>857</v>
      </c>
      <c r="G90" s="691"/>
      <c r="H90" s="691">
        <v>1</v>
      </c>
      <c r="I90" s="691">
        <v>1</v>
      </c>
      <c r="J90" s="579" t="s">
        <v>846</v>
      </c>
      <c r="O90" s="35" t="s">
        <v>1129</v>
      </c>
      <c r="S90" s="695"/>
      <c r="T90" s="695"/>
      <c r="U90" s="695"/>
      <c r="V90" s="695"/>
      <c r="W90" s="695"/>
      <c r="X90" s="695"/>
      <c r="Y90" s="695"/>
      <c r="Z90" s="695"/>
      <c r="AA90" s="695"/>
      <c r="AB90" s="695"/>
      <c r="AC90" s="695"/>
      <c r="AD90" s="695"/>
      <c r="AE90" s="695"/>
      <c r="AF90" s="695"/>
      <c r="AG90" s="695"/>
      <c r="AH90" s="695"/>
      <c r="AI90" s="695"/>
      <c r="AJ90" s="695"/>
      <c r="AK90" s="695"/>
      <c r="AL90" s="695"/>
      <c r="AM90" s="695"/>
      <c r="AN90" s="695"/>
      <c r="AO90" s="695"/>
      <c r="AP90" s="695"/>
      <c r="AQ90" s="695"/>
      <c r="AR90" s="695"/>
      <c r="AS90" s="695"/>
      <c r="AT90" s="695"/>
      <c r="AU90" s="695"/>
      <c r="AV90" s="695"/>
      <c r="AW90" s="695"/>
      <c r="AX90" s="695"/>
      <c r="AY90" s="695"/>
      <c r="AZ90" s="695"/>
      <c r="BA90" s="695"/>
      <c r="BB90" s="695"/>
      <c r="BC90" s="695"/>
      <c r="BD90" s="695"/>
      <c r="BE90" s="695"/>
      <c r="BF90" s="695"/>
      <c r="BG90" s="695"/>
      <c r="BH90" s="695"/>
      <c r="BI90" s="695"/>
      <c r="BJ90" s="695"/>
      <c r="BK90" s="695"/>
      <c r="BL90" s="695"/>
      <c r="BM90" s="695"/>
      <c r="BN90" s="695"/>
      <c r="BO90" s="695"/>
      <c r="BP90" s="695"/>
      <c r="BQ90" s="695"/>
      <c r="BR90" s="695"/>
      <c r="BS90" s="695"/>
      <c r="BT90" s="695"/>
      <c r="BU90" s="695"/>
      <c r="BV90" s="695"/>
      <c r="BW90" s="695"/>
      <c r="BX90" s="695"/>
      <c r="BY90" s="695"/>
      <c r="BZ90" s="695"/>
      <c r="CA90" s="695"/>
      <c r="CB90" s="695"/>
      <c r="CC90" s="695"/>
      <c r="CD90" s="695"/>
      <c r="CE90" s="695"/>
      <c r="CF90" s="695"/>
      <c r="CG90" s="695"/>
      <c r="CH90" s="695"/>
      <c r="CI90" s="695"/>
      <c r="CJ90" s="695"/>
      <c r="CK90" s="695"/>
      <c r="CL90" s="695"/>
      <c r="CM90" s="695"/>
      <c r="CN90" s="695"/>
      <c r="CO90" s="695"/>
      <c r="CP90" s="695"/>
      <c r="CQ90" s="695"/>
      <c r="CR90" s="695"/>
      <c r="CS90" s="695"/>
      <c r="CT90" s="695"/>
      <c r="CU90" s="695"/>
      <c r="CV90" s="695"/>
      <c r="CW90" s="695"/>
      <c r="CX90" s="695"/>
      <c r="CY90" s="695"/>
      <c r="CZ90" s="695"/>
      <c r="DA90" s="695"/>
      <c r="DB90" s="695"/>
      <c r="DC90" s="695"/>
      <c r="DD90" s="695"/>
      <c r="DE90" s="695"/>
      <c r="DF90" s="695"/>
      <c r="DG90" s="695"/>
      <c r="DH90" s="695"/>
      <c r="DI90" s="695"/>
      <c r="DJ90" s="695"/>
      <c r="DK90" s="695"/>
      <c r="DL90" s="695"/>
      <c r="DM90" s="695"/>
      <c r="DN90" s="695"/>
      <c r="DO90" s="695"/>
      <c r="DP90" s="695"/>
      <c r="DQ90" s="695"/>
      <c r="DR90" s="695"/>
      <c r="DS90" s="695"/>
      <c r="DT90" s="695"/>
      <c r="DU90" s="695"/>
      <c r="DV90" s="695"/>
      <c r="DW90" s="695"/>
      <c r="DX90" s="695"/>
      <c r="DY90" s="695"/>
      <c r="DZ90" s="695"/>
      <c r="EA90" s="695"/>
      <c r="EB90" s="695"/>
      <c r="EC90" s="695"/>
      <c r="ED90" s="695"/>
      <c r="EE90" s="695"/>
      <c r="EF90" s="695"/>
      <c r="EG90" s="695"/>
      <c r="EH90" s="695"/>
      <c r="EI90" s="695"/>
      <c r="EJ90" s="695"/>
      <c r="EK90" s="695"/>
      <c r="EL90" s="695"/>
      <c r="EM90" s="695"/>
      <c r="EN90" s="695"/>
      <c r="EO90" s="695"/>
      <c r="EP90" s="695"/>
      <c r="EQ90" s="695"/>
      <c r="ER90" s="695"/>
      <c r="ES90" s="695"/>
      <c r="ET90" s="695"/>
      <c r="EU90" s="695"/>
      <c r="EV90" s="695"/>
      <c r="EW90" s="695"/>
      <c r="EX90" s="695"/>
      <c r="EY90" s="695"/>
      <c r="EZ90" s="695"/>
      <c r="FA90" s="695"/>
      <c r="FB90" s="695"/>
      <c r="FC90" s="695"/>
      <c r="FD90" s="695"/>
      <c r="FE90" s="695"/>
      <c r="FF90" s="695"/>
      <c r="FG90" s="695"/>
      <c r="FH90" s="695"/>
      <c r="FI90" s="695"/>
      <c r="FJ90" s="695"/>
      <c r="FK90" s="695"/>
      <c r="FL90" s="695"/>
      <c r="FM90" s="695"/>
      <c r="FN90" s="695"/>
      <c r="FO90" s="695"/>
      <c r="FP90" s="695"/>
      <c r="FQ90" s="695"/>
      <c r="FR90" s="695"/>
      <c r="FS90" s="695"/>
      <c r="FT90" s="695"/>
      <c r="FU90" s="695"/>
      <c r="FV90" s="695"/>
      <c r="FW90" s="695"/>
      <c r="FX90" s="695"/>
      <c r="FY90" s="695"/>
      <c r="FZ90" s="695"/>
      <c r="GA90" s="695"/>
      <c r="GB90" s="695"/>
      <c r="GC90" s="695"/>
      <c r="GD90" s="695"/>
      <c r="GE90" s="695"/>
      <c r="GF90" s="695"/>
      <c r="GG90" s="695"/>
      <c r="GH90" s="695"/>
      <c r="GI90" s="695"/>
      <c r="GJ90" s="695"/>
      <c r="GK90" s="695"/>
      <c r="GL90" s="695"/>
      <c r="GM90" s="695"/>
      <c r="GN90" s="695"/>
    </row>
    <row r="91" spans="1:196" s="35" customFormat="1" ht="14.4">
      <c r="A91" s="695"/>
      <c r="B91" s="695"/>
      <c r="C91" s="580" t="s">
        <v>776</v>
      </c>
      <c r="D91" s="580" t="s">
        <v>799</v>
      </c>
      <c r="E91" s="580" t="s">
        <v>794</v>
      </c>
      <c r="F91" s="580" t="s">
        <v>858</v>
      </c>
      <c r="G91" s="691"/>
      <c r="H91" s="691">
        <v>0.3333333</v>
      </c>
      <c r="I91" s="691">
        <v>0.3333333</v>
      </c>
      <c r="J91" s="579" t="s">
        <v>846</v>
      </c>
      <c r="O91" s="35" t="s">
        <v>1128</v>
      </c>
      <c r="S91" s="695"/>
      <c r="T91" s="695"/>
      <c r="U91" s="695"/>
      <c r="V91" s="695"/>
      <c r="W91" s="695"/>
      <c r="X91" s="695"/>
      <c r="Y91" s="695"/>
      <c r="Z91" s="695"/>
      <c r="AA91" s="695"/>
      <c r="AB91" s="695"/>
      <c r="AC91" s="695"/>
      <c r="AD91" s="695"/>
      <c r="AE91" s="695"/>
      <c r="AF91" s="695"/>
      <c r="AG91" s="695"/>
      <c r="AH91" s="695"/>
      <c r="AI91" s="695"/>
      <c r="AJ91" s="695"/>
      <c r="AK91" s="695"/>
      <c r="AL91" s="695"/>
      <c r="AM91" s="695"/>
      <c r="AN91" s="695"/>
      <c r="AO91" s="695"/>
      <c r="AP91" s="695"/>
      <c r="AQ91" s="695"/>
      <c r="AR91" s="695"/>
      <c r="AS91" s="695"/>
      <c r="AT91" s="695"/>
      <c r="AU91" s="695"/>
      <c r="AV91" s="695"/>
      <c r="AW91" s="695"/>
      <c r="AX91" s="695"/>
      <c r="AY91" s="695"/>
      <c r="AZ91" s="695"/>
      <c r="BA91" s="695"/>
      <c r="BB91" s="695"/>
      <c r="BC91" s="695"/>
      <c r="BD91" s="695"/>
      <c r="BE91" s="695"/>
      <c r="BF91" s="695"/>
      <c r="BG91" s="695"/>
      <c r="BH91" s="695"/>
      <c r="BI91" s="695"/>
      <c r="BJ91" s="695"/>
      <c r="BK91" s="695"/>
      <c r="BL91" s="695"/>
      <c r="BM91" s="695"/>
      <c r="BN91" s="695"/>
      <c r="BO91" s="695"/>
      <c r="BP91" s="695"/>
      <c r="BQ91" s="695"/>
      <c r="BR91" s="695"/>
      <c r="BS91" s="695"/>
      <c r="BT91" s="695"/>
      <c r="BU91" s="695"/>
      <c r="BV91" s="695"/>
      <c r="BW91" s="695"/>
      <c r="BX91" s="695"/>
      <c r="BY91" s="695"/>
      <c r="BZ91" s="695"/>
      <c r="CA91" s="695"/>
      <c r="CB91" s="695"/>
      <c r="CC91" s="695"/>
      <c r="CD91" s="695"/>
      <c r="CE91" s="695"/>
      <c r="CF91" s="695"/>
      <c r="CG91" s="695"/>
      <c r="CH91" s="695"/>
      <c r="CI91" s="695"/>
      <c r="CJ91" s="695"/>
      <c r="CK91" s="695"/>
      <c r="CL91" s="695"/>
      <c r="CM91" s="695"/>
      <c r="CN91" s="695"/>
      <c r="CO91" s="695"/>
      <c r="CP91" s="695"/>
      <c r="CQ91" s="695"/>
      <c r="CR91" s="695"/>
      <c r="CS91" s="695"/>
      <c r="CT91" s="695"/>
      <c r="CU91" s="695"/>
      <c r="CV91" s="695"/>
      <c r="CW91" s="695"/>
      <c r="CX91" s="695"/>
      <c r="CY91" s="695"/>
      <c r="CZ91" s="695"/>
      <c r="DA91" s="695"/>
      <c r="DB91" s="695"/>
      <c r="DC91" s="695"/>
      <c r="DD91" s="695"/>
      <c r="DE91" s="695"/>
      <c r="DF91" s="695"/>
      <c r="DG91" s="695"/>
      <c r="DH91" s="695"/>
      <c r="DI91" s="695"/>
      <c r="DJ91" s="695"/>
      <c r="DK91" s="695"/>
      <c r="DL91" s="695"/>
      <c r="DM91" s="695"/>
      <c r="DN91" s="695"/>
      <c r="DO91" s="695"/>
      <c r="DP91" s="695"/>
      <c r="DQ91" s="695"/>
      <c r="DR91" s="695"/>
      <c r="DS91" s="695"/>
      <c r="DT91" s="695"/>
      <c r="DU91" s="695"/>
      <c r="DV91" s="695"/>
      <c r="DW91" s="695"/>
      <c r="DX91" s="695"/>
      <c r="DY91" s="695"/>
      <c r="DZ91" s="695"/>
      <c r="EA91" s="695"/>
      <c r="EB91" s="695"/>
      <c r="EC91" s="695"/>
      <c r="ED91" s="695"/>
      <c r="EE91" s="695"/>
      <c r="EF91" s="695"/>
      <c r="EG91" s="695"/>
      <c r="EH91" s="695"/>
      <c r="EI91" s="695"/>
      <c r="EJ91" s="695"/>
      <c r="EK91" s="695"/>
      <c r="EL91" s="695"/>
      <c r="EM91" s="695"/>
      <c r="EN91" s="695"/>
      <c r="EO91" s="695"/>
      <c r="EP91" s="695"/>
      <c r="EQ91" s="695"/>
      <c r="ER91" s="695"/>
      <c r="ES91" s="695"/>
      <c r="ET91" s="695"/>
      <c r="EU91" s="695"/>
      <c r="EV91" s="695"/>
      <c r="EW91" s="695"/>
      <c r="EX91" s="695"/>
      <c r="EY91" s="695"/>
      <c r="EZ91" s="695"/>
      <c r="FA91" s="695"/>
      <c r="FB91" s="695"/>
      <c r="FC91" s="695"/>
      <c r="FD91" s="695"/>
      <c r="FE91" s="695"/>
      <c r="FF91" s="695"/>
      <c r="FG91" s="695"/>
      <c r="FH91" s="695"/>
      <c r="FI91" s="695"/>
      <c r="FJ91" s="695"/>
      <c r="FK91" s="695"/>
      <c r="FL91" s="695"/>
      <c r="FM91" s="695"/>
      <c r="FN91" s="695"/>
      <c r="FO91" s="695"/>
      <c r="FP91" s="695"/>
      <c r="FQ91" s="695"/>
      <c r="FR91" s="695"/>
      <c r="FS91" s="695"/>
      <c r="FT91" s="695"/>
      <c r="FU91" s="695"/>
      <c r="FV91" s="695"/>
      <c r="FW91" s="695"/>
      <c r="FX91" s="695"/>
      <c r="FY91" s="695"/>
      <c r="FZ91" s="695"/>
      <c r="GA91" s="695"/>
      <c r="GB91" s="695"/>
      <c r="GC91" s="695"/>
      <c r="GD91" s="695"/>
      <c r="GE91" s="695"/>
      <c r="GF91" s="695"/>
      <c r="GG91" s="695"/>
      <c r="GH91" s="695"/>
      <c r="GI91" s="695"/>
      <c r="GJ91" s="695"/>
      <c r="GK91" s="695"/>
      <c r="GL91" s="695"/>
      <c r="GM91" s="695"/>
      <c r="GN91" s="695"/>
    </row>
    <row r="92" spans="1:196" s="35" customFormat="1" ht="14.4">
      <c r="A92" s="695"/>
      <c r="B92" s="695"/>
      <c r="C92" s="887" t="s">
        <v>774</v>
      </c>
      <c r="D92" s="887" t="s">
        <v>791</v>
      </c>
      <c r="E92" s="887" t="s">
        <v>794</v>
      </c>
      <c r="F92" s="887" t="s">
        <v>1114</v>
      </c>
      <c r="G92" s="888"/>
      <c r="H92" s="888">
        <v>0.99999999999999989</v>
      </c>
      <c r="I92" s="888">
        <v>0.99999999999999989</v>
      </c>
      <c r="J92" s="579" t="s">
        <v>796</v>
      </c>
      <c r="O92" s="35" t="s">
        <v>1127</v>
      </c>
      <c r="S92" s="695"/>
      <c r="T92" s="695"/>
      <c r="U92" s="695"/>
      <c r="V92" s="695"/>
      <c r="W92" s="695"/>
      <c r="X92" s="695"/>
      <c r="Y92" s="695"/>
      <c r="Z92" s="695"/>
      <c r="AA92" s="695"/>
      <c r="AB92" s="695"/>
      <c r="AC92" s="695"/>
      <c r="AD92" s="695"/>
      <c r="AE92" s="695"/>
      <c r="AF92" s="695"/>
      <c r="AG92" s="695"/>
      <c r="AH92" s="695"/>
      <c r="AI92" s="695"/>
      <c r="AJ92" s="695"/>
      <c r="AK92" s="695"/>
      <c r="AL92" s="695"/>
      <c r="AM92" s="695"/>
      <c r="AN92" s="695"/>
      <c r="AO92" s="695"/>
      <c r="AP92" s="695"/>
      <c r="AQ92" s="695"/>
      <c r="AR92" s="695"/>
      <c r="AS92" s="695"/>
      <c r="AT92" s="695"/>
      <c r="AU92" s="695"/>
      <c r="AV92" s="695"/>
      <c r="AW92" s="695"/>
      <c r="AX92" s="695"/>
      <c r="AY92" s="695"/>
      <c r="AZ92" s="695"/>
      <c r="BA92" s="695"/>
      <c r="BB92" s="695"/>
      <c r="BC92" s="695"/>
      <c r="BD92" s="695"/>
      <c r="BE92" s="695"/>
      <c r="BF92" s="695"/>
      <c r="BG92" s="695"/>
      <c r="BH92" s="695"/>
      <c r="BI92" s="695"/>
      <c r="BJ92" s="695"/>
      <c r="BK92" s="695"/>
      <c r="BL92" s="695"/>
      <c r="BM92" s="695"/>
      <c r="BN92" s="695"/>
      <c r="BO92" s="695"/>
      <c r="BP92" s="695"/>
      <c r="BQ92" s="695"/>
      <c r="BR92" s="695"/>
      <c r="BS92" s="695"/>
      <c r="BT92" s="695"/>
      <c r="BU92" s="695"/>
      <c r="BV92" s="695"/>
      <c r="BW92" s="695"/>
      <c r="BX92" s="695"/>
      <c r="BY92" s="695"/>
      <c r="BZ92" s="695"/>
      <c r="CA92" s="695"/>
      <c r="CB92" s="695"/>
      <c r="CC92" s="695"/>
      <c r="CD92" s="695"/>
      <c r="CE92" s="695"/>
      <c r="CF92" s="695"/>
      <c r="CG92" s="695"/>
      <c r="CH92" s="695"/>
      <c r="CI92" s="695"/>
      <c r="CJ92" s="695"/>
      <c r="CK92" s="695"/>
      <c r="CL92" s="695"/>
      <c r="CM92" s="695"/>
      <c r="CN92" s="695"/>
      <c r="CO92" s="695"/>
      <c r="CP92" s="695"/>
      <c r="CQ92" s="695"/>
      <c r="CR92" s="695"/>
      <c r="CS92" s="695"/>
      <c r="CT92" s="695"/>
      <c r="CU92" s="695"/>
      <c r="CV92" s="695"/>
      <c r="CW92" s="695"/>
      <c r="CX92" s="695"/>
      <c r="CY92" s="695"/>
      <c r="CZ92" s="695"/>
      <c r="DA92" s="695"/>
      <c r="DB92" s="695"/>
      <c r="DC92" s="695"/>
      <c r="DD92" s="695"/>
      <c r="DE92" s="695"/>
      <c r="DF92" s="695"/>
      <c r="DG92" s="695"/>
      <c r="DH92" s="695"/>
      <c r="DI92" s="695"/>
      <c r="DJ92" s="695"/>
      <c r="DK92" s="695"/>
      <c r="DL92" s="695"/>
      <c r="DM92" s="695"/>
      <c r="DN92" s="695"/>
      <c r="DO92" s="695"/>
      <c r="DP92" s="695"/>
      <c r="DQ92" s="695"/>
      <c r="DR92" s="695"/>
      <c r="DS92" s="695"/>
      <c r="DT92" s="695"/>
      <c r="DU92" s="695"/>
      <c r="DV92" s="695"/>
      <c r="DW92" s="695"/>
      <c r="DX92" s="695"/>
      <c r="DY92" s="695"/>
      <c r="DZ92" s="695"/>
      <c r="EA92" s="695"/>
      <c r="EB92" s="695"/>
      <c r="EC92" s="695"/>
      <c r="ED92" s="695"/>
      <c r="EE92" s="695"/>
      <c r="EF92" s="695"/>
      <c r="EG92" s="695"/>
      <c r="EH92" s="695"/>
      <c r="EI92" s="695"/>
      <c r="EJ92" s="695"/>
      <c r="EK92" s="695"/>
      <c r="EL92" s="695"/>
      <c r="EM92" s="695"/>
      <c r="EN92" s="695"/>
      <c r="EO92" s="695"/>
      <c r="EP92" s="695"/>
      <c r="EQ92" s="695"/>
      <c r="ER92" s="695"/>
      <c r="ES92" s="695"/>
      <c r="ET92" s="695"/>
      <c r="EU92" s="695"/>
      <c r="EV92" s="695"/>
      <c r="EW92" s="695"/>
      <c r="EX92" s="695"/>
      <c r="EY92" s="695"/>
      <c r="EZ92" s="695"/>
      <c r="FA92" s="695"/>
      <c r="FB92" s="695"/>
      <c r="FC92" s="695"/>
      <c r="FD92" s="695"/>
      <c r="FE92" s="695"/>
      <c r="FF92" s="695"/>
      <c r="FG92" s="695"/>
      <c r="FH92" s="695"/>
      <c r="FI92" s="695"/>
      <c r="FJ92" s="695"/>
      <c r="FK92" s="695"/>
      <c r="FL92" s="695"/>
      <c r="FM92" s="695"/>
      <c r="FN92" s="695"/>
      <c r="FO92" s="695"/>
      <c r="FP92" s="695"/>
      <c r="FQ92" s="695"/>
      <c r="FR92" s="695"/>
      <c r="FS92" s="695"/>
      <c r="FT92" s="695"/>
      <c r="FU92" s="695"/>
      <c r="FV92" s="695"/>
      <c r="FW92" s="695"/>
      <c r="FX92" s="695"/>
      <c r="FY92" s="695"/>
      <c r="FZ92" s="695"/>
      <c r="GA92" s="695"/>
      <c r="GB92" s="695"/>
      <c r="GC92" s="695"/>
      <c r="GD92" s="695"/>
      <c r="GE92" s="695"/>
      <c r="GF92" s="695"/>
      <c r="GG92" s="695"/>
      <c r="GH92" s="695"/>
      <c r="GI92" s="695"/>
      <c r="GJ92" s="695"/>
      <c r="GK92" s="695"/>
      <c r="GL92" s="695"/>
      <c r="GM92" s="695"/>
      <c r="GN92" s="695"/>
    </row>
    <row r="93" spans="1:196" s="35" customFormat="1" ht="14.4">
      <c r="A93" s="695"/>
      <c r="B93" s="695"/>
      <c r="C93" s="884" t="s">
        <v>797</v>
      </c>
      <c r="D93" s="884" t="s">
        <v>797</v>
      </c>
      <c r="E93" s="884" t="s">
        <v>797</v>
      </c>
      <c r="F93" s="884"/>
      <c r="G93" s="882"/>
      <c r="H93" s="882"/>
      <c r="I93" s="882"/>
      <c r="J93" s="579" t="s">
        <v>798</v>
      </c>
      <c r="O93" s="35" t="s">
        <v>797</v>
      </c>
      <c r="S93" s="695"/>
      <c r="T93" s="695"/>
      <c r="U93" s="695"/>
      <c r="V93" s="695"/>
      <c r="W93" s="695"/>
      <c r="X93" s="695"/>
      <c r="Y93" s="695"/>
      <c r="Z93" s="695"/>
      <c r="AA93" s="695"/>
      <c r="AB93" s="695"/>
      <c r="AC93" s="695"/>
      <c r="AD93" s="695"/>
      <c r="AE93" s="695"/>
      <c r="AF93" s="695"/>
      <c r="AG93" s="695"/>
      <c r="AH93" s="695"/>
      <c r="AI93" s="695"/>
      <c r="AJ93" s="695"/>
      <c r="AK93" s="695"/>
      <c r="AL93" s="695"/>
      <c r="AM93" s="695"/>
      <c r="AN93" s="695"/>
      <c r="AO93" s="695"/>
      <c r="AP93" s="695"/>
      <c r="AQ93" s="695"/>
      <c r="AR93" s="695"/>
      <c r="AS93" s="695"/>
      <c r="AT93" s="695"/>
      <c r="AU93" s="695"/>
      <c r="AV93" s="695"/>
      <c r="AW93" s="695"/>
      <c r="AX93" s="695"/>
      <c r="AY93" s="695"/>
      <c r="AZ93" s="695"/>
      <c r="BA93" s="695"/>
      <c r="BB93" s="695"/>
      <c r="BC93" s="695"/>
      <c r="BD93" s="695"/>
      <c r="BE93" s="695"/>
      <c r="BF93" s="695"/>
      <c r="BG93" s="695"/>
      <c r="BH93" s="695"/>
      <c r="BI93" s="695"/>
      <c r="BJ93" s="695"/>
      <c r="BK93" s="695"/>
      <c r="BL93" s="695"/>
      <c r="BM93" s="695"/>
      <c r="BN93" s="695"/>
      <c r="BO93" s="695"/>
      <c r="BP93" s="695"/>
      <c r="BQ93" s="695"/>
      <c r="BR93" s="695"/>
      <c r="BS93" s="695"/>
      <c r="BT93" s="695"/>
      <c r="BU93" s="695"/>
      <c r="BV93" s="695"/>
      <c r="BW93" s="695"/>
      <c r="BX93" s="695"/>
      <c r="BY93" s="695"/>
      <c r="BZ93" s="695"/>
      <c r="CA93" s="695"/>
      <c r="CB93" s="695"/>
      <c r="CC93" s="695"/>
      <c r="CD93" s="695"/>
      <c r="CE93" s="695"/>
      <c r="CF93" s="695"/>
      <c r="CG93" s="695"/>
      <c r="CH93" s="695"/>
      <c r="CI93" s="695"/>
      <c r="CJ93" s="695"/>
      <c r="CK93" s="695"/>
      <c r="CL93" s="695"/>
      <c r="CM93" s="695"/>
      <c r="CN93" s="695"/>
      <c r="CO93" s="695"/>
      <c r="CP93" s="695"/>
      <c r="CQ93" s="695"/>
      <c r="CR93" s="695"/>
      <c r="CS93" s="695"/>
      <c r="CT93" s="695"/>
      <c r="CU93" s="695"/>
      <c r="CV93" s="695"/>
      <c r="CW93" s="695"/>
      <c r="CX93" s="695"/>
      <c r="CY93" s="695"/>
      <c r="CZ93" s="695"/>
      <c r="DA93" s="695"/>
      <c r="DB93" s="695"/>
      <c r="DC93" s="695"/>
      <c r="DD93" s="695"/>
      <c r="DE93" s="695"/>
      <c r="DF93" s="695"/>
      <c r="DG93" s="695"/>
      <c r="DH93" s="695"/>
      <c r="DI93" s="695"/>
      <c r="DJ93" s="695"/>
      <c r="DK93" s="695"/>
      <c r="DL93" s="695"/>
      <c r="DM93" s="695"/>
      <c r="DN93" s="695"/>
      <c r="DO93" s="695"/>
      <c r="DP93" s="695"/>
      <c r="DQ93" s="695"/>
      <c r="DR93" s="695"/>
      <c r="DS93" s="695"/>
      <c r="DT93" s="695"/>
      <c r="DU93" s="695"/>
      <c r="DV93" s="695"/>
      <c r="DW93" s="695"/>
      <c r="DX93" s="695"/>
      <c r="DY93" s="695"/>
      <c r="DZ93" s="695"/>
      <c r="EA93" s="695"/>
      <c r="EB93" s="695"/>
      <c r="EC93" s="695"/>
      <c r="ED93" s="695"/>
      <c r="EE93" s="695"/>
      <c r="EF93" s="695"/>
      <c r="EG93" s="695"/>
      <c r="EH93" s="695"/>
      <c r="EI93" s="695"/>
      <c r="EJ93" s="695"/>
      <c r="EK93" s="695"/>
      <c r="EL93" s="695"/>
      <c r="EM93" s="695"/>
      <c r="EN93" s="695"/>
      <c r="EO93" s="695"/>
      <c r="EP93" s="695"/>
      <c r="EQ93" s="695"/>
      <c r="ER93" s="695"/>
      <c r="ES93" s="695"/>
      <c r="ET93" s="695"/>
      <c r="EU93" s="695"/>
      <c r="EV93" s="695"/>
      <c r="EW93" s="695"/>
      <c r="EX93" s="695"/>
      <c r="EY93" s="695"/>
      <c r="EZ93" s="695"/>
      <c r="FA93" s="695"/>
      <c r="FB93" s="695"/>
      <c r="FC93" s="695"/>
      <c r="FD93" s="695"/>
      <c r="FE93" s="695"/>
      <c r="FF93" s="695"/>
      <c r="FG93" s="695"/>
      <c r="FH93" s="695"/>
      <c r="FI93" s="695"/>
      <c r="FJ93" s="695"/>
      <c r="FK93" s="695"/>
      <c r="FL93" s="695"/>
      <c r="FM93" s="695"/>
      <c r="FN93" s="695"/>
      <c r="FO93" s="695"/>
      <c r="FP93" s="695"/>
      <c r="FQ93" s="695"/>
      <c r="FR93" s="695"/>
      <c r="FS93" s="695"/>
      <c r="FT93" s="695"/>
      <c r="FU93" s="695"/>
      <c r="FV93" s="695"/>
      <c r="FW93" s="695"/>
      <c r="FX93" s="695"/>
      <c r="FY93" s="695"/>
      <c r="FZ93" s="695"/>
      <c r="GA93" s="695"/>
      <c r="GB93" s="695"/>
      <c r="GC93" s="695"/>
      <c r="GD93" s="695"/>
      <c r="GE93" s="695"/>
      <c r="GF93" s="695"/>
      <c r="GG93" s="695"/>
      <c r="GH93" s="695"/>
      <c r="GI93" s="695"/>
      <c r="GJ93" s="695"/>
      <c r="GK93" s="695"/>
      <c r="GL93" s="695"/>
      <c r="GM93" s="695"/>
      <c r="GN93" s="695"/>
    </row>
    <row r="94" spans="1:196" s="35" customFormat="1" ht="14.4">
      <c r="A94" s="695"/>
      <c r="B94" s="695"/>
      <c r="C94" s="887" t="s">
        <v>774</v>
      </c>
      <c r="D94" s="887" t="s">
        <v>791</v>
      </c>
      <c r="E94" s="887" t="s">
        <v>794</v>
      </c>
      <c r="F94" s="887" t="s">
        <v>859</v>
      </c>
      <c r="G94" s="888"/>
      <c r="H94" s="888">
        <v>0.99999999999999989</v>
      </c>
      <c r="I94" s="888">
        <v>0.99999999999999989</v>
      </c>
      <c r="J94" s="579" t="s">
        <v>796</v>
      </c>
      <c r="O94" s="35" t="s">
        <v>1126</v>
      </c>
      <c r="S94" s="695"/>
      <c r="T94" s="695"/>
      <c r="U94" s="695"/>
      <c r="V94" s="695"/>
      <c r="W94" s="695"/>
      <c r="X94" s="695"/>
      <c r="Y94" s="695"/>
      <c r="Z94" s="695"/>
      <c r="AA94" s="695"/>
      <c r="AB94" s="695"/>
      <c r="AC94" s="695"/>
      <c r="AD94" s="695"/>
      <c r="AE94" s="695"/>
      <c r="AF94" s="695"/>
      <c r="AG94" s="695"/>
      <c r="AH94" s="695"/>
      <c r="AI94" s="695"/>
      <c r="AJ94" s="695"/>
      <c r="AK94" s="695"/>
      <c r="AL94" s="695"/>
      <c r="AM94" s="695"/>
      <c r="AN94" s="695"/>
      <c r="AO94" s="695"/>
      <c r="AP94" s="695"/>
      <c r="AQ94" s="695"/>
      <c r="AR94" s="695"/>
      <c r="AS94" s="695"/>
      <c r="AT94" s="695"/>
      <c r="AU94" s="695"/>
      <c r="AV94" s="695"/>
      <c r="AW94" s="695"/>
      <c r="AX94" s="695"/>
      <c r="AY94" s="695"/>
      <c r="AZ94" s="695"/>
      <c r="BA94" s="695"/>
      <c r="BB94" s="695"/>
      <c r="BC94" s="695"/>
      <c r="BD94" s="695"/>
      <c r="BE94" s="695"/>
      <c r="BF94" s="695"/>
      <c r="BG94" s="695"/>
      <c r="BH94" s="695"/>
      <c r="BI94" s="695"/>
      <c r="BJ94" s="695"/>
      <c r="BK94" s="695"/>
      <c r="BL94" s="695"/>
      <c r="BM94" s="695"/>
      <c r="BN94" s="695"/>
      <c r="BO94" s="695"/>
      <c r="BP94" s="695"/>
      <c r="BQ94" s="695"/>
      <c r="BR94" s="695"/>
      <c r="BS94" s="695"/>
      <c r="BT94" s="695"/>
      <c r="BU94" s="695"/>
      <c r="BV94" s="695"/>
      <c r="BW94" s="695"/>
      <c r="BX94" s="695"/>
      <c r="BY94" s="695"/>
      <c r="BZ94" s="695"/>
      <c r="CA94" s="695"/>
      <c r="CB94" s="695"/>
      <c r="CC94" s="695"/>
      <c r="CD94" s="695"/>
      <c r="CE94" s="695"/>
      <c r="CF94" s="695"/>
      <c r="CG94" s="695"/>
      <c r="CH94" s="695"/>
      <c r="CI94" s="695"/>
      <c r="CJ94" s="695"/>
      <c r="CK94" s="695"/>
      <c r="CL94" s="695"/>
      <c r="CM94" s="695"/>
      <c r="CN94" s="695"/>
      <c r="CO94" s="695"/>
      <c r="CP94" s="695"/>
      <c r="CQ94" s="695"/>
      <c r="CR94" s="695"/>
      <c r="CS94" s="695"/>
      <c r="CT94" s="695"/>
      <c r="CU94" s="695"/>
      <c r="CV94" s="695"/>
      <c r="CW94" s="695"/>
      <c r="CX94" s="695"/>
      <c r="CY94" s="695"/>
      <c r="CZ94" s="695"/>
      <c r="DA94" s="695"/>
      <c r="DB94" s="695"/>
      <c r="DC94" s="695"/>
      <c r="DD94" s="695"/>
      <c r="DE94" s="695"/>
      <c r="DF94" s="695"/>
      <c r="DG94" s="695"/>
      <c r="DH94" s="695"/>
      <c r="DI94" s="695"/>
      <c r="DJ94" s="695"/>
      <c r="DK94" s="695"/>
      <c r="DL94" s="695"/>
      <c r="DM94" s="695"/>
      <c r="DN94" s="695"/>
      <c r="DO94" s="695"/>
      <c r="DP94" s="695"/>
      <c r="DQ94" s="695"/>
      <c r="DR94" s="695"/>
      <c r="DS94" s="695"/>
      <c r="DT94" s="695"/>
      <c r="DU94" s="695"/>
      <c r="DV94" s="695"/>
      <c r="DW94" s="695"/>
      <c r="DX94" s="695"/>
      <c r="DY94" s="695"/>
      <c r="DZ94" s="695"/>
      <c r="EA94" s="695"/>
      <c r="EB94" s="695"/>
      <c r="EC94" s="695"/>
      <c r="ED94" s="695"/>
      <c r="EE94" s="695"/>
      <c r="EF94" s="695"/>
      <c r="EG94" s="695"/>
      <c r="EH94" s="695"/>
      <c r="EI94" s="695"/>
      <c r="EJ94" s="695"/>
      <c r="EK94" s="695"/>
      <c r="EL94" s="695"/>
      <c r="EM94" s="695"/>
      <c r="EN94" s="695"/>
      <c r="EO94" s="695"/>
      <c r="EP94" s="695"/>
      <c r="EQ94" s="695"/>
      <c r="ER94" s="695"/>
      <c r="ES94" s="695"/>
      <c r="ET94" s="695"/>
      <c r="EU94" s="695"/>
      <c r="EV94" s="695"/>
      <c r="EW94" s="695"/>
      <c r="EX94" s="695"/>
      <c r="EY94" s="695"/>
      <c r="EZ94" s="695"/>
      <c r="FA94" s="695"/>
      <c r="FB94" s="695"/>
      <c r="FC94" s="695"/>
      <c r="FD94" s="695"/>
      <c r="FE94" s="695"/>
      <c r="FF94" s="695"/>
      <c r="FG94" s="695"/>
      <c r="FH94" s="695"/>
      <c r="FI94" s="695"/>
      <c r="FJ94" s="695"/>
      <c r="FK94" s="695"/>
      <c r="FL94" s="695"/>
      <c r="FM94" s="695"/>
      <c r="FN94" s="695"/>
      <c r="FO94" s="695"/>
      <c r="FP94" s="695"/>
      <c r="FQ94" s="695"/>
      <c r="FR94" s="695"/>
      <c r="FS94" s="695"/>
      <c r="FT94" s="695"/>
      <c r="FU94" s="695"/>
      <c r="FV94" s="695"/>
      <c r="FW94" s="695"/>
      <c r="FX94" s="695"/>
      <c r="FY94" s="695"/>
      <c r="FZ94" s="695"/>
      <c r="GA94" s="695"/>
      <c r="GB94" s="695"/>
      <c r="GC94" s="695"/>
      <c r="GD94" s="695"/>
      <c r="GE94" s="695"/>
      <c r="GF94" s="695"/>
      <c r="GG94" s="695"/>
      <c r="GH94" s="695"/>
      <c r="GI94" s="695"/>
      <c r="GJ94" s="695"/>
      <c r="GK94" s="695"/>
      <c r="GL94" s="695"/>
      <c r="GM94" s="695"/>
      <c r="GN94" s="695"/>
    </row>
    <row r="95" spans="1:196" s="35" customFormat="1" ht="14.4">
      <c r="A95" s="695"/>
      <c r="B95" s="695"/>
      <c r="C95" s="884" t="s">
        <v>797</v>
      </c>
      <c r="D95" s="884" t="s">
        <v>797</v>
      </c>
      <c r="E95" s="884" t="s">
        <v>797</v>
      </c>
      <c r="F95" s="884"/>
      <c r="G95" s="882"/>
      <c r="H95" s="882"/>
      <c r="I95" s="882"/>
      <c r="J95" s="579" t="s">
        <v>798</v>
      </c>
      <c r="O95" s="35" t="s">
        <v>797</v>
      </c>
      <c r="S95" s="695"/>
      <c r="T95" s="695"/>
      <c r="U95" s="695"/>
      <c r="V95" s="695"/>
      <c r="W95" s="695"/>
      <c r="X95" s="695"/>
      <c r="Y95" s="695"/>
      <c r="Z95" s="695"/>
      <c r="AA95" s="695"/>
      <c r="AB95" s="695"/>
      <c r="AC95" s="695"/>
      <c r="AD95" s="695"/>
      <c r="AE95" s="695"/>
      <c r="AF95" s="695"/>
      <c r="AG95" s="695"/>
      <c r="AH95" s="695"/>
      <c r="AI95" s="695"/>
      <c r="AJ95" s="695"/>
      <c r="AK95" s="695"/>
      <c r="AL95" s="695"/>
      <c r="AM95" s="695"/>
      <c r="AN95" s="695"/>
      <c r="AO95" s="695"/>
      <c r="AP95" s="695"/>
      <c r="AQ95" s="695"/>
      <c r="AR95" s="695"/>
      <c r="AS95" s="695"/>
      <c r="AT95" s="695"/>
      <c r="AU95" s="695"/>
      <c r="AV95" s="695"/>
      <c r="AW95" s="695"/>
      <c r="AX95" s="695"/>
      <c r="AY95" s="695"/>
      <c r="AZ95" s="695"/>
      <c r="BA95" s="695"/>
      <c r="BB95" s="695"/>
      <c r="BC95" s="695"/>
      <c r="BD95" s="695"/>
      <c r="BE95" s="695"/>
      <c r="BF95" s="695"/>
      <c r="BG95" s="695"/>
      <c r="BH95" s="695"/>
      <c r="BI95" s="695"/>
      <c r="BJ95" s="695"/>
      <c r="BK95" s="695"/>
      <c r="BL95" s="695"/>
      <c r="BM95" s="695"/>
      <c r="BN95" s="695"/>
      <c r="BO95" s="695"/>
      <c r="BP95" s="695"/>
      <c r="BQ95" s="695"/>
      <c r="BR95" s="695"/>
      <c r="BS95" s="695"/>
      <c r="BT95" s="695"/>
      <c r="BU95" s="695"/>
      <c r="BV95" s="695"/>
      <c r="BW95" s="695"/>
      <c r="BX95" s="695"/>
      <c r="BY95" s="695"/>
      <c r="BZ95" s="695"/>
      <c r="CA95" s="695"/>
      <c r="CB95" s="695"/>
      <c r="CC95" s="695"/>
      <c r="CD95" s="695"/>
      <c r="CE95" s="695"/>
      <c r="CF95" s="695"/>
      <c r="CG95" s="695"/>
      <c r="CH95" s="695"/>
      <c r="CI95" s="695"/>
      <c r="CJ95" s="695"/>
      <c r="CK95" s="695"/>
      <c r="CL95" s="695"/>
      <c r="CM95" s="695"/>
      <c r="CN95" s="695"/>
      <c r="CO95" s="695"/>
      <c r="CP95" s="695"/>
      <c r="CQ95" s="695"/>
      <c r="CR95" s="695"/>
      <c r="CS95" s="695"/>
      <c r="CT95" s="695"/>
      <c r="CU95" s="695"/>
      <c r="CV95" s="695"/>
      <c r="CW95" s="695"/>
      <c r="CX95" s="695"/>
      <c r="CY95" s="695"/>
      <c r="CZ95" s="695"/>
      <c r="DA95" s="695"/>
      <c r="DB95" s="695"/>
      <c r="DC95" s="695"/>
      <c r="DD95" s="695"/>
      <c r="DE95" s="695"/>
      <c r="DF95" s="695"/>
      <c r="DG95" s="695"/>
      <c r="DH95" s="695"/>
      <c r="DI95" s="695"/>
      <c r="DJ95" s="695"/>
      <c r="DK95" s="695"/>
      <c r="DL95" s="695"/>
      <c r="DM95" s="695"/>
      <c r="DN95" s="695"/>
      <c r="DO95" s="695"/>
      <c r="DP95" s="695"/>
      <c r="DQ95" s="695"/>
      <c r="DR95" s="695"/>
      <c r="DS95" s="695"/>
      <c r="DT95" s="695"/>
      <c r="DU95" s="695"/>
      <c r="DV95" s="695"/>
      <c r="DW95" s="695"/>
      <c r="DX95" s="695"/>
      <c r="DY95" s="695"/>
      <c r="DZ95" s="695"/>
      <c r="EA95" s="695"/>
      <c r="EB95" s="695"/>
      <c r="EC95" s="695"/>
      <c r="ED95" s="695"/>
      <c r="EE95" s="695"/>
      <c r="EF95" s="695"/>
      <c r="EG95" s="695"/>
      <c r="EH95" s="695"/>
      <c r="EI95" s="695"/>
      <c r="EJ95" s="695"/>
      <c r="EK95" s="695"/>
      <c r="EL95" s="695"/>
      <c r="EM95" s="695"/>
      <c r="EN95" s="695"/>
      <c r="EO95" s="695"/>
      <c r="EP95" s="695"/>
      <c r="EQ95" s="695"/>
      <c r="ER95" s="695"/>
      <c r="ES95" s="695"/>
      <c r="ET95" s="695"/>
      <c r="EU95" s="695"/>
      <c r="EV95" s="695"/>
      <c r="EW95" s="695"/>
      <c r="EX95" s="695"/>
      <c r="EY95" s="695"/>
      <c r="EZ95" s="695"/>
      <c r="FA95" s="695"/>
      <c r="FB95" s="695"/>
      <c r="FC95" s="695"/>
      <c r="FD95" s="695"/>
      <c r="FE95" s="695"/>
      <c r="FF95" s="695"/>
      <c r="FG95" s="695"/>
      <c r="FH95" s="695"/>
      <c r="FI95" s="695"/>
      <c r="FJ95" s="695"/>
      <c r="FK95" s="695"/>
      <c r="FL95" s="695"/>
      <c r="FM95" s="695"/>
      <c r="FN95" s="695"/>
      <c r="FO95" s="695"/>
      <c r="FP95" s="695"/>
      <c r="FQ95" s="695"/>
      <c r="FR95" s="695"/>
      <c r="FS95" s="695"/>
      <c r="FT95" s="695"/>
      <c r="FU95" s="695"/>
      <c r="FV95" s="695"/>
      <c r="FW95" s="695"/>
      <c r="FX95" s="695"/>
      <c r="FY95" s="695"/>
      <c r="FZ95" s="695"/>
      <c r="GA95" s="695"/>
      <c r="GB95" s="695"/>
      <c r="GC95" s="695"/>
      <c r="GD95" s="695"/>
      <c r="GE95" s="695"/>
      <c r="GF95" s="695"/>
      <c r="GG95" s="695"/>
      <c r="GH95" s="695"/>
      <c r="GI95" s="695"/>
      <c r="GJ95" s="695"/>
      <c r="GK95" s="695"/>
      <c r="GL95" s="695"/>
      <c r="GM95" s="695"/>
      <c r="GN95" s="695"/>
    </row>
    <row r="96" spans="1:196" s="35" customFormat="1" ht="14.4">
      <c r="A96" s="695"/>
      <c r="B96" s="695"/>
      <c r="C96" s="580" t="s">
        <v>776</v>
      </c>
      <c r="D96" s="580" t="s">
        <v>799</v>
      </c>
      <c r="E96" s="580" t="s">
        <v>792</v>
      </c>
      <c r="F96" s="580" t="s">
        <v>860</v>
      </c>
      <c r="G96" s="691">
        <v>0.55789999999999995</v>
      </c>
      <c r="H96" s="691"/>
      <c r="I96" s="691">
        <v>0.55789999999999995</v>
      </c>
      <c r="J96" s="579"/>
      <c r="O96" s="35" t="s">
        <v>1125</v>
      </c>
      <c r="S96" s="695"/>
      <c r="T96" s="695"/>
      <c r="U96" s="695"/>
      <c r="V96" s="695"/>
      <c r="W96" s="695"/>
      <c r="X96" s="695"/>
      <c r="Y96" s="695"/>
      <c r="Z96" s="695"/>
      <c r="AA96" s="695"/>
      <c r="AB96" s="695"/>
      <c r="AC96" s="695"/>
      <c r="AD96" s="695"/>
      <c r="AE96" s="695"/>
      <c r="AF96" s="695"/>
      <c r="AG96" s="695"/>
      <c r="AH96" s="695"/>
      <c r="AI96" s="695"/>
      <c r="AJ96" s="695"/>
      <c r="AK96" s="695"/>
      <c r="AL96" s="695"/>
      <c r="AM96" s="695"/>
      <c r="AN96" s="695"/>
      <c r="AO96" s="695"/>
      <c r="AP96" s="695"/>
      <c r="AQ96" s="695"/>
      <c r="AR96" s="695"/>
      <c r="AS96" s="695"/>
      <c r="AT96" s="695"/>
      <c r="AU96" s="695"/>
      <c r="AV96" s="695"/>
      <c r="AW96" s="695"/>
      <c r="AX96" s="695"/>
      <c r="AY96" s="695"/>
      <c r="AZ96" s="695"/>
      <c r="BA96" s="695"/>
      <c r="BB96" s="695"/>
      <c r="BC96" s="695"/>
      <c r="BD96" s="695"/>
      <c r="BE96" s="695"/>
      <c r="BF96" s="695"/>
      <c r="BG96" s="695"/>
      <c r="BH96" s="695"/>
      <c r="BI96" s="695"/>
      <c r="BJ96" s="695"/>
      <c r="BK96" s="695"/>
      <c r="BL96" s="695"/>
      <c r="BM96" s="695"/>
      <c r="BN96" s="695"/>
      <c r="BO96" s="695"/>
      <c r="BP96" s="695"/>
      <c r="BQ96" s="695"/>
      <c r="BR96" s="695"/>
      <c r="BS96" s="695"/>
      <c r="BT96" s="695"/>
      <c r="BU96" s="695"/>
      <c r="BV96" s="695"/>
      <c r="BW96" s="695"/>
      <c r="BX96" s="695"/>
      <c r="BY96" s="695"/>
      <c r="BZ96" s="695"/>
      <c r="CA96" s="695"/>
      <c r="CB96" s="695"/>
      <c r="CC96" s="695"/>
      <c r="CD96" s="695"/>
      <c r="CE96" s="695"/>
      <c r="CF96" s="695"/>
      <c r="CG96" s="695"/>
      <c r="CH96" s="695"/>
      <c r="CI96" s="695"/>
      <c r="CJ96" s="695"/>
      <c r="CK96" s="695"/>
      <c r="CL96" s="695"/>
      <c r="CM96" s="695"/>
      <c r="CN96" s="695"/>
      <c r="CO96" s="695"/>
      <c r="CP96" s="695"/>
      <c r="CQ96" s="695"/>
      <c r="CR96" s="695"/>
      <c r="CS96" s="695"/>
      <c r="CT96" s="695"/>
      <c r="CU96" s="695"/>
      <c r="CV96" s="695"/>
      <c r="CW96" s="695"/>
      <c r="CX96" s="695"/>
      <c r="CY96" s="695"/>
      <c r="CZ96" s="695"/>
      <c r="DA96" s="695"/>
      <c r="DB96" s="695"/>
      <c r="DC96" s="695"/>
      <c r="DD96" s="695"/>
      <c r="DE96" s="695"/>
      <c r="DF96" s="695"/>
      <c r="DG96" s="695"/>
      <c r="DH96" s="695"/>
      <c r="DI96" s="695"/>
      <c r="DJ96" s="695"/>
      <c r="DK96" s="695"/>
      <c r="DL96" s="695"/>
      <c r="DM96" s="695"/>
      <c r="DN96" s="695"/>
      <c r="DO96" s="695"/>
      <c r="DP96" s="695"/>
      <c r="DQ96" s="695"/>
      <c r="DR96" s="695"/>
      <c r="DS96" s="695"/>
      <c r="DT96" s="695"/>
      <c r="DU96" s="695"/>
      <c r="DV96" s="695"/>
      <c r="DW96" s="695"/>
      <c r="DX96" s="695"/>
      <c r="DY96" s="695"/>
      <c r="DZ96" s="695"/>
      <c r="EA96" s="695"/>
      <c r="EB96" s="695"/>
      <c r="EC96" s="695"/>
      <c r="ED96" s="695"/>
      <c r="EE96" s="695"/>
      <c r="EF96" s="695"/>
      <c r="EG96" s="695"/>
      <c r="EH96" s="695"/>
      <c r="EI96" s="695"/>
      <c r="EJ96" s="695"/>
      <c r="EK96" s="695"/>
      <c r="EL96" s="695"/>
      <c r="EM96" s="695"/>
      <c r="EN96" s="695"/>
      <c r="EO96" s="695"/>
      <c r="EP96" s="695"/>
      <c r="EQ96" s="695"/>
      <c r="ER96" s="695"/>
      <c r="ES96" s="695"/>
      <c r="ET96" s="695"/>
      <c r="EU96" s="695"/>
      <c r="EV96" s="695"/>
      <c r="EW96" s="695"/>
      <c r="EX96" s="695"/>
      <c r="EY96" s="695"/>
      <c r="EZ96" s="695"/>
      <c r="FA96" s="695"/>
      <c r="FB96" s="695"/>
      <c r="FC96" s="695"/>
      <c r="FD96" s="695"/>
      <c r="FE96" s="695"/>
      <c r="FF96" s="695"/>
      <c r="FG96" s="695"/>
      <c r="FH96" s="695"/>
      <c r="FI96" s="695"/>
      <c r="FJ96" s="695"/>
      <c r="FK96" s="695"/>
      <c r="FL96" s="695"/>
      <c r="FM96" s="695"/>
      <c r="FN96" s="695"/>
      <c r="FO96" s="695"/>
      <c r="FP96" s="695"/>
      <c r="FQ96" s="695"/>
      <c r="FR96" s="695"/>
      <c r="FS96" s="695"/>
      <c r="FT96" s="695"/>
      <c r="FU96" s="695"/>
      <c r="FV96" s="695"/>
      <c r="FW96" s="695"/>
      <c r="FX96" s="695"/>
      <c r="FY96" s="695"/>
      <c r="FZ96" s="695"/>
      <c r="GA96" s="695"/>
      <c r="GB96" s="695"/>
      <c r="GC96" s="695"/>
      <c r="GD96" s="695"/>
      <c r="GE96" s="695"/>
      <c r="GF96" s="695"/>
      <c r="GG96" s="695"/>
      <c r="GH96" s="695"/>
      <c r="GI96" s="695"/>
      <c r="GJ96" s="695"/>
      <c r="GK96" s="695"/>
      <c r="GL96" s="695"/>
      <c r="GM96" s="695"/>
      <c r="GN96" s="695"/>
    </row>
    <row r="97" spans="1:196" s="35" customFormat="1" ht="14.4">
      <c r="A97" s="695"/>
      <c r="B97" s="695"/>
      <c r="C97" s="580" t="s">
        <v>774</v>
      </c>
      <c r="D97" s="580" t="s">
        <v>799</v>
      </c>
      <c r="E97" s="580" t="s">
        <v>824</v>
      </c>
      <c r="F97" s="580" t="s">
        <v>856</v>
      </c>
      <c r="G97" s="691">
        <v>0.99970000000000003</v>
      </c>
      <c r="H97" s="691">
        <v>2.9999600999999998E-4</v>
      </c>
      <c r="I97" s="691">
        <v>0.99999999601</v>
      </c>
      <c r="J97" s="579" t="s">
        <v>852</v>
      </c>
      <c r="O97" s="35" t="s">
        <v>711</v>
      </c>
      <c r="S97" s="695"/>
      <c r="T97" s="695"/>
      <c r="U97" s="695"/>
      <c r="V97" s="695"/>
      <c r="W97" s="695"/>
      <c r="X97" s="695"/>
      <c r="Y97" s="695"/>
      <c r="Z97" s="695"/>
      <c r="AA97" s="695"/>
      <c r="AB97" s="695"/>
      <c r="AC97" s="695"/>
      <c r="AD97" s="695"/>
      <c r="AE97" s="695"/>
      <c r="AF97" s="695"/>
      <c r="AG97" s="695"/>
      <c r="AH97" s="695"/>
      <c r="AI97" s="695"/>
      <c r="AJ97" s="695"/>
      <c r="AK97" s="695"/>
      <c r="AL97" s="695"/>
      <c r="AM97" s="695"/>
      <c r="AN97" s="695"/>
      <c r="AO97" s="695"/>
      <c r="AP97" s="695"/>
      <c r="AQ97" s="695"/>
      <c r="AR97" s="695"/>
      <c r="AS97" s="695"/>
      <c r="AT97" s="695"/>
      <c r="AU97" s="695"/>
      <c r="AV97" s="695"/>
      <c r="AW97" s="695"/>
      <c r="AX97" s="695"/>
      <c r="AY97" s="695"/>
      <c r="AZ97" s="695"/>
      <c r="BA97" s="695"/>
      <c r="BB97" s="695"/>
      <c r="BC97" s="695"/>
      <c r="BD97" s="695"/>
      <c r="BE97" s="695"/>
      <c r="BF97" s="695"/>
      <c r="BG97" s="695"/>
      <c r="BH97" s="695"/>
      <c r="BI97" s="695"/>
      <c r="BJ97" s="695"/>
      <c r="BK97" s="695"/>
      <c r="BL97" s="695"/>
      <c r="BM97" s="695"/>
      <c r="BN97" s="695"/>
      <c r="BO97" s="695"/>
      <c r="BP97" s="695"/>
      <c r="BQ97" s="695"/>
      <c r="BR97" s="695"/>
      <c r="BS97" s="695"/>
      <c r="BT97" s="695"/>
      <c r="BU97" s="695"/>
      <c r="BV97" s="695"/>
      <c r="BW97" s="695"/>
      <c r="BX97" s="695"/>
      <c r="BY97" s="695"/>
      <c r="BZ97" s="695"/>
      <c r="CA97" s="695"/>
      <c r="CB97" s="695"/>
      <c r="CC97" s="695"/>
      <c r="CD97" s="695"/>
      <c r="CE97" s="695"/>
      <c r="CF97" s="695"/>
      <c r="CG97" s="695"/>
      <c r="CH97" s="695"/>
      <c r="CI97" s="695"/>
      <c r="CJ97" s="695"/>
      <c r="CK97" s="695"/>
      <c r="CL97" s="695"/>
      <c r="CM97" s="695"/>
      <c r="CN97" s="695"/>
      <c r="CO97" s="695"/>
      <c r="CP97" s="695"/>
      <c r="CQ97" s="695"/>
      <c r="CR97" s="695"/>
      <c r="CS97" s="695"/>
      <c r="CT97" s="695"/>
      <c r="CU97" s="695"/>
      <c r="CV97" s="695"/>
      <c r="CW97" s="695"/>
      <c r="CX97" s="695"/>
      <c r="CY97" s="695"/>
      <c r="CZ97" s="695"/>
      <c r="DA97" s="695"/>
      <c r="DB97" s="695"/>
      <c r="DC97" s="695"/>
      <c r="DD97" s="695"/>
      <c r="DE97" s="695"/>
      <c r="DF97" s="695"/>
      <c r="DG97" s="695"/>
      <c r="DH97" s="695"/>
      <c r="DI97" s="695"/>
      <c r="DJ97" s="695"/>
      <c r="DK97" s="695"/>
      <c r="DL97" s="695"/>
      <c r="DM97" s="695"/>
      <c r="DN97" s="695"/>
      <c r="DO97" s="695"/>
      <c r="DP97" s="695"/>
      <c r="DQ97" s="695"/>
      <c r="DR97" s="695"/>
      <c r="DS97" s="695"/>
      <c r="DT97" s="695"/>
      <c r="DU97" s="695"/>
      <c r="DV97" s="695"/>
      <c r="DW97" s="695"/>
      <c r="DX97" s="695"/>
      <c r="DY97" s="695"/>
      <c r="DZ97" s="695"/>
      <c r="EA97" s="695"/>
      <c r="EB97" s="695"/>
      <c r="EC97" s="695"/>
      <c r="ED97" s="695"/>
      <c r="EE97" s="695"/>
      <c r="EF97" s="695"/>
      <c r="EG97" s="695"/>
      <c r="EH97" s="695"/>
      <c r="EI97" s="695"/>
      <c r="EJ97" s="695"/>
      <c r="EK97" s="695"/>
      <c r="EL97" s="695"/>
      <c r="EM97" s="695"/>
      <c r="EN97" s="695"/>
      <c r="EO97" s="695"/>
      <c r="EP97" s="695"/>
      <c r="EQ97" s="695"/>
      <c r="ER97" s="695"/>
      <c r="ES97" s="695"/>
      <c r="ET97" s="695"/>
      <c r="EU97" s="695"/>
      <c r="EV97" s="695"/>
      <c r="EW97" s="695"/>
      <c r="EX97" s="695"/>
      <c r="EY97" s="695"/>
      <c r="EZ97" s="695"/>
      <c r="FA97" s="695"/>
      <c r="FB97" s="695"/>
      <c r="FC97" s="695"/>
      <c r="FD97" s="695"/>
      <c r="FE97" s="695"/>
      <c r="FF97" s="695"/>
      <c r="FG97" s="695"/>
      <c r="FH97" s="695"/>
      <c r="FI97" s="695"/>
      <c r="FJ97" s="695"/>
      <c r="FK97" s="695"/>
      <c r="FL97" s="695"/>
      <c r="FM97" s="695"/>
      <c r="FN97" s="695"/>
      <c r="FO97" s="695"/>
      <c r="FP97" s="695"/>
      <c r="FQ97" s="695"/>
      <c r="FR97" s="695"/>
      <c r="FS97" s="695"/>
      <c r="FT97" s="695"/>
      <c r="FU97" s="695"/>
      <c r="FV97" s="695"/>
      <c r="FW97" s="695"/>
      <c r="FX97" s="695"/>
      <c r="FY97" s="695"/>
      <c r="FZ97" s="695"/>
      <c r="GA97" s="695"/>
      <c r="GB97" s="695"/>
      <c r="GC97" s="695"/>
      <c r="GD97" s="695"/>
      <c r="GE97" s="695"/>
      <c r="GF97" s="695"/>
      <c r="GG97" s="695"/>
      <c r="GH97" s="695"/>
      <c r="GI97" s="695"/>
      <c r="GJ97" s="695"/>
      <c r="GK97" s="695"/>
      <c r="GL97" s="695"/>
      <c r="GM97" s="695"/>
      <c r="GN97" s="695"/>
    </row>
    <row r="98" spans="1:196" s="35" customFormat="1" ht="14.4">
      <c r="A98" s="695"/>
      <c r="B98" s="695"/>
      <c r="C98" s="580" t="s">
        <v>781</v>
      </c>
      <c r="D98" s="580" t="s">
        <v>802</v>
      </c>
      <c r="E98" s="580" t="s">
        <v>861</v>
      </c>
      <c r="F98" s="580" t="s">
        <v>862</v>
      </c>
      <c r="G98" s="691"/>
      <c r="H98" s="691">
        <v>0.11065604439985224</v>
      </c>
      <c r="I98" s="691">
        <v>0.11065604439985224</v>
      </c>
      <c r="J98" s="579" t="s">
        <v>847</v>
      </c>
      <c r="O98" s="35" t="s">
        <v>797</v>
      </c>
      <c r="S98" s="695"/>
      <c r="T98" s="695"/>
      <c r="U98" s="695"/>
      <c r="V98" s="695"/>
      <c r="W98" s="695"/>
      <c r="X98" s="695"/>
      <c r="Y98" s="695"/>
      <c r="Z98" s="695"/>
      <c r="AA98" s="695"/>
      <c r="AB98" s="695"/>
      <c r="AC98" s="695"/>
      <c r="AD98" s="695"/>
      <c r="AE98" s="695"/>
      <c r="AF98" s="695"/>
      <c r="AG98" s="695"/>
      <c r="AH98" s="695"/>
      <c r="AI98" s="695"/>
      <c r="AJ98" s="695"/>
      <c r="AK98" s="695"/>
      <c r="AL98" s="695"/>
      <c r="AM98" s="695"/>
      <c r="AN98" s="695"/>
      <c r="AO98" s="695"/>
      <c r="AP98" s="695"/>
      <c r="AQ98" s="695"/>
      <c r="AR98" s="695"/>
      <c r="AS98" s="695"/>
      <c r="AT98" s="695"/>
      <c r="AU98" s="695"/>
      <c r="AV98" s="695"/>
      <c r="AW98" s="695"/>
      <c r="AX98" s="695"/>
      <c r="AY98" s="695"/>
      <c r="AZ98" s="695"/>
      <c r="BA98" s="695"/>
      <c r="BB98" s="695"/>
      <c r="BC98" s="695"/>
      <c r="BD98" s="695"/>
      <c r="BE98" s="695"/>
      <c r="BF98" s="695"/>
      <c r="BG98" s="695"/>
      <c r="BH98" s="695"/>
      <c r="BI98" s="695"/>
      <c r="BJ98" s="695"/>
      <c r="BK98" s="695"/>
      <c r="BL98" s="695"/>
      <c r="BM98" s="695"/>
      <c r="BN98" s="695"/>
      <c r="BO98" s="695"/>
      <c r="BP98" s="695"/>
      <c r="BQ98" s="695"/>
      <c r="BR98" s="695"/>
      <c r="BS98" s="695"/>
      <c r="BT98" s="695"/>
      <c r="BU98" s="695"/>
      <c r="BV98" s="695"/>
      <c r="BW98" s="695"/>
      <c r="BX98" s="695"/>
      <c r="BY98" s="695"/>
      <c r="BZ98" s="695"/>
      <c r="CA98" s="695"/>
      <c r="CB98" s="695"/>
      <c r="CC98" s="695"/>
      <c r="CD98" s="695"/>
      <c r="CE98" s="695"/>
      <c r="CF98" s="695"/>
      <c r="CG98" s="695"/>
      <c r="CH98" s="695"/>
      <c r="CI98" s="695"/>
      <c r="CJ98" s="695"/>
      <c r="CK98" s="695"/>
      <c r="CL98" s="695"/>
      <c r="CM98" s="695"/>
      <c r="CN98" s="695"/>
      <c r="CO98" s="695"/>
      <c r="CP98" s="695"/>
      <c r="CQ98" s="695"/>
      <c r="CR98" s="695"/>
      <c r="CS98" s="695"/>
      <c r="CT98" s="695"/>
      <c r="CU98" s="695"/>
      <c r="CV98" s="695"/>
      <c r="CW98" s="695"/>
      <c r="CX98" s="695"/>
      <c r="CY98" s="695"/>
      <c r="CZ98" s="695"/>
      <c r="DA98" s="695"/>
      <c r="DB98" s="695"/>
      <c r="DC98" s="695"/>
      <c r="DD98" s="695"/>
      <c r="DE98" s="695"/>
      <c r="DF98" s="695"/>
      <c r="DG98" s="695"/>
      <c r="DH98" s="695"/>
      <c r="DI98" s="695"/>
      <c r="DJ98" s="695"/>
      <c r="DK98" s="695"/>
      <c r="DL98" s="695"/>
      <c r="DM98" s="695"/>
      <c r="DN98" s="695"/>
      <c r="DO98" s="695"/>
      <c r="DP98" s="695"/>
      <c r="DQ98" s="695"/>
      <c r="DR98" s="695"/>
      <c r="DS98" s="695"/>
      <c r="DT98" s="695"/>
      <c r="DU98" s="695"/>
      <c r="DV98" s="695"/>
      <c r="DW98" s="695"/>
      <c r="DX98" s="695"/>
      <c r="DY98" s="695"/>
      <c r="DZ98" s="695"/>
      <c r="EA98" s="695"/>
      <c r="EB98" s="695"/>
      <c r="EC98" s="695"/>
      <c r="ED98" s="695"/>
      <c r="EE98" s="695"/>
      <c r="EF98" s="695"/>
      <c r="EG98" s="695"/>
      <c r="EH98" s="695"/>
      <c r="EI98" s="695"/>
      <c r="EJ98" s="695"/>
      <c r="EK98" s="695"/>
      <c r="EL98" s="695"/>
      <c r="EM98" s="695"/>
      <c r="EN98" s="695"/>
      <c r="EO98" s="695"/>
      <c r="EP98" s="695"/>
      <c r="EQ98" s="695"/>
      <c r="ER98" s="695"/>
      <c r="ES98" s="695"/>
      <c r="ET98" s="695"/>
      <c r="EU98" s="695"/>
      <c r="EV98" s="695"/>
      <c r="EW98" s="695"/>
      <c r="EX98" s="695"/>
      <c r="EY98" s="695"/>
      <c r="EZ98" s="695"/>
      <c r="FA98" s="695"/>
      <c r="FB98" s="695"/>
      <c r="FC98" s="695"/>
      <c r="FD98" s="695"/>
      <c r="FE98" s="695"/>
      <c r="FF98" s="695"/>
      <c r="FG98" s="695"/>
      <c r="FH98" s="695"/>
      <c r="FI98" s="695"/>
      <c r="FJ98" s="695"/>
      <c r="FK98" s="695"/>
      <c r="FL98" s="695"/>
      <c r="FM98" s="695"/>
      <c r="FN98" s="695"/>
      <c r="FO98" s="695"/>
      <c r="FP98" s="695"/>
      <c r="FQ98" s="695"/>
      <c r="FR98" s="695"/>
      <c r="FS98" s="695"/>
      <c r="FT98" s="695"/>
      <c r="FU98" s="695"/>
      <c r="FV98" s="695"/>
      <c r="FW98" s="695"/>
      <c r="FX98" s="695"/>
      <c r="FY98" s="695"/>
      <c r="FZ98" s="695"/>
      <c r="GA98" s="695"/>
      <c r="GB98" s="695"/>
      <c r="GC98" s="695"/>
      <c r="GD98" s="695"/>
      <c r="GE98" s="695"/>
      <c r="GF98" s="695"/>
      <c r="GG98" s="695"/>
      <c r="GH98" s="695"/>
      <c r="GI98" s="695"/>
      <c r="GJ98" s="695"/>
      <c r="GK98" s="695"/>
      <c r="GL98" s="695"/>
      <c r="GM98" s="695"/>
      <c r="GN98" s="695"/>
    </row>
    <row r="99" spans="1:196" s="35" customFormat="1" ht="14.4">
      <c r="A99" s="695"/>
      <c r="B99" s="695"/>
      <c r="C99" s="580" t="s">
        <v>774</v>
      </c>
      <c r="D99" s="580" t="s">
        <v>799</v>
      </c>
      <c r="E99" s="580" t="s">
        <v>824</v>
      </c>
      <c r="F99" s="579" t="s">
        <v>863</v>
      </c>
      <c r="G99" s="700">
        <v>0.3</v>
      </c>
      <c r="H99" s="700">
        <v>0.29999600999999998</v>
      </c>
      <c r="I99" s="700">
        <v>0.59999600999999991</v>
      </c>
      <c r="J99" s="579" t="s">
        <v>852</v>
      </c>
      <c r="O99" s="35" t="s">
        <v>1124</v>
      </c>
      <c r="S99" s="695"/>
      <c r="T99" s="695"/>
      <c r="U99" s="695"/>
      <c r="V99" s="695"/>
      <c r="W99" s="695"/>
      <c r="X99" s="695"/>
      <c r="Y99" s="695"/>
      <c r="Z99" s="695"/>
      <c r="AA99" s="695"/>
      <c r="AB99" s="695"/>
      <c r="AC99" s="695"/>
      <c r="AD99" s="695"/>
      <c r="AE99" s="695"/>
      <c r="AF99" s="695"/>
      <c r="AG99" s="695"/>
      <c r="AH99" s="695"/>
      <c r="AI99" s="695"/>
      <c r="AJ99" s="695"/>
      <c r="AK99" s="695"/>
      <c r="AL99" s="695"/>
      <c r="AM99" s="695"/>
      <c r="AN99" s="695"/>
      <c r="AO99" s="695"/>
      <c r="AP99" s="695"/>
      <c r="AQ99" s="695"/>
      <c r="AR99" s="695"/>
      <c r="AS99" s="695"/>
      <c r="AT99" s="695"/>
      <c r="AU99" s="695"/>
      <c r="AV99" s="695"/>
      <c r="AW99" s="695"/>
      <c r="AX99" s="695"/>
      <c r="AY99" s="695"/>
      <c r="AZ99" s="695"/>
      <c r="BA99" s="695"/>
      <c r="BB99" s="695"/>
      <c r="BC99" s="695"/>
      <c r="BD99" s="695"/>
      <c r="BE99" s="695"/>
      <c r="BF99" s="695"/>
      <c r="BG99" s="695"/>
      <c r="BH99" s="695"/>
      <c r="BI99" s="695"/>
      <c r="BJ99" s="695"/>
      <c r="BK99" s="695"/>
      <c r="BL99" s="695"/>
      <c r="BM99" s="695"/>
      <c r="BN99" s="695"/>
      <c r="BO99" s="695"/>
      <c r="BP99" s="695"/>
      <c r="BQ99" s="695"/>
      <c r="BR99" s="695"/>
      <c r="BS99" s="695"/>
      <c r="BT99" s="695"/>
      <c r="BU99" s="695"/>
      <c r="BV99" s="695"/>
      <c r="BW99" s="695"/>
      <c r="BX99" s="695"/>
      <c r="BY99" s="695"/>
      <c r="BZ99" s="695"/>
      <c r="CA99" s="695"/>
      <c r="CB99" s="695"/>
      <c r="CC99" s="695"/>
      <c r="CD99" s="695"/>
      <c r="CE99" s="695"/>
      <c r="CF99" s="695"/>
      <c r="CG99" s="695"/>
      <c r="CH99" s="695"/>
      <c r="CI99" s="695"/>
      <c r="CJ99" s="695"/>
      <c r="CK99" s="695"/>
      <c r="CL99" s="695"/>
      <c r="CM99" s="695"/>
      <c r="CN99" s="695"/>
      <c r="CO99" s="695"/>
      <c r="CP99" s="695"/>
      <c r="CQ99" s="695"/>
      <c r="CR99" s="695"/>
      <c r="CS99" s="695"/>
      <c r="CT99" s="695"/>
      <c r="CU99" s="695"/>
      <c r="CV99" s="695"/>
      <c r="CW99" s="695"/>
      <c r="CX99" s="695"/>
      <c r="CY99" s="695"/>
      <c r="CZ99" s="695"/>
      <c r="DA99" s="695"/>
      <c r="DB99" s="695"/>
      <c r="DC99" s="695"/>
      <c r="DD99" s="695"/>
      <c r="DE99" s="695"/>
      <c r="DF99" s="695"/>
      <c r="DG99" s="695"/>
      <c r="DH99" s="695"/>
      <c r="DI99" s="695"/>
      <c r="DJ99" s="695"/>
      <c r="DK99" s="695"/>
      <c r="DL99" s="695"/>
      <c r="DM99" s="695"/>
      <c r="DN99" s="695"/>
      <c r="DO99" s="695"/>
      <c r="DP99" s="695"/>
      <c r="DQ99" s="695"/>
      <c r="DR99" s="695"/>
      <c r="DS99" s="695"/>
      <c r="DT99" s="695"/>
      <c r="DU99" s="695"/>
      <c r="DV99" s="695"/>
      <c r="DW99" s="695"/>
      <c r="DX99" s="695"/>
      <c r="DY99" s="695"/>
      <c r="DZ99" s="695"/>
      <c r="EA99" s="695"/>
      <c r="EB99" s="695"/>
      <c r="EC99" s="695"/>
      <c r="ED99" s="695"/>
      <c r="EE99" s="695"/>
      <c r="EF99" s="695"/>
      <c r="EG99" s="695"/>
      <c r="EH99" s="695"/>
      <c r="EI99" s="695"/>
      <c r="EJ99" s="695"/>
      <c r="EK99" s="695"/>
      <c r="EL99" s="695"/>
      <c r="EM99" s="695"/>
      <c r="EN99" s="695"/>
      <c r="EO99" s="695"/>
      <c r="EP99" s="695"/>
      <c r="EQ99" s="695"/>
      <c r="ER99" s="695"/>
      <c r="ES99" s="695"/>
      <c r="ET99" s="695"/>
      <c r="EU99" s="695"/>
      <c r="EV99" s="695"/>
      <c r="EW99" s="695"/>
      <c r="EX99" s="695"/>
      <c r="EY99" s="695"/>
      <c r="EZ99" s="695"/>
      <c r="FA99" s="695"/>
      <c r="FB99" s="695"/>
      <c r="FC99" s="695"/>
      <c r="FD99" s="695"/>
      <c r="FE99" s="695"/>
      <c r="FF99" s="695"/>
      <c r="FG99" s="695"/>
      <c r="FH99" s="695"/>
      <c r="FI99" s="695"/>
      <c r="FJ99" s="695"/>
      <c r="FK99" s="695"/>
      <c r="FL99" s="695"/>
      <c r="FM99" s="695"/>
      <c r="FN99" s="695"/>
      <c r="FO99" s="695"/>
      <c r="FP99" s="695"/>
      <c r="FQ99" s="695"/>
      <c r="FR99" s="695"/>
      <c r="FS99" s="695"/>
      <c r="FT99" s="695"/>
      <c r="FU99" s="695"/>
      <c r="FV99" s="695"/>
      <c r="FW99" s="695"/>
      <c r="FX99" s="695"/>
      <c r="FY99" s="695"/>
      <c r="FZ99" s="695"/>
      <c r="GA99" s="695"/>
      <c r="GB99" s="695"/>
      <c r="GC99" s="695"/>
      <c r="GD99" s="695"/>
      <c r="GE99" s="695"/>
      <c r="GF99" s="695"/>
      <c r="GG99" s="695"/>
      <c r="GH99" s="695"/>
      <c r="GI99" s="695"/>
      <c r="GJ99" s="695"/>
      <c r="GK99" s="695"/>
      <c r="GL99" s="695"/>
      <c r="GM99" s="695"/>
      <c r="GN99" s="695"/>
    </row>
    <row r="100" spans="1:196" ht="14.4">
      <c r="C100" s="580" t="s">
        <v>774</v>
      </c>
      <c r="D100" s="580" t="s">
        <v>791</v>
      </c>
      <c r="E100" s="580" t="s">
        <v>794</v>
      </c>
      <c r="F100" s="579" t="s">
        <v>864</v>
      </c>
      <c r="G100" s="700"/>
      <c r="H100" s="700">
        <v>0.74999959999999999</v>
      </c>
      <c r="I100" s="700">
        <v>0.74999959999999999</v>
      </c>
      <c r="J100" s="579" t="s">
        <v>796</v>
      </c>
      <c r="O100" s="35" t="s">
        <v>1123</v>
      </c>
    </row>
    <row r="101" spans="1:196" ht="14.4">
      <c r="C101" s="887" t="s">
        <v>774</v>
      </c>
      <c r="D101" s="887" t="s">
        <v>791</v>
      </c>
      <c r="E101" s="887" t="s">
        <v>794</v>
      </c>
      <c r="F101" s="883" t="s">
        <v>865</v>
      </c>
      <c r="G101" s="881"/>
      <c r="H101" s="881">
        <v>1</v>
      </c>
      <c r="I101" s="881">
        <v>1</v>
      </c>
      <c r="J101" s="579" t="s">
        <v>796</v>
      </c>
      <c r="O101" s="35" t="s">
        <v>1122</v>
      </c>
    </row>
    <row r="102" spans="1:196" ht="14.4">
      <c r="C102" s="884" t="s">
        <v>797</v>
      </c>
      <c r="D102" s="884" t="s">
        <v>797</v>
      </c>
      <c r="E102" s="884" t="s">
        <v>797</v>
      </c>
      <c r="F102" s="884"/>
      <c r="G102" s="882"/>
      <c r="H102" s="882"/>
      <c r="I102" s="882"/>
      <c r="J102" s="579" t="s">
        <v>798</v>
      </c>
      <c r="O102" s="35" t="s">
        <v>797</v>
      </c>
    </row>
    <row r="103" spans="1:196" ht="14.4">
      <c r="C103" s="887" t="s">
        <v>774</v>
      </c>
      <c r="D103" s="887" t="s">
        <v>791</v>
      </c>
      <c r="E103" s="887" t="s">
        <v>794</v>
      </c>
      <c r="F103" s="883" t="s">
        <v>866</v>
      </c>
      <c r="G103" s="881"/>
      <c r="H103" s="881">
        <v>1.0000000000000002</v>
      </c>
      <c r="I103" s="881">
        <v>1.0000000000000002</v>
      </c>
      <c r="J103" s="579" t="s">
        <v>796</v>
      </c>
      <c r="O103" s="35" t="s">
        <v>1121</v>
      </c>
    </row>
    <row r="104" spans="1:196" ht="14.4">
      <c r="C104" s="884" t="s">
        <v>797</v>
      </c>
      <c r="D104" s="884" t="s">
        <v>797</v>
      </c>
      <c r="E104" s="884" t="s">
        <v>797</v>
      </c>
      <c r="F104" s="884"/>
      <c r="G104" s="882"/>
      <c r="H104" s="882"/>
      <c r="I104" s="882"/>
      <c r="J104" s="579" t="s">
        <v>798</v>
      </c>
      <c r="O104" s="35" t="s">
        <v>797</v>
      </c>
    </row>
    <row r="105" spans="1:196" ht="14.4">
      <c r="C105" s="579" t="s">
        <v>774</v>
      </c>
      <c r="D105" s="579" t="s">
        <v>791</v>
      </c>
      <c r="E105" s="579" t="s">
        <v>835</v>
      </c>
      <c r="F105" s="579" t="s">
        <v>867</v>
      </c>
      <c r="G105" s="700"/>
      <c r="H105" s="700">
        <v>1</v>
      </c>
      <c r="I105" s="700">
        <v>1</v>
      </c>
      <c r="J105" s="579" t="s">
        <v>796</v>
      </c>
      <c r="O105" s="35" t="s">
        <v>1068</v>
      </c>
    </row>
    <row r="106" spans="1:196" ht="14.4">
      <c r="C106" s="579" t="s">
        <v>774</v>
      </c>
      <c r="D106" s="579" t="s">
        <v>799</v>
      </c>
      <c r="E106" s="579" t="s">
        <v>792</v>
      </c>
      <c r="F106" s="579" t="s">
        <v>831</v>
      </c>
      <c r="G106" s="700">
        <v>0.15</v>
      </c>
      <c r="H106" s="700">
        <v>0.84770721000000004</v>
      </c>
      <c r="I106" s="700">
        <v>0.99770721000000007</v>
      </c>
      <c r="J106" s="579" t="s">
        <v>828</v>
      </c>
      <c r="O106" s="35" t="s">
        <v>628</v>
      </c>
    </row>
    <row r="107" spans="1:196" ht="14.4">
      <c r="C107" s="579" t="s">
        <v>776</v>
      </c>
      <c r="D107" s="579" t="s">
        <v>799</v>
      </c>
      <c r="E107" s="579" t="s">
        <v>800</v>
      </c>
      <c r="F107" s="579" t="s">
        <v>868</v>
      </c>
      <c r="G107" s="700"/>
      <c r="H107" s="700">
        <v>0.1487918</v>
      </c>
      <c r="I107" s="700">
        <v>0.1487918</v>
      </c>
      <c r="J107" s="579" t="s">
        <v>853</v>
      </c>
      <c r="O107" s="35" t="s">
        <v>1120</v>
      </c>
    </row>
    <row r="108" spans="1:196" ht="14.4">
      <c r="C108" s="579" t="s">
        <v>774</v>
      </c>
      <c r="D108" s="579" t="s">
        <v>802</v>
      </c>
      <c r="E108" s="579" t="s">
        <v>792</v>
      </c>
      <c r="F108" s="579" t="s">
        <v>847</v>
      </c>
      <c r="G108" s="700">
        <v>0.99600390000000005</v>
      </c>
      <c r="H108" s="700">
        <v>9.9998670000000002E-8</v>
      </c>
      <c r="I108" s="700">
        <v>0.99600399999867006</v>
      </c>
      <c r="J108" s="579" t="s">
        <v>852</v>
      </c>
      <c r="O108" s="35" t="s">
        <v>1119</v>
      </c>
    </row>
    <row r="109" spans="1:196" s="35" customFormat="1" ht="14.4">
      <c r="A109" s="695"/>
      <c r="B109" s="695"/>
      <c r="C109" s="579" t="s">
        <v>774</v>
      </c>
      <c r="D109" s="579" t="s">
        <v>802</v>
      </c>
      <c r="E109" s="579" t="s">
        <v>824</v>
      </c>
      <c r="F109" s="579" t="s">
        <v>869</v>
      </c>
      <c r="G109" s="700">
        <v>0.2666616</v>
      </c>
      <c r="H109" s="700">
        <v>0.73040797975262461</v>
      </c>
      <c r="I109" s="700">
        <v>0.99706957975262456</v>
      </c>
      <c r="J109" s="579" t="s">
        <v>847</v>
      </c>
      <c r="O109" s="35" t="s">
        <v>1094</v>
      </c>
      <c r="S109" s="695"/>
      <c r="T109" s="695"/>
      <c r="U109" s="695"/>
      <c r="V109" s="695"/>
      <c r="W109" s="695"/>
      <c r="X109" s="695"/>
      <c r="Y109" s="695"/>
      <c r="Z109" s="695"/>
      <c r="AA109" s="695"/>
      <c r="AB109" s="695"/>
      <c r="AC109" s="695"/>
      <c r="AD109" s="695"/>
      <c r="AE109" s="695"/>
      <c r="AF109" s="695"/>
      <c r="AG109" s="695"/>
      <c r="AH109" s="695"/>
      <c r="AI109" s="695"/>
      <c r="AJ109" s="695"/>
      <c r="AK109" s="695"/>
      <c r="AL109" s="695"/>
      <c r="AM109" s="695"/>
      <c r="AN109" s="695"/>
      <c r="AO109" s="695"/>
      <c r="AP109" s="695"/>
      <c r="AQ109" s="695"/>
      <c r="AR109" s="695"/>
      <c r="AS109" s="695"/>
      <c r="AT109" s="695"/>
      <c r="AU109" s="695"/>
      <c r="AV109" s="695"/>
      <c r="AW109" s="695"/>
      <c r="AX109" s="695"/>
      <c r="AY109" s="695"/>
      <c r="AZ109" s="695"/>
      <c r="BA109" s="695"/>
      <c r="BB109" s="695"/>
      <c r="BC109" s="695"/>
      <c r="BD109" s="695"/>
      <c r="BE109" s="695"/>
      <c r="BF109" s="695"/>
      <c r="BG109" s="695"/>
      <c r="BH109" s="695"/>
      <c r="BI109" s="695"/>
      <c r="BJ109" s="695"/>
      <c r="BK109" s="695"/>
      <c r="BL109" s="695"/>
      <c r="BM109" s="695"/>
      <c r="BN109" s="695"/>
      <c r="BO109" s="695"/>
      <c r="BP109" s="695"/>
      <c r="BQ109" s="695"/>
      <c r="BR109" s="695"/>
      <c r="BS109" s="695"/>
      <c r="BT109" s="695"/>
      <c r="BU109" s="695"/>
      <c r="BV109" s="695"/>
      <c r="BW109" s="695"/>
      <c r="BX109" s="695"/>
      <c r="BY109" s="695"/>
      <c r="BZ109" s="695"/>
      <c r="CA109" s="695"/>
      <c r="CB109" s="695"/>
      <c r="CC109" s="695"/>
      <c r="CD109" s="695"/>
      <c r="CE109" s="695"/>
      <c r="CF109" s="695"/>
      <c r="CG109" s="695"/>
      <c r="CH109" s="695"/>
      <c r="CI109" s="695"/>
      <c r="CJ109" s="695"/>
      <c r="CK109" s="695"/>
      <c r="CL109" s="695"/>
      <c r="CM109" s="695"/>
      <c r="CN109" s="695"/>
      <c r="CO109" s="695"/>
      <c r="CP109" s="695"/>
      <c r="CQ109" s="695"/>
      <c r="CR109" s="695"/>
      <c r="CS109" s="695"/>
      <c r="CT109" s="695"/>
      <c r="CU109" s="695"/>
      <c r="CV109" s="695"/>
      <c r="CW109" s="695"/>
      <c r="CX109" s="695"/>
      <c r="CY109" s="695"/>
      <c r="CZ109" s="695"/>
      <c r="DA109" s="695"/>
      <c r="DB109" s="695"/>
      <c r="DC109" s="695"/>
      <c r="DD109" s="695"/>
      <c r="DE109" s="695"/>
      <c r="DF109" s="695"/>
      <c r="DG109" s="695"/>
      <c r="DH109" s="695"/>
      <c r="DI109" s="695"/>
      <c r="DJ109" s="695"/>
      <c r="DK109" s="695"/>
      <c r="DL109" s="695"/>
      <c r="DM109" s="695"/>
      <c r="DN109" s="695"/>
      <c r="DO109" s="695"/>
      <c r="DP109" s="695"/>
      <c r="DQ109" s="695"/>
      <c r="DR109" s="695"/>
      <c r="DS109" s="695"/>
      <c r="DT109" s="695"/>
      <c r="DU109" s="695"/>
      <c r="DV109" s="695"/>
      <c r="DW109" s="695"/>
      <c r="DX109" s="695"/>
      <c r="DY109" s="695"/>
      <c r="DZ109" s="695"/>
      <c r="EA109" s="695"/>
      <c r="EB109" s="695"/>
      <c r="EC109" s="695"/>
      <c r="ED109" s="695"/>
      <c r="EE109" s="695"/>
      <c r="EF109" s="695"/>
      <c r="EG109" s="695"/>
      <c r="EH109" s="695"/>
      <c r="EI109" s="695"/>
      <c r="EJ109" s="695"/>
      <c r="EK109" s="695"/>
      <c r="EL109" s="695"/>
      <c r="EM109" s="695"/>
      <c r="EN109" s="695"/>
      <c r="EO109" s="695"/>
      <c r="EP109" s="695"/>
      <c r="EQ109" s="695"/>
      <c r="ER109" s="695"/>
      <c r="ES109" s="695"/>
      <c r="ET109" s="695"/>
      <c r="EU109" s="695"/>
      <c r="EV109" s="695"/>
      <c r="EW109" s="695"/>
      <c r="EX109" s="695"/>
      <c r="EY109" s="695"/>
      <c r="EZ109" s="695"/>
      <c r="FA109" s="695"/>
      <c r="FB109" s="695"/>
      <c r="FC109" s="695"/>
      <c r="FD109" s="695"/>
      <c r="FE109" s="695"/>
      <c r="FF109" s="695"/>
      <c r="FG109" s="695"/>
      <c r="FH109" s="695"/>
      <c r="FI109" s="695"/>
      <c r="FJ109" s="695"/>
      <c r="FK109" s="695"/>
      <c r="FL109" s="695"/>
      <c r="FM109" s="695"/>
      <c r="FN109" s="695"/>
      <c r="FO109" s="695"/>
      <c r="FP109" s="695"/>
      <c r="FQ109" s="695"/>
      <c r="FR109" s="695"/>
      <c r="FS109" s="695"/>
      <c r="FT109" s="695"/>
      <c r="FU109" s="695"/>
      <c r="FV109" s="695"/>
      <c r="FW109" s="695"/>
      <c r="FX109" s="695"/>
      <c r="FY109" s="695"/>
      <c r="FZ109" s="695"/>
      <c r="GA109" s="695"/>
      <c r="GB109" s="695"/>
      <c r="GC109" s="695"/>
      <c r="GD109" s="695"/>
      <c r="GE109" s="695"/>
      <c r="GF109" s="695"/>
      <c r="GG109" s="695"/>
      <c r="GH109" s="695"/>
      <c r="GI109" s="695"/>
      <c r="GJ109" s="695"/>
      <c r="GK109" s="695"/>
      <c r="GL109" s="695"/>
      <c r="GM109" s="695"/>
      <c r="GN109" s="695"/>
    </row>
    <row r="110" spans="1:196" s="35" customFormat="1" ht="14.4">
      <c r="A110" s="695"/>
      <c r="B110" s="695"/>
      <c r="C110" s="883" t="s">
        <v>776</v>
      </c>
      <c r="D110" s="883" t="s">
        <v>802</v>
      </c>
      <c r="E110" s="883" t="s">
        <v>870</v>
      </c>
      <c r="F110" s="883" t="s">
        <v>871</v>
      </c>
      <c r="G110" s="881"/>
      <c r="H110" s="881">
        <v>0.49848151088861459</v>
      </c>
      <c r="I110" s="881">
        <v>0.49848151088861459</v>
      </c>
      <c r="J110" s="579" t="s">
        <v>847</v>
      </c>
      <c r="O110" s="35" t="s">
        <v>1118</v>
      </c>
      <c r="S110" s="695"/>
      <c r="T110" s="695"/>
      <c r="U110" s="695"/>
      <c r="V110" s="695"/>
      <c r="W110" s="695"/>
      <c r="X110" s="695"/>
      <c r="Y110" s="695"/>
      <c r="Z110" s="695"/>
      <c r="AA110" s="695"/>
      <c r="AB110" s="695"/>
      <c r="AC110" s="695"/>
      <c r="AD110" s="695"/>
      <c r="AE110" s="695"/>
      <c r="AF110" s="695"/>
      <c r="AG110" s="695"/>
      <c r="AH110" s="695"/>
      <c r="AI110" s="695"/>
      <c r="AJ110" s="695"/>
      <c r="AK110" s="695"/>
      <c r="AL110" s="695"/>
      <c r="AM110" s="695"/>
      <c r="AN110" s="695"/>
      <c r="AO110" s="695"/>
      <c r="AP110" s="695"/>
      <c r="AQ110" s="695"/>
      <c r="AR110" s="695"/>
      <c r="AS110" s="695"/>
      <c r="AT110" s="695"/>
      <c r="AU110" s="695"/>
      <c r="AV110" s="695"/>
      <c r="AW110" s="695"/>
      <c r="AX110" s="695"/>
      <c r="AY110" s="695"/>
      <c r="AZ110" s="695"/>
      <c r="BA110" s="695"/>
      <c r="BB110" s="695"/>
      <c r="BC110" s="695"/>
      <c r="BD110" s="695"/>
      <c r="BE110" s="695"/>
      <c r="BF110" s="695"/>
      <c r="BG110" s="695"/>
      <c r="BH110" s="695"/>
      <c r="BI110" s="695"/>
      <c r="BJ110" s="695"/>
      <c r="BK110" s="695"/>
      <c r="BL110" s="695"/>
      <c r="BM110" s="695"/>
      <c r="BN110" s="695"/>
      <c r="BO110" s="695"/>
      <c r="BP110" s="695"/>
      <c r="BQ110" s="695"/>
      <c r="BR110" s="695"/>
      <c r="BS110" s="695"/>
      <c r="BT110" s="695"/>
      <c r="BU110" s="695"/>
      <c r="BV110" s="695"/>
      <c r="BW110" s="695"/>
      <c r="BX110" s="695"/>
      <c r="BY110" s="695"/>
      <c r="BZ110" s="695"/>
      <c r="CA110" s="695"/>
      <c r="CB110" s="695"/>
      <c r="CC110" s="695"/>
      <c r="CD110" s="695"/>
      <c r="CE110" s="695"/>
      <c r="CF110" s="695"/>
      <c r="CG110" s="695"/>
      <c r="CH110" s="695"/>
      <c r="CI110" s="695"/>
      <c r="CJ110" s="695"/>
      <c r="CK110" s="695"/>
      <c r="CL110" s="695"/>
      <c r="CM110" s="695"/>
      <c r="CN110" s="695"/>
      <c r="CO110" s="695"/>
      <c r="CP110" s="695"/>
      <c r="CQ110" s="695"/>
      <c r="CR110" s="695"/>
      <c r="CS110" s="695"/>
      <c r="CT110" s="695"/>
      <c r="CU110" s="695"/>
      <c r="CV110" s="695"/>
      <c r="CW110" s="695"/>
      <c r="CX110" s="695"/>
      <c r="CY110" s="695"/>
      <c r="CZ110" s="695"/>
      <c r="DA110" s="695"/>
      <c r="DB110" s="695"/>
      <c r="DC110" s="695"/>
      <c r="DD110" s="695"/>
      <c r="DE110" s="695"/>
      <c r="DF110" s="695"/>
      <c r="DG110" s="695"/>
      <c r="DH110" s="695"/>
      <c r="DI110" s="695"/>
      <c r="DJ110" s="695"/>
      <c r="DK110" s="695"/>
      <c r="DL110" s="695"/>
      <c r="DM110" s="695"/>
      <c r="DN110" s="695"/>
      <c r="DO110" s="695"/>
      <c r="DP110" s="695"/>
      <c r="DQ110" s="695"/>
      <c r="DR110" s="695"/>
      <c r="DS110" s="695"/>
      <c r="DT110" s="695"/>
      <c r="DU110" s="695"/>
      <c r="DV110" s="695"/>
      <c r="DW110" s="695"/>
      <c r="DX110" s="695"/>
      <c r="DY110" s="695"/>
      <c r="DZ110" s="695"/>
      <c r="EA110" s="695"/>
      <c r="EB110" s="695"/>
      <c r="EC110" s="695"/>
      <c r="ED110" s="695"/>
      <c r="EE110" s="695"/>
      <c r="EF110" s="695"/>
      <c r="EG110" s="695"/>
      <c r="EH110" s="695"/>
      <c r="EI110" s="695"/>
      <c r="EJ110" s="695"/>
      <c r="EK110" s="695"/>
      <c r="EL110" s="695"/>
      <c r="EM110" s="695"/>
      <c r="EN110" s="695"/>
      <c r="EO110" s="695"/>
      <c r="EP110" s="695"/>
      <c r="EQ110" s="695"/>
      <c r="ER110" s="695"/>
      <c r="ES110" s="695"/>
      <c r="ET110" s="695"/>
      <c r="EU110" s="695"/>
      <c r="EV110" s="695"/>
      <c r="EW110" s="695"/>
      <c r="EX110" s="695"/>
      <c r="EY110" s="695"/>
      <c r="EZ110" s="695"/>
      <c r="FA110" s="695"/>
      <c r="FB110" s="695"/>
      <c r="FC110" s="695"/>
      <c r="FD110" s="695"/>
      <c r="FE110" s="695"/>
      <c r="FF110" s="695"/>
      <c r="FG110" s="695"/>
      <c r="FH110" s="695"/>
      <c r="FI110" s="695"/>
      <c r="FJ110" s="695"/>
      <c r="FK110" s="695"/>
      <c r="FL110" s="695"/>
      <c r="FM110" s="695"/>
      <c r="FN110" s="695"/>
      <c r="FO110" s="695"/>
      <c r="FP110" s="695"/>
      <c r="FQ110" s="695"/>
      <c r="FR110" s="695"/>
      <c r="FS110" s="695"/>
      <c r="FT110" s="695"/>
      <c r="FU110" s="695"/>
      <c r="FV110" s="695"/>
      <c r="FW110" s="695"/>
      <c r="FX110" s="695"/>
      <c r="FY110" s="695"/>
      <c r="FZ110" s="695"/>
      <c r="GA110" s="695"/>
      <c r="GB110" s="695"/>
      <c r="GC110" s="695"/>
      <c r="GD110" s="695"/>
      <c r="GE110" s="695"/>
      <c r="GF110" s="695"/>
      <c r="GG110" s="695"/>
      <c r="GH110" s="695"/>
      <c r="GI110" s="695"/>
      <c r="GJ110" s="695"/>
      <c r="GK110" s="695"/>
      <c r="GL110" s="695"/>
      <c r="GM110" s="695"/>
      <c r="GN110" s="695"/>
    </row>
    <row r="111" spans="1:196" s="35" customFormat="1" ht="14.4">
      <c r="A111" s="695"/>
      <c r="B111" s="695"/>
      <c r="C111" s="884" t="s">
        <v>797</v>
      </c>
      <c r="D111" s="884" t="s">
        <v>797</v>
      </c>
      <c r="E111" s="884" t="s">
        <v>797</v>
      </c>
      <c r="F111" s="884"/>
      <c r="G111" s="882"/>
      <c r="H111" s="882"/>
      <c r="I111" s="882"/>
      <c r="J111" s="579" t="s">
        <v>869</v>
      </c>
      <c r="O111" s="35" t="s">
        <v>797</v>
      </c>
      <c r="S111" s="695"/>
      <c r="T111" s="695"/>
      <c r="U111" s="695"/>
      <c r="V111" s="695"/>
      <c r="W111" s="695"/>
      <c r="X111" s="695"/>
      <c r="Y111" s="695"/>
      <c r="Z111" s="695"/>
      <c r="AA111" s="695"/>
      <c r="AB111" s="695"/>
      <c r="AC111" s="695"/>
      <c r="AD111" s="695"/>
      <c r="AE111" s="695"/>
      <c r="AF111" s="695"/>
      <c r="AG111" s="695"/>
      <c r="AH111" s="695"/>
      <c r="AI111" s="695"/>
      <c r="AJ111" s="695"/>
      <c r="AK111" s="695"/>
      <c r="AL111" s="695"/>
      <c r="AM111" s="695"/>
      <c r="AN111" s="695"/>
      <c r="AO111" s="695"/>
      <c r="AP111" s="695"/>
      <c r="AQ111" s="695"/>
      <c r="AR111" s="695"/>
      <c r="AS111" s="695"/>
      <c r="AT111" s="695"/>
      <c r="AU111" s="695"/>
      <c r="AV111" s="695"/>
      <c r="AW111" s="695"/>
      <c r="AX111" s="695"/>
      <c r="AY111" s="695"/>
      <c r="AZ111" s="695"/>
      <c r="BA111" s="695"/>
      <c r="BB111" s="695"/>
      <c r="BC111" s="695"/>
      <c r="BD111" s="695"/>
      <c r="BE111" s="695"/>
      <c r="BF111" s="695"/>
      <c r="BG111" s="695"/>
      <c r="BH111" s="695"/>
      <c r="BI111" s="695"/>
      <c r="BJ111" s="695"/>
      <c r="BK111" s="695"/>
      <c r="BL111" s="695"/>
      <c r="BM111" s="695"/>
      <c r="BN111" s="695"/>
      <c r="BO111" s="695"/>
      <c r="BP111" s="695"/>
      <c r="BQ111" s="695"/>
      <c r="BR111" s="695"/>
      <c r="BS111" s="695"/>
      <c r="BT111" s="695"/>
      <c r="BU111" s="695"/>
      <c r="BV111" s="695"/>
      <c r="BW111" s="695"/>
      <c r="BX111" s="695"/>
      <c r="BY111" s="695"/>
      <c r="BZ111" s="695"/>
      <c r="CA111" s="695"/>
      <c r="CB111" s="695"/>
      <c r="CC111" s="695"/>
      <c r="CD111" s="695"/>
      <c r="CE111" s="695"/>
      <c r="CF111" s="695"/>
      <c r="CG111" s="695"/>
      <c r="CH111" s="695"/>
      <c r="CI111" s="695"/>
      <c r="CJ111" s="695"/>
      <c r="CK111" s="695"/>
      <c r="CL111" s="695"/>
      <c r="CM111" s="695"/>
      <c r="CN111" s="695"/>
      <c r="CO111" s="695"/>
      <c r="CP111" s="695"/>
      <c r="CQ111" s="695"/>
      <c r="CR111" s="695"/>
      <c r="CS111" s="695"/>
      <c r="CT111" s="695"/>
      <c r="CU111" s="695"/>
      <c r="CV111" s="695"/>
      <c r="CW111" s="695"/>
      <c r="CX111" s="695"/>
      <c r="CY111" s="695"/>
      <c r="CZ111" s="695"/>
      <c r="DA111" s="695"/>
      <c r="DB111" s="695"/>
      <c r="DC111" s="695"/>
      <c r="DD111" s="695"/>
      <c r="DE111" s="695"/>
      <c r="DF111" s="695"/>
      <c r="DG111" s="695"/>
      <c r="DH111" s="695"/>
      <c r="DI111" s="695"/>
      <c r="DJ111" s="695"/>
      <c r="DK111" s="695"/>
      <c r="DL111" s="695"/>
      <c r="DM111" s="695"/>
      <c r="DN111" s="695"/>
      <c r="DO111" s="695"/>
      <c r="DP111" s="695"/>
      <c r="DQ111" s="695"/>
      <c r="DR111" s="695"/>
      <c r="DS111" s="695"/>
      <c r="DT111" s="695"/>
      <c r="DU111" s="695"/>
      <c r="DV111" s="695"/>
      <c r="DW111" s="695"/>
      <c r="DX111" s="695"/>
      <c r="DY111" s="695"/>
      <c r="DZ111" s="695"/>
      <c r="EA111" s="695"/>
      <c r="EB111" s="695"/>
      <c r="EC111" s="695"/>
      <c r="ED111" s="695"/>
      <c r="EE111" s="695"/>
      <c r="EF111" s="695"/>
      <c r="EG111" s="695"/>
      <c r="EH111" s="695"/>
      <c r="EI111" s="695"/>
      <c r="EJ111" s="695"/>
      <c r="EK111" s="695"/>
      <c r="EL111" s="695"/>
      <c r="EM111" s="695"/>
      <c r="EN111" s="695"/>
      <c r="EO111" s="695"/>
      <c r="EP111" s="695"/>
      <c r="EQ111" s="695"/>
      <c r="ER111" s="695"/>
      <c r="ES111" s="695"/>
      <c r="ET111" s="695"/>
      <c r="EU111" s="695"/>
      <c r="EV111" s="695"/>
      <c r="EW111" s="695"/>
      <c r="EX111" s="695"/>
      <c r="EY111" s="695"/>
      <c r="EZ111" s="695"/>
      <c r="FA111" s="695"/>
      <c r="FB111" s="695"/>
      <c r="FC111" s="695"/>
      <c r="FD111" s="695"/>
      <c r="FE111" s="695"/>
      <c r="FF111" s="695"/>
      <c r="FG111" s="695"/>
      <c r="FH111" s="695"/>
      <c r="FI111" s="695"/>
      <c r="FJ111" s="695"/>
      <c r="FK111" s="695"/>
      <c r="FL111" s="695"/>
      <c r="FM111" s="695"/>
      <c r="FN111" s="695"/>
      <c r="FO111" s="695"/>
      <c r="FP111" s="695"/>
      <c r="FQ111" s="695"/>
      <c r="FR111" s="695"/>
      <c r="FS111" s="695"/>
      <c r="FT111" s="695"/>
      <c r="FU111" s="695"/>
      <c r="FV111" s="695"/>
      <c r="FW111" s="695"/>
      <c r="FX111" s="695"/>
      <c r="FY111" s="695"/>
      <c r="FZ111" s="695"/>
      <c r="GA111" s="695"/>
      <c r="GB111" s="695"/>
      <c r="GC111" s="695"/>
      <c r="GD111" s="695"/>
      <c r="GE111" s="695"/>
      <c r="GF111" s="695"/>
      <c r="GG111" s="695"/>
      <c r="GH111" s="695"/>
      <c r="GI111" s="695"/>
      <c r="GJ111" s="695"/>
      <c r="GK111" s="695"/>
      <c r="GL111" s="695"/>
      <c r="GM111" s="695"/>
      <c r="GN111" s="695"/>
    </row>
    <row r="112" spans="1:196" s="35" customFormat="1" ht="14.4">
      <c r="A112" s="695"/>
      <c r="B112" s="695"/>
      <c r="C112" s="883" t="s">
        <v>774</v>
      </c>
      <c r="D112" s="883" t="s">
        <v>791</v>
      </c>
      <c r="E112" s="883" t="s">
        <v>794</v>
      </c>
      <c r="F112" s="883" t="s">
        <v>798</v>
      </c>
      <c r="G112" s="881"/>
      <c r="H112" s="881">
        <v>1</v>
      </c>
      <c r="I112" s="881">
        <v>1</v>
      </c>
      <c r="J112" s="579" t="s">
        <v>796</v>
      </c>
      <c r="O112" s="35" t="s">
        <v>1117</v>
      </c>
      <c r="S112" s="695"/>
      <c r="T112" s="695"/>
      <c r="U112" s="695"/>
      <c r="V112" s="695"/>
      <c r="W112" s="695"/>
      <c r="X112" s="695"/>
      <c r="Y112" s="695"/>
      <c r="Z112" s="695"/>
      <c r="AA112" s="695"/>
      <c r="AB112" s="695"/>
      <c r="AC112" s="695"/>
      <c r="AD112" s="695"/>
      <c r="AE112" s="695"/>
      <c r="AF112" s="695"/>
      <c r="AG112" s="695"/>
      <c r="AH112" s="695"/>
      <c r="AI112" s="695"/>
      <c r="AJ112" s="695"/>
      <c r="AK112" s="695"/>
      <c r="AL112" s="695"/>
      <c r="AM112" s="695"/>
      <c r="AN112" s="695"/>
      <c r="AO112" s="695"/>
      <c r="AP112" s="695"/>
      <c r="AQ112" s="695"/>
      <c r="AR112" s="695"/>
      <c r="AS112" s="695"/>
      <c r="AT112" s="695"/>
      <c r="AU112" s="695"/>
      <c r="AV112" s="695"/>
      <c r="AW112" s="695"/>
      <c r="AX112" s="695"/>
      <c r="AY112" s="695"/>
      <c r="AZ112" s="695"/>
      <c r="BA112" s="695"/>
      <c r="BB112" s="695"/>
      <c r="BC112" s="695"/>
      <c r="BD112" s="695"/>
      <c r="BE112" s="695"/>
      <c r="BF112" s="695"/>
      <c r="BG112" s="695"/>
      <c r="BH112" s="695"/>
      <c r="BI112" s="695"/>
      <c r="BJ112" s="695"/>
      <c r="BK112" s="695"/>
      <c r="BL112" s="695"/>
      <c r="BM112" s="695"/>
      <c r="BN112" s="695"/>
      <c r="BO112" s="695"/>
      <c r="BP112" s="695"/>
      <c r="BQ112" s="695"/>
      <c r="BR112" s="695"/>
      <c r="BS112" s="695"/>
      <c r="BT112" s="695"/>
      <c r="BU112" s="695"/>
      <c r="BV112" s="695"/>
      <c r="BW112" s="695"/>
      <c r="BX112" s="695"/>
      <c r="BY112" s="695"/>
      <c r="BZ112" s="695"/>
      <c r="CA112" s="695"/>
      <c r="CB112" s="695"/>
      <c r="CC112" s="695"/>
      <c r="CD112" s="695"/>
      <c r="CE112" s="695"/>
      <c r="CF112" s="695"/>
      <c r="CG112" s="695"/>
      <c r="CH112" s="695"/>
      <c r="CI112" s="695"/>
      <c r="CJ112" s="695"/>
      <c r="CK112" s="695"/>
      <c r="CL112" s="695"/>
      <c r="CM112" s="695"/>
      <c r="CN112" s="695"/>
      <c r="CO112" s="695"/>
      <c r="CP112" s="695"/>
      <c r="CQ112" s="695"/>
      <c r="CR112" s="695"/>
      <c r="CS112" s="695"/>
      <c r="CT112" s="695"/>
      <c r="CU112" s="695"/>
      <c r="CV112" s="695"/>
      <c r="CW112" s="695"/>
      <c r="CX112" s="695"/>
      <c r="CY112" s="695"/>
      <c r="CZ112" s="695"/>
      <c r="DA112" s="695"/>
      <c r="DB112" s="695"/>
      <c r="DC112" s="695"/>
      <c r="DD112" s="695"/>
      <c r="DE112" s="695"/>
      <c r="DF112" s="695"/>
      <c r="DG112" s="695"/>
      <c r="DH112" s="695"/>
      <c r="DI112" s="695"/>
      <c r="DJ112" s="695"/>
      <c r="DK112" s="695"/>
      <c r="DL112" s="695"/>
      <c r="DM112" s="695"/>
      <c r="DN112" s="695"/>
      <c r="DO112" s="695"/>
      <c r="DP112" s="695"/>
      <c r="DQ112" s="695"/>
      <c r="DR112" s="695"/>
      <c r="DS112" s="695"/>
      <c r="DT112" s="695"/>
      <c r="DU112" s="695"/>
      <c r="DV112" s="695"/>
      <c r="DW112" s="695"/>
      <c r="DX112" s="695"/>
      <c r="DY112" s="695"/>
      <c r="DZ112" s="695"/>
      <c r="EA112" s="695"/>
      <c r="EB112" s="695"/>
      <c r="EC112" s="695"/>
      <c r="ED112" s="695"/>
      <c r="EE112" s="695"/>
      <c r="EF112" s="695"/>
      <c r="EG112" s="695"/>
      <c r="EH112" s="695"/>
      <c r="EI112" s="695"/>
      <c r="EJ112" s="695"/>
      <c r="EK112" s="695"/>
      <c r="EL112" s="695"/>
      <c r="EM112" s="695"/>
      <c r="EN112" s="695"/>
      <c r="EO112" s="695"/>
      <c r="EP112" s="695"/>
      <c r="EQ112" s="695"/>
      <c r="ER112" s="695"/>
      <c r="ES112" s="695"/>
      <c r="ET112" s="695"/>
      <c r="EU112" s="695"/>
      <c r="EV112" s="695"/>
      <c r="EW112" s="695"/>
      <c r="EX112" s="695"/>
      <c r="EY112" s="695"/>
      <c r="EZ112" s="695"/>
      <c r="FA112" s="695"/>
      <c r="FB112" s="695"/>
      <c r="FC112" s="695"/>
      <c r="FD112" s="695"/>
      <c r="FE112" s="695"/>
      <c r="FF112" s="695"/>
      <c r="FG112" s="695"/>
      <c r="FH112" s="695"/>
      <c r="FI112" s="695"/>
      <c r="FJ112" s="695"/>
      <c r="FK112" s="695"/>
      <c r="FL112" s="695"/>
      <c r="FM112" s="695"/>
      <c r="FN112" s="695"/>
      <c r="FO112" s="695"/>
      <c r="FP112" s="695"/>
      <c r="FQ112" s="695"/>
      <c r="FR112" s="695"/>
      <c r="FS112" s="695"/>
      <c r="FT112" s="695"/>
      <c r="FU112" s="695"/>
      <c r="FV112" s="695"/>
      <c r="FW112" s="695"/>
      <c r="FX112" s="695"/>
      <c r="FY112" s="695"/>
      <c r="FZ112" s="695"/>
      <c r="GA112" s="695"/>
      <c r="GB112" s="695"/>
      <c r="GC112" s="695"/>
      <c r="GD112" s="695"/>
      <c r="GE112" s="695"/>
      <c r="GF112" s="695"/>
      <c r="GG112" s="695"/>
      <c r="GH112" s="695"/>
      <c r="GI112" s="695"/>
      <c r="GJ112" s="695"/>
      <c r="GK112" s="695"/>
      <c r="GL112" s="695"/>
      <c r="GM112" s="695"/>
      <c r="GN112" s="695"/>
    </row>
    <row r="113" spans="1:196" s="35" customFormat="1" ht="14.4">
      <c r="A113" s="695"/>
      <c r="B113" s="695"/>
      <c r="C113" s="884" t="s">
        <v>797</v>
      </c>
      <c r="D113" s="884" t="s">
        <v>797</v>
      </c>
      <c r="E113" s="884" t="s">
        <v>797</v>
      </c>
      <c r="F113" s="884"/>
      <c r="G113" s="882"/>
      <c r="H113" s="882"/>
      <c r="I113" s="882"/>
      <c r="J113" s="579" t="s">
        <v>848</v>
      </c>
      <c r="O113" s="35" t="s">
        <v>797</v>
      </c>
      <c r="S113" s="695"/>
      <c r="T113" s="695"/>
      <c r="U113" s="695"/>
      <c r="V113" s="695"/>
      <c r="W113" s="695"/>
      <c r="X113" s="695"/>
      <c r="Y113" s="695"/>
      <c r="Z113" s="695"/>
      <c r="AA113" s="695"/>
      <c r="AB113" s="695"/>
      <c r="AC113" s="695"/>
      <c r="AD113" s="695"/>
      <c r="AE113" s="695"/>
      <c r="AF113" s="695"/>
      <c r="AG113" s="695"/>
      <c r="AH113" s="695"/>
      <c r="AI113" s="695"/>
      <c r="AJ113" s="695"/>
      <c r="AK113" s="695"/>
      <c r="AL113" s="695"/>
      <c r="AM113" s="695"/>
      <c r="AN113" s="695"/>
      <c r="AO113" s="695"/>
      <c r="AP113" s="695"/>
      <c r="AQ113" s="695"/>
      <c r="AR113" s="695"/>
      <c r="AS113" s="695"/>
      <c r="AT113" s="695"/>
      <c r="AU113" s="695"/>
      <c r="AV113" s="695"/>
      <c r="AW113" s="695"/>
      <c r="AX113" s="695"/>
      <c r="AY113" s="695"/>
      <c r="AZ113" s="695"/>
      <c r="BA113" s="695"/>
      <c r="BB113" s="695"/>
      <c r="BC113" s="695"/>
      <c r="BD113" s="695"/>
      <c r="BE113" s="695"/>
      <c r="BF113" s="695"/>
      <c r="BG113" s="695"/>
      <c r="BH113" s="695"/>
      <c r="BI113" s="695"/>
      <c r="BJ113" s="695"/>
      <c r="BK113" s="695"/>
      <c r="BL113" s="695"/>
      <c r="BM113" s="695"/>
      <c r="BN113" s="695"/>
      <c r="BO113" s="695"/>
      <c r="BP113" s="695"/>
      <c r="BQ113" s="695"/>
      <c r="BR113" s="695"/>
      <c r="BS113" s="695"/>
      <c r="BT113" s="695"/>
      <c r="BU113" s="695"/>
      <c r="BV113" s="695"/>
      <c r="BW113" s="695"/>
      <c r="BX113" s="695"/>
      <c r="BY113" s="695"/>
      <c r="BZ113" s="695"/>
      <c r="CA113" s="695"/>
      <c r="CB113" s="695"/>
      <c r="CC113" s="695"/>
      <c r="CD113" s="695"/>
      <c r="CE113" s="695"/>
      <c r="CF113" s="695"/>
      <c r="CG113" s="695"/>
      <c r="CH113" s="695"/>
      <c r="CI113" s="695"/>
      <c r="CJ113" s="695"/>
      <c r="CK113" s="695"/>
      <c r="CL113" s="695"/>
      <c r="CM113" s="695"/>
      <c r="CN113" s="695"/>
      <c r="CO113" s="695"/>
      <c r="CP113" s="695"/>
      <c r="CQ113" s="695"/>
      <c r="CR113" s="695"/>
      <c r="CS113" s="695"/>
      <c r="CT113" s="695"/>
      <c r="CU113" s="695"/>
      <c r="CV113" s="695"/>
      <c r="CW113" s="695"/>
      <c r="CX113" s="695"/>
      <c r="CY113" s="695"/>
      <c r="CZ113" s="695"/>
      <c r="DA113" s="695"/>
      <c r="DB113" s="695"/>
      <c r="DC113" s="695"/>
      <c r="DD113" s="695"/>
      <c r="DE113" s="695"/>
      <c r="DF113" s="695"/>
      <c r="DG113" s="695"/>
      <c r="DH113" s="695"/>
      <c r="DI113" s="695"/>
      <c r="DJ113" s="695"/>
      <c r="DK113" s="695"/>
      <c r="DL113" s="695"/>
      <c r="DM113" s="695"/>
      <c r="DN113" s="695"/>
      <c r="DO113" s="695"/>
      <c r="DP113" s="695"/>
      <c r="DQ113" s="695"/>
      <c r="DR113" s="695"/>
      <c r="DS113" s="695"/>
      <c r="DT113" s="695"/>
      <c r="DU113" s="695"/>
      <c r="DV113" s="695"/>
      <c r="DW113" s="695"/>
      <c r="DX113" s="695"/>
      <c r="DY113" s="695"/>
      <c r="DZ113" s="695"/>
      <c r="EA113" s="695"/>
      <c r="EB113" s="695"/>
      <c r="EC113" s="695"/>
      <c r="ED113" s="695"/>
      <c r="EE113" s="695"/>
      <c r="EF113" s="695"/>
      <c r="EG113" s="695"/>
      <c r="EH113" s="695"/>
      <c r="EI113" s="695"/>
      <c r="EJ113" s="695"/>
      <c r="EK113" s="695"/>
      <c r="EL113" s="695"/>
      <c r="EM113" s="695"/>
      <c r="EN113" s="695"/>
      <c r="EO113" s="695"/>
      <c r="EP113" s="695"/>
      <c r="EQ113" s="695"/>
      <c r="ER113" s="695"/>
      <c r="ES113" s="695"/>
      <c r="ET113" s="695"/>
      <c r="EU113" s="695"/>
      <c r="EV113" s="695"/>
      <c r="EW113" s="695"/>
      <c r="EX113" s="695"/>
      <c r="EY113" s="695"/>
      <c r="EZ113" s="695"/>
      <c r="FA113" s="695"/>
      <c r="FB113" s="695"/>
      <c r="FC113" s="695"/>
      <c r="FD113" s="695"/>
      <c r="FE113" s="695"/>
      <c r="FF113" s="695"/>
      <c r="FG113" s="695"/>
      <c r="FH113" s="695"/>
      <c r="FI113" s="695"/>
      <c r="FJ113" s="695"/>
      <c r="FK113" s="695"/>
      <c r="FL113" s="695"/>
      <c r="FM113" s="695"/>
      <c r="FN113" s="695"/>
      <c r="FO113" s="695"/>
      <c r="FP113" s="695"/>
      <c r="FQ113" s="695"/>
      <c r="FR113" s="695"/>
      <c r="FS113" s="695"/>
      <c r="FT113" s="695"/>
      <c r="FU113" s="695"/>
      <c r="FV113" s="695"/>
      <c r="FW113" s="695"/>
      <c r="FX113" s="695"/>
      <c r="FY113" s="695"/>
      <c r="FZ113" s="695"/>
      <c r="GA113" s="695"/>
      <c r="GB113" s="695"/>
      <c r="GC113" s="695"/>
      <c r="GD113" s="695"/>
      <c r="GE113" s="695"/>
      <c r="GF113" s="695"/>
      <c r="GG113" s="695"/>
      <c r="GH113" s="695"/>
      <c r="GI113" s="695"/>
      <c r="GJ113" s="695"/>
      <c r="GK113" s="695"/>
      <c r="GL113" s="695"/>
      <c r="GM113" s="695"/>
      <c r="GN113" s="695"/>
    </row>
    <row r="114" spans="1:196" s="35" customFormat="1" ht="14.4">
      <c r="A114" s="695"/>
      <c r="B114" s="695"/>
      <c r="C114" s="579" t="s">
        <v>774</v>
      </c>
      <c r="D114" s="579" t="s">
        <v>799</v>
      </c>
      <c r="E114" s="579" t="s">
        <v>792</v>
      </c>
      <c r="F114" s="579" t="s">
        <v>852</v>
      </c>
      <c r="G114" s="700">
        <v>0.99998670000000001</v>
      </c>
      <c r="H114" s="700"/>
      <c r="I114" s="700">
        <v>0.99998670000000001</v>
      </c>
      <c r="J114" s="579"/>
      <c r="O114" s="35" t="s">
        <v>1116</v>
      </c>
      <c r="S114" s="695"/>
      <c r="T114" s="695"/>
      <c r="U114" s="695"/>
      <c r="V114" s="695"/>
      <c r="W114" s="695"/>
      <c r="X114" s="695"/>
      <c r="Y114" s="695"/>
      <c r="Z114" s="695"/>
      <c r="AA114" s="695"/>
      <c r="AB114" s="695"/>
      <c r="AC114" s="695"/>
      <c r="AD114" s="695"/>
      <c r="AE114" s="695"/>
      <c r="AF114" s="695"/>
      <c r="AG114" s="695"/>
      <c r="AH114" s="695"/>
      <c r="AI114" s="695"/>
      <c r="AJ114" s="695"/>
      <c r="AK114" s="695"/>
      <c r="AL114" s="695"/>
      <c r="AM114" s="695"/>
      <c r="AN114" s="695"/>
      <c r="AO114" s="695"/>
      <c r="AP114" s="695"/>
      <c r="AQ114" s="695"/>
      <c r="AR114" s="695"/>
      <c r="AS114" s="695"/>
      <c r="AT114" s="695"/>
      <c r="AU114" s="695"/>
      <c r="AV114" s="695"/>
      <c r="AW114" s="695"/>
      <c r="AX114" s="695"/>
      <c r="AY114" s="695"/>
      <c r="AZ114" s="695"/>
      <c r="BA114" s="695"/>
      <c r="BB114" s="695"/>
      <c r="BC114" s="695"/>
      <c r="BD114" s="695"/>
      <c r="BE114" s="695"/>
      <c r="BF114" s="695"/>
      <c r="BG114" s="695"/>
      <c r="BH114" s="695"/>
      <c r="BI114" s="695"/>
      <c r="BJ114" s="695"/>
      <c r="BK114" s="695"/>
      <c r="BL114" s="695"/>
      <c r="BM114" s="695"/>
      <c r="BN114" s="695"/>
      <c r="BO114" s="695"/>
      <c r="BP114" s="695"/>
      <c r="BQ114" s="695"/>
      <c r="BR114" s="695"/>
      <c r="BS114" s="695"/>
      <c r="BT114" s="695"/>
      <c r="BU114" s="695"/>
      <c r="BV114" s="695"/>
      <c r="BW114" s="695"/>
      <c r="BX114" s="695"/>
      <c r="BY114" s="695"/>
      <c r="BZ114" s="695"/>
      <c r="CA114" s="695"/>
      <c r="CB114" s="695"/>
      <c r="CC114" s="695"/>
      <c r="CD114" s="695"/>
      <c r="CE114" s="695"/>
      <c r="CF114" s="695"/>
      <c r="CG114" s="695"/>
      <c r="CH114" s="695"/>
      <c r="CI114" s="695"/>
      <c r="CJ114" s="695"/>
      <c r="CK114" s="695"/>
      <c r="CL114" s="695"/>
      <c r="CM114" s="695"/>
      <c r="CN114" s="695"/>
      <c r="CO114" s="695"/>
      <c r="CP114" s="695"/>
      <c r="CQ114" s="695"/>
      <c r="CR114" s="695"/>
      <c r="CS114" s="695"/>
      <c r="CT114" s="695"/>
      <c r="CU114" s="695"/>
      <c r="CV114" s="695"/>
      <c r="CW114" s="695"/>
      <c r="CX114" s="695"/>
      <c r="CY114" s="695"/>
      <c r="CZ114" s="695"/>
      <c r="DA114" s="695"/>
      <c r="DB114" s="695"/>
      <c r="DC114" s="695"/>
      <c r="DD114" s="695"/>
      <c r="DE114" s="695"/>
      <c r="DF114" s="695"/>
      <c r="DG114" s="695"/>
      <c r="DH114" s="695"/>
      <c r="DI114" s="695"/>
      <c r="DJ114" s="695"/>
      <c r="DK114" s="695"/>
      <c r="DL114" s="695"/>
      <c r="DM114" s="695"/>
      <c r="DN114" s="695"/>
      <c r="DO114" s="695"/>
      <c r="DP114" s="695"/>
      <c r="DQ114" s="695"/>
      <c r="DR114" s="695"/>
      <c r="DS114" s="695"/>
      <c r="DT114" s="695"/>
      <c r="DU114" s="695"/>
      <c r="DV114" s="695"/>
      <c r="DW114" s="695"/>
      <c r="DX114" s="695"/>
      <c r="DY114" s="695"/>
      <c r="DZ114" s="695"/>
      <c r="EA114" s="695"/>
      <c r="EB114" s="695"/>
      <c r="EC114" s="695"/>
      <c r="ED114" s="695"/>
      <c r="EE114" s="695"/>
      <c r="EF114" s="695"/>
      <c r="EG114" s="695"/>
      <c r="EH114" s="695"/>
      <c r="EI114" s="695"/>
      <c r="EJ114" s="695"/>
      <c r="EK114" s="695"/>
      <c r="EL114" s="695"/>
      <c r="EM114" s="695"/>
      <c r="EN114" s="695"/>
      <c r="EO114" s="695"/>
      <c r="EP114" s="695"/>
      <c r="EQ114" s="695"/>
      <c r="ER114" s="695"/>
      <c r="ES114" s="695"/>
      <c r="ET114" s="695"/>
      <c r="EU114" s="695"/>
      <c r="EV114" s="695"/>
      <c r="EW114" s="695"/>
      <c r="EX114" s="695"/>
      <c r="EY114" s="695"/>
      <c r="EZ114" s="695"/>
      <c r="FA114" s="695"/>
      <c r="FB114" s="695"/>
      <c r="FC114" s="695"/>
      <c r="FD114" s="695"/>
      <c r="FE114" s="695"/>
      <c r="FF114" s="695"/>
      <c r="FG114" s="695"/>
      <c r="FH114" s="695"/>
      <c r="FI114" s="695"/>
      <c r="FJ114" s="695"/>
      <c r="FK114" s="695"/>
      <c r="FL114" s="695"/>
      <c r="FM114" s="695"/>
      <c r="FN114" s="695"/>
      <c r="FO114" s="695"/>
      <c r="FP114" s="695"/>
      <c r="FQ114" s="695"/>
      <c r="FR114" s="695"/>
      <c r="FS114" s="695"/>
      <c r="FT114" s="695"/>
      <c r="FU114" s="695"/>
      <c r="FV114" s="695"/>
      <c r="FW114" s="695"/>
      <c r="FX114" s="695"/>
      <c r="FY114" s="695"/>
      <c r="FZ114" s="695"/>
      <c r="GA114" s="695"/>
      <c r="GB114" s="695"/>
      <c r="GC114" s="695"/>
      <c r="GD114" s="695"/>
      <c r="GE114" s="695"/>
      <c r="GF114" s="695"/>
      <c r="GG114" s="695"/>
      <c r="GH114" s="695"/>
      <c r="GI114" s="695"/>
      <c r="GJ114" s="695"/>
      <c r="GK114" s="695"/>
      <c r="GL114" s="695"/>
      <c r="GM114" s="695"/>
      <c r="GN114" s="695"/>
    </row>
    <row r="115" spans="1:196" s="35" customFormat="1" ht="14.4">
      <c r="A115" s="695"/>
      <c r="B115" s="695"/>
      <c r="C115" s="883" t="s">
        <v>780</v>
      </c>
      <c r="D115" s="883" t="s">
        <v>799</v>
      </c>
      <c r="E115" s="883" t="s">
        <v>800</v>
      </c>
      <c r="F115" s="883" t="s">
        <v>872</v>
      </c>
      <c r="G115" s="881"/>
      <c r="H115" s="881">
        <v>9.5398296739199973E-2</v>
      </c>
      <c r="I115" s="881">
        <v>9.5398296739199973E-2</v>
      </c>
      <c r="J115" s="579" t="s">
        <v>806</v>
      </c>
      <c r="O115" s="35" t="s">
        <v>1115</v>
      </c>
      <c r="S115" s="695"/>
      <c r="T115" s="695"/>
      <c r="U115" s="695"/>
      <c r="V115" s="695"/>
      <c r="W115" s="695"/>
      <c r="X115" s="695"/>
      <c r="Y115" s="695"/>
      <c r="Z115" s="695"/>
      <c r="AA115" s="695"/>
      <c r="AB115" s="695"/>
      <c r="AC115" s="695"/>
      <c r="AD115" s="695"/>
      <c r="AE115" s="695"/>
      <c r="AF115" s="695"/>
      <c r="AG115" s="695"/>
      <c r="AH115" s="695"/>
      <c r="AI115" s="695"/>
      <c r="AJ115" s="695"/>
      <c r="AK115" s="695"/>
      <c r="AL115" s="695"/>
      <c r="AM115" s="695"/>
      <c r="AN115" s="695"/>
      <c r="AO115" s="695"/>
      <c r="AP115" s="695"/>
      <c r="AQ115" s="695"/>
      <c r="AR115" s="695"/>
      <c r="AS115" s="695"/>
      <c r="AT115" s="695"/>
      <c r="AU115" s="695"/>
      <c r="AV115" s="695"/>
      <c r="AW115" s="695"/>
      <c r="AX115" s="695"/>
      <c r="AY115" s="695"/>
      <c r="AZ115" s="695"/>
      <c r="BA115" s="695"/>
      <c r="BB115" s="695"/>
      <c r="BC115" s="695"/>
      <c r="BD115" s="695"/>
      <c r="BE115" s="695"/>
      <c r="BF115" s="695"/>
      <c r="BG115" s="695"/>
      <c r="BH115" s="695"/>
      <c r="BI115" s="695"/>
      <c r="BJ115" s="695"/>
      <c r="BK115" s="695"/>
      <c r="BL115" s="695"/>
      <c r="BM115" s="695"/>
      <c r="BN115" s="695"/>
      <c r="BO115" s="695"/>
      <c r="BP115" s="695"/>
      <c r="BQ115" s="695"/>
      <c r="BR115" s="695"/>
      <c r="BS115" s="695"/>
      <c r="BT115" s="695"/>
      <c r="BU115" s="695"/>
      <c r="BV115" s="695"/>
      <c r="BW115" s="695"/>
      <c r="BX115" s="695"/>
      <c r="BY115" s="695"/>
      <c r="BZ115" s="695"/>
      <c r="CA115" s="695"/>
      <c r="CB115" s="695"/>
      <c r="CC115" s="695"/>
      <c r="CD115" s="695"/>
      <c r="CE115" s="695"/>
      <c r="CF115" s="695"/>
      <c r="CG115" s="695"/>
      <c r="CH115" s="695"/>
      <c r="CI115" s="695"/>
      <c r="CJ115" s="695"/>
      <c r="CK115" s="695"/>
      <c r="CL115" s="695"/>
      <c r="CM115" s="695"/>
      <c r="CN115" s="695"/>
      <c r="CO115" s="695"/>
      <c r="CP115" s="695"/>
      <c r="CQ115" s="695"/>
      <c r="CR115" s="695"/>
      <c r="CS115" s="695"/>
      <c r="CT115" s="695"/>
      <c r="CU115" s="695"/>
      <c r="CV115" s="695"/>
      <c r="CW115" s="695"/>
      <c r="CX115" s="695"/>
      <c r="CY115" s="695"/>
      <c r="CZ115" s="695"/>
      <c r="DA115" s="695"/>
      <c r="DB115" s="695"/>
      <c r="DC115" s="695"/>
      <c r="DD115" s="695"/>
      <c r="DE115" s="695"/>
      <c r="DF115" s="695"/>
      <c r="DG115" s="695"/>
      <c r="DH115" s="695"/>
      <c r="DI115" s="695"/>
      <c r="DJ115" s="695"/>
      <c r="DK115" s="695"/>
      <c r="DL115" s="695"/>
      <c r="DM115" s="695"/>
      <c r="DN115" s="695"/>
      <c r="DO115" s="695"/>
      <c r="DP115" s="695"/>
      <c r="DQ115" s="695"/>
      <c r="DR115" s="695"/>
      <c r="DS115" s="695"/>
      <c r="DT115" s="695"/>
      <c r="DU115" s="695"/>
      <c r="DV115" s="695"/>
      <c r="DW115" s="695"/>
      <c r="DX115" s="695"/>
      <c r="DY115" s="695"/>
      <c r="DZ115" s="695"/>
      <c r="EA115" s="695"/>
      <c r="EB115" s="695"/>
      <c r="EC115" s="695"/>
      <c r="ED115" s="695"/>
      <c r="EE115" s="695"/>
      <c r="EF115" s="695"/>
      <c r="EG115" s="695"/>
      <c r="EH115" s="695"/>
      <c r="EI115" s="695"/>
      <c r="EJ115" s="695"/>
      <c r="EK115" s="695"/>
      <c r="EL115" s="695"/>
      <c r="EM115" s="695"/>
      <c r="EN115" s="695"/>
      <c r="EO115" s="695"/>
      <c r="EP115" s="695"/>
      <c r="EQ115" s="695"/>
      <c r="ER115" s="695"/>
      <c r="ES115" s="695"/>
      <c r="ET115" s="695"/>
      <c r="EU115" s="695"/>
      <c r="EV115" s="695"/>
      <c r="EW115" s="695"/>
      <c r="EX115" s="695"/>
      <c r="EY115" s="695"/>
      <c r="EZ115" s="695"/>
      <c r="FA115" s="695"/>
      <c r="FB115" s="695"/>
      <c r="FC115" s="695"/>
      <c r="FD115" s="695"/>
      <c r="FE115" s="695"/>
      <c r="FF115" s="695"/>
      <c r="FG115" s="695"/>
      <c r="FH115" s="695"/>
      <c r="FI115" s="695"/>
      <c r="FJ115" s="695"/>
      <c r="FK115" s="695"/>
      <c r="FL115" s="695"/>
      <c r="FM115" s="695"/>
      <c r="FN115" s="695"/>
      <c r="FO115" s="695"/>
      <c r="FP115" s="695"/>
      <c r="FQ115" s="695"/>
      <c r="FR115" s="695"/>
      <c r="FS115" s="695"/>
      <c r="FT115" s="695"/>
      <c r="FU115" s="695"/>
      <c r="FV115" s="695"/>
      <c r="FW115" s="695"/>
      <c r="FX115" s="695"/>
      <c r="FY115" s="695"/>
      <c r="FZ115" s="695"/>
      <c r="GA115" s="695"/>
      <c r="GB115" s="695"/>
      <c r="GC115" s="695"/>
      <c r="GD115" s="695"/>
      <c r="GE115" s="695"/>
      <c r="GF115" s="695"/>
      <c r="GG115" s="695"/>
      <c r="GH115" s="695"/>
      <c r="GI115" s="695"/>
      <c r="GJ115" s="695"/>
      <c r="GK115" s="695"/>
      <c r="GL115" s="695"/>
      <c r="GM115" s="695"/>
      <c r="GN115" s="695"/>
    </row>
    <row r="116" spans="1:196" s="35" customFormat="1" ht="14.4">
      <c r="A116" s="695"/>
      <c r="B116" s="695"/>
      <c r="C116" s="885" t="s">
        <v>797</v>
      </c>
      <c r="D116" s="885" t="s">
        <v>797</v>
      </c>
      <c r="E116" s="885" t="s">
        <v>797</v>
      </c>
      <c r="F116" s="885"/>
      <c r="G116" s="886"/>
      <c r="H116" s="886"/>
      <c r="I116" s="886"/>
      <c r="J116" s="579" t="s">
        <v>811</v>
      </c>
      <c r="O116" s="35" t="s">
        <v>797</v>
      </c>
      <c r="S116" s="695"/>
      <c r="T116" s="695"/>
      <c r="U116" s="695"/>
      <c r="V116" s="695"/>
      <c r="W116" s="695"/>
      <c r="X116" s="695"/>
      <c r="Y116" s="695"/>
      <c r="Z116" s="695"/>
      <c r="AA116" s="695"/>
      <c r="AB116" s="695"/>
      <c r="AC116" s="695"/>
      <c r="AD116" s="695"/>
      <c r="AE116" s="695"/>
      <c r="AF116" s="695"/>
      <c r="AG116" s="695"/>
      <c r="AH116" s="695"/>
      <c r="AI116" s="695"/>
      <c r="AJ116" s="695"/>
      <c r="AK116" s="695"/>
      <c r="AL116" s="695"/>
      <c r="AM116" s="695"/>
      <c r="AN116" s="695"/>
      <c r="AO116" s="695"/>
      <c r="AP116" s="695"/>
      <c r="AQ116" s="695"/>
      <c r="AR116" s="695"/>
      <c r="AS116" s="695"/>
      <c r="AT116" s="695"/>
      <c r="AU116" s="695"/>
      <c r="AV116" s="695"/>
      <c r="AW116" s="695"/>
      <c r="AX116" s="695"/>
      <c r="AY116" s="695"/>
      <c r="AZ116" s="695"/>
      <c r="BA116" s="695"/>
      <c r="BB116" s="695"/>
      <c r="BC116" s="695"/>
      <c r="BD116" s="695"/>
      <c r="BE116" s="695"/>
      <c r="BF116" s="695"/>
      <c r="BG116" s="695"/>
      <c r="BH116" s="695"/>
      <c r="BI116" s="695"/>
      <c r="BJ116" s="695"/>
      <c r="BK116" s="695"/>
      <c r="BL116" s="695"/>
      <c r="BM116" s="695"/>
      <c r="BN116" s="695"/>
      <c r="BO116" s="695"/>
      <c r="BP116" s="695"/>
      <c r="BQ116" s="695"/>
      <c r="BR116" s="695"/>
      <c r="BS116" s="695"/>
      <c r="BT116" s="695"/>
      <c r="BU116" s="695"/>
      <c r="BV116" s="695"/>
      <c r="BW116" s="695"/>
      <c r="BX116" s="695"/>
      <c r="BY116" s="695"/>
      <c r="BZ116" s="695"/>
      <c r="CA116" s="695"/>
      <c r="CB116" s="695"/>
      <c r="CC116" s="695"/>
      <c r="CD116" s="695"/>
      <c r="CE116" s="695"/>
      <c r="CF116" s="695"/>
      <c r="CG116" s="695"/>
      <c r="CH116" s="695"/>
      <c r="CI116" s="695"/>
      <c r="CJ116" s="695"/>
      <c r="CK116" s="695"/>
      <c r="CL116" s="695"/>
      <c r="CM116" s="695"/>
      <c r="CN116" s="695"/>
      <c r="CO116" s="695"/>
      <c r="CP116" s="695"/>
      <c r="CQ116" s="695"/>
      <c r="CR116" s="695"/>
      <c r="CS116" s="695"/>
      <c r="CT116" s="695"/>
      <c r="CU116" s="695"/>
      <c r="CV116" s="695"/>
      <c r="CW116" s="695"/>
      <c r="CX116" s="695"/>
      <c r="CY116" s="695"/>
      <c r="CZ116" s="695"/>
      <c r="DA116" s="695"/>
      <c r="DB116" s="695"/>
      <c r="DC116" s="695"/>
      <c r="DD116" s="695"/>
      <c r="DE116" s="695"/>
      <c r="DF116" s="695"/>
      <c r="DG116" s="695"/>
      <c r="DH116" s="695"/>
      <c r="DI116" s="695"/>
      <c r="DJ116" s="695"/>
      <c r="DK116" s="695"/>
      <c r="DL116" s="695"/>
      <c r="DM116" s="695"/>
      <c r="DN116" s="695"/>
      <c r="DO116" s="695"/>
      <c r="DP116" s="695"/>
      <c r="DQ116" s="695"/>
      <c r="DR116" s="695"/>
      <c r="DS116" s="695"/>
      <c r="DT116" s="695"/>
      <c r="DU116" s="695"/>
      <c r="DV116" s="695"/>
      <c r="DW116" s="695"/>
      <c r="DX116" s="695"/>
      <c r="DY116" s="695"/>
      <c r="DZ116" s="695"/>
      <c r="EA116" s="695"/>
      <c r="EB116" s="695"/>
      <c r="EC116" s="695"/>
      <c r="ED116" s="695"/>
      <c r="EE116" s="695"/>
      <c r="EF116" s="695"/>
      <c r="EG116" s="695"/>
      <c r="EH116" s="695"/>
      <c r="EI116" s="695"/>
      <c r="EJ116" s="695"/>
      <c r="EK116" s="695"/>
      <c r="EL116" s="695"/>
      <c r="EM116" s="695"/>
      <c r="EN116" s="695"/>
      <c r="EO116" s="695"/>
      <c r="EP116" s="695"/>
      <c r="EQ116" s="695"/>
      <c r="ER116" s="695"/>
      <c r="ES116" s="695"/>
      <c r="ET116" s="695"/>
      <c r="EU116" s="695"/>
      <c r="EV116" s="695"/>
      <c r="EW116" s="695"/>
      <c r="EX116" s="695"/>
      <c r="EY116" s="695"/>
      <c r="EZ116" s="695"/>
      <c r="FA116" s="695"/>
      <c r="FB116" s="695"/>
      <c r="FC116" s="695"/>
      <c r="FD116" s="695"/>
      <c r="FE116" s="695"/>
      <c r="FF116" s="695"/>
      <c r="FG116" s="695"/>
      <c r="FH116" s="695"/>
      <c r="FI116" s="695"/>
      <c r="FJ116" s="695"/>
      <c r="FK116" s="695"/>
      <c r="FL116" s="695"/>
      <c r="FM116" s="695"/>
      <c r="FN116" s="695"/>
      <c r="FO116" s="695"/>
      <c r="FP116" s="695"/>
      <c r="FQ116" s="695"/>
      <c r="FR116" s="695"/>
      <c r="FS116" s="695"/>
      <c r="FT116" s="695"/>
      <c r="FU116" s="695"/>
      <c r="FV116" s="695"/>
      <c r="FW116" s="695"/>
      <c r="FX116" s="695"/>
      <c r="FY116" s="695"/>
      <c r="FZ116" s="695"/>
      <c r="GA116" s="695"/>
      <c r="GB116" s="695"/>
      <c r="GC116" s="695"/>
      <c r="GD116" s="695"/>
      <c r="GE116" s="695"/>
      <c r="GF116" s="695"/>
      <c r="GG116" s="695"/>
      <c r="GH116" s="695"/>
      <c r="GI116" s="695"/>
      <c r="GJ116" s="695"/>
      <c r="GK116" s="695"/>
      <c r="GL116" s="695"/>
      <c r="GM116" s="695"/>
      <c r="GN116" s="695"/>
    </row>
    <row r="117" spans="1:196" s="35" customFormat="1" ht="14.4">
      <c r="A117" s="695"/>
      <c r="B117" s="695"/>
      <c r="C117" s="885" t="s">
        <v>797</v>
      </c>
      <c r="D117" s="885" t="s">
        <v>797</v>
      </c>
      <c r="E117" s="885" t="s">
        <v>797</v>
      </c>
      <c r="F117" s="885"/>
      <c r="G117" s="886"/>
      <c r="H117" s="886"/>
      <c r="I117" s="886"/>
      <c r="J117" s="579" t="s">
        <v>807</v>
      </c>
      <c r="O117" s="35" t="s">
        <v>797</v>
      </c>
      <c r="S117" s="695"/>
      <c r="T117" s="695"/>
      <c r="U117" s="695"/>
      <c r="V117" s="695"/>
      <c r="W117" s="695"/>
      <c r="X117" s="695"/>
      <c r="Y117" s="695"/>
      <c r="Z117" s="695"/>
      <c r="AA117" s="695"/>
      <c r="AB117" s="695"/>
      <c r="AC117" s="695"/>
      <c r="AD117" s="695"/>
      <c r="AE117" s="695"/>
      <c r="AF117" s="695"/>
      <c r="AG117" s="695"/>
      <c r="AH117" s="695"/>
      <c r="AI117" s="695"/>
      <c r="AJ117" s="695"/>
      <c r="AK117" s="695"/>
      <c r="AL117" s="695"/>
      <c r="AM117" s="695"/>
      <c r="AN117" s="695"/>
      <c r="AO117" s="695"/>
      <c r="AP117" s="695"/>
      <c r="AQ117" s="695"/>
      <c r="AR117" s="695"/>
      <c r="AS117" s="695"/>
      <c r="AT117" s="695"/>
      <c r="AU117" s="695"/>
      <c r="AV117" s="695"/>
      <c r="AW117" s="695"/>
      <c r="AX117" s="695"/>
      <c r="AY117" s="695"/>
      <c r="AZ117" s="695"/>
      <c r="BA117" s="695"/>
      <c r="BB117" s="695"/>
      <c r="BC117" s="695"/>
      <c r="BD117" s="695"/>
      <c r="BE117" s="695"/>
      <c r="BF117" s="695"/>
      <c r="BG117" s="695"/>
      <c r="BH117" s="695"/>
      <c r="BI117" s="695"/>
      <c r="BJ117" s="695"/>
      <c r="BK117" s="695"/>
      <c r="BL117" s="695"/>
      <c r="BM117" s="695"/>
      <c r="BN117" s="695"/>
      <c r="BO117" s="695"/>
      <c r="BP117" s="695"/>
      <c r="BQ117" s="695"/>
      <c r="BR117" s="695"/>
      <c r="BS117" s="695"/>
      <c r="BT117" s="695"/>
      <c r="BU117" s="695"/>
      <c r="BV117" s="695"/>
      <c r="BW117" s="695"/>
      <c r="BX117" s="695"/>
      <c r="BY117" s="695"/>
      <c r="BZ117" s="695"/>
      <c r="CA117" s="695"/>
      <c r="CB117" s="695"/>
      <c r="CC117" s="695"/>
      <c r="CD117" s="695"/>
      <c r="CE117" s="695"/>
      <c r="CF117" s="695"/>
      <c r="CG117" s="695"/>
      <c r="CH117" s="695"/>
      <c r="CI117" s="695"/>
      <c r="CJ117" s="695"/>
      <c r="CK117" s="695"/>
      <c r="CL117" s="695"/>
      <c r="CM117" s="695"/>
      <c r="CN117" s="695"/>
      <c r="CO117" s="695"/>
      <c r="CP117" s="695"/>
      <c r="CQ117" s="695"/>
      <c r="CR117" s="695"/>
      <c r="CS117" s="695"/>
      <c r="CT117" s="695"/>
      <c r="CU117" s="695"/>
      <c r="CV117" s="695"/>
      <c r="CW117" s="695"/>
      <c r="CX117" s="695"/>
      <c r="CY117" s="695"/>
      <c r="CZ117" s="695"/>
      <c r="DA117" s="695"/>
      <c r="DB117" s="695"/>
      <c r="DC117" s="695"/>
      <c r="DD117" s="695"/>
      <c r="DE117" s="695"/>
      <c r="DF117" s="695"/>
      <c r="DG117" s="695"/>
      <c r="DH117" s="695"/>
      <c r="DI117" s="695"/>
      <c r="DJ117" s="695"/>
      <c r="DK117" s="695"/>
      <c r="DL117" s="695"/>
      <c r="DM117" s="695"/>
      <c r="DN117" s="695"/>
      <c r="DO117" s="695"/>
      <c r="DP117" s="695"/>
      <c r="DQ117" s="695"/>
      <c r="DR117" s="695"/>
      <c r="DS117" s="695"/>
      <c r="DT117" s="695"/>
      <c r="DU117" s="695"/>
      <c r="DV117" s="695"/>
      <c r="DW117" s="695"/>
      <c r="DX117" s="695"/>
      <c r="DY117" s="695"/>
      <c r="DZ117" s="695"/>
      <c r="EA117" s="695"/>
      <c r="EB117" s="695"/>
      <c r="EC117" s="695"/>
      <c r="ED117" s="695"/>
      <c r="EE117" s="695"/>
      <c r="EF117" s="695"/>
      <c r="EG117" s="695"/>
      <c r="EH117" s="695"/>
      <c r="EI117" s="695"/>
      <c r="EJ117" s="695"/>
      <c r="EK117" s="695"/>
      <c r="EL117" s="695"/>
      <c r="EM117" s="695"/>
      <c r="EN117" s="695"/>
      <c r="EO117" s="695"/>
      <c r="EP117" s="695"/>
      <c r="EQ117" s="695"/>
      <c r="ER117" s="695"/>
      <c r="ES117" s="695"/>
      <c r="ET117" s="695"/>
      <c r="EU117" s="695"/>
      <c r="EV117" s="695"/>
      <c r="EW117" s="695"/>
      <c r="EX117" s="695"/>
      <c r="EY117" s="695"/>
      <c r="EZ117" s="695"/>
      <c r="FA117" s="695"/>
      <c r="FB117" s="695"/>
      <c r="FC117" s="695"/>
      <c r="FD117" s="695"/>
      <c r="FE117" s="695"/>
      <c r="FF117" s="695"/>
      <c r="FG117" s="695"/>
      <c r="FH117" s="695"/>
      <c r="FI117" s="695"/>
      <c r="FJ117" s="695"/>
      <c r="FK117" s="695"/>
      <c r="FL117" s="695"/>
      <c r="FM117" s="695"/>
      <c r="FN117" s="695"/>
      <c r="FO117" s="695"/>
      <c r="FP117" s="695"/>
      <c r="FQ117" s="695"/>
      <c r="FR117" s="695"/>
      <c r="FS117" s="695"/>
      <c r="FT117" s="695"/>
      <c r="FU117" s="695"/>
      <c r="FV117" s="695"/>
      <c r="FW117" s="695"/>
      <c r="FX117" s="695"/>
      <c r="FY117" s="695"/>
      <c r="FZ117" s="695"/>
      <c r="GA117" s="695"/>
      <c r="GB117" s="695"/>
      <c r="GC117" s="695"/>
      <c r="GD117" s="695"/>
      <c r="GE117" s="695"/>
      <c r="GF117" s="695"/>
      <c r="GG117" s="695"/>
      <c r="GH117" s="695"/>
      <c r="GI117" s="695"/>
      <c r="GJ117" s="695"/>
      <c r="GK117" s="695"/>
      <c r="GL117" s="695"/>
      <c r="GM117" s="695"/>
      <c r="GN117" s="695"/>
    </row>
    <row r="118" spans="1:196" s="35" customFormat="1" ht="14.4">
      <c r="A118" s="695"/>
      <c r="B118" s="695"/>
      <c r="C118" s="885" t="s">
        <v>797</v>
      </c>
      <c r="D118" s="885" t="s">
        <v>797</v>
      </c>
      <c r="E118" s="885" t="s">
        <v>797</v>
      </c>
      <c r="F118" s="885"/>
      <c r="G118" s="886"/>
      <c r="H118" s="886"/>
      <c r="I118" s="886"/>
      <c r="J118" s="579" t="s">
        <v>812</v>
      </c>
      <c r="O118" s="35" t="s">
        <v>797</v>
      </c>
      <c r="S118" s="695"/>
      <c r="T118" s="695"/>
      <c r="U118" s="695"/>
      <c r="V118" s="695"/>
      <c r="W118" s="695"/>
      <c r="X118" s="695"/>
      <c r="Y118" s="695"/>
      <c r="Z118" s="695"/>
      <c r="AA118" s="695"/>
      <c r="AB118" s="695"/>
      <c r="AC118" s="695"/>
      <c r="AD118" s="695"/>
      <c r="AE118" s="695"/>
      <c r="AF118" s="695"/>
      <c r="AG118" s="695"/>
      <c r="AH118" s="695"/>
      <c r="AI118" s="695"/>
      <c r="AJ118" s="695"/>
      <c r="AK118" s="695"/>
      <c r="AL118" s="695"/>
      <c r="AM118" s="695"/>
      <c r="AN118" s="695"/>
      <c r="AO118" s="695"/>
      <c r="AP118" s="695"/>
      <c r="AQ118" s="695"/>
      <c r="AR118" s="695"/>
      <c r="AS118" s="695"/>
      <c r="AT118" s="695"/>
      <c r="AU118" s="695"/>
      <c r="AV118" s="695"/>
      <c r="AW118" s="695"/>
      <c r="AX118" s="695"/>
      <c r="AY118" s="695"/>
      <c r="AZ118" s="695"/>
      <c r="BA118" s="695"/>
      <c r="BB118" s="695"/>
      <c r="BC118" s="695"/>
      <c r="BD118" s="695"/>
      <c r="BE118" s="695"/>
      <c r="BF118" s="695"/>
      <c r="BG118" s="695"/>
      <c r="BH118" s="695"/>
      <c r="BI118" s="695"/>
      <c r="BJ118" s="695"/>
      <c r="BK118" s="695"/>
      <c r="BL118" s="695"/>
      <c r="BM118" s="695"/>
      <c r="BN118" s="695"/>
      <c r="BO118" s="695"/>
      <c r="BP118" s="695"/>
      <c r="BQ118" s="695"/>
      <c r="BR118" s="695"/>
      <c r="BS118" s="695"/>
      <c r="BT118" s="695"/>
      <c r="BU118" s="695"/>
      <c r="BV118" s="695"/>
      <c r="BW118" s="695"/>
      <c r="BX118" s="695"/>
      <c r="BY118" s="695"/>
      <c r="BZ118" s="695"/>
      <c r="CA118" s="695"/>
      <c r="CB118" s="695"/>
      <c r="CC118" s="695"/>
      <c r="CD118" s="695"/>
      <c r="CE118" s="695"/>
      <c r="CF118" s="695"/>
      <c r="CG118" s="695"/>
      <c r="CH118" s="695"/>
      <c r="CI118" s="695"/>
      <c r="CJ118" s="695"/>
      <c r="CK118" s="695"/>
      <c r="CL118" s="695"/>
      <c r="CM118" s="695"/>
      <c r="CN118" s="695"/>
      <c r="CO118" s="695"/>
      <c r="CP118" s="695"/>
      <c r="CQ118" s="695"/>
      <c r="CR118" s="695"/>
      <c r="CS118" s="695"/>
      <c r="CT118" s="695"/>
      <c r="CU118" s="695"/>
      <c r="CV118" s="695"/>
      <c r="CW118" s="695"/>
      <c r="CX118" s="695"/>
      <c r="CY118" s="695"/>
      <c r="CZ118" s="695"/>
      <c r="DA118" s="695"/>
      <c r="DB118" s="695"/>
      <c r="DC118" s="695"/>
      <c r="DD118" s="695"/>
      <c r="DE118" s="695"/>
      <c r="DF118" s="695"/>
      <c r="DG118" s="695"/>
      <c r="DH118" s="695"/>
      <c r="DI118" s="695"/>
      <c r="DJ118" s="695"/>
      <c r="DK118" s="695"/>
      <c r="DL118" s="695"/>
      <c r="DM118" s="695"/>
      <c r="DN118" s="695"/>
      <c r="DO118" s="695"/>
      <c r="DP118" s="695"/>
      <c r="DQ118" s="695"/>
      <c r="DR118" s="695"/>
      <c r="DS118" s="695"/>
      <c r="DT118" s="695"/>
      <c r="DU118" s="695"/>
      <c r="DV118" s="695"/>
      <c r="DW118" s="695"/>
      <c r="DX118" s="695"/>
      <c r="DY118" s="695"/>
      <c r="DZ118" s="695"/>
      <c r="EA118" s="695"/>
      <c r="EB118" s="695"/>
      <c r="EC118" s="695"/>
      <c r="ED118" s="695"/>
      <c r="EE118" s="695"/>
      <c r="EF118" s="695"/>
      <c r="EG118" s="695"/>
      <c r="EH118" s="695"/>
      <c r="EI118" s="695"/>
      <c r="EJ118" s="695"/>
      <c r="EK118" s="695"/>
      <c r="EL118" s="695"/>
      <c r="EM118" s="695"/>
      <c r="EN118" s="695"/>
      <c r="EO118" s="695"/>
      <c r="EP118" s="695"/>
      <c r="EQ118" s="695"/>
      <c r="ER118" s="695"/>
      <c r="ES118" s="695"/>
      <c r="ET118" s="695"/>
      <c r="EU118" s="695"/>
      <c r="EV118" s="695"/>
      <c r="EW118" s="695"/>
      <c r="EX118" s="695"/>
      <c r="EY118" s="695"/>
      <c r="EZ118" s="695"/>
      <c r="FA118" s="695"/>
      <c r="FB118" s="695"/>
      <c r="FC118" s="695"/>
      <c r="FD118" s="695"/>
      <c r="FE118" s="695"/>
      <c r="FF118" s="695"/>
      <c r="FG118" s="695"/>
      <c r="FH118" s="695"/>
      <c r="FI118" s="695"/>
      <c r="FJ118" s="695"/>
      <c r="FK118" s="695"/>
      <c r="FL118" s="695"/>
      <c r="FM118" s="695"/>
      <c r="FN118" s="695"/>
      <c r="FO118" s="695"/>
      <c r="FP118" s="695"/>
      <c r="FQ118" s="695"/>
      <c r="FR118" s="695"/>
      <c r="FS118" s="695"/>
      <c r="FT118" s="695"/>
      <c r="FU118" s="695"/>
      <c r="FV118" s="695"/>
      <c r="FW118" s="695"/>
      <c r="FX118" s="695"/>
      <c r="FY118" s="695"/>
      <c r="FZ118" s="695"/>
      <c r="GA118" s="695"/>
      <c r="GB118" s="695"/>
      <c r="GC118" s="695"/>
      <c r="GD118" s="695"/>
      <c r="GE118" s="695"/>
      <c r="GF118" s="695"/>
      <c r="GG118" s="695"/>
      <c r="GH118" s="695"/>
      <c r="GI118" s="695"/>
      <c r="GJ118" s="695"/>
      <c r="GK118" s="695"/>
      <c r="GL118" s="695"/>
      <c r="GM118" s="695"/>
      <c r="GN118" s="695"/>
    </row>
    <row r="119" spans="1:196" s="35" customFormat="1" ht="14.4">
      <c r="A119" s="695"/>
      <c r="B119" s="695"/>
      <c r="C119" s="885" t="s">
        <v>797</v>
      </c>
      <c r="D119" s="885" t="s">
        <v>797</v>
      </c>
      <c r="E119" s="885" t="s">
        <v>797</v>
      </c>
      <c r="F119" s="885"/>
      <c r="G119" s="886"/>
      <c r="H119" s="886"/>
      <c r="I119" s="886"/>
      <c r="J119" s="579" t="s">
        <v>839</v>
      </c>
      <c r="O119" s="35" t="s">
        <v>797</v>
      </c>
      <c r="S119" s="695"/>
      <c r="T119" s="695"/>
      <c r="U119" s="695"/>
      <c r="V119" s="695"/>
      <c r="W119" s="695"/>
      <c r="X119" s="695"/>
      <c r="Y119" s="695"/>
      <c r="Z119" s="695"/>
      <c r="AA119" s="695"/>
      <c r="AB119" s="695"/>
      <c r="AC119" s="695"/>
      <c r="AD119" s="695"/>
      <c r="AE119" s="695"/>
      <c r="AF119" s="695"/>
      <c r="AG119" s="695"/>
      <c r="AH119" s="695"/>
      <c r="AI119" s="695"/>
      <c r="AJ119" s="695"/>
      <c r="AK119" s="695"/>
      <c r="AL119" s="695"/>
      <c r="AM119" s="695"/>
      <c r="AN119" s="695"/>
      <c r="AO119" s="695"/>
      <c r="AP119" s="695"/>
      <c r="AQ119" s="695"/>
      <c r="AR119" s="695"/>
      <c r="AS119" s="695"/>
      <c r="AT119" s="695"/>
      <c r="AU119" s="695"/>
      <c r="AV119" s="695"/>
      <c r="AW119" s="695"/>
      <c r="AX119" s="695"/>
      <c r="AY119" s="695"/>
      <c r="AZ119" s="695"/>
      <c r="BA119" s="695"/>
      <c r="BB119" s="695"/>
      <c r="BC119" s="695"/>
      <c r="BD119" s="695"/>
      <c r="BE119" s="695"/>
      <c r="BF119" s="695"/>
      <c r="BG119" s="695"/>
      <c r="BH119" s="695"/>
      <c r="BI119" s="695"/>
      <c r="BJ119" s="695"/>
      <c r="BK119" s="695"/>
      <c r="BL119" s="695"/>
      <c r="BM119" s="695"/>
      <c r="BN119" s="695"/>
      <c r="BO119" s="695"/>
      <c r="BP119" s="695"/>
      <c r="BQ119" s="695"/>
      <c r="BR119" s="695"/>
      <c r="BS119" s="695"/>
      <c r="BT119" s="695"/>
      <c r="BU119" s="695"/>
      <c r="BV119" s="695"/>
      <c r="BW119" s="695"/>
      <c r="BX119" s="695"/>
      <c r="BY119" s="695"/>
      <c r="BZ119" s="695"/>
      <c r="CA119" s="695"/>
      <c r="CB119" s="695"/>
      <c r="CC119" s="695"/>
      <c r="CD119" s="695"/>
      <c r="CE119" s="695"/>
      <c r="CF119" s="695"/>
      <c r="CG119" s="695"/>
      <c r="CH119" s="695"/>
      <c r="CI119" s="695"/>
      <c r="CJ119" s="695"/>
      <c r="CK119" s="695"/>
      <c r="CL119" s="695"/>
      <c r="CM119" s="695"/>
      <c r="CN119" s="695"/>
      <c r="CO119" s="695"/>
      <c r="CP119" s="695"/>
      <c r="CQ119" s="695"/>
      <c r="CR119" s="695"/>
      <c r="CS119" s="695"/>
      <c r="CT119" s="695"/>
      <c r="CU119" s="695"/>
      <c r="CV119" s="695"/>
      <c r="CW119" s="695"/>
      <c r="CX119" s="695"/>
      <c r="CY119" s="695"/>
      <c r="CZ119" s="695"/>
      <c r="DA119" s="695"/>
      <c r="DB119" s="695"/>
      <c r="DC119" s="695"/>
      <c r="DD119" s="695"/>
      <c r="DE119" s="695"/>
      <c r="DF119" s="695"/>
      <c r="DG119" s="695"/>
      <c r="DH119" s="695"/>
      <c r="DI119" s="695"/>
      <c r="DJ119" s="695"/>
      <c r="DK119" s="695"/>
      <c r="DL119" s="695"/>
      <c r="DM119" s="695"/>
      <c r="DN119" s="695"/>
      <c r="DO119" s="695"/>
      <c r="DP119" s="695"/>
      <c r="DQ119" s="695"/>
      <c r="DR119" s="695"/>
      <c r="DS119" s="695"/>
      <c r="DT119" s="695"/>
      <c r="DU119" s="695"/>
      <c r="DV119" s="695"/>
      <c r="DW119" s="695"/>
      <c r="DX119" s="695"/>
      <c r="DY119" s="695"/>
      <c r="DZ119" s="695"/>
      <c r="EA119" s="695"/>
      <c r="EB119" s="695"/>
      <c r="EC119" s="695"/>
      <c r="ED119" s="695"/>
      <c r="EE119" s="695"/>
      <c r="EF119" s="695"/>
      <c r="EG119" s="695"/>
      <c r="EH119" s="695"/>
      <c r="EI119" s="695"/>
      <c r="EJ119" s="695"/>
      <c r="EK119" s="695"/>
      <c r="EL119" s="695"/>
      <c r="EM119" s="695"/>
      <c r="EN119" s="695"/>
      <c r="EO119" s="695"/>
      <c r="EP119" s="695"/>
      <c r="EQ119" s="695"/>
      <c r="ER119" s="695"/>
      <c r="ES119" s="695"/>
      <c r="ET119" s="695"/>
      <c r="EU119" s="695"/>
      <c r="EV119" s="695"/>
      <c r="EW119" s="695"/>
      <c r="EX119" s="695"/>
      <c r="EY119" s="695"/>
      <c r="EZ119" s="695"/>
      <c r="FA119" s="695"/>
      <c r="FB119" s="695"/>
      <c r="FC119" s="695"/>
      <c r="FD119" s="695"/>
      <c r="FE119" s="695"/>
      <c r="FF119" s="695"/>
      <c r="FG119" s="695"/>
      <c r="FH119" s="695"/>
      <c r="FI119" s="695"/>
      <c r="FJ119" s="695"/>
      <c r="FK119" s="695"/>
      <c r="FL119" s="695"/>
      <c r="FM119" s="695"/>
      <c r="FN119" s="695"/>
      <c r="FO119" s="695"/>
      <c r="FP119" s="695"/>
      <c r="FQ119" s="695"/>
      <c r="FR119" s="695"/>
      <c r="FS119" s="695"/>
      <c r="FT119" s="695"/>
      <c r="FU119" s="695"/>
      <c r="FV119" s="695"/>
      <c r="FW119" s="695"/>
      <c r="FX119" s="695"/>
      <c r="FY119" s="695"/>
      <c r="FZ119" s="695"/>
      <c r="GA119" s="695"/>
      <c r="GB119" s="695"/>
      <c r="GC119" s="695"/>
      <c r="GD119" s="695"/>
      <c r="GE119" s="695"/>
      <c r="GF119" s="695"/>
      <c r="GG119" s="695"/>
      <c r="GH119" s="695"/>
      <c r="GI119" s="695"/>
      <c r="GJ119" s="695"/>
      <c r="GK119" s="695"/>
      <c r="GL119" s="695"/>
      <c r="GM119" s="695"/>
      <c r="GN119" s="695"/>
    </row>
    <row r="120" spans="1:196" s="35" customFormat="1" ht="14.4">
      <c r="A120" s="695"/>
      <c r="B120" s="695"/>
      <c r="C120" s="885" t="s">
        <v>797</v>
      </c>
      <c r="D120" s="885" t="s">
        <v>797</v>
      </c>
      <c r="E120" s="885" t="s">
        <v>797</v>
      </c>
      <c r="F120" s="885"/>
      <c r="G120" s="886"/>
      <c r="H120" s="886"/>
      <c r="I120" s="886"/>
      <c r="J120" s="579" t="s">
        <v>840</v>
      </c>
      <c r="O120" s="35" t="s">
        <v>797</v>
      </c>
      <c r="S120" s="695"/>
      <c r="T120" s="695"/>
      <c r="U120" s="695"/>
      <c r="V120" s="695"/>
      <c r="W120" s="695"/>
      <c r="X120" s="695"/>
      <c r="Y120" s="695"/>
      <c r="Z120" s="695"/>
      <c r="AA120" s="695"/>
      <c r="AB120" s="695"/>
      <c r="AC120" s="695"/>
      <c r="AD120" s="695"/>
      <c r="AE120" s="695"/>
      <c r="AF120" s="695"/>
      <c r="AG120" s="695"/>
      <c r="AH120" s="695"/>
      <c r="AI120" s="695"/>
      <c r="AJ120" s="695"/>
      <c r="AK120" s="695"/>
      <c r="AL120" s="695"/>
      <c r="AM120" s="695"/>
      <c r="AN120" s="695"/>
      <c r="AO120" s="695"/>
      <c r="AP120" s="695"/>
      <c r="AQ120" s="695"/>
      <c r="AR120" s="695"/>
      <c r="AS120" s="695"/>
      <c r="AT120" s="695"/>
      <c r="AU120" s="695"/>
      <c r="AV120" s="695"/>
      <c r="AW120" s="695"/>
      <c r="AX120" s="695"/>
      <c r="AY120" s="695"/>
      <c r="AZ120" s="695"/>
      <c r="BA120" s="695"/>
      <c r="BB120" s="695"/>
      <c r="BC120" s="695"/>
      <c r="BD120" s="695"/>
      <c r="BE120" s="695"/>
      <c r="BF120" s="695"/>
      <c r="BG120" s="695"/>
      <c r="BH120" s="695"/>
      <c r="BI120" s="695"/>
      <c r="BJ120" s="695"/>
      <c r="BK120" s="695"/>
      <c r="BL120" s="695"/>
      <c r="BM120" s="695"/>
      <c r="BN120" s="695"/>
      <c r="BO120" s="695"/>
      <c r="BP120" s="695"/>
      <c r="BQ120" s="695"/>
      <c r="BR120" s="695"/>
      <c r="BS120" s="695"/>
      <c r="BT120" s="695"/>
      <c r="BU120" s="695"/>
      <c r="BV120" s="695"/>
      <c r="BW120" s="695"/>
      <c r="BX120" s="695"/>
      <c r="BY120" s="695"/>
      <c r="BZ120" s="695"/>
      <c r="CA120" s="695"/>
      <c r="CB120" s="695"/>
      <c r="CC120" s="695"/>
      <c r="CD120" s="695"/>
      <c r="CE120" s="695"/>
      <c r="CF120" s="695"/>
      <c r="CG120" s="695"/>
      <c r="CH120" s="695"/>
      <c r="CI120" s="695"/>
      <c r="CJ120" s="695"/>
      <c r="CK120" s="695"/>
      <c r="CL120" s="695"/>
      <c r="CM120" s="695"/>
      <c r="CN120" s="695"/>
      <c r="CO120" s="695"/>
      <c r="CP120" s="695"/>
      <c r="CQ120" s="695"/>
      <c r="CR120" s="695"/>
      <c r="CS120" s="695"/>
      <c r="CT120" s="695"/>
      <c r="CU120" s="695"/>
      <c r="CV120" s="695"/>
      <c r="CW120" s="695"/>
      <c r="CX120" s="695"/>
      <c r="CY120" s="695"/>
      <c r="CZ120" s="695"/>
      <c r="DA120" s="695"/>
      <c r="DB120" s="695"/>
      <c r="DC120" s="695"/>
      <c r="DD120" s="695"/>
      <c r="DE120" s="695"/>
      <c r="DF120" s="695"/>
      <c r="DG120" s="695"/>
      <c r="DH120" s="695"/>
      <c r="DI120" s="695"/>
      <c r="DJ120" s="695"/>
      <c r="DK120" s="695"/>
      <c r="DL120" s="695"/>
      <c r="DM120" s="695"/>
      <c r="DN120" s="695"/>
      <c r="DO120" s="695"/>
      <c r="DP120" s="695"/>
      <c r="DQ120" s="695"/>
      <c r="DR120" s="695"/>
      <c r="DS120" s="695"/>
      <c r="DT120" s="695"/>
      <c r="DU120" s="695"/>
      <c r="DV120" s="695"/>
      <c r="DW120" s="695"/>
      <c r="DX120" s="695"/>
      <c r="DY120" s="695"/>
      <c r="DZ120" s="695"/>
      <c r="EA120" s="695"/>
      <c r="EB120" s="695"/>
      <c r="EC120" s="695"/>
      <c r="ED120" s="695"/>
      <c r="EE120" s="695"/>
      <c r="EF120" s="695"/>
      <c r="EG120" s="695"/>
      <c r="EH120" s="695"/>
      <c r="EI120" s="695"/>
      <c r="EJ120" s="695"/>
      <c r="EK120" s="695"/>
      <c r="EL120" s="695"/>
      <c r="EM120" s="695"/>
      <c r="EN120" s="695"/>
      <c r="EO120" s="695"/>
      <c r="EP120" s="695"/>
      <c r="EQ120" s="695"/>
      <c r="ER120" s="695"/>
      <c r="ES120" s="695"/>
      <c r="ET120" s="695"/>
      <c r="EU120" s="695"/>
      <c r="EV120" s="695"/>
      <c r="EW120" s="695"/>
      <c r="EX120" s="695"/>
      <c r="EY120" s="695"/>
      <c r="EZ120" s="695"/>
      <c r="FA120" s="695"/>
      <c r="FB120" s="695"/>
      <c r="FC120" s="695"/>
      <c r="FD120" s="695"/>
      <c r="FE120" s="695"/>
      <c r="FF120" s="695"/>
      <c r="FG120" s="695"/>
      <c r="FH120" s="695"/>
      <c r="FI120" s="695"/>
      <c r="FJ120" s="695"/>
      <c r="FK120" s="695"/>
      <c r="FL120" s="695"/>
      <c r="FM120" s="695"/>
      <c r="FN120" s="695"/>
      <c r="FO120" s="695"/>
      <c r="FP120" s="695"/>
      <c r="FQ120" s="695"/>
      <c r="FR120" s="695"/>
      <c r="FS120" s="695"/>
      <c r="FT120" s="695"/>
      <c r="FU120" s="695"/>
      <c r="FV120" s="695"/>
      <c r="FW120" s="695"/>
      <c r="FX120" s="695"/>
      <c r="FY120" s="695"/>
      <c r="FZ120" s="695"/>
      <c r="GA120" s="695"/>
      <c r="GB120" s="695"/>
      <c r="GC120" s="695"/>
      <c r="GD120" s="695"/>
      <c r="GE120" s="695"/>
      <c r="GF120" s="695"/>
      <c r="GG120" s="695"/>
      <c r="GH120" s="695"/>
      <c r="GI120" s="695"/>
      <c r="GJ120" s="695"/>
      <c r="GK120" s="695"/>
      <c r="GL120" s="695"/>
      <c r="GM120" s="695"/>
      <c r="GN120" s="695"/>
    </row>
    <row r="121" spans="1:196" s="35" customFormat="1" ht="14.4">
      <c r="A121" s="695"/>
      <c r="B121" s="695"/>
      <c r="C121" s="885" t="s">
        <v>797</v>
      </c>
      <c r="D121" s="885" t="s">
        <v>797</v>
      </c>
      <c r="E121" s="885" t="s">
        <v>797</v>
      </c>
      <c r="F121" s="885"/>
      <c r="G121" s="886"/>
      <c r="H121" s="886"/>
      <c r="I121" s="886"/>
      <c r="J121" s="579" t="s">
        <v>841</v>
      </c>
      <c r="O121" s="35" t="s">
        <v>797</v>
      </c>
      <c r="S121" s="695"/>
      <c r="T121" s="695"/>
      <c r="U121" s="695"/>
      <c r="V121" s="695"/>
      <c r="W121" s="695"/>
      <c r="X121" s="695"/>
      <c r="Y121" s="695"/>
      <c r="Z121" s="695"/>
      <c r="AA121" s="695"/>
      <c r="AB121" s="695"/>
      <c r="AC121" s="695"/>
      <c r="AD121" s="695"/>
      <c r="AE121" s="695"/>
      <c r="AF121" s="695"/>
      <c r="AG121" s="695"/>
      <c r="AH121" s="695"/>
      <c r="AI121" s="695"/>
      <c r="AJ121" s="695"/>
      <c r="AK121" s="695"/>
      <c r="AL121" s="695"/>
      <c r="AM121" s="695"/>
      <c r="AN121" s="695"/>
      <c r="AO121" s="695"/>
      <c r="AP121" s="695"/>
      <c r="AQ121" s="695"/>
      <c r="AR121" s="695"/>
      <c r="AS121" s="695"/>
      <c r="AT121" s="695"/>
      <c r="AU121" s="695"/>
      <c r="AV121" s="695"/>
      <c r="AW121" s="695"/>
      <c r="AX121" s="695"/>
      <c r="AY121" s="695"/>
      <c r="AZ121" s="695"/>
      <c r="BA121" s="695"/>
      <c r="BB121" s="695"/>
      <c r="BC121" s="695"/>
      <c r="BD121" s="695"/>
      <c r="BE121" s="695"/>
      <c r="BF121" s="695"/>
      <c r="BG121" s="695"/>
      <c r="BH121" s="695"/>
      <c r="BI121" s="695"/>
      <c r="BJ121" s="695"/>
      <c r="BK121" s="695"/>
      <c r="BL121" s="695"/>
      <c r="BM121" s="695"/>
      <c r="BN121" s="695"/>
      <c r="BO121" s="695"/>
      <c r="BP121" s="695"/>
      <c r="BQ121" s="695"/>
      <c r="BR121" s="695"/>
      <c r="BS121" s="695"/>
      <c r="BT121" s="695"/>
      <c r="BU121" s="695"/>
      <c r="BV121" s="695"/>
      <c r="BW121" s="695"/>
      <c r="BX121" s="695"/>
      <c r="BY121" s="695"/>
      <c r="BZ121" s="695"/>
      <c r="CA121" s="695"/>
      <c r="CB121" s="695"/>
      <c r="CC121" s="695"/>
      <c r="CD121" s="695"/>
      <c r="CE121" s="695"/>
      <c r="CF121" s="695"/>
      <c r="CG121" s="695"/>
      <c r="CH121" s="695"/>
      <c r="CI121" s="695"/>
      <c r="CJ121" s="695"/>
      <c r="CK121" s="695"/>
      <c r="CL121" s="695"/>
      <c r="CM121" s="695"/>
      <c r="CN121" s="695"/>
      <c r="CO121" s="695"/>
      <c r="CP121" s="695"/>
      <c r="CQ121" s="695"/>
      <c r="CR121" s="695"/>
      <c r="CS121" s="695"/>
      <c r="CT121" s="695"/>
      <c r="CU121" s="695"/>
      <c r="CV121" s="695"/>
      <c r="CW121" s="695"/>
      <c r="CX121" s="695"/>
      <c r="CY121" s="695"/>
      <c r="CZ121" s="695"/>
      <c r="DA121" s="695"/>
      <c r="DB121" s="695"/>
      <c r="DC121" s="695"/>
      <c r="DD121" s="695"/>
      <c r="DE121" s="695"/>
      <c r="DF121" s="695"/>
      <c r="DG121" s="695"/>
      <c r="DH121" s="695"/>
      <c r="DI121" s="695"/>
      <c r="DJ121" s="695"/>
      <c r="DK121" s="695"/>
      <c r="DL121" s="695"/>
      <c r="DM121" s="695"/>
      <c r="DN121" s="695"/>
      <c r="DO121" s="695"/>
      <c r="DP121" s="695"/>
      <c r="DQ121" s="695"/>
      <c r="DR121" s="695"/>
      <c r="DS121" s="695"/>
      <c r="DT121" s="695"/>
      <c r="DU121" s="695"/>
      <c r="DV121" s="695"/>
      <c r="DW121" s="695"/>
      <c r="DX121" s="695"/>
      <c r="DY121" s="695"/>
      <c r="DZ121" s="695"/>
      <c r="EA121" s="695"/>
      <c r="EB121" s="695"/>
      <c r="EC121" s="695"/>
      <c r="ED121" s="695"/>
      <c r="EE121" s="695"/>
      <c r="EF121" s="695"/>
      <c r="EG121" s="695"/>
      <c r="EH121" s="695"/>
      <c r="EI121" s="695"/>
      <c r="EJ121" s="695"/>
      <c r="EK121" s="695"/>
      <c r="EL121" s="695"/>
      <c r="EM121" s="695"/>
      <c r="EN121" s="695"/>
      <c r="EO121" s="695"/>
      <c r="EP121" s="695"/>
      <c r="EQ121" s="695"/>
      <c r="ER121" s="695"/>
      <c r="ES121" s="695"/>
      <c r="ET121" s="695"/>
      <c r="EU121" s="695"/>
      <c r="EV121" s="695"/>
      <c r="EW121" s="695"/>
      <c r="EX121" s="695"/>
      <c r="EY121" s="695"/>
      <c r="EZ121" s="695"/>
      <c r="FA121" s="695"/>
      <c r="FB121" s="695"/>
      <c r="FC121" s="695"/>
      <c r="FD121" s="695"/>
      <c r="FE121" s="695"/>
      <c r="FF121" s="695"/>
      <c r="FG121" s="695"/>
      <c r="FH121" s="695"/>
      <c r="FI121" s="695"/>
      <c r="FJ121" s="695"/>
      <c r="FK121" s="695"/>
      <c r="FL121" s="695"/>
      <c r="FM121" s="695"/>
      <c r="FN121" s="695"/>
      <c r="FO121" s="695"/>
      <c r="FP121" s="695"/>
      <c r="FQ121" s="695"/>
      <c r="FR121" s="695"/>
      <c r="FS121" s="695"/>
      <c r="FT121" s="695"/>
      <c r="FU121" s="695"/>
      <c r="FV121" s="695"/>
      <c r="FW121" s="695"/>
      <c r="FX121" s="695"/>
      <c r="FY121" s="695"/>
      <c r="FZ121" s="695"/>
      <c r="GA121" s="695"/>
      <c r="GB121" s="695"/>
      <c r="GC121" s="695"/>
      <c r="GD121" s="695"/>
      <c r="GE121" s="695"/>
      <c r="GF121" s="695"/>
      <c r="GG121" s="695"/>
      <c r="GH121" s="695"/>
      <c r="GI121" s="695"/>
      <c r="GJ121" s="695"/>
      <c r="GK121" s="695"/>
      <c r="GL121" s="695"/>
      <c r="GM121" s="695"/>
      <c r="GN121" s="695"/>
    </row>
    <row r="122" spans="1:196" s="35" customFormat="1" ht="14.4">
      <c r="A122" s="695"/>
      <c r="B122" s="695"/>
      <c r="C122" s="885" t="s">
        <v>797</v>
      </c>
      <c r="D122" s="885" t="s">
        <v>797</v>
      </c>
      <c r="E122" s="885" t="s">
        <v>797</v>
      </c>
      <c r="F122" s="885"/>
      <c r="G122" s="886"/>
      <c r="H122" s="886"/>
      <c r="I122" s="886"/>
      <c r="J122" s="579" t="s">
        <v>842</v>
      </c>
      <c r="O122" s="35" t="s">
        <v>797</v>
      </c>
      <c r="S122" s="695"/>
      <c r="T122" s="695"/>
      <c r="U122" s="695"/>
      <c r="V122" s="695"/>
      <c r="W122" s="695"/>
      <c r="X122" s="695"/>
      <c r="Y122" s="695"/>
      <c r="Z122" s="695"/>
      <c r="AA122" s="695"/>
      <c r="AB122" s="695"/>
      <c r="AC122" s="695"/>
      <c r="AD122" s="695"/>
      <c r="AE122" s="695"/>
      <c r="AF122" s="695"/>
      <c r="AG122" s="695"/>
      <c r="AH122" s="695"/>
      <c r="AI122" s="695"/>
      <c r="AJ122" s="695"/>
      <c r="AK122" s="695"/>
      <c r="AL122" s="695"/>
      <c r="AM122" s="695"/>
      <c r="AN122" s="695"/>
      <c r="AO122" s="695"/>
      <c r="AP122" s="695"/>
      <c r="AQ122" s="695"/>
      <c r="AR122" s="695"/>
      <c r="AS122" s="695"/>
      <c r="AT122" s="695"/>
      <c r="AU122" s="695"/>
      <c r="AV122" s="695"/>
      <c r="AW122" s="695"/>
      <c r="AX122" s="695"/>
      <c r="AY122" s="695"/>
      <c r="AZ122" s="695"/>
      <c r="BA122" s="695"/>
      <c r="BB122" s="695"/>
      <c r="BC122" s="695"/>
      <c r="BD122" s="695"/>
      <c r="BE122" s="695"/>
      <c r="BF122" s="695"/>
      <c r="BG122" s="695"/>
      <c r="BH122" s="695"/>
      <c r="BI122" s="695"/>
      <c r="BJ122" s="695"/>
      <c r="BK122" s="695"/>
      <c r="BL122" s="695"/>
      <c r="BM122" s="695"/>
      <c r="BN122" s="695"/>
      <c r="BO122" s="695"/>
      <c r="BP122" s="695"/>
      <c r="BQ122" s="695"/>
      <c r="BR122" s="695"/>
      <c r="BS122" s="695"/>
      <c r="BT122" s="695"/>
      <c r="BU122" s="695"/>
      <c r="BV122" s="695"/>
      <c r="BW122" s="695"/>
      <c r="BX122" s="695"/>
      <c r="BY122" s="695"/>
      <c r="BZ122" s="695"/>
      <c r="CA122" s="695"/>
      <c r="CB122" s="695"/>
      <c r="CC122" s="695"/>
      <c r="CD122" s="695"/>
      <c r="CE122" s="695"/>
      <c r="CF122" s="695"/>
      <c r="CG122" s="695"/>
      <c r="CH122" s="695"/>
      <c r="CI122" s="695"/>
      <c r="CJ122" s="695"/>
      <c r="CK122" s="695"/>
      <c r="CL122" s="695"/>
      <c r="CM122" s="695"/>
      <c r="CN122" s="695"/>
      <c r="CO122" s="695"/>
      <c r="CP122" s="695"/>
      <c r="CQ122" s="695"/>
      <c r="CR122" s="695"/>
      <c r="CS122" s="695"/>
      <c r="CT122" s="695"/>
      <c r="CU122" s="695"/>
      <c r="CV122" s="695"/>
      <c r="CW122" s="695"/>
      <c r="CX122" s="695"/>
      <c r="CY122" s="695"/>
      <c r="CZ122" s="695"/>
      <c r="DA122" s="695"/>
      <c r="DB122" s="695"/>
      <c r="DC122" s="695"/>
      <c r="DD122" s="695"/>
      <c r="DE122" s="695"/>
      <c r="DF122" s="695"/>
      <c r="DG122" s="695"/>
      <c r="DH122" s="695"/>
      <c r="DI122" s="695"/>
      <c r="DJ122" s="695"/>
      <c r="DK122" s="695"/>
      <c r="DL122" s="695"/>
      <c r="DM122" s="695"/>
      <c r="DN122" s="695"/>
      <c r="DO122" s="695"/>
      <c r="DP122" s="695"/>
      <c r="DQ122" s="695"/>
      <c r="DR122" s="695"/>
      <c r="DS122" s="695"/>
      <c r="DT122" s="695"/>
      <c r="DU122" s="695"/>
      <c r="DV122" s="695"/>
      <c r="DW122" s="695"/>
      <c r="DX122" s="695"/>
      <c r="DY122" s="695"/>
      <c r="DZ122" s="695"/>
      <c r="EA122" s="695"/>
      <c r="EB122" s="695"/>
      <c r="EC122" s="695"/>
      <c r="ED122" s="695"/>
      <c r="EE122" s="695"/>
      <c r="EF122" s="695"/>
      <c r="EG122" s="695"/>
      <c r="EH122" s="695"/>
      <c r="EI122" s="695"/>
      <c r="EJ122" s="695"/>
      <c r="EK122" s="695"/>
      <c r="EL122" s="695"/>
      <c r="EM122" s="695"/>
      <c r="EN122" s="695"/>
      <c r="EO122" s="695"/>
      <c r="EP122" s="695"/>
      <c r="EQ122" s="695"/>
      <c r="ER122" s="695"/>
      <c r="ES122" s="695"/>
      <c r="ET122" s="695"/>
      <c r="EU122" s="695"/>
      <c r="EV122" s="695"/>
      <c r="EW122" s="695"/>
      <c r="EX122" s="695"/>
      <c r="EY122" s="695"/>
      <c r="EZ122" s="695"/>
      <c r="FA122" s="695"/>
      <c r="FB122" s="695"/>
      <c r="FC122" s="695"/>
      <c r="FD122" s="695"/>
      <c r="FE122" s="695"/>
      <c r="FF122" s="695"/>
      <c r="FG122" s="695"/>
      <c r="FH122" s="695"/>
      <c r="FI122" s="695"/>
      <c r="FJ122" s="695"/>
      <c r="FK122" s="695"/>
      <c r="FL122" s="695"/>
      <c r="FM122" s="695"/>
      <c r="FN122" s="695"/>
      <c r="FO122" s="695"/>
      <c r="FP122" s="695"/>
      <c r="FQ122" s="695"/>
      <c r="FR122" s="695"/>
      <c r="FS122" s="695"/>
      <c r="FT122" s="695"/>
      <c r="FU122" s="695"/>
      <c r="FV122" s="695"/>
      <c r="FW122" s="695"/>
      <c r="FX122" s="695"/>
      <c r="FY122" s="695"/>
      <c r="FZ122" s="695"/>
      <c r="GA122" s="695"/>
      <c r="GB122" s="695"/>
      <c r="GC122" s="695"/>
      <c r="GD122" s="695"/>
      <c r="GE122" s="695"/>
      <c r="GF122" s="695"/>
      <c r="GG122" s="695"/>
      <c r="GH122" s="695"/>
      <c r="GI122" s="695"/>
      <c r="GJ122" s="695"/>
      <c r="GK122" s="695"/>
      <c r="GL122" s="695"/>
      <c r="GM122" s="695"/>
      <c r="GN122" s="695"/>
    </row>
    <row r="123" spans="1:196" s="35" customFormat="1" ht="14.4">
      <c r="A123" s="695"/>
      <c r="B123" s="695"/>
      <c r="C123" s="885" t="s">
        <v>797</v>
      </c>
      <c r="D123" s="885" t="s">
        <v>797</v>
      </c>
      <c r="E123" s="885" t="s">
        <v>797</v>
      </c>
      <c r="F123" s="885"/>
      <c r="G123" s="886"/>
      <c r="H123" s="886"/>
      <c r="I123" s="886"/>
      <c r="J123" s="579" t="s">
        <v>843</v>
      </c>
      <c r="O123" s="35" t="s">
        <v>797</v>
      </c>
      <c r="S123" s="695"/>
      <c r="T123" s="695"/>
      <c r="U123" s="695"/>
      <c r="V123" s="695"/>
      <c r="W123" s="695"/>
      <c r="X123" s="695"/>
      <c r="Y123" s="695"/>
      <c r="Z123" s="695"/>
      <c r="AA123" s="695"/>
      <c r="AB123" s="695"/>
      <c r="AC123" s="695"/>
      <c r="AD123" s="695"/>
      <c r="AE123" s="695"/>
      <c r="AF123" s="695"/>
      <c r="AG123" s="695"/>
      <c r="AH123" s="695"/>
      <c r="AI123" s="695"/>
      <c r="AJ123" s="695"/>
      <c r="AK123" s="695"/>
      <c r="AL123" s="695"/>
      <c r="AM123" s="695"/>
      <c r="AN123" s="695"/>
      <c r="AO123" s="695"/>
      <c r="AP123" s="695"/>
      <c r="AQ123" s="695"/>
      <c r="AR123" s="695"/>
      <c r="AS123" s="695"/>
      <c r="AT123" s="695"/>
      <c r="AU123" s="695"/>
      <c r="AV123" s="695"/>
      <c r="AW123" s="695"/>
      <c r="AX123" s="695"/>
      <c r="AY123" s="695"/>
      <c r="AZ123" s="695"/>
      <c r="BA123" s="695"/>
      <c r="BB123" s="695"/>
      <c r="BC123" s="695"/>
      <c r="BD123" s="695"/>
      <c r="BE123" s="695"/>
      <c r="BF123" s="695"/>
      <c r="BG123" s="695"/>
      <c r="BH123" s="695"/>
      <c r="BI123" s="695"/>
      <c r="BJ123" s="695"/>
      <c r="BK123" s="695"/>
      <c r="BL123" s="695"/>
      <c r="BM123" s="695"/>
      <c r="BN123" s="695"/>
      <c r="BO123" s="695"/>
      <c r="BP123" s="695"/>
      <c r="BQ123" s="695"/>
      <c r="BR123" s="695"/>
      <c r="BS123" s="695"/>
      <c r="BT123" s="695"/>
      <c r="BU123" s="695"/>
      <c r="BV123" s="695"/>
      <c r="BW123" s="695"/>
      <c r="BX123" s="695"/>
      <c r="BY123" s="695"/>
      <c r="BZ123" s="695"/>
      <c r="CA123" s="695"/>
      <c r="CB123" s="695"/>
      <c r="CC123" s="695"/>
      <c r="CD123" s="695"/>
      <c r="CE123" s="695"/>
      <c r="CF123" s="695"/>
      <c r="CG123" s="695"/>
      <c r="CH123" s="695"/>
      <c r="CI123" s="695"/>
      <c r="CJ123" s="695"/>
      <c r="CK123" s="695"/>
      <c r="CL123" s="695"/>
      <c r="CM123" s="695"/>
      <c r="CN123" s="695"/>
      <c r="CO123" s="695"/>
      <c r="CP123" s="695"/>
      <c r="CQ123" s="695"/>
      <c r="CR123" s="695"/>
      <c r="CS123" s="695"/>
      <c r="CT123" s="695"/>
      <c r="CU123" s="695"/>
      <c r="CV123" s="695"/>
      <c r="CW123" s="695"/>
      <c r="CX123" s="695"/>
      <c r="CY123" s="695"/>
      <c r="CZ123" s="695"/>
      <c r="DA123" s="695"/>
      <c r="DB123" s="695"/>
      <c r="DC123" s="695"/>
      <c r="DD123" s="695"/>
      <c r="DE123" s="695"/>
      <c r="DF123" s="695"/>
      <c r="DG123" s="695"/>
      <c r="DH123" s="695"/>
      <c r="DI123" s="695"/>
      <c r="DJ123" s="695"/>
      <c r="DK123" s="695"/>
      <c r="DL123" s="695"/>
      <c r="DM123" s="695"/>
      <c r="DN123" s="695"/>
      <c r="DO123" s="695"/>
      <c r="DP123" s="695"/>
      <c r="DQ123" s="695"/>
      <c r="DR123" s="695"/>
      <c r="DS123" s="695"/>
      <c r="DT123" s="695"/>
      <c r="DU123" s="695"/>
      <c r="DV123" s="695"/>
      <c r="DW123" s="695"/>
      <c r="DX123" s="695"/>
      <c r="DY123" s="695"/>
      <c r="DZ123" s="695"/>
      <c r="EA123" s="695"/>
      <c r="EB123" s="695"/>
      <c r="EC123" s="695"/>
      <c r="ED123" s="695"/>
      <c r="EE123" s="695"/>
      <c r="EF123" s="695"/>
      <c r="EG123" s="695"/>
      <c r="EH123" s="695"/>
      <c r="EI123" s="695"/>
      <c r="EJ123" s="695"/>
      <c r="EK123" s="695"/>
      <c r="EL123" s="695"/>
      <c r="EM123" s="695"/>
      <c r="EN123" s="695"/>
      <c r="EO123" s="695"/>
      <c r="EP123" s="695"/>
      <c r="EQ123" s="695"/>
      <c r="ER123" s="695"/>
      <c r="ES123" s="695"/>
      <c r="ET123" s="695"/>
      <c r="EU123" s="695"/>
      <c r="EV123" s="695"/>
      <c r="EW123" s="695"/>
      <c r="EX123" s="695"/>
      <c r="EY123" s="695"/>
      <c r="EZ123" s="695"/>
      <c r="FA123" s="695"/>
      <c r="FB123" s="695"/>
      <c r="FC123" s="695"/>
      <c r="FD123" s="695"/>
      <c r="FE123" s="695"/>
      <c r="FF123" s="695"/>
      <c r="FG123" s="695"/>
      <c r="FH123" s="695"/>
      <c r="FI123" s="695"/>
      <c r="FJ123" s="695"/>
      <c r="FK123" s="695"/>
      <c r="FL123" s="695"/>
      <c r="FM123" s="695"/>
      <c r="FN123" s="695"/>
      <c r="FO123" s="695"/>
      <c r="FP123" s="695"/>
      <c r="FQ123" s="695"/>
      <c r="FR123" s="695"/>
      <c r="FS123" s="695"/>
      <c r="FT123" s="695"/>
      <c r="FU123" s="695"/>
      <c r="FV123" s="695"/>
      <c r="FW123" s="695"/>
      <c r="FX123" s="695"/>
      <c r="FY123" s="695"/>
      <c r="FZ123" s="695"/>
      <c r="GA123" s="695"/>
      <c r="GB123" s="695"/>
      <c r="GC123" s="695"/>
      <c r="GD123" s="695"/>
      <c r="GE123" s="695"/>
      <c r="GF123" s="695"/>
      <c r="GG123" s="695"/>
      <c r="GH123" s="695"/>
      <c r="GI123" s="695"/>
      <c r="GJ123" s="695"/>
      <c r="GK123" s="695"/>
      <c r="GL123" s="695"/>
      <c r="GM123" s="695"/>
      <c r="GN123" s="695"/>
    </row>
    <row r="124" spans="1:196" s="35" customFormat="1" ht="14.4">
      <c r="A124" s="695"/>
      <c r="B124" s="695"/>
      <c r="C124" s="885" t="s">
        <v>797</v>
      </c>
      <c r="D124" s="885" t="s">
        <v>797</v>
      </c>
      <c r="E124" s="885" t="s">
        <v>797</v>
      </c>
      <c r="F124" s="885"/>
      <c r="G124" s="886"/>
      <c r="H124" s="886"/>
      <c r="I124" s="886"/>
      <c r="J124" s="579" t="s">
        <v>808</v>
      </c>
      <c r="O124" s="35" t="s">
        <v>797</v>
      </c>
      <c r="S124" s="695"/>
      <c r="T124" s="695"/>
      <c r="U124" s="695"/>
      <c r="V124" s="695"/>
      <c r="W124" s="695"/>
      <c r="X124" s="695"/>
      <c r="Y124" s="695"/>
      <c r="Z124" s="695"/>
      <c r="AA124" s="695"/>
      <c r="AB124" s="695"/>
      <c r="AC124" s="695"/>
      <c r="AD124" s="695"/>
      <c r="AE124" s="695"/>
      <c r="AF124" s="695"/>
      <c r="AG124" s="695"/>
      <c r="AH124" s="695"/>
      <c r="AI124" s="695"/>
      <c r="AJ124" s="695"/>
      <c r="AK124" s="695"/>
      <c r="AL124" s="695"/>
      <c r="AM124" s="695"/>
      <c r="AN124" s="695"/>
      <c r="AO124" s="695"/>
      <c r="AP124" s="695"/>
      <c r="AQ124" s="695"/>
      <c r="AR124" s="695"/>
      <c r="AS124" s="695"/>
      <c r="AT124" s="695"/>
      <c r="AU124" s="695"/>
      <c r="AV124" s="695"/>
      <c r="AW124" s="695"/>
      <c r="AX124" s="695"/>
      <c r="AY124" s="695"/>
      <c r="AZ124" s="695"/>
      <c r="BA124" s="695"/>
      <c r="BB124" s="695"/>
      <c r="BC124" s="695"/>
      <c r="BD124" s="695"/>
      <c r="BE124" s="695"/>
      <c r="BF124" s="695"/>
      <c r="BG124" s="695"/>
      <c r="BH124" s="695"/>
      <c r="BI124" s="695"/>
      <c r="BJ124" s="695"/>
      <c r="BK124" s="695"/>
      <c r="BL124" s="695"/>
      <c r="BM124" s="695"/>
      <c r="BN124" s="695"/>
      <c r="BO124" s="695"/>
      <c r="BP124" s="695"/>
      <c r="BQ124" s="695"/>
      <c r="BR124" s="695"/>
      <c r="BS124" s="695"/>
      <c r="BT124" s="695"/>
      <c r="BU124" s="695"/>
      <c r="BV124" s="695"/>
      <c r="BW124" s="695"/>
      <c r="BX124" s="695"/>
      <c r="BY124" s="695"/>
      <c r="BZ124" s="695"/>
      <c r="CA124" s="695"/>
      <c r="CB124" s="695"/>
      <c r="CC124" s="695"/>
      <c r="CD124" s="695"/>
      <c r="CE124" s="695"/>
      <c r="CF124" s="695"/>
      <c r="CG124" s="695"/>
      <c r="CH124" s="695"/>
      <c r="CI124" s="695"/>
      <c r="CJ124" s="695"/>
      <c r="CK124" s="695"/>
      <c r="CL124" s="695"/>
      <c r="CM124" s="695"/>
      <c r="CN124" s="695"/>
      <c r="CO124" s="695"/>
      <c r="CP124" s="695"/>
      <c r="CQ124" s="695"/>
      <c r="CR124" s="695"/>
      <c r="CS124" s="695"/>
      <c r="CT124" s="695"/>
      <c r="CU124" s="695"/>
      <c r="CV124" s="695"/>
      <c r="CW124" s="695"/>
      <c r="CX124" s="695"/>
      <c r="CY124" s="695"/>
      <c r="CZ124" s="695"/>
      <c r="DA124" s="695"/>
      <c r="DB124" s="695"/>
      <c r="DC124" s="695"/>
      <c r="DD124" s="695"/>
      <c r="DE124" s="695"/>
      <c r="DF124" s="695"/>
      <c r="DG124" s="695"/>
      <c r="DH124" s="695"/>
      <c r="DI124" s="695"/>
      <c r="DJ124" s="695"/>
      <c r="DK124" s="695"/>
      <c r="DL124" s="695"/>
      <c r="DM124" s="695"/>
      <c r="DN124" s="695"/>
      <c r="DO124" s="695"/>
      <c r="DP124" s="695"/>
      <c r="DQ124" s="695"/>
      <c r="DR124" s="695"/>
      <c r="DS124" s="695"/>
      <c r="DT124" s="695"/>
      <c r="DU124" s="695"/>
      <c r="DV124" s="695"/>
      <c r="DW124" s="695"/>
      <c r="DX124" s="695"/>
      <c r="DY124" s="695"/>
      <c r="DZ124" s="695"/>
      <c r="EA124" s="695"/>
      <c r="EB124" s="695"/>
      <c r="EC124" s="695"/>
      <c r="ED124" s="695"/>
      <c r="EE124" s="695"/>
      <c r="EF124" s="695"/>
      <c r="EG124" s="695"/>
      <c r="EH124" s="695"/>
      <c r="EI124" s="695"/>
      <c r="EJ124" s="695"/>
      <c r="EK124" s="695"/>
      <c r="EL124" s="695"/>
      <c r="EM124" s="695"/>
      <c r="EN124" s="695"/>
      <c r="EO124" s="695"/>
      <c r="EP124" s="695"/>
      <c r="EQ124" s="695"/>
      <c r="ER124" s="695"/>
      <c r="ES124" s="695"/>
      <c r="ET124" s="695"/>
      <c r="EU124" s="695"/>
      <c r="EV124" s="695"/>
      <c r="EW124" s="695"/>
      <c r="EX124" s="695"/>
      <c r="EY124" s="695"/>
      <c r="EZ124" s="695"/>
      <c r="FA124" s="695"/>
      <c r="FB124" s="695"/>
      <c r="FC124" s="695"/>
      <c r="FD124" s="695"/>
      <c r="FE124" s="695"/>
      <c r="FF124" s="695"/>
      <c r="FG124" s="695"/>
      <c r="FH124" s="695"/>
      <c r="FI124" s="695"/>
      <c r="FJ124" s="695"/>
      <c r="FK124" s="695"/>
      <c r="FL124" s="695"/>
      <c r="FM124" s="695"/>
      <c r="FN124" s="695"/>
      <c r="FO124" s="695"/>
      <c r="FP124" s="695"/>
      <c r="FQ124" s="695"/>
      <c r="FR124" s="695"/>
      <c r="FS124" s="695"/>
      <c r="FT124" s="695"/>
      <c r="FU124" s="695"/>
      <c r="FV124" s="695"/>
      <c r="FW124" s="695"/>
      <c r="FX124" s="695"/>
      <c r="FY124" s="695"/>
      <c r="FZ124" s="695"/>
      <c r="GA124" s="695"/>
      <c r="GB124" s="695"/>
      <c r="GC124" s="695"/>
      <c r="GD124" s="695"/>
      <c r="GE124" s="695"/>
      <c r="GF124" s="695"/>
      <c r="GG124" s="695"/>
      <c r="GH124" s="695"/>
      <c r="GI124" s="695"/>
      <c r="GJ124" s="695"/>
      <c r="GK124" s="695"/>
      <c r="GL124" s="695"/>
      <c r="GM124" s="695"/>
      <c r="GN124" s="695"/>
    </row>
    <row r="125" spans="1:196" s="35" customFormat="1" ht="14.4">
      <c r="A125" s="695"/>
      <c r="B125" s="695"/>
      <c r="C125" s="885" t="s">
        <v>797</v>
      </c>
      <c r="D125" s="885" t="s">
        <v>797</v>
      </c>
      <c r="E125" s="885" t="s">
        <v>797</v>
      </c>
      <c r="F125" s="885"/>
      <c r="G125" s="886"/>
      <c r="H125" s="886"/>
      <c r="I125" s="886"/>
      <c r="J125" s="579" t="s">
        <v>813</v>
      </c>
      <c r="O125" s="35" t="s">
        <v>797</v>
      </c>
      <c r="S125" s="695"/>
      <c r="T125" s="695"/>
      <c r="U125" s="695"/>
      <c r="V125" s="695"/>
      <c r="W125" s="695"/>
      <c r="X125" s="695"/>
      <c r="Y125" s="695"/>
      <c r="Z125" s="695"/>
      <c r="AA125" s="695"/>
      <c r="AB125" s="695"/>
      <c r="AC125" s="695"/>
      <c r="AD125" s="695"/>
      <c r="AE125" s="695"/>
      <c r="AF125" s="695"/>
      <c r="AG125" s="695"/>
      <c r="AH125" s="695"/>
      <c r="AI125" s="695"/>
      <c r="AJ125" s="695"/>
      <c r="AK125" s="695"/>
      <c r="AL125" s="695"/>
      <c r="AM125" s="695"/>
      <c r="AN125" s="695"/>
      <c r="AO125" s="695"/>
      <c r="AP125" s="695"/>
      <c r="AQ125" s="695"/>
      <c r="AR125" s="695"/>
      <c r="AS125" s="695"/>
      <c r="AT125" s="695"/>
      <c r="AU125" s="695"/>
      <c r="AV125" s="695"/>
      <c r="AW125" s="695"/>
      <c r="AX125" s="695"/>
      <c r="AY125" s="695"/>
      <c r="AZ125" s="695"/>
      <c r="BA125" s="695"/>
      <c r="BB125" s="695"/>
      <c r="BC125" s="695"/>
      <c r="BD125" s="695"/>
      <c r="BE125" s="695"/>
      <c r="BF125" s="695"/>
      <c r="BG125" s="695"/>
      <c r="BH125" s="695"/>
      <c r="BI125" s="695"/>
      <c r="BJ125" s="695"/>
      <c r="BK125" s="695"/>
      <c r="BL125" s="695"/>
      <c r="BM125" s="695"/>
      <c r="BN125" s="695"/>
      <c r="BO125" s="695"/>
      <c r="BP125" s="695"/>
      <c r="BQ125" s="695"/>
      <c r="BR125" s="695"/>
      <c r="BS125" s="695"/>
      <c r="BT125" s="695"/>
      <c r="BU125" s="695"/>
      <c r="BV125" s="695"/>
      <c r="BW125" s="695"/>
      <c r="BX125" s="695"/>
      <c r="BY125" s="695"/>
      <c r="BZ125" s="695"/>
      <c r="CA125" s="695"/>
      <c r="CB125" s="695"/>
      <c r="CC125" s="695"/>
      <c r="CD125" s="695"/>
      <c r="CE125" s="695"/>
      <c r="CF125" s="695"/>
      <c r="CG125" s="695"/>
      <c r="CH125" s="695"/>
      <c r="CI125" s="695"/>
      <c r="CJ125" s="695"/>
      <c r="CK125" s="695"/>
      <c r="CL125" s="695"/>
      <c r="CM125" s="695"/>
      <c r="CN125" s="695"/>
      <c r="CO125" s="695"/>
      <c r="CP125" s="695"/>
      <c r="CQ125" s="695"/>
      <c r="CR125" s="695"/>
      <c r="CS125" s="695"/>
      <c r="CT125" s="695"/>
      <c r="CU125" s="695"/>
      <c r="CV125" s="695"/>
      <c r="CW125" s="695"/>
      <c r="CX125" s="695"/>
      <c r="CY125" s="695"/>
      <c r="CZ125" s="695"/>
      <c r="DA125" s="695"/>
      <c r="DB125" s="695"/>
      <c r="DC125" s="695"/>
      <c r="DD125" s="695"/>
      <c r="DE125" s="695"/>
      <c r="DF125" s="695"/>
      <c r="DG125" s="695"/>
      <c r="DH125" s="695"/>
      <c r="DI125" s="695"/>
      <c r="DJ125" s="695"/>
      <c r="DK125" s="695"/>
      <c r="DL125" s="695"/>
      <c r="DM125" s="695"/>
      <c r="DN125" s="695"/>
      <c r="DO125" s="695"/>
      <c r="DP125" s="695"/>
      <c r="DQ125" s="695"/>
      <c r="DR125" s="695"/>
      <c r="DS125" s="695"/>
      <c r="DT125" s="695"/>
      <c r="DU125" s="695"/>
      <c r="DV125" s="695"/>
      <c r="DW125" s="695"/>
      <c r="DX125" s="695"/>
      <c r="DY125" s="695"/>
      <c r="DZ125" s="695"/>
      <c r="EA125" s="695"/>
      <c r="EB125" s="695"/>
      <c r="EC125" s="695"/>
      <c r="ED125" s="695"/>
      <c r="EE125" s="695"/>
      <c r="EF125" s="695"/>
      <c r="EG125" s="695"/>
      <c r="EH125" s="695"/>
      <c r="EI125" s="695"/>
      <c r="EJ125" s="695"/>
      <c r="EK125" s="695"/>
      <c r="EL125" s="695"/>
      <c r="EM125" s="695"/>
      <c r="EN125" s="695"/>
      <c r="EO125" s="695"/>
      <c r="EP125" s="695"/>
      <c r="EQ125" s="695"/>
      <c r="ER125" s="695"/>
      <c r="ES125" s="695"/>
      <c r="ET125" s="695"/>
      <c r="EU125" s="695"/>
      <c r="EV125" s="695"/>
      <c r="EW125" s="695"/>
      <c r="EX125" s="695"/>
      <c r="EY125" s="695"/>
      <c r="EZ125" s="695"/>
      <c r="FA125" s="695"/>
      <c r="FB125" s="695"/>
      <c r="FC125" s="695"/>
      <c r="FD125" s="695"/>
      <c r="FE125" s="695"/>
      <c r="FF125" s="695"/>
      <c r="FG125" s="695"/>
      <c r="FH125" s="695"/>
      <c r="FI125" s="695"/>
      <c r="FJ125" s="695"/>
      <c r="FK125" s="695"/>
      <c r="FL125" s="695"/>
      <c r="FM125" s="695"/>
      <c r="FN125" s="695"/>
      <c r="FO125" s="695"/>
      <c r="FP125" s="695"/>
      <c r="FQ125" s="695"/>
      <c r="FR125" s="695"/>
      <c r="FS125" s="695"/>
      <c r="FT125" s="695"/>
      <c r="FU125" s="695"/>
      <c r="FV125" s="695"/>
      <c r="FW125" s="695"/>
      <c r="FX125" s="695"/>
      <c r="FY125" s="695"/>
      <c r="FZ125" s="695"/>
      <c r="GA125" s="695"/>
      <c r="GB125" s="695"/>
      <c r="GC125" s="695"/>
      <c r="GD125" s="695"/>
      <c r="GE125" s="695"/>
      <c r="GF125" s="695"/>
      <c r="GG125" s="695"/>
      <c r="GH125" s="695"/>
      <c r="GI125" s="695"/>
      <c r="GJ125" s="695"/>
      <c r="GK125" s="695"/>
      <c r="GL125" s="695"/>
      <c r="GM125" s="695"/>
      <c r="GN125" s="695"/>
    </row>
    <row r="126" spans="1:196" s="35" customFormat="1" ht="14.4">
      <c r="A126" s="695"/>
      <c r="B126" s="695"/>
      <c r="C126" s="885" t="s">
        <v>797</v>
      </c>
      <c r="D126" s="885" t="s">
        <v>797</v>
      </c>
      <c r="E126" s="885" t="s">
        <v>797</v>
      </c>
      <c r="F126" s="885"/>
      <c r="G126" s="886"/>
      <c r="H126" s="886"/>
      <c r="I126" s="886"/>
      <c r="J126" s="579" t="s">
        <v>814</v>
      </c>
      <c r="O126" s="35" t="s">
        <v>797</v>
      </c>
      <c r="S126" s="695"/>
      <c r="T126" s="695"/>
      <c r="U126" s="695"/>
      <c r="V126" s="695"/>
      <c r="W126" s="695"/>
      <c r="X126" s="695"/>
      <c r="Y126" s="695"/>
      <c r="Z126" s="695"/>
      <c r="AA126" s="695"/>
      <c r="AB126" s="695"/>
      <c r="AC126" s="695"/>
      <c r="AD126" s="695"/>
      <c r="AE126" s="695"/>
      <c r="AF126" s="695"/>
      <c r="AG126" s="695"/>
      <c r="AH126" s="695"/>
      <c r="AI126" s="695"/>
      <c r="AJ126" s="695"/>
      <c r="AK126" s="695"/>
      <c r="AL126" s="695"/>
      <c r="AM126" s="695"/>
      <c r="AN126" s="695"/>
      <c r="AO126" s="695"/>
      <c r="AP126" s="695"/>
      <c r="AQ126" s="695"/>
      <c r="AR126" s="695"/>
      <c r="AS126" s="695"/>
      <c r="AT126" s="695"/>
      <c r="AU126" s="695"/>
      <c r="AV126" s="695"/>
      <c r="AW126" s="695"/>
      <c r="AX126" s="695"/>
      <c r="AY126" s="695"/>
      <c r="AZ126" s="695"/>
      <c r="BA126" s="695"/>
      <c r="BB126" s="695"/>
      <c r="BC126" s="695"/>
      <c r="BD126" s="695"/>
      <c r="BE126" s="695"/>
      <c r="BF126" s="695"/>
      <c r="BG126" s="695"/>
      <c r="BH126" s="695"/>
      <c r="BI126" s="695"/>
      <c r="BJ126" s="695"/>
      <c r="BK126" s="695"/>
      <c r="BL126" s="695"/>
      <c r="BM126" s="695"/>
      <c r="BN126" s="695"/>
      <c r="BO126" s="695"/>
      <c r="BP126" s="695"/>
      <c r="BQ126" s="695"/>
      <c r="BR126" s="695"/>
      <c r="BS126" s="695"/>
      <c r="BT126" s="695"/>
      <c r="BU126" s="695"/>
      <c r="BV126" s="695"/>
      <c r="BW126" s="695"/>
      <c r="BX126" s="695"/>
      <c r="BY126" s="695"/>
      <c r="BZ126" s="695"/>
      <c r="CA126" s="695"/>
      <c r="CB126" s="695"/>
      <c r="CC126" s="695"/>
      <c r="CD126" s="695"/>
      <c r="CE126" s="695"/>
      <c r="CF126" s="695"/>
      <c r="CG126" s="695"/>
      <c r="CH126" s="695"/>
      <c r="CI126" s="695"/>
      <c r="CJ126" s="695"/>
      <c r="CK126" s="695"/>
      <c r="CL126" s="695"/>
      <c r="CM126" s="695"/>
      <c r="CN126" s="695"/>
      <c r="CO126" s="695"/>
      <c r="CP126" s="695"/>
      <c r="CQ126" s="695"/>
      <c r="CR126" s="695"/>
      <c r="CS126" s="695"/>
      <c r="CT126" s="695"/>
      <c r="CU126" s="695"/>
      <c r="CV126" s="695"/>
      <c r="CW126" s="695"/>
      <c r="CX126" s="695"/>
      <c r="CY126" s="695"/>
      <c r="CZ126" s="695"/>
      <c r="DA126" s="695"/>
      <c r="DB126" s="695"/>
      <c r="DC126" s="695"/>
      <c r="DD126" s="695"/>
      <c r="DE126" s="695"/>
      <c r="DF126" s="695"/>
      <c r="DG126" s="695"/>
      <c r="DH126" s="695"/>
      <c r="DI126" s="695"/>
      <c r="DJ126" s="695"/>
      <c r="DK126" s="695"/>
      <c r="DL126" s="695"/>
      <c r="DM126" s="695"/>
      <c r="DN126" s="695"/>
      <c r="DO126" s="695"/>
      <c r="DP126" s="695"/>
      <c r="DQ126" s="695"/>
      <c r="DR126" s="695"/>
      <c r="DS126" s="695"/>
      <c r="DT126" s="695"/>
      <c r="DU126" s="695"/>
      <c r="DV126" s="695"/>
      <c r="DW126" s="695"/>
      <c r="DX126" s="695"/>
      <c r="DY126" s="695"/>
      <c r="DZ126" s="695"/>
      <c r="EA126" s="695"/>
      <c r="EB126" s="695"/>
      <c r="EC126" s="695"/>
      <c r="ED126" s="695"/>
      <c r="EE126" s="695"/>
      <c r="EF126" s="695"/>
      <c r="EG126" s="695"/>
      <c r="EH126" s="695"/>
      <c r="EI126" s="695"/>
      <c r="EJ126" s="695"/>
      <c r="EK126" s="695"/>
      <c r="EL126" s="695"/>
      <c r="EM126" s="695"/>
      <c r="EN126" s="695"/>
      <c r="EO126" s="695"/>
      <c r="EP126" s="695"/>
      <c r="EQ126" s="695"/>
      <c r="ER126" s="695"/>
      <c r="ES126" s="695"/>
      <c r="ET126" s="695"/>
      <c r="EU126" s="695"/>
      <c r="EV126" s="695"/>
      <c r="EW126" s="695"/>
      <c r="EX126" s="695"/>
      <c r="EY126" s="695"/>
      <c r="EZ126" s="695"/>
      <c r="FA126" s="695"/>
      <c r="FB126" s="695"/>
      <c r="FC126" s="695"/>
      <c r="FD126" s="695"/>
      <c r="FE126" s="695"/>
      <c r="FF126" s="695"/>
      <c r="FG126" s="695"/>
      <c r="FH126" s="695"/>
      <c r="FI126" s="695"/>
      <c r="FJ126" s="695"/>
      <c r="FK126" s="695"/>
      <c r="FL126" s="695"/>
      <c r="FM126" s="695"/>
      <c r="FN126" s="695"/>
      <c r="FO126" s="695"/>
      <c r="FP126" s="695"/>
      <c r="FQ126" s="695"/>
      <c r="FR126" s="695"/>
      <c r="FS126" s="695"/>
      <c r="FT126" s="695"/>
      <c r="FU126" s="695"/>
      <c r="FV126" s="695"/>
      <c r="FW126" s="695"/>
      <c r="FX126" s="695"/>
      <c r="FY126" s="695"/>
      <c r="FZ126" s="695"/>
      <c r="GA126" s="695"/>
      <c r="GB126" s="695"/>
      <c r="GC126" s="695"/>
      <c r="GD126" s="695"/>
      <c r="GE126" s="695"/>
      <c r="GF126" s="695"/>
      <c r="GG126" s="695"/>
      <c r="GH126" s="695"/>
      <c r="GI126" s="695"/>
      <c r="GJ126" s="695"/>
      <c r="GK126" s="695"/>
      <c r="GL126" s="695"/>
      <c r="GM126" s="695"/>
      <c r="GN126" s="695"/>
    </row>
    <row r="127" spans="1:196" s="35" customFormat="1" ht="14.4">
      <c r="A127" s="695"/>
      <c r="B127" s="695"/>
      <c r="C127" s="885" t="s">
        <v>797</v>
      </c>
      <c r="D127" s="885" t="s">
        <v>797</v>
      </c>
      <c r="E127" s="885" t="s">
        <v>797</v>
      </c>
      <c r="F127" s="885"/>
      <c r="G127" s="886"/>
      <c r="H127" s="886"/>
      <c r="I127" s="886"/>
      <c r="J127" s="579" t="s">
        <v>809</v>
      </c>
      <c r="O127" s="35" t="s">
        <v>797</v>
      </c>
      <c r="S127" s="695"/>
      <c r="T127" s="695"/>
      <c r="U127" s="695"/>
      <c r="V127" s="695"/>
      <c r="W127" s="695"/>
      <c r="X127" s="695"/>
      <c r="Y127" s="695"/>
      <c r="Z127" s="695"/>
      <c r="AA127" s="695"/>
      <c r="AB127" s="695"/>
      <c r="AC127" s="695"/>
      <c r="AD127" s="695"/>
      <c r="AE127" s="695"/>
      <c r="AF127" s="695"/>
      <c r="AG127" s="695"/>
      <c r="AH127" s="695"/>
      <c r="AI127" s="695"/>
      <c r="AJ127" s="695"/>
      <c r="AK127" s="695"/>
      <c r="AL127" s="695"/>
      <c r="AM127" s="695"/>
      <c r="AN127" s="695"/>
      <c r="AO127" s="695"/>
      <c r="AP127" s="695"/>
      <c r="AQ127" s="695"/>
      <c r="AR127" s="695"/>
      <c r="AS127" s="695"/>
      <c r="AT127" s="695"/>
      <c r="AU127" s="695"/>
      <c r="AV127" s="695"/>
      <c r="AW127" s="695"/>
      <c r="AX127" s="695"/>
      <c r="AY127" s="695"/>
      <c r="AZ127" s="695"/>
      <c r="BA127" s="695"/>
      <c r="BB127" s="695"/>
      <c r="BC127" s="695"/>
      <c r="BD127" s="695"/>
      <c r="BE127" s="695"/>
      <c r="BF127" s="695"/>
      <c r="BG127" s="695"/>
      <c r="BH127" s="695"/>
      <c r="BI127" s="695"/>
      <c r="BJ127" s="695"/>
      <c r="BK127" s="695"/>
      <c r="BL127" s="695"/>
      <c r="BM127" s="695"/>
      <c r="BN127" s="695"/>
      <c r="BO127" s="695"/>
      <c r="BP127" s="695"/>
      <c r="BQ127" s="695"/>
      <c r="BR127" s="695"/>
      <c r="BS127" s="695"/>
      <c r="BT127" s="695"/>
      <c r="BU127" s="695"/>
      <c r="BV127" s="695"/>
      <c r="BW127" s="695"/>
      <c r="BX127" s="695"/>
      <c r="BY127" s="695"/>
      <c r="BZ127" s="695"/>
      <c r="CA127" s="695"/>
      <c r="CB127" s="695"/>
      <c r="CC127" s="695"/>
      <c r="CD127" s="695"/>
      <c r="CE127" s="695"/>
      <c r="CF127" s="695"/>
      <c r="CG127" s="695"/>
      <c r="CH127" s="695"/>
      <c r="CI127" s="695"/>
      <c r="CJ127" s="695"/>
      <c r="CK127" s="695"/>
      <c r="CL127" s="695"/>
      <c r="CM127" s="695"/>
      <c r="CN127" s="695"/>
      <c r="CO127" s="695"/>
      <c r="CP127" s="695"/>
      <c r="CQ127" s="695"/>
      <c r="CR127" s="695"/>
      <c r="CS127" s="695"/>
      <c r="CT127" s="695"/>
      <c r="CU127" s="695"/>
      <c r="CV127" s="695"/>
      <c r="CW127" s="695"/>
      <c r="CX127" s="695"/>
      <c r="CY127" s="695"/>
      <c r="CZ127" s="695"/>
      <c r="DA127" s="695"/>
      <c r="DB127" s="695"/>
      <c r="DC127" s="695"/>
      <c r="DD127" s="695"/>
      <c r="DE127" s="695"/>
      <c r="DF127" s="695"/>
      <c r="DG127" s="695"/>
      <c r="DH127" s="695"/>
      <c r="DI127" s="695"/>
      <c r="DJ127" s="695"/>
      <c r="DK127" s="695"/>
      <c r="DL127" s="695"/>
      <c r="DM127" s="695"/>
      <c r="DN127" s="695"/>
      <c r="DO127" s="695"/>
      <c r="DP127" s="695"/>
      <c r="DQ127" s="695"/>
      <c r="DR127" s="695"/>
      <c r="DS127" s="695"/>
      <c r="DT127" s="695"/>
      <c r="DU127" s="695"/>
      <c r="DV127" s="695"/>
      <c r="DW127" s="695"/>
      <c r="DX127" s="695"/>
      <c r="DY127" s="695"/>
      <c r="DZ127" s="695"/>
      <c r="EA127" s="695"/>
      <c r="EB127" s="695"/>
      <c r="EC127" s="695"/>
      <c r="ED127" s="695"/>
      <c r="EE127" s="695"/>
      <c r="EF127" s="695"/>
      <c r="EG127" s="695"/>
      <c r="EH127" s="695"/>
      <c r="EI127" s="695"/>
      <c r="EJ127" s="695"/>
      <c r="EK127" s="695"/>
      <c r="EL127" s="695"/>
      <c r="EM127" s="695"/>
      <c r="EN127" s="695"/>
      <c r="EO127" s="695"/>
      <c r="EP127" s="695"/>
      <c r="EQ127" s="695"/>
      <c r="ER127" s="695"/>
      <c r="ES127" s="695"/>
      <c r="ET127" s="695"/>
      <c r="EU127" s="695"/>
      <c r="EV127" s="695"/>
      <c r="EW127" s="695"/>
      <c r="EX127" s="695"/>
      <c r="EY127" s="695"/>
      <c r="EZ127" s="695"/>
      <c r="FA127" s="695"/>
      <c r="FB127" s="695"/>
      <c r="FC127" s="695"/>
      <c r="FD127" s="695"/>
      <c r="FE127" s="695"/>
      <c r="FF127" s="695"/>
      <c r="FG127" s="695"/>
      <c r="FH127" s="695"/>
      <c r="FI127" s="695"/>
      <c r="FJ127" s="695"/>
      <c r="FK127" s="695"/>
      <c r="FL127" s="695"/>
      <c r="FM127" s="695"/>
      <c r="FN127" s="695"/>
      <c r="FO127" s="695"/>
      <c r="FP127" s="695"/>
      <c r="FQ127" s="695"/>
      <c r="FR127" s="695"/>
      <c r="FS127" s="695"/>
      <c r="FT127" s="695"/>
      <c r="FU127" s="695"/>
      <c r="FV127" s="695"/>
      <c r="FW127" s="695"/>
      <c r="FX127" s="695"/>
      <c r="FY127" s="695"/>
      <c r="FZ127" s="695"/>
      <c r="GA127" s="695"/>
      <c r="GB127" s="695"/>
      <c r="GC127" s="695"/>
      <c r="GD127" s="695"/>
      <c r="GE127" s="695"/>
      <c r="GF127" s="695"/>
      <c r="GG127" s="695"/>
      <c r="GH127" s="695"/>
      <c r="GI127" s="695"/>
      <c r="GJ127" s="695"/>
      <c r="GK127" s="695"/>
      <c r="GL127" s="695"/>
      <c r="GM127" s="695"/>
      <c r="GN127" s="695"/>
    </row>
    <row r="128" spans="1:196" s="35" customFormat="1" ht="14.4">
      <c r="A128" s="695"/>
      <c r="B128" s="695"/>
      <c r="C128" s="885" t="s">
        <v>797</v>
      </c>
      <c r="D128" s="885" t="s">
        <v>797</v>
      </c>
      <c r="E128" s="885" t="s">
        <v>797</v>
      </c>
      <c r="F128" s="885"/>
      <c r="G128" s="886"/>
      <c r="H128" s="886"/>
      <c r="I128" s="886"/>
      <c r="J128" s="579" t="s">
        <v>815</v>
      </c>
      <c r="O128" s="35" t="s">
        <v>797</v>
      </c>
      <c r="S128" s="695"/>
      <c r="T128" s="695"/>
      <c r="U128" s="695"/>
      <c r="V128" s="695"/>
      <c r="W128" s="695"/>
      <c r="X128" s="695"/>
      <c r="Y128" s="695"/>
      <c r="Z128" s="695"/>
      <c r="AA128" s="695"/>
      <c r="AB128" s="695"/>
      <c r="AC128" s="695"/>
      <c r="AD128" s="695"/>
      <c r="AE128" s="695"/>
      <c r="AF128" s="695"/>
      <c r="AG128" s="695"/>
      <c r="AH128" s="695"/>
      <c r="AI128" s="695"/>
      <c r="AJ128" s="695"/>
      <c r="AK128" s="695"/>
      <c r="AL128" s="695"/>
      <c r="AM128" s="695"/>
      <c r="AN128" s="695"/>
      <c r="AO128" s="695"/>
      <c r="AP128" s="695"/>
      <c r="AQ128" s="695"/>
      <c r="AR128" s="695"/>
      <c r="AS128" s="695"/>
      <c r="AT128" s="695"/>
      <c r="AU128" s="695"/>
      <c r="AV128" s="695"/>
      <c r="AW128" s="695"/>
      <c r="AX128" s="695"/>
      <c r="AY128" s="695"/>
      <c r="AZ128" s="695"/>
      <c r="BA128" s="695"/>
      <c r="BB128" s="695"/>
      <c r="BC128" s="695"/>
      <c r="BD128" s="695"/>
      <c r="BE128" s="695"/>
      <c r="BF128" s="695"/>
      <c r="BG128" s="695"/>
      <c r="BH128" s="695"/>
      <c r="BI128" s="695"/>
      <c r="BJ128" s="695"/>
      <c r="BK128" s="695"/>
      <c r="BL128" s="695"/>
      <c r="BM128" s="695"/>
      <c r="BN128" s="695"/>
      <c r="BO128" s="695"/>
      <c r="BP128" s="695"/>
      <c r="BQ128" s="695"/>
      <c r="BR128" s="695"/>
      <c r="BS128" s="695"/>
      <c r="BT128" s="695"/>
      <c r="BU128" s="695"/>
      <c r="BV128" s="695"/>
      <c r="BW128" s="695"/>
      <c r="BX128" s="695"/>
      <c r="BY128" s="695"/>
      <c r="BZ128" s="695"/>
      <c r="CA128" s="695"/>
      <c r="CB128" s="695"/>
      <c r="CC128" s="695"/>
      <c r="CD128" s="695"/>
      <c r="CE128" s="695"/>
      <c r="CF128" s="695"/>
      <c r="CG128" s="695"/>
      <c r="CH128" s="695"/>
      <c r="CI128" s="695"/>
      <c r="CJ128" s="695"/>
      <c r="CK128" s="695"/>
      <c r="CL128" s="695"/>
      <c r="CM128" s="695"/>
      <c r="CN128" s="695"/>
      <c r="CO128" s="695"/>
      <c r="CP128" s="695"/>
      <c r="CQ128" s="695"/>
      <c r="CR128" s="695"/>
      <c r="CS128" s="695"/>
      <c r="CT128" s="695"/>
      <c r="CU128" s="695"/>
      <c r="CV128" s="695"/>
      <c r="CW128" s="695"/>
      <c r="CX128" s="695"/>
      <c r="CY128" s="695"/>
      <c r="CZ128" s="695"/>
      <c r="DA128" s="695"/>
      <c r="DB128" s="695"/>
      <c r="DC128" s="695"/>
      <c r="DD128" s="695"/>
      <c r="DE128" s="695"/>
      <c r="DF128" s="695"/>
      <c r="DG128" s="695"/>
      <c r="DH128" s="695"/>
      <c r="DI128" s="695"/>
      <c r="DJ128" s="695"/>
      <c r="DK128" s="695"/>
      <c r="DL128" s="695"/>
      <c r="DM128" s="695"/>
      <c r="DN128" s="695"/>
      <c r="DO128" s="695"/>
      <c r="DP128" s="695"/>
      <c r="DQ128" s="695"/>
      <c r="DR128" s="695"/>
      <c r="DS128" s="695"/>
      <c r="DT128" s="695"/>
      <c r="DU128" s="695"/>
      <c r="DV128" s="695"/>
      <c r="DW128" s="695"/>
      <c r="DX128" s="695"/>
      <c r="DY128" s="695"/>
      <c r="DZ128" s="695"/>
      <c r="EA128" s="695"/>
      <c r="EB128" s="695"/>
      <c r="EC128" s="695"/>
      <c r="ED128" s="695"/>
      <c r="EE128" s="695"/>
      <c r="EF128" s="695"/>
      <c r="EG128" s="695"/>
      <c r="EH128" s="695"/>
      <c r="EI128" s="695"/>
      <c r="EJ128" s="695"/>
      <c r="EK128" s="695"/>
      <c r="EL128" s="695"/>
      <c r="EM128" s="695"/>
      <c r="EN128" s="695"/>
      <c r="EO128" s="695"/>
      <c r="EP128" s="695"/>
      <c r="EQ128" s="695"/>
      <c r="ER128" s="695"/>
      <c r="ES128" s="695"/>
      <c r="ET128" s="695"/>
      <c r="EU128" s="695"/>
      <c r="EV128" s="695"/>
      <c r="EW128" s="695"/>
      <c r="EX128" s="695"/>
      <c r="EY128" s="695"/>
      <c r="EZ128" s="695"/>
      <c r="FA128" s="695"/>
      <c r="FB128" s="695"/>
      <c r="FC128" s="695"/>
      <c r="FD128" s="695"/>
      <c r="FE128" s="695"/>
      <c r="FF128" s="695"/>
      <c r="FG128" s="695"/>
      <c r="FH128" s="695"/>
      <c r="FI128" s="695"/>
      <c r="FJ128" s="695"/>
      <c r="FK128" s="695"/>
      <c r="FL128" s="695"/>
      <c r="FM128" s="695"/>
      <c r="FN128" s="695"/>
      <c r="FO128" s="695"/>
      <c r="FP128" s="695"/>
      <c r="FQ128" s="695"/>
      <c r="FR128" s="695"/>
      <c r="FS128" s="695"/>
      <c r="FT128" s="695"/>
      <c r="FU128" s="695"/>
      <c r="FV128" s="695"/>
      <c r="FW128" s="695"/>
      <c r="FX128" s="695"/>
      <c r="FY128" s="695"/>
      <c r="FZ128" s="695"/>
      <c r="GA128" s="695"/>
      <c r="GB128" s="695"/>
      <c r="GC128" s="695"/>
      <c r="GD128" s="695"/>
      <c r="GE128" s="695"/>
      <c r="GF128" s="695"/>
      <c r="GG128" s="695"/>
      <c r="GH128" s="695"/>
      <c r="GI128" s="695"/>
      <c r="GJ128" s="695"/>
      <c r="GK128" s="695"/>
      <c r="GL128" s="695"/>
      <c r="GM128" s="695"/>
      <c r="GN128" s="695"/>
    </row>
    <row r="129" spans="1:196" s="35" customFormat="1" ht="14.4">
      <c r="A129" s="695"/>
      <c r="B129" s="695"/>
      <c r="C129" s="885" t="s">
        <v>797</v>
      </c>
      <c r="D129" s="885" t="s">
        <v>797</v>
      </c>
      <c r="E129" s="885" t="s">
        <v>797</v>
      </c>
      <c r="F129" s="885"/>
      <c r="G129" s="886"/>
      <c r="H129" s="886"/>
      <c r="I129" s="886"/>
      <c r="J129" s="579" t="s">
        <v>816</v>
      </c>
      <c r="O129" s="35" t="s">
        <v>797</v>
      </c>
      <c r="S129" s="695"/>
      <c r="T129" s="695"/>
      <c r="U129" s="695"/>
      <c r="V129" s="695"/>
      <c r="W129" s="695"/>
      <c r="X129" s="695"/>
      <c r="Y129" s="695"/>
      <c r="Z129" s="695"/>
      <c r="AA129" s="695"/>
      <c r="AB129" s="695"/>
      <c r="AC129" s="695"/>
      <c r="AD129" s="695"/>
      <c r="AE129" s="695"/>
      <c r="AF129" s="695"/>
      <c r="AG129" s="695"/>
      <c r="AH129" s="695"/>
      <c r="AI129" s="695"/>
      <c r="AJ129" s="695"/>
      <c r="AK129" s="695"/>
      <c r="AL129" s="695"/>
      <c r="AM129" s="695"/>
      <c r="AN129" s="695"/>
      <c r="AO129" s="695"/>
      <c r="AP129" s="695"/>
      <c r="AQ129" s="695"/>
      <c r="AR129" s="695"/>
      <c r="AS129" s="695"/>
      <c r="AT129" s="695"/>
      <c r="AU129" s="695"/>
      <c r="AV129" s="695"/>
      <c r="AW129" s="695"/>
      <c r="AX129" s="695"/>
      <c r="AY129" s="695"/>
      <c r="AZ129" s="695"/>
      <c r="BA129" s="695"/>
      <c r="BB129" s="695"/>
      <c r="BC129" s="695"/>
      <c r="BD129" s="695"/>
      <c r="BE129" s="695"/>
      <c r="BF129" s="695"/>
      <c r="BG129" s="695"/>
      <c r="BH129" s="695"/>
      <c r="BI129" s="695"/>
      <c r="BJ129" s="695"/>
      <c r="BK129" s="695"/>
      <c r="BL129" s="695"/>
      <c r="BM129" s="695"/>
      <c r="BN129" s="695"/>
      <c r="BO129" s="695"/>
      <c r="BP129" s="695"/>
      <c r="BQ129" s="695"/>
      <c r="BR129" s="695"/>
      <c r="BS129" s="695"/>
      <c r="BT129" s="695"/>
      <c r="BU129" s="695"/>
      <c r="BV129" s="695"/>
      <c r="BW129" s="695"/>
      <c r="BX129" s="695"/>
      <c r="BY129" s="695"/>
      <c r="BZ129" s="695"/>
      <c r="CA129" s="695"/>
      <c r="CB129" s="695"/>
      <c r="CC129" s="695"/>
      <c r="CD129" s="695"/>
      <c r="CE129" s="695"/>
      <c r="CF129" s="695"/>
      <c r="CG129" s="695"/>
      <c r="CH129" s="695"/>
      <c r="CI129" s="695"/>
      <c r="CJ129" s="695"/>
      <c r="CK129" s="695"/>
      <c r="CL129" s="695"/>
      <c r="CM129" s="695"/>
      <c r="CN129" s="695"/>
      <c r="CO129" s="695"/>
      <c r="CP129" s="695"/>
      <c r="CQ129" s="695"/>
      <c r="CR129" s="695"/>
      <c r="CS129" s="695"/>
      <c r="CT129" s="695"/>
      <c r="CU129" s="695"/>
      <c r="CV129" s="695"/>
      <c r="CW129" s="695"/>
      <c r="CX129" s="695"/>
      <c r="CY129" s="695"/>
      <c r="CZ129" s="695"/>
      <c r="DA129" s="695"/>
      <c r="DB129" s="695"/>
      <c r="DC129" s="695"/>
      <c r="DD129" s="695"/>
      <c r="DE129" s="695"/>
      <c r="DF129" s="695"/>
      <c r="DG129" s="695"/>
      <c r="DH129" s="695"/>
      <c r="DI129" s="695"/>
      <c r="DJ129" s="695"/>
      <c r="DK129" s="695"/>
      <c r="DL129" s="695"/>
      <c r="DM129" s="695"/>
      <c r="DN129" s="695"/>
      <c r="DO129" s="695"/>
      <c r="DP129" s="695"/>
      <c r="DQ129" s="695"/>
      <c r="DR129" s="695"/>
      <c r="DS129" s="695"/>
      <c r="DT129" s="695"/>
      <c r="DU129" s="695"/>
      <c r="DV129" s="695"/>
      <c r="DW129" s="695"/>
      <c r="DX129" s="695"/>
      <c r="DY129" s="695"/>
      <c r="DZ129" s="695"/>
      <c r="EA129" s="695"/>
      <c r="EB129" s="695"/>
      <c r="EC129" s="695"/>
      <c r="ED129" s="695"/>
      <c r="EE129" s="695"/>
      <c r="EF129" s="695"/>
      <c r="EG129" s="695"/>
      <c r="EH129" s="695"/>
      <c r="EI129" s="695"/>
      <c r="EJ129" s="695"/>
      <c r="EK129" s="695"/>
      <c r="EL129" s="695"/>
      <c r="EM129" s="695"/>
      <c r="EN129" s="695"/>
      <c r="EO129" s="695"/>
      <c r="EP129" s="695"/>
      <c r="EQ129" s="695"/>
      <c r="ER129" s="695"/>
      <c r="ES129" s="695"/>
      <c r="ET129" s="695"/>
      <c r="EU129" s="695"/>
      <c r="EV129" s="695"/>
      <c r="EW129" s="695"/>
      <c r="EX129" s="695"/>
      <c r="EY129" s="695"/>
      <c r="EZ129" s="695"/>
      <c r="FA129" s="695"/>
      <c r="FB129" s="695"/>
      <c r="FC129" s="695"/>
      <c r="FD129" s="695"/>
      <c r="FE129" s="695"/>
      <c r="FF129" s="695"/>
      <c r="FG129" s="695"/>
      <c r="FH129" s="695"/>
      <c r="FI129" s="695"/>
      <c r="FJ129" s="695"/>
      <c r="FK129" s="695"/>
      <c r="FL129" s="695"/>
      <c r="FM129" s="695"/>
      <c r="FN129" s="695"/>
      <c r="FO129" s="695"/>
      <c r="FP129" s="695"/>
      <c r="FQ129" s="695"/>
      <c r="FR129" s="695"/>
      <c r="FS129" s="695"/>
      <c r="FT129" s="695"/>
      <c r="FU129" s="695"/>
      <c r="FV129" s="695"/>
      <c r="FW129" s="695"/>
      <c r="FX129" s="695"/>
      <c r="FY129" s="695"/>
      <c r="FZ129" s="695"/>
      <c r="GA129" s="695"/>
      <c r="GB129" s="695"/>
      <c r="GC129" s="695"/>
      <c r="GD129" s="695"/>
      <c r="GE129" s="695"/>
      <c r="GF129" s="695"/>
      <c r="GG129" s="695"/>
      <c r="GH129" s="695"/>
      <c r="GI129" s="695"/>
      <c r="GJ129" s="695"/>
      <c r="GK129" s="695"/>
      <c r="GL129" s="695"/>
      <c r="GM129" s="695"/>
      <c r="GN129" s="695"/>
    </row>
    <row r="130" spans="1:196" s="35" customFormat="1" ht="14.4">
      <c r="A130" s="695"/>
      <c r="B130" s="695"/>
      <c r="C130" s="885" t="s">
        <v>797</v>
      </c>
      <c r="D130" s="885" t="s">
        <v>797</v>
      </c>
      <c r="E130" s="885" t="s">
        <v>797</v>
      </c>
      <c r="F130" s="885"/>
      <c r="G130" s="886"/>
      <c r="H130" s="886"/>
      <c r="I130" s="886"/>
      <c r="J130" s="579" t="s">
        <v>817</v>
      </c>
      <c r="O130" s="35" t="s">
        <v>797</v>
      </c>
      <c r="S130" s="695"/>
      <c r="T130" s="695"/>
      <c r="U130" s="695"/>
      <c r="V130" s="695"/>
      <c r="W130" s="695"/>
      <c r="X130" s="695"/>
      <c r="Y130" s="695"/>
      <c r="Z130" s="695"/>
      <c r="AA130" s="695"/>
      <c r="AB130" s="695"/>
      <c r="AC130" s="695"/>
      <c r="AD130" s="695"/>
      <c r="AE130" s="695"/>
      <c r="AF130" s="695"/>
      <c r="AG130" s="695"/>
      <c r="AH130" s="695"/>
      <c r="AI130" s="695"/>
      <c r="AJ130" s="695"/>
      <c r="AK130" s="695"/>
      <c r="AL130" s="695"/>
      <c r="AM130" s="695"/>
      <c r="AN130" s="695"/>
      <c r="AO130" s="695"/>
      <c r="AP130" s="695"/>
      <c r="AQ130" s="695"/>
      <c r="AR130" s="695"/>
      <c r="AS130" s="695"/>
      <c r="AT130" s="695"/>
      <c r="AU130" s="695"/>
      <c r="AV130" s="695"/>
      <c r="AW130" s="695"/>
      <c r="AX130" s="695"/>
      <c r="AY130" s="695"/>
      <c r="AZ130" s="695"/>
      <c r="BA130" s="695"/>
      <c r="BB130" s="695"/>
      <c r="BC130" s="695"/>
      <c r="BD130" s="695"/>
      <c r="BE130" s="695"/>
      <c r="BF130" s="695"/>
      <c r="BG130" s="695"/>
      <c r="BH130" s="695"/>
      <c r="BI130" s="695"/>
      <c r="BJ130" s="695"/>
      <c r="BK130" s="695"/>
      <c r="BL130" s="695"/>
      <c r="BM130" s="695"/>
      <c r="BN130" s="695"/>
      <c r="BO130" s="695"/>
      <c r="BP130" s="695"/>
      <c r="BQ130" s="695"/>
      <c r="BR130" s="695"/>
      <c r="BS130" s="695"/>
      <c r="BT130" s="695"/>
      <c r="BU130" s="695"/>
      <c r="BV130" s="695"/>
      <c r="BW130" s="695"/>
      <c r="BX130" s="695"/>
      <c r="BY130" s="695"/>
      <c r="BZ130" s="695"/>
      <c r="CA130" s="695"/>
      <c r="CB130" s="695"/>
      <c r="CC130" s="695"/>
      <c r="CD130" s="695"/>
      <c r="CE130" s="695"/>
      <c r="CF130" s="695"/>
      <c r="CG130" s="695"/>
      <c r="CH130" s="695"/>
      <c r="CI130" s="695"/>
      <c r="CJ130" s="695"/>
      <c r="CK130" s="695"/>
      <c r="CL130" s="695"/>
      <c r="CM130" s="695"/>
      <c r="CN130" s="695"/>
      <c r="CO130" s="695"/>
      <c r="CP130" s="695"/>
      <c r="CQ130" s="695"/>
      <c r="CR130" s="695"/>
      <c r="CS130" s="695"/>
      <c r="CT130" s="695"/>
      <c r="CU130" s="695"/>
      <c r="CV130" s="695"/>
      <c r="CW130" s="695"/>
      <c r="CX130" s="695"/>
      <c r="CY130" s="695"/>
      <c r="CZ130" s="695"/>
      <c r="DA130" s="695"/>
      <c r="DB130" s="695"/>
      <c r="DC130" s="695"/>
      <c r="DD130" s="695"/>
      <c r="DE130" s="695"/>
      <c r="DF130" s="695"/>
      <c r="DG130" s="695"/>
      <c r="DH130" s="695"/>
      <c r="DI130" s="695"/>
      <c r="DJ130" s="695"/>
      <c r="DK130" s="695"/>
      <c r="DL130" s="695"/>
      <c r="DM130" s="695"/>
      <c r="DN130" s="695"/>
      <c r="DO130" s="695"/>
      <c r="DP130" s="695"/>
      <c r="DQ130" s="695"/>
      <c r="DR130" s="695"/>
      <c r="DS130" s="695"/>
      <c r="DT130" s="695"/>
      <c r="DU130" s="695"/>
      <c r="DV130" s="695"/>
      <c r="DW130" s="695"/>
      <c r="DX130" s="695"/>
      <c r="DY130" s="695"/>
      <c r="DZ130" s="695"/>
      <c r="EA130" s="695"/>
      <c r="EB130" s="695"/>
      <c r="EC130" s="695"/>
      <c r="ED130" s="695"/>
      <c r="EE130" s="695"/>
      <c r="EF130" s="695"/>
      <c r="EG130" s="695"/>
      <c r="EH130" s="695"/>
      <c r="EI130" s="695"/>
      <c r="EJ130" s="695"/>
      <c r="EK130" s="695"/>
      <c r="EL130" s="695"/>
      <c r="EM130" s="695"/>
      <c r="EN130" s="695"/>
      <c r="EO130" s="695"/>
      <c r="EP130" s="695"/>
      <c r="EQ130" s="695"/>
      <c r="ER130" s="695"/>
      <c r="ES130" s="695"/>
      <c r="ET130" s="695"/>
      <c r="EU130" s="695"/>
      <c r="EV130" s="695"/>
      <c r="EW130" s="695"/>
      <c r="EX130" s="695"/>
      <c r="EY130" s="695"/>
      <c r="EZ130" s="695"/>
      <c r="FA130" s="695"/>
      <c r="FB130" s="695"/>
      <c r="FC130" s="695"/>
      <c r="FD130" s="695"/>
      <c r="FE130" s="695"/>
      <c r="FF130" s="695"/>
      <c r="FG130" s="695"/>
      <c r="FH130" s="695"/>
      <c r="FI130" s="695"/>
      <c r="FJ130" s="695"/>
      <c r="FK130" s="695"/>
      <c r="FL130" s="695"/>
      <c r="FM130" s="695"/>
      <c r="FN130" s="695"/>
      <c r="FO130" s="695"/>
      <c r="FP130" s="695"/>
      <c r="FQ130" s="695"/>
      <c r="FR130" s="695"/>
      <c r="FS130" s="695"/>
      <c r="FT130" s="695"/>
      <c r="FU130" s="695"/>
      <c r="FV130" s="695"/>
      <c r="FW130" s="695"/>
      <c r="FX130" s="695"/>
      <c r="FY130" s="695"/>
      <c r="FZ130" s="695"/>
      <c r="GA130" s="695"/>
      <c r="GB130" s="695"/>
      <c r="GC130" s="695"/>
      <c r="GD130" s="695"/>
      <c r="GE130" s="695"/>
      <c r="GF130" s="695"/>
      <c r="GG130" s="695"/>
      <c r="GH130" s="695"/>
      <c r="GI130" s="695"/>
      <c r="GJ130" s="695"/>
      <c r="GK130" s="695"/>
      <c r="GL130" s="695"/>
      <c r="GM130" s="695"/>
      <c r="GN130" s="695"/>
    </row>
    <row r="131" spans="1:196" s="35" customFormat="1" ht="14.4">
      <c r="A131" s="695"/>
      <c r="B131" s="695"/>
      <c r="C131" s="884"/>
      <c r="D131" s="884"/>
      <c r="E131" s="884"/>
      <c r="F131" s="884"/>
      <c r="G131" s="882"/>
      <c r="H131" s="882"/>
      <c r="I131" s="882"/>
      <c r="J131" s="579" t="s">
        <v>818</v>
      </c>
      <c r="S131" s="695"/>
      <c r="T131" s="695"/>
      <c r="U131" s="695"/>
      <c r="V131" s="695"/>
      <c r="W131" s="695"/>
      <c r="X131" s="695"/>
      <c r="Y131" s="695"/>
      <c r="Z131" s="695"/>
      <c r="AA131" s="695"/>
      <c r="AB131" s="695"/>
      <c r="AC131" s="695"/>
      <c r="AD131" s="695"/>
      <c r="AE131" s="695"/>
      <c r="AF131" s="695"/>
      <c r="AG131" s="695"/>
      <c r="AH131" s="695"/>
      <c r="AI131" s="695"/>
      <c r="AJ131" s="695"/>
      <c r="AK131" s="695"/>
      <c r="AL131" s="695"/>
      <c r="AM131" s="695"/>
      <c r="AN131" s="695"/>
      <c r="AO131" s="695"/>
      <c r="AP131" s="695"/>
      <c r="AQ131" s="695"/>
      <c r="AR131" s="695"/>
      <c r="AS131" s="695"/>
      <c r="AT131" s="695"/>
      <c r="AU131" s="695"/>
      <c r="AV131" s="695"/>
      <c r="AW131" s="695"/>
      <c r="AX131" s="695"/>
      <c r="AY131" s="695"/>
      <c r="AZ131" s="695"/>
      <c r="BA131" s="695"/>
      <c r="BB131" s="695"/>
      <c r="BC131" s="695"/>
      <c r="BD131" s="695"/>
      <c r="BE131" s="695"/>
      <c r="BF131" s="695"/>
      <c r="BG131" s="695"/>
      <c r="BH131" s="695"/>
      <c r="BI131" s="695"/>
      <c r="BJ131" s="695"/>
      <c r="BK131" s="695"/>
      <c r="BL131" s="695"/>
      <c r="BM131" s="695"/>
      <c r="BN131" s="695"/>
      <c r="BO131" s="695"/>
      <c r="BP131" s="695"/>
      <c r="BQ131" s="695"/>
      <c r="BR131" s="695"/>
      <c r="BS131" s="695"/>
      <c r="BT131" s="695"/>
      <c r="BU131" s="695"/>
      <c r="BV131" s="695"/>
      <c r="BW131" s="695"/>
      <c r="BX131" s="695"/>
      <c r="BY131" s="695"/>
      <c r="BZ131" s="695"/>
      <c r="CA131" s="695"/>
      <c r="CB131" s="695"/>
      <c r="CC131" s="695"/>
      <c r="CD131" s="695"/>
      <c r="CE131" s="695"/>
      <c r="CF131" s="695"/>
      <c r="CG131" s="695"/>
      <c r="CH131" s="695"/>
      <c r="CI131" s="695"/>
      <c r="CJ131" s="695"/>
      <c r="CK131" s="695"/>
      <c r="CL131" s="695"/>
      <c r="CM131" s="695"/>
      <c r="CN131" s="695"/>
      <c r="CO131" s="695"/>
      <c r="CP131" s="695"/>
      <c r="CQ131" s="695"/>
      <c r="CR131" s="695"/>
      <c r="CS131" s="695"/>
      <c r="CT131" s="695"/>
      <c r="CU131" s="695"/>
      <c r="CV131" s="695"/>
      <c r="CW131" s="695"/>
      <c r="CX131" s="695"/>
      <c r="CY131" s="695"/>
      <c r="CZ131" s="695"/>
      <c r="DA131" s="695"/>
      <c r="DB131" s="695"/>
      <c r="DC131" s="695"/>
      <c r="DD131" s="695"/>
      <c r="DE131" s="695"/>
      <c r="DF131" s="695"/>
      <c r="DG131" s="695"/>
      <c r="DH131" s="695"/>
      <c r="DI131" s="695"/>
      <c r="DJ131" s="695"/>
      <c r="DK131" s="695"/>
      <c r="DL131" s="695"/>
      <c r="DM131" s="695"/>
      <c r="DN131" s="695"/>
      <c r="DO131" s="695"/>
      <c r="DP131" s="695"/>
      <c r="DQ131" s="695"/>
      <c r="DR131" s="695"/>
      <c r="DS131" s="695"/>
      <c r="DT131" s="695"/>
      <c r="DU131" s="695"/>
      <c r="DV131" s="695"/>
      <c r="DW131" s="695"/>
      <c r="DX131" s="695"/>
      <c r="DY131" s="695"/>
      <c r="DZ131" s="695"/>
      <c r="EA131" s="695"/>
      <c r="EB131" s="695"/>
      <c r="EC131" s="695"/>
      <c r="ED131" s="695"/>
      <c r="EE131" s="695"/>
      <c r="EF131" s="695"/>
      <c r="EG131" s="695"/>
      <c r="EH131" s="695"/>
      <c r="EI131" s="695"/>
      <c r="EJ131" s="695"/>
      <c r="EK131" s="695"/>
      <c r="EL131" s="695"/>
      <c r="EM131" s="695"/>
      <c r="EN131" s="695"/>
      <c r="EO131" s="695"/>
      <c r="EP131" s="695"/>
      <c r="EQ131" s="695"/>
      <c r="ER131" s="695"/>
      <c r="ES131" s="695"/>
      <c r="ET131" s="695"/>
      <c r="EU131" s="695"/>
      <c r="EV131" s="695"/>
      <c r="EW131" s="695"/>
      <c r="EX131" s="695"/>
      <c r="EY131" s="695"/>
      <c r="EZ131" s="695"/>
      <c r="FA131" s="695"/>
      <c r="FB131" s="695"/>
      <c r="FC131" s="695"/>
      <c r="FD131" s="695"/>
      <c r="FE131" s="695"/>
      <c r="FF131" s="695"/>
      <c r="FG131" s="695"/>
      <c r="FH131" s="695"/>
      <c r="FI131" s="695"/>
      <c r="FJ131" s="695"/>
      <c r="FK131" s="695"/>
      <c r="FL131" s="695"/>
      <c r="FM131" s="695"/>
      <c r="FN131" s="695"/>
      <c r="FO131" s="695"/>
      <c r="FP131" s="695"/>
      <c r="FQ131" s="695"/>
      <c r="FR131" s="695"/>
      <c r="FS131" s="695"/>
      <c r="FT131" s="695"/>
      <c r="FU131" s="695"/>
      <c r="FV131" s="695"/>
      <c r="FW131" s="695"/>
      <c r="FX131" s="695"/>
      <c r="FY131" s="695"/>
      <c r="FZ131" s="695"/>
      <c r="GA131" s="695"/>
      <c r="GB131" s="695"/>
      <c r="GC131" s="695"/>
      <c r="GD131" s="695"/>
      <c r="GE131" s="695"/>
      <c r="GF131" s="695"/>
      <c r="GG131" s="695"/>
      <c r="GH131" s="695"/>
      <c r="GI131" s="695"/>
      <c r="GJ131" s="695"/>
      <c r="GK131" s="695"/>
      <c r="GL131" s="695"/>
      <c r="GM131" s="695"/>
      <c r="GN131" s="695"/>
    </row>
    <row r="132" spans="1:196" s="35" customFormat="1" ht="14.4">
      <c r="A132" s="695"/>
      <c r="B132" s="695"/>
      <c r="C132" s="579" t="s">
        <v>774</v>
      </c>
      <c r="D132" s="579" t="s">
        <v>799</v>
      </c>
      <c r="E132" s="579" t="s">
        <v>792</v>
      </c>
      <c r="F132" s="579" t="s">
        <v>828</v>
      </c>
      <c r="G132" s="700">
        <v>0.99730260000000004</v>
      </c>
      <c r="H132" s="700"/>
      <c r="I132" s="700">
        <v>0.99730260000000004</v>
      </c>
      <c r="J132" s="579"/>
      <c r="O132" s="35" t="s">
        <v>627</v>
      </c>
      <c r="S132" s="695"/>
      <c r="T132" s="695"/>
      <c r="U132" s="695"/>
      <c r="V132" s="695"/>
      <c r="W132" s="695"/>
      <c r="X132" s="695"/>
      <c r="Y132" s="695"/>
      <c r="Z132" s="695"/>
      <c r="AA132" s="695"/>
      <c r="AB132" s="695"/>
      <c r="AC132" s="695"/>
      <c r="AD132" s="695"/>
      <c r="AE132" s="695"/>
      <c r="AF132" s="695"/>
      <c r="AG132" s="695"/>
      <c r="AH132" s="695"/>
      <c r="AI132" s="695"/>
      <c r="AJ132" s="695"/>
      <c r="AK132" s="695"/>
      <c r="AL132" s="695"/>
      <c r="AM132" s="695"/>
      <c r="AN132" s="695"/>
      <c r="AO132" s="695"/>
      <c r="AP132" s="695"/>
      <c r="AQ132" s="695"/>
      <c r="AR132" s="695"/>
      <c r="AS132" s="695"/>
      <c r="AT132" s="695"/>
      <c r="AU132" s="695"/>
      <c r="AV132" s="695"/>
      <c r="AW132" s="695"/>
      <c r="AX132" s="695"/>
      <c r="AY132" s="695"/>
      <c r="AZ132" s="695"/>
      <c r="BA132" s="695"/>
      <c r="BB132" s="695"/>
      <c r="BC132" s="695"/>
      <c r="BD132" s="695"/>
      <c r="BE132" s="695"/>
      <c r="BF132" s="695"/>
      <c r="BG132" s="695"/>
      <c r="BH132" s="695"/>
      <c r="BI132" s="695"/>
      <c r="BJ132" s="695"/>
      <c r="BK132" s="695"/>
      <c r="BL132" s="695"/>
      <c r="BM132" s="695"/>
      <c r="BN132" s="695"/>
      <c r="BO132" s="695"/>
      <c r="BP132" s="695"/>
      <c r="BQ132" s="695"/>
      <c r="BR132" s="695"/>
      <c r="BS132" s="695"/>
      <c r="BT132" s="695"/>
      <c r="BU132" s="695"/>
      <c r="BV132" s="695"/>
      <c r="BW132" s="695"/>
      <c r="BX132" s="695"/>
      <c r="BY132" s="695"/>
      <c r="BZ132" s="695"/>
      <c r="CA132" s="695"/>
      <c r="CB132" s="695"/>
      <c r="CC132" s="695"/>
      <c r="CD132" s="695"/>
      <c r="CE132" s="695"/>
      <c r="CF132" s="695"/>
      <c r="CG132" s="695"/>
      <c r="CH132" s="695"/>
      <c r="CI132" s="695"/>
      <c r="CJ132" s="695"/>
      <c r="CK132" s="695"/>
      <c r="CL132" s="695"/>
      <c r="CM132" s="695"/>
      <c r="CN132" s="695"/>
      <c r="CO132" s="695"/>
      <c r="CP132" s="695"/>
      <c r="CQ132" s="695"/>
      <c r="CR132" s="695"/>
      <c r="CS132" s="695"/>
      <c r="CT132" s="695"/>
      <c r="CU132" s="695"/>
      <c r="CV132" s="695"/>
      <c r="CW132" s="695"/>
      <c r="CX132" s="695"/>
      <c r="CY132" s="695"/>
      <c r="CZ132" s="695"/>
      <c r="DA132" s="695"/>
      <c r="DB132" s="695"/>
      <c r="DC132" s="695"/>
      <c r="DD132" s="695"/>
      <c r="DE132" s="695"/>
      <c r="DF132" s="695"/>
      <c r="DG132" s="695"/>
      <c r="DH132" s="695"/>
      <c r="DI132" s="695"/>
      <c r="DJ132" s="695"/>
      <c r="DK132" s="695"/>
      <c r="DL132" s="695"/>
      <c r="DM132" s="695"/>
      <c r="DN132" s="695"/>
      <c r="DO132" s="695"/>
      <c r="DP132" s="695"/>
      <c r="DQ132" s="695"/>
      <c r="DR132" s="695"/>
      <c r="DS132" s="695"/>
      <c r="DT132" s="695"/>
      <c r="DU132" s="695"/>
      <c r="DV132" s="695"/>
      <c r="DW132" s="695"/>
      <c r="DX132" s="695"/>
      <c r="DY132" s="695"/>
      <c r="DZ132" s="695"/>
      <c r="EA132" s="695"/>
      <c r="EB132" s="695"/>
      <c r="EC132" s="695"/>
      <c r="ED132" s="695"/>
      <c r="EE132" s="695"/>
      <c r="EF132" s="695"/>
      <c r="EG132" s="695"/>
      <c r="EH132" s="695"/>
      <c r="EI132" s="695"/>
      <c r="EJ132" s="695"/>
      <c r="EK132" s="695"/>
      <c r="EL132" s="695"/>
      <c r="EM132" s="695"/>
      <c r="EN132" s="695"/>
      <c r="EO132" s="695"/>
      <c r="EP132" s="695"/>
      <c r="EQ132" s="695"/>
      <c r="ER132" s="695"/>
      <c r="ES132" s="695"/>
      <c r="ET132" s="695"/>
      <c r="EU132" s="695"/>
      <c r="EV132" s="695"/>
      <c r="EW132" s="695"/>
      <c r="EX132" s="695"/>
      <c r="EY132" s="695"/>
      <c r="EZ132" s="695"/>
      <c r="FA132" s="695"/>
      <c r="FB132" s="695"/>
      <c r="FC132" s="695"/>
      <c r="FD132" s="695"/>
      <c r="FE132" s="695"/>
      <c r="FF132" s="695"/>
      <c r="FG132" s="695"/>
      <c r="FH132" s="695"/>
      <c r="FI132" s="695"/>
      <c r="FJ132" s="695"/>
      <c r="FK132" s="695"/>
      <c r="FL132" s="695"/>
      <c r="FM132" s="695"/>
      <c r="FN132" s="695"/>
      <c r="FO132" s="695"/>
      <c r="FP132" s="695"/>
      <c r="FQ132" s="695"/>
      <c r="FR132" s="695"/>
      <c r="FS132" s="695"/>
      <c r="FT132" s="695"/>
      <c r="FU132" s="695"/>
      <c r="FV132" s="695"/>
      <c r="FW132" s="695"/>
      <c r="FX132" s="695"/>
      <c r="FY132" s="695"/>
      <c r="FZ132" s="695"/>
      <c r="GA132" s="695"/>
      <c r="GB132" s="695"/>
      <c r="GC132" s="695"/>
      <c r="GD132" s="695"/>
      <c r="GE132" s="695"/>
      <c r="GF132" s="695"/>
      <c r="GG132" s="695"/>
      <c r="GH132" s="695"/>
      <c r="GI132" s="695"/>
      <c r="GJ132" s="695"/>
      <c r="GK132" s="695"/>
      <c r="GL132" s="695"/>
      <c r="GM132" s="695"/>
      <c r="GN132" s="695"/>
    </row>
    <row r="133" spans="1:196" s="35" customFormat="1" ht="14.4">
      <c r="A133" s="695"/>
      <c r="B133" s="695"/>
      <c r="C133" s="693"/>
      <c r="D133" s="693"/>
      <c r="E133" s="693"/>
      <c r="F133" s="699"/>
      <c r="G133" s="695"/>
      <c r="H133" s="695"/>
      <c r="I133" s="695"/>
      <c r="J133" s="695"/>
      <c r="S133" s="695"/>
      <c r="T133" s="695"/>
      <c r="U133" s="695"/>
      <c r="V133" s="695"/>
      <c r="W133" s="695"/>
      <c r="X133" s="695"/>
      <c r="Y133" s="695"/>
      <c r="Z133" s="695"/>
      <c r="AA133" s="695"/>
      <c r="AB133" s="695"/>
      <c r="AC133" s="695"/>
      <c r="AD133" s="695"/>
      <c r="AE133" s="695"/>
      <c r="AF133" s="695"/>
      <c r="AG133" s="695"/>
      <c r="AH133" s="695"/>
      <c r="AI133" s="695"/>
      <c r="AJ133" s="695"/>
      <c r="AK133" s="695"/>
      <c r="AL133" s="695"/>
      <c r="AM133" s="695"/>
      <c r="AN133" s="695"/>
      <c r="AO133" s="695"/>
      <c r="AP133" s="695"/>
      <c r="AQ133" s="695"/>
      <c r="AR133" s="695"/>
      <c r="AS133" s="695"/>
      <c r="AT133" s="695"/>
      <c r="AU133" s="695"/>
      <c r="AV133" s="695"/>
      <c r="AW133" s="695"/>
      <c r="AX133" s="695"/>
      <c r="AY133" s="695"/>
      <c r="AZ133" s="695"/>
      <c r="BA133" s="695"/>
      <c r="BB133" s="695"/>
      <c r="BC133" s="695"/>
      <c r="BD133" s="695"/>
      <c r="BE133" s="695"/>
      <c r="BF133" s="695"/>
      <c r="BG133" s="695"/>
      <c r="BH133" s="695"/>
      <c r="BI133" s="695"/>
      <c r="BJ133" s="695"/>
      <c r="BK133" s="695"/>
      <c r="BL133" s="695"/>
      <c r="BM133" s="695"/>
      <c r="BN133" s="695"/>
      <c r="BO133" s="695"/>
      <c r="BP133" s="695"/>
      <c r="BQ133" s="695"/>
      <c r="BR133" s="695"/>
      <c r="BS133" s="695"/>
      <c r="BT133" s="695"/>
      <c r="BU133" s="695"/>
      <c r="BV133" s="695"/>
      <c r="BW133" s="695"/>
      <c r="BX133" s="695"/>
      <c r="BY133" s="695"/>
      <c r="BZ133" s="695"/>
      <c r="CA133" s="695"/>
      <c r="CB133" s="695"/>
      <c r="CC133" s="695"/>
      <c r="CD133" s="695"/>
      <c r="CE133" s="695"/>
      <c r="CF133" s="695"/>
      <c r="CG133" s="695"/>
      <c r="CH133" s="695"/>
      <c r="CI133" s="695"/>
      <c r="CJ133" s="695"/>
      <c r="CK133" s="695"/>
      <c r="CL133" s="695"/>
      <c r="CM133" s="695"/>
      <c r="CN133" s="695"/>
      <c r="CO133" s="695"/>
      <c r="CP133" s="695"/>
      <c r="CQ133" s="695"/>
      <c r="CR133" s="695"/>
      <c r="CS133" s="695"/>
      <c r="CT133" s="695"/>
      <c r="CU133" s="695"/>
      <c r="CV133" s="695"/>
      <c r="CW133" s="695"/>
      <c r="CX133" s="695"/>
      <c r="CY133" s="695"/>
      <c r="CZ133" s="695"/>
      <c r="DA133" s="695"/>
      <c r="DB133" s="695"/>
      <c r="DC133" s="695"/>
      <c r="DD133" s="695"/>
      <c r="DE133" s="695"/>
      <c r="DF133" s="695"/>
      <c r="DG133" s="695"/>
      <c r="DH133" s="695"/>
      <c r="DI133" s="695"/>
      <c r="DJ133" s="695"/>
      <c r="DK133" s="695"/>
      <c r="DL133" s="695"/>
      <c r="DM133" s="695"/>
      <c r="DN133" s="695"/>
      <c r="DO133" s="695"/>
      <c r="DP133" s="695"/>
      <c r="DQ133" s="695"/>
      <c r="DR133" s="695"/>
      <c r="DS133" s="695"/>
      <c r="DT133" s="695"/>
      <c r="DU133" s="695"/>
      <c r="DV133" s="695"/>
      <c r="DW133" s="695"/>
      <c r="DX133" s="695"/>
      <c r="DY133" s="695"/>
      <c r="DZ133" s="695"/>
      <c r="EA133" s="695"/>
      <c r="EB133" s="695"/>
      <c r="EC133" s="695"/>
      <c r="ED133" s="695"/>
      <c r="EE133" s="695"/>
      <c r="EF133" s="695"/>
      <c r="EG133" s="695"/>
      <c r="EH133" s="695"/>
      <c r="EI133" s="695"/>
      <c r="EJ133" s="695"/>
      <c r="EK133" s="695"/>
      <c r="EL133" s="695"/>
      <c r="EM133" s="695"/>
      <c r="EN133" s="695"/>
      <c r="EO133" s="695"/>
      <c r="EP133" s="695"/>
      <c r="EQ133" s="695"/>
      <c r="ER133" s="695"/>
      <c r="ES133" s="695"/>
      <c r="ET133" s="695"/>
      <c r="EU133" s="695"/>
      <c r="EV133" s="695"/>
      <c r="EW133" s="695"/>
      <c r="EX133" s="695"/>
      <c r="EY133" s="695"/>
      <c r="EZ133" s="695"/>
      <c r="FA133" s="695"/>
      <c r="FB133" s="695"/>
      <c r="FC133" s="695"/>
      <c r="FD133" s="695"/>
      <c r="FE133" s="695"/>
      <c r="FF133" s="695"/>
      <c r="FG133" s="695"/>
      <c r="FH133" s="695"/>
      <c r="FI133" s="695"/>
      <c r="FJ133" s="695"/>
      <c r="FK133" s="695"/>
      <c r="FL133" s="695"/>
      <c r="FM133" s="695"/>
      <c r="FN133" s="695"/>
      <c r="FO133" s="695"/>
      <c r="FP133" s="695"/>
      <c r="FQ133" s="695"/>
      <c r="FR133" s="695"/>
      <c r="FS133" s="695"/>
      <c r="FT133" s="695"/>
      <c r="FU133" s="695"/>
      <c r="FV133" s="695"/>
      <c r="FW133" s="695"/>
      <c r="FX133" s="695"/>
      <c r="FY133" s="695"/>
      <c r="FZ133" s="695"/>
      <c r="GA133" s="695"/>
      <c r="GB133" s="695"/>
      <c r="GC133" s="695"/>
      <c r="GD133" s="695"/>
      <c r="GE133" s="695"/>
      <c r="GF133" s="695"/>
      <c r="GG133" s="695"/>
      <c r="GH133" s="695"/>
      <c r="GI133" s="695"/>
      <c r="GJ133" s="695"/>
      <c r="GK133" s="695"/>
      <c r="GL133" s="695"/>
      <c r="GM133" s="695"/>
      <c r="GN133" s="695"/>
    </row>
    <row r="134" spans="1:196" s="35" customFormat="1" ht="14.4">
      <c r="A134" s="695"/>
      <c r="B134" s="695"/>
      <c r="C134" s="693"/>
      <c r="D134" s="693"/>
      <c r="E134" s="693"/>
      <c r="F134" s="699"/>
      <c r="G134" s="695"/>
      <c r="H134" s="695"/>
      <c r="I134" s="695"/>
      <c r="J134" s="695"/>
      <c r="S134" s="695"/>
      <c r="T134" s="695"/>
      <c r="U134" s="695"/>
      <c r="V134" s="695"/>
      <c r="W134" s="695"/>
      <c r="X134" s="695"/>
      <c r="Y134" s="695"/>
      <c r="Z134" s="695"/>
      <c r="AA134" s="695"/>
      <c r="AB134" s="695"/>
      <c r="AC134" s="695"/>
      <c r="AD134" s="695"/>
      <c r="AE134" s="695"/>
      <c r="AF134" s="695"/>
      <c r="AG134" s="695"/>
      <c r="AH134" s="695"/>
      <c r="AI134" s="695"/>
      <c r="AJ134" s="695"/>
      <c r="AK134" s="695"/>
      <c r="AL134" s="695"/>
      <c r="AM134" s="695"/>
      <c r="AN134" s="695"/>
      <c r="AO134" s="695"/>
      <c r="AP134" s="695"/>
      <c r="AQ134" s="695"/>
      <c r="AR134" s="695"/>
      <c r="AS134" s="695"/>
      <c r="AT134" s="695"/>
      <c r="AU134" s="695"/>
      <c r="AV134" s="695"/>
      <c r="AW134" s="695"/>
      <c r="AX134" s="695"/>
      <c r="AY134" s="695"/>
      <c r="AZ134" s="695"/>
      <c r="BA134" s="695"/>
      <c r="BB134" s="695"/>
      <c r="BC134" s="695"/>
      <c r="BD134" s="695"/>
      <c r="BE134" s="695"/>
      <c r="BF134" s="695"/>
      <c r="BG134" s="695"/>
      <c r="BH134" s="695"/>
      <c r="BI134" s="695"/>
      <c r="BJ134" s="695"/>
      <c r="BK134" s="695"/>
      <c r="BL134" s="695"/>
      <c r="BM134" s="695"/>
      <c r="BN134" s="695"/>
      <c r="BO134" s="695"/>
      <c r="BP134" s="695"/>
      <c r="BQ134" s="695"/>
      <c r="BR134" s="695"/>
      <c r="BS134" s="695"/>
      <c r="BT134" s="695"/>
      <c r="BU134" s="695"/>
      <c r="BV134" s="695"/>
      <c r="BW134" s="695"/>
      <c r="BX134" s="695"/>
      <c r="BY134" s="695"/>
      <c r="BZ134" s="695"/>
      <c r="CA134" s="695"/>
      <c r="CB134" s="695"/>
      <c r="CC134" s="695"/>
      <c r="CD134" s="695"/>
      <c r="CE134" s="695"/>
      <c r="CF134" s="695"/>
      <c r="CG134" s="695"/>
      <c r="CH134" s="695"/>
      <c r="CI134" s="695"/>
      <c r="CJ134" s="695"/>
      <c r="CK134" s="695"/>
      <c r="CL134" s="695"/>
      <c r="CM134" s="695"/>
      <c r="CN134" s="695"/>
      <c r="CO134" s="695"/>
      <c r="CP134" s="695"/>
      <c r="CQ134" s="695"/>
      <c r="CR134" s="695"/>
      <c r="CS134" s="695"/>
      <c r="CT134" s="695"/>
      <c r="CU134" s="695"/>
      <c r="CV134" s="695"/>
      <c r="CW134" s="695"/>
      <c r="CX134" s="695"/>
      <c r="CY134" s="695"/>
      <c r="CZ134" s="695"/>
      <c r="DA134" s="695"/>
      <c r="DB134" s="695"/>
      <c r="DC134" s="695"/>
      <c r="DD134" s="695"/>
      <c r="DE134" s="695"/>
      <c r="DF134" s="695"/>
      <c r="DG134" s="695"/>
      <c r="DH134" s="695"/>
      <c r="DI134" s="695"/>
      <c r="DJ134" s="695"/>
      <c r="DK134" s="695"/>
      <c r="DL134" s="695"/>
      <c r="DM134" s="695"/>
      <c r="DN134" s="695"/>
      <c r="DO134" s="695"/>
      <c r="DP134" s="695"/>
      <c r="DQ134" s="695"/>
      <c r="DR134" s="695"/>
      <c r="DS134" s="695"/>
      <c r="DT134" s="695"/>
      <c r="DU134" s="695"/>
      <c r="DV134" s="695"/>
      <c r="DW134" s="695"/>
      <c r="DX134" s="695"/>
      <c r="DY134" s="695"/>
      <c r="DZ134" s="695"/>
      <c r="EA134" s="695"/>
      <c r="EB134" s="695"/>
      <c r="EC134" s="695"/>
      <c r="ED134" s="695"/>
      <c r="EE134" s="695"/>
      <c r="EF134" s="695"/>
      <c r="EG134" s="695"/>
      <c r="EH134" s="695"/>
      <c r="EI134" s="695"/>
      <c r="EJ134" s="695"/>
      <c r="EK134" s="695"/>
      <c r="EL134" s="695"/>
      <c r="EM134" s="695"/>
      <c r="EN134" s="695"/>
      <c r="EO134" s="695"/>
      <c r="EP134" s="695"/>
      <c r="EQ134" s="695"/>
      <c r="ER134" s="695"/>
      <c r="ES134" s="695"/>
      <c r="ET134" s="695"/>
      <c r="EU134" s="695"/>
      <c r="EV134" s="695"/>
      <c r="EW134" s="695"/>
      <c r="EX134" s="695"/>
      <c r="EY134" s="695"/>
      <c r="EZ134" s="695"/>
      <c r="FA134" s="695"/>
      <c r="FB134" s="695"/>
      <c r="FC134" s="695"/>
      <c r="FD134" s="695"/>
      <c r="FE134" s="695"/>
      <c r="FF134" s="695"/>
      <c r="FG134" s="695"/>
      <c r="FH134" s="695"/>
      <c r="FI134" s="695"/>
      <c r="FJ134" s="695"/>
      <c r="FK134" s="695"/>
      <c r="FL134" s="695"/>
      <c r="FM134" s="695"/>
      <c r="FN134" s="695"/>
      <c r="FO134" s="695"/>
      <c r="FP134" s="695"/>
      <c r="FQ134" s="695"/>
      <c r="FR134" s="695"/>
      <c r="FS134" s="695"/>
      <c r="FT134" s="695"/>
      <c r="FU134" s="695"/>
      <c r="FV134" s="695"/>
      <c r="FW134" s="695"/>
      <c r="FX134" s="695"/>
      <c r="FY134" s="695"/>
      <c r="FZ134" s="695"/>
      <c r="GA134" s="695"/>
      <c r="GB134" s="695"/>
      <c r="GC134" s="695"/>
      <c r="GD134" s="695"/>
      <c r="GE134" s="695"/>
      <c r="GF134" s="695"/>
      <c r="GG134" s="695"/>
      <c r="GH134" s="695"/>
      <c r="GI134" s="695"/>
      <c r="GJ134" s="695"/>
      <c r="GK134" s="695"/>
      <c r="GL134" s="695"/>
      <c r="GM134" s="695"/>
      <c r="GN134" s="695"/>
    </row>
    <row r="135" spans="1:196" s="35" customFormat="1" ht="14.4">
      <c r="A135" s="695"/>
      <c r="B135" s="695"/>
      <c r="C135" s="693"/>
      <c r="D135" s="693"/>
      <c r="E135" s="693"/>
      <c r="F135" s="699"/>
      <c r="G135" s="695"/>
      <c r="H135" s="695"/>
      <c r="I135" s="695"/>
      <c r="J135" s="695"/>
      <c r="S135" s="695"/>
      <c r="T135" s="695"/>
      <c r="U135" s="695"/>
      <c r="V135" s="695"/>
      <c r="W135" s="695"/>
      <c r="X135" s="695"/>
      <c r="Y135" s="695"/>
      <c r="Z135" s="695"/>
      <c r="AA135" s="695"/>
      <c r="AB135" s="695"/>
      <c r="AC135" s="695"/>
      <c r="AD135" s="695"/>
      <c r="AE135" s="695"/>
      <c r="AF135" s="695"/>
      <c r="AG135" s="695"/>
      <c r="AH135" s="695"/>
      <c r="AI135" s="695"/>
      <c r="AJ135" s="695"/>
      <c r="AK135" s="695"/>
      <c r="AL135" s="695"/>
      <c r="AM135" s="695"/>
      <c r="AN135" s="695"/>
      <c r="AO135" s="695"/>
      <c r="AP135" s="695"/>
      <c r="AQ135" s="695"/>
      <c r="AR135" s="695"/>
      <c r="AS135" s="695"/>
      <c r="AT135" s="695"/>
      <c r="AU135" s="695"/>
      <c r="AV135" s="695"/>
      <c r="AW135" s="695"/>
      <c r="AX135" s="695"/>
      <c r="AY135" s="695"/>
      <c r="AZ135" s="695"/>
      <c r="BA135" s="695"/>
      <c r="BB135" s="695"/>
      <c r="BC135" s="695"/>
      <c r="BD135" s="695"/>
      <c r="BE135" s="695"/>
      <c r="BF135" s="695"/>
      <c r="BG135" s="695"/>
      <c r="BH135" s="695"/>
      <c r="BI135" s="695"/>
      <c r="BJ135" s="695"/>
      <c r="BK135" s="695"/>
      <c r="BL135" s="695"/>
      <c r="BM135" s="695"/>
      <c r="BN135" s="695"/>
      <c r="BO135" s="695"/>
      <c r="BP135" s="695"/>
      <c r="BQ135" s="695"/>
      <c r="BR135" s="695"/>
      <c r="BS135" s="695"/>
      <c r="BT135" s="695"/>
      <c r="BU135" s="695"/>
      <c r="BV135" s="695"/>
      <c r="BW135" s="695"/>
      <c r="BX135" s="695"/>
      <c r="BY135" s="695"/>
      <c r="BZ135" s="695"/>
      <c r="CA135" s="695"/>
      <c r="CB135" s="695"/>
      <c r="CC135" s="695"/>
      <c r="CD135" s="695"/>
      <c r="CE135" s="695"/>
      <c r="CF135" s="695"/>
      <c r="CG135" s="695"/>
      <c r="CH135" s="695"/>
      <c r="CI135" s="695"/>
      <c r="CJ135" s="695"/>
      <c r="CK135" s="695"/>
      <c r="CL135" s="695"/>
      <c r="CM135" s="695"/>
      <c r="CN135" s="695"/>
      <c r="CO135" s="695"/>
      <c r="CP135" s="695"/>
      <c r="CQ135" s="695"/>
      <c r="CR135" s="695"/>
      <c r="CS135" s="695"/>
      <c r="CT135" s="695"/>
      <c r="CU135" s="695"/>
      <c r="CV135" s="695"/>
      <c r="CW135" s="695"/>
      <c r="CX135" s="695"/>
      <c r="CY135" s="695"/>
      <c r="CZ135" s="695"/>
      <c r="DA135" s="695"/>
      <c r="DB135" s="695"/>
      <c r="DC135" s="695"/>
      <c r="DD135" s="695"/>
      <c r="DE135" s="695"/>
      <c r="DF135" s="695"/>
      <c r="DG135" s="695"/>
      <c r="DH135" s="695"/>
      <c r="DI135" s="695"/>
      <c r="DJ135" s="695"/>
      <c r="DK135" s="695"/>
      <c r="DL135" s="695"/>
      <c r="DM135" s="695"/>
      <c r="DN135" s="695"/>
      <c r="DO135" s="695"/>
      <c r="DP135" s="695"/>
      <c r="DQ135" s="695"/>
      <c r="DR135" s="695"/>
      <c r="DS135" s="695"/>
      <c r="DT135" s="695"/>
      <c r="DU135" s="695"/>
      <c r="DV135" s="695"/>
      <c r="DW135" s="695"/>
      <c r="DX135" s="695"/>
      <c r="DY135" s="695"/>
      <c r="DZ135" s="695"/>
      <c r="EA135" s="695"/>
      <c r="EB135" s="695"/>
      <c r="EC135" s="695"/>
      <c r="ED135" s="695"/>
      <c r="EE135" s="695"/>
      <c r="EF135" s="695"/>
      <c r="EG135" s="695"/>
      <c r="EH135" s="695"/>
      <c r="EI135" s="695"/>
      <c r="EJ135" s="695"/>
      <c r="EK135" s="695"/>
      <c r="EL135" s="695"/>
      <c r="EM135" s="695"/>
      <c r="EN135" s="695"/>
      <c r="EO135" s="695"/>
      <c r="EP135" s="695"/>
      <c r="EQ135" s="695"/>
      <c r="ER135" s="695"/>
      <c r="ES135" s="695"/>
      <c r="ET135" s="695"/>
      <c r="EU135" s="695"/>
      <c r="EV135" s="695"/>
      <c r="EW135" s="695"/>
      <c r="EX135" s="695"/>
      <c r="EY135" s="695"/>
      <c r="EZ135" s="695"/>
      <c r="FA135" s="695"/>
      <c r="FB135" s="695"/>
      <c r="FC135" s="695"/>
      <c r="FD135" s="695"/>
      <c r="FE135" s="695"/>
      <c r="FF135" s="695"/>
      <c r="FG135" s="695"/>
      <c r="FH135" s="695"/>
      <c r="FI135" s="695"/>
      <c r="FJ135" s="695"/>
      <c r="FK135" s="695"/>
      <c r="FL135" s="695"/>
      <c r="FM135" s="695"/>
      <c r="FN135" s="695"/>
      <c r="FO135" s="695"/>
      <c r="FP135" s="695"/>
      <c r="FQ135" s="695"/>
      <c r="FR135" s="695"/>
      <c r="FS135" s="695"/>
      <c r="FT135" s="695"/>
      <c r="FU135" s="695"/>
      <c r="FV135" s="695"/>
      <c r="FW135" s="695"/>
      <c r="FX135" s="695"/>
      <c r="FY135" s="695"/>
      <c r="FZ135" s="695"/>
      <c r="GA135" s="695"/>
      <c r="GB135" s="695"/>
      <c r="GC135" s="695"/>
      <c r="GD135" s="695"/>
      <c r="GE135" s="695"/>
      <c r="GF135" s="695"/>
      <c r="GG135" s="695"/>
      <c r="GH135" s="695"/>
      <c r="GI135" s="695"/>
      <c r="GJ135" s="695"/>
      <c r="GK135" s="695"/>
      <c r="GL135" s="695"/>
      <c r="GM135" s="695"/>
      <c r="GN135" s="695"/>
    </row>
    <row r="136" spans="1:196" s="35" customFormat="1" ht="14.4">
      <c r="A136" s="695"/>
      <c r="B136" s="695"/>
      <c r="C136" s="693"/>
      <c r="D136" s="693"/>
      <c r="E136" s="693"/>
      <c r="F136" s="699"/>
      <c r="G136" s="695"/>
      <c r="H136" s="695"/>
      <c r="I136" s="695"/>
      <c r="J136" s="695"/>
      <c r="S136" s="695"/>
      <c r="T136" s="695"/>
      <c r="U136" s="695"/>
      <c r="V136" s="695"/>
      <c r="W136" s="695"/>
      <c r="X136" s="695"/>
      <c r="Y136" s="695"/>
      <c r="Z136" s="695"/>
      <c r="AA136" s="695"/>
      <c r="AB136" s="695"/>
      <c r="AC136" s="695"/>
      <c r="AD136" s="695"/>
      <c r="AE136" s="695"/>
      <c r="AF136" s="695"/>
      <c r="AG136" s="695"/>
      <c r="AH136" s="695"/>
      <c r="AI136" s="695"/>
      <c r="AJ136" s="695"/>
      <c r="AK136" s="695"/>
      <c r="AL136" s="695"/>
      <c r="AM136" s="695"/>
      <c r="AN136" s="695"/>
      <c r="AO136" s="695"/>
      <c r="AP136" s="695"/>
      <c r="AQ136" s="695"/>
      <c r="AR136" s="695"/>
      <c r="AS136" s="695"/>
      <c r="AT136" s="695"/>
      <c r="AU136" s="695"/>
      <c r="AV136" s="695"/>
      <c r="AW136" s="695"/>
      <c r="AX136" s="695"/>
      <c r="AY136" s="695"/>
      <c r="AZ136" s="695"/>
      <c r="BA136" s="695"/>
      <c r="BB136" s="695"/>
      <c r="BC136" s="695"/>
      <c r="BD136" s="695"/>
      <c r="BE136" s="695"/>
      <c r="BF136" s="695"/>
      <c r="BG136" s="695"/>
      <c r="BH136" s="695"/>
      <c r="BI136" s="695"/>
      <c r="BJ136" s="695"/>
      <c r="BK136" s="695"/>
      <c r="BL136" s="695"/>
      <c r="BM136" s="695"/>
      <c r="BN136" s="695"/>
      <c r="BO136" s="695"/>
      <c r="BP136" s="695"/>
      <c r="BQ136" s="695"/>
      <c r="BR136" s="695"/>
      <c r="BS136" s="695"/>
      <c r="BT136" s="695"/>
      <c r="BU136" s="695"/>
      <c r="BV136" s="695"/>
      <c r="BW136" s="695"/>
      <c r="BX136" s="695"/>
      <c r="BY136" s="695"/>
      <c r="BZ136" s="695"/>
      <c r="CA136" s="695"/>
      <c r="CB136" s="695"/>
      <c r="CC136" s="695"/>
      <c r="CD136" s="695"/>
      <c r="CE136" s="695"/>
      <c r="CF136" s="695"/>
      <c r="CG136" s="695"/>
      <c r="CH136" s="695"/>
      <c r="CI136" s="695"/>
      <c r="CJ136" s="695"/>
      <c r="CK136" s="695"/>
      <c r="CL136" s="695"/>
      <c r="CM136" s="695"/>
      <c r="CN136" s="695"/>
      <c r="CO136" s="695"/>
      <c r="CP136" s="695"/>
      <c r="CQ136" s="695"/>
      <c r="CR136" s="695"/>
      <c r="CS136" s="695"/>
      <c r="CT136" s="695"/>
      <c r="CU136" s="695"/>
      <c r="CV136" s="695"/>
      <c r="CW136" s="695"/>
      <c r="CX136" s="695"/>
      <c r="CY136" s="695"/>
      <c r="CZ136" s="695"/>
      <c r="DA136" s="695"/>
      <c r="DB136" s="695"/>
      <c r="DC136" s="695"/>
      <c r="DD136" s="695"/>
      <c r="DE136" s="695"/>
      <c r="DF136" s="695"/>
      <c r="DG136" s="695"/>
      <c r="DH136" s="695"/>
      <c r="DI136" s="695"/>
      <c r="DJ136" s="695"/>
      <c r="DK136" s="695"/>
      <c r="DL136" s="695"/>
      <c r="DM136" s="695"/>
      <c r="DN136" s="695"/>
      <c r="DO136" s="695"/>
      <c r="DP136" s="695"/>
      <c r="DQ136" s="695"/>
      <c r="DR136" s="695"/>
      <c r="DS136" s="695"/>
      <c r="DT136" s="695"/>
      <c r="DU136" s="695"/>
      <c r="DV136" s="695"/>
      <c r="DW136" s="695"/>
      <c r="DX136" s="695"/>
      <c r="DY136" s="695"/>
      <c r="DZ136" s="695"/>
      <c r="EA136" s="695"/>
      <c r="EB136" s="695"/>
      <c r="EC136" s="695"/>
      <c r="ED136" s="695"/>
      <c r="EE136" s="695"/>
      <c r="EF136" s="695"/>
      <c r="EG136" s="695"/>
      <c r="EH136" s="695"/>
      <c r="EI136" s="695"/>
      <c r="EJ136" s="695"/>
      <c r="EK136" s="695"/>
      <c r="EL136" s="695"/>
      <c r="EM136" s="695"/>
      <c r="EN136" s="695"/>
      <c r="EO136" s="695"/>
      <c r="EP136" s="695"/>
      <c r="EQ136" s="695"/>
      <c r="ER136" s="695"/>
      <c r="ES136" s="695"/>
      <c r="ET136" s="695"/>
      <c r="EU136" s="695"/>
      <c r="EV136" s="695"/>
      <c r="EW136" s="695"/>
      <c r="EX136" s="695"/>
      <c r="EY136" s="695"/>
      <c r="EZ136" s="695"/>
      <c r="FA136" s="695"/>
      <c r="FB136" s="695"/>
      <c r="FC136" s="695"/>
      <c r="FD136" s="695"/>
      <c r="FE136" s="695"/>
      <c r="FF136" s="695"/>
      <c r="FG136" s="695"/>
      <c r="FH136" s="695"/>
      <c r="FI136" s="695"/>
      <c r="FJ136" s="695"/>
      <c r="FK136" s="695"/>
      <c r="FL136" s="695"/>
      <c r="FM136" s="695"/>
      <c r="FN136" s="695"/>
      <c r="FO136" s="695"/>
      <c r="FP136" s="695"/>
      <c r="FQ136" s="695"/>
      <c r="FR136" s="695"/>
      <c r="FS136" s="695"/>
      <c r="FT136" s="695"/>
      <c r="FU136" s="695"/>
      <c r="FV136" s="695"/>
      <c r="FW136" s="695"/>
      <c r="FX136" s="695"/>
      <c r="FY136" s="695"/>
      <c r="FZ136" s="695"/>
      <c r="GA136" s="695"/>
      <c r="GB136" s="695"/>
      <c r="GC136" s="695"/>
      <c r="GD136" s="695"/>
      <c r="GE136" s="695"/>
      <c r="GF136" s="695"/>
      <c r="GG136" s="695"/>
      <c r="GH136" s="695"/>
      <c r="GI136" s="695"/>
      <c r="GJ136" s="695"/>
      <c r="GK136" s="695"/>
      <c r="GL136" s="695"/>
      <c r="GM136" s="695"/>
      <c r="GN136" s="695"/>
    </row>
    <row r="137" spans="1:196" s="35" customFormat="1" ht="14.4">
      <c r="A137" s="695"/>
      <c r="B137" s="695"/>
      <c r="C137" s="693"/>
      <c r="D137" s="693"/>
      <c r="E137" s="693"/>
      <c r="F137" s="699"/>
      <c r="G137" s="695"/>
      <c r="H137" s="695"/>
      <c r="I137" s="695"/>
      <c r="J137" s="695"/>
      <c r="S137" s="695"/>
      <c r="T137" s="695"/>
      <c r="U137" s="695"/>
      <c r="V137" s="695"/>
      <c r="W137" s="695"/>
      <c r="X137" s="695"/>
      <c r="Y137" s="695"/>
      <c r="Z137" s="695"/>
      <c r="AA137" s="695"/>
      <c r="AB137" s="695"/>
      <c r="AC137" s="695"/>
      <c r="AD137" s="695"/>
      <c r="AE137" s="695"/>
      <c r="AF137" s="695"/>
      <c r="AG137" s="695"/>
      <c r="AH137" s="695"/>
      <c r="AI137" s="695"/>
      <c r="AJ137" s="695"/>
      <c r="AK137" s="695"/>
      <c r="AL137" s="695"/>
      <c r="AM137" s="695"/>
      <c r="AN137" s="695"/>
      <c r="AO137" s="695"/>
      <c r="AP137" s="695"/>
      <c r="AQ137" s="695"/>
      <c r="AR137" s="695"/>
      <c r="AS137" s="695"/>
      <c r="AT137" s="695"/>
      <c r="AU137" s="695"/>
      <c r="AV137" s="695"/>
      <c r="AW137" s="695"/>
      <c r="AX137" s="695"/>
      <c r="AY137" s="695"/>
      <c r="AZ137" s="695"/>
      <c r="BA137" s="695"/>
      <c r="BB137" s="695"/>
      <c r="BC137" s="695"/>
      <c r="BD137" s="695"/>
      <c r="BE137" s="695"/>
      <c r="BF137" s="695"/>
      <c r="BG137" s="695"/>
      <c r="BH137" s="695"/>
      <c r="BI137" s="695"/>
      <c r="BJ137" s="695"/>
      <c r="BK137" s="695"/>
      <c r="BL137" s="695"/>
      <c r="BM137" s="695"/>
      <c r="BN137" s="695"/>
      <c r="BO137" s="695"/>
      <c r="BP137" s="695"/>
      <c r="BQ137" s="695"/>
      <c r="BR137" s="695"/>
      <c r="BS137" s="695"/>
      <c r="BT137" s="695"/>
      <c r="BU137" s="695"/>
      <c r="BV137" s="695"/>
      <c r="BW137" s="695"/>
      <c r="BX137" s="695"/>
      <c r="BY137" s="695"/>
      <c r="BZ137" s="695"/>
      <c r="CA137" s="695"/>
      <c r="CB137" s="695"/>
      <c r="CC137" s="695"/>
      <c r="CD137" s="695"/>
      <c r="CE137" s="695"/>
      <c r="CF137" s="695"/>
      <c r="CG137" s="695"/>
      <c r="CH137" s="695"/>
      <c r="CI137" s="695"/>
      <c r="CJ137" s="695"/>
      <c r="CK137" s="695"/>
      <c r="CL137" s="695"/>
      <c r="CM137" s="695"/>
      <c r="CN137" s="695"/>
      <c r="CO137" s="695"/>
      <c r="CP137" s="695"/>
      <c r="CQ137" s="695"/>
      <c r="CR137" s="695"/>
      <c r="CS137" s="695"/>
      <c r="CT137" s="695"/>
      <c r="CU137" s="695"/>
      <c r="CV137" s="695"/>
      <c r="CW137" s="695"/>
      <c r="CX137" s="695"/>
      <c r="CY137" s="695"/>
      <c r="CZ137" s="695"/>
      <c r="DA137" s="695"/>
      <c r="DB137" s="695"/>
      <c r="DC137" s="695"/>
      <c r="DD137" s="695"/>
      <c r="DE137" s="695"/>
      <c r="DF137" s="695"/>
      <c r="DG137" s="695"/>
      <c r="DH137" s="695"/>
      <c r="DI137" s="695"/>
      <c r="DJ137" s="695"/>
      <c r="DK137" s="695"/>
      <c r="DL137" s="695"/>
      <c r="DM137" s="695"/>
      <c r="DN137" s="695"/>
      <c r="DO137" s="695"/>
      <c r="DP137" s="695"/>
      <c r="DQ137" s="695"/>
      <c r="DR137" s="695"/>
      <c r="DS137" s="695"/>
      <c r="DT137" s="695"/>
      <c r="DU137" s="695"/>
      <c r="DV137" s="695"/>
      <c r="DW137" s="695"/>
      <c r="DX137" s="695"/>
      <c r="DY137" s="695"/>
      <c r="DZ137" s="695"/>
      <c r="EA137" s="695"/>
      <c r="EB137" s="695"/>
      <c r="EC137" s="695"/>
      <c r="ED137" s="695"/>
      <c r="EE137" s="695"/>
      <c r="EF137" s="695"/>
      <c r="EG137" s="695"/>
      <c r="EH137" s="695"/>
      <c r="EI137" s="695"/>
      <c r="EJ137" s="695"/>
      <c r="EK137" s="695"/>
      <c r="EL137" s="695"/>
      <c r="EM137" s="695"/>
      <c r="EN137" s="695"/>
      <c r="EO137" s="695"/>
      <c r="EP137" s="695"/>
      <c r="EQ137" s="695"/>
      <c r="ER137" s="695"/>
      <c r="ES137" s="695"/>
      <c r="ET137" s="695"/>
      <c r="EU137" s="695"/>
      <c r="EV137" s="695"/>
      <c r="EW137" s="695"/>
      <c r="EX137" s="695"/>
      <c r="EY137" s="695"/>
      <c r="EZ137" s="695"/>
      <c r="FA137" s="695"/>
      <c r="FB137" s="695"/>
      <c r="FC137" s="695"/>
      <c r="FD137" s="695"/>
      <c r="FE137" s="695"/>
      <c r="FF137" s="695"/>
      <c r="FG137" s="695"/>
      <c r="FH137" s="695"/>
      <c r="FI137" s="695"/>
      <c r="FJ137" s="695"/>
      <c r="FK137" s="695"/>
      <c r="FL137" s="695"/>
      <c r="FM137" s="695"/>
      <c r="FN137" s="695"/>
      <c r="FO137" s="695"/>
      <c r="FP137" s="695"/>
      <c r="FQ137" s="695"/>
      <c r="FR137" s="695"/>
      <c r="FS137" s="695"/>
      <c r="FT137" s="695"/>
      <c r="FU137" s="695"/>
      <c r="FV137" s="695"/>
      <c r="FW137" s="695"/>
      <c r="FX137" s="695"/>
      <c r="FY137" s="695"/>
      <c r="FZ137" s="695"/>
      <c r="GA137" s="695"/>
      <c r="GB137" s="695"/>
      <c r="GC137" s="695"/>
      <c r="GD137" s="695"/>
      <c r="GE137" s="695"/>
      <c r="GF137" s="695"/>
      <c r="GG137" s="695"/>
      <c r="GH137" s="695"/>
      <c r="GI137" s="695"/>
      <c r="GJ137" s="695"/>
      <c r="GK137" s="695"/>
      <c r="GL137" s="695"/>
      <c r="GM137" s="695"/>
      <c r="GN137" s="695"/>
    </row>
    <row r="138" spans="1:196" s="35" customFormat="1" ht="14.4">
      <c r="A138" s="695"/>
      <c r="B138" s="695"/>
      <c r="C138" s="693"/>
      <c r="D138" s="693"/>
      <c r="E138" s="693"/>
      <c r="F138" s="699"/>
      <c r="G138" s="695"/>
      <c r="H138" s="695"/>
      <c r="I138" s="695"/>
      <c r="J138" s="695"/>
      <c r="S138" s="695"/>
      <c r="T138" s="695"/>
      <c r="U138" s="695"/>
      <c r="V138" s="695"/>
      <c r="W138" s="695"/>
      <c r="X138" s="695"/>
      <c r="Y138" s="695"/>
      <c r="Z138" s="695"/>
      <c r="AA138" s="695"/>
      <c r="AB138" s="695"/>
      <c r="AC138" s="695"/>
      <c r="AD138" s="695"/>
      <c r="AE138" s="695"/>
      <c r="AF138" s="695"/>
      <c r="AG138" s="695"/>
      <c r="AH138" s="695"/>
      <c r="AI138" s="695"/>
      <c r="AJ138" s="695"/>
      <c r="AK138" s="695"/>
      <c r="AL138" s="695"/>
      <c r="AM138" s="695"/>
      <c r="AN138" s="695"/>
      <c r="AO138" s="695"/>
      <c r="AP138" s="695"/>
      <c r="AQ138" s="695"/>
      <c r="AR138" s="695"/>
      <c r="AS138" s="695"/>
      <c r="AT138" s="695"/>
      <c r="AU138" s="695"/>
      <c r="AV138" s="695"/>
      <c r="AW138" s="695"/>
      <c r="AX138" s="695"/>
      <c r="AY138" s="695"/>
      <c r="AZ138" s="695"/>
      <c r="BA138" s="695"/>
      <c r="BB138" s="695"/>
      <c r="BC138" s="695"/>
      <c r="BD138" s="695"/>
      <c r="BE138" s="695"/>
      <c r="BF138" s="695"/>
      <c r="BG138" s="695"/>
      <c r="BH138" s="695"/>
      <c r="BI138" s="695"/>
      <c r="BJ138" s="695"/>
      <c r="BK138" s="695"/>
      <c r="BL138" s="695"/>
      <c r="BM138" s="695"/>
      <c r="BN138" s="695"/>
      <c r="BO138" s="695"/>
      <c r="BP138" s="695"/>
      <c r="BQ138" s="695"/>
      <c r="BR138" s="695"/>
      <c r="BS138" s="695"/>
      <c r="BT138" s="695"/>
      <c r="BU138" s="695"/>
      <c r="BV138" s="695"/>
      <c r="BW138" s="695"/>
      <c r="BX138" s="695"/>
      <c r="BY138" s="695"/>
      <c r="BZ138" s="695"/>
      <c r="CA138" s="695"/>
      <c r="CB138" s="695"/>
      <c r="CC138" s="695"/>
      <c r="CD138" s="695"/>
      <c r="CE138" s="695"/>
      <c r="CF138" s="695"/>
      <c r="CG138" s="695"/>
      <c r="CH138" s="695"/>
      <c r="CI138" s="695"/>
      <c r="CJ138" s="695"/>
      <c r="CK138" s="695"/>
      <c r="CL138" s="695"/>
      <c r="CM138" s="695"/>
      <c r="CN138" s="695"/>
      <c r="CO138" s="695"/>
      <c r="CP138" s="695"/>
      <c r="CQ138" s="695"/>
      <c r="CR138" s="695"/>
      <c r="CS138" s="695"/>
      <c r="CT138" s="695"/>
      <c r="CU138" s="695"/>
      <c r="CV138" s="695"/>
      <c r="CW138" s="695"/>
      <c r="CX138" s="695"/>
      <c r="CY138" s="695"/>
      <c r="CZ138" s="695"/>
      <c r="DA138" s="695"/>
      <c r="DB138" s="695"/>
      <c r="DC138" s="695"/>
      <c r="DD138" s="695"/>
      <c r="DE138" s="695"/>
      <c r="DF138" s="695"/>
      <c r="DG138" s="695"/>
      <c r="DH138" s="695"/>
      <c r="DI138" s="695"/>
      <c r="DJ138" s="695"/>
      <c r="DK138" s="695"/>
      <c r="DL138" s="695"/>
      <c r="DM138" s="695"/>
      <c r="DN138" s="695"/>
      <c r="DO138" s="695"/>
      <c r="DP138" s="695"/>
      <c r="DQ138" s="695"/>
      <c r="DR138" s="695"/>
      <c r="DS138" s="695"/>
      <c r="DT138" s="695"/>
      <c r="DU138" s="695"/>
      <c r="DV138" s="695"/>
      <c r="DW138" s="695"/>
      <c r="DX138" s="695"/>
      <c r="DY138" s="695"/>
      <c r="DZ138" s="695"/>
      <c r="EA138" s="695"/>
      <c r="EB138" s="695"/>
      <c r="EC138" s="695"/>
      <c r="ED138" s="695"/>
      <c r="EE138" s="695"/>
      <c r="EF138" s="695"/>
      <c r="EG138" s="695"/>
      <c r="EH138" s="695"/>
      <c r="EI138" s="695"/>
      <c r="EJ138" s="695"/>
      <c r="EK138" s="695"/>
      <c r="EL138" s="695"/>
      <c r="EM138" s="695"/>
      <c r="EN138" s="695"/>
      <c r="EO138" s="695"/>
      <c r="EP138" s="695"/>
      <c r="EQ138" s="695"/>
      <c r="ER138" s="695"/>
      <c r="ES138" s="695"/>
      <c r="ET138" s="695"/>
      <c r="EU138" s="695"/>
      <c r="EV138" s="695"/>
      <c r="EW138" s="695"/>
      <c r="EX138" s="695"/>
      <c r="EY138" s="695"/>
      <c r="EZ138" s="695"/>
      <c r="FA138" s="695"/>
      <c r="FB138" s="695"/>
      <c r="FC138" s="695"/>
      <c r="FD138" s="695"/>
      <c r="FE138" s="695"/>
      <c r="FF138" s="695"/>
      <c r="FG138" s="695"/>
      <c r="FH138" s="695"/>
      <c r="FI138" s="695"/>
      <c r="FJ138" s="695"/>
      <c r="FK138" s="695"/>
      <c r="FL138" s="695"/>
      <c r="FM138" s="695"/>
      <c r="FN138" s="695"/>
      <c r="FO138" s="695"/>
      <c r="FP138" s="695"/>
      <c r="FQ138" s="695"/>
      <c r="FR138" s="695"/>
      <c r="FS138" s="695"/>
      <c r="FT138" s="695"/>
      <c r="FU138" s="695"/>
      <c r="FV138" s="695"/>
      <c r="FW138" s="695"/>
      <c r="FX138" s="695"/>
      <c r="FY138" s="695"/>
      <c r="FZ138" s="695"/>
      <c r="GA138" s="695"/>
      <c r="GB138" s="695"/>
      <c r="GC138" s="695"/>
      <c r="GD138" s="695"/>
      <c r="GE138" s="695"/>
      <c r="GF138" s="695"/>
      <c r="GG138" s="695"/>
      <c r="GH138" s="695"/>
      <c r="GI138" s="695"/>
      <c r="GJ138" s="695"/>
      <c r="GK138" s="695"/>
      <c r="GL138" s="695"/>
      <c r="GM138" s="695"/>
      <c r="GN138" s="695"/>
    </row>
    <row r="139" spans="1:196" s="35" customFormat="1" ht="14.4">
      <c r="A139" s="695"/>
      <c r="B139" s="695"/>
      <c r="C139" s="693"/>
      <c r="D139" s="693"/>
      <c r="E139" s="693"/>
      <c r="F139" s="699"/>
      <c r="G139" s="695"/>
      <c r="H139" s="695"/>
      <c r="I139" s="695"/>
      <c r="J139" s="695"/>
      <c r="S139" s="695"/>
      <c r="T139" s="695"/>
      <c r="U139" s="695"/>
      <c r="V139" s="695"/>
      <c r="W139" s="695"/>
      <c r="X139" s="695"/>
      <c r="Y139" s="695"/>
      <c r="Z139" s="695"/>
      <c r="AA139" s="695"/>
      <c r="AB139" s="695"/>
      <c r="AC139" s="695"/>
      <c r="AD139" s="695"/>
      <c r="AE139" s="695"/>
      <c r="AF139" s="695"/>
      <c r="AG139" s="695"/>
      <c r="AH139" s="695"/>
      <c r="AI139" s="695"/>
      <c r="AJ139" s="695"/>
      <c r="AK139" s="695"/>
      <c r="AL139" s="695"/>
      <c r="AM139" s="695"/>
      <c r="AN139" s="695"/>
      <c r="AO139" s="695"/>
      <c r="AP139" s="695"/>
      <c r="AQ139" s="695"/>
      <c r="AR139" s="695"/>
      <c r="AS139" s="695"/>
      <c r="AT139" s="695"/>
      <c r="AU139" s="695"/>
      <c r="AV139" s="695"/>
      <c r="AW139" s="695"/>
      <c r="AX139" s="695"/>
      <c r="AY139" s="695"/>
      <c r="AZ139" s="695"/>
      <c r="BA139" s="695"/>
      <c r="BB139" s="695"/>
      <c r="BC139" s="695"/>
      <c r="BD139" s="695"/>
      <c r="BE139" s="695"/>
      <c r="BF139" s="695"/>
      <c r="BG139" s="695"/>
      <c r="BH139" s="695"/>
      <c r="BI139" s="695"/>
      <c r="BJ139" s="695"/>
      <c r="BK139" s="695"/>
      <c r="BL139" s="695"/>
      <c r="BM139" s="695"/>
      <c r="BN139" s="695"/>
      <c r="BO139" s="695"/>
      <c r="BP139" s="695"/>
      <c r="BQ139" s="695"/>
      <c r="BR139" s="695"/>
      <c r="BS139" s="695"/>
      <c r="BT139" s="695"/>
      <c r="BU139" s="695"/>
      <c r="BV139" s="695"/>
      <c r="BW139" s="695"/>
      <c r="BX139" s="695"/>
      <c r="BY139" s="695"/>
      <c r="BZ139" s="695"/>
      <c r="CA139" s="695"/>
      <c r="CB139" s="695"/>
      <c r="CC139" s="695"/>
      <c r="CD139" s="695"/>
      <c r="CE139" s="695"/>
      <c r="CF139" s="695"/>
      <c r="CG139" s="695"/>
      <c r="CH139" s="695"/>
      <c r="CI139" s="695"/>
      <c r="CJ139" s="695"/>
      <c r="CK139" s="695"/>
      <c r="CL139" s="695"/>
      <c r="CM139" s="695"/>
      <c r="CN139" s="695"/>
      <c r="CO139" s="695"/>
      <c r="CP139" s="695"/>
      <c r="CQ139" s="695"/>
      <c r="CR139" s="695"/>
      <c r="CS139" s="695"/>
      <c r="CT139" s="695"/>
      <c r="CU139" s="695"/>
      <c r="CV139" s="695"/>
      <c r="CW139" s="695"/>
      <c r="CX139" s="695"/>
      <c r="CY139" s="695"/>
      <c r="CZ139" s="695"/>
      <c r="DA139" s="695"/>
      <c r="DB139" s="695"/>
      <c r="DC139" s="695"/>
      <c r="DD139" s="695"/>
      <c r="DE139" s="695"/>
      <c r="DF139" s="695"/>
      <c r="DG139" s="695"/>
      <c r="DH139" s="695"/>
      <c r="DI139" s="695"/>
      <c r="DJ139" s="695"/>
      <c r="DK139" s="695"/>
      <c r="DL139" s="695"/>
      <c r="DM139" s="695"/>
      <c r="DN139" s="695"/>
      <c r="DO139" s="695"/>
      <c r="DP139" s="695"/>
      <c r="DQ139" s="695"/>
      <c r="DR139" s="695"/>
      <c r="DS139" s="695"/>
      <c r="DT139" s="695"/>
      <c r="DU139" s="695"/>
      <c r="DV139" s="695"/>
      <c r="DW139" s="695"/>
      <c r="DX139" s="695"/>
      <c r="DY139" s="695"/>
      <c r="DZ139" s="695"/>
      <c r="EA139" s="695"/>
      <c r="EB139" s="695"/>
      <c r="EC139" s="695"/>
      <c r="ED139" s="695"/>
      <c r="EE139" s="695"/>
      <c r="EF139" s="695"/>
      <c r="EG139" s="695"/>
      <c r="EH139" s="695"/>
      <c r="EI139" s="695"/>
      <c r="EJ139" s="695"/>
      <c r="EK139" s="695"/>
      <c r="EL139" s="695"/>
      <c r="EM139" s="695"/>
      <c r="EN139" s="695"/>
      <c r="EO139" s="695"/>
      <c r="EP139" s="695"/>
      <c r="EQ139" s="695"/>
      <c r="ER139" s="695"/>
      <c r="ES139" s="695"/>
      <c r="ET139" s="695"/>
      <c r="EU139" s="695"/>
      <c r="EV139" s="695"/>
      <c r="EW139" s="695"/>
      <c r="EX139" s="695"/>
      <c r="EY139" s="695"/>
      <c r="EZ139" s="695"/>
      <c r="FA139" s="695"/>
      <c r="FB139" s="695"/>
      <c r="FC139" s="695"/>
      <c r="FD139" s="695"/>
      <c r="FE139" s="695"/>
      <c r="FF139" s="695"/>
      <c r="FG139" s="695"/>
      <c r="FH139" s="695"/>
      <c r="FI139" s="695"/>
      <c r="FJ139" s="695"/>
      <c r="FK139" s="695"/>
      <c r="FL139" s="695"/>
      <c r="FM139" s="695"/>
      <c r="FN139" s="695"/>
      <c r="FO139" s="695"/>
      <c r="FP139" s="695"/>
      <c r="FQ139" s="695"/>
      <c r="FR139" s="695"/>
      <c r="FS139" s="695"/>
      <c r="FT139" s="695"/>
      <c r="FU139" s="695"/>
      <c r="FV139" s="695"/>
      <c r="FW139" s="695"/>
      <c r="FX139" s="695"/>
      <c r="FY139" s="695"/>
      <c r="FZ139" s="695"/>
      <c r="GA139" s="695"/>
      <c r="GB139" s="695"/>
      <c r="GC139" s="695"/>
      <c r="GD139" s="695"/>
      <c r="GE139" s="695"/>
      <c r="GF139" s="695"/>
      <c r="GG139" s="695"/>
      <c r="GH139" s="695"/>
      <c r="GI139" s="695"/>
      <c r="GJ139" s="695"/>
      <c r="GK139" s="695"/>
      <c r="GL139" s="695"/>
      <c r="GM139" s="695"/>
      <c r="GN139" s="695"/>
    </row>
    <row r="140" spans="1:196" s="35" customFormat="1" ht="14.4">
      <c r="A140" s="695"/>
      <c r="B140" s="695"/>
      <c r="C140" s="693"/>
      <c r="D140" s="693"/>
      <c r="E140" s="693"/>
      <c r="F140" s="699"/>
      <c r="G140" s="695"/>
      <c r="H140" s="695"/>
      <c r="I140" s="695"/>
      <c r="J140" s="695"/>
      <c r="S140" s="695"/>
      <c r="T140" s="695"/>
      <c r="U140" s="695"/>
      <c r="V140" s="695"/>
      <c r="W140" s="695"/>
      <c r="X140" s="695"/>
      <c r="Y140" s="695"/>
      <c r="Z140" s="695"/>
      <c r="AA140" s="695"/>
      <c r="AB140" s="695"/>
      <c r="AC140" s="695"/>
      <c r="AD140" s="695"/>
      <c r="AE140" s="695"/>
      <c r="AF140" s="695"/>
      <c r="AG140" s="695"/>
      <c r="AH140" s="695"/>
      <c r="AI140" s="695"/>
      <c r="AJ140" s="695"/>
      <c r="AK140" s="695"/>
      <c r="AL140" s="695"/>
      <c r="AM140" s="695"/>
      <c r="AN140" s="695"/>
      <c r="AO140" s="695"/>
      <c r="AP140" s="695"/>
      <c r="AQ140" s="695"/>
      <c r="AR140" s="695"/>
      <c r="AS140" s="695"/>
      <c r="AT140" s="695"/>
      <c r="AU140" s="695"/>
      <c r="AV140" s="695"/>
      <c r="AW140" s="695"/>
      <c r="AX140" s="695"/>
      <c r="AY140" s="695"/>
      <c r="AZ140" s="695"/>
      <c r="BA140" s="695"/>
      <c r="BB140" s="695"/>
      <c r="BC140" s="695"/>
      <c r="BD140" s="695"/>
      <c r="BE140" s="695"/>
      <c r="BF140" s="695"/>
      <c r="BG140" s="695"/>
      <c r="BH140" s="695"/>
      <c r="BI140" s="695"/>
      <c r="BJ140" s="695"/>
      <c r="BK140" s="695"/>
      <c r="BL140" s="695"/>
      <c r="BM140" s="695"/>
      <c r="BN140" s="695"/>
      <c r="BO140" s="695"/>
      <c r="BP140" s="695"/>
      <c r="BQ140" s="695"/>
      <c r="BR140" s="695"/>
      <c r="BS140" s="695"/>
      <c r="BT140" s="695"/>
      <c r="BU140" s="695"/>
      <c r="BV140" s="695"/>
      <c r="BW140" s="695"/>
      <c r="BX140" s="695"/>
      <c r="BY140" s="695"/>
      <c r="BZ140" s="695"/>
      <c r="CA140" s="695"/>
      <c r="CB140" s="695"/>
      <c r="CC140" s="695"/>
      <c r="CD140" s="695"/>
      <c r="CE140" s="695"/>
      <c r="CF140" s="695"/>
      <c r="CG140" s="695"/>
      <c r="CH140" s="695"/>
      <c r="CI140" s="695"/>
      <c r="CJ140" s="695"/>
      <c r="CK140" s="695"/>
      <c r="CL140" s="695"/>
      <c r="CM140" s="695"/>
      <c r="CN140" s="695"/>
      <c r="CO140" s="695"/>
      <c r="CP140" s="695"/>
      <c r="CQ140" s="695"/>
      <c r="CR140" s="695"/>
      <c r="CS140" s="695"/>
      <c r="CT140" s="695"/>
      <c r="CU140" s="695"/>
      <c r="CV140" s="695"/>
      <c r="CW140" s="695"/>
      <c r="CX140" s="695"/>
      <c r="CY140" s="695"/>
      <c r="CZ140" s="695"/>
      <c r="DA140" s="695"/>
      <c r="DB140" s="695"/>
      <c r="DC140" s="695"/>
      <c r="DD140" s="695"/>
      <c r="DE140" s="695"/>
      <c r="DF140" s="695"/>
      <c r="DG140" s="695"/>
      <c r="DH140" s="695"/>
      <c r="DI140" s="695"/>
      <c r="DJ140" s="695"/>
      <c r="DK140" s="695"/>
      <c r="DL140" s="695"/>
      <c r="DM140" s="695"/>
      <c r="DN140" s="695"/>
      <c r="DO140" s="695"/>
      <c r="DP140" s="695"/>
      <c r="DQ140" s="695"/>
      <c r="DR140" s="695"/>
      <c r="DS140" s="695"/>
      <c r="DT140" s="695"/>
      <c r="DU140" s="695"/>
      <c r="DV140" s="695"/>
      <c r="DW140" s="695"/>
      <c r="DX140" s="695"/>
      <c r="DY140" s="695"/>
      <c r="DZ140" s="695"/>
      <c r="EA140" s="695"/>
      <c r="EB140" s="695"/>
      <c r="EC140" s="695"/>
      <c r="ED140" s="695"/>
      <c r="EE140" s="695"/>
      <c r="EF140" s="695"/>
      <c r="EG140" s="695"/>
      <c r="EH140" s="695"/>
      <c r="EI140" s="695"/>
      <c r="EJ140" s="695"/>
      <c r="EK140" s="695"/>
      <c r="EL140" s="695"/>
      <c r="EM140" s="695"/>
      <c r="EN140" s="695"/>
      <c r="EO140" s="695"/>
      <c r="EP140" s="695"/>
      <c r="EQ140" s="695"/>
      <c r="ER140" s="695"/>
      <c r="ES140" s="695"/>
      <c r="ET140" s="695"/>
      <c r="EU140" s="695"/>
      <c r="EV140" s="695"/>
      <c r="EW140" s="695"/>
      <c r="EX140" s="695"/>
      <c r="EY140" s="695"/>
      <c r="EZ140" s="695"/>
      <c r="FA140" s="695"/>
      <c r="FB140" s="695"/>
      <c r="FC140" s="695"/>
      <c r="FD140" s="695"/>
      <c r="FE140" s="695"/>
      <c r="FF140" s="695"/>
      <c r="FG140" s="695"/>
      <c r="FH140" s="695"/>
      <c r="FI140" s="695"/>
      <c r="FJ140" s="695"/>
      <c r="FK140" s="695"/>
      <c r="FL140" s="695"/>
      <c r="FM140" s="695"/>
      <c r="FN140" s="695"/>
      <c r="FO140" s="695"/>
      <c r="FP140" s="695"/>
      <c r="FQ140" s="695"/>
      <c r="FR140" s="695"/>
      <c r="FS140" s="695"/>
      <c r="FT140" s="695"/>
      <c r="FU140" s="695"/>
      <c r="FV140" s="695"/>
      <c r="FW140" s="695"/>
      <c r="FX140" s="695"/>
      <c r="FY140" s="695"/>
      <c r="FZ140" s="695"/>
      <c r="GA140" s="695"/>
      <c r="GB140" s="695"/>
      <c r="GC140" s="695"/>
      <c r="GD140" s="695"/>
      <c r="GE140" s="695"/>
      <c r="GF140" s="695"/>
      <c r="GG140" s="695"/>
      <c r="GH140" s="695"/>
      <c r="GI140" s="695"/>
      <c r="GJ140" s="695"/>
      <c r="GK140" s="695"/>
      <c r="GL140" s="695"/>
      <c r="GM140" s="695"/>
      <c r="GN140" s="695"/>
    </row>
    <row r="141" spans="1:196" s="35" customFormat="1" ht="14.4">
      <c r="A141" s="695"/>
      <c r="B141" s="695"/>
      <c r="C141" s="693"/>
      <c r="D141" s="693"/>
      <c r="E141" s="693"/>
      <c r="F141" s="699"/>
      <c r="G141" s="695"/>
      <c r="H141" s="695"/>
      <c r="I141" s="695"/>
      <c r="J141" s="695"/>
      <c r="S141" s="695"/>
      <c r="T141" s="695"/>
      <c r="U141" s="695"/>
      <c r="V141" s="695"/>
      <c r="W141" s="695"/>
      <c r="X141" s="695"/>
      <c r="Y141" s="695"/>
      <c r="Z141" s="695"/>
      <c r="AA141" s="695"/>
      <c r="AB141" s="695"/>
      <c r="AC141" s="695"/>
      <c r="AD141" s="695"/>
      <c r="AE141" s="695"/>
      <c r="AF141" s="695"/>
      <c r="AG141" s="695"/>
      <c r="AH141" s="695"/>
      <c r="AI141" s="695"/>
      <c r="AJ141" s="695"/>
      <c r="AK141" s="695"/>
      <c r="AL141" s="695"/>
      <c r="AM141" s="695"/>
      <c r="AN141" s="695"/>
      <c r="AO141" s="695"/>
      <c r="AP141" s="695"/>
      <c r="AQ141" s="695"/>
      <c r="AR141" s="695"/>
      <c r="AS141" s="695"/>
      <c r="AT141" s="695"/>
      <c r="AU141" s="695"/>
      <c r="AV141" s="695"/>
      <c r="AW141" s="695"/>
      <c r="AX141" s="695"/>
      <c r="AY141" s="695"/>
      <c r="AZ141" s="695"/>
      <c r="BA141" s="695"/>
      <c r="BB141" s="695"/>
      <c r="BC141" s="695"/>
      <c r="BD141" s="695"/>
      <c r="BE141" s="695"/>
      <c r="BF141" s="695"/>
      <c r="BG141" s="695"/>
      <c r="BH141" s="695"/>
      <c r="BI141" s="695"/>
      <c r="BJ141" s="695"/>
      <c r="BK141" s="695"/>
      <c r="BL141" s="695"/>
      <c r="BM141" s="695"/>
      <c r="BN141" s="695"/>
      <c r="BO141" s="695"/>
      <c r="BP141" s="695"/>
      <c r="BQ141" s="695"/>
      <c r="BR141" s="695"/>
      <c r="BS141" s="695"/>
      <c r="BT141" s="695"/>
      <c r="BU141" s="695"/>
      <c r="BV141" s="695"/>
      <c r="BW141" s="695"/>
      <c r="BX141" s="695"/>
      <c r="BY141" s="695"/>
      <c r="BZ141" s="695"/>
      <c r="CA141" s="695"/>
      <c r="CB141" s="695"/>
      <c r="CC141" s="695"/>
      <c r="CD141" s="695"/>
      <c r="CE141" s="695"/>
      <c r="CF141" s="695"/>
      <c r="CG141" s="695"/>
      <c r="CH141" s="695"/>
      <c r="CI141" s="695"/>
      <c r="CJ141" s="695"/>
      <c r="CK141" s="695"/>
      <c r="CL141" s="695"/>
      <c r="CM141" s="695"/>
      <c r="CN141" s="695"/>
      <c r="CO141" s="695"/>
      <c r="CP141" s="695"/>
      <c r="CQ141" s="695"/>
      <c r="CR141" s="695"/>
      <c r="CS141" s="695"/>
      <c r="CT141" s="695"/>
      <c r="CU141" s="695"/>
      <c r="CV141" s="695"/>
      <c r="CW141" s="695"/>
      <c r="CX141" s="695"/>
      <c r="CY141" s="695"/>
      <c r="CZ141" s="695"/>
      <c r="DA141" s="695"/>
      <c r="DB141" s="695"/>
      <c r="DC141" s="695"/>
      <c r="DD141" s="695"/>
      <c r="DE141" s="695"/>
      <c r="DF141" s="695"/>
      <c r="DG141" s="695"/>
      <c r="DH141" s="695"/>
      <c r="DI141" s="695"/>
      <c r="DJ141" s="695"/>
      <c r="DK141" s="695"/>
      <c r="DL141" s="695"/>
      <c r="DM141" s="695"/>
      <c r="DN141" s="695"/>
      <c r="DO141" s="695"/>
      <c r="DP141" s="695"/>
      <c r="DQ141" s="695"/>
      <c r="DR141" s="695"/>
      <c r="DS141" s="695"/>
      <c r="DT141" s="695"/>
      <c r="DU141" s="695"/>
      <c r="DV141" s="695"/>
      <c r="DW141" s="695"/>
      <c r="DX141" s="695"/>
      <c r="DY141" s="695"/>
      <c r="DZ141" s="695"/>
      <c r="EA141" s="695"/>
      <c r="EB141" s="695"/>
      <c r="EC141" s="695"/>
      <c r="ED141" s="695"/>
      <c r="EE141" s="695"/>
      <c r="EF141" s="695"/>
      <c r="EG141" s="695"/>
      <c r="EH141" s="695"/>
      <c r="EI141" s="695"/>
      <c r="EJ141" s="695"/>
      <c r="EK141" s="695"/>
      <c r="EL141" s="695"/>
      <c r="EM141" s="695"/>
      <c r="EN141" s="695"/>
      <c r="EO141" s="695"/>
      <c r="EP141" s="695"/>
      <c r="EQ141" s="695"/>
      <c r="ER141" s="695"/>
      <c r="ES141" s="695"/>
      <c r="ET141" s="695"/>
      <c r="EU141" s="695"/>
      <c r="EV141" s="695"/>
      <c r="EW141" s="695"/>
      <c r="EX141" s="695"/>
      <c r="EY141" s="695"/>
      <c r="EZ141" s="695"/>
      <c r="FA141" s="695"/>
      <c r="FB141" s="695"/>
      <c r="FC141" s="695"/>
      <c r="FD141" s="695"/>
      <c r="FE141" s="695"/>
      <c r="FF141" s="695"/>
      <c r="FG141" s="695"/>
      <c r="FH141" s="695"/>
      <c r="FI141" s="695"/>
      <c r="FJ141" s="695"/>
      <c r="FK141" s="695"/>
      <c r="FL141" s="695"/>
      <c r="FM141" s="695"/>
      <c r="FN141" s="695"/>
      <c r="FO141" s="695"/>
      <c r="FP141" s="695"/>
      <c r="FQ141" s="695"/>
      <c r="FR141" s="695"/>
      <c r="FS141" s="695"/>
      <c r="FT141" s="695"/>
      <c r="FU141" s="695"/>
      <c r="FV141" s="695"/>
      <c r="FW141" s="695"/>
      <c r="FX141" s="695"/>
      <c r="FY141" s="695"/>
      <c r="FZ141" s="695"/>
      <c r="GA141" s="695"/>
      <c r="GB141" s="695"/>
      <c r="GC141" s="695"/>
      <c r="GD141" s="695"/>
      <c r="GE141" s="695"/>
      <c r="GF141" s="695"/>
      <c r="GG141" s="695"/>
      <c r="GH141" s="695"/>
      <c r="GI141" s="695"/>
      <c r="GJ141" s="695"/>
      <c r="GK141" s="695"/>
      <c r="GL141" s="695"/>
      <c r="GM141" s="695"/>
      <c r="GN141" s="695"/>
    </row>
    <row r="142" spans="1:196" s="35" customFormat="1" ht="14.4">
      <c r="A142" s="695"/>
      <c r="B142" s="695"/>
      <c r="C142" s="693"/>
      <c r="D142" s="693"/>
      <c r="E142" s="693"/>
      <c r="F142" s="699"/>
      <c r="G142" s="695"/>
      <c r="H142" s="695"/>
      <c r="I142" s="695"/>
      <c r="J142" s="695"/>
      <c r="S142" s="695"/>
      <c r="T142" s="695"/>
      <c r="U142" s="695"/>
      <c r="V142" s="695"/>
      <c r="W142" s="695"/>
      <c r="X142" s="695"/>
      <c r="Y142" s="695"/>
      <c r="Z142" s="695"/>
      <c r="AA142" s="695"/>
      <c r="AB142" s="695"/>
      <c r="AC142" s="695"/>
      <c r="AD142" s="695"/>
      <c r="AE142" s="695"/>
      <c r="AF142" s="695"/>
      <c r="AG142" s="695"/>
      <c r="AH142" s="695"/>
      <c r="AI142" s="695"/>
      <c r="AJ142" s="695"/>
      <c r="AK142" s="695"/>
      <c r="AL142" s="695"/>
      <c r="AM142" s="695"/>
      <c r="AN142" s="695"/>
      <c r="AO142" s="695"/>
      <c r="AP142" s="695"/>
      <c r="AQ142" s="695"/>
      <c r="AR142" s="695"/>
      <c r="AS142" s="695"/>
      <c r="AT142" s="695"/>
      <c r="AU142" s="695"/>
      <c r="AV142" s="695"/>
      <c r="AW142" s="695"/>
      <c r="AX142" s="695"/>
      <c r="AY142" s="695"/>
      <c r="AZ142" s="695"/>
      <c r="BA142" s="695"/>
      <c r="BB142" s="695"/>
      <c r="BC142" s="695"/>
      <c r="BD142" s="695"/>
      <c r="BE142" s="695"/>
      <c r="BF142" s="695"/>
      <c r="BG142" s="695"/>
      <c r="BH142" s="695"/>
      <c r="BI142" s="695"/>
      <c r="BJ142" s="695"/>
      <c r="BK142" s="695"/>
      <c r="BL142" s="695"/>
      <c r="BM142" s="695"/>
      <c r="BN142" s="695"/>
      <c r="BO142" s="695"/>
      <c r="BP142" s="695"/>
      <c r="BQ142" s="695"/>
      <c r="BR142" s="695"/>
      <c r="BS142" s="695"/>
      <c r="BT142" s="695"/>
      <c r="BU142" s="695"/>
      <c r="BV142" s="695"/>
      <c r="BW142" s="695"/>
      <c r="BX142" s="695"/>
      <c r="BY142" s="695"/>
      <c r="BZ142" s="695"/>
      <c r="CA142" s="695"/>
      <c r="CB142" s="695"/>
      <c r="CC142" s="695"/>
      <c r="CD142" s="695"/>
      <c r="CE142" s="695"/>
      <c r="CF142" s="695"/>
      <c r="CG142" s="695"/>
      <c r="CH142" s="695"/>
      <c r="CI142" s="695"/>
      <c r="CJ142" s="695"/>
      <c r="CK142" s="695"/>
      <c r="CL142" s="695"/>
      <c r="CM142" s="695"/>
      <c r="CN142" s="695"/>
      <c r="CO142" s="695"/>
      <c r="CP142" s="695"/>
      <c r="CQ142" s="695"/>
      <c r="CR142" s="695"/>
      <c r="CS142" s="695"/>
      <c r="CT142" s="695"/>
      <c r="CU142" s="695"/>
      <c r="CV142" s="695"/>
      <c r="CW142" s="695"/>
      <c r="CX142" s="695"/>
      <c r="CY142" s="695"/>
      <c r="CZ142" s="695"/>
      <c r="DA142" s="695"/>
      <c r="DB142" s="695"/>
      <c r="DC142" s="695"/>
      <c r="DD142" s="695"/>
      <c r="DE142" s="695"/>
      <c r="DF142" s="695"/>
      <c r="DG142" s="695"/>
      <c r="DH142" s="695"/>
      <c r="DI142" s="695"/>
      <c r="DJ142" s="695"/>
      <c r="DK142" s="695"/>
      <c r="DL142" s="695"/>
      <c r="DM142" s="695"/>
      <c r="DN142" s="695"/>
      <c r="DO142" s="695"/>
      <c r="DP142" s="695"/>
      <c r="DQ142" s="695"/>
      <c r="DR142" s="695"/>
      <c r="DS142" s="695"/>
      <c r="DT142" s="695"/>
      <c r="DU142" s="695"/>
      <c r="DV142" s="695"/>
      <c r="DW142" s="695"/>
      <c r="DX142" s="695"/>
      <c r="DY142" s="695"/>
      <c r="DZ142" s="695"/>
      <c r="EA142" s="695"/>
      <c r="EB142" s="695"/>
      <c r="EC142" s="695"/>
      <c r="ED142" s="695"/>
      <c r="EE142" s="695"/>
      <c r="EF142" s="695"/>
      <c r="EG142" s="695"/>
      <c r="EH142" s="695"/>
      <c r="EI142" s="695"/>
      <c r="EJ142" s="695"/>
      <c r="EK142" s="695"/>
      <c r="EL142" s="695"/>
      <c r="EM142" s="695"/>
      <c r="EN142" s="695"/>
      <c r="EO142" s="695"/>
      <c r="EP142" s="695"/>
      <c r="EQ142" s="695"/>
      <c r="ER142" s="695"/>
      <c r="ES142" s="695"/>
      <c r="ET142" s="695"/>
      <c r="EU142" s="695"/>
      <c r="EV142" s="695"/>
      <c r="EW142" s="695"/>
      <c r="EX142" s="695"/>
      <c r="EY142" s="695"/>
      <c r="EZ142" s="695"/>
      <c r="FA142" s="695"/>
      <c r="FB142" s="695"/>
      <c r="FC142" s="695"/>
      <c r="FD142" s="695"/>
      <c r="FE142" s="695"/>
      <c r="FF142" s="695"/>
      <c r="FG142" s="695"/>
      <c r="FH142" s="695"/>
      <c r="FI142" s="695"/>
      <c r="FJ142" s="695"/>
      <c r="FK142" s="695"/>
      <c r="FL142" s="695"/>
      <c r="FM142" s="695"/>
      <c r="FN142" s="695"/>
      <c r="FO142" s="695"/>
      <c r="FP142" s="695"/>
      <c r="FQ142" s="695"/>
      <c r="FR142" s="695"/>
      <c r="FS142" s="695"/>
      <c r="FT142" s="695"/>
      <c r="FU142" s="695"/>
      <c r="FV142" s="695"/>
      <c r="FW142" s="695"/>
      <c r="FX142" s="695"/>
      <c r="FY142" s="695"/>
      <c r="FZ142" s="695"/>
      <c r="GA142" s="695"/>
      <c r="GB142" s="695"/>
      <c r="GC142" s="695"/>
      <c r="GD142" s="695"/>
      <c r="GE142" s="695"/>
      <c r="GF142" s="695"/>
      <c r="GG142" s="695"/>
      <c r="GH142" s="695"/>
      <c r="GI142" s="695"/>
      <c r="GJ142" s="695"/>
      <c r="GK142" s="695"/>
      <c r="GL142" s="695"/>
      <c r="GM142" s="695"/>
      <c r="GN142" s="695"/>
    </row>
    <row r="143" spans="1:196" s="35" customFormat="1" ht="14.4">
      <c r="A143" s="695"/>
      <c r="B143" s="695"/>
      <c r="C143" s="693"/>
      <c r="D143" s="693"/>
      <c r="E143" s="693"/>
      <c r="F143" s="699"/>
      <c r="G143" s="695"/>
      <c r="H143" s="695"/>
      <c r="I143" s="695"/>
      <c r="J143" s="695"/>
      <c r="S143" s="695"/>
      <c r="T143" s="695"/>
      <c r="U143" s="695"/>
      <c r="V143" s="695"/>
      <c r="W143" s="695"/>
      <c r="X143" s="695"/>
      <c r="Y143" s="695"/>
      <c r="Z143" s="695"/>
      <c r="AA143" s="695"/>
      <c r="AB143" s="695"/>
      <c r="AC143" s="695"/>
      <c r="AD143" s="695"/>
      <c r="AE143" s="695"/>
      <c r="AF143" s="695"/>
      <c r="AG143" s="695"/>
      <c r="AH143" s="695"/>
      <c r="AI143" s="695"/>
      <c r="AJ143" s="695"/>
      <c r="AK143" s="695"/>
      <c r="AL143" s="695"/>
      <c r="AM143" s="695"/>
      <c r="AN143" s="695"/>
      <c r="AO143" s="695"/>
      <c r="AP143" s="695"/>
      <c r="AQ143" s="695"/>
      <c r="AR143" s="695"/>
      <c r="AS143" s="695"/>
      <c r="AT143" s="695"/>
      <c r="AU143" s="695"/>
      <c r="AV143" s="695"/>
      <c r="AW143" s="695"/>
      <c r="AX143" s="695"/>
      <c r="AY143" s="695"/>
      <c r="AZ143" s="695"/>
      <c r="BA143" s="695"/>
      <c r="BB143" s="695"/>
      <c r="BC143" s="695"/>
      <c r="BD143" s="695"/>
      <c r="BE143" s="695"/>
      <c r="BF143" s="695"/>
      <c r="BG143" s="695"/>
      <c r="BH143" s="695"/>
      <c r="BI143" s="695"/>
      <c r="BJ143" s="695"/>
      <c r="BK143" s="695"/>
      <c r="BL143" s="695"/>
      <c r="BM143" s="695"/>
      <c r="BN143" s="695"/>
      <c r="BO143" s="695"/>
      <c r="BP143" s="695"/>
      <c r="BQ143" s="695"/>
      <c r="BR143" s="695"/>
      <c r="BS143" s="695"/>
      <c r="BT143" s="695"/>
      <c r="BU143" s="695"/>
      <c r="BV143" s="695"/>
      <c r="BW143" s="695"/>
      <c r="BX143" s="695"/>
      <c r="BY143" s="695"/>
      <c r="BZ143" s="695"/>
      <c r="CA143" s="695"/>
      <c r="CB143" s="695"/>
      <c r="CC143" s="695"/>
      <c r="CD143" s="695"/>
      <c r="CE143" s="695"/>
      <c r="CF143" s="695"/>
      <c r="CG143" s="695"/>
      <c r="CH143" s="695"/>
      <c r="CI143" s="695"/>
      <c r="CJ143" s="695"/>
      <c r="CK143" s="695"/>
      <c r="CL143" s="695"/>
      <c r="CM143" s="695"/>
      <c r="CN143" s="695"/>
      <c r="CO143" s="695"/>
      <c r="CP143" s="695"/>
      <c r="CQ143" s="695"/>
      <c r="CR143" s="695"/>
      <c r="CS143" s="695"/>
      <c r="CT143" s="695"/>
      <c r="CU143" s="695"/>
      <c r="CV143" s="695"/>
      <c r="CW143" s="695"/>
      <c r="CX143" s="695"/>
      <c r="CY143" s="695"/>
      <c r="CZ143" s="695"/>
      <c r="DA143" s="695"/>
      <c r="DB143" s="695"/>
      <c r="DC143" s="695"/>
      <c r="DD143" s="695"/>
      <c r="DE143" s="695"/>
      <c r="DF143" s="695"/>
      <c r="DG143" s="695"/>
      <c r="DH143" s="695"/>
      <c r="DI143" s="695"/>
      <c r="DJ143" s="695"/>
      <c r="DK143" s="695"/>
      <c r="DL143" s="695"/>
      <c r="DM143" s="695"/>
      <c r="DN143" s="695"/>
      <c r="DO143" s="695"/>
      <c r="DP143" s="695"/>
      <c r="DQ143" s="695"/>
      <c r="DR143" s="695"/>
      <c r="DS143" s="695"/>
      <c r="DT143" s="695"/>
      <c r="DU143" s="695"/>
      <c r="DV143" s="695"/>
      <c r="DW143" s="695"/>
      <c r="DX143" s="695"/>
      <c r="DY143" s="695"/>
      <c r="DZ143" s="695"/>
      <c r="EA143" s="695"/>
      <c r="EB143" s="695"/>
      <c r="EC143" s="695"/>
      <c r="ED143" s="695"/>
      <c r="EE143" s="695"/>
      <c r="EF143" s="695"/>
      <c r="EG143" s="695"/>
      <c r="EH143" s="695"/>
      <c r="EI143" s="695"/>
      <c r="EJ143" s="695"/>
      <c r="EK143" s="695"/>
      <c r="EL143" s="695"/>
      <c r="EM143" s="695"/>
      <c r="EN143" s="695"/>
      <c r="EO143" s="695"/>
      <c r="EP143" s="695"/>
      <c r="EQ143" s="695"/>
      <c r="ER143" s="695"/>
      <c r="ES143" s="695"/>
      <c r="ET143" s="695"/>
      <c r="EU143" s="695"/>
      <c r="EV143" s="695"/>
      <c r="EW143" s="695"/>
      <c r="EX143" s="695"/>
      <c r="EY143" s="695"/>
      <c r="EZ143" s="695"/>
      <c r="FA143" s="695"/>
      <c r="FB143" s="695"/>
      <c r="FC143" s="695"/>
      <c r="FD143" s="695"/>
      <c r="FE143" s="695"/>
      <c r="FF143" s="695"/>
      <c r="FG143" s="695"/>
      <c r="FH143" s="695"/>
      <c r="FI143" s="695"/>
      <c r="FJ143" s="695"/>
      <c r="FK143" s="695"/>
      <c r="FL143" s="695"/>
      <c r="FM143" s="695"/>
      <c r="FN143" s="695"/>
      <c r="FO143" s="695"/>
      <c r="FP143" s="695"/>
      <c r="FQ143" s="695"/>
      <c r="FR143" s="695"/>
      <c r="FS143" s="695"/>
      <c r="FT143" s="695"/>
      <c r="FU143" s="695"/>
      <c r="FV143" s="695"/>
      <c r="FW143" s="695"/>
      <c r="FX143" s="695"/>
      <c r="FY143" s="695"/>
      <c r="FZ143" s="695"/>
      <c r="GA143" s="695"/>
      <c r="GB143" s="695"/>
      <c r="GC143" s="695"/>
      <c r="GD143" s="695"/>
      <c r="GE143" s="695"/>
      <c r="GF143" s="695"/>
      <c r="GG143" s="695"/>
      <c r="GH143" s="695"/>
      <c r="GI143" s="695"/>
      <c r="GJ143" s="695"/>
      <c r="GK143" s="695"/>
      <c r="GL143" s="695"/>
      <c r="GM143" s="695"/>
      <c r="GN143" s="695"/>
    </row>
    <row r="144" spans="1:196" s="35" customFormat="1" ht="14.4">
      <c r="A144" s="695"/>
      <c r="B144" s="695"/>
      <c r="C144" s="693"/>
      <c r="D144" s="693"/>
      <c r="E144" s="693"/>
      <c r="F144" s="699"/>
      <c r="G144" s="695"/>
      <c r="H144" s="695"/>
      <c r="I144" s="695"/>
      <c r="J144" s="695"/>
      <c r="S144" s="695"/>
      <c r="T144" s="695"/>
      <c r="U144" s="695"/>
      <c r="V144" s="695"/>
      <c r="W144" s="695"/>
      <c r="X144" s="695"/>
      <c r="Y144" s="695"/>
      <c r="Z144" s="695"/>
      <c r="AA144" s="695"/>
      <c r="AB144" s="695"/>
      <c r="AC144" s="695"/>
      <c r="AD144" s="695"/>
      <c r="AE144" s="695"/>
      <c r="AF144" s="695"/>
      <c r="AG144" s="695"/>
      <c r="AH144" s="695"/>
      <c r="AI144" s="695"/>
      <c r="AJ144" s="695"/>
      <c r="AK144" s="695"/>
      <c r="AL144" s="695"/>
      <c r="AM144" s="695"/>
      <c r="AN144" s="695"/>
      <c r="AO144" s="695"/>
      <c r="AP144" s="695"/>
      <c r="AQ144" s="695"/>
      <c r="AR144" s="695"/>
      <c r="AS144" s="695"/>
      <c r="AT144" s="695"/>
      <c r="AU144" s="695"/>
      <c r="AV144" s="695"/>
      <c r="AW144" s="695"/>
      <c r="AX144" s="695"/>
      <c r="AY144" s="695"/>
      <c r="AZ144" s="695"/>
      <c r="BA144" s="695"/>
      <c r="BB144" s="695"/>
      <c r="BC144" s="695"/>
      <c r="BD144" s="695"/>
      <c r="BE144" s="695"/>
      <c r="BF144" s="695"/>
      <c r="BG144" s="695"/>
      <c r="BH144" s="695"/>
      <c r="BI144" s="695"/>
      <c r="BJ144" s="695"/>
      <c r="BK144" s="695"/>
      <c r="BL144" s="695"/>
      <c r="BM144" s="695"/>
      <c r="BN144" s="695"/>
      <c r="BO144" s="695"/>
      <c r="BP144" s="695"/>
      <c r="BQ144" s="695"/>
      <c r="BR144" s="695"/>
      <c r="BS144" s="695"/>
      <c r="BT144" s="695"/>
      <c r="BU144" s="695"/>
      <c r="BV144" s="695"/>
      <c r="BW144" s="695"/>
      <c r="BX144" s="695"/>
      <c r="BY144" s="695"/>
      <c r="BZ144" s="695"/>
      <c r="CA144" s="695"/>
      <c r="CB144" s="695"/>
      <c r="CC144" s="695"/>
      <c r="CD144" s="695"/>
      <c r="CE144" s="695"/>
      <c r="CF144" s="695"/>
      <c r="CG144" s="695"/>
      <c r="CH144" s="695"/>
      <c r="CI144" s="695"/>
      <c r="CJ144" s="695"/>
      <c r="CK144" s="695"/>
      <c r="CL144" s="695"/>
      <c r="CM144" s="695"/>
      <c r="CN144" s="695"/>
      <c r="CO144" s="695"/>
      <c r="CP144" s="695"/>
      <c r="CQ144" s="695"/>
      <c r="CR144" s="695"/>
      <c r="CS144" s="695"/>
      <c r="CT144" s="695"/>
      <c r="CU144" s="695"/>
      <c r="CV144" s="695"/>
      <c r="CW144" s="695"/>
      <c r="CX144" s="695"/>
      <c r="CY144" s="695"/>
      <c r="CZ144" s="695"/>
      <c r="DA144" s="695"/>
      <c r="DB144" s="695"/>
      <c r="DC144" s="695"/>
      <c r="DD144" s="695"/>
      <c r="DE144" s="695"/>
      <c r="DF144" s="695"/>
      <c r="DG144" s="695"/>
      <c r="DH144" s="695"/>
      <c r="DI144" s="695"/>
      <c r="DJ144" s="695"/>
      <c r="DK144" s="695"/>
      <c r="DL144" s="695"/>
      <c r="DM144" s="695"/>
      <c r="DN144" s="695"/>
      <c r="DO144" s="695"/>
      <c r="DP144" s="695"/>
      <c r="DQ144" s="695"/>
      <c r="DR144" s="695"/>
      <c r="DS144" s="695"/>
      <c r="DT144" s="695"/>
      <c r="DU144" s="695"/>
      <c r="DV144" s="695"/>
      <c r="DW144" s="695"/>
      <c r="DX144" s="695"/>
      <c r="DY144" s="695"/>
      <c r="DZ144" s="695"/>
      <c r="EA144" s="695"/>
      <c r="EB144" s="695"/>
      <c r="EC144" s="695"/>
      <c r="ED144" s="695"/>
      <c r="EE144" s="695"/>
      <c r="EF144" s="695"/>
      <c r="EG144" s="695"/>
      <c r="EH144" s="695"/>
      <c r="EI144" s="695"/>
      <c r="EJ144" s="695"/>
      <c r="EK144" s="695"/>
      <c r="EL144" s="695"/>
      <c r="EM144" s="695"/>
      <c r="EN144" s="695"/>
      <c r="EO144" s="695"/>
      <c r="EP144" s="695"/>
      <c r="EQ144" s="695"/>
      <c r="ER144" s="695"/>
      <c r="ES144" s="695"/>
      <c r="ET144" s="695"/>
      <c r="EU144" s="695"/>
      <c r="EV144" s="695"/>
      <c r="EW144" s="695"/>
      <c r="EX144" s="695"/>
      <c r="EY144" s="695"/>
      <c r="EZ144" s="695"/>
      <c r="FA144" s="695"/>
      <c r="FB144" s="695"/>
      <c r="FC144" s="695"/>
      <c r="FD144" s="695"/>
      <c r="FE144" s="695"/>
      <c r="FF144" s="695"/>
      <c r="FG144" s="695"/>
      <c r="FH144" s="695"/>
      <c r="FI144" s="695"/>
      <c r="FJ144" s="695"/>
      <c r="FK144" s="695"/>
      <c r="FL144" s="695"/>
      <c r="FM144" s="695"/>
      <c r="FN144" s="695"/>
      <c r="FO144" s="695"/>
      <c r="FP144" s="695"/>
      <c r="FQ144" s="695"/>
      <c r="FR144" s="695"/>
      <c r="FS144" s="695"/>
      <c r="FT144" s="695"/>
      <c r="FU144" s="695"/>
      <c r="FV144" s="695"/>
      <c r="FW144" s="695"/>
      <c r="FX144" s="695"/>
      <c r="FY144" s="695"/>
      <c r="FZ144" s="695"/>
      <c r="GA144" s="695"/>
      <c r="GB144" s="695"/>
      <c r="GC144" s="695"/>
      <c r="GD144" s="695"/>
      <c r="GE144" s="695"/>
      <c r="GF144" s="695"/>
      <c r="GG144" s="695"/>
      <c r="GH144" s="695"/>
      <c r="GI144" s="695"/>
      <c r="GJ144" s="695"/>
      <c r="GK144" s="695"/>
      <c r="GL144" s="695"/>
      <c r="GM144" s="695"/>
      <c r="GN144" s="695"/>
    </row>
    <row r="145" spans="1:196" s="35" customFormat="1" ht="14.4">
      <c r="A145" s="695"/>
      <c r="B145" s="695"/>
      <c r="C145" s="693"/>
      <c r="D145" s="693"/>
      <c r="E145" s="693"/>
      <c r="F145" s="699"/>
      <c r="G145" s="695"/>
      <c r="H145" s="695"/>
      <c r="I145" s="695"/>
      <c r="J145" s="695"/>
      <c r="S145" s="695"/>
      <c r="T145" s="695"/>
      <c r="U145" s="695"/>
      <c r="V145" s="695"/>
      <c r="W145" s="695"/>
      <c r="X145" s="695"/>
      <c r="Y145" s="695"/>
      <c r="Z145" s="695"/>
      <c r="AA145" s="695"/>
      <c r="AB145" s="695"/>
      <c r="AC145" s="695"/>
      <c r="AD145" s="695"/>
      <c r="AE145" s="695"/>
      <c r="AF145" s="695"/>
      <c r="AG145" s="695"/>
      <c r="AH145" s="695"/>
      <c r="AI145" s="695"/>
      <c r="AJ145" s="695"/>
      <c r="AK145" s="695"/>
      <c r="AL145" s="695"/>
      <c r="AM145" s="695"/>
      <c r="AN145" s="695"/>
      <c r="AO145" s="695"/>
      <c r="AP145" s="695"/>
      <c r="AQ145" s="695"/>
      <c r="AR145" s="695"/>
      <c r="AS145" s="695"/>
      <c r="AT145" s="695"/>
      <c r="AU145" s="695"/>
      <c r="AV145" s="695"/>
      <c r="AW145" s="695"/>
      <c r="AX145" s="695"/>
      <c r="AY145" s="695"/>
      <c r="AZ145" s="695"/>
      <c r="BA145" s="695"/>
      <c r="BB145" s="695"/>
      <c r="BC145" s="695"/>
      <c r="BD145" s="695"/>
      <c r="BE145" s="695"/>
      <c r="BF145" s="695"/>
      <c r="BG145" s="695"/>
      <c r="BH145" s="695"/>
      <c r="BI145" s="695"/>
      <c r="BJ145" s="695"/>
      <c r="BK145" s="695"/>
      <c r="BL145" s="695"/>
      <c r="BM145" s="695"/>
      <c r="BN145" s="695"/>
      <c r="BO145" s="695"/>
      <c r="BP145" s="695"/>
      <c r="BQ145" s="695"/>
      <c r="BR145" s="695"/>
      <c r="BS145" s="695"/>
      <c r="BT145" s="695"/>
      <c r="BU145" s="695"/>
      <c r="BV145" s="695"/>
      <c r="BW145" s="695"/>
      <c r="BX145" s="695"/>
      <c r="BY145" s="695"/>
      <c r="BZ145" s="695"/>
      <c r="CA145" s="695"/>
      <c r="CB145" s="695"/>
      <c r="CC145" s="695"/>
      <c r="CD145" s="695"/>
      <c r="CE145" s="695"/>
      <c r="CF145" s="695"/>
      <c r="CG145" s="695"/>
      <c r="CH145" s="695"/>
      <c r="CI145" s="695"/>
      <c r="CJ145" s="695"/>
      <c r="CK145" s="695"/>
      <c r="CL145" s="695"/>
      <c r="CM145" s="695"/>
      <c r="CN145" s="695"/>
      <c r="CO145" s="695"/>
      <c r="CP145" s="695"/>
      <c r="CQ145" s="695"/>
      <c r="CR145" s="695"/>
      <c r="CS145" s="695"/>
      <c r="CT145" s="695"/>
      <c r="CU145" s="695"/>
      <c r="CV145" s="695"/>
      <c r="CW145" s="695"/>
      <c r="CX145" s="695"/>
      <c r="CY145" s="695"/>
      <c r="CZ145" s="695"/>
      <c r="DA145" s="695"/>
      <c r="DB145" s="695"/>
      <c r="DC145" s="695"/>
      <c r="DD145" s="695"/>
      <c r="DE145" s="695"/>
      <c r="DF145" s="695"/>
      <c r="DG145" s="695"/>
      <c r="DH145" s="695"/>
      <c r="DI145" s="695"/>
      <c r="DJ145" s="695"/>
      <c r="DK145" s="695"/>
      <c r="DL145" s="695"/>
      <c r="DM145" s="695"/>
      <c r="DN145" s="695"/>
      <c r="DO145" s="695"/>
      <c r="DP145" s="695"/>
      <c r="DQ145" s="695"/>
      <c r="DR145" s="695"/>
      <c r="DS145" s="695"/>
      <c r="DT145" s="695"/>
      <c r="DU145" s="695"/>
      <c r="DV145" s="695"/>
      <c r="DW145" s="695"/>
      <c r="DX145" s="695"/>
      <c r="DY145" s="695"/>
      <c r="DZ145" s="695"/>
      <c r="EA145" s="695"/>
      <c r="EB145" s="695"/>
      <c r="EC145" s="695"/>
      <c r="ED145" s="695"/>
      <c r="EE145" s="695"/>
      <c r="EF145" s="695"/>
      <c r="EG145" s="695"/>
      <c r="EH145" s="695"/>
      <c r="EI145" s="695"/>
      <c r="EJ145" s="695"/>
      <c r="EK145" s="695"/>
      <c r="EL145" s="695"/>
      <c r="EM145" s="695"/>
      <c r="EN145" s="695"/>
      <c r="EO145" s="695"/>
      <c r="EP145" s="695"/>
      <c r="EQ145" s="695"/>
      <c r="ER145" s="695"/>
      <c r="ES145" s="695"/>
      <c r="ET145" s="695"/>
      <c r="EU145" s="695"/>
      <c r="EV145" s="695"/>
      <c r="EW145" s="695"/>
      <c r="EX145" s="695"/>
      <c r="EY145" s="695"/>
      <c r="EZ145" s="695"/>
      <c r="FA145" s="695"/>
      <c r="FB145" s="695"/>
      <c r="FC145" s="695"/>
      <c r="FD145" s="695"/>
      <c r="FE145" s="695"/>
      <c r="FF145" s="695"/>
      <c r="FG145" s="695"/>
      <c r="FH145" s="695"/>
      <c r="FI145" s="695"/>
      <c r="FJ145" s="695"/>
      <c r="FK145" s="695"/>
      <c r="FL145" s="695"/>
      <c r="FM145" s="695"/>
      <c r="FN145" s="695"/>
      <c r="FO145" s="695"/>
      <c r="FP145" s="695"/>
      <c r="FQ145" s="695"/>
      <c r="FR145" s="695"/>
      <c r="FS145" s="695"/>
      <c r="FT145" s="695"/>
      <c r="FU145" s="695"/>
      <c r="FV145" s="695"/>
      <c r="FW145" s="695"/>
      <c r="FX145" s="695"/>
      <c r="FY145" s="695"/>
      <c r="FZ145" s="695"/>
      <c r="GA145" s="695"/>
      <c r="GB145" s="695"/>
      <c r="GC145" s="695"/>
      <c r="GD145" s="695"/>
      <c r="GE145" s="695"/>
      <c r="GF145" s="695"/>
      <c r="GG145" s="695"/>
      <c r="GH145" s="695"/>
      <c r="GI145" s="695"/>
      <c r="GJ145" s="695"/>
      <c r="GK145" s="695"/>
      <c r="GL145" s="695"/>
      <c r="GM145" s="695"/>
      <c r="GN145" s="695"/>
    </row>
    <row r="146" spans="1:196" s="35" customFormat="1" ht="14.4">
      <c r="A146" s="695"/>
      <c r="B146" s="695"/>
      <c r="C146" s="693"/>
      <c r="D146" s="693"/>
      <c r="E146" s="693"/>
      <c r="F146" s="699"/>
      <c r="G146" s="695"/>
      <c r="H146" s="695"/>
      <c r="I146" s="695"/>
      <c r="J146" s="695"/>
      <c r="S146" s="695"/>
      <c r="T146" s="695"/>
      <c r="U146" s="695"/>
      <c r="V146" s="695"/>
      <c r="W146" s="695"/>
      <c r="X146" s="695"/>
      <c r="Y146" s="695"/>
      <c r="Z146" s="695"/>
      <c r="AA146" s="695"/>
      <c r="AB146" s="695"/>
      <c r="AC146" s="695"/>
      <c r="AD146" s="695"/>
      <c r="AE146" s="695"/>
      <c r="AF146" s="695"/>
      <c r="AG146" s="695"/>
      <c r="AH146" s="695"/>
      <c r="AI146" s="695"/>
      <c r="AJ146" s="695"/>
      <c r="AK146" s="695"/>
      <c r="AL146" s="695"/>
      <c r="AM146" s="695"/>
      <c r="AN146" s="695"/>
      <c r="AO146" s="695"/>
      <c r="AP146" s="695"/>
      <c r="AQ146" s="695"/>
      <c r="AR146" s="695"/>
      <c r="AS146" s="695"/>
      <c r="AT146" s="695"/>
      <c r="AU146" s="695"/>
      <c r="AV146" s="695"/>
      <c r="AW146" s="695"/>
      <c r="AX146" s="695"/>
      <c r="AY146" s="695"/>
      <c r="AZ146" s="695"/>
      <c r="BA146" s="695"/>
      <c r="BB146" s="695"/>
      <c r="BC146" s="695"/>
      <c r="BD146" s="695"/>
      <c r="BE146" s="695"/>
      <c r="BF146" s="695"/>
      <c r="BG146" s="695"/>
      <c r="BH146" s="695"/>
      <c r="BI146" s="695"/>
      <c r="BJ146" s="695"/>
      <c r="BK146" s="695"/>
      <c r="BL146" s="695"/>
      <c r="BM146" s="695"/>
      <c r="BN146" s="695"/>
      <c r="BO146" s="695"/>
      <c r="BP146" s="695"/>
      <c r="BQ146" s="695"/>
      <c r="BR146" s="695"/>
      <c r="BS146" s="695"/>
      <c r="BT146" s="695"/>
      <c r="BU146" s="695"/>
      <c r="BV146" s="695"/>
      <c r="BW146" s="695"/>
      <c r="BX146" s="695"/>
      <c r="BY146" s="695"/>
      <c r="BZ146" s="695"/>
      <c r="CA146" s="695"/>
      <c r="CB146" s="695"/>
      <c r="CC146" s="695"/>
      <c r="CD146" s="695"/>
      <c r="CE146" s="695"/>
      <c r="CF146" s="695"/>
      <c r="CG146" s="695"/>
      <c r="CH146" s="695"/>
      <c r="CI146" s="695"/>
      <c r="CJ146" s="695"/>
      <c r="CK146" s="695"/>
      <c r="CL146" s="695"/>
      <c r="CM146" s="695"/>
      <c r="CN146" s="695"/>
      <c r="CO146" s="695"/>
      <c r="CP146" s="695"/>
      <c r="CQ146" s="695"/>
      <c r="CR146" s="695"/>
      <c r="CS146" s="695"/>
      <c r="CT146" s="695"/>
      <c r="CU146" s="695"/>
      <c r="CV146" s="695"/>
      <c r="CW146" s="695"/>
      <c r="CX146" s="695"/>
      <c r="CY146" s="695"/>
      <c r="CZ146" s="695"/>
      <c r="DA146" s="695"/>
      <c r="DB146" s="695"/>
      <c r="DC146" s="695"/>
      <c r="DD146" s="695"/>
      <c r="DE146" s="695"/>
      <c r="DF146" s="695"/>
      <c r="DG146" s="695"/>
      <c r="DH146" s="695"/>
      <c r="DI146" s="695"/>
      <c r="DJ146" s="695"/>
      <c r="DK146" s="695"/>
      <c r="DL146" s="695"/>
      <c r="DM146" s="695"/>
      <c r="DN146" s="695"/>
      <c r="DO146" s="695"/>
      <c r="DP146" s="695"/>
      <c r="DQ146" s="695"/>
      <c r="DR146" s="695"/>
      <c r="DS146" s="695"/>
      <c r="DT146" s="695"/>
      <c r="DU146" s="695"/>
      <c r="DV146" s="695"/>
      <c r="DW146" s="695"/>
      <c r="DX146" s="695"/>
      <c r="DY146" s="695"/>
      <c r="DZ146" s="695"/>
      <c r="EA146" s="695"/>
      <c r="EB146" s="695"/>
      <c r="EC146" s="695"/>
      <c r="ED146" s="695"/>
      <c r="EE146" s="695"/>
      <c r="EF146" s="695"/>
      <c r="EG146" s="695"/>
      <c r="EH146" s="695"/>
      <c r="EI146" s="695"/>
      <c r="EJ146" s="695"/>
      <c r="EK146" s="695"/>
      <c r="EL146" s="695"/>
      <c r="EM146" s="695"/>
      <c r="EN146" s="695"/>
      <c r="EO146" s="695"/>
      <c r="EP146" s="695"/>
      <c r="EQ146" s="695"/>
      <c r="ER146" s="695"/>
      <c r="ES146" s="695"/>
      <c r="ET146" s="695"/>
      <c r="EU146" s="695"/>
      <c r="EV146" s="695"/>
      <c r="EW146" s="695"/>
      <c r="EX146" s="695"/>
      <c r="EY146" s="695"/>
      <c r="EZ146" s="695"/>
      <c r="FA146" s="695"/>
      <c r="FB146" s="695"/>
      <c r="FC146" s="695"/>
      <c r="FD146" s="695"/>
      <c r="FE146" s="695"/>
      <c r="FF146" s="695"/>
      <c r="FG146" s="695"/>
      <c r="FH146" s="695"/>
      <c r="FI146" s="695"/>
      <c r="FJ146" s="695"/>
      <c r="FK146" s="695"/>
      <c r="FL146" s="695"/>
      <c r="FM146" s="695"/>
      <c r="FN146" s="695"/>
      <c r="FO146" s="695"/>
      <c r="FP146" s="695"/>
      <c r="FQ146" s="695"/>
      <c r="FR146" s="695"/>
      <c r="FS146" s="695"/>
      <c r="FT146" s="695"/>
      <c r="FU146" s="695"/>
      <c r="FV146" s="695"/>
      <c r="FW146" s="695"/>
      <c r="FX146" s="695"/>
      <c r="FY146" s="695"/>
      <c r="FZ146" s="695"/>
      <c r="GA146" s="695"/>
      <c r="GB146" s="695"/>
      <c r="GC146" s="695"/>
      <c r="GD146" s="695"/>
      <c r="GE146" s="695"/>
      <c r="GF146" s="695"/>
      <c r="GG146" s="695"/>
      <c r="GH146" s="695"/>
      <c r="GI146" s="695"/>
      <c r="GJ146" s="695"/>
      <c r="GK146" s="695"/>
      <c r="GL146" s="695"/>
      <c r="GM146" s="695"/>
      <c r="GN146" s="695"/>
    </row>
    <row r="147" spans="1:196" s="35" customFormat="1" ht="14.4">
      <c r="A147" s="695"/>
      <c r="B147" s="695"/>
      <c r="C147" s="693"/>
      <c r="D147" s="693"/>
      <c r="E147" s="693"/>
      <c r="F147" s="699"/>
      <c r="G147" s="695"/>
      <c r="H147" s="695"/>
      <c r="I147" s="695"/>
      <c r="J147" s="695"/>
      <c r="S147" s="695"/>
      <c r="T147" s="695"/>
      <c r="U147" s="695"/>
      <c r="V147" s="695"/>
      <c r="W147" s="695"/>
      <c r="X147" s="695"/>
      <c r="Y147" s="695"/>
      <c r="Z147" s="695"/>
      <c r="AA147" s="695"/>
      <c r="AB147" s="695"/>
      <c r="AC147" s="695"/>
      <c r="AD147" s="695"/>
      <c r="AE147" s="695"/>
      <c r="AF147" s="695"/>
      <c r="AG147" s="695"/>
      <c r="AH147" s="695"/>
      <c r="AI147" s="695"/>
      <c r="AJ147" s="695"/>
      <c r="AK147" s="695"/>
      <c r="AL147" s="695"/>
      <c r="AM147" s="695"/>
      <c r="AN147" s="695"/>
      <c r="AO147" s="695"/>
      <c r="AP147" s="695"/>
      <c r="AQ147" s="695"/>
      <c r="AR147" s="695"/>
      <c r="AS147" s="695"/>
      <c r="AT147" s="695"/>
      <c r="AU147" s="695"/>
      <c r="AV147" s="695"/>
      <c r="AW147" s="695"/>
      <c r="AX147" s="695"/>
      <c r="AY147" s="695"/>
      <c r="AZ147" s="695"/>
      <c r="BA147" s="695"/>
      <c r="BB147" s="695"/>
      <c r="BC147" s="695"/>
      <c r="BD147" s="695"/>
      <c r="BE147" s="695"/>
      <c r="BF147" s="695"/>
      <c r="BG147" s="695"/>
      <c r="BH147" s="695"/>
      <c r="BI147" s="695"/>
      <c r="BJ147" s="695"/>
      <c r="BK147" s="695"/>
      <c r="BL147" s="695"/>
      <c r="BM147" s="695"/>
      <c r="BN147" s="695"/>
      <c r="BO147" s="695"/>
      <c r="BP147" s="695"/>
      <c r="BQ147" s="695"/>
      <c r="BR147" s="695"/>
      <c r="BS147" s="695"/>
      <c r="BT147" s="695"/>
      <c r="BU147" s="695"/>
      <c r="BV147" s="695"/>
      <c r="BW147" s="695"/>
      <c r="BX147" s="695"/>
      <c r="BY147" s="695"/>
      <c r="BZ147" s="695"/>
      <c r="CA147" s="695"/>
      <c r="CB147" s="695"/>
      <c r="CC147" s="695"/>
      <c r="CD147" s="695"/>
      <c r="CE147" s="695"/>
      <c r="CF147" s="695"/>
      <c r="CG147" s="695"/>
      <c r="CH147" s="695"/>
      <c r="CI147" s="695"/>
      <c r="CJ147" s="695"/>
      <c r="CK147" s="695"/>
      <c r="CL147" s="695"/>
      <c r="CM147" s="695"/>
      <c r="CN147" s="695"/>
      <c r="CO147" s="695"/>
      <c r="CP147" s="695"/>
      <c r="CQ147" s="695"/>
      <c r="CR147" s="695"/>
      <c r="CS147" s="695"/>
      <c r="CT147" s="695"/>
      <c r="CU147" s="695"/>
      <c r="CV147" s="695"/>
      <c r="CW147" s="695"/>
      <c r="CX147" s="695"/>
      <c r="CY147" s="695"/>
      <c r="CZ147" s="695"/>
      <c r="DA147" s="695"/>
      <c r="DB147" s="695"/>
      <c r="DC147" s="695"/>
      <c r="DD147" s="695"/>
      <c r="DE147" s="695"/>
      <c r="DF147" s="695"/>
      <c r="DG147" s="695"/>
      <c r="DH147" s="695"/>
      <c r="DI147" s="695"/>
      <c r="DJ147" s="695"/>
      <c r="DK147" s="695"/>
      <c r="DL147" s="695"/>
      <c r="DM147" s="695"/>
      <c r="DN147" s="695"/>
      <c r="DO147" s="695"/>
      <c r="DP147" s="695"/>
      <c r="DQ147" s="695"/>
      <c r="DR147" s="695"/>
      <c r="DS147" s="695"/>
      <c r="DT147" s="695"/>
      <c r="DU147" s="695"/>
      <c r="DV147" s="695"/>
      <c r="DW147" s="695"/>
      <c r="DX147" s="695"/>
      <c r="DY147" s="695"/>
      <c r="DZ147" s="695"/>
      <c r="EA147" s="695"/>
      <c r="EB147" s="695"/>
      <c r="EC147" s="695"/>
      <c r="ED147" s="695"/>
      <c r="EE147" s="695"/>
      <c r="EF147" s="695"/>
      <c r="EG147" s="695"/>
      <c r="EH147" s="695"/>
      <c r="EI147" s="695"/>
      <c r="EJ147" s="695"/>
      <c r="EK147" s="695"/>
      <c r="EL147" s="695"/>
      <c r="EM147" s="695"/>
      <c r="EN147" s="695"/>
      <c r="EO147" s="695"/>
      <c r="EP147" s="695"/>
      <c r="EQ147" s="695"/>
      <c r="ER147" s="695"/>
      <c r="ES147" s="695"/>
      <c r="ET147" s="695"/>
      <c r="EU147" s="695"/>
      <c r="EV147" s="695"/>
      <c r="EW147" s="695"/>
      <c r="EX147" s="695"/>
      <c r="EY147" s="695"/>
      <c r="EZ147" s="695"/>
      <c r="FA147" s="695"/>
      <c r="FB147" s="695"/>
      <c r="FC147" s="695"/>
      <c r="FD147" s="695"/>
      <c r="FE147" s="695"/>
      <c r="FF147" s="695"/>
      <c r="FG147" s="695"/>
      <c r="FH147" s="695"/>
      <c r="FI147" s="695"/>
      <c r="FJ147" s="695"/>
      <c r="FK147" s="695"/>
      <c r="FL147" s="695"/>
      <c r="FM147" s="695"/>
      <c r="FN147" s="695"/>
      <c r="FO147" s="695"/>
      <c r="FP147" s="695"/>
      <c r="FQ147" s="695"/>
      <c r="FR147" s="695"/>
      <c r="FS147" s="695"/>
      <c r="FT147" s="695"/>
      <c r="FU147" s="695"/>
      <c r="FV147" s="695"/>
      <c r="FW147" s="695"/>
      <c r="FX147" s="695"/>
      <c r="FY147" s="695"/>
      <c r="FZ147" s="695"/>
      <c r="GA147" s="695"/>
      <c r="GB147" s="695"/>
      <c r="GC147" s="695"/>
      <c r="GD147" s="695"/>
      <c r="GE147" s="695"/>
      <c r="GF147" s="695"/>
      <c r="GG147" s="695"/>
      <c r="GH147" s="695"/>
      <c r="GI147" s="695"/>
      <c r="GJ147" s="695"/>
      <c r="GK147" s="695"/>
      <c r="GL147" s="695"/>
      <c r="GM147" s="695"/>
      <c r="GN147" s="695"/>
    </row>
    <row r="148" spans="1:196" s="35" customFormat="1" ht="14.4">
      <c r="A148" s="695"/>
      <c r="B148" s="695"/>
      <c r="C148" s="693"/>
      <c r="D148" s="693"/>
      <c r="E148" s="693"/>
      <c r="F148" s="699"/>
      <c r="G148" s="695"/>
      <c r="H148" s="695"/>
      <c r="I148" s="695"/>
      <c r="J148" s="695"/>
      <c r="S148" s="695"/>
      <c r="T148" s="695"/>
      <c r="U148" s="695"/>
      <c r="V148" s="695"/>
      <c r="W148" s="695"/>
      <c r="X148" s="695"/>
      <c r="Y148" s="695"/>
      <c r="Z148" s="695"/>
      <c r="AA148" s="695"/>
      <c r="AB148" s="695"/>
      <c r="AC148" s="695"/>
      <c r="AD148" s="695"/>
      <c r="AE148" s="695"/>
      <c r="AF148" s="695"/>
      <c r="AG148" s="695"/>
      <c r="AH148" s="695"/>
      <c r="AI148" s="695"/>
      <c r="AJ148" s="695"/>
      <c r="AK148" s="695"/>
      <c r="AL148" s="695"/>
      <c r="AM148" s="695"/>
      <c r="AN148" s="695"/>
      <c r="AO148" s="695"/>
      <c r="AP148" s="695"/>
      <c r="AQ148" s="695"/>
      <c r="AR148" s="695"/>
      <c r="AS148" s="695"/>
      <c r="AT148" s="695"/>
      <c r="AU148" s="695"/>
      <c r="AV148" s="695"/>
      <c r="AW148" s="695"/>
      <c r="AX148" s="695"/>
      <c r="AY148" s="695"/>
      <c r="AZ148" s="695"/>
      <c r="BA148" s="695"/>
      <c r="BB148" s="695"/>
      <c r="BC148" s="695"/>
      <c r="BD148" s="695"/>
      <c r="BE148" s="695"/>
      <c r="BF148" s="695"/>
      <c r="BG148" s="695"/>
      <c r="BH148" s="695"/>
      <c r="BI148" s="695"/>
      <c r="BJ148" s="695"/>
      <c r="BK148" s="695"/>
      <c r="BL148" s="695"/>
      <c r="BM148" s="695"/>
      <c r="BN148" s="695"/>
      <c r="BO148" s="695"/>
      <c r="BP148" s="695"/>
      <c r="BQ148" s="695"/>
      <c r="BR148" s="695"/>
      <c r="BS148" s="695"/>
      <c r="BT148" s="695"/>
      <c r="BU148" s="695"/>
      <c r="BV148" s="695"/>
      <c r="BW148" s="695"/>
      <c r="BX148" s="695"/>
      <c r="BY148" s="695"/>
      <c r="BZ148" s="695"/>
      <c r="CA148" s="695"/>
      <c r="CB148" s="695"/>
      <c r="CC148" s="695"/>
      <c r="CD148" s="695"/>
      <c r="CE148" s="695"/>
      <c r="CF148" s="695"/>
      <c r="CG148" s="695"/>
      <c r="CH148" s="695"/>
      <c r="CI148" s="695"/>
      <c r="CJ148" s="695"/>
      <c r="CK148" s="695"/>
      <c r="CL148" s="695"/>
      <c r="CM148" s="695"/>
      <c r="CN148" s="695"/>
      <c r="CO148" s="695"/>
      <c r="CP148" s="695"/>
      <c r="CQ148" s="695"/>
      <c r="CR148" s="695"/>
      <c r="CS148" s="695"/>
      <c r="CT148" s="695"/>
      <c r="CU148" s="695"/>
      <c r="CV148" s="695"/>
      <c r="CW148" s="695"/>
      <c r="CX148" s="695"/>
      <c r="CY148" s="695"/>
      <c r="CZ148" s="695"/>
      <c r="DA148" s="695"/>
      <c r="DB148" s="695"/>
      <c r="DC148" s="695"/>
      <c r="DD148" s="695"/>
      <c r="DE148" s="695"/>
      <c r="DF148" s="695"/>
      <c r="DG148" s="695"/>
      <c r="DH148" s="695"/>
      <c r="DI148" s="695"/>
      <c r="DJ148" s="695"/>
      <c r="DK148" s="695"/>
      <c r="DL148" s="695"/>
      <c r="DM148" s="695"/>
      <c r="DN148" s="695"/>
      <c r="DO148" s="695"/>
      <c r="DP148" s="695"/>
      <c r="DQ148" s="695"/>
      <c r="DR148" s="695"/>
      <c r="DS148" s="695"/>
      <c r="DT148" s="695"/>
      <c r="DU148" s="695"/>
      <c r="DV148" s="695"/>
      <c r="DW148" s="695"/>
      <c r="DX148" s="695"/>
      <c r="DY148" s="695"/>
      <c r="DZ148" s="695"/>
      <c r="EA148" s="695"/>
      <c r="EB148" s="695"/>
      <c r="EC148" s="695"/>
      <c r="ED148" s="695"/>
      <c r="EE148" s="695"/>
      <c r="EF148" s="695"/>
      <c r="EG148" s="695"/>
      <c r="EH148" s="695"/>
      <c r="EI148" s="695"/>
      <c r="EJ148" s="695"/>
      <c r="EK148" s="695"/>
      <c r="EL148" s="695"/>
      <c r="EM148" s="695"/>
      <c r="EN148" s="695"/>
      <c r="EO148" s="695"/>
      <c r="EP148" s="695"/>
      <c r="EQ148" s="695"/>
      <c r="ER148" s="695"/>
      <c r="ES148" s="695"/>
      <c r="ET148" s="695"/>
      <c r="EU148" s="695"/>
      <c r="EV148" s="695"/>
      <c r="EW148" s="695"/>
      <c r="EX148" s="695"/>
      <c r="EY148" s="695"/>
      <c r="EZ148" s="695"/>
      <c r="FA148" s="695"/>
      <c r="FB148" s="695"/>
      <c r="FC148" s="695"/>
      <c r="FD148" s="695"/>
      <c r="FE148" s="695"/>
      <c r="FF148" s="695"/>
      <c r="FG148" s="695"/>
      <c r="FH148" s="695"/>
      <c r="FI148" s="695"/>
      <c r="FJ148" s="695"/>
      <c r="FK148" s="695"/>
      <c r="FL148" s="695"/>
      <c r="FM148" s="695"/>
      <c r="FN148" s="695"/>
      <c r="FO148" s="695"/>
      <c r="FP148" s="695"/>
      <c r="FQ148" s="695"/>
      <c r="FR148" s="695"/>
      <c r="FS148" s="695"/>
      <c r="FT148" s="695"/>
      <c r="FU148" s="695"/>
      <c r="FV148" s="695"/>
      <c r="FW148" s="695"/>
      <c r="FX148" s="695"/>
      <c r="FY148" s="695"/>
      <c r="FZ148" s="695"/>
      <c r="GA148" s="695"/>
      <c r="GB148" s="695"/>
      <c r="GC148" s="695"/>
      <c r="GD148" s="695"/>
      <c r="GE148" s="695"/>
      <c r="GF148" s="695"/>
      <c r="GG148" s="695"/>
      <c r="GH148" s="695"/>
      <c r="GI148" s="695"/>
      <c r="GJ148" s="695"/>
      <c r="GK148" s="695"/>
      <c r="GL148" s="695"/>
      <c r="GM148" s="695"/>
      <c r="GN148" s="695"/>
    </row>
    <row r="149" spans="1:196" s="35" customFormat="1" ht="14.4">
      <c r="A149" s="695"/>
      <c r="B149" s="695"/>
      <c r="C149" s="693"/>
      <c r="D149" s="693"/>
      <c r="E149" s="693"/>
      <c r="F149" s="699"/>
      <c r="G149" s="695"/>
      <c r="H149" s="695"/>
      <c r="I149" s="695"/>
      <c r="J149" s="695"/>
      <c r="S149" s="695"/>
      <c r="T149" s="695"/>
      <c r="U149" s="695"/>
      <c r="V149" s="695"/>
      <c r="W149" s="695"/>
      <c r="X149" s="695"/>
      <c r="Y149" s="695"/>
      <c r="Z149" s="695"/>
      <c r="AA149" s="695"/>
      <c r="AB149" s="695"/>
      <c r="AC149" s="695"/>
      <c r="AD149" s="695"/>
      <c r="AE149" s="695"/>
      <c r="AF149" s="695"/>
      <c r="AG149" s="695"/>
      <c r="AH149" s="695"/>
      <c r="AI149" s="695"/>
      <c r="AJ149" s="695"/>
      <c r="AK149" s="695"/>
      <c r="AL149" s="695"/>
      <c r="AM149" s="695"/>
      <c r="AN149" s="695"/>
      <c r="AO149" s="695"/>
      <c r="AP149" s="695"/>
      <c r="AQ149" s="695"/>
      <c r="AR149" s="695"/>
      <c r="AS149" s="695"/>
      <c r="AT149" s="695"/>
      <c r="AU149" s="695"/>
      <c r="AV149" s="695"/>
      <c r="AW149" s="695"/>
      <c r="AX149" s="695"/>
      <c r="AY149" s="695"/>
      <c r="AZ149" s="695"/>
      <c r="BA149" s="695"/>
      <c r="BB149" s="695"/>
      <c r="BC149" s="695"/>
      <c r="BD149" s="695"/>
      <c r="BE149" s="695"/>
      <c r="BF149" s="695"/>
      <c r="BG149" s="695"/>
      <c r="BH149" s="695"/>
      <c r="BI149" s="695"/>
      <c r="BJ149" s="695"/>
      <c r="BK149" s="695"/>
      <c r="BL149" s="695"/>
      <c r="BM149" s="695"/>
      <c r="BN149" s="695"/>
      <c r="BO149" s="695"/>
      <c r="BP149" s="695"/>
      <c r="BQ149" s="695"/>
      <c r="BR149" s="695"/>
      <c r="BS149" s="695"/>
      <c r="BT149" s="695"/>
      <c r="BU149" s="695"/>
      <c r="BV149" s="695"/>
      <c r="BW149" s="695"/>
      <c r="BX149" s="695"/>
      <c r="BY149" s="695"/>
      <c r="BZ149" s="695"/>
      <c r="CA149" s="695"/>
      <c r="CB149" s="695"/>
      <c r="CC149" s="695"/>
      <c r="CD149" s="695"/>
      <c r="CE149" s="695"/>
      <c r="CF149" s="695"/>
      <c r="CG149" s="695"/>
      <c r="CH149" s="695"/>
      <c r="CI149" s="695"/>
      <c r="CJ149" s="695"/>
      <c r="CK149" s="695"/>
      <c r="CL149" s="695"/>
      <c r="CM149" s="695"/>
      <c r="CN149" s="695"/>
      <c r="CO149" s="695"/>
      <c r="CP149" s="695"/>
      <c r="CQ149" s="695"/>
      <c r="CR149" s="695"/>
      <c r="CS149" s="695"/>
      <c r="CT149" s="695"/>
      <c r="CU149" s="695"/>
      <c r="CV149" s="695"/>
      <c r="CW149" s="695"/>
      <c r="CX149" s="695"/>
      <c r="CY149" s="695"/>
      <c r="CZ149" s="695"/>
      <c r="DA149" s="695"/>
      <c r="DB149" s="695"/>
      <c r="DC149" s="695"/>
      <c r="DD149" s="695"/>
      <c r="DE149" s="695"/>
      <c r="DF149" s="695"/>
      <c r="DG149" s="695"/>
      <c r="DH149" s="695"/>
      <c r="DI149" s="695"/>
      <c r="DJ149" s="695"/>
      <c r="DK149" s="695"/>
      <c r="DL149" s="695"/>
      <c r="DM149" s="695"/>
      <c r="DN149" s="695"/>
      <c r="DO149" s="695"/>
      <c r="DP149" s="695"/>
      <c r="DQ149" s="695"/>
      <c r="DR149" s="695"/>
      <c r="DS149" s="695"/>
      <c r="DT149" s="695"/>
      <c r="DU149" s="695"/>
      <c r="DV149" s="695"/>
      <c r="DW149" s="695"/>
      <c r="DX149" s="695"/>
      <c r="DY149" s="695"/>
      <c r="DZ149" s="695"/>
      <c r="EA149" s="695"/>
      <c r="EB149" s="695"/>
      <c r="EC149" s="695"/>
      <c r="ED149" s="695"/>
      <c r="EE149" s="695"/>
      <c r="EF149" s="695"/>
      <c r="EG149" s="695"/>
      <c r="EH149" s="695"/>
      <c r="EI149" s="695"/>
      <c r="EJ149" s="695"/>
      <c r="EK149" s="695"/>
      <c r="EL149" s="695"/>
      <c r="EM149" s="695"/>
      <c r="EN149" s="695"/>
      <c r="EO149" s="695"/>
      <c r="EP149" s="695"/>
      <c r="EQ149" s="695"/>
      <c r="ER149" s="695"/>
      <c r="ES149" s="695"/>
      <c r="ET149" s="695"/>
      <c r="EU149" s="695"/>
      <c r="EV149" s="695"/>
      <c r="EW149" s="695"/>
      <c r="EX149" s="695"/>
      <c r="EY149" s="695"/>
      <c r="EZ149" s="695"/>
      <c r="FA149" s="695"/>
      <c r="FB149" s="695"/>
      <c r="FC149" s="695"/>
      <c r="FD149" s="695"/>
      <c r="FE149" s="695"/>
      <c r="FF149" s="695"/>
      <c r="FG149" s="695"/>
      <c r="FH149" s="695"/>
      <c r="FI149" s="695"/>
      <c r="FJ149" s="695"/>
      <c r="FK149" s="695"/>
      <c r="FL149" s="695"/>
      <c r="FM149" s="695"/>
      <c r="FN149" s="695"/>
      <c r="FO149" s="695"/>
      <c r="FP149" s="695"/>
      <c r="FQ149" s="695"/>
      <c r="FR149" s="695"/>
      <c r="FS149" s="695"/>
      <c r="FT149" s="695"/>
      <c r="FU149" s="695"/>
      <c r="FV149" s="695"/>
      <c r="FW149" s="695"/>
      <c r="FX149" s="695"/>
      <c r="FY149" s="695"/>
      <c r="FZ149" s="695"/>
      <c r="GA149" s="695"/>
      <c r="GB149" s="695"/>
      <c r="GC149" s="695"/>
      <c r="GD149" s="695"/>
      <c r="GE149" s="695"/>
      <c r="GF149" s="695"/>
      <c r="GG149" s="695"/>
      <c r="GH149" s="695"/>
      <c r="GI149" s="695"/>
      <c r="GJ149" s="695"/>
      <c r="GK149" s="695"/>
      <c r="GL149" s="695"/>
      <c r="GM149" s="695"/>
      <c r="GN149" s="695"/>
    </row>
    <row r="150" spans="1:196" s="35" customFormat="1" ht="14.4">
      <c r="A150" s="695"/>
      <c r="B150" s="695"/>
      <c r="C150" s="693"/>
      <c r="D150" s="693"/>
      <c r="E150" s="693"/>
      <c r="F150" s="699"/>
      <c r="G150" s="695"/>
      <c r="H150" s="695"/>
      <c r="I150" s="695"/>
      <c r="J150" s="695"/>
      <c r="S150" s="695"/>
      <c r="T150" s="695"/>
      <c r="U150" s="695"/>
      <c r="V150" s="695"/>
      <c r="W150" s="695"/>
      <c r="X150" s="695"/>
      <c r="Y150" s="695"/>
      <c r="Z150" s="695"/>
      <c r="AA150" s="695"/>
      <c r="AB150" s="695"/>
      <c r="AC150" s="695"/>
      <c r="AD150" s="695"/>
      <c r="AE150" s="695"/>
      <c r="AF150" s="695"/>
      <c r="AG150" s="695"/>
      <c r="AH150" s="695"/>
      <c r="AI150" s="695"/>
      <c r="AJ150" s="695"/>
      <c r="AK150" s="695"/>
      <c r="AL150" s="695"/>
      <c r="AM150" s="695"/>
      <c r="AN150" s="695"/>
      <c r="AO150" s="695"/>
      <c r="AP150" s="695"/>
      <c r="AQ150" s="695"/>
      <c r="AR150" s="695"/>
      <c r="AS150" s="695"/>
      <c r="AT150" s="695"/>
      <c r="AU150" s="695"/>
      <c r="AV150" s="695"/>
      <c r="AW150" s="695"/>
      <c r="AX150" s="695"/>
      <c r="AY150" s="695"/>
      <c r="AZ150" s="695"/>
      <c r="BA150" s="695"/>
      <c r="BB150" s="695"/>
      <c r="BC150" s="695"/>
      <c r="BD150" s="695"/>
      <c r="BE150" s="695"/>
      <c r="BF150" s="695"/>
      <c r="BG150" s="695"/>
      <c r="BH150" s="695"/>
      <c r="BI150" s="695"/>
      <c r="BJ150" s="695"/>
      <c r="BK150" s="695"/>
      <c r="BL150" s="695"/>
      <c r="BM150" s="695"/>
      <c r="BN150" s="695"/>
      <c r="BO150" s="695"/>
      <c r="BP150" s="695"/>
      <c r="BQ150" s="695"/>
      <c r="BR150" s="695"/>
      <c r="BS150" s="695"/>
      <c r="BT150" s="695"/>
      <c r="BU150" s="695"/>
      <c r="BV150" s="695"/>
      <c r="BW150" s="695"/>
      <c r="BX150" s="695"/>
      <c r="BY150" s="695"/>
      <c r="BZ150" s="695"/>
      <c r="CA150" s="695"/>
      <c r="CB150" s="695"/>
      <c r="CC150" s="695"/>
      <c r="CD150" s="695"/>
      <c r="CE150" s="695"/>
      <c r="CF150" s="695"/>
      <c r="CG150" s="695"/>
      <c r="CH150" s="695"/>
      <c r="CI150" s="695"/>
      <c r="CJ150" s="695"/>
      <c r="CK150" s="695"/>
      <c r="CL150" s="695"/>
      <c r="CM150" s="695"/>
      <c r="CN150" s="695"/>
      <c r="CO150" s="695"/>
      <c r="CP150" s="695"/>
      <c r="CQ150" s="695"/>
      <c r="CR150" s="695"/>
      <c r="CS150" s="695"/>
      <c r="CT150" s="695"/>
      <c r="CU150" s="695"/>
      <c r="CV150" s="695"/>
      <c r="CW150" s="695"/>
      <c r="CX150" s="695"/>
      <c r="CY150" s="695"/>
      <c r="CZ150" s="695"/>
      <c r="DA150" s="695"/>
      <c r="DB150" s="695"/>
      <c r="DC150" s="695"/>
      <c r="DD150" s="695"/>
      <c r="DE150" s="695"/>
      <c r="DF150" s="695"/>
      <c r="DG150" s="695"/>
      <c r="DH150" s="695"/>
      <c r="DI150" s="695"/>
      <c r="DJ150" s="695"/>
      <c r="DK150" s="695"/>
      <c r="DL150" s="695"/>
      <c r="DM150" s="695"/>
      <c r="DN150" s="695"/>
      <c r="DO150" s="695"/>
      <c r="DP150" s="695"/>
      <c r="DQ150" s="695"/>
      <c r="DR150" s="695"/>
      <c r="DS150" s="695"/>
      <c r="DT150" s="695"/>
      <c r="DU150" s="695"/>
      <c r="DV150" s="695"/>
      <c r="DW150" s="695"/>
      <c r="DX150" s="695"/>
      <c r="DY150" s="695"/>
      <c r="DZ150" s="695"/>
      <c r="EA150" s="695"/>
      <c r="EB150" s="695"/>
      <c r="EC150" s="695"/>
      <c r="ED150" s="695"/>
      <c r="EE150" s="695"/>
      <c r="EF150" s="695"/>
      <c r="EG150" s="695"/>
      <c r="EH150" s="695"/>
      <c r="EI150" s="695"/>
      <c r="EJ150" s="695"/>
      <c r="EK150" s="695"/>
      <c r="EL150" s="695"/>
      <c r="EM150" s="695"/>
      <c r="EN150" s="695"/>
      <c r="EO150" s="695"/>
      <c r="EP150" s="695"/>
      <c r="EQ150" s="695"/>
      <c r="ER150" s="695"/>
      <c r="ES150" s="695"/>
      <c r="ET150" s="695"/>
      <c r="EU150" s="695"/>
      <c r="EV150" s="695"/>
      <c r="EW150" s="695"/>
      <c r="EX150" s="695"/>
      <c r="EY150" s="695"/>
      <c r="EZ150" s="695"/>
      <c r="FA150" s="695"/>
      <c r="FB150" s="695"/>
      <c r="FC150" s="695"/>
      <c r="FD150" s="695"/>
      <c r="FE150" s="695"/>
      <c r="FF150" s="695"/>
      <c r="FG150" s="695"/>
      <c r="FH150" s="695"/>
      <c r="FI150" s="695"/>
      <c r="FJ150" s="695"/>
      <c r="FK150" s="695"/>
      <c r="FL150" s="695"/>
      <c r="FM150" s="695"/>
      <c r="FN150" s="695"/>
      <c r="FO150" s="695"/>
      <c r="FP150" s="695"/>
      <c r="FQ150" s="695"/>
      <c r="FR150" s="695"/>
      <c r="FS150" s="695"/>
      <c r="FT150" s="695"/>
      <c r="FU150" s="695"/>
      <c r="FV150" s="695"/>
      <c r="FW150" s="695"/>
      <c r="FX150" s="695"/>
      <c r="FY150" s="695"/>
      <c r="FZ150" s="695"/>
      <c r="GA150" s="695"/>
      <c r="GB150" s="695"/>
      <c r="GC150" s="695"/>
      <c r="GD150" s="695"/>
      <c r="GE150" s="695"/>
      <c r="GF150" s="695"/>
      <c r="GG150" s="695"/>
      <c r="GH150" s="695"/>
      <c r="GI150" s="695"/>
      <c r="GJ150" s="695"/>
      <c r="GK150" s="695"/>
      <c r="GL150" s="695"/>
      <c r="GM150" s="695"/>
      <c r="GN150" s="695"/>
    </row>
    <row r="151" spans="1:196" s="35" customFormat="1" ht="14.4">
      <c r="A151" s="695"/>
      <c r="B151" s="695"/>
      <c r="C151" s="693"/>
      <c r="D151" s="693"/>
      <c r="E151" s="693"/>
      <c r="F151" s="699"/>
      <c r="G151" s="695"/>
      <c r="H151" s="695"/>
      <c r="I151" s="695"/>
      <c r="J151" s="695"/>
      <c r="S151" s="695"/>
      <c r="T151" s="695"/>
      <c r="U151" s="695"/>
      <c r="V151" s="695"/>
      <c r="W151" s="695"/>
      <c r="X151" s="695"/>
      <c r="Y151" s="695"/>
      <c r="Z151" s="695"/>
      <c r="AA151" s="695"/>
      <c r="AB151" s="695"/>
      <c r="AC151" s="695"/>
      <c r="AD151" s="695"/>
      <c r="AE151" s="695"/>
      <c r="AF151" s="695"/>
      <c r="AG151" s="695"/>
      <c r="AH151" s="695"/>
      <c r="AI151" s="695"/>
      <c r="AJ151" s="695"/>
      <c r="AK151" s="695"/>
      <c r="AL151" s="695"/>
      <c r="AM151" s="695"/>
      <c r="AN151" s="695"/>
      <c r="AO151" s="695"/>
      <c r="AP151" s="695"/>
      <c r="AQ151" s="695"/>
      <c r="AR151" s="695"/>
      <c r="AS151" s="695"/>
      <c r="AT151" s="695"/>
      <c r="AU151" s="695"/>
      <c r="AV151" s="695"/>
      <c r="AW151" s="695"/>
      <c r="AX151" s="695"/>
      <c r="AY151" s="695"/>
      <c r="AZ151" s="695"/>
      <c r="BA151" s="695"/>
      <c r="BB151" s="695"/>
      <c r="BC151" s="695"/>
      <c r="BD151" s="695"/>
      <c r="BE151" s="695"/>
      <c r="BF151" s="695"/>
      <c r="BG151" s="695"/>
      <c r="BH151" s="695"/>
      <c r="BI151" s="695"/>
      <c r="BJ151" s="695"/>
      <c r="BK151" s="695"/>
      <c r="BL151" s="695"/>
      <c r="BM151" s="695"/>
      <c r="BN151" s="695"/>
      <c r="BO151" s="695"/>
      <c r="BP151" s="695"/>
      <c r="BQ151" s="695"/>
      <c r="BR151" s="695"/>
      <c r="BS151" s="695"/>
      <c r="BT151" s="695"/>
      <c r="BU151" s="695"/>
      <c r="BV151" s="695"/>
      <c r="BW151" s="695"/>
      <c r="BX151" s="695"/>
      <c r="BY151" s="695"/>
      <c r="BZ151" s="695"/>
      <c r="CA151" s="695"/>
      <c r="CB151" s="695"/>
      <c r="CC151" s="695"/>
      <c r="CD151" s="695"/>
      <c r="CE151" s="695"/>
      <c r="CF151" s="695"/>
      <c r="CG151" s="695"/>
      <c r="CH151" s="695"/>
      <c r="CI151" s="695"/>
      <c r="CJ151" s="695"/>
      <c r="CK151" s="695"/>
      <c r="CL151" s="695"/>
      <c r="CM151" s="695"/>
      <c r="CN151" s="695"/>
      <c r="CO151" s="695"/>
      <c r="CP151" s="695"/>
      <c r="CQ151" s="695"/>
      <c r="CR151" s="695"/>
      <c r="CS151" s="695"/>
      <c r="CT151" s="695"/>
      <c r="CU151" s="695"/>
      <c r="CV151" s="695"/>
      <c r="CW151" s="695"/>
      <c r="CX151" s="695"/>
      <c r="CY151" s="695"/>
      <c r="CZ151" s="695"/>
      <c r="DA151" s="695"/>
      <c r="DB151" s="695"/>
      <c r="DC151" s="695"/>
      <c r="DD151" s="695"/>
      <c r="DE151" s="695"/>
      <c r="DF151" s="695"/>
      <c r="DG151" s="695"/>
      <c r="DH151" s="695"/>
      <c r="DI151" s="695"/>
      <c r="DJ151" s="695"/>
      <c r="DK151" s="695"/>
      <c r="DL151" s="695"/>
      <c r="DM151" s="695"/>
      <c r="DN151" s="695"/>
      <c r="DO151" s="695"/>
      <c r="DP151" s="695"/>
      <c r="DQ151" s="695"/>
      <c r="DR151" s="695"/>
      <c r="DS151" s="695"/>
      <c r="DT151" s="695"/>
      <c r="DU151" s="695"/>
      <c r="DV151" s="695"/>
      <c r="DW151" s="695"/>
      <c r="DX151" s="695"/>
      <c r="DY151" s="695"/>
      <c r="DZ151" s="695"/>
      <c r="EA151" s="695"/>
      <c r="EB151" s="695"/>
      <c r="EC151" s="695"/>
      <c r="ED151" s="695"/>
      <c r="EE151" s="695"/>
      <c r="EF151" s="695"/>
      <c r="EG151" s="695"/>
      <c r="EH151" s="695"/>
      <c r="EI151" s="695"/>
      <c r="EJ151" s="695"/>
      <c r="EK151" s="695"/>
      <c r="EL151" s="695"/>
      <c r="EM151" s="695"/>
      <c r="EN151" s="695"/>
      <c r="EO151" s="695"/>
      <c r="EP151" s="695"/>
      <c r="EQ151" s="695"/>
      <c r="ER151" s="695"/>
      <c r="ES151" s="695"/>
      <c r="ET151" s="695"/>
      <c r="EU151" s="695"/>
      <c r="EV151" s="695"/>
      <c r="EW151" s="695"/>
      <c r="EX151" s="695"/>
      <c r="EY151" s="695"/>
      <c r="EZ151" s="695"/>
      <c r="FA151" s="695"/>
      <c r="FB151" s="695"/>
      <c r="FC151" s="695"/>
      <c r="FD151" s="695"/>
      <c r="FE151" s="695"/>
      <c r="FF151" s="695"/>
      <c r="FG151" s="695"/>
      <c r="FH151" s="695"/>
      <c r="FI151" s="695"/>
      <c r="FJ151" s="695"/>
      <c r="FK151" s="695"/>
      <c r="FL151" s="695"/>
      <c r="FM151" s="695"/>
      <c r="FN151" s="695"/>
      <c r="FO151" s="695"/>
      <c r="FP151" s="695"/>
      <c r="FQ151" s="695"/>
      <c r="FR151" s="695"/>
      <c r="FS151" s="695"/>
      <c r="FT151" s="695"/>
      <c r="FU151" s="695"/>
      <c r="FV151" s="695"/>
      <c r="FW151" s="695"/>
      <c r="FX151" s="695"/>
      <c r="FY151" s="695"/>
      <c r="FZ151" s="695"/>
      <c r="GA151" s="695"/>
      <c r="GB151" s="695"/>
      <c r="GC151" s="695"/>
      <c r="GD151" s="695"/>
      <c r="GE151" s="695"/>
      <c r="GF151" s="695"/>
      <c r="GG151" s="695"/>
      <c r="GH151" s="695"/>
      <c r="GI151" s="695"/>
      <c r="GJ151" s="695"/>
      <c r="GK151" s="695"/>
      <c r="GL151" s="695"/>
      <c r="GM151" s="695"/>
      <c r="GN151" s="695"/>
    </row>
    <row r="152" spans="1:196" s="35" customFormat="1" ht="14.4">
      <c r="A152" s="695"/>
      <c r="B152" s="695"/>
      <c r="C152" s="693"/>
      <c r="D152" s="693"/>
      <c r="E152" s="693"/>
      <c r="F152" s="699"/>
      <c r="G152" s="695"/>
      <c r="H152" s="695"/>
      <c r="I152" s="695"/>
      <c r="J152" s="695"/>
      <c r="S152" s="695"/>
      <c r="T152" s="695"/>
      <c r="U152" s="695"/>
      <c r="V152" s="695"/>
      <c r="W152" s="695"/>
      <c r="X152" s="695"/>
      <c r="Y152" s="695"/>
      <c r="Z152" s="695"/>
      <c r="AA152" s="695"/>
      <c r="AB152" s="695"/>
      <c r="AC152" s="695"/>
      <c r="AD152" s="695"/>
      <c r="AE152" s="695"/>
      <c r="AF152" s="695"/>
      <c r="AG152" s="695"/>
      <c r="AH152" s="695"/>
      <c r="AI152" s="695"/>
      <c r="AJ152" s="695"/>
      <c r="AK152" s="695"/>
      <c r="AL152" s="695"/>
      <c r="AM152" s="695"/>
      <c r="AN152" s="695"/>
      <c r="AO152" s="695"/>
      <c r="AP152" s="695"/>
      <c r="AQ152" s="695"/>
      <c r="AR152" s="695"/>
      <c r="AS152" s="695"/>
      <c r="AT152" s="695"/>
      <c r="AU152" s="695"/>
      <c r="AV152" s="695"/>
      <c r="AW152" s="695"/>
      <c r="AX152" s="695"/>
      <c r="AY152" s="695"/>
      <c r="AZ152" s="695"/>
      <c r="BA152" s="695"/>
      <c r="BB152" s="695"/>
      <c r="BC152" s="695"/>
      <c r="BD152" s="695"/>
      <c r="BE152" s="695"/>
      <c r="BF152" s="695"/>
      <c r="BG152" s="695"/>
      <c r="BH152" s="695"/>
      <c r="BI152" s="695"/>
      <c r="BJ152" s="695"/>
      <c r="BK152" s="695"/>
      <c r="BL152" s="695"/>
      <c r="BM152" s="695"/>
      <c r="BN152" s="695"/>
      <c r="BO152" s="695"/>
      <c r="BP152" s="695"/>
      <c r="BQ152" s="695"/>
      <c r="BR152" s="695"/>
      <c r="BS152" s="695"/>
      <c r="BT152" s="695"/>
      <c r="BU152" s="695"/>
      <c r="BV152" s="695"/>
      <c r="BW152" s="695"/>
      <c r="BX152" s="695"/>
      <c r="BY152" s="695"/>
      <c r="BZ152" s="695"/>
      <c r="CA152" s="695"/>
      <c r="CB152" s="695"/>
      <c r="CC152" s="695"/>
      <c r="CD152" s="695"/>
      <c r="CE152" s="695"/>
      <c r="CF152" s="695"/>
      <c r="CG152" s="695"/>
      <c r="CH152" s="695"/>
      <c r="CI152" s="695"/>
      <c r="CJ152" s="695"/>
      <c r="CK152" s="695"/>
      <c r="CL152" s="695"/>
      <c r="CM152" s="695"/>
      <c r="CN152" s="695"/>
      <c r="CO152" s="695"/>
      <c r="CP152" s="695"/>
      <c r="CQ152" s="695"/>
      <c r="CR152" s="695"/>
      <c r="CS152" s="695"/>
      <c r="CT152" s="695"/>
      <c r="CU152" s="695"/>
      <c r="CV152" s="695"/>
      <c r="CW152" s="695"/>
      <c r="CX152" s="695"/>
      <c r="CY152" s="695"/>
      <c r="CZ152" s="695"/>
      <c r="DA152" s="695"/>
      <c r="DB152" s="695"/>
      <c r="DC152" s="695"/>
      <c r="DD152" s="695"/>
      <c r="DE152" s="695"/>
      <c r="DF152" s="695"/>
      <c r="DG152" s="695"/>
      <c r="DH152" s="695"/>
      <c r="DI152" s="695"/>
      <c r="DJ152" s="695"/>
      <c r="DK152" s="695"/>
      <c r="DL152" s="695"/>
      <c r="DM152" s="695"/>
      <c r="DN152" s="695"/>
      <c r="DO152" s="695"/>
      <c r="DP152" s="695"/>
      <c r="DQ152" s="695"/>
      <c r="DR152" s="695"/>
      <c r="DS152" s="695"/>
      <c r="DT152" s="695"/>
      <c r="DU152" s="695"/>
      <c r="DV152" s="695"/>
      <c r="DW152" s="695"/>
      <c r="DX152" s="695"/>
      <c r="DY152" s="695"/>
      <c r="DZ152" s="695"/>
      <c r="EA152" s="695"/>
      <c r="EB152" s="695"/>
      <c r="EC152" s="695"/>
      <c r="ED152" s="695"/>
      <c r="EE152" s="695"/>
      <c r="EF152" s="695"/>
      <c r="EG152" s="695"/>
      <c r="EH152" s="695"/>
      <c r="EI152" s="695"/>
      <c r="EJ152" s="695"/>
      <c r="EK152" s="695"/>
      <c r="EL152" s="695"/>
      <c r="EM152" s="695"/>
      <c r="EN152" s="695"/>
      <c r="EO152" s="695"/>
      <c r="EP152" s="695"/>
      <c r="EQ152" s="695"/>
      <c r="ER152" s="695"/>
      <c r="ES152" s="695"/>
      <c r="ET152" s="695"/>
      <c r="EU152" s="695"/>
      <c r="EV152" s="695"/>
      <c r="EW152" s="695"/>
      <c r="EX152" s="695"/>
      <c r="EY152" s="695"/>
      <c r="EZ152" s="695"/>
      <c r="FA152" s="695"/>
      <c r="FB152" s="695"/>
      <c r="FC152" s="695"/>
      <c r="FD152" s="695"/>
      <c r="FE152" s="695"/>
      <c r="FF152" s="695"/>
      <c r="FG152" s="695"/>
      <c r="FH152" s="695"/>
      <c r="FI152" s="695"/>
      <c r="FJ152" s="695"/>
      <c r="FK152" s="695"/>
      <c r="FL152" s="695"/>
      <c r="FM152" s="695"/>
      <c r="FN152" s="695"/>
      <c r="FO152" s="695"/>
      <c r="FP152" s="695"/>
      <c r="FQ152" s="695"/>
      <c r="FR152" s="695"/>
      <c r="FS152" s="695"/>
      <c r="FT152" s="695"/>
      <c r="FU152" s="695"/>
      <c r="FV152" s="695"/>
      <c r="FW152" s="695"/>
      <c r="FX152" s="695"/>
      <c r="FY152" s="695"/>
      <c r="FZ152" s="695"/>
      <c r="GA152" s="695"/>
      <c r="GB152" s="695"/>
      <c r="GC152" s="695"/>
      <c r="GD152" s="695"/>
      <c r="GE152" s="695"/>
      <c r="GF152" s="695"/>
      <c r="GG152" s="695"/>
      <c r="GH152" s="695"/>
      <c r="GI152" s="695"/>
      <c r="GJ152" s="695"/>
      <c r="GK152" s="695"/>
      <c r="GL152" s="695"/>
      <c r="GM152" s="695"/>
      <c r="GN152" s="695"/>
    </row>
    <row r="153" spans="1:196" s="35" customFormat="1" ht="14.4">
      <c r="A153" s="695"/>
      <c r="B153" s="695"/>
      <c r="C153" s="693"/>
      <c r="D153" s="693"/>
      <c r="E153" s="693"/>
      <c r="F153" s="699"/>
      <c r="G153" s="695"/>
      <c r="H153" s="695"/>
      <c r="I153" s="695"/>
      <c r="J153" s="695"/>
      <c r="S153" s="695"/>
      <c r="T153" s="695"/>
      <c r="U153" s="695"/>
      <c r="V153" s="695"/>
      <c r="W153" s="695"/>
      <c r="X153" s="695"/>
      <c r="Y153" s="695"/>
      <c r="Z153" s="695"/>
      <c r="AA153" s="695"/>
      <c r="AB153" s="695"/>
      <c r="AC153" s="695"/>
      <c r="AD153" s="695"/>
      <c r="AE153" s="695"/>
      <c r="AF153" s="695"/>
      <c r="AG153" s="695"/>
      <c r="AH153" s="695"/>
      <c r="AI153" s="695"/>
      <c r="AJ153" s="695"/>
      <c r="AK153" s="695"/>
      <c r="AL153" s="695"/>
      <c r="AM153" s="695"/>
      <c r="AN153" s="695"/>
      <c r="AO153" s="695"/>
      <c r="AP153" s="695"/>
      <c r="AQ153" s="695"/>
      <c r="AR153" s="695"/>
      <c r="AS153" s="695"/>
      <c r="AT153" s="695"/>
      <c r="AU153" s="695"/>
      <c r="AV153" s="695"/>
      <c r="AW153" s="695"/>
      <c r="AX153" s="695"/>
      <c r="AY153" s="695"/>
      <c r="AZ153" s="695"/>
      <c r="BA153" s="695"/>
      <c r="BB153" s="695"/>
      <c r="BC153" s="695"/>
      <c r="BD153" s="695"/>
      <c r="BE153" s="695"/>
      <c r="BF153" s="695"/>
      <c r="BG153" s="695"/>
      <c r="BH153" s="695"/>
      <c r="BI153" s="695"/>
      <c r="BJ153" s="695"/>
      <c r="BK153" s="695"/>
      <c r="BL153" s="695"/>
      <c r="BM153" s="695"/>
      <c r="BN153" s="695"/>
      <c r="BO153" s="695"/>
      <c r="BP153" s="695"/>
      <c r="BQ153" s="695"/>
      <c r="BR153" s="695"/>
      <c r="BS153" s="695"/>
      <c r="BT153" s="695"/>
      <c r="BU153" s="695"/>
      <c r="BV153" s="695"/>
      <c r="BW153" s="695"/>
      <c r="BX153" s="695"/>
      <c r="BY153" s="695"/>
      <c r="BZ153" s="695"/>
      <c r="CA153" s="695"/>
      <c r="CB153" s="695"/>
      <c r="CC153" s="695"/>
      <c r="CD153" s="695"/>
      <c r="CE153" s="695"/>
      <c r="CF153" s="695"/>
      <c r="CG153" s="695"/>
      <c r="CH153" s="695"/>
      <c r="CI153" s="695"/>
      <c r="CJ153" s="695"/>
      <c r="CK153" s="695"/>
      <c r="CL153" s="695"/>
      <c r="CM153" s="695"/>
      <c r="CN153" s="695"/>
      <c r="CO153" s="695"/>
      <c r="CP153" s="695"/>
      <c r="CQ153" s="695"/>
      <c r="CR153" s="695"/>
      <c r="CS153" s="695"/>
      <c r="CT153" s="695"/>
      <c r="CU153" s="695"/>
      <c r="CV153" s="695"/>
      <c r="CW153" s="695"/>
      <c r="CX153" s="695"/>
      <c r="CY153" s="695"/>
      <c r="CZ153" s="695"/>
      <c r="DA153" s="695"/>
      <c r="DB153" s="695"/>
      <c r="DC153" s="695"/>
      <c r="DD153" s="695"/>
      <c r="DE153" s="695"/>
      <c r="DF153" s="695"/>
      <c r="DG153" s="695"/>
      <c r="DH153" s="695"/>
      <c r="DI153" s="695"/>
      <c r="DJ153" s="695"/>
      <c r="DK153" s="695"/>
      <c r="DL153" s="695"/>
      <c r="DM153" s="695"/>
      <c r="DN153" s="695"/>
      <c r="DO153" s="695"/>
      <c r="DP153" s="695"/>
      <c r="DQ153" s="695"/>
      <c r="DR153" s="695"/>
      <c r="DS153" s="695"/>
      <c r="DT153" s="695"/>
      <c r="DU153" s="695"/>
      <c r="DV153" s="695"/>
      <c r="DW153" s="695"/>
      <c r="DX153" s="695"/>
      <c r="DY153" s="695"/>
      <c r="DZ153" s="695"/>
      <c r="EA153" s="695"/>
      <c r="EB153" s="695"/>
      <c r="EC153" s="695"/>
      <c r="ED153" s="695"/>
      <c r="EE153" s="695"/>
      <c r="EF153" s="695"/>
      <c r="EG153" s="695"/>
      <c r="EH153" s="695"/>
      <c r="EI153" s="695"/>
      <c r="EJ153" s="695"/>
      <c r="EK153" s="695"/>
      <c r="EL153" s="695"/>
      <c r="EM153" s="695"/>
      <c r="EN153" s="695"/>
      <c r="EO153" s="695"/>
      <c r="EP153" s="695"/>
      <c r="EQ153" s="695"/>
      <c r="ER153" s="695"/>
      <c r="ES153" s="695"/>
      <c r="ET153" s="695"/>
      <c r="EU153" s="695"/>
      <c r="EV153" s="695"/>
      <c r="EW153" s="695"/>
      <c r="EX153" s="695"/>
      <c r="EY153" s="695"/>
      <c r="EZ153" s="695"/>
      <c r="FA153" s="695"/>
      <c r="FB153" s="695"/>
      <c r="FC153" s="695"/>
      <c r="FD153" s="695"/>
      <c r="FE153" s="695"/>
      <c r="FF153" s="695"/>
      <c r="FG153" s="695"/>
      <c r="FH153" s="695"/>
      <c r="FI153" s="695"/>
      <c r="FJ153" s="695"/>
      <c r="FK153" s="695"/>
      <c r="FL153" s="695"/>
      <c r="FM153" s="695"/>
      <c r="FN153" s="695"/>
      <c r="FO153" s="695"/>
      <c r="FP153" s="695"/>
      <c r="FQ153" s="695"/>
      <c r="FR153" s="695"/>
      <c r="FS153" s="695"/>
      <c r="FT153" s="695"/>
      <c r="FU153" s="695"/>
      <c r="FV153" s="695"/>
      <c r="FW153" s="695"/>
      <c r="FX153" s="695"/>
      <c r="FY153" s="695"/>
      <c r="FZ153" s="695"/>
      <c r="GA153" s="695"/>
      <c r="GB153" s="695"/>
      <c r="GC153" s="695"/>
      <c r="GD153" s="695"/>
      <c r="GE153" s="695"/>
      <c r="GF153" s="695"/>
      <c r="GG153" s="695"/>
      <c r="GH153" s="695"/>
      <c r="GI153" s="695"/>
      <c r="GJ153" s="695"/>
      <c r="GK153" s="695"/>
      <c r="GL153" s="695"/>
      <c r="GM153" s="695"/>
      <c r="GN153" s="695"/>
    </row>
    <row r="154" spans="1:196" s="35" customFormat="1" ht="14.4">
      <c r="A154" s="695"/>
      <c r="B154" s="695"/>
      <c r="C154" s="693"/>
      <c r="D154" s="693"/>
      <c r="E154" s="693"/>
      <c r="F154" s="699"/>
      <c r="G154" s="695"/>
      <c r="H154" s="695"/>
      <c r="I154" s="695"/>
      <c r="J154" s="695"/>
      <c r="S154" s="695"/>
      <c r="T154" s="695"/>
      <c r="U154" s="695"/>
      <c r="V154" s="695"/>
      <c r="W154" s="695"/>
      <c r="X154" s="695"/>
      <c r="Y154" s="695"/>
      <c r="Z154" s="695"/>
      <c r="AA154" s="695"/>
      <c r="AB154" s="695"/>
      <c r="AC154" s="695"/>
      <c r="AD154" s="695"/>
      <c r="AE154" s="695"/>
      <c r="AF154" s="695"/>
      <c r="AG154" s="695"/>
      <c r="AH154" s="695"/>
      <c r="AI154" s="695"/>
      <c r="AJ154" s="695"/>
      <c r="AK154" s="695"/>
      <c r="AL154" s="695"/>
      <c r="AM154" s="695"/>
      <c r="AN154" s="695"/>
      <c r="AO154" s="695"/>
      <c r="AP154" s="695"/>
      <c r="AQ154" s="695"/>
      <c r="AR154" s="695"/>
      <c r="AS154" s="695"/>
      <c r="AT154" s="695"/>
      <c r="AU154" s="695"/>
      <c r="AV154" s="695"/>
      <c r="AW154" s="695"/>
      <c r="AX154" s="695"/>
      <c r="AY154" s="695"/>
      <c r="AZ154" s="695"/>
      <c r="BA154" s="695"/>
      <c r="BB154" s="695"/>
      <c r="BC154" s="695"/>
      <c r="BD154" s="695"/>
      <c r="BE154" s="695"/>
      <c r="BF154" s="695"/>
      <c r="BG154" s="695"/>
      <c r="BH154" s="695"/>
      <c r="BI154" s="695"/>
      <c r="BJ154" s="695"/>
      <c r="BK154" s="695"/>
      <c r="BL154" s="695"/>
      <c r="BM154" s="695"/>
      <c r="BN154" s="695"/>
      <c r="BO154" s="695"/>
      <c r="BP154" s="695"/>
      <c r="BQ154" s="695"/>
      <c r="BR154" s="695"/>
      <c r="BS154" s="695"/>
      <c r="BT154" s="695"/>
      <c r="BU154" s="695"/>
      <c r="BV154" s="695"/>
      <c r="BW154" s="695"/>
      <c r="BX154" s="695"/>
      <c r="BY154" s="695"/>
      <c r="BZ154" s="695"/>
      <c r="CA154" s="695"/>
      <c r="CB154" s="695"/>
      <c r="CC154" s="695"/>
      <c r="CD154" s="695"/>
      <c r="CE154" s="695"/>
      <c r="CF154" s="695"/>
      <c r="CG154" s="695"/>
      <c r="CH154" s="695"/>
      <c r="CI154" s="695"/>
      <c r="CJ154" s="695"/>
      <c r="CK154" s="695"/>
      <c r="CL154" s="695"/>
      <c r="CM154" s="695"/>
      <c r="CN154" s="695"/>
      <c r="CO154" s="695"/>
      <c r="CP154" s="695"/>
      <c r="CQ154" s="695"/>
      <c r="CR154" s="695"/>
      <c r="CS154" s="695"/>
      <c r="CT154" s="695"/>
      <c r="CU154" s="695"/>
      <c r="CV154" s="695"/>
      <c r="CW154" s="695"/>
      <c r="CX154" s="695"/>
      <c r="CY154" s="695"/>
      <c r="CZ154" s="695"/>
      <c r="DA154" s="695"/>
      <c r="DB154" s="695"/>
      <c r="DC154" s="695"/>
      <c r="DD154" s="695"/>
      <c r="DE154" s="695"/>
      <c r="DF154" s="695"/>
      <c r="DG154" s="695"/>
      <c r="DH154" s="695"/>
      <c r="DI154" s="695"/>
      <c r="DJ154" s="695"/>
      <c r="DK154" s="695"/>
      <c r="DL154" s="695"/>
      <c r="DM154" s="695"/>
      <c r="DN154" s="695"/>
      <c r="DO154" s="695"/>
      <c r="DP154" s="695"/>
      <c r="DQ154" s="695"/>
      <c r="DR154" s="695"/>
      <c r="DS154" s="695"/>
      <c r="DT154" s="695"/>
      <c r="DU154" s="695"/>
      <c r="DV154" s="695"/>
      <c r="DW154" s="695"/>
      <c r="DX154" s="695"/>
      <c r="DY154" s="695"/>
      <c r="DZ154" s="695"/>
      <c r="EA154" s="695"/>
      <c r="EB154" s="695"/>
      <c r="EC154" s="695"/>
      <c r="ED154" s="695"/>
      <c r="EE154" s="695"/>
      <c r="EF154" s="695"/>
      <c r="EG154" s="695"/>
      <c r="EH154" s="695"/>
      <c r="EI154" s="695"/>
      <c r="EJ154" s="695"/>
      <c r="EK154" s="695"/>
      <c r="EL154" s="695"/>
      <c r="EM154" s="695"/>
      <c r="EN154" s="695"/>
      <c r="EO154" s="695"/>
      <c r="EP154" s="695"/>
      <c r="EQ154" s="695"/>
      <c r="ER154" s="695"/>
      <c r="ES154" s="695"/>
      <c r="ET154" s="695"/>
      <c r="EU154" s="695"/>
      <c r="EV154" s="695"/>
      <c r="EW154" s="695"/>
      <c r="EX154" s="695"/>
      <c r="EY154" s="695"/>
      <c r="EZ154" s="695"/>
      <c r="FA154" s="695"/>
      <c r="FB154" s="695"/>
      <c r="FC154" s="695"/>
      <c r="FD154" s="695"/>
      <c r="FE154" s="695"/>
      <c r="FF154" s="695"/>
      <c r="FG154" s="695"/>
      <c r="FH154" s="695"/>
      <c r="FI154" s="695"/>
      <c r="FJ154" s="695"/>
      <c r="FK154" s="695"/>
      <c r="FL154" s="695"/>
      <c r="FM154" s="695"/>
      <c r="FN154" s="695"/>
      <c r="FO154" s="695"/>
      <c r="FP154" s="695"/>
      <c r="FQ154" s="695"/>
      <c r="FR154" s="695"/>
      <c r="FS154" s="695"/>
      <c r="FT154" s="695"/>
      <c r="FU154" s="695"/>
      <c r="FV154" s="695"/>
      <c r="FW154" s="695"/>
      <c r="FX154" s="695"/>
      <c r="FY154" s="695"/>
      <c r="FZ154" s="695"/>
      <c r="GA154" s="695"/>
      <c r="GB154" s="695"/>
      <c r="GC154" s="695"/>
      <c r="GD154" s="695"/>
      <c r="GE154" s="695"/>
      <c r="GF154" s="695"/>
      <c r="GG154" s="695"/>
      <c r="GH154" s="695"/>
      <c r="GI154" s="695"/>
      <c r="GJ154" s="695"/>
      <c r="GK154" s="695"/>
      <c r="GL154" s="695"/>
      <c r="GM154" s="695"/>
      <c r="GN154" s="695"/>
    </row>
    <row r="155" spans="1:196" s="35" customFormat="1" ht="14.4">
      <c r="A155" s="695"/>
      <c r="B155" s="695"/>
      <c r="C155" s="693"/>
      <c r="D155" s="693"/>
      <c r="E155" s="693"/>
      <c r="F155" s="699"/>
      <c r="G155" s="695"/>
      <c r="H155" s="695"/>
      <c r="I155" s="695"/>
      <c r="J155" s="695"/>
      <c r="S155" s="695"/>
      <c r="T155" s="695"/>
      <c r="U155" s="695"/>
      <c r="V155" s="695"/>
      <c r="W155" s="695"/>
      <c r="X155" s="695"/>
      <c r="Y155" s="695"/>
      <c r="Z155" s="695"/>
      <c r="AA155" s="695"/>
      <c r="AB155" s="695"/>
      <c r="AC155" s="695"/>
      <c r="AD155" s="695"/>
      <c r="AE155" s="695"/>
      <c r="AF155" s="695"/>
      <c r="AG155" s="695"/>
      <c r="AH155" s="695"/>
      <c r="AI155" s="695"/>
      <c r="AJ155" s="695"/>
      <c r="AK155" s="695"/>
      <c r="AL155" s="695"/>
      <c r="AM155" s="695"/>
      <c r="AN155" s="695"/>
      <c r="AO155" s="695"/>
      <c r="AP155" s="695"/>
      <c r="AQ155" s="695"/>
      <c r="AR155" s="695"/>
      <c r="AS155" s="695"/>
      <c r="AT155" s="695"/>
      <c r="AU155" s="695"/>
      <c r="AV155" s="695"/>
      <c r="AW155" s="695"/>
      <c r="AX155" s="695"/>
      <c r="AY155" s="695"/>
      <c r="AZ155" s="695"/>
      <c r="BA155" s="695"/>
      <c r="BB155" s="695"/>
      <c r="BC155" s="695"/>
      <c r="BD155" s="695"/>
      <c r="BE155" s="695"/>
      <c r="BF155" s="695"/>
      <c r="BG155" s="695"/>
      <c r="BH155" s="695"/>
      <c r="BI155" s="695"/>
      <c r="BJ155" s="695"/>
      <c r="BK155" s="695"/>
      <c r="BL155" s="695"/>
      <c r="BM155" s="695"/>
      <c r="BN155" s="695"/>
      <c r="BO155" s="695"/>
      <c r="BP155" s="695"/>
      <c r="BQ155" s="695"/>
      <c r="BR155" s="695"/>
      <c r="BS155" s="695"/>
      <c r="BT155" s="695"/>
      <c r="BU155" s="695"/>
      <c r="BV155" s="695"/>
      <c r="BW155" s="695"/>
      <c r="BX155" s="695"/>
      <c r="BY155" s="695"/>
      <c r="BZ155" s="695"/>
      <c r="CA155" s="695"/>
      <c r="CB155" s="695"/>
      <c r="CC155" s="695"/>
      <c r="CD155" s="695"/>
      <c r="CE155" s="695"/>
      <c r="CF155" s="695"/>
      <c r="CG155" s="695"/>
      <c r="CH155" s="695"/>
      <c r="CI155" s="695"/>
      <c r="CJ155" s="695"/>
      <c r="CK155" s="695"/>
      <c r="CL155" s="695"/>
      <c r="CM155" s="695"/>
      <c r="CN155" s="695"/>
      <c r="CO155" s="695"/>
      <c r="CP155" s="695"/>
      <c r="CQ155" s="695"/>
      <c r="CR155" s="695"/>
      <c r="CS155" s="695"/>
      <c r="CT155" s="695"/>
      <c r="CU155" s="695"/>
      <c r="CV155" s="695"/>
      <c r="CW155" s="695"/>
      <c r="CX155" s="695"/>
      <c r="CY155" s="695"/>
      <c r="CZ155" s="695"/>
      <c r="DA155" s="695"/>
      <c r="DB155" s="695"/>
      <c r="DC155" s="695"/>
      <c r="DD155" s="695"/>
      <c r="DE155" s="695"/>
      <c r="DF155" s="695"/>
      <c r="DG155" s="695"/>
      <c r="DH155" s="695"/>
      <c r="DI155" s="695"/>
      <c r="DJ155" s="695"/>
      <c r="DK155" s="695"/>
      <c r="DL155" s="695"/>
      <c r="DM155" s="695"/>
      <c r="DN155" s="695"/>
      <c r="DO155" s="695"/>
      <c r="DP155" s="695"/>
      <c r="DQ155" s="695"/>
      <c r="DR155" s="695"/>
      <c r="DS155" s="695"/>
      <c r="DT155" s="695"/>
      <c r="DU155" s="695"/>
      <c r="DV155" s="695"/>
      <c r="DW155" s="695"/>
      <c r="DX155" s="695"/>
      <c r="DY155" s="695"/>
      <c r="DZ155" s="695"/>
      <c r="EA155" s="695"/>
      <c r="EB155" s="695"/>
      <c r="EC155" s="695"/>
      <c r="ED155" s="695"/>
      <c r="EE155" s="695"/>
      <c r="EF155" s="695"/>
      <c r="EG155" s="695"/>
      <c r="EH155" s="695"/>
      <c r="EI155" s="695"/>
      <c r="EJ155" s="695"/>
      <c r="EK155" s="695"/>
      <c r="EL155" s="695"/>
      <c r="EM155" s="695"/>
      <c r="EN155" s="695"/>
      <c r="EO155" s="695"/>
      <c r="EP155" s="695"/>
      <c r="EQ155" s="695"/>
      <c r="ER155" s="695"/>
      <c r="ES155" s="695"/>
      <c r="ET155" s="695"/>
      <c r="EU155" s="695"/>
      <c r="EV155" s="695"/>
      <c r="EW155" s="695"/>
      <c r="EX155" s="695"/>
      <c r="EY155" s="695"/>
      <c r="EZ155" s="695"/>
      <c r="FA155" s="695"/>
      <c r="FB155" s="695"/>
      <c r="FC155" s="695"/>
      <c r="FD155" s="695"/>
      <c r="FE155" s="695"/>
      <c r="FF155" s="695"/>
      <c r="FG155" s="695"/>
      <c r="FH155" s="695"/>
      <c r="FI155" s="695"/>
      <c r="FJ155" s="695"/>
      <c r="FK155" s="695"/>
      <c r="FL155" s="695"/>
      <c r="FM155" s="695"/>
      <c r="FN155" s="695"/>
      <c r="FO155" s="695"/>
      <c r="FP155" s="695"/>
      <c r="FQ155" s="695"/>
      <c r="FR155" s="695"/>
      <c r="FS155" s="695"/>
      <c r="FT155" s="695"/>
      <c r="FU155" s="695"/>
      <c r="FV155" s="695"/>
      <c r="FW155" s="695"/>
      <c r="FX155" s="695"/>
      <c r="FY155" s="695"/>
      <c r="FZ155" s="695"/>
      <c r="GA155" s="695"/>
      <c r="GB155" s="695"/>
      <c r="GC155" s="695"/>
      <c r="GD155" s="695"/>
      <c r="GE155" s="695"/>
      <c r="GF155" s="695"/>
      <c r="GG155" s="695"/>
      <c r="GH155" s="695"/>
      <c r="GI155" s="695"/>
      <c r="GJ155" s="695"/>
      <c r="GK155" s="695"/>
      <c r="GL155" s="695"/>
      <c r="GM155" s="695"/>
      <c r="GN155" s="695"/>
    </row>
    <row r="156" spans="1:196" s="35" customFormat="1" ht="14.4">
      <c r="A156" s="695"/>
      <c r="B156" s="695"/>
      <c r="C156" s="693"/>
      <c r="D156" s="693"/>
      <c r="E156" s="693"/>
      <c r="F156" s="699"/>
      <c r="G156" s="695"/>
      <c r="H156" s="695"/>
      <c r="I156" s="695"/>
      <c r="J156" s="695"/>
      <c r="S156" s="695"/>
      <c r="T156" s="695"/>
      <c r="U156" s="695"/>
      <c r="V156" s="695"/>
      <c r="W156" s="695"/>
      <c r="X156" s="695"/>
      <c r="Y156" s="695"/>
      <c r="Z156" s="695"/>
      <c r="AA156" s="695"/>
      <c r="AB156" s="695"/>
      <c r="AC156" s="695"/>
      <c r="AD156" s="695"/>
      <c r="AE156" s="695"/>
      <c r="AF156" s="695"/>
      <c r="AG156" s="695"/>
      <c r="AH156" s="695"/>
      <c r="AI156" s="695"/>
      <c r="AJ156" s="695"/>
      <c r="AK156" s="695"/>
      <c r="AL156" s="695"/>
      <c r="AM156" s="695"/>
      <c r="AN156" s="695"/>
      <c r="AO156" s="695"/>
      <c r="AP156" s="695"/>
      <c r="AQ156" s="695"/>
      <c r="AR156" s="695"/>
      <c r="AS156" s="695"/>
      <c r="AT156" s="695"/>
      <c r="AU156" s="695"/>
      <c r="AV156" s="695"/>
      <c r="AW156" s="695"/>
      <c r="AX156" s="695"/>
      <c r="AY156" s="695"/>
      <c r="AZ156" s="695"/>
      <c r="BA156" s="695"/>
      <c r="BB156" s="695"/>
      <c r="BC156" s="695"/>
      <c r="BD156" s="695"/>
      <c r="BE156" s="695"/>
      <c r="BF156" s="695"/>
      <c r="BG156" s="695"/>
      <c r="BH156" s="695"/>
      <c r="BI156" s="695"/>
      <c r="BJ156" s="695"/>
      <c r="BK156" s="695"/>
      <c r="BL156" s="695"/>
      <c r="BM156" s="695"/>
      <c r="BN156" s="695"/>
      <c r="BO156" s="695"/>
      <c r="BP156" s="695"/>
      <c r="BQ156" s="695"/>
      <c r="BR156" s="695"/>
      <c r="BS156" s="695"/>
      <c r="BT156" s="695"/>
      <c r="BU156" s="695"/>
      <c r="BV156" s="695"/>
      <c r="BW156" s="695"/>
      <c r="BX156" s="695"/>
      <c r="BY156" s="695"/>
      <c r="BZ156" s="695"/>
      <c r="CA156" s="695"/>
      <c r="CB156" s="695"/>
      <c r="CC156" s="695"/>
      <c r="CD156" s="695"/>
      <c r="CE156" s="695"/>
      <c r="CF156" s="695"/>
      <c r="CG156" s="695"/>
      <c r="CH156" s="695"/>
      <c r="CI156" s="695"/>
      <c r="CJ156" s="695"/>
      <c r="CK156" s="695"/>
      <c r="CL156" s="695"/>
      <c r="CM156" s="695"/>
      <c r="CN156" s="695"/>
      <c r="CO156" s="695"/>
      <c r="CP156" s="695"/>
      <c r="CQ156" s="695"/>
      <c r="CR156" s="695"/>
      <c r="CS156" s="695"/>
      <c r="CT156" s="695"/>
      <c r="CU156" s="695"/>
      <c r="CV156" s="695"/>
      <c r="CW156" s="695"/>
      <c r="CX156" s="695"/>
      <c r="CY156" s="695"/>
      <c r="CZ156" s="695"/>
      <c r="DA156" s="695"/>
      <c r="DB156" s="695"/>
      <c r="DC156" s="695"/>
      <c r="DD156" s="695"/>
      <c r="DE156" s="695"/>
      <c r="DF156" s="695"/>
      <c r="DG156" s="695"/>
      <c r="DH156" s="695"/>
      <c r="DI156" s="695"/>
      <c r="DJ156" s="695"/>
      <c r="DK156" s="695"/>
      <c r="DL156" s="695"/>
      <c r="DM156" s="695"/>
      <c r="DN156" s="695"/>
      <c r="DO156" s="695"/>
      <c r="DP156" s="695"/>
      <c r="DQ156" s="695"/>
      <c r="DR156" s="695"/>
      <c r="DS156" s="695"/>
      <c r="DT156" s="695"/>
      <c r="DU156" s="695"/>
      <c r="DV156" s="695"/>
      <c r="DW156" s="695"/>
      <c r="DX156" s="695"/>
      <c r="DY156" s="695"/>
      <c r="DZ156" s="695"/>
      <c r="EA156" s="695"/>
      <c r="EB156" s="695"/>
      <c r="EC156" s="695"/>
      <c r="ED156" s="695"/>
      <c r="EE156" s="695"/>
      <c r="EF156" s="695"/>
      <c r="EG156" s="695"/>
      <c r="EH156" s="695"/>
      <c r="EI156" s="695"/>
      <c r="EJ156" s="695"/>
      <c r="EK156" s="695"/>
      <c r="EL156" s="695"/>
      <c r="EM156" s="695"/>
      <c r="EN156" s="695"/>
      <c r="EO156" s="695"/>
      <c r="EP156" s="695"/>
      <c r="EQ156" s="695"/>
      <c r="ER156" s="695"/>
      <c r="ES156" s="695"/>
      <c r="ET156" s="695"/>
      <c r="EU156" s="695"/>
      <c r="EV156" s="695"/>
      <c r="EW156" s="695"/>
      <c r="EX156" s="695"/>
      <c r="EY156" s="695"/>
      <c r="EZ156" s="695"/>
      <c r="FA156" s="695"/>
      <c r="FB156" s="695"/>
      <c r="FC156" s="695"/>
      <c r="FD156" s="695"/>
      <c r="FE156" s="695"/>
      <c r="FF156" s="695"/>
      <c r="FG156" s="695"/>
      <c r="FH156" s="695"/>
      <c r="FI156" s="695"/>
      <c r="FJ156" s="695"/>
      <c r="FK156" s="695"/>
      <c r="FL156" s="695"/>
      <c r="FM156" s="695"/>
      <c r="FN156" s="695"/>
      <c r="FO156" s="695"/>
      <c r="FP156" s="695"/>
      <c r="FQ156" s="695"/>
      <c r="FR156" s="695"/>
      <c r="FS156" s="695"/>
      <c r="FT156" s="695"/>
      <c r="FU156" s="695"/>
      <c r="FV156" s="695"/>
      <c r="FW156" s="695"/>
      <c r="FX156" s="695"/>
      <c r="FY156" s="695"/>
      <c r="FZ156" s="695"/>
      <c r="GA156" s="695"/>
      <c r="GB156" s="695"/>
      <c r="GC156" s="695"/>
      <c r="GD156" s="695"/>
      <c r="GE156" s="695"/>
      <c r="GF156" s="695"/>
      <c r="GG156" s="695"/>
      <c r="GH156" s="695"/>
      <c r="GI156" s="695"/>
      <c r="GJ156" s="695"/>
      <c r="GK156" s="695"/>
      <c r="GL156" s="695"/>
      <c r="GM156" s="695"/>
      <c r="GN156" s="695"/>
    </row>
    <row r="157" spans="1:196" s="35" customFormat="1" ht="14.4">
      <c r="A157" s="695"/>
      <c r="B157" s="695"/>
      <c r="C157" s="693"/>
      <c r="D157" s="693"/>
      <c r="E157" s="693"/>
      <c r="F157" s="699"/>
      <c r="G157" s="695"/>
      <c r="H157" s="695"/>
      <c r="I157" s="695"/>
      <c r="J157" s="695"/>
      <c r="S157" s="695"/>
      <c r="T157" s="695"/>
      <c r="U157" s="695"/>
      <c r="V157" s="695"/>
      <c r="W157" s="695"/>
      <c r="X157" s="695"/>
      <c r="Y157" s="695"/>
      <c r="Z157" s="695"/>
      <c r="AA157" s="695"/>
      <c r="AB157" s="695"/>
      <c r="AC157" s="695"/>
      <c r="AD157" s="695"/>
      <c r="AE157" s="695"/>
      <c r="AF157" s="695"/>
      <c r="AG157" s="695"/>
      <c r="AH157" s="695"/>
      <c r="AI157" s="695"/>
      <c r="AJ157" s="695"/>
      <c r="AK157" s="695"/>
      <c r="AL157" s="695"/>
      <c r="AM157" s="695"/>
      <c r="AN157" s="695"/>
      <c r="AO157" s="695"/>
      <c r="AP157" s="695"/>
      <c r="AQ157" s="695"/>
      <c r="AR157" s="695"/>
      <c r="AS157" s="695"/>
      <c r="AT157" s="695"/>
      <c r="AU157" s="695"/>
      <c r="AV157" s="695"/>
      <c r="AW157" s="695"/>
      <c r="AX157" s="695"/>
      <c r="AY157" s="695"/>
      <c r="AZ157" s="695"/>
      <c r="BA157" s="695"/>
      <c r="BB157" s="695"/>
      <c r="BC157" s="695"/>
      <c r="BD157" s="695"/>
      <c r="BE157" s="695"/>
      <c r="BF157" s="695"/>
      <c r="BG157" s="695"/>
      <c r="BH157" s="695"/>
      <c r="BI157" s="695"/>
      <c r="BJ157" s="695"/>
      <c r="BK157" s="695"/>
      <c r="BL157" s="695"/>
      <c r="BM157" s="695"/>
      <c r="BN157" s="695"/>
      <c r="BO157" s="695"/>
      <c r="BP157" s="695"/>
      <c r="BQ157" s="695"/>
      <c r="BR157" s="695"/>
      <c r="BS157" s="695"/>
      <c r="BT157" s="695"/>
      <c r="BU157" s="695"/>
      <c r="BV157" s="695"/>
      <c r="BW157" s="695"/>
      <c r="BX157" s="695"/>
      <c r="BY157" s="695"/>
      <c r="BZ157" s="695"/>
      <c r="CA157" s="695"/>
      <c r="CB157" s="695"/>
      <c r="CC157" s="695"/>
      <c r="CD157" s="695"/>
      <c r="CE157" s="695"/>
      <c r="CF157" s="695"/>
      <c r="CG157" s="695"/>
      <c r="CH157" s="695"/>
      <c r="CI157" s="695"/>
      <c r="CJ157" s="695"/>
      <c r="CK157" s="695"/>
      <c r="CL157" s="695"/>
      <c r="CM157" s="695"/>
      <c r="CN157" s="695"/>
      <c r="CO157" s="695"/>
      <c r="CP157" s="695"/>
      <c r="CQ157" s="695"/>
      <c r="CR157" s="695"/>
      <c r="CS157" s="695"/>
      <c r="CT157" s="695"/>
      <c r="CU157" s="695"/>
      <c r="CV157" s="695"/>
      <c r="CW157" s="695"/>
      <c r="CX157" s="695"/>
      <c r="CY157" s="695"/>
      <c r="CZ157" s="695"/>
      <c r="DA157" s="695"/>
      <c r="DB157" s="695"/>
      <c r="DC157" s="695"/>
      <c r="DD157" s="695"/>
      <c r="DE157" s="695"/>
      <c r="DF157" s="695"/>
      <c r="DG157" s="695"/>
      <c r="DH157" s="695"/>
      <c r="DI157" s="695"/>
      <c r="DJ157" s="695"/>
      <c r="DK157" s="695"/>
      <c r="DL157" s="695"/>
      <c r="DM157" s="695"/>
      <c r="DN157" s="695"/>
      <c r="DO157" s="695"/>
      <c r="DP157" s="695"/>
      <c r="DQ157" s="695"/>
      <c r="DR157" s="695"/>
      <c r="DS157" s="695"/>
      <c r="DT157" s="695"/>
      <c r="DU157" s="695"/>
      <c r="DV157" s="695"/>
      <c r="DW157" s="695"/>
      <c r="DX157" s="695"/>
      <c r="DY157" s="695"/>
      <c r="DZ157" s="695"/>
      <c r="EA157" s="695"/>
      <c r="EB157" s="695"/>
      <c r="EC157" s="695"/>
      <c r="ED157" s="695"/>
      <c r="EE157" s="695"/>
      <c r="EF157" s="695"/>
      <c r="EG157" s="695"/>
      <c r="EH157" s="695"/>
      <c r="EI157" s="695"/>
      <c r="EJ157" s="695"/>
      <c r="EK157" s="695"/>
      <c r="EL157" s="695"/>
      <c r="EM157" s="695"/>
      <c r="EN157" s="695"/>
      <c r="EO157" s="695"/>
      <c r="EP157" s="695"/>
      <c r="EQ157" s="695"/>
      <c r="ER157" s="695"/>
      <c r="ES157" s="695"/>
      <c r="ET157" s="695"/>
      <c r="EU157" s="695"/>
      <c r="EV157" s="695"/>
      <c r="EW157" s="695"/>
      <c r="EX157" s="695"/>
      <c r="EY157" s="695"/>
      <c r="EZ157" s="695"/>
      <c r="FA157" s="695"/>
      <c r="FB157" s="695"/>
      <c r="FC157" s="695"/>
      <c r="FD157" s="695"/>
      <c r="FE157" s="695"/>
      <c r="FF157" s="695"/>
      <c r="FG157" s="695"/>
      <c r="FH157" s="695"/>
      <c r="FI157" s="695"/>
      <c r="FJ157" s="695"/>
      <c r="FK157" s="695"/>
      <c r="FL157" s="695"/>
      <c r="FM157" s="695"/>
      <c r="FN157" s="695"/>
      <c r="FO157" s="695"/>
      <c r="FP157" s="695"/>
      <c r="FQ157" s="695"/>
      <c r="FR157" s="695"/>
      <c r="FS157" s="695"/>
      <c r="FT157" s="695"/>
      <c r="FU157" s="695"/>
      <c r="FV157" s="695"/>
      <c r="FW157" s="695"/>
      <c r="FX157" s="695"/>
      <c r="FY157" s="695"/>
      <c r="FZ157" s="695"/>
      <c r="GA157" s="695"/>
      <c r="GB157" s="695"/>
      <c r="GC157" s="695"/>
      <c r="GD157" s="695"/>
      <c r="GE157" s="695"/>
      <c r="GF157" s="695"/>
      <c r="GG157" s="695"/>
      <c r="GH157" s="695"/>
      <c r="GI157" s="695"/>
      <c r="GJ157" s="695"/>
      <c r="GK157" s="695"/>
      <c r="GL157" s="695"/>
      <c r="GM157" s="695"/>
      <c r="GN157" s="695"/>
    </row>
    <row r="158" spans="1:196" s="35" customFormat="1" ht="14.4">
      <c r="A158" s="695"/>
      <c r="B158" s="695"/>
      <c r="C158" s="693"/>
      <c r="D158" s="693"/>
      <c r="E158" s="693"/>
      <c r="F158" s="699"/>
      <c r="G158" s="695"/>
      <c r="H158" s="695"/>
      <c r="I158" s="695"/>
      <c r="J158" s="695"/>
      <c r="S158" s="695"/>
      <c r="T158" s="695"/>
      <c r="U158" s="695"/>
      <c r="V158" s="695"/>
      <c r="W158" s="695"/>
      <c r="X158" s="695"/>
      <c r="Y158" s="695"/>
      <c r="Z158" s="695"/>
      <c r="AA158" s="695"/>
      <c r="AB158" s="695"/>
      <c r="AC158" s="695"/>
      <c r="AD158" s="695"/>
      <c r="AE158" s="695"/>
      <c r="AF158" s="695"/>
      <c r="AG158" s="695"/>
      <c r="AH158" s="695"/>
      <c r="AI158" s="695"/>
      <c r="AJ158" s="695"/>
      <c r="AK158" s="695"/>
      <c r="AL158" s="695"/>
      <c r="AM158" s="695"/>
      <c r="AN158" s="695"/>
      <c r="AO158" s="695"/>
      <c r="AP158" s="695"/>
      <c r="AQ158" s="695"/>
      <c r="AR158" s="695"/>
      <c r="AS158" s="695"/>
      <c r="AT158" s="695"/>
      <c r="AU158" s="695"/>
      <c r="AV158" s="695"/>
      <c r="AW158" s="695"/>
      <c r="AX158" s="695"/>
      <c r="AY158" s="695"/>
      <c r="AZ158" s="695"/>
      <c r="BA158" s="695"/>
      <c r="BB158" s="695"/>
      <c r="BC158" s="695"/>
      <c r="BD158" s="695"/>
      <c r="BE158" s="695"/>
      <c r="BF158" s="695"/>
      <c r="BG158" s="695"/>
      <c r="BH158" s="695"/>
      <c r="BI158" s="695"/>
      <c r="BJ158" s="695"/>
      <c r="BK158" s="695"/>
      <c r="BL158" s="695"/>
      <c r="BM158" s="695"/>
      <c r="BN158" s="695"/>
      <c r="BO158" s="695"/>
      <c r="BP158" s="695"/>
      <c r="BQ158" s="695"/>
      <c r="BR158" s="695"/>
      <c r="BS158" s="695"/>
      <c r="BT158" s="695"/>
      <c r="BU158" s="695"/>
      <c r="BV158" s="695"/>
      <c r="BW158" s="695"/>
      <c r="BX158" s="695"/>
      <c r="BY158" s="695"/>
      <c r="BZ158" s="695"/>
      <c r="CA158" s="695"/>
      <c r="CB158" s="695"/>
      <c r="CC158" s="695"/>
      <c r="CD158" s="695"/>
      <c r="CE158" s="695"/>
      <c r="CF158" s="695"/>
      <c r="CG158" s="695"/>
      <c r="CH158" s="695"/>
      <c r="CI158" s="695"/>
      <c r="CJ158" s="695"/>
      <c r="CK158" s="695"/>
      <c r="CL158" s="695"/>
      <c r="CM158" s="695"/>
      <c r="CN158" s="695"/>
      <c r="CO158" s="695"/>
      <c r="CP158" s="695"/>
      <c r="CQ158" s="695"/>
      <c r="CR158" s="695"/>
      <c r="CS158" s="695"/>
      <c r="CT158" s="695"/>
      <c r="CU158" s="695"/>
      <c r="CV158" s="695"/>
      <c r="CW158" s="695"/>
      <c r="CX158" s="695"/>
      <c r="CY158" s="695"/>
      <c r="CZ158" s="695"/>
      <c r="DA158" s="695"/>
      <c r="DB158" s="695"/>
      <c r="DC158" s="695"/>
      <c r="DD158" s="695"/>
      <c r="DE158" s="695"/>
      <c r="DF158" s="695"/>
      <c r="DG158" s="695"/>
      <c r="DH158" s="695"/>
      <c r="DI158" s="695"/>
      <c r="DJ158" s="695"/>
      <c r="DK158" s="695"/>
      <c r="DL158" s="695"/>
      <c r="DM158" s="695"/>
      <c r="DN158" s="695"/>
      <c r="DO158" s="695"/>
      <c r="DP158" s="695"/>
      <c r="DQ158" s="695"/>
      <c r="DR158" s="695"/>
      <c r="DS158" s="695"/>
      <c r="DT158" s="695"/>
      <c r="DU158" s="695"/>
      <c r="DV158" s="695"/>
      <c r="DW158" s="695"/>
      <c r="DX158" s="695"/>
      <c r="DY158" s="695"/>
      <c r="DZ158" s="695"/>
      <c r="EA158" s="695"/>
      <c r="EB158" s="695"/>
      <c r="EC158" s="695"/>
      <c r="ED158" s="695"/>
      <c r="EE158" s="695"/>
      <c r="EF158" s="695"/>
      <c r="EG158" s="695"/>
      <c r="EH158" s="695"/>
      <c r="EI158" s="695"/>
      <c r="EJ158" s="695"/>
      <c r="EK158" s="695"/>
      <c r="EL158" s="695"/>
      <c r="EM158" s="695"/>
      <c r="EN158" s="695"/>
      <c r="EO158" s="695"/>
      <c r="EP158" s="695"/>
      <c r="EQ158" s="695"/>
      <c r="ER158" s="695"/>
      <c r="ES158" s="695"/>
      <c r="ET158" s="695"/>
      <c r="EU158" s="695"/>
      <c r="EV158" s="695"/>
      <c r="EW158" s="695"/>
      <c r="EX158" s="695"/>
      <c r="EY158" s="695"/>
      <c r="EZ158" s="695"/>
      <c r="FA158" s="695"/>
      <c r="FB158" s="695"/>
      <c r="FC158" s="695"/>
      <c r="FD158" s="695"/>
      <c r="FE158" s="695"/>
      <c r="FF158" s="695"/>
      <c r="FG158" s="695"/>
      <c r="FH158" s="695"/>
      <c r="FI158" s="695"/>
      <c r="FJ158" s="695"/>
      <c r="FK158" s="695"/>
      <c r="FL158" s="695"/>
      <c r="FM158" s="695"/>
      <c r="FN158" s="695"/>
      <c r="FO158" s="695"/>
      <c r="FP158" s="695"/>
      <c r="FQ158" s="695"/>
      <c r="FR158" s="695"/>
      <c r="FS158" s="695"/>
      <c r="FT158" s="695"/>
      <c r="FU158" s="695"/>
      <c r="FV158" s="695"/>
      <c r="FW158" s="695"/>
      <c r="FX158" s="695"/>
      <c r="FY158" s="695"/>
      <c r="FZ158" s="695"/>
      <c r="GA158" s="695"/>
      <c r="GB158" s="695"/>
      <c r="GC158" s="695"/>
      <c r="GD158" s="695"/>
      <c r="GE158" s="695"/>
      <c r="GF158" s="695"/>
      <c r="GG158" s="695"/>
      <c r="GH158" s="695"/>
      <c r="GI158" s="695"/>
      <c r="GJ158" s="695"/>
      <c r="GK158" s="695"/>
      <c r="GL158" s="695"/>
      <c r="GM158" s="695"/>
      <c r="GN158" s="695"/>
    </row>
    <row r="159" spans="1:196" s="35" customFormat="1" ht="14.4">
      <c r="A159" s="695"/>
      <c r="B159" s="695"/>
      <c r="C159" s="693"/>
      <c r="D159" s="693"/>
      <c r="E159" s="693"/>
      <c r="F159" s="699"/>
      <c r="G159" s="695"/>
      <c r="H159" s="695"/>
      <c r="I159" s="695"/>
      <c r="J159" s="695"/>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5"/>
      <c r="BX159" s="695"/>
      <c r="BY159" s="695"/>
      <c r="BZ159" s="695"/>
      <c r="CA159" s="695"/>
      <c r="CB159" s="695"/>
      <c r="CC159" s="695"/>
      <c r="CD159" s="695"/>
      <c r="CE159" s="695"/>
      <c r="CF159" s="695"/>
      <c r="CG159" s="695"/>
      <c r="CH159" s="695"/>
      <c r="CI159" s="695"/>
      <c r="CJ159" s="695"/>
      <c r="CK159" s="695"/>
      <c r="CL159" s="695"/>
      <c r="CM159" s="695"/>
      <c r="CN159" s="695"/>
      <c r="CO159" s="695"/>
      <c r="CP159" s="695"/>
      <c r="CQ159" s="695"/>
      <c r="CR159" s="695"/>
      <c r="CS159" s="695"/>
      <c r="CT159" s="695"/>
      <c r="CU159" s="695"/>
      <c r="CV159" s="695"/>
      <c r="CW159" s="695"/>
      <c r="CX159" s="695"/>
      <c r="CY159" s="695"/>
      <c r="CZ159" s="695"/>
      <c r="DA159" s="695"/>
      <c r="DB159" s="695"/>
      <c r="DC159" s="695"/>
      <c r="DD159" s="695"/>
      <c r="DE159" s="695"/>
      <c r="DF159" s="695"/>
      <c r="DG159" s="695"/>
      <c r="DH159" s="695"/>
      <c r="DI159" s="695"/>
      <c r="DJ159" s="695"/>
      <c r="DK159" s="695"/>
      <c r="DL159" s="695"/>
      <c r="DM159" s="695"/>
      <c r="DN159" s="695"/>
      <c r="DO159" s="695"/>
      <c r="DP159" s="695"/>
      <c r="DQ159" s="695"/>
      <c r="DR159" s="695"/>
      <c r="DS159" s="695"/>
      <c r="DT159" s="695"/>
      <c r="DU159" s="695"/>
      <c r="DV159" s="695"/>
      <c r="DW159" s="695"/>
      <c r="DX159" s="695"/>
      <c r="DY159" s="695"/>
      <c r="DZ159" s="695"/>
      <c r="EA159" s="695"/>
      <c r="EB159" s="695"/>
      <c r="EC159" s="695"/>
      <c r="ED159" s="695"/>
      <c r="EE159" s="695"/>
      <c r="EF159" s="695"/>
      <c r="EG159" s="695"/>
      <c r="EH159" s="695"/>
      <c r="EI159" s="695"/>
      <c r="EJ159" s="695"/>
      <c r="EK159" s="695"/>
      <c r="EL159" s="695"/>
      <c r="EM159" s="695"/>
      <c r="EN159" s="695"/>
      <c r="EO159" s="695"/>
      <c r="EP159" s="695"/>
      <c r="EQ159" s="695"/>
      <c r="ER159" s="695"/>
      <c r="ES159" s="695"/>
      <c r="ET159" s="695"/>
      <c r="EU159" s="695"/>
      <c r="EV159" s="695"/>
      <c r="EW159" s="695"/>
      <c r="EX159" s="695"/>
      <c r="EY159" s="695"/>
      <c r="EZ159" s="695"/>
      <c r="FA159" s="695"/>
      <c r="FB159" s="695"/>
      <c r="FC159" s="695"/>
      <c r="FD159" s="695"/>
      <c r="FE159" s="695"/>
      <c r="FF159" s="695"/>
      <c r="FG159" s="695"/>
      <c r="FH159" s="695"/>
      <c r="FI159" s="695"/>
      <c r="FJ159" s="695"/>
      <c r="FK159" s="695"/>
      <c r="FL159" s="695"/>
      <c r="FM159" s="695"/>
      <c r="FN159" s="695"/>
      <c r="FO159" s="695"/>
      <c r="FP159" s="695"/>
      <c r="FQ159" s="695"/>
      <c r="FR159" s="695"/>
      <c r="FS159" s="695"/>
      <c r="FT159" s="695"/>
      <c r="FU159" s="695"/>
      <c r="FV159" s="695"/>
      <c r="FW159" s="695"/>
      <c r="FX159" s="695"/>
      <c r="FY159" s="695"/>
      <c r="FZ159" s="695"/>
      <c r="GA159" s="695"/>
      <c r="GB159" s="695"/>
      <c r="GC159" s="695"/>
      <c r="GD159" s="695"/>
      <c r="GE159" s="695"/>
      <c r="GF159" s="695"/>
      <c r="GG159" s="695"/>
      <c r="GH159" s="695"/>
      <c r="GI159" s="695"/>
      <c r="GJ159" s="695"/>
      <c r="GK159" s="695"/>
      <c r="GL159" s="695"/>
      <c r="GM159" s="695"/>
      <c r="GN159" s="695"/>
    </row>
    <row r="160" spans="1:196" s="35" customFormat="1" ht="14.4">
      <c r="A160" s="695"/>
      <c r="B160" s="695"/>
      <c r="C160" s="693"/>
      <c r="D160" s="693"/>
      <c r="E160" s="693"/>
      <c r="F160" s="699"/>
      <c r="G160" s="695"/>
      <c r="H160" s="695"/>
      <c r="I160" s="695"/>
      <c r="J160" s="695"/>
      <c r="S160" s="695"/>
      <c r="T160" s="695"/>
      <c r="U160" s="695"/>
      <c r="V160" s="695"/>
      <c r="W160" s="695"/>
      <c r="X160" s="695"/>
      <c r="Y160" s="695"/>
      <c r="Z160" s="695"/>
      <c r="AA160" s="695"/>
      <c r="AB160" s="695"/>
      <c r="AC160" s="695"/>
      <c r="AD160" s="695"/>
      <c r="AE160" s="695"/>
      <c r="AF160" s="695"/>
      <c r="AG160" s="695"/>
      <c r="AH160" s="695"/>
      <c r="AI160" s="695"/>
      <c r="AJ160" s="695"/>
      <c r="AK160" s="695"/>
      <c r="AL160" s="695"/>
      <c r="AM160" s="695"/>
      <c r="AN160" s="695"/>
      <c r="AO160" s="695"/>
      <c r="AP160" s="695"/>
      <c r="AQ160" s="695"/>
      <c r="AR160" s="695"/>
      <c r="AS160" s="695"/>
      <c r="AT160" s="695"/>
      <c r="AU160" s="695"/>
      <c r="AV160" s="695"/>
      <c r="AW160" s="695"/>
      <c r="AX160" s="695"/>
      <c r="AY160" s="695"/>
      <c r="AZ160" s="695"/>
      <c r="BA160" s="695"/>
      <c r="BB160" s="695"/>
      <c r="BC160" s="695"/>
      <c r="BD160" s="695"/>
      <c r="BE160" s="695"/>
      <c r="BF160" s="695"/>
      <c r="BG160" s="695"/>
      <c r="BH160" s="695"/>
      <c r="BI160" s="695"/>
      <c r="BJ160" s="695"/>
      <c r="BK160" s="695"/>
      <c r="BL160" s="695"/>
      <c r="BM160" s="695"/>
      <c r="BN160" s="695"/>
      <c r="BO160" s="695"/>
      <c r="BP160" s="695"/>
      <c r="BQ160" s="695"/>
      <c r="BR160" s="695"/>
      <c r="BS160" s="695"/>
      <c r="BT160" s="695"/>
      <c r="BU160" s="695"/>
      <c r="BV160" s="695"/>
      <c r="BW160" s="695"/>
      <c r="BX160" s="695"/>
      <c r="BY160" s="695"/>
      <c r="BZ160" s="695"/>
      <c r="CA160" s="695"/>
      <c r="CB160" s="695"/>
      <c r="CC160" s="695"/>
      <c r="CD160" s="695"/>
      <c r="CE160" s="695"/>
      <c r="CF160" s="695"/>
      <c r="CG160" s="695"/>
      <c r="CH160" s="695"/>
      <c r="CI160" s="695"/>
      <c r="CJ160" s="695"/>
      <c r="CK160" s="695"/>
      <c r="CL160" s="695"/>
      <c r="CM160" s="695"/>
      <c r="CN160" s="695"/>
      <c r="CO160" s="695"/>
      <c r="CP160" s="695"/>
      <c r="CQ160" s="695"/>
      <c r="CR160" s="695"/>
      <c r="CS160" s="695"/>
      <c r="CT160" s="695"/>
      <c r="CU160" s="695"/>
      <c r="CV160" s="695"/>
      <c r="CW160" s="695"/>
      <c r="CX160" s="695"/>
      <c r="CY160" s="695"/>
      <c r="CZ160" s="695"/>
      <c r="DA160" s="695"/>
      <c r="DB160" s="695"/>
      <c r="DC160" s="695"/>
      <c r="DD160" s="695"/>
      <c r="DE160" s="695"/>
      <c r="DF160" s="695"/>
      <c r="DG160" s="695"/>
      <c r="DH160" s="695"/>
      <c r="DI160" s="695"/>
      <c r="DJ160" s="695"/>
      <c r="DK160" s="695"/>
      <c r="DL160" s="695"/>
      <c r="DM160" s="695"/>
      <c r="DN160" s="695"/>
      <c r="DO160" s="695"/>
      <c r="DP160" s="695"/>
      <c r="DQ160" s="695"/>
      <c r="DR160" s="695"/>
      <c r="DS160" s="695"/>
      <c r="DT160" s="695"/>
      <c r="DU160" s="695"/>
      <c r="DV160" s="695"/>
      <c r="DW160" s="695"/>
      <c r="DX160" s="695"/>
      <c r="DY160" s="695"/>
      <c r="DZ160" s="695"/>
      <c r="EA160" s="695"/>
      <c r="EB160" s="695"/>
      <c r="EC160" s="695"/>
      <c r="ED160" s="695"/>
      <c r="EE160" s="695"/>
      <c r="EF160" s="695"/>
      <c r="EG160" s="695"/>
      <c r="EH160" s="695"/>
      <c r="EI160" s="695"/>
      <c r="EJ160" s="695"/>
      <c r="EK160" s="695"/>
      <c r="EL160" s="695"/>
      <c r="EM160" s="695"/>
      <c r="EN160" s="695"/>
      <c r="EO160" s="695"/>
      <c r="EP160" s="695"/>
      <c r="EQ160" s="695"/>
      <c r="ER160" s="695"/>
      <c r="ES160" s="695"/>
      <c r="ET160" s="695"/>
      <c r="EU160" s="695"/>
      <c r="EV160" s="695"/>
      <c r="EW160" s="695"/>
      <c r="EX160" s="695"/>
      <c r="EY160" s="695"/>
      <c r="EZ160" s="695"/>
      <c r="FA160" s="695"/>
      <c r="FB160" s="695"/>
      <c r="FC160" s="695"/>
      <c r="FD160" s="695"/>
      <c r="FE160" s="695"/>
      <c r="FF160" s="695"/>
      <c r="FG160" s="695"/>
      <c r="FH160" s="695"/>
      <c r="FI160" s="695"/>
      <c r="FJ160" s="695"/>
      <c r="FK160" s="695"/>
      <c r="FL160" s="695"/>
      <c r="FM160" s="695"/>
      <c r="FN160" s="695"/>
      <c r="FO160" s="695"/>
      <c r="FP160" s="695"/>
      <c r="FQ160" s="695"/>
      <c r="FR160" s="695"/>
      <c r="FS160" s="695"/>
      <c r="FT160" s="695"/>
      <c r="FU160" s="695"/>
      <c r="FV160" s="695"/>
      <c r="FW160" s="695"/>
      <c r="FX160" s="695"/>
      <c r="FY160" s="695"/>
      <c r="FZ160" s="695"/>
      <c r="GA160" s="695"/>
      <c r="GB160" s="695"/>
      <c r="GC160" s="695"/>
      <c r="GD160" s="695"/>
      <c r="GE160" s="695"/>
      <c r="GF160" s="695"/>
      <c r="GG160" s="695"/>
      <c r="GH160" s="695"/>
      <c r="GI160" s="695"/>
      <c r="GJ160" s="695"/>
      <c r="GK160" s="695"/>
      <c r="GL160" s="695"/>
      <c r="GM160" s="695"/>
      <c r="GN160" s="695"/>
    </row>
    <row r="161" spans="1:196" s="35" customFormat="1" ht="14.4">
      <c r="A161" s="695"/>
      <c r="B161" s="695"/>
      <c r="C161" s="693"/>
      <c r="D161" s="693"/>
      <c r="E161" s="693"/>
      <c r="F161" s="699"/>
      <c r="G161" s="695"/>
      <c r="H161" s="695"/>
      <c r="I161" s="695"/>
      <c r="J161" s="695"/>
      <c r="S161" s="695"/>
      <c r="T161" s="695"/>
      <c r="U161" s="695"/>
      <c r="V161" s="695"/>
      <c r="W161" s="695"/>
      <c r="X161" s="695"/>
      <c r="Y161" s="695"/>
      <c r="Z161" s="695"/>
      <c r="AA161" s="695"/>
      <c r="AB161" s="695"/>
      <c r="AC161" s="695"/>
      <c r="AD161" s="695"/>
      <c r="AE161" s="695"/>
      <c r="AF161" s="695"/>
      <c r="AG161" s="695"/>
      <c r="AH161" s="695"/>
      <c r="AI161" s="695"/>
      <c r="AJ161" s="695"/>
      <c r="AK161" s="695"/>
      <c r="AL161" s="695"/>
      <c r="AM161" s="695"/>
      <c r="AN161" s="695"/>
      <c r="AO161" s="695"/>
      <c r="AP161" s="695"/>
      <c r="AQ161" s="695"/>
      <c r="AR161" s="695"/>
      <c r="AS161" s="695"/>
      <c r="AT161" s="695"/>
      <c r="AU161" s="695"/>
      <c r="AV161" s="695"/>
      <c r="AW161" s="695"/>
      <c r="AX161" s="695"/>
      <c r="AY161" s="695"/>
      <c r="AZ161" s="695"/>
      <c r="BA161" s="695"/>
      <c r="BB161" s="695"/>
      <c r="BC161" s="695"/>
      <c r="BD161" s="695"/>
      <c r="BE161" s="695"/>
      <c r="BF161" s="695"/>
      <c r="BG161" s="695"/>
      <c r="BH161" s="695"/>
      <c r="BI161" s="695"/>
      <c r="BJ161" s="695"/>
      <c r="BK161" s="695"/>
      <c r="BL161" s="695"/>
      <c r="BM161" s="695"/>
      <c r="BN161" s="695"/>
      <c r="BO161" s="695"/>
      <c r="BP161" s="695"/>
      <c r="BQ161" s="695"/>
      <c r="BR161" s="695"/>
      <c r="BS161" s="695"/>
      <c r="BT161" s="695"/>
      <c r="BU161" s="695"/>
      <c r="BV161" s="695"/>
      <c r="BW161" s="695"/>
      <c r="BX161" s="695"/>
      <c r="BY161" s="695"/>
      <c r="BZ161" s="695"/>
      <c r="CA161" s="695"/>
      <c r="CB161" s="695"/>
      <c r="CC161" s="695"/>
      <c r="CD161" s="695"/>
      <c r="CE161" s="695"/>
      <c r="CF161" s="695"/>
      <c r="CG161" s="695"/>
      <c r="CH161" s="695"/>
      <c r="CI161" s="695"/>
      <c r="CJ161" s="695"/>
      <c r="CK161" s="695"/>
      <c r="CL161" s="695"/>
      <c r="CM161" s="695"/>
      <c r="CN161" s="695"/>
      <c r="CO161" s="695"/>
      <c r="CP161" s="695"/>
      <c r="CQ161" s="695"/>
      <c r="CR161" s="695"/>
      <c r="CS161" s="695"/>
      <c r="CT161" s="695"/>
      <c r="CU161" s="695"/>
      <c r="CV161" s="695"/>
      <c r="CW161" s="695"/>
      <c r="CX161" s="695"/>
      <c r="CY161" s="695"/>
      <c r="CZ161" s="695"/>
      <c r="DA161" s="695"/>
      <c r="DB161" s="695"/>
      <c r="DC161" s="695"/>
      <c r="DD161" s="695"/>
      <c r="DE161" s="695"/>
      <c r="DF161" s="695"/>
      <c r="DG161" s="695"/>
      <c r="DH161" s="695"/>
      <c r="DI161" s="695"/>
      <c r="DJ161" s="695"/>
      <c r="DK161" s="695"/>
      <c r="DL161" s="695"/>
      <c r="DM161" s="695"/>
      <c r="DN161" s="695"/>
      <c r="DO161" s="695"/>
      <c r="DP161" s="695"/>
      <c r="DQ161" s="695"/>
      <c r="DR161" s="695"/>
      <c r="DS161" s="695"/>
      <c r="DT161" s="695"/>
      <c r="DU161" s="695"/>
      <c r="DV161" s="695"/>
      <c r="DW161" s="695"/>
      <c r="DX161" s="695"/>
      <c r="DY161" s="695"/>
      <c r="DZ161" s="695"/>
      <c r="EA161" s="695"/>
      <c r="EB161" s="695"/>
      <c r="EC161" s="695"/>
      <c r="ED161" s="695"/>
      <c r="EE161" s="695"/>
      <c r="EF161" s="695"/>
      <c r="EG161" s="695"/>
      <c r="EH161" s="695"/>
      <c r="EI161" s="695"/>
      <c r="EJ161" s="695"/>
      <c r="EK161" s="695"/>
      <c r="EL161" s="695"/>
      <c r="EM161" s="695"/>
      <c r="EN161" s="695"/>
      <c r="EO161" s="695"/>
      <c r="EP161" s="695"/>
      <c r="EQ161" s="695"/>
      <c r="ER161" s="695"/>
      <c r="ES161" s="695"/>
      <c r="ET161" s="695"/>
      <c r="EU161" s="695"/>
      <c r="EV161" s="695"/>
      <c r="EW161" s="695"/>
      <c r="EX161" s="695"/>
      <c r="EY161" s="695"/>
      <c r="EZ161" s="695"/>
      <c r="FA161" s="695"/>
      <c r="FB161" s="695"/>
      <c r="FC161" s="695"/>
      <c r="FD161" s="695"/>
      <c r="FE161" s="695"/>
      <c r="FF161" s="695"/>
      <c r="FG161" s="695"/>
      <c r="FH161" s="695"/>
      <c r="FI161" s="695"/>
      <c r="FJ161" s="695"/>
      <c r="FK161" s="695"/>
      <c r="FL161" s="695"/>
      <c r="FM161" s="695"/>
      <c r="FN161" s="695"/>
      <c r="FO161" s="695"/>
      <c r="FP161" s="695"/>
      <c r="FQ161" s="695"/>
      <c r="FR161" s="695"/>
      <c r="FS161" s="695"/>
      <c r="FT161" s="695"/>
      <c r="FU161" s="695"/>
      <c r="FV161" s="695"/>
      <c r="FW161" s="695"/>
      <c r="FX161" s="695"/>
      <c r="FY161" s="695"/>
      <c r="FZ161" s="695"/>
      <c r="GA161" s="695"/>
      <c r="GB161" s="695"/>
      <c r="GC161" s="695"/>
      <c r="GD161" s="695"/>
      <c r="GE161" s="695"/>
      <c r="GF161" s="695"/>
      <c r="GG161" s="695"/>
      <c r="GH161" s="695"/>
      <c r="GI161" s="695"/>
      <c r="GJ161" s="695"/>
      <c r="GK161" s="695"/>
      <c r="GL161" s="695"/>
      <c r="GM161" s="695"/>
      <c r="GN161" s="695"/>
    </row>
    <row r="162" spans="1:196" s="35" customFormat="1" ht="14.4">
      <c r="A162" s="695"/>
      <c r="B162" s="695"/>
      <c r="C162" s="693"/>
      <c r="D162" s="693"/>
      <c r="E162" s="693"/>
      <c r="F162" s="699"/>
      <c r="G162" s="695"/>
      <c r="H162" s="695"/>
      <c r="I162" s="695"/>
      <c r="J162" s="695"/>
      <c r="S162" s="695"/>
      <c r="T162" s="695"/>
      <c r="U162" s="695"/>
      <c r="V162" s="695"/>
      <c r="W162" s="695"/>
      <c r="X162" s="695"/>
      <c r="Y162" s="695"/>
      <c r="Z162" s="695"/>
      <c r="AA162" s="695"/>
      <c r="AB162" s="695"/>
      <c r="AC162" s="695"/>
      <c r="AD162" s="695"/>
      <c r="AE162" s="695"/>
      <c r="AF162" s="695"/>
      <c r="AG162" s="695"/>
      <c r="AH162" s="695"/>
      <c r="AI162" s="695"/>
      <c r="AJ162" s="695"/>
      <c r="AK162" s="695"/>
      <c r="AL162" s="695"/>
      <c r="AM162" s="695"/>
      <c r="AN162" s="695"/>
      <c r="AO162" s="695"/>
      <c r="AP162" s="695"/>
      <c r="AQ162" s="695"/>
      <c r="AR162" s="695"/>
      <c r="AS162" s="695"/>
      <c r="AT162" s="695"/>
      <c r="AU162" s="695"/>
      <c r="AV162" s="695"/>
      <c r="AW162" s="695"/>
      <c r="AX162" s="695"/>
      <c r="AY162" s="695"/>
      <c r="AZ162" s="695"/>
      <c r="BA162" s="695"/>
      <c r="BB162" s="695"/>
      <c r="BC162" s="695"/>
      <c r="BD162" s="695"/>
      <c r="BE162" s="695"/>
      <c r="BF162" s="695"/>
      <c r="BG162" s="695"/>
      <c r="BH162" s="695"/>
      <c r="BI162" s="695"/>
      <c r="BJ162" s="695"/>
      <c r="BK162" s="695"/>
      <c r="BL162" s="695"/>
      <c r="BM162" s="695"/>
      <c r="BN162" s="695"/>
      <c r="BO162" s="695"/>
      <c r="BP162" s="695"/>
      <c r="BQ162" s="695"/>
      <c r="BR162" s="695"/>
      <c r="BS162" s="695"/>
      <c r="BT162" s="695"/>
      <c r="BU162" s="695"/>
      <c r="BV162" s="695"/>
      <c r="BW162" s="695"/>
      <c r="BX162" s="695"/>
      <c r="BY162" s="695"/>
      <c r="BZ162" s="695"/>
      <c r="CA162" s="695"/>
      <c r="CB162" s="695"/>
      <c r="CC162" s="695"/>
      <c r="CD162" s="695"/>
      <c r="CE162" s="695"/>
      <c r="CF162" s="695"/>
      <c r="CG162" s="695"/>
      <c r="CH162" s="695"/>
      <c r="CI162" s="695"/>
      <c r="CJ162" s="695"/>
      <c r="CK162" s="695"/>
      <c r="CL162" s="695"/>
      <c r="CM162" s="695"/>
      <c r="CN162" s="695"/>
      <c r="CO162" s="695"/>
      <c r="CP162" s="695"/>
      <c r="CQ162" s="695"/>
      <c r="CR162" s="695"/>
      <c r="CS162" s="695"/>
      <c r="CT162" s="695"/>
      <c r="CU162" s="695"/>
      <c r="CV162" s="695"/>
      <c r="CW162" s="695"/>
      <c r="CX162" s="695"/>
      <c r="CY162" s="695"/>
      <c r="CZ162" s="695"/>
      <c r="DA162" s="695"/>
      <c r="DB162" s="695"/>
      <c r="DC162" s="695"/>
      <c r="DD162" s="695"/>
      <c r="DE162" s="695"/>
      <c r="DF162" s="695"/>
      <c r="DG162" s="695"/>
      <c r="DH162" s="695"/>
      <c r="DI162" s="695"/>
      <c r="DJ162" s="695"/>
      <c r="DK162" s="695"/>
      <c r="DL162" s="695"/>
      <c r="DM162" s="695"/>
      <c r="DN162" s="695"/>
      <c r="DO162" s="695"/>
      <c r="DP162" s="695"/>
      <c r="DQ162" s="695"/>
      <c r="DR162" s="695"/>
      <c r="DS162" s="695"/>
      <c r="DT162" s="695"/>
      <c r="DU162" s="695"/>
      <c r="DV162" s="695"/>
      <c r="DW162" s="695"/>
      <c r="DX162" s="695"/>
      <c r="DY162" s="695"/>
      <c r="DZ162" s="695"/>
      <c r="EA162" s="695"/>
      <c r="EB162" s="695"/>
      <c r="EC162" s="695"/>
      <c r="ED162" s="695"/>
      <c r="EE162" s="695"/>
      <c r="EF162" s="695"/>
      <c r="EG162" s="695"/>
      <c r="EH162" s="695"/>
      <c r="EI162" s="695"/>
      <c r="EJ162" s="695"/>
      <c r="EK162" s="695"/>
      <c r="EL162" s="695"/>
      <c r="EM162" s="695"/>
      <c r="EN162" s="695"/>
      <c r="EO162" s="695"/>
      <c r="EP162" s="695"/>
      <c r="EQ162" s="695"/>
      <c r="ER162" s="695"/>
      <c r="ES162" s="695"/>
      <c r="ET162" s="695"/>
      <c r="EU162" s="695"/>
      <c r="EV162" s="695"/>
      <c r="EW162" s="695"/>
      <c r="EX162" s="695"/>
      <c r="EY162" s="695"/>
      <c r="EZ162" s="695"/>
      <c r="FA162" s="695"/>
      <c r="FB162" s="695"/>
      <c r="FC162" s="695"/>
      <c r="FD162" s="695"/>
      <c r="FE162" s="695"/>
      <c r="FF162" s="695"/>
      <c r="FG162" s="695"/>
      <c r="FH162" s="695"/>
      <c r="FI162" s="695"/>
      <c r="FJ162" s="695"/>
      <c r="FK162" s="695"/>
      <c r="FL162" s="695"/>
      <c r="FM162" s="695"/>
      <c r="FN162" s="695"/>
      <c r="FO162" s="695"/>
      <c r="FP162" s="695"/>
      <c r="FQ162" s="695"/>
      <c r="FR162" s="695"/>
      <c r="FS162" s="695"/>
      <c r="FT162" s="695"/>
      <c r="FU162" s="695"/>
      <c r="FV162" s="695"/>
      <c r="FW162" s="695"/>
      <c r="FX162" s="695"/>
      <c r="FY162" s="695"/>
      <c r="FZ162" s="695"/>
      <c r="GA162" s="695"/>
      <c r="GB162" s="695"/>
      <c r="GC162" s="695"/>
      <c r="GD162" s="695"/>
      <c r="GE162" s="695"/>
      <c r="GF162" s="695"/>
      <c r="GG162" s="695"/>
      <c r="GH162" s="695"/>
      <c r="GI162" s="695"/>
      <c r="GJ162" s="695"/>
      <c r="GK162" s="695"/>
      <c r="GL162" s="695"/>
      <c r="GM162" s="695"/>
      <c r="GN162" s="695"/>
    </row>
    <row r="163" spans="1:196" s="35" customFormat="1" ht="14.4">
      <c r="A163" s="695"/>
      <c r="B163" s="695"/>
      <c r="C163" s="693"/>
      <c r="D163" s="693"/>
      <c r="E163" s="693"/>
      <c r="F163" s="699"/>
      <c r="G163" s="695"/>
      <c r="H163" s="695"/>
      <c r="I163" s="695"/>
      <c r="J163" s="695"/>
      <c r="S163" s="695"/>
      <c r="T163" s="695"/>
      <c r="U163" s="695"/>
      <c r="V163" s="695"/>
      <c r="W163" s="695"/>
      <c r="X163" s="695"/>
      <c r="Y163" s="695"/>
      <c r="Z163" s="695"/>
      <c r="AA163" s="695"/>
      <c r="AB163" s="695"/>
      <c r="AC163" s="695"/>
      <c r="AD163" s="695"/>
      <c r="AE163" s="695"/>
      <c r="AF163" s="695"/>
      <c r="AG163" s="695"/>
      <c r="AH163" s="695"/>
      <c r="AI163" s="695"/>
      <c r="AJ163" s="695"/>
      <c r="AK163" s="695"/>
      <c r="AL163" s="695"/>
      <c r="AM163" s="695"/>
      <c r="AN163" s="695"/>
      <c r="AO163" s="695"/>
      <c r="AP163" s="695"/>
      <c r="AQ163" s="695"/>
      <c r="AR163" s="695"/>
      <c r="AS163" s="695"/>
      <c r="AT163" s="695"/>
      <c r="AU163" s="695"/>
      <c r="AV163" s="695"/>
      <c r="AW163" s="695"/>
      <c r="AX163" s="695"/>
      <c r="AY163" s="695"/>
      <c r="AZ163" s="695"/>
      <c r="BA163" s="695"/>
      <c r="BB163" s="695"/>
      <c r="BC163" s="695"/>
      <c r="BD163" s="695"/>
      <c r="BE163" s="695"/>
      <c r="BF163" s="695"/>
      <c r="BG163" s="695"/>
      <c r="BH163" s="695"/>
      <c r="BI163" s="695"/>
      <c r="BJ163" s="695"/>
      <c r="BK163" s="695"/>
      <c r="BL163" s="695"/>
      <c r="BM163" s="695"/>
      <c r="BN163" s="695"/>
      <c r="BO163" s="695"/>
      <c r="BP163" s="695"/>
      <c r="BQ163" s="695"/>
      <c r="BR163" s="695"/>
      <c r="BS163" s="695"/>
      <c r="BT163" s="695"/>
      <c r="BU163" s="695"/>
      <c r="BV163" s="695"/>
      <c r="BW163" s="695"/>
      <c r="BX163" s="695"/>
      <c r="BY163" s="695"/>
      <c r="BZ163" s="695"/>
      <c r="CA163" s="695"/>
      <c r="CB163" s="695"/>
      <c r="CC163" s="695"/>
      <c r="CD163" s="695"/>
      <c r="CE163" s="695"/>
      <c r="CF163" s="695"/>
      <c r="CG163" s="695"/>
      <c r="CH163" s="695"/>
      <c r="CI163" s="695"/>
      <c r="CJ163" s="695"/>
      <c r="CK163" s="695"/>
      <c r="CL163" s="695"/>
      <c r="CM163" s="695"/>
      <c r="CN163" s="695"/>
      <c r="CO163" s="695"/>
      <c r="CP163" s="695"/>
      <c r="CQ163" s="695"/>
      <c r="CR163" s="695"/>
      <c r="CS163" s="695"/>
      <c r="CT163" s="695"/>
      <c r="CU163" s="695"/>
      <c r="CV163" s="695"/>
      <c r="CW163" s="695"/>
      <c r="CX163" s="695"/>
      <c r="CY163" s="695"/>
      <c r="CZ163" s="695"/>
      <c r="DA163" s="695"/>
      <c r="DB163" s="695"/>
      <c r="DC163" s="695"/>
      <c r="DD163" s="695"/>
      <c r="DE163" s="695"/>
      <c r="DF163" s="695"/>
      <c r="DG163" s="695"/>
      <c r="DH163" s="695"/>
      <c r="DI163" s="695"/>
      <c r="DJ163" s="695"/>
      <c r="DK163" s="695"/>
      <c r="DL163" s="695"/>
      <c r="DM163" s="695"/>
      <c r="DN163" s="695"/>
      <c r="DO163" s="695"/>
      <c r="DP163" s="695"/>
      <c r="DQ163" s="695"/>
      <c r="DR163" s="695"/>
      <c r="DS163" s="695"/>
      <c r="DT163" s="695"/>
      <c r="DU163" s="695"/>
      <c r="DV163" s="695"/>
      <c r="DW163" s="695"/>
      <c r="DX163" s="695"/>
      <c r="DY163" s="695"/>
      <c r="DZ163" s="695"/>
      <c r="EA163" s="695"/>
      <c r="EB163" s="695"/>
      <c r="EC163" s="695"/>
      <c r="ED163" s="695"/>
      <c r="EE163" s="695"/>
      <c r="EF163" s="695"/>
      <c r="EG163" s="695"/>
      <c r="EH163" s="695"/>
      <c r="EI163" s="695"/>
      <c r="EJ163" s="695"/>
      <c r="EK163" s="695"/>
      <c r="EL163" s="695"/>
      <c r="EM163" s="695"/>
      <c r="EN163" s="695"/>
      <c r="EO163" s="695"/>
      <c r="EP163" s="695"/>
      <c r="EQ163" s="695"/>
      <c r="ER163" s="695"/>
      <c r="ES163" s="695"/>
      <c r="ET163" s="695"/>
      <c r="EU163" s="695"/>
      <c r="EV163" s="695"/>
      <c r="EW163" s="695"/>
      <c r="EX163" s="695"/>
      <c r="EY163" s="695"/>
      <c r="EZ163" s="695"/>
      <c r="FA163" s="695"/>
      <c r="FB163" s="695"/>
      <c r="FC163" s="695"/>
      <c r="FD163" s="695"/>
      <c r="FE163" s="695"/>
      <c r="FF163" s="695"/>
      <c r="FG163" s="695"/>
      <c r="FH163" s="695"/>
      <c r="FI163" s="695"/>
      <c r="FJ163" s="695"/>
      <c r="FK163" s="695"/>
      <c r="FL163" s="695"/>
      <c r="FM163" s="695"/>
      <c r="FN163" s="695"/>
      <c r="FO163" s="695"/>
      <c r="FP163" s="695"/>
      <c r="FQ163" s="695"/>
      <c r="FR163" s="695"/>
      <c r="FS163" s="695"/>
      <c r="FT163" s="695"/>
      <c r="FU163" s="695"/>
      <c r="FV163" s="695"/>
      <c r="FW163" s="695"/>
      <c r="FX163" s="695"/>
      <c r="FY163" s="695"/>
      <c r="FZ163" s="695"/>
      <c r="GA163" s="695"/>
      <c r="GB163" s="695"/>
      <c r="GC163" s="695"/>
      <c r="GD163" s="695"/>
      <c r="GE163" s="695"/>
      <c r="GF163" s="695"/>
      <c r="GG163" s="695"/>
      <c r="GH163" s="695"/>
      <c r="GI163" s="695"/>
      <c r="GJ163" s="695"/>
      <c r="GK163" s="695"/>
      <c r="GL163" s="695"/>
      <c r="GM163" s="695"/>
      <c r="GN163" s="695"/>
    </row>
    <row r="164" spans="1:196" s="35" customFormat="1" ht="14.4">
      <c r="A164" s="695"/>
      <c r="B164" s="695"/>
      <c r="C164" s="693"/>
      <c r="D164" s="693"/>
      <c r="E164" s="693"/>
      <c r="F164" s="699"/>
      <c r="G164" s="695"/>
      <c r="H164" s="695"/>
      <c r="I164" s="695"/>
      <c r="J164" s="695"/>
      <c r="S164" s="695"/>
      <c r="T164" s="695"/>
      <c r="U164" s="695"/>
      <c r="V164" s="695"/>
      <c r="W164" s="695"/>
      <c r="X164" s="695"/>
      <c r="Y164" s="695"/>
      <c r="Z164" s="695"/>
      <c r="AA164" s="695"/>
      <c r="AB164" s="695"/>
      <c r="AC164" s="695"/>
      <c r="AD164" s="695"/>
      <c r="AE164" s="695"/>
      <c r="AF164" s="695"/>
      <c r="AG164" s="695"/>
      <c r="AH164" s="695"/>
      <c r="AI164" s="695"/>
      <c r="AJ164" s="695"/>
      <c r="AK164" s="695"/>
      <c r="AL164" s="695"/>
      <c r="AM164" s="695"/>
      <c r="AN164" s="695"/>
      <c r="AO164" s="695"/>
      <c r="AP164" s="695"/>
      <c r="AQ164" s="695"/>
      <c r="AR164" s="695"/>
      <c r="AS164" s="695"/>
      <c r="AT164" s="695"/>
      <c r="AU164" s="695"/>
      <c r="AV164" s="695"/>
      <c r="AW164" s="695"/>
      <c r="AX164" s="695"/>
      <c r="AY164" s="695"/>
      <c r="AZ164" s="695"/>
      <c r="BA164" s="695"/>
      <c r="BB164" s="695"/>
      <c r="BC164" s="695"/>
      <c r="BD164" s="695"/>
      <c r="BE164" s="695"/>
      <c r="BF164" s="695"/>
      <c r="BG164" s="695"/>
      <c r="BH164" s="695"/>
      <c r="BI164" s="695"/>
      <c r="BJ164" s="695"/>
      <c r="BK164" s="695"/>
      <c r="BL164" s="695"/>
      <c r="BM164" s="695"/>
      <c r="BN164" s="695"/>
      <c r="BO164" s="695"/>
      <c r="BP164" s="695"/>
      <c r="BQ164" s="695"/>
      <c r="BR164" s="695"/>
      <c r="BS164" s="695"/>
      <c r="BT164" s="695"/>
      <c r="BU164" s="695"/>
      <c r="BV164" s="695"/>
      <c r="BW164" s="695"/>
      <c r="BX164" s="695"/>
      <c r="BY164" s="695"/>
      <c r="BZ164" s="695"/>
      <c r="CA164" s="695"/>
      <c r="CB164" s="695"/>
      <c r="CC164" s="695"/>
      <c r="CD164" s="695"/>
      <c r="CE164" s="695"/>
      <c r="CF164" s="695"/>
      <c r="CG164" s="695"/>
      <c r="CH164" s="695"/>
      <c r="CI164" s="695"/>
      <c r="CJ164" s="695"/>
      <c r="CK164" s="695"/>
      <c r="CL164" s="695"/>
      <c r="CM164" s="695"/>
      <c r="CN164" s="695"/>
      <c r="CO164" s="695"/>
      <c r="CP164" s="695"/>
      <c r="CQ164" s="695"/>
      <c r="CR164" s="695"/>
      <c r="CS164" s="695"/>
      <c r="CT164" s="695"/>
      <c r="CU164" s="695"/>
      <c r="CV164" s="695"/>
      <c r="CW164" s="695"/>
      <c r="CX164" s="695"/>
      <c r="CY164" s="695"/>
      <c r="CZ164" s="695"/>
      <c r="DA164" s="695"/>
      <c r="DB164" s="695"/>
      <c r="DC164" s="695"/>
      <c r="DD164" s="695"/>
      <c r="DE164" s="695"/>
      <c r="DF164" s="695"/>
      <c r="DG164" s="695"/>
      <c r="DH164" s="695"/>
      <c r="DI164" s="695"/>
      <c r="DJ164" s="695"/>
      <c r="DK164" s="695"/>
      <c r="DL164" s="695"/>
      <c r="DM164" s="695"/>
      <c r="DN164" s="695"/>
      <c r="DO164" s="695"/>
      <c r="DP164" s="695"/>
      <c r="DQ164" s="695"/>
      <c r="DR164" s="695"/>
      <c r="DS164" s="695"/>
      <c r="DT164" s="695"/>
      <c r="DU164" s="695"/>
      <c r="DV164" s="695"/>
      <c r="DW164" s="695"/>
      <c r="DX164" s="695"/>
      <c r="DY164" s="695"/>
      <c r="DZ164" s="695"/>
      <c r="EA164" s="695"/>
      <c r="EB164" s="695"/>
      <c r="EC164" s="695"/>
      <c r="ED164" s="695"/>
      <c r="EE164" s="695"/>
      <c r="EF164" s="695"/>
      <c r="EG164" s="695"/>
      <c r="EH164" s="695"/>
      <c r="EI164" s="695"/>
      <c r="EJ164" s="695"/>
      <c r="EK164" s="695"/>
      <c r="EL164" s="695"/>
      <c r="EM164" s="695"/>
      <c r="EN164" s="695"/>
      <c r="EO164" s="695"/>
      <c r="EP164" s="695"/>
      <c r="EQ164" s="695"/>
      <c r="ER164" s="695"/>
      <c r="ES164" s="695"/>
      <c r="ET164" s="695"/>
      <c r="EU164" s="695"/>
      <c r="EV164" s="695"/>
      <c r="EW164" s="695"/>
      <c r="EX164" s="695"/>
      <c r="EY164" s="695"/>
      <c r="EZ164" s="695"/>
      <c r="FA164" s="695"/>
      <c r="FB164" s="695"/>
      <c r="FC164" s="695"/>
      <c r="FD164" s="695"/>
      <c r="FE164" s="695"/>
      <c r="FF164" s="695"/>
      <c r="FG164" s="695"/>
      <c r="FH164" s="695"/>
      <c r="FI164" s="695"/>
      <c r="FJ164" s="695"/>
      <c r="FK164" s="695"/>
      <c r="FL164" s="695"/>
      <c r="FM164" s="695"/>
      <c r="FN164" s="695"/>
      <c r="FO164" s="695"/>
      <c r="FP164" s="695"/>
      <c r="FQ164" s="695"/>
      <c r="FR164" s="695"/>
      <c r="FS164" s="695"/>
      <c r="FT164" s="695"/>
      <c r="FU164" s="695"/>
      <c r="FV164" s="695"/>
      <c r="FW164" s="695"/>
      <c r="FX164" s="695"/>
      <c r="FY164" s="695"/>
      <c r="FZ164" s="695"/>
      <c r="GA164" s="695"/>
      <c r="GB164" s="695"/>
      <c r="GC164" s="695"/>
      <c r="GD164" s="695"/>
      <c r="GE164" s="695"/>
      <c r="GF164" s="695"/>
      <c r="GG164" s="695"/>
      <c r="GH164" s="695"/>
      <c r="GI164" s="695"/>
      <c r="GJ164" s="695"/>
      <c r="GK164" s="695"/>
      <c r="GL164" s="695"/>
      <c r="GM164" s="695"/>
      <c r="GN164" s="695"/>
    </row>
    <row r="165" spans="1:196" s="35" customFormat="1" ht="14.4">
      <c r="A165" s="695"/>
      <c r="B165" s="695"/>
      <c r="C165" s="693"/>
      <c r="D165" s="693"/>
      <c r="E165" s="693"/>
      <c r="F165" s="699"/>
      <c r="G165" s="695"/>
      <c r="H165" s="695"/>
      <c r="I165" s="695"/>
      <c r="J165" s="695"/>
      <c r="S165" s="695"/>
      <c r="T165" s="695"/>
      <c r="U165" s="695"/>
      <c r="V165" s="695"/>
      <c r="W165" s="695"/>
      <c r="X165" s="695"/>
      <c r="Y165" s="695"/>
      <c r="Z165" s="695"/>
      <c r="AA165" s="695"/>
      <c r="AB165" s="695"/>
      <c r="AC165" s="695"/>
      <c r="AD165" s="695"/>
      <c r="AE165" s="695"/>
      <c r="AF165" s="695"/>
      <c r="AG165" s="695"/>
      <c r="AH165" s="695"/>
      <c r="AI165" s="695"/>
      <c r="AJ165" s="695"/>
      <c r="AK165" s="695"/>
      <c r="AL165" s="695"/>
      <c r="AM165" s="695"/>
      <c r="AN165" s="695"/>
      <c r="AO165" s="695"/>
      <c r="AP165" s="695"/>
      <c r="AQ165" s="695"/>
      <c r="AR165" s="695"/>
      <c r="AS165" s="695"/>
      <c r="AT165" s="695"/>
      <c r="AU165" s="695"/>
      <c r="AV165" s="695"/>
      <c r="AW165" s="695"/>
      <c r="AX165" s="695"/>
      <c r="AY165" s="695"/>
      <c r="AZ165" s="695"/>
      <c r="BA165" s="695"/>
      <c r="BB165" s="695"/>
      <c r="BC165" s="695"/>
      <c r="BD165" s="695"/>
      <c r="BE165" s="695"/>
      <c r="BF165" s="695"/>
      <c r="BG165" s="695"/>
      <c r="BH165" s="695"/>
      <c r="BI165" s="695"/>
      <c r="BJ165" s="695"/>
      <c r="BK165" s="695"/>
      <c r="BL165" s="695"/>
      <c r="BM165" s="695"/>
      <c r="BN165" s="695"/>
      <c r="BO165" s="695"/>
      <c r="BP165" s="695"/>
      <c r="BQ165" s="695"/>
      <c r="BR165" s="695"/>
      <c r="BS165" s="695"/>
      <c r="BT165" s="695"/>
      <c r="BU165" s="695"/>
      <c r="BV165" s="695"/>
      <c r="BW165" s="695"/>
      <c r="BX165" s="695"/>
      <c r="BY165" s="695"/>
      <c r="BZ165" s="695"/>
      <c r="CA165" s="695"/>
      <c r="CB165" s="695"/>
      <c r="CC165" s="695"/>
      <c r="CD165" s="695"/>
      <c r="CE165" s="695"/>
      <c r="CF165" s="695"/>
      <c r="CG165" s="695"/>
      <c r="CH165" s="695"/>
      <c r="CI165" s="695"/>
      <c r="CJ165" s="695"/>
      <c r="CK165" s="695"/>
      <c r="CL165" s="695"/>
      <c r="CM165" s="695"/>
      <c r="CN165" s="695"/>
      <c r="CO165" s="695"/>
      <c r="CP165" s="695"/>
      <c r="CQ165" s="695"/>
      <c r="CR165" s="695"/>
      <c r="CS165" s="695"/>
      <c r="CT165" s="695"/>
      <c r="CU165" s="695"/>
      <c r="CV165" s="695"/>
      <c r="CW165" s="695"/>
      <c r="CX165" s="695"/>
      <c r="CY165" s="695"/>
      <c r="CZ165" s="695"/>
      <c r="DA165" s="695"/>
      <c r="DB165" s="695"/>
      <c r="DC165" s="695"/>
      <c r="DD165" s="695"/>
      <c r="DE165" s="695"/>
      <c r="DF165" s="695"/>
      <c r="DG165" s="695"/>
      <c r="DH165" s="695"/>
      <c r="DI165" s="695"/>
      <c r="DJ165" s="695"/>
      <c r="DK165" s="695"/>
      <c r="DL165" s="695"/>
      <c r="DM165" s="695"/>
      <c r="DN165" s="695"/>
      <c r="DO165" s="695"/>
      <c r="DP165" s="695"/>
      <c r="DQ165" s="695"/>
      <c r="DR165" s="695"/>
      <c r="DS165" s="695"/>
      <c r="DT165" s="695"/>
      <c r="DU165" s="695"/>
      <c r="DV165" s="695"/>
      <c r="DW165" s="695"/>
      <c r="DX165" s="695"/>
      <c r="DY165" s="695"/>
      <c r="DZ165" s="695"/>
      <c r="EA165" s="695"/>
      <c r="EB165" s="695"/>
      <c r="EC165" s="695"/>
      <c r="ED165" s="695"/>
      <c r="EE165" s="695"/>
      <c r="EF165" s="695"/>
      <c r="EG165" s="695"/>
      <c r="EH165" s="695"/>
      <c r="EI165" s="695"/>
      <c r="EJ165" s="695"/>
      <c r="EK165" s="695"/>
      <c r="EL165" s="695"/>
      <c r="EM165" s="695"/>
      <c r="EN165" s="695"/>
      <c r="EO165" s="695"/>
      <c r="EP165" s="695"/>
      <c r="EQ165" s="695"/>
      <c r="ER165" s="695"/>
      <c r="ES165" s="695"/>
      <c r="ET165" s="695"/>
      <c r="EU165" s="695"/>
      <c r="EV165" s="695"/>
      <c r="EW165" s="695"/>
      <c r="EX165" s="695"/>
      <c r="EY165" s="695"/>
      <c r="EZ165" s="695"/>
      <c r="FA165" s="695"/>
      <c r="FB165" s="695"/>
      <c r="FC165" s="695"/>
      <c r="FD165" s="695"/>
      <c r="FE165" s="695"/>
      <c r="FF165" s="695"/>
      <c r="FG165" s="695"/>
      <c r="FH165" s="695"/>
      <c r="FI165" s="695"/>
      <c r="FJ165" s="695"/>
      <c r="FK165" s="695"/>
      <c r="FL165" s="695"/>
      <c r="FM165" s="695"/>
      <c r="FN165" s="695"/>
      <c r="FO165" s="695"/>
      <c r="FP165" s="695"/>
      <c r="FQ165" s="695"/>
      <c r="FR165" s="695"/>
      <c r="FS165" s="695"/>
      <c r="FT165" s="695"/>
      <c r="FU165" s="695"/>
      <c r="FV165" s="695"/>
      <c r="FW165" s="695"/>
      <c r="FX165" s="695"/>
      <c r="FY165" s="695"/>
      <c r="FZ165" s="695"/>
      <c r="GA165" s="695"/>
      <c r="GB165" s="695"/>
      <c r="GC165" s="695"/>
      <c r="GD165" s="695"/>
      <c r="GE165" s="695"/>
      <c r="GF165" s="695"/>
      <c r="GG165" s="695"/>
      <c r="GH165" s="695"/>
      <c r="GI165" s="695"/>
      <c r="GJ165" s="695"/>
      <c r="GK165" s="695"/>
      <c r="GL165" s="695"/>
      <c r="GM165" s="695"/>
      <c r="GN165" s="695"/>
    </row>
    <row r="166" spans="1:196" s="35" customFormat="1" ht="14.4">
      <c r="A166" s="695"/>
      <c r="B166" s="695"/>
      <c r="C166" s="693"/>
      <c r="D166" s="693"/>
      <c r="E166" s="693"/>
      <c r="F166" s="699"/>
      <c r="G166" s="695"/>
      <c r="H166" s="695"/>
      <c r="I166" s="695"/>
      <c r="J166" s="695"/>
      <c r="S166" s="695"/>
      <c r="T166" s="695"/>
      <c r="U166" s="695"/>
      <c r="V166" s="695"/>
      <c r="W166" s="695"/>
      <c r="X166" s="695"/>
      <c r="Y166" s="695"/>
      <c r="Z166" s="695"/>
      <c r="AA166" s="695"/>
      <c r="AB166" s="695"/>
      <c r="AC166" s="695"/>
      <c r="AD166" s="695"/>
      <c r="AE166" s="695"/>
      <c r="AF166" s="695"/>
      <c r="AG166" s="695"/>
      <c r="AH166" s="695"/>
      <c r="AI166" s="695"/>
      <c r="AJ166" s="695"/>
      <c r="AK166" s="695"/>
      <c r="AL166" s="695"/>
      <c r="AM166" s="695"/>
      <c r="AN166" s="695"/>
      <c r="AO166" s="695"/>
      <c r="AP166" s="695"/>
      <c r="AQ166" s="695"/>
      <c r="AR166" s="695"/>
      <c r="AS166" s="695"/>
      <c r="AT166" s="695"/>
      <c r="AU166" s="695"/>
      <c r="AV166" s="695"/>
      <c r="AW166" s="695"/>
      <c r="AX166" s="695"/>
      <c r="AY166" s="695"/>
      <c r="AZ166" s="695"/>
      <c r="BA166" s="695"/>
      <c r="BB166" s="695"/>
      <c r="BC166" s="695"/>
      <c r="BD166" s="695"/>
      <c r="BE166" s="695"/>
      <c r="BF166" s="695"/>
      <c r="BG166" s="695"/>
      <c r="BH166" s="695"/>
      <c r="BI166" s="695"/>
      <c r="BJ166" s="695"/>
      <c r="BK166" s="695"/>
      <c r="BL166" s="695"/>
      <c r="BM166" s="695"/>
      <c r="BN166" s="695"/>
      <c r="BO166" s="695"/>
      <c r="BP166" s="695"/>
      <c r="BQ166" s="695"/>
      <c r="BR166" s="695"/>
      <c r="BS166" s="695"/>
      <c r="BT166" s="695"/>
      <c r="BU166" s="695"/>
      <c r="BV166" s="695"/>
      <c r="BW166" s="695"/>
      <c r="BX166" s="695"/>
      <c r="BY166" s="695"/>
      <c r="BZ166" s="695"/>
      <c r="CA166" s="695"/>
      <c r="CB166" s="695"/>
      <c r="CC166" s="695"/>
      <c r="CD166" s="695"/>
      <c r="CE166" s="695"/>
      <c r="CF166" s="695"/>
      <c r="CG166" s="695"/>
      <c r="CH166" s="695"/>
      <c r="CI166" s="695"/>
      <c r="CJ166" s="695"/>
      <c r="CK166" s="695"/>
      <c r="CL166" s="695"/>
      <c r="CM166" s="695"/>
      <c r="CN166" s="695"/>
      <c r="CO166" s="695"/>
      <c r="CP166" s="695"/>
      <c r="CQ166" s="695"/>
      <c r="CR166" s="695"/>
      <c r="CS166" s="695"/>
      <c r="CT166" s="695"/>
      <c r="CU166" s="695"/>
      <c r="CV166" s="695"/>
      <c r="CW166" s="695"/>
      <c r="CX166" s="695"/>
      <c r="CY166" s="695"/>
      <c r="CZ166" s="695"/>
      <c r="DA166" s="695"/>
      <c r="DB166" s="695"/>
      <c r="DC166" s="695"/>
      <c r="DD166" s="695"/>
      <c r="DE166" s="695"/>
      <c r="DF166" s="695"/>
      <c r="DG166" s="695"/>
      <c r="DH166" s="695"/>
      <c r="DI166" s="695"/>
      <c r="DJ166" s="695"/>
      <c r="DK166" s="695"/>
      <c r="DL166" s="695"/>
      <c r="DM166" s="695"/>
      <c r="DN166" s="695"/>
      <c r="DO166" s="695"/>
      <c r="DP166" s="695"/>
      <c r="DQ166" s="695"/>
      <c r="DR166" s="695"/>
      <c r="DS166" s="695"/>
      <c r="DT166" s="695"/>
      <c r="DU166" s="695"/>
      <c r="DV166" s="695"/>
      <c r="DW166" s="695"/>
      <c r="DX166" s="695"/>
      <c r="DY166" s="695"/>
      <c r="DZ166" s="695"/>
      <c r="EA166" s="695"/>
      <c r="EB166" s="695"/>
      <c r="EC166" s="695"/>
      <c r="ED166" s="695"/>
      <c r="EE166" s="695"/>
      <c r="EF166" s="695"/>
      <c r="EG166" s="695"/>
      <c r="EH166" s="695"/>
      <c r="EI166" s="695"/>
      <c r="EJ166" s="695"/>
      <c r="EK166" s="695"/>
      <c r="EL166" s="695"/>
      <c r="EM166" s="695"/>
      <c r="EN166" s="695"/>
      <c r="EO166" s="695"/>
      <c r="EP166" s="695"/>
      <c r="EQ166" s="695"/>
      <c r="ER166" s="695"/>
      <c r="ES166" s="695"/>
      <c r="ET166" s="695"/>
      <c r="EU166" s="695"/>
      <c r="EV166" s="695"/>
      <c r="EW166" s="695"/>
      <c r="EX166" s="695"/>
      <c r="EY166" s="695"/>
      <c r="EZ166" s="695"/>
      <c r="FA166" s="695"/>
      <c r="FB166" s="695"/>
      <c r="FC166" s="695"/>
      <c r="FD166" s="695"/>
      <c r="FE166" s="695"/>
      <c r="FF166" s="695"/>
      <c r="FG166" s="695"/>
      <c r="FH166" s="695"/>
      <c r="FI166" s="695"/>
      <c r="FJ166" s="695"/>
      <c r="FK166" s="695"/>
      <c r="FL166" s="695"/>
      <c r="FM166" s="695"/>
      <c r="FN166" s="695"/>
      <c r="FO166" s="695"/>
      <c r="FP166" s="695"/>
      <c r="FQ166" s="695"/>
      <c r="FR166" s="695"/>
      <c r="FS166" s="695"/>
      <c r="FT166" s="695"/>
      <c r="FU166" s="695"/>
      <c r="FV166" s="695"/>
      <c r="FW166" s="695"/>
      <c r="FX166" s="695"/>
      <c r="FY166" s="695"/>
      <c r="FZ166" s="695"/>
      <c r="GA166" s="695"/>
      <c r="GB166" s="695"/>
      <c r="GC166" s="695"/>
      <c r="GD166" s="695"/>
      <c r="GE166" s="695"/>
      <c r="GF166" s="695"/>
      <c r="GG166" s="695"/>
      <c r="GH166" s="695"/>
      <c r="GI166" s="695"/>
      <c r="GJ166" s="695"/>
      <c r="GK166" s="695"/>
      <c r="GL166" s="695"/>
      <c r="GM166" s="695"/>
      <c r="GN166" s="695"/>
    </row>
    <row r="167" spans="1:196" s="35" customFormat="1" ht="14.4">
      <c r="A167" s="695"/>
      <c r="B167" s="695"/>
      <c r="C167" s="693"/>
      <c r="D167" s="693"/>
      <c r="E167" s="693"/>
      <c r="F167" s="699"/>
      <c r="G167" s="695"/>
      <c r="H167" s="695"/>
      <c r="I167" s="695"/>
      <c r="J167" s="695"/>
      <c r="S167" s="695"/>
      <c r="T167" s="695"/>
      <c r="U167" s="695"/>
      <c r="V167" s="695"/>
      <c r="W167" s="695"/>
      <c r="X167" s="695"/>
      <c r="Y167" s="695"/>
      <c r="Z167" s="695"/>
      <c r="AA167" s="695"/>
      <c r="AB167" s="695"/>
      <c r="AC167" s="695"/>
      <c r="AD167" s="695"/>
      <c r="AE167" s="695"/>
      <c r="AF167" s="695"/>
      <c r="AG167" s="695"/>
      <c r="AH167" s="695"/>
      <c r="AI167" s="695"/>
      <c r="AJ167" s="695"/>
      <c r="AK167" s="695"/>
      <c r="AL167" s="695"/>
      <c r="AM167" s="695"/>
      <c r="AN167" s="695"/>
      <c r="AO167" s="695"/>
      <c r="AP167" s="695"/>
      <c r="AQ167" s="695"/>
      <c r="AR167" s="695"/>
      <c r="AS167" s="695"/>
      <c r="AT167" s="695"/>
      <c r="AU167" s="695"/>
      <c r="AV167" s="695"/>
      <c r="AW167" s="695"/>
      <c r="AX167" s="695"/>
      <c r="AY167" s="695"/>
      <c r="AZ167" s="695"/>
      <c r="BA167" s="695"/>
      <c r="BB167" s="695"/>
      <c r="BC167" s="695"/>
      <c r="BD167" s="695"/>
      <c r="BE167" s="695"/>
      <c r="BF167" s="695"/>
      <c r="BG167" s="695"/>
      <c r="BH167" s="695"/>
      <c r="BI167" s="695"/>
      <c r="BJ167" s="695"/>
      <c r="BK167" s="695"/>
      <c r="BL167" s="695"/>
      <c r="BM167" s="695"/>
      <c r="BN167" s="695"/>
      <c r="BO167" s="695"/>
      <c r="BP167" s="695"/>
      <c r="BQ167" s="695"/>
      <c r="BR167" s="695"/>
      <c r="BS167" s="695"/>
      <c r="BT167" s="695"/>
      <c r="BU167" s="695"/>
      <c r="BV167" s="695"/>
      <c r="BW167" s="695"/>
      <c r="BX167" s="695"/>
      <c r="BY167" s="695"/>
      <c r="BZ167" s="695"/>
      <c r="CA167" s="695"/>
      <c r="CB167" s="695"/>
      <c r="CC167" s="695"/>
      <c r="CD167" s="695"/>
      <c r="CE167" s="695"/>
      <c r="CF167" s="695"/>
      <c r="CG167" s="695"/>
      <c r="CH167" s="695"/>
      <c r="CI167" s="695"/>
      <c r="CJ167" s="695"/>
      <c r="CK167" s="695"/>
      <c r="CL167" s="695"/>
      <c r="CM167" s="695"/>
      <c r="CN167" s="695"/>
      <c r="CO167" s="695"/>
      <c r="CP167" s="695"/>
      <c r="CQ167" s="695"/>
      <c r="CR167" s="695"/>
      <c r="CS167" s="695"/>
      <c r="CT167" s="695"/>
      <c r="CU167" s="695"/>
      <c r="CV167" s="695"/>
      <c r="CW167" s="695"/>
      <c r="CX167" s="695"/>
      <c r="CY167" s="695"/>
      <c r="CZ167" s="695"/>
      <c r="DA167" s="695"/>
      <c r="DB167" s="695"/>
      <c r="DC167" s="695"/>
      <c r="DD167" s="695"/>
      <c r="DE167" s="695"/>
      <c r="DF167" s="695"/>
      <c r="DG167" s="695"/>
      <c r="DH167" s="695"/>
      <c r="DI167" s="695"/>
      <c r="DJ167" s="695"/>
      <c r="DK167" s="695"/>
      <c r="DL167" s="695"/>
      <c r="DM167" s="695"/>
      <c r="DN167" s="695"/>
      <c r="DO167" s="695"/>
      <c r="DP167" s="695"/>
      <c r="DQ167" s="695"/>
      <c r="DR167" s="695"/>
      <c r="DS167" s="695"/>
      <c r="DT167" s="695"/>
      <c r="DU167" s="695"/>
      <c r="DV167" s="695"/>
      <c r="DW167" s="695"/>
      <c r="DX167" s="695"/>
      <c r="DY167" s="695"/>
      <c r="DZ167" s="695"/>
      <c r="EA167" s="695"/>
      <c r="EB167" s="695"/>
      <c r="EC167" s="695"/>
      <c r="ED167" s="695"/>
      <c r="EE167" s="695"/>
      <c r="EF167" s="695"/>
      <c r="EG167" s="695"/>
      <c r="EH167" s="695"/>
      <c r="EI167" s="695"/>
      <c r="EJ167" s="695"/>
      <c r="EK167" s="695"/>
      <c r="EL167" s="695"/>
      <c r="EM167" s="695"/>
      <c r="EN167" s="695"/>
      <c r="EO167" s="695"/>
      <c r="EP167" s="695"/>
      <c r="EQ167" s="695"/>
      <c r="ER167" s="695"/>
      <c r="ES167" s="695"/>
      <c r="ET167" s="695"/>
      <c r="EU167" s="695"/>
      <c r="EV167" s="695"/>
      <c r="EW167" s="695"/>
      <c r="EX167" s="695"/>
      <c r="EY167" s="695"/>
      <c r="EZ167" s="695"/>
      <c r="FA167" s="695"/>
      <c r="FB167" s="695"/>
      <c r="FC167" s="695"/>
      <c r="FD167" s="695"/>
      <c r="FE167" s="695"/>
      <c r="FF167" s="695"/>
      <c r="FG167" s="695"/>
      <c r="FH167" s="695"/>
      <c r="FI167" s="695"/>
      <c r="FJ167" s="695"/>
      <c r="FK167" s="695"/>
      <c r="FL167" s="695"/>
      <c r="FM167" s="695"/>
      <c r="FN167" s="695"/>
      <c r="FO167" s="695"/>
      <c r="FP167" s="695"/>
      <c r="FQ167" s="695"/>
      <c r="FR167" s="695"/>
      <c r="FS167" s="695"/>
      <c r="FT167" s="695"/>
      <c r="FU167" s="695"/>
      <c r="FV167" s="695"/>
      <c r="FW167" s="695"/>
      <c r="FX167" s="695"/>
      <c r="FY167" s="695"/>
      <c r="FZ167" s="695"/>
      <c r="GA167" s="695"/>
      <c r="GB167" s="695"/>
      <c r="GC167" s="695"/>
      <c r="GD167" s="695"/>
      <c r="GE167" s="695"/>
      <c r="GF167" s="695"/>
      <c r="GG167" s="695"/>
      <c r="GH167" s="695"/>
      <c r="GI167" s="695"/>
      <c r="GJ167" s="695"/>
      <c r="GK167" s="695"/>
      <c r="GL167" s="695"/>
      <c r="GM167" s="695"/>
      <c r="GN167" s="695"/>
    </row>
    <row r="168" spans="1:196" s="35" customFormat="1" ht="14.4">
      <c r="A168" s="695"/>
      <c r="B168" s="695"/>
      <c r="C168" s="693"/>
      <c r="D168" s="693"/>
      <c r="E168" s="693"/>
      <c r="F168" s="699"/>
      <c r="G168" s="695"/>
      <c r="H168" s="695"/>
      <c r="I168" s="695"/>
      <c r="J168" s="695"/>
      <c r="S168" s="695"/>
      <c r="T168" s="695"/>
      <c r="U168" s="695"/>
      <c r="V168" s="695"/>
      <c r="W168" s="695"/>
      <c r="X168" s="695"/>
      <c r="Y168" s="695"/>
      <c r="Z168" s="695"/>
      <c r="AA168" s="695"/>
      <c r="AB168" s="695"/>
      <c r="AC168" s="695"/>
      <c r="AD168" s="695"/>
      <c r="AE168" s="695"/>
      <c r="AF168" s="695"/>
      <c r="AG168" s="695"/>
      <c r="AH168" s="695"/>
      <c r="AI168" s="695"/>
      <c r="AJ168" s="695"/>
      <c r="AK168" s="695"/>
      <c r="AL168" s="695"/>
      <c r="AM168" s="695"/>
      <c r="AN168" s="695"/>
      <c r="AO168" s="695"/>
      <c r="AP168" s="695"/>
      <c r="AQ168" s="695"/>
      <c r="AR168" s="695"/>
      <c r="AS168" s="695"/>
      <c r="AT168" s="695"/>
      <c r="AU168" s="695"/>
      <c r="AV168" s="695"/>
      <c r="AW168" s="695"/>
      <c r="AX168" s="695"/>
      <c r="AY168" s="695"/>
      <c r="AZ168" s="695"/>
      <c r="BA168" s="695"/>
      <c r="BB168" s="695"/>
      <c r="BC168" s="695"/>
      <c r="BD168" s="695"/>
      <c r="BE168" s="695"/>
      <c r="BF168" s="695"/>
      <c r="BG168" s="695"/>
      <c r="BH168" s="695"/>
      <c r="BI168" s="695"/>
      <c r="BJ168" s="695"/>
      <c r="BK168" s="695"/>
      <c r="BL168" s="695"/>
      <c r="BM168" s="695"/>
      <c r="BN168" s="695"/>
      <c r="BO168" s="695"/>
      <c r="BP168" s="695"/>
      <c r="BQ168" s="695"/>
      <c r="BR168" s="695"/>
      <c r="BS168" s="695"/>
      <c r="BT168" s="695"/>
      <c r="BU168" s="695"/>
      <c r="BV168" s="695"/>
      <c r="BW168" s="695"/>
      <c r="BX168" s="695"/>
      <c r="BY168" s="695"/>
      <c r="BZ168" s="695"/>
      <c r="CA168" s="695"/>
      <c r="CB168" s="695"/>
      <c r="CC168" s="695"/>
      <c r="CD168" s="695"/>
      <c r="CE168" s="695"/>
      <c r="CF168" s="695"/>
      <c r="CG168" s="695"/>
      <c r="CH168" s="695"/>
      <c r="CI168" s="695"/>
      <c r="CJ168" s="695"/>
      <c r="CK168" s="695"/>
      <c r="CL168" s="695"/>
      <c r="CM168" s="695"/>
      <c r="CN168" s="695"/>
      <c r="CO168" s="695"/>
      <c r="CP168" s="695"/>
      <c r="CQ168" s="695"/>
      <c r="CR168" s="695"/>
      <c r="CS168" s="695"/>
      <c r="CT168" s="695"/>
      <c r="CU168" s="695"/>
      <c r="CV168" s="695"/>
      <c r="CW168" s="695"/>
      <c r="CX168" s="695"/>
      <c r="CY168" s="695"/>
      <c r="CZ168" s="695"/>
      <c r="DA168" s="695"/>
      <c r="DB168" s="695"/>
      <c r="DC168" s="695"/>
      <c r="DD168" s="695"/>
      <c r="DE168" s="695"/>
      <c r="DF168" s="695"/>
      <c r="DG168" s="695"/>
      <c r="DH168" s="695"/>
      <c r="DI168" s="695"/>
      <c r="DJ168" s="695"/>
      <c r="DK168" s="695"/>
      <c r="DL168" s="695"/>
      <c r="DM168" s="695"/>
      <c r="DN168" s="695"/>
      <c r="DO168" s="695"/>
      <c r="DP168" s="695"/>
      <c r="DQ168" s="695"/>
      <c r="DR168" s="695"/>
      <c r="DS168" s="695"/>
      <c r="DT168" s="695"/>
      <c r="DU168" s="695"/>
      <c r="DV168" s="695"/>
      <c r="DW168" s="695"/>
      <c r="DX168" s="695"/>
      <c r="DY168" s="695"/>
      <c r="DZ168" s="695"/>
      <c r="EA168" s="695"/>
      <c r="EB168" s="695"/>
      <c r="EC168" s="695"/>
      <c r="ED168" s="695"/>
      <c r="EE168" s="695"/>
      <c r="EF168" s="695"/>
      <c r="EG168" s="695"/>
      <c r="EH168" s="695"/>
      <c r="EI168" s="695"/>
      <c r="EJ168" s="695"/>
      <c r="EK168" s="695"/>
      <c r="EL168" s="695"/>
      <c r="EM168" s="695"/>
      <c r="EN168" s="695"/>
      <c r="EO168" s="695"/>
      <c r="EP168" s="695"/>
      <c r="EQ168" s="695"/>
      <c r="ER168" s="695"/>
      <c r="ES168" s="695"/>
      <c r="ET168" s="695"/>
      <c r="EU168" s="695"/>
      <c r="EV168" s="695"/>
      <c r="EW168" s="695"/>
      <c r="EX168" s="695"/>
      <c r="EY168" s="695"/>
      <c r="EZ168" s="695"/>
      <c r="FA168" s="695"/>
      <c r="FB168" s="695"/>
      <c r="FC168" s="695"/>
      <c r="FD168" s="695"/>
      <c r="FE168" s="695"/>
      <c r="FF168" s="695"/>
      <c r="FG168" s="695"/>
      <c r="FH168" s="695"/>
      <c r="FI168" s="695"/>
      <c r="FJ168" s="695"/>
      <c r="FK168" s="695"/>
      <c r="FL168" s="695"/>
      <c r="FM168" s="695"/>
      <c r="FN168" s="695"/>
      <c r="FO168" s="695"/>
      <c r="FP168" s="695"/>
      <c r="FQ168" s="695"/>
      <c r="FR168" s="695"/>
      <c r="FS168" s="695"/>
      <c r="FT168" s="695"/>
      <c r="FU168" s="695"/>
      <c r="FV168" s="695"/>
      <c r="FW168" s="695"/>
      <c r="FX168" s="695"/>
      <c r="FY168" s="695"/>
      <c r="FZ168" s="695"/>
      <c r="GA168" s="695"/>
      <c r="GB168" s="695"/>
      <c r="GC168" s="695"/>
      <c r="GD168" s="695"/>
      <c r="GE168" s="695"/>
      <c r="GF168" s="695"/>
      <c r="GG168" s="695"/>
      <c r="GH168" s="695"/>
      <c r="GI168" s="695"/>
      <c r="GJ168" s="695"/>
      <c r="GK168" s="695"/>
      <c r="GL168" s="695"/>
      <c r="GM168" s="695"/>
      <c r="GN168" s="695"/>
    </row>
    <row r="169" spans="1:196" s="35" customFormat="1" ht="14.4">
      <c r="A169" s="695"/>
      <c r="B169" s="695"/>
      <c r="C169" s="693"/>
      <c r="D169" s="693"/>
      <c r="E169" s="693"/>
      <c r="F169" s="699"/>
      <c r="G169" s="695"/>
      <c r="H169" s="695"/>
      <c r="I169" s="695"/>
      <c r="J169" s="695"/>
      <c r="S169" s="695"/>
      <c r="T169" s="695"/>
      <c r="U169" s="695"/>
      <c r="V169" s="695"/>
      <c r="W169" s="695"/>
      <c r="X169" s="695"/>
      <c r="Y169" s="695"/>
      <c r="Z169" s="695"/>
      <c r="AA169" s="695"/>
      <c r="AB169" s="695"/>
      <c r="AC169" s="695"/>
      <c r="AD169" s="695"/>
      <c r="AE169" s="695"/>
      <c r="AF169" s="695"/>
      <c r="AG169" s="695"/>
      <c r="AH169" s="695"/>
      <c r="AI169" s="695"/>
      <c r="AJ169" s="695"/>
      <c r="AK169" s="695"/>
      <c r="AL169" s="695"/>
      <c r="AM169" s="695"/>
      <c r="AN169" s="695"/>
      <c r="AO169" s="695"/>
      <c r="AP169" s="695"/>
      <c r="AQ169" s="695"/>
      <c r="AR169" s="695"/>
      <c r="AS169" s="695"/>
      <c r="AT169" s="695"/>
      <c r="AU169" s="695"/>
      <c r="AV169" s="695"/>
      <c r="AW169" s="695"/>
      <c r="AX169" s="695"/>
      <c r="AY169" s="695"/>
      <c r="AZ169" s="695"/>
      <c r="BA169" s="695"/>
      <c r="BB169" s="695"/>
      <c r="BC169" s="695"/>
      <c r="BD169" s="695"/>
      <c r="BE169" s="695"/>
      <c r="BF169" s="695"/>
      <c r="BG169" s="695"/>
      <c r="BH169" s="695"/>
      <c r="BI169" s="695"/>
      <c r="BJ169" s="695"/>
      <c r="BK169" s="695"/>
      <c r="BL169" s="695"/>
      <c r="BM169" s="695"/>
      <c r="BN169" s="695"/>
      <c r="BO169" s="695"/>
      <c r="BP169" s="695"/>
      <c r="BQ169" s="695"/>
      <c r="BR169" s="695"/>
      <c r="BS169" s="695"/>
      <c r="BT169" s="695"/>
      <c r="BU169" s="695"/>
      <c r="BV169" s="695"/>
      <c r="BW169" s="695"/>
      <c r="BX169" s="695"/>
      <c r="BY169" s="695"/>
      <c r="BZ169" s="695"/>
      <c r="CA169" s="695"/>
      <c r="CB169" s="695"/>
      <c r="CC169" s="695"/>
      <c r="CD169" s="695"/>
      <c r="CE169" s="695"/>
      <c r="CF169" s="695"/>
      <c r="CG169" s="695"/>
      <c r="CH169" s="695"/>
      <c r="CI169" s="695"/>
      <c r="CJ169" s="695"/>
      <c r="CK169" s="695"/>
      <c r="CL169" s="695"/>
      <c r="CM169" s="695"/>
      <c r="CN169" s="695"/>
      <c r="CO169" s="695"/>
      <c r="CP169" s="695"/>
      <c r="CQ169" s="695"/>
      <c r="CR169" s="695"/>
      <c r="CS169" s="695"/>
      <c r="CT169" s="695"/>
      <c r="CU169" s="695"/>
      <c r="CV169" s="695"/>
      <c r="CW169" s="695"/>
      <c r="CX169" s="695"/>
      <c r="CY169" s="695"/>
      <c r="CZ169" s="695"/>
      <c r="DA169" s="695"/>
      <c r="DB169" s="695"/>
      <c r="DC169" s="695"/>
      <c r="DD169" s="695"/>
      <c r="DE169" s="695"/>
      <c r="DF169" s="695"/>
      <c r="DG169" s="695"/>
      <c r="DH169" s="695"/>
      <c r="DI169" s="695"/>
      <c r="DJ169" s="695"/>
      <c r="DK169" s="695"/>
      <c r="DL169" s="695"/>
      <c r="DM169" s="695"/>
      <c r="DN169" s="695"/>
      <c r="DO169" s="695"/>
      <c r="DP169" s="695"/>
      <c r="DQ169" s="695"/>
      <c r="DR169" s="695"/>
      <c r="DS169" s="695"/>
      <c r="DT169" s="695"/>
      <c r="DU169" s="695"/>
      <c r="DV169" s="695"/>
      <c r="DW169" s="695"/>
      <c r="DX169" s="695"/>
      <c r="DY169" s="695"/>
      <c r="DZ169" s="695"/>
      <c r="EA169" s="695"/>
      <c r="EB169" s="695"/>
      <c r="EC169" s="695"/>
      <c r="ED169" s="695"/>
      <c r="EE169" s="695"/>
      <c r="EF169" s="695"/>
      <c r="EG169" s="695"/>
      <c r="EH169" s="695"/>
      <c r="EI169" s="695"/>
      <c r="EJ169" s="695"/>
      <c r="EK169" s="695"/>
      <c r="EL169" s="695"/>
      <c r="EM169" s="695"/>
      <c r="EN169" s="695"/>
      <c r="EO169" s="695"/>
      <c r="EP169" s="695"/>
      <c r="EQ169" s="695"/>
      <c r="ER169" s="695"/>
      <c r="ES169" s="695"/>
      <c r="ET169" s="695"/>
      <c r="EU169" s="695"/>
      <c r="EV169" s="695"/>
      <c r="EW169" s="695"/>
      <c r="EX169" s="695"/>
      <c r="EY169" s="695"/>
      <c r="EZ169" s="695"/>
      <c r="FA169" s="695"/>
      <c r="FB169" s="695"/>
      <c r="FC169" s="695"/>
      <c r="FD169" s="695"/>
      <c r="FE169" s="695"/>
      <c r="FF169" s="695"/>
      <c r="FG169" s="695"/>
      <c r="FH169" s="695"/>
      <c r="FI169" s="695"/>
      <c r="FJ169" s="695"/>
      <c r="FK169" s="695"/>
      <c r="FL169" s="695"/>
      <c r="FM169" s="695"/>
      <c r="FN169" s="695"/>
      <c r="FO169" s="695"/>
      <c r="FP169" s="695"/>
      <c r="FQ169" s="695"/>
      <c r="FR169" s="695"/>
      <c r="FS169" s="695"/>
      <c r="FT169" s="695"/>
      <c r="FU169" s="695"/>
      <c r="FV169" s="695"/>
      <c r="FW169" s="695"/>
      <c r="FX169" s="695"/>
      <c r="FY169" s="695"/>
      <c r="FZ169" s="695"/>
      <c r="GA169" s="695"/>
      <c r="GB169" s="695"/>
      <c r="GC169" s="695"/>
      <c r="GD169" s="695"/>
      <c r="GE169" s="695"/>
      <c r="GF169" s="695"/>
      <c r="GG169" s="695"/>
      <c r="GH169" s="695"/>
      <c r="GI169" s="695"/>
      <c r="GJ169" s="695"/>
      <c r="GK169" s="695"/>
      <c r="GL169" s="695"/>
      <c r="GM169" s="695"/>
      <c r="GN169" s="695"/>
    </row>
    <row r="170" spans="1:196" s="35" customFormat="1" ht="14.4">
      <c r="A170" s="695"/>
      <c r="B170" s="695"/>
      <c r="C170" s="693"/>
      <c r="D170" s="693"/>
      <c r="E170" s="693"/>
      <c r="F170" s="699"/>
      <c r="G170" s="695"/>
      <c r="H170" s="695"/>
      <c r="I170" s="695"/>
      <c r="J170" s="695"/>
      <c r="S170" s="695"/>
      <c r="T170" s="695"/>
      <c r="U170" s="695"/>
      <c r="V170" s="695"/>
      <c r="W170" s="695"/>
      <c r="X170" s="695"/>
      <c r="Y170" s="695"/>
      <c r="Z170" s="695"/>
      <c r="AA170" s="695"/>
      <c r="AB170" s="695"/>
      <c r="AC170" s="695"/>
      <c r="AD170" s="695"/>
      <c r="AE170" s="695"/>
      <c r="AF170" s="695"/>
      <c r="AG170" s="695"/>
      <c r="AH170" s="695"/>
      <c r="AI170" s="695"/>
      <c r="AJ170" s="695"/>
      <c r="AK170" s="695"/>
      <c r="AL170" s="695"/>
      <c r="AM170" s="695"/>
      <c r="AN170" s="695"/>
      <c r="AO170" s="695"/>
      <c r="AP170" s="695"/>
      <c r="AQ170" s="695"/>
      <c r="AR170" s="695"/>
      <c r="AS170" s="695"/>
      <c r="AT170" s="695"/>
      <c r="AU170" s="695"/>
      <c r="AV170" s="695"/>
      <c r="AW170" s="695"/>
      <c r="AX170" s="695"/>
      <c r="AY170" s="695"/>
      <c r="AZ170" s="695"/>
      <c r="BA170" s="695"/>
      <c r="BB170" s="695"/>
      <c r="BC170" s="695"/>
      <c r="BD170" s="695"/>
      <c r="BE170" s="695"/>
      <c r="BF170" s="695"/>
      <c r="BG170" s="695"/>
      <c r="BH170" s="695"/>
      <c r="BI170" s="695"/>
      <c r="BJ170" s="695"/>
      <c r="BK170" s="695"/>
      <c r="BL170" s="695"/>
      <c r="BM170" s="695"/>
      <c r="BN170" s="695"/>
      <c r="BO170" s="695"/>
      <c r="BP170" s="695"/>
      <c r="BQ170" s="695"/>
      <c r="BR170" s="695"/>
      <c r="BS170" s="695"/>
      <c r="BT170" s="695"/>
      <c r="BU170" s="695"/>
      <c r="BV170" s="695"/>
      <c r="BW170" s="695"/>
      <c r="BX170" s="695"/>
      <c r="BY170" s="695"/>
      <c r="BZ170" s="695"/>
      <c r="CA170" s="695"/>
      <c r="CB170" s="695"/>
      <c r="CC170" s="695"/>
      <c r="CD170" s="695"/>
      <c r="CE170" s="695"/>
      <c r="CF170" s="695"/>
      <c r="CG170" s="695"/>
      <c r="CH170" s="695"/>
      <c r="CI170" s="695"/>
      <c r="CJ170" s="695"/>
      <c r="CK170" s="695"/>
      <c r="CL170" s="695"/>
      <c r="CM170" s="695"/>
      <c r="CN170" s="695"/>
      <c r="CO170" s="695"/>
      <c r="CP170" s="695"/>
      <c r="CQ170" s="695"/>
      <c r="CR170" s="695"/>
      <c r="CS170" s="695"/>
      <c r="CT170" s="695"/>
      <c r="CU170" s="695"/>
      <c r="CV170" s="695"/>
      <c r="CW170" s="695"/>
      <c r="CX170" s="695"/>
      <c r="CY170" s="695"/>
      <c r="CZ170" s="695"/>
      <c r="DA170" s="695"/>
      <c r="DB170" s="695"/>
      <c r="DC170" s="695"/>
      <c r="DD170" s="695"/>
      <c r="DE170" s="695"/>
      <c r="DF170" s="695"/>
      <c r="DG170" s="695"/>
      <c r="DH170" s="695"/>
      <c r="DI170" s="695"/>
      <c r="DJ170" s="695"/>
      <c r="DK170" s="695"/>
      <c r="DL170" s="695"/>
      <c r="DM170" s="695"/>
      <c r="DN170" s="695"/>
      <c r="DO170" s="695"/>
      <c r="DP170" s="695"/>
      <c r="DQ170" s="695"/>
      <c r="DR170" s="695"/>
      <c r="DS170" s="695"/>
      <c r="DT170" s="695"/>
      <c r="DU170" s="695"/>
      <c r="DV170" s="695"/>
      <c r="DW170" s="695"/>
      <c r="DX170" s="695"/>
      <c r="DY170" s="695"/>
      <c r="DZ170" s="695"/>
      <c r="EA170" s="695"/>
      <c r="EB170" s="695"/>
      <c r="EC170" s="695"/>
      <c r="ED170" s="695"/>
      <c r="EE170" s="695"/>
      <c r="EF170" s="695"/>
      <c r="EG170" s="695"/>
      <c r="EH170" s="695"/>
      <c r="EI170" s="695"/>
      <c r="EJ170" s="695"/>
      <c r="EK170" s="695"/>
      <c r="EL170" s="695"/>
      <c r="EM170" s="695"/>
      <c r="EN170" s="695"/>
      <c r="EO170" s="695"/>
      <c r="EP170" s="695"/>
      <c r="EQ170" s="695"/>
      <c r="ER170" s="695"/>
      <c r="ES170" s="695"/>
      <c r="ET170" s="695"/>
      <c r="EU170" s="695"/>
      <c r="EV170" s="695"/>
      <c r="EW170" s="695"/>
      <c r="EX170" s="695"/>
      <c r="EY170" s="695"/>
      <c r="EZ170" s="695"/>
      <c r="FA170" s="695"/>
      <c r="FB170" s="695"/>
      <c r="FC170" s="695"/>
      <c r="FD170" s="695"/>
      <c r="FE170" s="695"/>
      <c r="FF170" s="695"/>
      <c r="FG170" s="695"/>
      <c r="FH170" s="695"/>
      <c r="FI170" s="695"/>
      <c r="FJ170" s="695"/>
      <c r="FK170" s="695"/>
      <c r="FL170" s="695"/>
      <c r="FM170" s="695"/>
      <c r="FN170" s="695"/>
      <c r="FO170" s="695"/>
      <c r="FP170" s="695"/>
      <c r="FQ170" s="695"/>
      <c r="FR170" s="695"/>
      <c r="FS170" s="695"/>
      <c r="FT170" s="695"/>
      <c r="FU170" s="695"/>
      <c r="FV170" s="695"/>
      <c r="FW170" s="695"/>
      <c r="FX170" s="695"/>
      <c r="FY170" s="695"/>
      <c r="FZ170" s="695"/>
      <c r="GA170" s="695"/>
      <c r="GB170" s="695"/>
      <c r="GC170" s="695"/>
      <c r="GD170" s="695"/>
      <c r="GE170" s="695"/>
      <c r="GF170" s="695"/>
      <c r="GG170" s="695"/>
      <c r="GH170" s="695"/>
      <c r="GI170" s="695"/>
      <c r="GJ170" s="695"/>
      <c r="GK170" s="695"/>
      <c r="GL170" s="695"/>
      <c r="GM170" s="695"/>
      <c r="GN170" s="695"/>
    </row>
    <row r="171" spans="1:196" s="35" customFormat="1" ht="14.4">
      <c r="A171" s="695"/>
      <c r="B171" s="695"/>
      <c r="C171" s="693"/>
      <c r="D171" s="693"/>
      <c r="E171" s="693"/>
      <c r="F171" s="699"/>
      <c r="G171" s="695"/>
      <c r="H171" s="695"/>
      <c r="I171" s="695"/>
      <c r="J171" s="695"/>
      <c r="S171" s="695"/>
      <c r="T171" s="695"/>
      <c r="U171" s="695"/>
      <c r="V171" s="695"/>
      <c r="W171" s="695"/>
      <c r="X171" s="695"/>
      <c r="Y171" s="695"/>
      <c r="Z171" s="695"/>
      <c r="AA171" s="695"/>
      <c r="AB171" s="695"/>
      <c r="AC171" s="695"/>
      <c r="AD171" s="695"/>
      <c r="AE171" s="695"/>
      <c r="AF171" s="695"/>
      <c r="AG171" s="695"/>
      <c r="AH171" s="695"/>
      <c r="AI171" s="695"/>
      <c r="AJ171" s="695"/>
      <c r="AK171" s="695"/>
      <c r="AL171" s="695"/>
      <c r="AM171" s="695"/>
      <c r="AN171" s="695"/>
      <c r="AO171" s="695"/>
      <c r="AP171" s="695"/>
      <c r="AQ171" s="695"/>
      <c r="AR171" s="695"/>
      <c r="AS171" s="695"/>
      <c r="AT171" s="695"/>
      <c r="AU171" s="695"/>
      <c r="AV171" s="695"/>
      <c r="AW171" s="695"/>
      <c r="AX171" s="695"/>
      <c r="AY171" s="695"/>
      <c r="AZ171" s="695"/>
      <c r="BA171" s="695"/>
      <c r="BB171" s="695"/>
      <c r="BC171" s="695"/>
      <c r="BD171" s="695"/>
      <c r="BE171" s="695"/>
      <c r="BF171" s="695"/>
      <c r="BG171" s="695"/>
      <c r="BH171" s="695"/>
      <c r="BI171" s="695"/>
      <c r="BJ171" s="695"/>
      <c r="BK171" s="695"/>
      <c r="BL171" s="695"/>
      <c r="BM171" s="695"/>
      <c r="BN171" s="695"/>
      <c r="BO171" s="695"/>
      <c r="BP171" s="695"/>
      <c r="BQ171" s="695"/>
      <c r="BR171" s="695"/>
      <c r="BS171" s="695"/>
      <c r="BT171" s="695"/>
      <c r="BU171" s="695"/>
      <c r="BV171" s="695"/>
      <c r="BW171" s="695"/>
      <c r="BX171" s="695"/>
      <c r="BY171" s="695"/>
      <c r="BZ171" s="695"/>
      <c r="CA171" s="695"/>
      <c r="CB171" s="695"/>
      <c r="CC171" s="695"/>
      <c r="CD171" s="695"/>
      <c r="CE171" s="695"/>
      <c r="CF171" s="695"/>
      <c r="CG171" s="695"/>
      <c r="CH171" s="695"/>
      <c r="CI171" s="695"/>
      <c r="CJ171" s="695"/>
      <c r="CK171" s="695"/>
      <c r="CL171" s="695"/>
      <c r="CM171" s="695"/>
      <c r="CN171" s="695"/>
      <c r="CO171" s="695"/>
      <c r="CP171" s="695"/>
      <c r="CQ171" s="695"/>
      <c r="CR171" s="695"/>
      <c r="CS171" s="695"/>
      <c r="CT171" s="695"/>
      <c r="CU171" s="695"/>
      <c r="CV171" s="695"/>
      <c r="CW171" s="695"/>
      <c r="CX171" s="695"/>
      <c r="CY171" s="695"/>
      <c r="CZ171" s="695"/>
      <c r="DA171" s="695"/>
      <c r="DB171" s="695"/>
      <c r="DC171" s="695"/>
      <c r="DD171" s="695"/>
      <c r="DE171" s="695"/>
      <c r="DF171" s="695"/>
      <c r="DG171" s="695"/>
      <c r="DH171" s="695"/>
      <c r="DI171" s="695"/>
      <c r="DJ171" s="695"/>
      <c r="DK171" s="695"/>
      <c r="DL171" s="695"/>
      <c r="DM171" s="695"/>
      <c r="DN171" s="695"/>
      <c r="DO171" s="695"/>
      <c r="DP171" s="695"/>
      <c r="DQ171" s="695"/>
      <c r="DR171" s="695"/>
      <c r="DS171" s="695"/>
      <c r="DT171" s="695"/>
      <c r="DU171" s="695"/>
      <c r="DV171" s="695"/>
      <c r="DW171" s="695"/>
      <c r="DX171" s="695"/>
      <c r="DY171" s="695"/>
      <c r="DZ171" s="695"/>
      <c r="EA171" s="695"/>
      <c r="EB171" s="695"/>
      <c r="EC171" s="695"/>
      <c r="ED171" s="695"/>
      <c r="EE171" s="695"/>
      <c r="EF171" s="695"/>
      <c r="EG171" s="695"/>
      <c r="EH171" s="695"/>
      <c r="EI171" s="695"/>
      <c r="EJ171" s="695"/>
      <c r="EK171" s="695"/>
      <c r="EL171" s="695"/>
      <c r="EM171" s="695"/>
      <c r="EN171" s="695"/>
      <c r="EO171" s="695"/>
      <c r="EP171" s="695"/>
      <c r="EQ171" s="695"/>
      <c r="ER171" s="695"/>
      <c r="ES171" s="695"/>
      <c r="ET171" s="695"/>
      <c r="EU171" s="695"/>
      <c r="EV171" s="695"/>
      <c r="EW171" s="695"/>
      <c r="EX171" s="695"/>
      <c r="EY171" s="695"/>
      <c r="EZ171" s="695"/>
      <c r="FA171" s="695"/>
      <c r="FB171" s="695"/>
      <c r="FC171" s="695"/>
      <c r="FD171" s="695"/>
      <c r="FE171" s="695"/>
      <c r="FF171" s="695"/>
      <c r="FG171" s="695"/>
      <c r="FH171" s="695"/>
      <c r="FI171" s="695"/>
      <c r="FJ171" s="695"/>
      <c r="FK171" s="695"/>
      <c r="FL171" s="695"/>
      <c r="FM171" s="695"/>
      <c r="FN171" s="695"/>
      <c r="FO171" s="695"/>
      <c r="FP171" s="695"/>
      <c r="FQ171" s="695"/>
      <c r="FR171" s="695"/>
      <c r="FS171" s="695"/>
      <c r="FT171" s="695"/>
      <c r="FU171" s="695"/>
      <c r="FV171" s="695"/>
      <c r="FW171" s="695"/>
      <c r="FX171" s="695"/>
      <c r="FY171" s="695"/>
      <c r="FZ171" s="695"/>
      <c r="GA171" s="695"/>
      <c r="GB171" s="695"/>
      <c r="GC171" s="695"/>
      <c r="GD171" s="695"/>
      <c r="GE171" s="695"/>
      <c r="GF171" s="695"/>
      <c r="GG171" s="695"/>
      <c r="GH171" s="695"/>
      <c r="GI171" s="695"/>
      <c r="GJ171" s="695"/>
      <c r="GK171" s="695"/>
      <c r="GL171" s="695"/>
      <c r="GM171" s="695"/>
      <c r="GN171" s="695"/>
    </row>
    <row r="172" spans="1:196" s="35" customFormat="1" ht="14.4">
      <c r="A172" s="695"/>
      <c r="B172" s="695"/>
      <c r="C172" s="693"/>
      <c r="D172" s="693"/>
      <c r="E172" s="693"/>
      <c r="F172" s="699"/>
      <c r="G172" s="695"/>
      <c r="H172" s="695"/>
      <c r="I172" s="695"/>
      <c r="J172" s="695"/>
      <c r="S172" s="695"/>
      <c r="T172" s="695"/>
      <c r="U172" s="695"/>
      <c r="V172" s="695"/>
      <c r="W172" s="695"/>
      <c r="X172" s="695"/>
      <c r="Y172" s="695"/>
      <c r="Z172" s="695"/>
      <c r="AA172" s="695"/>
      <c r="AB172" s="695"/>
      <c r="AC172" s="695"/>
      <c r="AD172" s="695"/>
      <c r="AE172" s="695"/>
      <c r="AF172" s="695"/>
      <c r="AG172" s="695"/>
      <c r="AH172" s="695"/>
      <c r="AI172" s="695"/>
      <c r="AJ172" s="695"/>
      <c r="AK172" s="695"/>
      <c r="AL172" s="695"/>
      <c r="AM172" s="695"/>
      <c r="AN172" s="695"/>
      <c r="AO172" s="695"/>
      <c r="AP172" s="695"/>
      <c r="AQ172" s="695"/>
      <c r="AR172" s="695"/>
      <c r="AS172" s="695"/>
      <c r="AT172" s="695"/>
      <c r="AU172" s="695"/>
      <c r="AV172" s="695"/>
      <c r="AW172" s="695"/>
      <c r="AX172" s="695"/>
      <c r="AY172" s="695"/>
      <c r="AZ172" s="695"/>
      <c r="BA172" s="695"/>
      <c r="BB172" s="695"/>
      <c r="BC172" s="695"/>
      <c r="BD172" s="695"/>
      <c r="BE172" s="695"/>
      <c r="BF172" s="695"/>
      <c r="BG172" s="695"/>
      <c r="BH172" s="695"/>
      <c r="BI172" s="695"/>
      <c r="BJ172" s="695"/>
      <c r="BK172" s="695"/>
      <c r="BL172" s="695"/>
      <c r="BM172" s="695"/>
      <c r="BN172" s="695"/>
      <c r="BO172" s="695"/>
      <c r="BP172" s="695"/>
      <c r="BQ172" s="695"/>
      <c r="BR172" s="695"/>
      <c r="BS172" s="695"/>
      <c r="BT172" s="695"/>
      <c r="BU172" s="695"/>
      <c r="BV172" s="695"/>
      <c r="BW172" s="695"/>
      <c r="BX172" s="695"/>
      <c r="BY172" s="695"/>
      <c r="BZ172" s="695"/>
      <c r="CA172" s="695"/>
      <c r="CB172" s="695"/>
      <c r="CC172" s="695"/>
      <c r="CD172" s="695"/>
      <c r="CE172" s="695"/>
      <c r="CF172" s="695"/>
      <c r="CG172" s="695"/>
      <c r="CH172" s="695"/>
      <c r="CI172" s="695"/>
      <c r="CJ172" s="695"/>
      <c r="CK172" s="695"/>
      <c r="CL172" s="695"/>
      <c r="CM172" s="695"/>
      <c r="CN172" s="695"/>
      <c r="CO172" s="695"/>
      <c r="CP172" s="695"/>
      <c r="CQ172" s="695"/>
      <c r="CR172" s="695"/>
      <c r="CS172" s="695"/>
      <c r="CT172" s="695"/>
      <c r="CU172" s="695"/>
      <c r="CV172" s="695"/>
      <c r="CW172" s="695"/>
      <c r="CX172" s="695"/>
      <c r="CY172" s="695"/>
      <c r="CZ172" s="695"/>
      <c r="DA172" s="695"/>
      <c r="DB172" s="695"/>
      <c r="DC172" s="695"/>
      <c r="DD172" s="695"/>
      <c r="DE172" s="695"/>
      <c r="DF172" s="695"/>
      <c r="DG172" s="695"/>
      <c r="DH172" s="695"/>
      <c r="DI172" s="695"/>
      <c r="DJ172" s="695"/>
      <c r="DK172" s="695"/>
      <c r="DL172" s="695"/>
      <c r="DM172" s="695"/>
      <c r="DN172" s="695"/>
      <c r="DO172" s="695"/>
      <c r="DP172" s="695"/>
      <c r="DQ172" s="695"/>
      <c r="DR172" s="695"/>
      <c r="DS172" s="695"/>
      <c r="DT172" s="695"/>
      <c r="DU172" s="695"/>
      <c r="DV172" s="695"/>
      <c r="DW172" s="695"/>
      <c r="DX172" s="695"/>
      <c r="DY172" s="695"/>
      <c r="DZ172" s="695"/>
      <c r="EA172" s="695"/>
      <c r="EB172" s="695"/>
      <c r="EC172" s="695"/>
      <c r="ED172" s="695"/>
      <c r="EE172" s="695"/>
      <c r="EF172" s="695"/>
      <c r="EG172" s="695"/>
      <c r="EH172" s="695"/>
      <c r="EI172" s="695"/>
      <c r="EJ172" s="695"/>
      <c r="EK172" s="695"/>
      <c r="EL172" s="695"/>
      <c r="EM172" s="695"/>
      <c r="EN172" s="695"/>
      <c r="EO172" s="695"/>
      <c r="EP172" s="695"/>
      <c r="EQ172" s="695"/>
      <c r="ER172" s="695"/>
      <c r="ES172" s="695"/>
      <c r="ET172" s="695"/>
      <c r="EU172" s="695"/>
      <c r="EV172" s="695"/>
      <c r="EW172" s="695"/>
      <c r="EX172" s="695"/>
      <c r="EY172" s="695"/>
      <c r="EZ172" s="695"/>
      <c r="FA172" s="695"/>
      <c r="FB172" s="695"/>
      <c r="FC172" s="695"/>
      <c r="FD172" s="695"/>
      <c r="FE172" s="695"/>
      <c r="FF172" s="695"/>
      <c r="FG172" s="695"/>
      <c r="FH172" s="695"/>
      <c r="FI172" s="695"/>
      <c r="FJ172" s="695"/>
      <c r="FK172" s="695"/>
      <c r="FL172" s="695"/>
      <c r="FM172" s="695"/>
      <c r="FN172" s="695"/>
      <c r="FO172" s="695"/>
      <c r="FP172" s="695"/>
      <c r="FQ172" s="695"/>
      <c r="FR172" s="695"/>
      <c r="FS172" s="695"/>
      <c r="FT172" s="695"/>
      <c r="FU172" s="695"/>
      <c r="FV172" s="695"/>
      <c r="FW172" s="695"/>
      <c r="FX172" s="695"/>
      <c r="FY172" s="695"/>
      <c r="FZ172" s="695"/>
      <c r="GA172" s="695"/>
      <c r="GB172" s="695"/>
      <c r="GC172" s="695"/>
      <c r="GD172" s="695"/>
      <c r="GE172" s="695"/>
      <c r="GF172" s="695"/>
      <c r="GG172" s="695"/>
      <c r="GH172" s="695"/>
      <c r="GI172" s="695"/>
      <c r="GJ172" s="695"/>
      <c r="GK172" s="695"/>
      <c r="GL172" s="695"/>
      <c r="GM172" s="695"/>
      <c r="GN172" s="695"/>
    </row>
    <row r="173" spans="1:196" s="35" customFormat="1" ht="14.4">
      <c r="A173" s="695"/>
      <c r="B173" s="695"/>
      <c r="C173" s="693"/>
      <c r="D173" s="693"/>
      <c r="E173" s="693"/>
      <c r="F173" s="699"/>
      <c r="G173" s="695"/>
      <c r="H173" s="695"/>
      <c r="I173" s="695"/>
      <c r="J173" s="695"/>
      <c r="S173" s="695"/>
      <c r="T173" s="695"/>
      <c r="U173" s="695"/>
      <c r="V173" s="695"/>
      <c r="W173" s="695"/>
      <c r="X173" s="695"/>
      <c r="Y173" s="695"/>
      <c r="Z173" s="695"/>
      <c r="AA173" s="695"/>
      <c r="AB173" s="695"/>
      <c r="AC173" s="695"/>
      <c r="AD173" s="695"/>
      <c r="AE173" s="695"/>
      <c r="AF173" s="695"/>
      <c r="AG173" s="695"/>
      <c r="AH173" s="695"/>
      <c r="AI173" s="695"/>
      <c r="AJ173" s="695"/>
      <c r="AK173" s="695"/>
      <c r="AL173" s="695"/>
      <c r="AM173" s="695"/>
      <c r="AN173" s="695"/>
      <c r="AO173" s="695"/>
      <c r="AP173" s="695"/>
      <c r="AQ173" s="695"/>
      <c r="AR173" s="695"/>
      <c r="AS173" s="695"/>
      <c r="AT173" s="695"/>
      <c r="AU173" s="695"/>
      <c r="AV173" s="695"/>
      <c r="AW173" s="695"/>
      <c r="AX173" s="695"/>
      <c r="AY173" s="695"/>
      <c r="AZ173" s="695"/>
      <c r="BA173" s="695"/>
      <c r="BB173" s="695"/>
      <c r="BC173" s="695"/>
      <c r="BD173" s="695"/>
      <c r="BE173" s="695"/>
      <c r="BF173" s="695"/>
      <c r="BG173" s="695"/>
      <c r="BH173" s="695"/>
      <c r="BI173" s="695"/>
      <c r="BJ173" s="695"/>
      <c r="BK173" s="695"/>
      <c r="BL173" s="695"/>
      <c r="BM173" s="695"/>
      <c r="BN173" s="695"/>
      <c r="BO173" s="695"/>
      <c r="BP173" s="695"/>
      <c r="BQ173" s="695"/>
      <c r="BR173" s="695"/>
      <c r="BS173" s="695"/>
      <c r="BT173" s="695"/>
      <c r="BU173" s="695"/>
      <c r="BV173" s="695"/>
      <c r="BW173" s="695"/>
      <c r="BX173" s="695"/>
      <c r="BY173" s="695"/>
      <c r="BZ173" s="695"/>
      <c r="CA173" s="695"/>
      <c r="CB173" s="695"/>
      <c r="CC173" s="695"/>
      <c r="CD173" s="695"/>
      <c r="CE173" s="695"/>
      <c r="CF173" s="695"/>
      <c r="CG173" s="695"/>
      <c r="CH173" s="695"/>
      <c r="CI173" s="695"/>
      <c r="CJ173" s="695"/>
      <c r="CK173" s="695"/>
      <c r="CL173" s="695"/>
      <c r="CM173" s="695"/>
      <c r="CN173" s="695"/>
      <c r="CO173" s="695"/>
      <c r="CP173" s="695"/>
      <c r="CQ173" s="695"/>
      <c r="CR173" s="695"/>
      <c r="CS173" s="695"/>
      <c r="CT173" s="695"/>
      <c r="CU173" s="695"/>
      <c r="CV173" s="695"/>
      <c r="CW173" s="695"/>
      <c r="CX173" s="695"/>
      <c r="CY173" s="695"/>
      <c r="CZ173" s="695"/>
      <c r="DA173" s="695"/>
      <c r="DB173" s="695"/>
      <c r="DC173" s="695"/>
      <c r="DD173" s="695"/>
      <c r="DE173" s="695"/>
      <c r="DF173" s="695"/>
      <c r="DG173" s="695"/>
      <c r="DH173" s="695"/>
      <c r="DI173" s="695"/>
      <c r="DJ173" s="695"/>
      <c r="DK173" s="695"/>
      <c r="DL173" s="695"/>
      <c r="DM173" s="695"/>
      <c r="DN173" s="695"/>
      <c r="DO173" s="695"/>
      <c r="DP173" s="695"/>
      <c r="DQ173" s="695"/>
      <c r="DR173" s="695"/>
      <c r="DS173" s="695"/>
      <c r="DT173" s="695"/>
      <c r="DU173" s="695"/>
      <c r="DV173" s="695"/>
      <c r="DW173" s="695"/>
      <c r="DX173" s="695"/>
      <c r="DY173" s="695"/>
      <c r="DZ173" s="695"/>
      <c r="EA173" s="695"/>
      <c r="EB173" s="695"/>
      <c r="EC173" s="695"/>
      <c r="ED173" s="695"/>
      <c r="EE173" s="695"/>
      <c r="EF173" s="695"/>
      <c r="EG173" s="695"/>
      <c r="EH173" s="695"/>
      <c r="EI173" s="695"/>
      <c r="EJ173" s="695"/>
      <c r="EK173" s="695"/>
      <c r="EL173" s="695"/>
      <c r="EM173" s="695"/>
      <c r="EN173" s="695"/>
      <c r="EO173" s="695"/>
      <c r="EP173" s="695"/>
      <c r="EQ173" s="695"/>
      <c r="ER173" s="695"/>
      <c r="ES173" s="695"/>
      <c r="ET173" s="695"/>
      <c r="EU173" s="695"/>
      <c r="EV173" s="695"/>
      <c r="EW173" s="695"/>
      <c r="EX173" s="695"/>
      <c r="EY173" s="695"/>
      <c r="EZ173" s="695"/>
      <c r="FA173" s="695"/>
      <c r="FB173" s="695"/>
      <c r="FC173" s="695"/>
      <c r="FD173" s="695"/>
      <c r="FE173" s="695"/>
      <c r="FF173" s="695"/>
      <c r="FG173" s="695"/>
      <c r="FH173" s="695"/>
      <c r="FI173" s="695"/>
      <c r="FJ173" s="695"/>
      <c r="FK173" s="695"/>
      <c r="FL173" s="695"/>
      <c r="FM173" s="695"/>
      <c r="FN173" s="695"/>
      <c r="FO173" s="695"/>
      <c r="FP173" s="695"/>
      <c r="FQ173" s="695"/>
      <c r="FR173" s="695"/>
      <c r="FS173" s="695"/>
      <c r="FT173" s="695"/>
      <c r="FU173" s="695"/>
      <c r="FV173" s="695"/>
      <c r="FW173" s="695"/>
      <c r="FX173" s="695"/>
      <c r="FY173" s="695"/>
      <c r="FZ173" s="695"/>
      <c r="GA173" s="695"/>
      <c r="GB173" s="695"/>
      <c r="GC173" s="695"/>
      <c r="GD173" s="695"/>
      <c r="GE173" s="695"/>
      <c r="GF173" s="695"/>
      <c r="GG173" s="695"/>
      <c r="GH173" s="695"/>
      <c r="GI173" s="695"/>
      <c r="GJ173" s="695"/>
      <c r="GK173" s="695"/>
      <c r="GL173" s="695"/>
      <c r="GM173" s="695"/>
      <c r="GN173" s="695"/>
    </row>
    <row r="174" spans="1:196" s="35" customFormat="1" ht="14.4">
      <c r="A174" s="695"/>
      <c r="B174" s="695"/>
      <c r="C174" s="693"/>
      <c r="D174" s="693"/>
      <c r="E174" s="693"/>
      <c r="F174" s="699"/>
      <c r="G174" s="695"/>
      <c r="H174" s="695"/>
      <c r="I174" s="695"/>
      <c r="J174" s="695"/>
      <c r="S174" s="695"/>
      <c r="T174" s="695"/>
      <c r="U174" s="695"/>
      <c r="V174" s="695"/>
      <c r="W174" s="695"/>
      <c r="X174" s="695"/>
      <c r="Y174" s="695"/>
      <c r="Z174" s="695"/>
      <c r="AA174" s="695"/>
      <c r="AB174" s="695"/>
      <c r="AC174" s="695"/>
      <c r="AD174" s="695"/>
      <c r="AE174" s="695"/>
      <c r="AF174" s="695"/>
      <c r="AG174" s="695"/>
      <c r="AH174" s="695"/>
      <c r="AI174" s="695"/>
      <c r="AJ174" s="695"/>
      <c r="AK174" s="695"/>
      <c r="AL174" s="695"/>
      <c r="AM174" s="695"/>
      <c r="AN174" s="695"/>
      <c r="AO174" s="695"/>
      <c r="AP174" s="695"/>
      <c r="AQ174" s="695"/>
      <c r="AR174" s="695"/>
      <c r="AS174" s="695"/>
      <c r="AT174" s="695"/>
      <c r="AU174" s="695"/>
      <c r="AV174" s="695"/>
      <c r="AW174" s="695"/>
      <c r="AX174" s="695"/>
      <c r="AY174" s="695"/>
      <c r="AZ174" s="695"/>
      <c r="BA174" s="695"/>
      <c r="BB174" s="695"/>
      <c r="BC174" s="695"/>
      <c r="BD174" s="695"/>
      <c r="BE174" s="695"/>
      <c r="BF174" s="695"/>
      <c r="BG174" s="695"/>
      <c r="BH174" s="695"/>
      <c r="BI174" s="695"/>
      <c r="BJ174" s="695"/>
      <c r="BK174" s="695"/>
      <c r="BL174" s="695"/>
      <c r="BM174" s="695"/>
      <c r="BN174" s="695"/>
      <c r="BO174" s="695"/>
      <c r="BP174" s="695"/>
      <c r="BQ174" s="695"/>
      <c r="BR174" s="695"/>
      <c r="BS174" s="695"/>
      <c r="BT174" s="695"/>
      <c r="BU174" s="695"/>
      <c r="BV174" s="695"/>
      <c r="BW174" s="695"/>
      <c r="BX174" s="695"/>
      <c r="BY174" s="695"/>
      <c r="BZ174" s="695"/>
      <c r="CA174" s="695"/>
      <c r="CB174" s="695"/>
      <c r="CC174" s="695"/>
      <c r="CD174" s="695"/>
      <c r="CE174" s="695"/>
      <c r="CF174" s="695"/>
      <c r="CG174" s="695"/>
      <c r="CH174" s="695"/>
      <c r="CI174" s="695"/>
      <c r="CJ174" s="695"/>
      <c r="CK174" s="695"/>
      <c r="CL174" s="695"/>
      <c r="CM174" s="695"/>
      <c r="CN174" s="695"/>
      <c r="CO174" s="695"/>
      <c r="CP174" s="695"/>
      <c r="CQ174" s="695"/>
      <c r="CR174" s="695"/>
      <c r="CS174" s="695"/>
      <c r="CT174" s="695"/>
      <c r="CU174" s="695"/>
      <c r="CV174" s="695"/>
      <c r="CW174" s="695"/>
      <c r="CX174" s="695"/>
      <c r="CY174" s="695"/>
      <c r="CZ174" s="695"/>
      <c r="DA174" s="695"/>
      <c r="DB174" s="695"/>
      <c r="DC174" s="695"/>
      <c r="DD174" s="695"/>
      <c r="DE174" s="695"/>
      <c r="DF174" s="695"/>
      <c r="DG174" s="695"/>
      <c r="DH174" s="695"/>
      <c r="DI174" s="695"/>
      <c r="DJ174" s="695"/>
      <c r="DK174" s="695"/>
      <c r="DL174" s="695"/>
      <c r="DM174" s="695"/>
      <c r="DN174" s="695"/>
      <c r="DO174" s="695"/>
      <c r="DP174" s="695"/>
      <c r="DQ174" s="695"/>
      <c r="DR174" s="695"/>
      <c r="DS174" s="695"/>
      <c r="DT174" s="695"/>
      <c r="DU174" s="695"/>
      <c r="DV174" s="695"/>
      <c r="DW174" s="695"/>
      <c r="DX174" s="695"/>
      <c r="DY174" s="695"/>
      <c r="DZ174" s="695"/>
      <c r="EA174" s="695"/>
      <c r="EB174" s="695"/>
      <c r="EC174" s="695"/>
      <c r="ED174" s="695"/>
      <c r="EE174" s="695"/>
      <c r="EF174" s="695"/>
      <c r="EG174" s="695"/>
      <c r="EH174" s="695"/>
      <c r="EI174" s="695"/>
      <c r="EJ174" s="695"/>
      <c r="EK174" s="695"/>
      <c r="EL174" s="695"/>
      <c r="EM174" s="695"/>
      <c r="EN174" s="695"/>
      <c r="EO174" s="695"/>
      <c r="EP174" s="695"/>
      <c r="EQ174" s="695"/>
      <c r="ER174" s="695"/>
      <c r="ES174" s="695"/>
      <c r="ET174" s="695"/>
      <c r="EU174" s="695"/>
      <c r="EV174" s="695"/>
      <c r="EW174" s="695"/>
      <c r="EX174" s="695"/>
      <c r="EY174" s="695"/>
      <c r="EZ174" s="695"/>
      <c r="FA174" s="695"/>
      <c r="FB174" s="695"/>
      <c r="FC174" s="695"/>
      <c r="FD174" s="695"/>
      <c r="FE174" s="695"/>
      <c r="FF174" s="695"/>
      <c r="FG174" s="695"/>
      <c r="FH174" s="695"/>
      <c r="FI174" s="695"/>
      <c r="FJ174" s="695"/>
      <c r="FK174" s="695"/>
      <c r="FL174" s="695"/>
      <c r="FM174" s="695"/>
      <c r="FN174" s="695"/>
      <c r="FO174" s="695"/>
      <c r="FP174" s="695"/>
      <c r="FQ174" s="695"/>
      <c r="FR174" s="695"/>
      <c r="FS174" s="695"/>
      <c r="FT174" s="695"/>
      <c r="FU174" s="695"/>
      <c r="FV174" s="695"/>
      <c r="FW174" s="695"/>
      <c r="FX174" s="695"/>
      <c r="FY174" s="695"/>
      <c r="FZ174" s="695"/>
      <c r="GA174" s="695"/>
      <c r="GB174" s="695"/>
      <c r="GC174" s="695"/>
      <c r="GD174" s="695"/>
      <c r="GE174" s="695"/>
      <c r="GF174" s="695"/>
      <c r="GG174" s="695"/>
      <c r="GH174" s="695"/>
      <c r="GI174" s="695"/>
      <c r="GJ174" s="695"/>
      <c r="GK174" s="695"/>
      <c r="GL174" s="695"/>
      <c r="GM174" s="695"/>
      <c r="GN174" s="695"/>
    </row>
    <row r="175" spans="1:196" s="35" customFormat="1" ht="14.4">
      <c r="A175" s="695"/>
      <c r="B175" s="695"/>
      <c r="C175" s="693"/>
      <c r="D175" s="693"/>
      <c r="E175" s="693"/>
      <c r="F175" s="699"/>
      <c r="G175" s="695"/>
      <c r="H175" s="695"/>
      <c r="I175" s="695"/>
      <c r="J175" s="695"/>
      <c r="S175" s="695"/>
      <c r="T175" s="695"/>
      <c r="U175" s="695"/>
      <c r="V175" s="695"/>
      <c r="W175" s="695"/>
      <c r="X175" s="695"/>
      <c r="Y175" s="695"/>
      <c r="Z175" s="695"/>
      <c r="AA175" s="695"/>
      <c r="AB175" s="695"/>
      <c r="AC175" s="695"/>
      <c r="AD175" s="695"/>
      <c r="AE175" s="695"/>
      <c r="AF175" s="695"/>
      <c r="AG175" s="695"/>
      <c r="AH175" s="695"/>
      <c r="AI175" s="695"/>
      <c r="AJ175" s="695"/>
      <c r="AK175" s="695"/>
      <c r="AL175" s="695"/>
      <c r="AM175" s="695"/>
      <c r="AN175" s="695"/>
      <c r="AO175" s="695"/>
      <c r="AP175" s="695"/>
      <c r="AQ175" s="695"/>
      <c r="AR175" s="695"/>
      <c r="AS175" s="695"/>
      <c r="AT175" s="695"/>
      <c r="AU175" s="695"/>
      <c r="AV175" s="695"/>
      <c r="AW175" s="695"/>
      <c r="AX175" s="695"/>
      <c r="AY175" s="695"/>
      <c r="AZ175" s="695"/>
      <c r="BA175" s="695"/>
      <c r="BB175" s="695"/>
      <c r="BC175" s="695"/>
      <c r="BD175" s="695"/>
      <c r="BE175" s="695"/>
      <c r="BF175" s="695"/>
      <c r="BG175" s="695"/>
      <c r="BH175" s="695"/>
      <c r="BI175" s="695"/>
      <c r="BJ175" s="695"/>
      <c r="BK175" s="695"/>
      <c r="BL175" s="695"/>
      <c r="BM175" s="695"/>
      <c r="BN175" s="695"/>
      <c r="BO175" s="695"/>
      <c r="BP175" s="695"/>
      <c r="BQ175" s="695"/>
      <c r="BR175" s="695"/>
      <c r="BS175" s="695"/>
      <c r="BT175" s="695"/>
      <c r="BU175" s="695"/>
      <c r="BV175" s="695"/>
      <c r="BW175" s="695"/>
      <c r="BX175" s="695"/>
      <c r="BY175" s="695"/>
      <c r="BZ175" s="695"/>
      <c r="CA175" s="695"/>
      <c r="CB175" s="695"/>
      <c r="CC175" s="695"/>
      <c r="CD175" s="695"/>
      <c r="CE175" s="695"/>
      <c r="CF175" s="695"/>
      <c r="CG175" s="695"/>
      <c r="CH175" s="695"/>
      <c r="CI175" s="695"/>
      <c r="CJ175" s="695"/>
      <c r="CK175" s="695"/>
      <c r="CL175" s="695"/>
      <c r="CM175" s="695"/>
      <c r="CN175" s="695"/>
      <c r="CO175" s="695"/>
      <c r="CP175" s="695"/>
      <c r="CQ175" s="695"/>
      <c r="CR175" s="695"/>
      <c r="CS175" s="695"/>
      <c r="CT175" s="695"/>
      <c r="CU175" s="695"/>
      <c r="CV175" s="695"/>
      <c r="CW175" s="695"/>
      <c r="CX175" s="695"/>
      <c r="CY175" s="695"/>
      <c r="CZ175" s="695"/>
      <c r="DA175" s="695"/>
      <c r="DB175" s="695"/>
      <c r="DC175" s="695"/>
      <c r="DD175" s="695"/>
      <c r="DE175" s="695"/>
      <c r="DF175" s="695"/>
      <c r="DG175" s="695"/>
      <c r="DH175" s="695"/>
      <c r="DI175" s="695"/>
      <c r="DJ175" s="695"/>
      <c r="DK175" s="695"/>
      <c r="DL175" s="695"/>
      <c r="DM175" s="695"/>
      <c r="DN175" s="695"/>
      <c r="DO175" s="695"/>
      <c r="DP175" s="695"/>
      <c r="DQ175" s="695"/>
      <c r="DR175" s="695"/>
      <c r="DS175" s="695"/>
      <c r="DT175" s="695"/>
      <c r="DU175" s="695"/>
      <c r="DV175" s="695"/>
      <c r="DW175" s="695"/>
      <c r="DX175" s="695"/>
      <c r="DY175" s="695"/>
      <c r="DZ175" s="695"/>
      <c r="EA175" s="695"/>
      <c r="EB175" s="695"/>
      <c r="EC175" s="695"/>
      <c r="ED175" s="695"/>
      <c r="EE175" s="695"/>
      <c r="EF175" s="695"/>
      <c r="EG175" s="695"/>
      <c r="EH175" s="695"/>
      <c r="EI175" s="695"/>
      <c r="EJ175" s="695"/>
      <c r="EK175" s="695"/>
      <c r="EL175" s="695"/>
      <c r="EM175" s="695"/>
      <c r="EN175" s="695"/>
      <c r="EO175" s="695"/>
      <c r="EP175" s="695"/>
      <c r="EQ175" s="695"/>
      <c r="ER175" s="695"/>
      <c r="ES175" s="695"/>
      <c r="ET175" s="695"/>
      <c r="EU175" s="695"/>
      <c r="EV175" s="695"/>
      <c r="EW175" s="695"/>
      <c r="EX175" s="695"/>
      <c r="EY175" s="695"/>
      <c r="EZ175" s="695"/>
      <c r="FA175" s="695"/>
      <c r="FB175" s="695"/>
      <c r="FC175" s="695"/>
      <c r="FD175" s="695"/>
      <c r="FE175" s="695"/>
      <c r="FF175" s="695"/>
      <c r="FG175" s="695"/>
      <c r="FH175" s="695"/>
      <c r="FI175" s="695"/>
      <c r="FJ175" s="695"/>
      <c r="FK175" s="695"/>
      <c r="FL175" s="695"/>
      <c r="FM175" s="695"/>
      <c r="FN175" s="695"/>
      <c r="FO175" s="695"/>
      <c r="FP175" s="695"/>
      <c r="FQ175" s="695"/>
      <c r="FR175" s="695"/>
      <c r="FS175" s="695"/>
      <c r="FT175" s="695"/>
      <c r="FU175" s="695"/>
      <c r="FV175" s="695"/>
      <c r="FW175" s="695"/>
      <c r="FX175" s="695"/>
      <c r="FY175" s="695"/>
      <c r="FZ175" s="695"/>
      <c r="GA175" s="695"/>
      <c r="GB175" s="695"/>
      <c r="GC175" s="695"/>
      <c r="GD175" s="695"/>
      <c r="GE175" s="695"/>
      <c r="GF175" s="695"/>
      <c r="GG175" s="695"/>
      <c r="GH175" s="695"/>
      <c r="GI175" s="695"/>
      <c r="GJ175" s="695"/>
      <c r="GK175" s="695"/>
      <c r="GL175" s="695"/>
      <c r="GM175" s="695"/>
      <c r="GN175" s="695"/>
    </row>
    <row r="176" spans="1:196" s="35" customFormat="1" ht="14.4">
      <c r="A176" s="695"/>
      <c r="B176" s="695"/>
      <c r="C176" s="693"/>
      <c r="D176" s="693"/>
      <c r="E176" s="693"/>
      <c r="F176" s="699"/>
      <c r="G176" s="695"/>
      <c r="H176" s="695"/>
      <c r="I176" s="695"/>
      <c r="J176" s="695"/>
      <c r="S176" s="695"/>
      <c r="T176" s="695"/>
      <c r="U176" s="695"/>
      <c r="V176" s="695"/>
      <c r="W176" s="695"/>
      <c r="X176" s="695"/>
      <c r="Y176" s="695"/>
      <c r="Z176" s="695"/>
      <c r="AA176" s="695"/>
      <c r="AB176" s="695"/>
      <c r="AC176" s="695"/>
      <c r="AD176" s="695"/>
      <c r="AE176" s="695"/>
      <c r="AF176" s="695"/>
      <c r="AG176" s="695"/>
      <c r="AH176" s="695"/>
      <c r="AI176" s="695"/>
      <c r="AJ176" s="695"/>
      <c r="AK176" s="695"/>
      <c r="AL176" s="695"/>
      <c r="AM176" s="695"/>
      <c r="AN176" s="695"/>
      <c r="AO176" s="695"/>
      <c r="AP176" s="695"/>
      <c r="AQ176" s="695"/>
      <c r="AR176" s="695"/>
      <c r="AS176" s="695"/>
      <c r="AT176" s="695"/>
      <c r="AU176" s="695"/>
      <c r="AV176" s="695"/>
      <c r="AW176" s="695"/>
      <c r="AX176" s="695"/>
      <c r="AY176" s="695"/>
      <c r="AZ176" s="695"/>
      <c r="BA176" s="695"/>
      <c r="BB176" s="695"/>
      <c r="BC176" s="695"/>
      <c r="BD176" s="695"/>
      <c r="BE176" s="695"/>
      <c r="BF176" s="695"/>
      <c r="BG176" s="695"/>
      <c r="BH176" s="695"/>
      <c r="BI176" s="695"/>
      <c r="BJ176" s="695"/>
      <c r="BK176" s="695"/>
      <c r="BL176" s="695"/>
      <c r="BM176" s="695"/>
      <c r="BN176" s="695"/>
      <c r="BO176" s="695"/>
      <c r="BP176" s="695"/>
      <c r="BQ176" s="695"/>
      <c r="BR176" s="695"/>
      <c r="BS176" s="695"/>
      <c r="BT176" s="695"/>
      <c r="BU176" s="695"/>
      <c r="BV176" s="695"/>
      <c r="BW176" s="695"/>
      <c r="BX176" s="695"/>
      <c r="BY176" s="695"/>
      <c r="BZ176" s="695"/>
      <c r="CA176" s="695"/>
      <c r="CB176" s="695"/>
      <c r="CC176" s="695"/>
      <c r="CD176" s="695"/>
      <c r="CE176" s="695"/>
      <c r="CF176" s="695"/>
      <c r="CG176" s="695"/>
      <c r="CH176" s="695"/>
      <c r="CI176" s="695"/>
      <c r="CJ176" s="695"/>
      <c r="CK176" s="695"/>
      <c r="CL176" s="695"/>
      <c r="CM176" s="695"/>
      <c r="CN176" s="695"/>
      <c r="CO176" s="695"/>
      <c r="CP176" s="695"/>
      <c r="CQ176" s="695"/>
      <c r="CR176" s="695"/>
      <c r="CS176" s="695"/>
      <c r="CT176" s="695"/>
      <c r="CU176" s="695"/>
      <c r="CV176" s="695"/>
      <c r="CW176" s="695"/>
      <c r="CX176" s="695"/>
      <c r="CY176" s="695"/>
      <c r="CZ176" s="695"/>
      <c r="DA176" s="695"/>
      <c r="DB176" s="695"/>
      <c r="DC176" s="695"/>
      <c r="DD176" s="695"/>
      <c r="DE176" s="695"/>
      <c r="DF176" s="695"/>
      <c r="DG176" s="695"/>
      <c r="DH176" s="695"/>
      <c r="DI176" s="695"/>
      <c r="DJ176" s="695"/>
      <c r="DK176" s="695"/>
      <c r="DL176" s="695"/>
      <c r="DM176" s="695"/>
      <c r="DN176" s="695"/>
      <c r="DO176" s="695"/>
      <c r="DP176" s="695"/>
      <c r="DQ176" s="695"/>
      <c r="DR176" s="695"/>
      <c r="DS176" s="695"/>
      <c r="DT176" s="695"/>
      <c r="DU176" s="695"/>
      <c r="DV176" s="695"/>
      <c r="DW176" s="695"/>
      <c r="DX176" s="695"/>
      <c r="DY176" s="695"/>
      <c r="DZ176" s="695"/>
      <c r="EA176" s="695"/>
      <c r="EB176" s="695"/>
      <c r="EC176" s="695"/>
      <c r="ED176" s="695"/>
      <c r="EE176" s="695"/>
      <c r="EF176" s="695"/>
      <c r="EG176" s="695"/>
      <c r="EH176" s="695"/>
      <c r="EI176" s="695"/>
      <c r="EJ176" s="695"/>
      <c r="EK176" s="695"/>
      <c r="EL176" s="695"/>
      <c r="EM176" s="695"/>
      <c r="EN176" s="695"/>
      <c r="EO176" s="695"/>
      <c r="EP176" s="695"/>
      <c r="EQ176" s="695"/>
      <c r="ER176" s="695"/>
      <c r="ES176" s="695"/>
      <c r="ET176" s="695"/>
      <c r="EU176" s="695"/>
      <c r="EV176" s="695"/>
      <c r="EW176" s="695"/>
      <c r="EX176" s="695"/>
      <c r="EY176" s="695"/>
      <c r="EZ176" s="695"/>
      <c r="FA176" s="695"/>
      <c r="FB176" s="695"/>
      <c r="FC176" s="695"/>
      <c r="FD176" s="695"/>
      <c r="FE176" s="695"/>
      <c r="FF176" s="695"/>
      <c r="FG176" s="695"/>
      <c r="FH176" s="695"/>
      <c r="FI176" s="695"/>
      <c r="FJ176" s="695"/>
      <c r="FK176" s="695"/>
      <c r="FL176" s="695"/>
      <c r="FM176" s="695"/>
      <c r="FN176" s="695"/>
      <c r="FO176" s="695"/>
      <c r="FP176" s="695"/>
      <c r="FQ176" s="695"/>
      <c r="FR176" s="695"/>
      <c r="FS176" s="695"/>
      <c r="FT176" s="695"/>
      <c r="FU176" s="695"/>
      <c r="FV176" s="695"/>
      <c r="FW176" s="695"/>
      <c r="FX176" s="695"/>
      <c r="FY176" s="695"/>
      <c r="FZ176" s="695"/>
      <c r="GA176" s="695"/>
      <c r="GB176" s="695"/>
      <c r="GC176" s="695"/>
      <c r="GD176" s="695"/>
      <c r="GE176" s="695"/>
      <c r="GF176" s="695"/>
      <c r="GG176" s="695"/>
      <c r="GH176" s="695"/>
      <c r="GI176" s="695"/>
      <c r="GJ176" s="695"/>
      <c r="GK176" s="695"/>
      <c r="GL176" s="695"/>
      <c r="GM176" s="695"/>
      <c r="GN176" s="695"/>
    </row>
    <row r="177" spans="1:196" s="35" customFormat="1" ht="14.4">
      <c r="A177" s="695"/>
      <c r="B177" s="695"/>
      <c r="C177" s="693"/>
      <c r="D177" s="693"/>
      <c r="E177" s="693"/>
      <c r="F177" s="699"/>
      <c r="G177" s="695"/>
      <c r="H177" s="695"/>
      <c r="I177" s="695"/>
      <c r="J177" s="695"/>
      <c r="S177" s="695"/>
      <c r="T177" s="695"/>
      <c r="U177" s="695"/>
      <c r="V177" s="695"/>
      <c r="W177" s="695"/>
      <c r="X177" s="695"/>
      <c r="Y177" s="695"/>
      <c r="Z177" s="695"/>
      <c r="AA177" s="695"/>
      <c r="AB177" s="695"/>
      <c r="AC177" s="695"/>
      <c r="AD177" s="695"/>
      <c r="AE177" s="695"/>
      <c r="AF177" s="695"/>
      <c r="AG177" s="695"/>
      <c r="AH177" s="695"/>
      <c r="AI177" s="695"/>
      <c r="AJ177" s="695"/>
      <c r="AK177" s="695"/>
      <c r="AL177" s="695"/>
      <c r="AM177" s="695"/>
      <c r="AN177" s="695"/>
      <c r="AO177" s="695"/>
      <c r="AP177" s="695"/>
      <c r="AQ177" s="695"/>
      <c r="AR177" s="695"/>
      <c r="AS177" s="695"/>
      <c r="AT177" s="695"/>
      <c r="AU177" s="695"/>
      <c r="AV177" s="695"/>
      <c r="AW177" s="695"/>
      <c r="AX177" s="695"/>
      <c r="AY177" s="695"/>
      <c r="AZ177" s="695"/>
      <c r="BA177" s="695"/>
      <c r="BB177" s="695"/>
      <c r="BC177" s="695"/>
      <c r="BD177" s="695"/>
      <c r="BE177" s="695"/>
      <c r="BF177" s="695"/>
      <c r="BG177" s="695"/>
      <c r="BH177" s="695"/>
      <c r="BI177" s="695"/>
      <c r="BJ177" s="695"/>
      <c r="BK177" s="695"/>
      <c r="BL177" s="695"/>
      <c r="BM177" s="695"/>
      <c r="BN177" s="695"/>
      <c r="BO177" s="695"/>
      <c r="BP177" s="695"/>
      <c r="BQ177" s="695"/>
      <c r="BR177" s="695"/>
      <c r="BS177" s="695"/>
      <c r="BT177" s="695"/>
      <c r="BU177" s="695"/>
      <c r="BV177" s="695"/>
      <c r="BW177" s="695"/>
      <c r="BX177" s="695"/>
      <c r="BY177" s="695"/>
      <c r="BZ177" s="695"/>
      <c r="CA177" s="695"/>
      <c r="CB177" s="695"/>
      <c r="CC177" s="695"/>
      <c r="CD177" s="695"/>
      <c r="CE177" s="695"/>
      <c r="CF177" s="695"/>
      <c r="CG177" s="695"/>
      <c r="CH177" s="695"/>
      <c r="CI177" s="695"/>
      <c r="CJ177" s="695"/>
      <c r="CK177" s="695"/>
      <c r="CL177" s="695"/>
      <c r="CM177" s="695"/>
      <c r="CN177" s="695"/>
      <c r="CO177" s="695"/>
      <c r="CP177" s="695"/>
      <c r="CQ177" s="695"/>
      <c r="CR177" s="695"/>
      <c r="CS177" s="695"/>
      <c r="CT177" s="695"/>
      <c r="CU177" s="695"/>
      <c r="CV177" s="695"/>
      <c r="CW177" s="695"/>
      <c r="CX177" s="695"/>
      <c r="CY177" s="695"/>
      <c r="CZ177" s="695"/>
      <c r="DA177" s="695"/>
      <c r="DB177" s="695"/>
      <c r="DC177" s="695"/>
      <c r="DD177" s="695"/>
      <c r="DE177" s="695"/>
      <c r="DF177" s="695"/>
      <c r="DG177" s="695"/>
      <c r="DH177" s="695"/>
      <c r="DI177" s="695"/>
      <c r="DJ177" s="695"/>
      <c r="DK177" s="695"/>
      <c r="DL177" s="695"/>
      <c r="DM177" s="695"/>
      <c r="DN177" s="695"/>
      <c r="DO177" s="695"/>
      <c r="DP177" s="695"/>
      <c r="DQ177" s="695"/>
      <c r="DR177" s="695"/>
      <c r="DS177" s="695"/>
      <c r="DT177" s="695"/>
      <c r="DU177" s="695"/>
      <c r="DV177" s="695"/>
      <c r="DW177" s="695"/>
      <c r="DX177" s="695"/>
      <c r="DY177" s="695"/>
      <c r="DZ177" s="695"/>
      <c r="EA177" s="695"/>
      <c r="EB177" s="695"/>
      <c r="EC177" s="695"/>
      <c r="ED177" s="695"/>
      <c r="EE177" s="695"/>
      <c r="EF177" s="695"/>
      <c r="EG177" s="695"/>
      <c r="EH177" s="695"/>
      <c r="EI177" s="695"/>
      <c r="EJ177" s="695"/>
      <c r="EK177" s="695"/>
      <c r="EL177" s="695"/>
      <c r="EM177" s="695"/>
      <c r="EN177" s="695"/>
      <c r="EO177" s="695"/>
      <c r="EP177" s="695"/>
      <c r="EQ177" s="695"/>
      <c r="ER177" s="695"/>
      <c r="ES177" s="695"/>
      <c r="ET177" s="695"/>
      <c r="EU177" s="695"/>
      <c r="EV177" s="695"/>
      <c r="EW177" s="695"/>
      <c r="EX177" s="695"/>
      <c r="EY177" s="695"/>
      <c r="EZ177" s="695"/>
      <c r="FA177" s="695"/>
      <c r="FB177" s="695"/>
      <c r="FC177" s="695"/>
      <c r="FD177" s="695"/>
      <c r="FE177" s="695"/>
      <c r="FF177" s="695"/>
      <c r="FG177" s="695"/>
      <c r="FH177" s="695"/>
      <c r="FI177" s="695"/>
      <c r="FJ177" s="695"/>
      <c r="FK177" s="695"/>
      <c r="FL177" s="695"/>
      <c r="FM177" s="695"/>
      <c r="FN177" s="695"/>
      <c r="FO177" s="695"/>
      <c r="FP177" s="695"/>
      <c r="FQ177" s="695"/>
      <c r="FR177" s="695"/>
      <c r="FS177" s="695"/>
      <c r="FT177" s="695"/>
      <c r="FU177" s="695"/>
      <c r="FV177" s="695"/>
      <c r="FW177" s="695"/>
      <c r="FX177" s="695"/>
      <c r="FY177" s="695"/>
      <c r="FZ177" s="695"/>
      <c r="GA177" s="695"/>
      <c r="GB177" s="695"/>
      <c r="GC177" s="695"/>
      <c r="GD177" s="695"/>
      <c r="GE177" s="695"/>
      <c r="GF177" s="695"/>
      <c r="GG177" s="695"/>
      <c r="GH177" s="695"/>
      <c r="GI177" s="695"/>
      <c r="GJ177" s="695"/>
      <c r="GK177" s="695"/>
      <c r="GL177" s="695"/>
      <c r="GM177" s="695"/>
      <c r="GN177" s="695"/>
    </row>
    <row r="178" spans="1:196" s="35" customFormat="1" ht="14.4">
      <c r="A178" s="695"/>
      <c r="B178" s="695"/>
      <c r="C178" s="693"/>
      <c r="D178" s="693"/>
      <c r="E178" s="693"/>
      <c r="F178" s="699"/>
      <c r="G178" s="695"/>
      <c r="H178" s="695"/>
      <c r="I178" s="695"/>
      <c r="J178" s="695"/>
      <c r="S178" s="695"/>
      <c r="T178" s="695"/>
      <c r="U178" s="695"/>
      <c r="V178" s="695"/>
      <c r="W178" s="695"/>
      <c r="X178" s="695"/>
      <c r="Y178" s="695"/>
      <c r="Z178" s="695"/>
      <c r="AA178" s="695"/>
      <c r="AB178" s="695"/>
      <c r="AC178" s="695"/>
      <c r="AD178" s="695"/>
      <c r="AE178" s="695"/>
      <c r="AF178" s="695"/>
      <c r="AG178" s="695"/>
      <c r="AH178" s="695"/>
      <c r="AI178" s="695"/>
      <c r="AJ178" s="695"/>
      <c r="AK178" s="695"/>
      <c r="AL178" s="695"/>
      <c r="AM178" s="695"/>
      <c r="AN178" s="695"/>
      <c r="AO178" s="695"/>
      <c r="AP178" s="695"/>
      <c r="AQ178" s="695"/>
      <c r="AR178" s="695"/>
      <c r="AS178" s="695"/>
      <c r="AT178" s="695"/>
      <c r="AU178" s="695"/>
      <c r="AV178" s="695"/>
      <c r="AW178" s="695"/>
      <c r="AX178" s="695"/>
      <c r="AY178" s="695"/>
      <c r="AZ178" s="695"/>
      <c r="BA178" s="695"/>
      <c r="BB178" s="695"/>
      <c r="BC178" s="695"/>
      <c r="BD178" s="695"/>
      <c r="BE178" s="695"/>
      <c r="BF178" s="695"/>
      <c r="BG178" s="695"/>
      <c r="BH178" s="695"/>
      <c r="BI178" s="695"/>
      <c r="BJ178" s="695"/>
      <c r="BK178" s="695"/>
      <c r="BL178" s="695"/>
      <c r="BM178" s="695"/>
      <c r="BN178" s="695"/>
      <c r="BO178" s="695"/>
      <c r="BP178" s="695"/>
      <c r="BQ178" s="695"/>
      <c r="BR178" s="695"/>
      <c r="BS178" s="695"/>
      <c r="BT178" s="695"/>
      <c r="BU178" s="695"/>
      <c r="BV178" s="695"/>
      <c r="BW178" s="695"/>
      <c r="BX178" s="695"/>
      <c r="BY178" s="695"/>
      <c r="BZ178" s="695"/>
      <c r="CA178" s="695"/>
      <c r="CB178" s="695"/>
      <c r="CC178" s="695"/>
      <c r="CD178" s="695"/>
      <c r="CE178" s="695"/>
      <c r="CF178" s="695"/>
      <c r="CG178" s="695"/>
      <c r="CH178" s="695"/>
      <c r="CI178" s="695"/>
      <c r="CJ178" s="695"/>
      <c r="CK178" s="695"/>
      <c r="CL178" s="695"/>
      <c r="CM178" s="695"/>
      <c r="CN178" s="695"/>
      <c r="CO178" s="695"/>
      <c r="CP178" s="695"/>
      <c r="CQ178" s="695"/>
      <c r="CR178" s="695"/>
      <c r="CS178" s="695"/>
      <c r="CT178" s="695"/>
      <c r="CU178" s="695"/>
      <c r="CV178" s="695"/>
      <c r="CW178" s="695"/>
      <c r="CX178" s="695"/>
      <c r="CY178" s="695"/>
      <c r="CZ178" s="695"/>
      <c r="DA178" s="695"/>
      <c r="DB178" s="695"/>
      <c r="DC178" s="695"/>
      <c r="DD178" s="695"/>
      <c r="DE178" s="695"/>
      <c r="DF178" s="695"/>
      <c r="DG178" s="695"/>
      <c r="DH178" s="695"/>
      <c r="DI178" s="695"/>
      <c r="DJ178" s="695"/>
      <c r="DK178" s="695"/>
      <c r="DL178" s="695"/>
      <c r="DM178" s="695"/>
      <c r="DN178" s="695"/>
      <c r="DO178" s="695"/>
      <c r="DP178" s="695"/>
      <c r="DQ178" s="695"/>
      <c r="DR178" s="695"/>
      <c r="DS178" s="695"/>
      <c r="DT178" s="695"/>
      <c r="DU178" s="695"/>
      <c r="DV178" s="695"/>
      <c r="DW178" s="695"/>
      <c r="DX178" s="695"/>
      <c r="DY178" s="695"/>
      <c r="DZ178" s="695"/>
      <c r="EA178" s="695"/>
      <c r="EB178" s="695"/>
      <c r="EC178" s="695"/>
      <c r="ED178" s="695"/>
      <c r="EE178" s="695"/>
      <c r="EF178" s="695"/>
      <c r="EG178" s="695"/>
      <c r="EH178" s="695"/>
      <c r="EI178" s="695"/>
      <c r="EJ178" s="695"/>
      <c r="EK178" s="695"/>
      <c r="EL178" s="695"/>
      <c r="EM178" s="695"/>
      <c r="EN178" s="695"/>
      <c r="EO178" s="695"/>
      <c r="EP178" s="695"/>
      <c r="EQ178" s="695"/>
      <c r="ER178" s="695"/>
      <c r="ES178" s="695"/>
      <c r="ET178" s="695"/>
      <c r="EU178" s="695"/>
      <c r="EV178" s="695"/>
      <c r="EW178" s="695"/>
      <c r="EX178" s="695"/>
      <c r="EY178" s="695"/>
      <c r="EZ178" s="695"/>
      <c r="FA178" s="695"/>
      <c r="FB178" s="695"/>
      <c r="FC178" s="695"/>
      <c r="FD178" s="695"/>
      <c r="FE178" s="695"/>
      <c r="FF178" s="695"/>
      <c r="FG178" s="695"/>
      <c r="FH178" s="695"/>
      <c r="FI178" s="695"/>
      <c r="FJ178" s="695"/>
      <c r="FK178" s="695"/>
      <c r="FL178" s="695"/>
      <c r="FM178" s="695"/>
      <c r="FN178" s="695"/>
      <c r="FO178" s="695"/>
      <c r="FP178" s="695"/>
      <c r="FQ178" s="695"/>
      <c r="FR178" s="695"/>
      <c r="FS178" s="695"/>
      <c r="FT178" s="695"/>
      <c r="FU178" s="695"/>
      <c r="FV178" s="695"/>
      <c r="FW178" s="695"/>
      <c r="FX178" s="695"/>
      <c r="FY178" s="695"/>
      <c r="FZ178" s="695"/>
      <c r="GA178" s="695"/>
      <c r="GB178" s="695"/>
      <c r="GC178" s="695"/>
      <c r="GD178" s="695"/>
      <c r="GE178" s="695"/>
      <c r="GF178" s="695"/>
      <c r="GG178" s="695"/>
      <c r="GH178" s="695"/>
      <c r="GI178" s="695"/>
      <c r="GJ178" s="695"/>
      <c r="GK178" s="695"/>
      <c r="GL178" s="695"/>
      <c r="GM178" s="695"/>
      <c r="GN178" s="695"/>
    </row>
    <row r="179" spans="1:196" s="35" customFormat="1" ht="14.4">
      <c r="A179" s="695"/>
      <c r="B179" s="695"/>
      <c r="C179" s="693"/>
      <c r="D179" s="693"/>
      <c r="E179" s="693"/>
      <c r="F179" s="699"/>
      <c r="G179" s="695"/>
      <c r="H179" s="695"/>
      <c r="I179" s="695"/>
      <c r="J179" s="695"/>
      <c r="S179" s="695"/>
      <c r="T179" s="695"/>
      <c r="U179" s="695"/>
      <c r="V179" s="695"/>
      <c r="W179" s="695"/>
      <c r="X179" s="695"/>
      <c r="Y179" s="695"/>
      <c r="Z179" s="695"/>
      <c r="AA179" s="695"/>
      <c r="AB179" s="695"/>
      <c r="AC179" s="695"/>
      <c r="AD179" s="695"/>
      <c r="AE179" s="695"/>
      <c r="AF179" s="695"/>
      <c r="AG179" s="695"/>
      <c r="AH179" s="695"/>
      <c r="AI179" s="695"/>
      <c r="AJ179" s="695"/>
      <c r="AK179" s="695"/>
      <c r="AL179" s="695"/>
      <c r="AM179" s="695"/>
      <c r="AN179" s="695"/>
      <c r="AO179" s="695"/>
      <c r="AP179" s="695"/>
      <c r="AQ179" s="695"/>
      <c r="AR179" s="695"/>
      <c r="AS179" s="695"/>
      <c r="AT179" s="695"/>
      <c r="AU179" s="695"/>
      <c r="AV179" s="695"/>
      <c r="AW179" s="695"/>
      <c r="AX179" s="695"/>
      <c r="AY179" s="695"/>
      <c r="AZ179" s="695"/>
      <c r="BA179" s="695"/>
      <c r="BB179" s="695"/>
      <c r="BC179" s="695"/>
      <c r="BD179" s="695"/>
      <c r="BE179" s="695"/>
      <c r="BF179" s="695"/>
      <c r="BG179" s="695"/>
      <c r="BH179" s="695"/>
      <c r="BI179" s="695"/>
      <c r="BJ179" s="695"/>
      <c r="BK179" s="695"/>
      <c r="BL179" s="695"/>
      <c r="BM179" s="695"/>
      <c r="BN179" s="695"/>
      <c r="BO179" s="695"/>
      <c r="BP179" s="695"/>
      <c r="BQ179" s="695"/>
      <c r="BR179" s="695"/>
      <c r="BS179" s="695"/>
      <c r="BT179" s="695"/>
      <c r="BU179" s="695"/>
      <c r="BV179" s="695"/>
      <c r="BW179" s="695"/>
      <c r="BX179" s="695"/>
      <c r="BY179" s="695"/>
      <c r="BZ179" s="695"/>
      <c r="CA179" s="695"/>
      <c r="CB179" s="695"/>
      <c r="CC179" s="695"/>
      <c r="CD179" s="695"/>
      <c r="CE179" s="695"/>
      <c r="CF179" s="695"/>
      <c r="CG179" s="695"/>
      <c r="CH179" s="695"/>
      <c r="CI179" s="695"/>
      <c r="CJ179" s="695"/>
      <c r="CK179" s="695"/>
      <c r="CL179" s="695"/>
      <c r="CM179" s="695"/>
      <c r="CN179" s="695"/>
      <c r="CO179" s="695"/>
      <c r="CP179" s="695"/>
      <c r="CQ179" s="695"/>
      <c r="CR179" s="695"/>
      <c r="CS179" s="695"/>
      <c r="CT179" s="695"/>
      <c r="CU179" s="695"/>
      <c r="CV179" s="695"/>
      <c r="CW179" s="695"/>
      <c r="CX179" s="695"/>
      <c r="CY179" s="695"/>
      <c r="CZ179" s="695"/>
      <c r="DA179" s="695"/>
      <c r="DB179" s="695"/>
      <c r="DC179" s="695"/>
      <c r="DD179" s="695"/>
      <c r="DE179" s="695"/>
      <c r="DF179" s="695"/>
      <c r="DG179" s="695"/>
      <c r="DH179" s="695"/>
      <c r="DI179" s="695"/>
      <c r="DJ179" s="695"/>
      <c r="DK179" s="695"/>
      <c r="DL179" s="695"/>
      <c r="DM179" s="695"/>
      <c r="DN179" s="695"/>
      <c r="DO179" s="695"/>
      <c r="DP179" s="695"/>
      <c r="DQ179" s="695"/>
      <c r="DR179" s="695"/>
      <c r="DS179" s="695"/>
      <c r="DT179" s="695"/>
      <c r="DU179" s="695"/>
      <c r="DV179" s="695"/>
      <c r="DW179" s="695"/>
      <c r="DX179" s="695"/>
      <c r="DY179" s="695"/>
      <c r="DZ179" s="695"/>
      <c r="EA179" s="695"/>
      <c r="EB179" s="695"/>
      <c r="EC179" s="695"/>
      <c r="ED179" s="695"/>
      <c r="EE179" s="695"/>
      <c r="EF179" s="695"/>
      <c r="EG179" s="695"/>
      <c r="EH179" s="695"/>
      <c r="EI179" s="695"/>
      <c r="EJ179" s="695"/>
      <c r="EK179" s="695"/>
      <c r="EL179" s="695"/>
      <c r="EM179" s="695"/>
      <c r="EN179" s="695"/>
      <c r="EO179" s="695"/>
      <c r="EP179" s="695"/>
      <c r="EQ179" s="695"/>
      <c r="ER179" s="695"/>
      <c r="ES179" s="695"/>
      <c r="ET179" s="695"/>
      <c r="EU179" s="695"/>
      <c r="EV179" s="695"/>
      <c r="EW179" s="695"/>
      <c r="EX179" s="695"/>
      <c r="EY179" s="695"/>
      <c r="EZ179" s="695"/>
      <c r="FA179" s="695"/>
      <c r="FB179" s="695"/>
      <c r="FC179" s="695"/>
      <c r="FD179" s="695"/>
      <c r="FE179" s="695"/>
      <c r="FF179" s="695"/>
      <c r="FG179" s="695"/>
      <c r="FH179" s="695"/>
      <c r="FI179" s="695"/>
      <c r="FJ179" s="695"/>
      <c r="FK179" s="695"/>
      <c r="FL179" s="695"/>
      <c r="FM179" s="695"/>
      <c r="FN179" s="695"/>
      <c r="FO179" s="695"/>
      <c r="FP179" s="695"/>
      <c r="FQ179" s="695"/>
      <c r="FR179" s="695"/>
      <c r="FS179" s="695"/>
      <c r="FT179" s="695"/>
      <c r="FU179" s="695"/>
      <c r="FV179" s="695"/>
      <c r="FW179" s="695"/>
      <c r="FX179" s="695"/>
      <c r="FY179" s="695"/>
      <c r="FZ179" s="695"/>
      <c r="GA179" s="695"/>
      <c r="GB179" s="695"/>
      <c r="GC179" s="695"/>
      <c r="GD179" s="695"/>
      <c r="GE179" s="695"/>
      <c r="GF179" s="695"/>
      <c r="GG179" s="695"/>
      <c r="GH179" s="695"/>
      <c r="GI179" s="695"/>
      <c r="GJ179" s="695"/>
      <c r="GK179" s="695"/>
      <c r="GL179" s="695"/>
      <c r="GM179" s="695"/>
      <c r="GN179" s="695"/>
    </row>
    <row r="180" spans="1:196" s="35" customFormat="1" ht="14.4">
      <c r="A180" s="695"/>
      <c r="B180" s="695"/>
      <c r="C180" s="693"/>
      <c r="D180" s="693"/>
      <c r="E180" s="693"/>
      <c r="F180" s="699"/>
      <c r="G180" s="695"/>
      <c r="H180" s="695"/>
      <c r="I180" s="695"/>
      <c r="J180" s="695"/>
      <c r="S180" s="695"/>
      <c r="T180" s="695"/>
      <c r="U180" s="695"/>
      <c r="V180" s="695"/>
      <c r="W180" s="695"/>
      <c r="X180" s="695"/>
      <c r="Y180" s="695"/>
      <c r="Z180" s="695"/>
      <c r="AA180" s="695"/>
      <c r="AB180" s="695"/>
      <c r="AC180" s="695"/>
      <c r="AD180" s="695"/>
      <c r="AE180" s="695"/>
      <c r="AF180" s="695"/>
      <c r="AG180" s="695"/>
      <c r="AH180" s="695"/>
      <c r="AI180" s="695"/>
      <c r="AJ180" s="695"/>
      <c r="AK180" s="695"/>
      <c r="AL180" s="695"/>
      <c r="AM180" s="695"/>
      <c r="AN180" s="695"/>
      <c r="AO180" s="695"/>
      <c r="AP180" s="695"/>
      <c r="AQ180" s="695"/>
      <c r="AR180" s="695"/>
      <c r="AS180" s="695"/>
      <c r="AT180" s="695"/>
      <c r="AU180" s="695"/>
      <c r="AV180" s="695"/>
      <c r="AW180" s="695"/>
      <c r="AX180" s="695"/>
      <c r="AY180" s="695"/>
      <c r="AZ180" s="695"/>
      <c r="BA180" s="695"/>
      <c r="BB180" s="695"/>
      <c r="BC180" s="695"/>
      <c r="BD180" s="695"/>
      <c r="BE180" s="695"/>
      <c r="BF180" s="695"/>
      <c r="BG180" s="695"/>
      <c r="BH180" s="695"/>
      <c r="BI180" s="695"/>
      <c r="BJ180" s="695"/>
      <c r="BK180" s="695"/>
      <c r="BL180" s="695"/>
      <c r="BM180" s="695"/>
      <c r="BN180" s="695"/>
      <c r="BO180" s="695"/>
      <c r="BP180" s="695"/>
      <c r="BQ180" s="695"/>
      <c r="BR180" s="695"/>
      <c r="BS180" s="695"/>
      <c r="BT180" s="695"/>
      <c r="BU180" s="695"/>
      <c r="BV180" s="695"/>
      <c r="BW180" s="695"/>
      <c r="BX180" s="695"/>
      <c r="BY180" s="695"/>
      <c r="BZ180" s="695"/>
      <c r="CA180" s="695"/>
      <c r="CB180" s="695"/>
      <c r="CC180" s="695"/>
      <c r="CD180" s="695"/>
      <c r="CE180" s="695"/>
      <c r="CF180" s="695"/>
      <c r="CG180" s="695"/>
      <c r="CH180" s="695"/>
      <c r="CI180" s="695"/>
      <c r="CJ180" s="695"/>
      <c r="CK180" s="695"/>
      <c r="CL180" s="695"/>
      <c r="CM180" s="695"/>
      <c r="CN180" s="695"/>
      <c r="CO180" s="695"/>
      <c r="CP180" s="695"/>
      <c r="CQ180" s="695"/>
      <c r="CR180" s="695"/>
      <c r="CS180" s="695"/>
      <c r="CT180" s="695"/>
      <c r="CU180" s="695"/>
      <c r="CV180" s="695"/>
      <c r="CW180" s="695"/>
      <c r="CX180" s="695"/>
      <c r="CY180" s="695"/>
      <c r="CZ180" s="695"/>
      <c r="DA180" s="695"/>
      <c r="DB180" s="695"/>
      <c r="DC180" s="695"/>
      <c r="DD180" s="695"/>
      <c r="DE180" s="695"/>
      <c r="DF180" s="695"/>
      <c r="DG180" s="695"/>
      <c r="DH180" s="695"/>
      <c r="DI180" s="695"/>
      <c r="DJ180" s="695"/>
      <c r="DK180" s="695"/>
      <c r="DL180" s="695"/>
      <c r="DM180" s="695"/>
      <c r="DN180" s="695"/>
      <c r="DO180" s="695"/>
      <c r="DP180" s="695"/>
      <c r="DQ180" s="695"/>
      <c r="DR180" s="695"/>
      <c r="DS180" s="695"/>
      <c r="DT180" s="695"/>
      <c r="DU180" s="695"/>
      <c r="DV180" s="695"/>
      <c r="DW180" s="695"/>
      <c r="DX180" s="695"/>
      <c r="DY180" s="695"/>
      <c r="DZ180" s="695"/>
      <c r="EA180" s="695"/>
      <c r="EB180" s="695"/>
      <c r="EC180" s="695"/>
      <c r="ED180" s="695"/>
      <c r="EE180" s="695"/>
      <c r="EF180" s="695"/>
      <c r="EG180" s="695"/>
      <c r="EH180" s="695"/>
      <c r="EI180" s="695"/>
      <c r="EJ180" s="695"/>
      <c r="EK180" s="695"/>
      <c r="EL180" s="695"/>
      <c r="EM180" s="695"/>
      <c r="EN180" s="695"/>
      <c r="EO180" s="695"/>
      <c r="EP180" s="695"/>
      <c r="EQ180" s="695"/>
      <c r="ER180" s="695"/>
      <c r="ES180" s="695"/>
      <c r="ET180" s="695"/>
      <c r="EU180" s="695"/>
      <c r="EV180" s="695"/>
      <c r="EW180" s="695"/>
      <c r="EX180" s="695"/>
      <c r="EY180" s="695"/>
      <c r="EZ180" s="695"/>
      <c r="FA180" s="695"/>
      <c r="FB180" s="695"/>
      <c r="FC180" s="695"/>
      <c r="FD180" s="695"/>
      <c r="FE180" s="695"/>
      <c r="FF180" s="695"/>
      <c r="FG180" s="695"/>
      <c r="FH180" s="695"/>
      <c r="FI180" s="695"/>
      <c r="FJ180" s="695"/>
      <c r="FK180" s="695"/>
      <c r="FL180" s="695"/>
      <c r="FM180" s="695"/>
      <c r="FN180" s="695"/>
      <c r="FO180" s="695"/>
      <c r="FP180" s="695"/>
      <c r="FQ180" s="695"/>
      <c r="FR180" s="695"/>
      <c r="FS180" s="695"/>
      <c r="FT180" s="695"/>
      <c r="FU180" s="695"/>
      <c r="FV180" s="695"/>
      <c r="FW180" s="695"/>
      <c r="FX180" s="695"/>
      <c r="FY180" s="695"/>
      <c r="FZ180" s="695"/>
      <c r="GA180" s="695"/>
      <c r="GB180" s="695"/>
      <c r="GC180" s="695"/>
      <c r="GD180" s="695"/>
      <c r="GE180" s="695"/>
      <c r="GF180" s="695"/>
      <c r="GG180" s="695"/>
      <c r="GH180" s="695"/>
      <c r="GI180" s="695"/>
      <c r="GJ180" s="695"/>
      <c r="GK180" s="695"/>
      <c r="GL180" s="695"/>
      <c r="GM180" s="695"/>
      <c r="GN180" s="695"/>
    </row>
    <row r="181" spans="1:196" s="35" customFormat="1" ht="14.4">
      <c r="A181" s="695"/>
      <c r="B181" s="695"/>
      <c r="C181" s="693"/>
      <c r="D181" s="693"/>
      <c r="E181" s="693"/>
      <c r="F181" s="699"/>
      <c r="G181" s="695"/>
      <c r="H181" s="695"/>
      <c r="I181" s="695"/>
      <c r="J181" s="695"/>
      <c r="S181" s="695"/>
      <c r="T181" s="695"/>
      <c r="U181" s="695"/>
      <c r="V181" s="695"/>
      <c r="W181" s="695"/>
      <c r="X181" s="695"/>
      <c r="Y181" s="695"/>
      <c r="Z181" s="695"/>
      <c r="AA181" s="695"/>
      <c r="AB181" s="695"/>
      <c r="AC181" s="695"/>
      <c r="AD181" s="695"/>
      <c r="AE181" s="695"/>
      <c r="AF181" s="695"/>
      <c r="AG181" s="695"/>
      <c r="AH181" s="695"/>
      <c r="AI181" s="695"/>
      <c r="AJ181" s="695"/>
      <c r="AK181" s="695"/>
      <c r="AL181" s="695"/>
      <c r="AM181" s="695"/>
      <c r="AN181" s="695"/>
      <c r="AO181" s="695"/>
      <c r="AP181" s="695"/>
      <c r="AQ181" s="695"/>
      <c r="AR181" s="695"/>
      <c r="AS181" s="695"/>
      <c r="AT181" s="695"/>
      <c r="AU181" s="695"/>
      <c r="AV181" s="695"/>
      <c r="AW181" s="695"/>
      <c r="AX181" s="695"/>
      <c r="AY181" s="695"/>
      <c r="AZ181" s="695"/>
      <c r="BA181" s="695"/>
      <c r="BB181" s="695"/>
      <c r="BC181" s="695"/>
      <c r="BD181" s="695"/>
      <c r="BE181" s="695"/>
      <c r="BF181" s="695"/>
      <c r="BG181" s="695"/>
      <c r="BH181" s="695"/>
      <c r="BI181" s="695"/>
      <c r="BJ181" s="695"/>
      <c r="BK181" s="695"/>
      <c r="BL181" s="695"/>
      <c r="BM181" s="695"/>
      <c r="BN181" s="695"/>
      <c r="BO181" s="695"/>
      <c r="BP181" s="695"/>
      <c r="BQ181" s="695"/>
      <c r="BR181" s="695"/>
      <c r="BS181" s="695"/>
      <c r="BT181" s="695"/>
      <c r="BU181" s="695"/>
      <c r="BV181" s="695"/>
      <c r="BW181" s="695"/>
      <c r="BX181" s="695"/>
      <c r="BY181" s="695"/>
      <c r="BZ181" s="695"/>
      <c r="CA181" s="695"/>
      <c r="CB181" s="695"/>
      <c r="CC181" s="695"/>
      <c r="CD181" s="695"/>
      <c r="CE181" s="695"/>
      <c r="CF181" s="695"/>
      <c r="CG181" s="695"/>
      <c r="CH181" s="695"/>
      <c r="CI181" s="695"/>
      <c r="CJ181" s="695"/>
      <c r="CK181" s="695"/>
      <c r="CL181" s="695"/>
      <c r="CM181" s="695"/>
      <c r="CN181" s="695"/>
      <c r="CO181" s="695"/>
      <c r="CP181" s="695"/>
      <c r="CQ181" s="695"/>
      <c r="CR181" s="695"/>
      <c r="CS181" s="695"/>
      <c r="CT181" s="695"/>
      <c r="CU181" s="695"/>
      <c r="CV181" s="695"/>
      <c r="CW181" s="695"/>
      <c r="CX181" s="695"/>
      <c r="CY181" s="695"/>
      <c r="CZ181" s="695"/>
      <c r="DA181" s="695"/>
      <c r="DB181" s="695"/>
      <c r="DC181" s="695"/>
      <c r="DD181" s="695"/>
      <c r="DE181" s="695"/>
      <c r="DF181" s="695"/>
      <c r="DG181" s="695"/>
      <c r="DH181" s="695"/>
      <c r="DI181" s="695"/>
      <c r="DJ181" s="695"/>
      <c r="DK181" s="695"/>
      <c r="DL181" s="695"/>
      <c r="DM181" s="695"/>
      <c r="DN181" s="695"/>
      <c r="DO181" s="695"/>
      <c r="DP181" s="695"/>
      <c r="DQ181" s="695"/>
      <c r="DR181" s="695"/>
      <c r="DS181" s="695"/>
      <c r="DT181" s="695"/>
      <c r="DU181" s="695"/>
      <c r="DV181" s="695"/>
      <c r="DW181" s="695"/>
      <c r="DX181" s="695"/>
      <c r="DY181" s="695"/>
      <c r="DZ181" s="695"/>
      <c r="EA181" s="695"/>
      <c r="EB181" s="695"/>
      <c r="EC181" s="695"/>
      <c r="ED181" s="695"/>
      <c r="EE181" s="695"/>
      <c r="EF181" s="695"/>
      <c r="EG181" s="695"/>
      <c r="EH181" s="695"/>
      <c r="EI181" s="695"/>
      <c r="EJ181" s="695"/>
      <c r="EK181" s="695"/>
      <c r="EL181" s="695"/>
      <c r="EM181" s="695"/>
      <c r="EN181" s="695"/>
      <c r="EO181" s="695"/>
      <c r="EP181" s="695"/>
      <c r="EQ181" s="695"/>
      <c r="ER181" s="695"/>
      <c r="ES181" s="695"/>
      <c r="ET181" s="695"/>
      <c r="EU181" s="695"/>
      <c r="EV181" s="695"/>
      <c r="EW181" s="695"/>
      <c r="EX181" s="695"/>
      <c r="EY181" s="695"/>
      <c r="EZ181" s="695"/>
      <c r="FA181" s="695"/>
      <c r="FB181" s="695"/>
      <c r="FC181" s="695"/>
      <c r="FD181" s="695"/>
      <c r="FE181" s="695"/>
      <c r="FF181" s="695"/>
      <c r="FG181" s="695"/>
      <c r="FH181" s="695"/>
      <c r="FI181" s="695"/>
      <c r="FJ181" s="695"/>
      <c r="FK181" s="695"/>
      <c r="FL181" s="695"/>
      <c r="FM181" s="695"/>
      <c r="FN181" s="695"/>
      <c r="FO181" s="695"/>
      <c r="FP181" s="695"/>
      <c r="FQ181" s="695"/>
      <c r="FR181" s="695"/>
      <c r="FS181" s="695"/>
      <c r="FT181" s="695"/>
      <c r="FU181" s="695"/>
      <c r="FV181" s="695"/>
      <c r="FW181" s="695"/>
      <c r="FX181" s="695"/>
      <c r="FY181" s="695"/>
      <c r="FZ181" s="695"/>
      <c r="GA181" s="695"/>
      <c r="GB181" s="695"/>
      <c r="GC181" s="695"/>
      <c r="GD181" s="695"/>
      <c r="GE181" s="695"/>
      <c r="GF181" s="695"/>
      <c r="GG181" s="695"/>
      <c r="GH181" s="695"/>
      <c r="GI181" s="695"/>
      <c r="GJ181" s="695"/>
      <c r="GK181" s="695"/>
      <c r="GL181" s="695"/>
      <c r="GM181" s="695"/>
      <c r="GN181" s="695"/>
    </row>
    <row r="182" spans="1:196" s="35" customFormat="1" ht="14.4">
      <c r="A182" s="695"/>
      <c r="B182" s="695"/>
      <c r="C182" s="693"/>
      <c r="D182" s="693"/>
      <c r="E182" s="693"/>
      <c r="F182" s="699"/>
      <c r="G182" s="695"/>
      <c r="H182" s="695"/>
      <c r="I182" s="695"/>
      <c r="J182" s="695"/>
      <c r="S182" s="695"/>
      <c r="T182" s="695"/>
      <c r="U182" s="695"/>
      <c r="V182" s="695"/>
      <c r="W182" s="695"/>
      <c r="X182" s="695"/>
      <c r="Y182" s="695"/>
      <c r="Z182" s="695"/>
      <c r="AA182" s="695"/>
      <c r="AB182" s="695"/>
      <c r="AC182" s="695"/>
      <c r="AD182" s="695"/>
      <c r="AE182" s="695"/>
      <c r="AF182" s="695"/>
      <c r="AG182" s="695"/>
      <c r="AH182" s="695"/>
      <c r="AI182" s="695"/>
      <c r="AJ182" s="695"/>
      <c r="AK182" s="695"/>
      <c r="AL182" s="695"/>
      <c r="AM182" s="695"/>
      <c r="AN182" s="695"/>
      <c r="AO182" s="695"/>
      <c r="AP182" s="695"/>
      <c r="AQ182" s="695"/>
      <c r="AR182" s="695"/>
      <c r="AS182" s="695"/>
      <c r="AT182" s="695"/>
      <c r="AU182" s="695"/>
      <c r="AV182" s="695"/>
      <c r="AW182" s="695"/>
      <c r="AX182" s="695"/>
      <c r="AY182" s="695"/>
      <c r="AZ182" s="695"/>
      <c r="BA182" s="695"/>
      <c r="BB182" s="695"/>
      <c r="BC182" s="695"/>
      <c r="BD182" s="695"/>
      <c r="BE182" s="695"/>
      <c r="BF182" s="695"/>
      <c r="BG182" s="695"/>
      <c r="BH182" s="695"/>
      <c r="BI182" s="695"/>
      <c r="BJ182" s="695"/>
      <c r="BK182" s="695"/>
      <c r="BL182" s="695"/>
      <c r="BM182" s="695"/>
      <c r="BN182" s="695"/>
      <c r="BO182" s="695"/>
      <c r="BP182" s="695"/>
      <c r="BQ182" s="695"/>
      <c r="BR182" s="695"/>
      <c r="BS182" s="695"/>
      <c r="BT182" s="695"/>
      <c r="BU182" s="695"/>
      <c r="BV182" s="695"/>
      <c r="BW182" s="695"/>
      <c r="BX182" s="695"/>
      <c r="BY182" s="695"/>
      <c r="BZ182" s="695"/>
      <c r="CA182" s="695"/>
      <c r="CB182" s="695"/>
      <c r="CC182" s="695"/>
      <c r="CD182" s="695"/>
      <c r="CE182" s="695"/>
      <c r="CF182" s="695"/>
      <c r="CG182" s="695"/>
      <c r="CH182" s="695"/>
      <c r="CI182" s="695"/>
      <c r="CJ182" s="695"/>
      <c r="CK182" s="695"/>
      <c r="CL182" s="695"/>
      <c r="CM182" s="695"/>
      <c r="CN182" s="695"/>
      <c r="CO182" s="695"/>
      <c r="CP182" s="695"/>
      <c r="CQ182" s="695"/>
      <c r="CR182" s="695"/>
      <c r="CS182" s="695"/>
      <c r="CT182" s="695"/>
      <c r="CU182" s="695"/>
      <c r="CV182" s="695"/>
      <c r="CW182" s="695"/>
      <c r="CX182" s="695"/>
      <c r="CY182" s="695"/>
      <c r="CZ182" s="695"/>
      <c r="DA182" s="695"/>
      <c r="DB182" s="695"/>
      <c r="DC182" s="695"/>
      <c r="DD182" s="695"/>
      <c r="DE182" s="695"/>
      <c r="DF182" s="695"/>
      <c r="DG182" s="695"/>
      <c r="DH182" s="695"/>
      <c r="DI182" s="695"/>
      <c r="DJ182" s="695"/>
      <c r="DK182" s="695"/>
      <c r="DL182" s="695"/>
      <c r="DM182" s="695"/>
      <c r="DN182" s="695"/>
      <c r="DO182" s="695"/>
      <c r="DP182" s="695"/>
      <c r="DQ182" s="695"/>
      <c r="DR182" s="695"/>
      <c r="DS182" s="695"/>
      <c r="DT182" s="695"/>
      <c r="DU182" s="695"/>
      <c r="DV182" s="695"/>
      <c r="DW182" s="695"/>
      <c r="DX182" s="695"/>
      <c r="DY182" s="695"/>
      <c r="DZ182" s="695"/>
      <c r="EA182" s="695"/>
      <c r="EB182" s="695"/>
      <c r="EC182" s="695"/>
      <c r="ED182" s="695"/>
      <c r="EE182" s="695"/>
      <c r="EF182" s="695"/>
      <c r="EG182" s="695"/>
      <c r="EH182" s="695"/>
      <c r="EI182" s="695"/>
      <c r="EJ182" s="695"/>
      <c r="EK182" s="695"/>
      <c r="EL182" s="695"/>
      <c r="EM182" s="695"/>
      <c r="EN182" s="695"/>
      <c r="EO182" s="695"/>
      <c r="EP182" s="695"/>
      <c r="EQ182" s="695"/>
      <c r="ER182" s="695"/>
      <c r="ES182" s="695"/>
      <c r="ET182" s="695"/>
      <c r="EU182" s="695"/>
      <c r="EV182" s="695"/>
      <c r="EW182" s="695"/>
      <c r="EX182" s="695"/>
      <c r="EY182" s="695"/>
      <c r="EZ182" s="695"/>
      <c r="FA182" s="695"/>
      <c r="FB182" s="695"/>
      <c r="FC182" s="695"/>
      <c r="FD182" s="695"/>
      <c r="FE182" s="695"/>
      <c r="FF182" s="695"/>
      <c r="FG182" s="695"/>
      <c r="FH182" s="695"/>
      <c r="FI182" s="695"/>
      <c r="FJ182" s="695"/>
      <c r="FK182" s="695"/>
      <c r="FL182" s="695"/>
      <c r="FM182" s="695"/>
      <c r="FN182" s="695"/>
      <c r="FO182" s="695"/>
      <c r="FP182" s="695"/>
      <c r="FQ182" s="695"/>
      <c r="FR182" s="695"/>
      <c r="FS182" s="695"/>
      <c r="FT182" s="695"/>
      <c r="FU182" s="695"/>
      <c r="FV182" s="695"/>
      <c r="FW182" s="695"/>
      <c r="FX182" s="695"/>
      <c r="FY182" s="695"/>
      <c r="FZ182" s="695"/>
      <c r="GA182" s="695"/>
      <c r="GB182" s="695"/>
      <c r="GC182" s="695"/>
      <c r="GD182" s="695"/>
      <c r="GE182" s="695"/>
      <c r="GF182" s="695"/>
      <c r="GG182" s="695"/>
      <c r="GH182" s="695"/>
      <c r="GI182" s="695"/>
      <c r="GJ182" s="695"/>
      <c r="GK182" s="695"/>
      <c r="GL182" s="695"/>
      <c r="GM182" s="695"/>
      <c r="GN182" s="695"/>
    </row>
    <row r="183" spans="1:196" s="35" customFormat="1" ht="14.4">
      <c r="A183" s="695"/>
      <c r="B183" s="695"/>
      <c r="C183" s="693"/>
      <c r="D183" s="693"/>
      <c r="E183" s="693"/>
      <c r="F183" s="699"/>
      <c r="G183" s="695"/>
      <c r="H183" s="695"/>
      <c r="I183" s="695"/>
      <c r="J183" s="695"/>
      <c r="S183" s="695"/>
      <c r="T183" s="695"/>
      <c r="U183" s="695"/>
      <c r="V183" s="695"/>
      <c r="W183" s="695"/>
      <c r="X183" s="695"/>
      <c r="Y183" s="695"/>
      <c r="Z183" s="695"/>
      <c r="AA183" s="695"/>
      <c r="AB183" s="695"/>
      <c r="AC183" s="695"/>
      <c r="AD183" s="695"/>
      <c r="AE183" s="695"/>
      <c r="AF183" s="695"/>
      <c r="AG183" s="695"/>
      <c r="AH183" s="695"/>
      <c r="AI183" s="695"/>
      <c r="AJ183" s="695"/>
      <c r="AK183" s="695"/>
      <c r="AL183" s="695"/>
      <c r="AM183" s="695"/>
      <c r="AN183" s="695"/>
      <c r="AO183" s="695"/>
      <c r="AP183" s="695"/>
      <c r="AQ183" s="695"/>
      <c r="AR183" s="695"/>
      <c r="AS183" s="695"/>
      <c r="AT183" s="695"/>
      <c r="AU183" s="695"/>
      <c r="AV183" s="695"/>
      <c r="AW183" s="695"/>
      <c r="AX183" s="695"/>
      <c r="AY183" s="695"/>
      <c r="AZ183" s="695"/>
      <c r="BA183" s="695"/>
      <c r="BB183" s="695"/>
      <c r="BC183" s="695"/>
      <c r="BD183" s="695"/>
      <c r="BE183" s="695"/>
      <c r="BF183" s="695"/>
      <c r="BG183" s="695"/>
      <c r="BH183" s="695"/>
      <c r="BI183" s="695"/>
      <c r="BJ183" s="695"/>
      <c r="BK183" s="695"/>
      <c r="BL183" s="695"/>
      <c r="BM183" s="695"/>
      <c r="BN183" s="695"/>
      <c r="BO183" s="695"/>
      <c r="BP183" s="695"/>
      <c r="BQ183" s="695"/>
      <c r="BR183" s="695"/>
      <c r="BS183" s="695"/>
      <c r="BT183" s="695"/>
      <c r="BU183" s="695"/>
      <c r="BV183" s="695"/>
      <c r="BW183" s="695"/>
      <c r="BX183" s="695"/>
      <c r="BY183" s="695"/>
      <c r="BZ183" s="695"/>
      <c r="CA183" s="695"/>
      <c r="CB183" s="695"/>
      <c r="CC183" s="695"/>
      <c r="CD183" s="695"/>
      <c r="CE183" s="695"/>
      <c r="CF183" s="695"/>
      <c r="CG183" s="695"/>
      <c r="CH183" s="695"/>
      <c r="CI183" s="695"/>
      <c r="CJ183" s="695"/>
      <c r="CK183" s="695"/>
      <c r="CL183" s="695"/>
      <c r="CM183" s="695"/>
      <c r="CN183" s="695"/>
      <c r="CO183" s="695"/>
      <c r="CP183" s="695"/>
      <c r="CQ183" s="695"/>
      <c r="CR183" s="695"/>
      <c r="CS183" s="695"/>
      <c r="CT183" s="695"/>
      <c r="CU183" s="695"/>
      <c r="CV183" s="695"/>
      <c r="CW183" s="695"/>
      <c r="CX183" s="695"/>
      <c r="CY183" s="695"/>
      <c r="CZ183" s="695"/>
      <c r="DA183" s="695"/>
      <c r="DB183" s="695"/>
      <c r="DC183" s="695"/>
      <c r="DD183" s="695"/>
      <c r="DE183" s="695"/>
      <c r="DF183" s="695"/>
      <c r="DG183" s="695"/>
      <c r="DH183" s="695"/>
      <c r="DI183" s="695"/>
      <c r="DJ183" s="695"/>
      <c r="DK183" s="695"/>
      <c r="DL183" s="695"/>
      <c r="DM183" s="695"/>
      <c r="DN183" s="695"/>
      <c r="DO183" s="695"/>
      <c r="DP183" s="695"/>
      <c r="DQ183" s="695"/>
      <c r="DR183" s="695"/>
      <c r="DS183" s="695"/>
      <c r="DT183" s="695"/>
      <c r="DU183" s="695"/>
      <c r="DV183" s="695"/>
      <c r="DW183" s="695"/>
      <c r="DX183" s="695"/>
      <c r="DY183" s="695"/>
      <c r="DZ183" s="695"/>
      <c r="EA183" s="695"/>
      <c r="EB183" s="695"/>
      <c r="EC183" s="695"/>
      <c r="ED183" s="695"/>
      <c r="EE183" s="695"/>
      <c r="EF183" s="695"/>
      <c r="EG183" s="695"/>
      <c r="EH183" s="695"/>
      <c r="EI183" s="695"/>
      <c r="EJ183" s="695"/>
      <c r="EK183" s="695"/>
      <c r="EL183" s="695"/>
      <c r="EM183" s="695"/>
      <c r="EN183" s="695"/>
      <c r="EO183" s="695"/>
      <c r="EP183" s="695"/>
      <c r="EQ183" s="695"/>
      <c r="ER183" s="695"/>
      <c r="ES183" s="695"/>
      <c r="ET183" s="695"/>
      <c r="EU183" s="695"/>
      <c r="EV183" s="695"/>
      <c r="EW183" s="695"/>
      <c r="EX183" s="695"/>
      <c r="EY183" s="695"/>
      <c r="EZ183" s="695"/>
      <c r="FA183" s="695"/>
      <c r="FB183" s="695"/>
      <c r="FC183" s="695"/>
      <c r="FD183" s="695"/>
      <c r="FE183" s="695"/>
      <c r="FF183" s="695"/>
      <c r="FG183" s="695"/>
      <c r="FH183" s="695"/>
      <c r="FI183" s="695"/>
      <c r="FJ183" s="695"/>
      <c r="FK183" s="695"/>
      <c r="FL183" s="695"/>
      <c r="FM183" s="695"/>
      <c r="FN183" s="695"/>
      <c r="FO183" s="695"/>
      <c r="FP183" s="695"/>
      <c r="FQ183" s="695"/>
      <c r="FR183" s="695"/>
      <c r="FS183" s="695"/>
      <c r="FT183" s="695"/>
      <c r="FU183" s="695"/>
      <c r="FV183" s="695"/>
      <c r="FW183" s="695"/>
      <c r="FX183" s="695"/>
      <c r="FY183" s="695"/>
      <c r="FZ183" s="695"/>
      <c r="GA183" s="695"/>
      <c r="GB183" s="695"/>
      <c r="GC183" s="695"/>
      <c r="GD183" s="695"/>
      <c r="GE183" s="695"/>
      <c r="GF183" s="695"/>
      <c r="GG183" s="695"/>
      <c r="GH183" s="695"/>
      <c r="GI183" s="695"/>
      <c r="GJ183" s="695"/>
      <c r="GK183" s="695"/>
      <c r="GL183" s="695"/>
      <c r="GM183" s="695"/>
      <c r="GN183" s="695"/>
    </row>
    <row r="184" spans="1:196" s="35" customFormat="1" ht="14.4">
      <c r="A184" s="695"/>
      <c r="B184" s="695"/>
      <c r="C184" s="693"/>
      <c r="D184" s="693"/>
      <c r="E184" s="693"/>
      <c r="F184" s="699"/>
      <c r="G184" s="695"/>
      <c r="H184" s="695"/>
      <c r="I184" s="695"/>
      <c r="J184" s="695"/>
      <c r="S184" s="695"/>
      <c r="T184" s="695"/>
      <c r="U184" s="695"/>
      <c r="V184" s="695"/>
      <c r="W184" s="695"/>
      <c r="X184" s="695"/>
      <c r="Y184" s="695"/>
      <c r="Z184" s="695"/>
      <c r="AA184" s="695"/>
      <c r="AB184" s="695"/>
      <c r="AC184" s="695"/>
      <c r="AD184" s="695"/>
      <c r="AE184" s="695"/>
      <c r="AF184" s="695"/>
      <c r="AG184" s="695"/>
      <c r="AH184" s="695"/>
      <c r="AI184" s="695"/>
      <c r="AJ184" s="695"/>
      <c r="AK184" s="695"/>
      <c r="AL184" s="695"/>
      <c r="AM184" s="695"/>
      <c r="AN184" s="695"/>
      <c r="AO184" s="695"/>
      <c r="AP184" s="695"/>
      <c r="AQ184" s="695"/>
      <c r="AR184" s="695"/>
      <c r="AS184" s="695"/>
      <c r="AT184" s="695"/>
      <c r="AU184" s="695"/>
      <c r="AV184" s="695"/>
      <c r="AW184" s="695"/>
      <c r="AX184" s="695"/>
      <c r="AY184" s="695"/>
      <c r="AZ184" s="695"/>
      <c r="BA184" s="695"/>
      <c r="BB184" s="695"/>
      <c r="BC184" s="695"/>
      <c r="BD184" s="695"/>
      <c r="BE184" s="695"/>
      <c r="BF184" s="695"/>
      <c r="BG184" s="695"/>
      <c r="BH184" s="695"/>
      <c r="BI184" s="695"/>
      <c r="BJ184" s="695"/>
      <c r="BK184" s="695"/>
      <c r="BL184" s="695"/>
      <c r="BM184" s="695"/>
      <c r="BN184" s="695"/>
      <c r="BO184" s="695"/>
      <c r="BP184" s="695"/>
      <c r="BQ184" s="695"/>
      <c r="BR184" s="695"/>
      <c r="BS184" s="695"/>
      <c r="BT184" s="695"/>
      <c r="BU184" s="695"/>
      <c r="BV184" s="695"/>
      <c r="BW184" s="695"/>
      <c r="BX184" s="695"/>
      <c r="BY184" s="695"/>
      <c r="BZ184" s="695"/>
      <c r="CA184" s="695"/>
      <c r="CB184" s="695"/>
      <c r="CC184" s="695"/>
      <c r="CD184" s="695"/>
      <c r="CE184" s="695"/>
      <c r="CF184" s="695"/>
      <c r="CG184" s="695"/>
      <c r="CH184" s="695"/>
      <c r="CI184" s="695"/>
      <c r="CJ184" s="695"/>
      <c r="CK184" s="695"/>
      <c r="CL184" s="695"/>
      <c r="CM184" s="695"/>
      <c r="CN184" s="695"/>
      <c r="CO184" s="695"/>
      <c r="CP184" s="695"/>
      <c r="CQ184" s="695"/>
      <c r="CR184" s="695"/>
      <c r="CS184" s="695"/>
      <c r="CT184" s="695"/>
      <c r="CU184" s="695"/>
      <c r="CV184" s="695"/>
      <c r="CW184" s="695"/>
      <c r="CX184" s="695"/>
      <c r="CY184" s="695"/>
      <c r="CZ184" s="695"/>
      <c r="DA184" s="695"/>
      <c r="DB184" s="695"/>
      <c r="DC184" s="695"/>
      <c r="DD184" s="695"/>
      <c r="DE184" s="695"/>
      <c r="DF184" s="695"/>
      <c r="DG184" s="695"/>
      <c r="DH184" s="695"/>
      <c r="DI184" s="695"/>
      <c r="DJ184" s="695"/>
      <c r="DK184" s="695"/>
      <c r="DL184" s="695"/>
      <c r="DM184" s="695"/>
      <c r="DN184" s="695"/>
      <c r="DO184" s="695"/>
      <c r="DP184" s="695"/>
      <c r="DQ184" s="695"/>
      <c r="DR184" s="695"/>
      <c r="DS184" s="695"/>
      <c r="DT184" s="695"/>
      <c r="DU184" s="695"/>
      <c r="DV184" s="695"/>
      <c r="DW184" s="695"/>
      <c r="DX184" s="695"/>
      <c r="DY184" s="695"/>
      <c r="DZ184" s="695"/>
      <c r="EA184" s="695"/>
      <c r="EB184" s="695"/>
      <c r="EC184" s="695"/>
      <c r="ED184" s="695"/>
      <c r="EE184" s="695"/>
      <c r="EF184" s="695"/>
      <c r="EG184" s="695"/>
      <c r="EH184" s="695"/>
      <c r="EI184" s="695"/>
      <c r="EJ184" s="695"/>
      <c r="EK184" s="695"/>
      <c r="EL184" s="695"/>
      <c r="EM184" s="695"/>
      <c r="EN184" s="695"/>
      <c r="EO184" s="695"/>
      <c r="EP184" s="695"/>
      <c r="EQ184" s="695"/>
      <c r="ER184" s="695"/>
      <c r="ES184" s="695"/>
      <c r="ET184" s="695"/>
      <c r="EU184" s="695"/>
      <c r="EV184" s="695"/>
      <c r="EW184" s="695"/>
      <c r="EX184" s="695"/>
      <c r="EY184" s="695"/>
      <c r="EZ184" s="695"/>
      <c r="FA184" s="695"/>
      <c r="FB184" s="695"/>
      <c r="FC184" s="695"/>
      <c r="FD184" s="695"/>
      <c r="FE184" s="695"/>
      <c r="FF184" s="695"/>
      <c r="FG184" s="695"/>
      <c r="FH184" s="695"/>
      <c r="FI184" s="695"/>
      <c r="FJ184" s="695"/>
      <c r="FK184" s="695"/>
      <c r="FL184" s="695"/>
      <c r="FM184" s="695"/>
      <c r="FN184" s="695"/>
      <c r="FO184" s="695"/>
      <c r="FP184" s="695"/>
      <c r="FQ184" s="695"/>
      <c r="FR184" s="695"/>
      <c r="FS184" s="695"/>
      <c r="FT184" s="695"/>
      <c r="FU184" s="695"/>
      <c r="FV184" s="695"/>
      <c r="FW184" s="695"/>
      <c r="FX184" s="695"/>
      <c r="FY184" s="695"/>
      <c r="FZ184" s="695"/>
      <c r="GA184" s="695"/>
      <c r="GB184" s="695"/>
      <c r="GC184" s="695"/>
      <c r="GD184" s="695"/>
      <c r="GE184" s="695"/>
      <c r="GF184" s="695"/>
      <c r="GG184" s="695"/>
      <c r="GH184" s="695"/>
      <c r="GI184" s="695"/>
      <c r="GJ184" s="695"/>
      <c r="GK184" s="695"/>
      <c r="GL184" s="695"/>
      <c r="GM184" s="695"/>
      <c r="GN184" s="695"/>
    </row>
    <row r="185" spans="1:196" s="35" customFormat="1" ht="14.4">
      <c r="A185" s="695"/>
      <c r="B185" s="695"/>
      <c r="C185" s="693"/>
      <c r="D185" s="693"/>
      <c r="E185" s="693"/>
      <c r="F185" s="699"/>
      <c r="G185" s="695"/>
      <c r="H185" s="695"/>
      <c r="I185" s="695"/>
      <c r="J185" s="695"/>
      <c r="S185" s="695"/>
      <c r="T185" s="695"/>
      <c r="U185" s="695"/>
      <c r="V185" s="695"/>
      <c r="W185" s="695"/>
      <c r="X185" s="695"/>
      <c r="Y185" s="695"/>
      <c r="Z185" s="695"/>
      <c r="AA185" s="695"/>
      <c r="AB185" s="695"/>
      <c r="AC185" s="695"/>
      <c r="AD185" s="695"/>
      <c r="AE185" s="695"/>
      <c r="AF185" s="695"/>
      <c r="AG185" s="695"/>
      <c r="AH185" s="695"/>
      <c r="AI185" s="695"/>
      <c r="AJ185" s="695"/>
      <c r="AK185" s="695"/>
      <c r="AL185" s="695"/>
      <c r="AM185" s="695"/>
      <c r="AN185" s="695"/>
      <c r="AO185" s="695"/>
      <c r="AP185" s="695"/>
      <c r="AQ185" s="695"/>
      <c r="AR185" s="695"/>
      <c r="AS185" s="695"/>
      <c r="AT185" s="695"/>
      <c r="AU185" s="695"/>
      <c r="AV185" s="695"/>
      <c r="AW185" s="695"/>
      <c r="AX185" s="695"/>
      <c r="AY185" s="695"/>
      <c r="AZ185" s="695"/>
      <c r="BA185" s="695"/>
      <c r="BB185" s="695"/>
      <c r="BC185" s="695"/>
      <c r="BD185" s="695"/>
      <c r="BE185" s="695"/>
      <c r="BF185" s="695"/>
      <c r="BG185" s="695"/>
      <c r="BH185" s="695"/>
      <c r="BI185" s="695"/>
      <c r="BJ185" s="695"/>
      <c r="BK185" s="695"/>
      <c r="BL185" s="695"/>
      <c r="BM185" s="695"/>
      <c r="BN185" s="695"/>
      <c r="BO185" s="695"/>
      <c r="BP185" s="695"/>
      <c r="BQ185" s="695"/>
      <c r="BR185" s="695"/>
      <c r="BS185" s="695"/>
      <c r="BT185" s="695"/>
      <c r="BU185" s="695"/>
      <c r="BV185" s="695"/>
      <c r="BW185" s="695"/>
      <c r="BX185" s="695"/>
      <c r="BY185" s="695"/>
      <c r="BZ185" s="695"/>
      <c r="CA185" s="695"/>
      <c r="CB185" s="695"/>
      <c r="CC185" s="695"/>
      <c r="CD185" s="695"/>
      <c r="CE185" s="695"/>
      <c r="CF185" s="695"/>
      <c r="CG185" s="695"/>
      <c r="CH185" s="695"/>
      <c r="CI185" s="695"/>
      <c r="CJ185" s="695"/>
      <c r="CK185" s="695"/>
      <c r="CL185" s="695"/>
      <c r="CM185" s="695"/>
      <c r="CN185" s="695"/>
      <c r="CO185" s="695"/>
      <c r="CP185" s="695"/>
      <c r="CQ185" s="695"/>
      <c r="CR185" s="695"/>
      <c r="CS185" s="695"/>
      <c r="CT185" s="695"/>
      <c r="CU185" s="695"/>
      <c r="CV185" s="695"/>
      <c r="CW185" s="695"/>
      <c r="CX185" s="695"/>
      <c r="CY185" s="695"/>
      <c r="CZ185" s="695"/>
      <c r="DA185" s="695"/>
      <c r="DB185" s="695"/>
      <c r="DC185" s="695"/>
      <c r="DD185" s="695"/>
      <c r="DE185" s="695"/>
      <c r="DF185" s="695"/>
      <c r="DG185" s="695"/>
      <c r="DH185" s="695"/>
      <c r="DI185" s="695"/>
      <c r="DJ185" s="695"/>
      <c r="DK185" s="695"/>
      <c r="DL185" s="695"/>
      <c r="DM185" s="695"/>
      <c r="DN185" s="695"/>
      <c r="DO185" s="695"/>
      <c r="DP185" s="695"/>
      <c r="DQ185" s="695"/>
      <c r="DR185" s="695"/>
      <c r="DS185" s="695"/>
      <c r="DT185" s="695"/>
      <c r="DU185" s="695"/>
      <c r="DV185" s="695"/>
      <c r="DW185" s="695"/>
      <c r="DX185" s="695"/>
      <c r="DY185" s="695"/>
      <c r="DZ185" s="695"/>
      <c r="EA185" s="695"/>
      <c r="EB185" s="695"/>
      <c r="EC185" s="695"/>
      <c r="ED185" s="695"/>
      <c r="EE185" s="695"/>
      <c r="EF185" s="695"/>
      <c r="EG185" s="695"/>
      <c r="EH185" s="695"/>
      <c r="EI185" s="695"/>
      <c r="EJ185" s="695"/>
      <c r="EK185" s="695"/>
      <c r="EL185" s="695"/>
      <c r="EM185" s="695"/>
      <c r="EN185" s="695"/>
      <c r="EO185" s="695"/>
      <c r="EP185" s="695"/>
      <c r="EQ185" s="695"/>
      <c r="ER185" s="695"/>
      <c r="ES185" s="695"/>
      <c r="ET185" s="695"/>
      <c r="EU185" s="695"/>
      <c r="EV185" s="695"/>
      <c r="EW185" s="695"/>
      <c r="EX185" s="695"/>
      <c r="EY185" s="695"/>
      <c r="EZ185" s="695"/>
      <c r="FA185" s="695"/>
      <c r="FB185" s="695"/>
      <c r="FC185" s="695"/>
      <c r="FD185" s="695"/>
      <c r="FE185" s="695"/>
      <c r="FF185" s="695"/>
      <c r="FG185" s="695"/>
      <c r="FH185" s="695"/>
      <c r="FI185" s="695"/>
      <c r="FJ185" s="695"/>
      <c r="FK185" s="695"/>
      <c r="FL185" s="695"/>
      <c r="FM185" s="695"/>
      <c r="FN185" s="695"/>
      <c r="FO185" s="695"/>
      <c r="FP185" s="695"/>
      <c r="FQ185" s="695"/>
      <c r="FR185" s="695"/>
      <c r="FS185" s="695"/>
      <c r="FT185" s="695"/>
      <c r="FU185" s="695"/>
      <c r="FV185" s="695"/>
      <c r="FW185" s="695"/>
      <c r="FX185" s="695"/>
      <c r="FY185" s="695"/>
      <c r="FZ185" s="695"/>
      <c r="GA185" s="695"/>
      <c r="GB185" s="695"/>
      <c r="GC185" s="695"/>
      <c r="GD185" s="695"/>
      <c r="GE185" s="695"/>
      <c r="GF185" s="695"/>
      <c r="GG185" s="695"/>
      <c r="GH185" s="695"/>
      <c r="GI185" s="695"/>
      <c r="GJ185" s="695"/>
      <c r="GK185" s="695"/>
      <c r="GL185" s="695"/>
      <c r="GM185" s="695"/>
      <c r="GN185" s="695"/>
    </row>
    <row r="186" spans="1:196" s="35" customFormat="1" ht="14.4">
      <c r="A186" s="695"/>
      <c r="B186" s="695"/>
      <c r="C186" s="693"/>
      <c r="D186" s="693"/>
      <c r="E186" s="693"/>
      <c r="F186" s="699"/>
      <c r="G186" s="695"/>
      <c r="H186" s="695"/>
      <c r="I186" s="695"/>
      <c r="J186" s="695"/>
      <c r="S186" s="695"/>
      <c r="T186" s="695"/>
      <c r="U186" s="695"/>
      <c r="V186" s="695"/>
      <c r="W186" s="695"/>
      <c r="X186" s="695"/>
      <c r="Y186" s="695"/>
      <c r="Z186" s="695"/>
      <c r="AA186" s="695"/>
      <c r="AB186" s="695"/>
      <c r="AC186" s="695"/>
      <c r="AD186" s="695"/>
      <c r="AE186" s="695"/>
      <c r="AF186" s="695"/>
      <c r="AG186" s="695"/>
      <c r="AH186" s="695"/>
      <c r="AI186" s="695"/>
      <c r="AJ186" s="695"/>
      <c r="AK186" s="695"/>
      <c r="AL186" s="695"/>
      <c r="AM186" s="695"/>
      <c r="AN186" s="695"/>
      <c r="AO186" s="695"/>
      <c r="AP186" s="695"/>
      <c r="AQ186" s="695"/>
      <c r="AR186" s="695"/>
      <c r="AS186" s="695"/>
      <c r="AT186" s="695"/>
      <c r="AU186" s="695"/>
      <c r="AV186" s="695"/>
      <c r="AW186" s="695"/>
      <c r="AX186" s="695"/>
      <c r="AY186" s="695"/>
      <c r="AZ186" s="695"/>
      <c r="BA186" s="695"/>
      <c r="BB186" s="695"/>
      <c r="BC186" s="695"/>
      <c r="BD186" s="695"/>
      <c r="BE186" s="695"/>
      <c r="BF186" s="695"/>
      <c r="BG186" s="695"/>
      <c r="BH186" s="695"/>
      <c r="BI186" s="695"/>
      <c r="BJ186" s="695"/>
      <c r="BK186" s="695"/>
      <c r="BL186" s="695"/>
      <c r="BM186" s="695"/>
      <c r="BN186" s="695"/>
      <c r="BO186" s="695"/>
      <c r="BP186" s="695"/>
      <c r="BQ186" s="695"/>
      <c r="BR186" s="695"/>
      <c r="BS186" s="695"/>
      <c r="BT186" s="695"/>
      <c r="BU186" s="695"/>
      <c r="BV186" s="695"/>
      <c r="BW186" s="695"/>
      <c r="BX186" s="695"/>
      <c r="BY186" s="695"/>
      <c r="BZ186" s="695"/>
      <c r="CA186" s="695"/>
      <c r="CB186" s="695"/>
      <c r="CC186" s="695"/>
      <c r="CD186" s="695"/>
      <c r="CE186" s="695"/>
      <c r="CF186" s="695"/>
      <c r="CG186" s="695"/>
      <c r="CH186" s="695"/>
      <c r="CI186" s="695"/>
      <c r="CJ186" s="695"/>
      <c r="CK186" s="695"/>
      <c r="CL186" s="695"/>
      <c r="CM186" s="695"/>
      <c r="CN186" s="695"/>
      <c r="CO186" s="695"/>
      <c r="CP186" s="695"/>
      <c r="CQ186" s="695"/>
      <c r="CR186" s="695"/>
      <c r="CS186" s="695"/>
      <c r="CT186" s="695"/>
      <c r="CU186" s="695"/>
      <c r="CV186" s="695"/>
      <c r="CW186" s="695"/>
      <c r="CX186" s="695"/>
      <c r="CY186" s="695"/>
      <c r="CZ186" s="695"/>
      <c r="DA186" s="695"/>
      <c r="DB186" s="695"/>
      <c r="DC186" s="695"/>
      <c r="DD186" s="695"/>
      <c r="DE186" s="695"/>
      <c r="DF186" s="695"/>
      <c r="DG186" s="695"/>
      <c r="DH186" s="695"/>
      <c r="DI186" s="695"/>
      <c r="DJ186" s="695"/>
      <c r="DK186" s="695"/>
      <c r="DL186" s="695"/>
      <c r="DM186" s="695"/>
      <c r="DN186" s="695"/>
      <c r="DO186" s="695"/>
      <c r="DP186" s="695"/>
      <c r="DQ186" s="695"/>
      <c r="DR186" s="695"/>
      <c r="DS186" s="695"/>
      <c r="DT186" s="695"/>
      <c r="DU186" s="695"/>
      <c r="DV186" s="695"/>
      <c r="DW186" s="695"/>
      <c r="DX186" s="695"/>
      <c r="DY186" s="695"/>
      <c r="DZ186" s="695"/>
      <c r="EA186" s="695"/>
      <c r="EB186" s="695"/>
      <c r="EC186" s="695"/>
      <c r="ED186" s="695"/>
      <c r="EE186" s="695"/>
      <c r="EF186" s="695"/>
      <c r="EG186" s="695"/>
      <c r="EH186" s="695"/>
      <c r="EI186" s="695"/>
      <c r="EJ186" s="695"/>
      <c r="EK186" s="695"/>
      <c r="EL186" s="695"/>
      <c r="EM186" s="695"/>
      <c r="EN186" s="695"/>
      <c r="EO186" s="695"/>
      <c r="EP186" s="695"/>
      <c r="EQ186" s="695"/>
      <c r="ER186" s="695"/>
      <c r="ES186" s="695"/>
      <c r="ET186" s="695"/>
      <c r="EU186" s="695"/>
      <c r="EV186" s="695"/>
      <c r="EW186" s="695"/>
      <c r="EX186" s="695"/>
      <c r="EY186" s="695"/>
      <c r="EZ186" s="695"/>
      <c r="FA186" s="695"/>
      <c r="FB186" s="695"/>
      <c r="FC186" s="695"/>
      <c r="FD186" s="695"/>
      <c r="FE186" s="695"/>
      <c r="FF186" s="695"/>
      <c r="FG186" s="695"/>
      <c r="FH186" s="695"/>
      <c r="FI186" s="695"/>
      <c r="FJ186" s="695"/>
      <c r="FK186" s="695"/>
      <c r="FL186" s="695"/>
      <c r="FM186" s="695"/>
      <c r="FN186" s="695"/>
      <c r="FO186" s="695"/>
      <c r="FP186" s="695"/>
      <c r="FQ186" s="695"/>
      <c r="FR186" s="695"/>
      <c r="FS186" s="695"/>
      <c r="FT186" s="695"/>
      <c r="FU186" s="695"/>
      <c r="FV186" s="695"/>
      <c r="FW186" s="695"/>
      <c r="FX186" s="695"/>
      <c r="FY186" s="695"/>
      <c r="FZ186" s="695"/>
      <c r="GA186" s="695"/>
      <c r="GB186" s="695"/>
      <c r="GC186" s="695"/>
      <c r="GD186" s="695"/>
      <c r="GE186" s="695"/>
      <c r="GF186" s="695"/>
      <c r="GG186" s="695"/>
      <c r="GH186" s="695"/>
      <c r="GI186" s="695"/>
      <c r="GJ186" s="695"/>
      <c r="GK186" s="695"/>
      <c r="GL186" s="695"/>
      <c r="GM186" s="695"/>
      <c r="GN186" s="695"/>
    </row>
    <row r="187" spans="1:196" s="35" customFormat="1" ht="14.4">
      <c r="A187" s="695"/>
      <c r="B187" s="695"/>
      <c r="C187" s="693"/>
      <c r="D187" s="693"/>
      <c r="E187" s="693"/>
      <c r="F187" s="699"/>
      <c r="G187" s="695"/>
      <c r="H187" s="695"/>
      <c r="I187" s="695"/>
      <c r="J187" s="695"/>
      <c r="S187" s="695"/>
      <c r="T187" s="695"/>
      <c r="U187" s="695"/>
      <c r="V187" s="695"/>
      <c r="W187" s="695"/>
      <c r="X187" s="695"/>
      <c r="Y187" s="695"/>
      <c r="Z187" s="695"/>
      <c r="AA187" s="695"/>
      <c r="AB187" s="695"/>
      <c r="AC187" s="695"/>
      <c r="AD187" s="695"/>
      <c r="AE187" s="695"/>
      <c r="AF187" s="695"/>
      <c r="AG187" s="695"/>
      <c r="AH187" s="695"/>
      <c r="AI187" s="695"/>
      <c r="AJ187" s="695"/>
      <c r="AK187" s="695"/>
      <c r="AL187" s="695"/>
      <c r="AM187" s="695"/>
      <c r="AN187" s="695"/>
      <c r="AO187" s="695"/>
      <c r="AP187" s="695"/>
      <c r="AQ187" s="695"/>
      <c r="AR187" s="695"/>
      <c r="AS187" s="695"/>
      <c r="AT187" s="695"/>
      <c r="AU187" s="695"/>
      <c r="AV187" s="695"/>
      <c r="AW187" s="695"/>
      <c r="AX187" s="695"/>
      <c r="AY187" s="695"/>
      <c r="AZ187" s="695"/>
      <c r="BA187" s="695"/>
      <c r="BB187" s="695"/>
      <c r="BC187" s="695"/>
      <c r="BD187" s="695"/>
      <c r="BE187" s="695"/>
      <c r="BF187" s="695"/>
      <c r="BG187" s="695"/>
      <c r="BH187" s="695"/>
      <c r="BI187" s="695"/>
      <c r="BJ187" s="695"/>
      <c r="BK187" s="695"/>
      <c r="BL187" s="695"/>
      <c r="BM187" s="695"/>
      <c r="BN187" s="695"/>
      <c r="BO187" s="695"/>
      <c r="BP187" s="695"/>
      <c r="BQ187" s="695"/>
      <c r="BR187" s="695"/>
      <c r="BS187" s="695"/>
      <c r="BT187" s="695"/>
      <c r="BU187" s="695"/>
      <c r="BV187" s="695"/>
      <c r="BW187" s="695"/>
      <c r="BX187" s="695"/>
      <c r="BY187" s="695"/>
      <c r="BZ187" s="695"/>
      <c r="CA187" s="695"/>
      <c r="CB187" s="695"/>
      <c r="CC187" s="695"/>
      <c r="CD187" s="695"/>
      <c r="CE187" s="695"/>
      <c r="CF187" s="695"/>
      <c r="CG187" s="695"/>
      <c r="CH187" s="695"/>
      <c r="CI187" s="695"/>
      <c r="CJ187" s="695"/>
      <c r="CK187" s="695"/>
      <c r="CL187" s="695"/>
      <c r="CM187" s="695"/>
      <c r="CN187" s="695"/>
      <c r="CO187" s="695"/>
      <c r="CP187" s="695"/>
      <c r="CQ187" s="695"/>
      <c r="CR187" s="695"/>
      <c r="CS187" s="695"/>
      <c r="CT187" s="695"/>
      <c r="CU187" s="695"/>
      <c r="CV187" s="695"/>
      <c r="CW187" s="695"/>
      <c r="CX187" s="695"/>
      <c r="CY187" s="695"/>
      <c r="CZ187" s="695"/>
      <c r="DA187" s="695"/>
      <c r="DB187" s="695"/>
      <c r="DC187" s="695"/>
      <c r="DD187" s="695"/>
      <c r="DE187" s="695"/>
      <c r="DF187" s="695"/>
      <c r="DG187" s="695"/>
      <c r="DH187" s="695"/>
      <c r="DI187" s="695"/>
      <c r="DJ187" s="695"/>
      <c r="DK187" s="695"/>
      <c r="DL187" s="695"/>
      <c r="DM187" s="695"/>
      <c r="DN187" s="695"/>
      <c r="DO187" s="695"/>
      <c r="DP187" s="695"/>
      <c r="DQ187" s="695"/>
      <c r="DR187" s="695"/>
      <c r="DS187" s="695"/>
      <c r="DT187" s="695"/>
      <c r="DU187" s="695"/>
      <c r="DV187" s="695"/>
      <c r="DW187" s="695"/>
      <c r="DX187" s="695"/>
      <c r="DY187" s="695"/>
      <c r="DZ187" s="695"/>
      <c r="EA187" s="695"/>
      <c r="EB187" s="695"/>
      <c r="EC187" s="695"/>
      <c r="ED187" s="695"/>
      <c r="EE187" s="695"/>
      <c r="EF187" s="695"/>
      <c r="EG187" s="695"/>
      <c r="EH187" s="695"/>
      <c r="EI187" s="695"/>
      <c r="EJ187" s="695"/>
      <c r="EK187" s="695"/>
      <c r="EL187" s="695"/>
      <c r="EM187" s="695"/>
      <c r="EN187" s="695"/>
      <c r="EO187" s="695"/>
      <c r="EP187" s="695"/>
      <c r="EQ187" s="695"/>
      <c r="ER187" s="695"/>
      <c r="ES187" s="695"/>
      <c r="ET187" s="695"/>
      <c r="EU187" s="695"/>
      <c r="EV187" s="695"/>
      <c r="EW187" s="695"/>
      <c r="EX187" s="695"/>
      <c r="EY187" s="695"/>
      <c r="EZ187" s="695"/>
      <c r="FA187" s="695"/>
      <c r="FB187" s="695"/>
      <c r="FC187" s="695"/>
      <c r="FD187" s="695"/>
      <c r="FE187" s="695"/>
      <c r="FF187" s="695"/>
      <c r="FG187" s="695"/>
      <c r="FH187" s="695"/>
      <c r="FI187" s="695"/>
      <c r="FJ187" s="695"/>
      <c r="FK187" s="695"/>
      <c r="FL187" s="695"/>
      <c r="FM187" s="695"/>
      <c r="FN187" s="695"/>
      <c r="FO187" s="695"/>
      <c r="FP187" s="695"/>
      <c r="FQ187" s="695"/>
      <c r="FR187" s="695"/>
      <c r="FS187" s="695"/>
      <c r="FT187" s="695"/>
      <c r="FU187" s="695"/>
      <c r="FV187" s="695"/>
      <c r="FW187" s="695"/>
      <c r="FX187" s="695"/>
      <c r="FY187" s="695"/>
      <c r="FZ187" s="695"/>
      <c r="GA187" s="695"/>
      <c r="GB187" s="695"/>
      <c r="GC187" s="695"/>
      <c r="GD187" s="695"/>
      <c r="GE187" s="695"/>
      <c r="GF187" s="695"/>
      <c r="GG187" s="695"/>
      <c r="GH187" s="695"/>
      <c r="GI187" s="695"/>
      <c r="GJ187" s="695"/>
      <c r="GK187" s="695"/>
      <c r="GL187" s="695"/>
      <c r="GM187" s="695"/>
      <c r="GN187" s="695"/>
    </row>
    <row r="188" spans="1:196" s="35" customFormat="1" ht="14.4">
      <c r="A188" s="695"/>
      <c r="B188" s="695"/>
      <c r="C188" s="693"/>
      <c r="D188" s="693"/>
      <c r="E188" s="693"/>
      <c r="F188" s="699"/>
      <c r="G188" s="695"/>
      <c r="H188" s="695"/>
      <c r="I188" s="695"/>
      <c r="J188" s="695"/>
      <c r="S188" s="695"/>
      <c r="T188" s="695"/>
      <c r="U188" s="695"/>
      <c r="V188" s="695"/>
      <c r="W188" s="695"/>
      <c r="X188" s="695"/>
      <c r="Y188" s="695"/>
      <c r="Z188" s="695"/>
      <c r="AA188" s="695"/>
      <c r="AB188" s="695"/>
      <c r="AC188" s="695"/>
      <c r="AD188" s="695"/>
      <c r="AE188" s="695"/>
      <c r="AF188" s="695"/>
      <c r="AG188" s="695"/>
      <c r="AH188" s="695"/>
      <c r="AI188" s="695"/>
      <c r="AJ188" s="695"/>
      <c r="AK188" s="695"/>
      <c r="AL188" s="695"/>
      <c r="AM188" s="695"/>
      <c r="AN188" s="695"/>
      <c r="AO188" s="695"/>
      <c r="AP188" s="695"/>
      <c r="AQ188" s="695"/>
      <c r="AR188" s="695"/>
      <c r="AS188" s="695"/>
      <c r="AT188" s="695"/>
      <c r="AU188" s="695"/>
      <c r="AV188" s="695"/>
      <c r="AW188" s="695"/>
      <c r="AX188" s="695"/>
      <c r="AY188" s="695"/>
      <c r="AZ188" s="695"/>
      <c r="BA188" s="695"/>
      <c r="BB188" s="695"/>
      <c r="BC188" s="695"/>
      <c r="BD188" s="695"/>
      <c r="BE188" s="695"/>
      <c r="BF188" s="695"/>
      <c r="BG188" s="695"/>
      <c r="BH188" s="695"/>
      <c r="BI188" s="695"/>
      <c r="BJ188" s="695"/>
      <c r="BK188" s="695"/>
      <c r="BL188" s="695"/>
      <c r="BM188" s="695"/>
      <c r="BN188" s="695"/>
      <c r="BO188" s="695"/>
      <c r="BP188" s="695"/>
      <c r="BQ188" s="695"/>
      <c r="BR188" s="695"/>
      <c r="BS188" s="695"/>
      <c r="BT188" s="695"/>
      <c r="BU188" s="695"/>
      <c r="BV188" s="695"/>
      <c r="BW188" s="695"/>
      <c r="BX188" s="695"/>
      <c r="BY188" s="695"/>
      <c r="BZ188" s="695"/>
      <c r="CA188" s="695"/>
      <c r="CB188" s="695"/>
      <c r="CC188" s="695"/>
      <c r="CD188" s="695"/>
      <c r="CE188" s="695"/>
      <c r="CF188" s="695"/>
      <c r="CG188" s="695"/>
      <c r="CH188" s="695"/>
      <c r="CI188" s="695"/>
      <c r="CJ188" s="695"/>
      <c r="CK188" s="695"/>
      <c r="CL188" s="695"/>
      <c r="CM188" s="695"/>
      <c r="CN188" s="695"/>
      <c r="CO188" s="695"/>
      <c r="CP188" s="695"/>
      <c r="CQ188" s="695"/>
      <c r="CR188" s="695"/>
      <c r="CS188" s="695"/>
      <c r="CT188" s="695"/>
      <c r="CU188" s="695"/>
      <c r="CV188" s="695"/>
      <c r="CW188" s="695"/>
      <c r="CX188" s="695"/>
      <c r="CY188" s="695"/>
      <c r="CZ188" s="695"/>
      <c r="DA188" s="695"/>
      <c r="DB188" s="695"/>
      <c r="DC188" s="695"/>
      <c r="DD188" s="695"/>
      <c r="DE188" s="695"/>
      <c r="DF188" s="695"/>
      <c r="DG188" s="695"/>
      <c r="DH188" s="695"/>
      <c r="DI188" s="695"/>
      <c r="DJ188" s="695"/>
      <c r="DK188" s="695"/>
      <c r="DL188" s="695"/>
      <c r="DM188" s="695"/>
      <c r="DN188" s="695"/>
      <c r="DO188" s="695"/>
      <c r="DP188" s="695"/>
      <c r="DQ188" s="695"/>
      <c r="DR188" s="695"/>
      <c r="DS188" s="695"/>
      <c r="DT188" s="695"/>
      <c r="DU188" s="695"/>
      <c r="DV188" s="695"/>
      <c r="DW188" s="695"/>
      <c r="DX188" s="695"/>
      <c r="DY188" s="695"/>
      <c r="DZ188" s="695"/>
      <c r="EA188" s="695"/>
      <c r="EB188" s="695"/>
      <c r="EC188" s="695"/>
      <c r="ED188" s="695"/>
      <c r="EE188" s="695"/>
      <c r="EF188" s="695"/>
      <c r="EG188" s="695"/>
      <c r="EH188" s="695"/>
      <c r="EI188" s="695"/>
      <c r="EJ188" s="695"/>
      <c r="EK188" s="695"/>
      <c r="EL188" s="695"/>
      <c r="EM188" s="695"/>
      <c r="EN188" s="695"/>
      <c r="EO188" s="695"/>
      <c r="EP188" s="695"/>
      <c r="EQ188" s="695"/>
      <c r="ER188" s="695"/>
      <c r="ES188" s="695"/>
      <c r="ET188" s="695"/>
      <c r="EU188" s="695"/>
      <c r="EV188" s="695"/>
      <c r="EW188" s="695"/>
      <c r="EX188" s="695"/>
      <c r="EY188" s="695"/>
      <c r="EZ188" s="695"/>
      <c r="FA188" s="695"/>
      <c r="FB188" s="695"/>
      <c r="FC188" s="695"/>
      <c r="FD188" s="695"/>
      <c r="FE188" s="695"/>
      <c r="FF188" s="695"/>
      <c r="FG188" s="695"/>
      <c r="FH188" s="695"/>
      <c r="FI188" s="695"/>
      <c r="FJ188" s="695"/>
      <c r="FK188" s="695"/>
      <c r="FL188" s="695"/>
      <c r="FM188" s="695"/>
      <c r="FN188" s="695"/>
      <c r="FO188" s="695"/>
      <c r="FP188" s="695"/>
      <c r="FQ188" s="695"/>
      <c r="FR188" s="695"/>
      <c r="FS188" s="695"/>
      <c r="FT188" s="695"/>
      <c r="FU188" s="695"/>
      <c r="FV188" s="695"/>
      <c r="FW188" s="695"/>
      <c r="FX188" s="695"/>
      <c r="FY188" s="695"/>
      <c r="FZ188" s="695"/>
      <c r="GA188" s="695"/>
      <c r="GB188" s="695"/>
      <c r="GC188" s="695"/>
      <c r="GD188" s="695"/>
      <c r="GE188" s="695"/>
      <c r="GF188" s="695"/>
      <c r="GG188" s="695"/>
      <c r="GH188" s="695"/>
      <c r="GI188" s="695"/>
      <c r="GJ188" s="695"/>
      <c r="GK188" s="695"/>
      <c r="GL188" s="695"/>
      <c r="GM188" s="695"/>
      <c r="GN188" s="695"/>
    </row>
    <row r="189" spans="1:196" s="35" customFormat="1" ht="14.4">
      <c r="A189" s="695"/>
      <c r="B189" s="695"/>
      <c r="C189" s="693"/>
      <c r="D189" s="693"/>
      <c r="E189" s="693"/>
      <c r="F189" s="699"/>
      <c r="G189" s="695"/>
      <c r="H189" s="695"/>
      <c r="I189" s="695"/>
      <c r="J189" s="695"/>
      <c r="S189" s="695"/>
      <c r="T189" s="695"/>
      <c r="U189" s="695"/>
      <c r="V189" s="695"/>
      <c r="W189" s="695"/>
      <c r="X189" s="695"/>
      <c r="Y189" s="695"/>
      <c r="Z189" s="695"/>
      <c r="AA189" s="695"/>
      <c r="AB189" s="695"/>
      <c r="AC189" s="695"/>
      <c r="AD189" s="695"/>
      <c r="AE189" s="695"/>
      <c r="AF189" s="695"/>
      <c r="AG189" s="695"/>
      <c r="AH189" s="695"/>
      <c r="AI189" s="695"/>
      <c r="AJ189" s="695"/>
      <c r="AK189" s="695"/>
      <c r="AL189" s="695"/>
      <c r="AM189" s="695"/>
      <c r="AN189" s="695"/>
      <c r="AO189" s="695"/>
      <c r="AP189" s="695"/>
      <c r="AQ189" s="695"/>
      <c r="AR189" s="695"/>
      <c r="AS189" s="695"/>
      <c r="AT189" s="695"/>
      <c r="AU189" s="695"/>
      <c r="AV189" s="695"/>
      <c r="AW189" s="695"/>
      <c r="AX189" s="695"/>
      <c r="AY189" s="695"/>
      <c r="AZ189" s="695"/>
      <c r="BA189" s="695"/>
      <c r="BB189" s="695"/>
      <c r="BC189" s="695"/>
      <c r="BD189" s="695"/>
      <c r="BE189" s="695"/>
      <c r="BF189" s="695"/>
      <c r="BG189" s="695"/>
      <c r="BH189" s="695"/>
      <c r="BI189" s="695"/>
      <c r="BJ189" s="695"/>
      <c r="BK189" s="695"/>
      <c r="BL189" s="695"/>
      <c r="BM189" s="695"/>
      <c r="BN189" s="695"/>
      <c r="BO189" s="695"/>
      <c r="BP189" s="695"/>
      <c r="BQ189" s="695"/>
      <c r="BR189" s="695"/>
      <c r="BS189" s="695"/>
      <c r="BT189" s="695"/>
      <c r="BU189" s="695"/>
      <c r="BV189" s="695"/>
      <c r="BW189" s="695"/>
      <c r="BX189" s="695"/>
      <c r="BY189" s="695"/>
      <c r="BZ189" s="695"/>
      <c r="CA189" s="695"/>
      <c r="CB189" s="695"/>
      <c r="CC189" s="695"/>
      <c r="CD189" s="695"/>
      <c r="CE189" s="695"/>
      <c r="CF189" s="695"/>
      <c r="CG189" s="695"/>
      <c r="CH189" s="695"/>
      <c r="CI189" s="695"/>
      <c r="CJ189" s="695"/>
      <c r="CK189" s="695"/>
      <c r="CL189" s="695"/>
      <c r="CM189" s="695"/>
      <c r="CN189" s="695"/>
      <c r="CO189" s="695"/>
      <c r="CP189" s="695"/>
      <c r="CQ189" s="695"/>
      <c r="CR189" s="695"/>
      <c r="CS189" s="695"/>
      <c r="CT189" s="695"/>
      <c r="CU189" s="695"/>
      <c r="CV189" s="695"/>
      <c r="CW189" s="695"/>
      <c r="CX189" s="695"/>
      <c r="CY189" s="695"/>
      <c r="CZ189" s="695"/>
      <c r="DA189" s="695"/>
      <c r="DB189" s="695"/>
      <c r="DC189" s="695"/>
      <c r="DD189" s="695"/>
      <c r="DE189" s="695"/>
      <c r="DF189" s="695"/>
      <c r="DG189" s="695"/>
      <c r="DH189" s="695"/>
      <c r="DI189" s="695"/>
      <c r="DJ189" s="695"/>
      <c r="DK189" s="695"/>
      <c r="DL189" s="695"/>
      <c r="DM189" s="695"/>
      <c r="DN189" s="695"/>
      <c r="DO189" s="695"/>
      <c r="DP189" s="695"/>
      <c r="DQ189" s="695"/>
      <c r="DR189" s="695"/>
      <c r="DS189" s="695"/>
      <c r="DT189" s="695"/>
      <c r="DU189" s="695"/>
      <c r="DV189" s="695"/>
      <c r="DW189" s="695"/>
      <c r="DX189" s="695"/>
      <c r="DY189" s="695"/>
      <c r="DZ189" s="695"/>
      <c r="EA189" s="695"/>
      <c r="EB189" s="695"/>
      <c r="EC189" s="695"/>
      <c r="ED189" s="695"/>
      <c r="EE189" s="695"/>
      <c r="EF189" s="695"/>
      <c r="EG189" s="695"/>
      <c r="EH189" s="695"/>
      <c r="EI189" s="695"/>
      <c r="EJ189" s="695"/>
      <c r="EK189" s="695"/>
      <c r="EL189" s="695"/>
      <c r="EM189" s="695"/>
      <c r="EN189" s="695"/>
      <c r="EO189" s="695"/>
      <c r="EP189" s="695"/>
      <c r="EQ189" s="695"/>
      <c r="ER189" s="695"/>
      <c r="ES189" s="695"/>
      <c r="ET189" s="695"/>
      <c r="EU189" s="695"/>
      <c r="EV189" s="695"/>
      <c r="EW189" s="695"/>
      <c r="EX189" s="695"/>
      <c r="EY189" s="695"/>
      <c r="EZ189" s="695"/>
      <c r="FA189" s="695"/>
      <c r="FB189" s="695"/>
      <c r="FC189" s="695"/>
      <c r="FD189" s="695"/>
      <c r="FE189" s="695"/>
      <c r="FF189" s="695"/>
      <c r="FG189" s="695"/>
      <c r="FH189" s="695"/>
      <c r="FI189" s="695"/>
      <c r="FJ189" s="695"/>
      <c r="FK189" s="695"/>
      <c r="FL189" s="695"/>
      <c r="FM189" s="695"/>
      <c r="FN189" s="695"/>
      <c r="FO189" s="695"/>
      <c r="FP189" s="695"/>
      <c r="FQ189" s="695"/>
      <c r="FR189" s="695"/>
      <c r="FS189" s="695"/>
      <c r="FT189" s="695"/>
      <c r="FU189" s="695"/>
      <c r="FV189" s="695"/>
      <c r="FW189" s="695"/>
      <c r="FX189" s="695"/>
      <c r="FY189" s="695"/>
      <c r="FZ189" s="695"/>
      <c r="GA189" s="695"/>
      <c r="GB189" s="695"/>
      <c r="GC189" s="695"/>
      <c r="GD189" s="695"/>
      <c r="GE189" s="695"/>
      <c r="GF189" s="695"/>
      <c r="GG189" s="695"/>
      <c r="GH189" s="695"/>
      <c r="GI189" s="695"/>
      <c r="GJ189" s="695"/>
      <c r="GK189" s="695"/>
      <c r="GL189" s="695"/>
      <c r="GM189" s="695"/>
      <c r="GN189" s="695"/>
    </row>
    <row r="190" spans="1:196" s="35" customFormat="1" ht="14.4">
      <c r="A190" s="695"/>
      <c r="B190" s="695"/>
      <c r="C190" s="693"/>
      <c r="D190" s="693"/>
      <c r="E190" s="693"/>
      <c r="F190" s="699"/>
      <c r="G190" s="695"/>
      <c r="H190" s="695"/>
      <c r="I190" s="695"/>
      <c r="J190" s="695"/>
      <c r="S190" s="695"/>
      <c r="T190" s="695"/>
      <c r="U190" s="695"/>
      <c r="V190" s="695"/>
      <c r="W190" s="695"/>
      <c r="X190" s="695"/>
      <c r="Y190" s="695"/>
      <c r="Z190" s="695"/>
      <c r="AA190" s="695"/>
      <c r="AB190" s="695"/>
      <c r="AC190" s="695"/>
      <c r="AD190" s="695"/>
      <c r="AE190" s="695"/>
      <c r="AF190" s="695"/>
      <c r="AG190" s="695"/>
      <c r="AH190" s="695"/>
      <c r="AI190" s="695"/>
      <c r="AJ190" s="695"/>
      <c r="AK190" s="695"/>
      <c r="AL190" s="695"/>
      <c r="AM190" s="695"/>
      <c r="AN190" s="695"/>
      <c r="AO190" s="695"/>
      <c r="AP190" s="695"/>
      <c r="AQ190" s="695"/>
      <c r="AR190" s="695"/>
      <c r="AS190" s="695"/>
      <c r="AT190" s="695"/>
      <c r="AU190" s="695"/>
      <c r="AV190" s="695"/>
      <c r="AW190" s="695"/>
      <c r="AX190" s="695"/>
      <c r="AY190" s="695"/>
      <c r="AZ190" s="695"/>
      <c r="BA190" s="695"/>
      <c r="BB190" s="695"/>
      <c r="BC190" s="695"/>
      <c r="BD190" s="695"/>
      <c r="BE190" s="695"/>
      <c r="BF190" s="695"/>
      <c r="BG190" s="695"/>
      <c r="BH190" s="695"/>
      <c r="BI190" s="695"/>
      <c r="BJ190" s="695"/>
      <c r="BK190" s="695"/>
      <c r="BL190" s="695"/>
      <c r="BM190" s="695"/>
      <c r="BN190" s="695"/>
      <c r="BO190" s="695"/>
      <c r="BP190" s="695"/>
      <c r="BQ190" s="695"/>
      <c r="BR190" s="695"/>
      <c r="BS190" s="695"/>
      <c r="BT190" s="695"/>
      <c r="BU190" s="695"/>
      <c r="BV190" s="695"/>
      <c r="BW190" s="695"/>
      <c r="BX190" s="695"/>
      <c r="BY190" s="695"/>
      <c r="BZ190" s="695"/>
      <c r="CA190" s="695"/>
      <c r="CB190" s="695"/>
      <c r="CC190" s="695"/>
      <c r="CD190" s="695"/>
      <c r="CE190" s="695"/>
      <c r="CF190" s="695"/>
      <c r="CG190" s="695"/>
      <c r="CH190" s="695"/>
      <c r="CI190" s="695"/>
      <c r="CJ190" s="695"/>
      <c r="CK190" s="695"/>
      <c r="CL190" s="695"/>
      <c r="CM190" s="695"/>
      <c r="CN190" s="695"/>
      <c r="CO190" s="695"/>
      <c r="CP190" s="695"/>
      <c r="CQ190" s="695"/>
      <c r="CR190" s="695"/>
      <c r="CS190" s="695"/>
      <c r="CT190" s="695"/>
      <c r="CU190" s="695"/>
      <c r="CV190" s="695"/>
      <c r="CW190" s="695"/>
      <c r="CX190" s="695"/>
      <c r="CY190" s="695"/>
      <c r="CZ190" s="695"/>
      <c r="DA190" s="695"/>
      <c r="DB190" s="695"/>
      <c r="DC190" s="695"/>
      <c r="DD190" s="695"/>
      <c r="DE190" s="695"/>
      <c r="DF190" s="695"/>
      <c r="DG190" s="695"/>
      <c r="DH190" s="695"/>
      <c r="DI190" s="695"/>
      <c r="DJ190" s="695"/>
      <c r="DK190" s="695"/>
      <c r="DL190" s="695"/>
      <c r="DM190" s="695"/>
      <c r="DN190" s="695"/>
      <c r="DO190" s="695"/>
      <c r="DP190" s="695"/>
      <c r="DQ190" s="695"/>
      <c r="DR190" s="695"/>
      <c r="DS190" s="695"/>
      <c r="DT190" s="695"/>
      <c r="DU190" s="695"/>
      <c r="DV190" s="695"/>
      <c r="DW190" s="695"/>
      <c r="DX190" s="695"/>
      <c r="DY190" s="695"/>
      <c r="DZ190" s="695"/>
      <c r="EA190" s="695"/>
      <c r="EB190" s="695"/>
      <c r="EC190" s="695"/>
      <c r="ED190" s="695"/>
      <c r="EE190" s="695"/>
      <c r="EF190" s="695"/>
      <c r="EG190" s="695"/>
      <c r="EH190" s="695"/>
      <c r="EI190" s="695"/>
      <c r="EJ190" s="695"/>
      <c r="EK190" s="695"/>
      <c r="EL190" s="695"/>
      <c r="EM190" s="695"/>
      <c r="EN190" s="695"/>
      <c r="EO190" s="695"/>
      <c r="EP190" s="695"/>
      <c r="EQ190" s="695"/>
      <c r="ER190" s="695"/>
      <c r="ES190" s="695"/>
      <c r="ET190" s="695"/>
      <c r="EU190" s="695"/>
      <c r="EV190" s="695"/>
      <c r="EW190" s="695"/>
      <c r="EX190" s="695"/>
      <c r="EY190" s="695"/>
      <c r="EZ190" s="695"/>
      <c r="FA190" s="695"/>
      <c r="FB190" s="695"/>
      <c r="FC190" s="695"/>
      <c r="FD190" s="695"/>
      <c r="FE190" s="695"/>
      <c r="FF190" s="695"/>
      <c r="FG190" s="695"/>
      <c r="FH190" s="695"/>
      <c r="FI190" s="695"/>
      <c r="FJ190" s="695"/>
      <c r="FK190" s="695"/>
      <c r="FL190" s="695"/>
      <c r="FM190" s="695"/>
      <c r="FN190" s="695"/>
      <c r="FO190" s="695"/>
      <c r="FP190" s="695"/>
      <c r="FQ190" s="695"/>
      <c r="FR190" s="695"/>
      <c r="FS190" s="695"/>
      <c r="FT190" s="695"/>
      <c r="FU190" s="695"/>
      <c r="FV190" s="695"/>
      <c r="FW190" s="695"/>
      <c r="FX190" s="695"/>
      <c r="FY190" s="695"/>
      <c r="FZ190" s="695"/>
      <c r="GA190" s="695"/>
      <c r="GB190" s="695"/>
      <c r="GC190" s="695"/>
      <c r="GD190" s="695"/>
      <c r="GE190" s="695"/>
      <c r="GF190" s="695"/>
      <c r="GG190" s="695"/>
      <c r="GH190" s="695"/>
      <c r="GI190" s="695"/>
      <c r="GJ190" s="695"/>
      <c r="GK190" s="695"/>
      <c r="GL190" s="695"/>
      <c r="GM190" s="695"/>
      <c r="GN190" s="695"/>
    </row>
    <row r="191" spans="1:196" s="35" customFormat="1" ht="14.4">
      <c r="A191" s="695"/>
      <c r="B191" s="695"/>
      <c r="C191" s="693"/>
      <c r="D191" s="693"/>
      <c r="E191" s="693"/>
      <c r="F191" s="699"/>
      <c r="G191" s="695"/>
      <c r="H191" s="695"/>
      <c r="I191" s="695"/>
      <c r="J191" s="695"/>
      <c r="S191" s="695"/>
      <c r="T191" s="695"/>
      <c r="U191" s="695"/>
      <c r="V191" s="695"/>
      <c r="W191" s="695"/>
      <c r="X191" s="695"/>
      <c r="Y191" s="695"/>
      <c r="Z191" s="695"/>
      <c r="AA191" s="695"/>
      <c r="AB191" s="695"/>
      <c r="AC191" s="695"/>
      <c r="AD191" s="695"/>
      <c r="AE191" s="695"/>
      <c r="AF191" s="695"/>
      <c r="AG191" s="695"/>
      <c r="AH191" s="695"/>
      <c r="AI191" s="695"/>
      <c r="AJ191" s="695"/>
      <c r="AK191" s="695"/>
      <c r="AL191" s="695"/>
      <c r="AM191" s="695"/>
      <c r="AN191" s="695"/>
      <c r="AO191" s="695"/>
      <c r="AP191" s="695"/>
      <c r="AQ191" s="695"/>
      <c r="AR191" s="695"/>
      <c r="AS191" s="695"/>
      <c r="AT191" s="695"/>
      <c r="AU191" s="695"/>
      <c r="AV191" s="695"/>
      <c r="AW191" s="695"/>
      <c r="AX191" s="695"/>
      <c r="AY191" s="695"/>
      <c r="AZ191" s="695"/>
      <c r="BA191" s="695"/>
      <c r="BB191" s="695"/>
      <c r="BC191" s="695"/>
      <c r="BD191" s="695"/>
      <c r="BE191" s="695"/>
      <c r="BF191" s="695"/>
      <c r="BG191" s="695"/>
      <c r="BH191" s="695"/>
      <c r="BI191" s="695"/>
      <c r="BJ191" s="695"/>
      <c r="BK191" s="695"/>
      <c r="BL191" s="695"/>
      <c r="BM191" s="695"/>
      <c r="BN191" s="695"/>
      <c r="BO191" s="695"/>
      <c r="BP191" s="695"/>
      <c r="BQ191" s="695"/>
      <c r="BR191" s="695"/>
      <c r="BS191" s="695"/>
      <c r="BT191" s="695"/>
      <c r="BU191" s="695"/>
      <c r="BV191" s="695"/>
      <c r="BW191" s="695"/>
      <c r="BX191" s="695"/>
      <c r="BY191" s="695"/>
      <c r="BZ191" s="695"/>
      <c r="CA191" s="695"/>
      <c r="CB191" s="695"/>
      <c r="CC191" s="695"/>
      <c r="CD191" s="695"/>
      <c r="CE191" s="695"/>
      <c r="CF191" s="695"/>
      <c r="CG191" s="695"/>
      <c r="CH191" s="695"/>
      <c r="CI191" s="695"/>
      <c r="CJ191" s="695"/>
      <c r="CK191" s="695"/>
      <c r="CL191" s="695"/>
      <c r="CM191" s="695"/>
      <c r="CN191" s="695"/>
      <c r="CO191" s="695"/>
      <c r="CP191" s="695"/>
      <c r="CQ191" s="695"/>
      <c r="CR191" s="695"/>
      <c r="CS191" s="695"/>
      <c r="CT191" s="695"/>
      <c r="CU191" s="695"/>
      <c r="CV191" s="695"/>
      <c r="CW191" s="695"/>
      <c r="CX191" s="695"/>
      <c r="CY191" s="695"/>
      <c r="CZ191" s="695"/>
      <c r="DA191" s="695"/>
      <c r="DB191" s="695"/>
      <c r="DC191" s="695"/>
      <c r="DD191" s="695"/>
      <c r="DE191" s="695"/>
      <c r="DF191" s="695"/>
      <c r="DG191" s="695"/>
      <c r="DH191" s="695"/>
      <c r="DI191" s="695"/>
      <c r="DJ191" s="695"/>
      <c r="DK191" s="695"/>
      <c r="DL191" s="695"/>
      <c r="DM191" s="695"/>
      <c r="DN191" s="695"/>
      <c r="DO191" s="695"/>
      <c r="DP191" s="695"/>
      <c r="DQ191" s="695"/>
      <c r="DR191" s="695"/>
      <c r="DS191" s="695"/>
      <c r="DT191" s="695"/>
      <c r="DU191" s="695"/>
      <c r="DV191" s="695"/>
      <c r="DW191" s="695"/>
      <c r="DX191" s="695"/>
      <c r="DY191" s="695"/>
      <c r="DZ191" s="695"/>
      <c r="EA191" s="695"/>
      <c r="EB191" s="695"/>
      <c r="EC191" s="695"/>
      <c r="ED191" s="695"/>
      <c r="EE191" s="695"/>
      <c r="EF191" s="695"/>
      <c r="EG191" s="695"/>
      <c r="EH191" s="695"/>
      <c r="EI191" s="695"/>
      <c r="EJ191" s="695"/>
      <c r="EK191" s="695"/>
      <c r="EL191" s="695"/>
      <c r="EM191" s="695"/>
      <c r="EN191" s="695"/>
      <c r="EO191" s="695"/>
      <c r="EP191" s="695"/>
      <c r="EQ191" s="695"/>
      <c r="ER191" s="695"/>
      <c r="ES191" s="695"/>
      <c r="ET191" s="695"/>
      <c r="EU191" s="695"/>
      <c r="EV191" s="695"/>
      <c r="EW191" s="695"/>
      <c r="EX191" s="695"/>
      <c r="EY191" s="695"/>
      <c r="EZ191" s="695"/>
      <c r="FA191" s="695"/>
      <c r="FB191" s="695"/>
      <c r="FC191" s="695"/>
      <c r="FD191" s="695"/>
      <c r="FE191" s="695"/>
      <c r="FF191" s="695"/>
      <c r="FG191" s="695"/>
      <c r="FH191" s="695"/>
      <c r="FI191" s="695"/>
      <c r="FJ191" s="695"/>
      <c r="FK191" s="695"/>
      <c r="FL191" s="695"/>
      <c r="FM191" s="695"/>
      <c r="FN191" s="695"/>
      <c r="FO191" s="695"/>
      <c r="FP191" s="695"/>
      <c r="FQ191" s="695"/>
      <c r="FR191" s="695"/>
      <c r="FS191" s="695"/>
      <c r="FT191" s="695"/>
      <c r="FU191" s="695"/>
      <c r="FV191" s="695"/>
      <c r="FW191" s="695"/>
      <c r="FX191" s="695"/>
      <c r="FY191" s="695"/>
      <c r="FZ191" s="695"/>
      <c r="GA191" s="695"/>
      <c r="GB191" s="695"/>
      <c r="GC191" s="695"/>
      <c r="GD191" s="695"/>
      <c r="GE191" s="695"/>
      <c r="GF191" s="695"/>
      <c r="GG191" s="695"/>
      <c r="GH191" s="695"/>
      <c r="GI191" s="695"/>
      <c r="GJ191" s="695"/>
      <c r="GK191" s="695"/>
      <c r="GL191" s="695"/>
      <c r="GM191" s="695"/>
      <c r="GN191" s="695"/>
    </row>
    <row r="192" spans="1:196" s="35" customFormat="1" ht="14.4">
      <c r="A192" s="695"/>
      <c r="B192" s="695"/>
      <c r="C192" s="693"/>
      <c r="D192" s="693"/>
      <c r="E192" s="693"/>
      <c r="F192" s="699"/>
      <c r="G192" s="695"/>
      <c r="H192" s="695"/>
      <c r="I192" s="695"/>
      <c r="J192" s="695"/>
      <c r="S192" s="695"/>
      <c r="T192" s="695"/>
      <c r="U192" s="695"/>
      <c r="V192" s="695"/>
      <c r="W192" s="695"/>
      <c r="X192" s="695"/>
      <c r="Y192" s="695"/>
      <c r="Z192" s="695"/>
      <c r="AA192" s="695"/>
      <c r="AB192" s="695"/>
      <c r="AC192" s="695"/>
      <c r="AD192" s="695"/>
      <c r="AE192" s="695"/>
      <c r="AF192" s="695"/>
      <c r="AG192" s="695"/>
      <c r="AH192" s="695"/>
      <c r="AI192" s="695"/>
      <c r="AJ192" s="695"/>
      <c r="AK192" s="695"/>
      <c r="AL192" s="695"/>
      <c r="AM192" s="695"/>
      <c r="AN192" s="695"/>
      <c r="AO192" s="695"/>
      <c r="AP192" s="695"/>
      <c r="AQ192" s="695"/>
      <c r="AR192" s="695"/>
      <c r="AS192" s="695"/>
      <c r="AT192" s="695"/>
      <c r="AU192" s="695"/>
      <c r="AV192" s="695"/>
      <c r="AW192" s="695"/>
      <c r="AX192" s="695"/>
      <c r="AY192" s="695"/>
      <c r="AZ192" s="695"/>
      <c r="BA192" s="695"/>
      <c r="BB192" s="695"/>
      <c r="BC192" s="695"/>
      <c r="BD192" s="695"/>
      <c r="BE192" s="695"/>
      <c r="BF192" s="695"/>
      <c r="BG192" s="695"/>
      <c r="BH192" s="695"/>
      <c r="BI192" s="695"/>
      <c r="BJ192" s="695"/>
      <c r="BK192" s="695"/>
      <c r="BL192" s="695"/>
      <c r="BM192" s="695"/>
      <c r="BN192" s="695"/>
      <c r="BO192" s="695"/>
      <c r="BP192" s="695"/>
      <c r="BQ192" s="695"/>
      <c r="BR192" s="695"/>
      <c r="BS192" s="695"/>
      <c r="BT192" s="695"/>
      <c r="BU192" s="695"/>
      <c r="BV192" s="695"/>
      <c r="BW192" s="695"/>
      <c r="BX192" s="695"/>
      <c r="BY192" s="695"/>
      <c r="BZ192" s="695"/>
      <c r="CA192" s="695"/>
      <c r="CB192" s="695"/>
      <c r="CC192" s="695"/>
      <c r="CD192" s="695"/>
      <c r="CE192" s="695"/>
      <c r="CF192" s="695"/>
      <c r="CG192" s="695"/>
      <c r="CH192" s="695"/>
      <c r="CI192" s="695"/>
      <c r="CJ192" s="695"/>
      <c r="CK192" s="695"/>
      <c r="CL192" s="695"/>
      <c r="CM192" s="695"/>
      <c r="CN192" s="695"/>
      <c r="CO192" s="695"/>
      <c r="CP192" s="695"/>
      <c r="CQ192" s="695"/>
      <c r="CR192" s="695"/>
      <c r="CS192" s="695"/>
      <c r="CT192" s="695"/>
      <c r="CU192" s="695"/>
      <c r="CV192" s="695"/>
      <c r="CW192" s="695"/>
      <c r="CX192" s="695"/>
      <c r="CY192" s="695"/>
      <c r="CZ192" s="695"/>
      <c r="DA192" s="695"/>
      <c r="DB192" s="695"/>
      <c r="DC192" s="695"/>
      <c r="DD192" s="695"/>
      <c r="DE192" s="695"/>
      <c r="DF192" s="695"/>
      <c r="DG192" s="695"/>
      <c r="DH192" s="695"/>
      <c r="DI192" s="695"/>
      <c r="DJ192" s="695"/>
      <c r="DK192" s="695"/>
      <c r="DL192" s="695"/>
      <c r="DM192" s="695"/>
      <c r="DN192" s="695"/>
      <c r="DO192" s="695"/>
      <c r="DP192" s="695"/>
      <c r="DQ192" s="695"/>
      <c r="DR192" s="695"/>
      <c r="DS192" s="695"/>
      <c r="DT192" s="695"/>
      <c r="DU192" s="695"/>
      <c r="DV192" s="695"/>
      <c r="DW192" s="695"/>
      <c r="DX192" s="695"/>
      <c r="DY192" s="695"/>
      <c r="DZ192" s="695"/>
      <c r="EA192" s="695"/>
      <c r="EB192" s="695"/>
      <c r="EC192" s="695"/>
      <c r="ED192" s="695"/>
      <c r="EE192" s="695"/>
      <c r="EF192" s="695"/>
      <c r="EG192" s="695"/>
      <c r="EH192" s="695"/>
      <c r="EI192" s="695"/>
      <c r="EJ192" s="695"/>
      <c r="EK192" s="695"/>
      <c r="EL192" s="695"/>
      <c r="EM192" s="695"/>
      <c r="EN192" s="695"/>
      <c r="EO192" s="695"/>
      <c r="EP192" s="695"/>
      <c r="EQ192" s="695"/>
      <c r="ER192" s="695"/>
      <c r="ES192" s="695"/>
      <c r="ET192" s="695"/>
      <c r="EU192" s="695"/>
      <c r="EV192" s="695"/>
      <c r="EW192" s="695"/>
      <c r="EX192" s="695"/>
      <c r="EY192" s="695"/>
      <c r="EZ192" s="695"/>
      <c r="FA192" s="695"/>
      <c r="FB192" s="695"/>
      <c r="FC192" s="695"/>
      <c r="FD192" s="695"/>
      <c r="FE192" s="695"/>
      <c r="FF192" s="695"/>
      <c r="FG192" s="695"/>
      <c r="FH192" s="695"/>
      <c r="FI192" s="695"/>
      <c r="FJ192" s="695"/>
      <c r="FK192" s="695"/>
      <c r="FL192" s="695"/>
      <c r="FM192" s="695"/>
      <c r="FN192" s="695"/>
      <c r="FO192" s="695"/>
      <c r="FP192" s="695"/>
      <c r="FQ192" s="695"/>
      <c r="FR192" s="695"/>
      <c r="FS192" s="695"/>
      <c r="FT192" s="695"/>
      <c r="FU192" s="695"/>
      <c r="FV192" s="695"/>
      <c r="FW192" s="695"/>
      <c r="FX192" s="695"/>
      <c r="FY192" s="695"/>
      <c r="FZ192" s="695"/>
      <c r="GA192" s="695"/>
      <c r="GB192" s="695"/>
      <c r="GC192" s="695"/>
      <c r="GD192" s="695"/>
      <c r="GE192" s="695"/>
      <c r="GF192" s="695"/>
      <c r="GG192" s="695"/>
      <c r="GH192" s="695"/>
      <c r="GI192" s="695"/>
      <c r="GJ192" s="695"/>
      <c r="GK192" s="695"/>
      <c r="GL192" s="695"/>
      <c r="GM192" s="695"/>
      <c r="GN192" s="695"/>
    </row>
    <row r="193" spans="1:196" s="35" customFormat="1" ht="14.4">
      <c r="A193" s="695"/>
      <c r="B193" s="695"/>
      <c r="C193" s="693"/>
      <c r="D193" s="693"/>
      <c r="E193" s="693"/>
      <c r="F193" s="699"/>
      <c r="G193" s="695"/>
      <c r="H193" s="695"/>
      <c r="I193" s="695"/>
      <c r="J193" s="695"/>
      <c r="S193" s="695"/>
      <c r="T193" s="695"/>
      <c r="U193" s="695"/>
      <c r="V193" s="695"/>
      <c r="W193" s="695"/>
      <c r="X193" s="695"/>
      <c r="Y193" s="695"/>
      <c r="Z193" s="695"/>
      <c r="AA193" s="695"/>
      <c r="AB193" s="695"/>
      <c r="AC193" s="695"/>
      <c r="AD193" s="695"/>
      <c r="AE193" s="695"/>
      <c r="AF193" s="695"/>
      <c r="AG193" s="695"/>
      <c r="AH193" s="695"/>
      <c r="AI193" s="695"/>
      <c r="AJ193" s="695"/>
      <c r="AK193" s="695"/>
      <c r="AL193" s="695"/>
      <c r="AM193" s="695"/>
      <c r="AN193" s="695"/>
      <c r="AO193" s="695"/>
      <c r="AP193" s="695"/>
      <c r="AQ193" s="695"/>
      <c r="AR193" s="695"/>
      <c r="AS193" s="695"/>
      <c r="AT193" s="695"/>
      <c r="AU193" s="695"/>
      <c r="AV193" s="695"/>
      <c r="AW193" s="695"/>
      <c r="AX193" s="695"/>
      <c r="AY193" s="695"/>
      <c r="AZ193" s="695"/>
      <c r="BA193" s="695"/>
      <c r="BB193" s="695"/>
      <c r="BC193" s="695"/>
      <c r="BD193" s="695"/>
      <c r="BE193" s="695"/>
      <c r="BF193" s="695"/>
      <c r="BG193" s="695"/>
      <c r="BH193" s="695"/>
      <c r="BI193" s="695"/>
      <c r="BJ193" s="695"/>
      <c r="BK193" s="695"/>
      <c r="BL193" s="695"/>
      <c r="BM193" s="695"/>
      <c r="BN193" s="695"/>
      <c r="BO193" s="695"/>
      <c r="BP193" s="695"/>
      <c r="BQ193" s="695"/>
      <c r="BR193" s="695"/>
      <c r="BS193" s="695"/>
      <c r="BT193" s="695"/>
      <c r="BU193" s="695"/>
      <c r="BV193" s="695"/>
      <c r="BW193" s="695"/>
      <c r="BX193" s="695"/>
      <c r="BY193" s="695"/>
      <c r="BZ193" s="695"/>
      <c r="CA193" s="695"/>
      <c r="CB193" s="695"/>
      <c r="CC193" s="695"/>
      <c r="CD193" s="695"/>
      <c r="CE193" s="695"/>
      <c r="CF193" s="695"/>
      <c r="CG193" s="695"/>
      <c r="CH193" s="695"/>
      <c r="CI193" s="695"/>
      <c r="CJ193" s="695"/>
      <c r="CK193" s="695"/>
      <c r="CL193" s="695"/>
      <c r="CM193" s="695"/>
      <c r="CN193" s="695"/>
      <c r="CO193" s="695"/>
      <c r="CP193" s="695"/>
      <c r="CQ193" s="695"/>
      <c r="CR193" s="695"/>
      <c r="CS193" s="695"/>
      <c r="CT193" s="695"/>
      <c r="CU193" s="695"/>
      <c r="CV193" s="695"/>
      <c r="CW193" s="695"/>
      <c r="CX193" s="695"/>
      <c r="CY193" s="695"/>
      <c r="CZ193" s="695"/>
      <c r="DA193" s="695"/>
      <c r="DB193" s="695"/>
      <c r="DC193" s="695"/>
      <c r="DD193" s="695"/>
      <c r="DE193" s="695"/>
      <c r="DF193" s="695"/>
      <c r="DG193" s="695"/>
      <c r="DH193" s="695"/>
      <c r="DI193" s="695"/>
      <c r="DJ193" s="695"/>
      <c r="DK193" s="695"/>
      <c r="DL193" s="695"/>
      <c r="DM193" s="695"/>
      <c r="DN193" s="695"/>
      <c r="DO193" s="695"/>
      <c r="DP193" s="695"/>
      <c r="DQ193" s="695"/>
      <c r="DR193" s="695"/>
      <c r="DS193" s="695"/>
      <c r="DT193" s="695"/>
      <c r="DU193" s="695"/>
      <c r="DV193" s="695"/>
      <c r="DW193" s="695"/>
      <c r="DX193" s="695"/>
      <c r="DY193" s="695"/>
      <c r="DZ193" s="695"/>
      <c r="EA193" s="695"/>
      <c r="EB193" s="695"/>
      <c r="EC193" s="695"/>
      <c r="ED193" s="695"/>
      <c r="EE193" s="695"/>
      <c r="EF193" s="695"/>
      <c r="EG193" s="695"/>
      <c r="EH193" s="695"/>
      <c r="EI193" s="695"/>
      <c r="EJ193" s="695"/>
      <c r="EK193" s="695"/>
      <c r="EL193" s="695"/>
      <c r="EM193" s="695"/>
      <c r="EN193" s="695"/>
      <c r="EO193" s="695"/>
      <c r="EP193" s="695"/>
      <c r="EQ193" s="695"/>
      <c r="ER193" s="695"/>
      <c r="ES193" s="695"/>
      <c r="ET193" s="695"/>
      <c r="EU193" s="695"/>
      <c r="EV193" s="695"/>
      <c r="EW193" s="695"/>
      <c r="EX193" s="695"/>
      <c r="EY193" s="695"/>
      <c r="EZ193" s="695"/>
      <c r="FA193" s="695"/>
      <c r="FB193" s="695"/>
      <c r="FC193" s="695"/>
      <c r="FD193" s="695"/>
      <c r="FE193" s="695"/>
      <c r="FF193" s="695"/>
      <c r="FG193" s="695"/>
      <c r="FH193" s="695"/>
      <c r="FI193" s="695"/>
      <c r="FJ193" s="695"/>
      <c r="FK193" s="695"/>
      <c r="FL193" s="695"/>
      <c r="FM193" s="695"/>
      <c r="FN193" s="695"/>
      <c r="FO193" s="695"/>
      <c r="FP193" s="695"/>
      <c r="FQ193" s="695"/>
      <c r="FR193" s="695"/>
      <c r="FS193" s="695"/>
      <c r="FT193" s="695"/>
      <c r="FU193" s="695"/>
      <c r="FV193" s="695"/>
      <c r="FW193" s="695"/>
      <c r="FX193" s="695"/>
      <c r="FY193" s="695"/>
      <c r="FZ193" s="695"/>
      <c r="GA193" s="695"/>
      <c r="GB193" s="695"/>
      <c r="GC193" s="695"/>
      <c r="GD193" s="695"/>
      <c r="GE193" s="695"/>
      <c r="GF193" s="695"/>
      <c r="GG193" s="695"/>
      <c r="GH193" s="695"/>
      <c r="GI193" s="695"/>
      <c r="GJ193" s="695"/>
      <c r="GK193" s="695"/>
      <c r="GL193" s="695"/>
      <c r="GM193" s="695"/>
      <c r="GN193" s="695"/>
    </row>
    <row r="194" spans="1:196" s="35" customFormat="1" ht="14.4">
      <c r="A194" s="695"/>
      <c r="B194" s="695"/>
      <c r="C194" s="693"/>
      <c r="D194" s="693"/>
      <c r="E194" s="693"/>
      <c r="F194" s="699"/>
      <c r="G194" s="695"/>
      <c r="H194" s="695"/>
      <c r="I194" s="695"/>
      <c r="J194" s="695"/>
      <c r="S194" s="695"/>
      <c r="T194" s="695"/>
      <c r="U194" s="695"/>
      <c r="V194" s="695"/>
      <c r="W194" s="695"/>
      <c r="X194" s="695"/>
      <c r="Y194" s="695"/>
      <c r="Z194" s="695"/>
      <c r="AA194" s="695"/>
      <c r="AB194" s="695"/>
      <c r="AC194" s="695"/>
      <c r="AD194" s="695"/>
      <c r="AE194" s="695"/>
      <c r="AF194" s="695"/>
      <c r="AG194" s="695"/>
      <c r="AH194" s="695"/>
      <c r="AI194" s="695"/>
      <c r="AJ194" s="695"/>
      <c r="AK194" s="695"/>
      <c r="AL194" s="695"/>
      <c r="AM194" s="695"/>
      <c r="AN194" s="695"/>
      <c r="AO194" s="695"/>
      <c r="AP194" s="695"/>
      <c r="AQ194" s="695"/>
      <c r="AR194" s="695"/>
      <c r="AS194" s="695"/>
      <c r="AT194" s="695"/>
      <c r="AU194" s="695"/>
      <c r="AV194" s="695"/>
      <c r="AW194" s="695"/>
      <c r="AX194" s="695"/>
      <c r="AY194" s="695"/>
      <c r="AZ194" s="695"/>
      <c r="BA194" s="695"/>
      <c r="BB194" s="695"/>
      <c r="BC194" s="695"/>
      <c r="BD194" s="695"/>
      <c r="BE194" s="695"/>
      <c r="BF194" s="695"/>
      <c r="BG194" s="695"/>
      <c r="BH194" s="695"/>
      <c r="BI194" s="695"/>
      <c r="BJ194" s="695"/>
      <c r="BK194" s="695"/>
      <c r="BL194" s="695"/>
      <c r="BM194" s="695"/>
      <c r="BN194" s="695"/>
      <c r="BO194" s="695"/>
      <c r="BP194" s="695"/>
      <c r="BQ194" s="695"/>
      <c r="BR194" s="695"/>
      <c r="BS194" s="695"/>
      <c r="BT194" s="695"/>
      <c r="BU194" s="695"/>
      <c r="BV194" s="695"/>
      <c r="BW194" s="695"/>
      <c r="BX194" s="695"/>
      <c r="BY194" s="695"/>
      <c r="BZ194" s="695"/>
      <c r="CA194" s="695"/>
      <c r="CB194" s="695"/>
      <c r="CC194" s="695"/>
      <c r="CD194" s="695"/>
      <c r="CE194" s="695"/>
      <c r="CF194" s="695"/>
      <c r="CG194" s="695"/>
      <c r="CH194" s="695"/>
      <c r="CI194" s="695"/>
      <c r="CJ194" s="695"/>
      <c r="CK194" s="695"/>
      <c r="CL194" s="695"/>
      <c r="CM194" s="695"/>
      <c r="CN194" s="695"/>
      <c r="CO194" s="695"/>
      <c r="CP194" s="695"/>
      <c r="CQ194" s="695"/>
      <c r="CR194" s="695"/>
      <c r="CS194" s="695"/>
      <c r="CT194" s="695"/>
      <c r="CU194" s="695"/>
      <c r="CV194" s="695"/>
      <c r="CW194" s="695"/>
      <c r="CX194" s="695"/>
      <c r="CY194" s="695"/>
      <c r="CZ194" s="695"/>
      <c r="DA194" s="695"/>
      <c r="DB194" s="695"/>
      <c r="DC194" s="695"/>
      <c r="DD194" s="695"/>
      <c r="DE194" s="695"/>
      <c r="DF194" s="695"/>
      <c r="DG194" s="695"/>
      <c r="DH194" s="695"/>
      <c r="DI194" s="695"/>
      <c r="DJ194" s="695"/>
      <c r="DK194" s="695"/>
      <c r="DL194" s="695"/>
      <c r="DM194" s="695"/>
      <c r="DN194" s="695"/>
      <c r="DO194" s="695"/>
      <c r="DP194" s="695"/>
      <c r="DQ194" s="695"/>
      <c r="DR194" s="695"/>
      <c r="DS194" s="695"/>
      <c r="DT194" s="695"/>
      <c r="DU194" s="695"/>
      <c r="DV194" s="695"/>
      <c r="DW194" s="695"/>
      <c r="DX194" s="695"/>
      <c r="DY194" s="695"/>
      <c r="DZ194" s="695"/>
      <c r="EA194" s="695"/>
      <c r="EB194" s="695"/>
      <c r="EC194" s="695"/>
      <c r="ED194" s="695"/>
      <c r="EE194" s="695"/>
      <c r="EF194" s="695"/>
      <c r="EG194" s="695"/>
      <c r="EH194" s="695"/>
      <c r="EI194" s="695"/>
      <c r="EJ194" s="695"/>
      <c r="EK194" s="695"/>
      <c r="EL194" s="695"/>
      <c r="EM194" s="695"/>
      <c r="EN194" s="695"/>
      <c r="EO194" s="695"/>
      <c r="EP194" s="695"/>
      <c r="EQ194" s="695"/>
      <c r="ER194" s="695"/>
      <c r="ES194" s="695"/>
      <c r="ET194" s="695"/>
      <c r="EU194" s="695"/>
      <c r="EV194" s="695"/>
      <c r="EW194" s="695"/>
      <c r="EX194" s="695"/>
      <c r="EY194" s="695"/>
      <c r="EZ194" s="695"/>
      <c r="FA194" s="695"/>
      <c r="FB194" s="695"/>
      <c r="FC194" s="695"/>
      <c r="FD194" s="695"/>
      <c r="FE194" s="695"/>
      <c r="FF194" s="695"/>
      <c r="FG194" s="695"/>
      <c r="FH194" s="695"/>
      <c r="FI194" s="695"/>
      <c r="FJ194" s="695"/>
      <c r="FK194" s="695"/>
      <c r="FL194" s="695"/>
      <c r="FM194" s="695"/>
      <c r="FN194" s="695"/>
      <c r="FO194" s="695"/>
      <c r="FP194" s="695"/>
      <c r="FQ194" s="695"/>
      <c r="FR194" s="695"/>
      <c r="FS194" s="695"/>
      <c r="FT194" s="695"/>
      <c r="FU194" s="695"/>
      <c r="FV194" s="695"/>
      <c r="FW194" s="695"/>
      <c r="FX194" s="695"/>
      <c r="FY194" s="695"/>
      <c r="FZ194" s="695"/>
      <c r="GA194" s="695"/>
      <c r="GB194" s="695"/>
      <c r="GC194" s="695"/>
      <c r="GD194" s="695"/>
      <c r="GE194" s="695"/>
      <c r="GF194" s="695"/>
      <c r="GG194" s="695"/>
      <c r="GH194" s="695"/>
      <c r="GI194" s="695"/>
      <c r="GJ194" s="695"/>
      <c r="GK194" s="695"/>
      <c r="GL194" s="695"/>
      <c r="GM194" s="695"/>
      <c r="GN194" s="695"/>
    </row>
    <row r="195" spans="1:196" s="35" customFormat="1" ht="14.4">
      <c r="A195" s="695"/>
      <c r="B195" s="695"/>
      <c r="C195" s="693"/>
      <c r="D195" s="693"/>
      <c r="E195" s="693"/>
      <c r="F195" s="699"/>
      <c r="G195" s="695"/>
      <c r="H195" s="695"/>
      <c r="I195" s="695"/>
      <c r="J195" s="695"/>
      <c r="S195" s="695"/>
      <c r="T195" s="695"/>
      <c r="U195" s="695"/>
      <c r="V195" s="695"/>
      <c r="W195" s="695"/>
      <c r="X195" s="695"/>
      <c r="Y195" s="695"/>
      <c r="Z195" s="695"/>
      <c r="AA195" s="695"/>
      <c r="AB195" s="695"/>
      <c r="AC195" s="695"/>
      <c r="AD195" s="695"/>
      <c r="AE195" s="695"/>
      <c r="AF195" s="695"/>
      <c r="AG195" s="695"/>
      <c r="AH195" s="695"/>
      <c r="AI195" s="695"/>
      <c r="AJ195" s="695"/>
      <c r="AK195" s="695"/>
      <c r="AL195" s="695"/>
      <c r="AM195" s="695"/>
      <c r="AN195" s="695"/>
      <c r="AO195" s="695"/>
      <c r="AP195" s="695"/>
      <c r="AQ195" s="695"/>
      <c r="AR195" s="695"/>
      <c r="AS195" s="695"/>
      <c r="AT195" s="695"/>
      <c r="AU195" s="695"/>
      <c r="AV195" s="695"/>
      <c r="AW195" s="695"/>
      <c r="AX195" s="695"/>
      <c r="AY195" s="695"/>
      <c r="AZ195" s="695"/>
      <c r="BA195" s="695"/>
      <c r="BB195" s="695"/>
      <c r="BC195" s="695"/>
      <c r="BD195" s="695"/>
      <c r="BE195" s="695"/>
      <c r="BF195" s="695"/>
      <c r="BG195" s="695"/>
      <c r="BH195" s="695"/>
      <c r="BI195" s="695"/>
      <c r="BJ195" s="695"/>
      <c r="BK195" s="695"/>
      <c r="BL195" s="695"/>
      <c r="BM195" s="695"/>
      <c r="BN195" s="695"/>
      <c r="BO195" s="695"/>
      <c r="BP195" s="695"/>
      <c r="BQ195" s="695"/>
      <c r="BR195" s="695"/>
      <c r="BS195" s="695"/>
      <c r="BT195" s="695"/>
      <c r="BU195" s="695"/>
      <c r="BV195" s="695"/>
      <c r="BW195" s="695"/>
      <c r="BX195" s="695"/>
      <c r="BY195" s="695"/>
      <c r="BZ195" s="695"/>
      <c r="CA195" s="695"/>
      <c r="CB195" s="695"/>
      <c r="CC195" s="695"/>
      <c r="CD195" s="695"/>
      <c r="CE195" s="695"/>
      <c r="CF195" s="695"/>
      <c r="CG195" s="695"/>
      <c r="CH195" s="695"/>
      <c r="CI195" s="695"/>
      <c r="CJ195" s="695"/>
      <c r="CK195" s="695"/>
      <c r="CL195" s="695"/>
      <c r="CM195" s="695"/>
      <c r="CN195" s="695"/>
      <c r="CO195" s="695"/>
      <c r="CP195" s="695"/>
      <c r="CQ195" s="695"/>
      <c r="CR195" s="695"/>
      <c r="CS195" s="695"/>
      <c r="CT195" s="695"/>
      <c r="CU195" s="695"/>
      <c r="CV195" s="695"/>
      <c r="CW195" s="695"/>
      <c r="CX195" s="695"/>
      <c r="CY195" s="695"/>
      <c r="CZ195" s="695"/>
      <c r="DA195" s="695"/>
      <c r="DB195" s="695"/>
      <c r="DC195" s="695"/>
      <c r="DD195" s="695"/>
      <c r="DE195" s="695"/>
      <c r="DF195" s="695"/>
      <c r="DG195" s="695"/>
      <c r="DH195" s="695"/>
      <c r="DI195" s="695"/>
      <c r="DJ195" s="695"/>
      <c r="DK195" s="695"/>
      <c r="DL195" s="695"/>
      <c r="DM195" s="695"/>
      <c r="DN195" s="695"/>
      <c r="DO195" s="695"/>
      <c r="DP195" s="695"/>
      <c r="DQ195" s="695"/>
      <c r="DR195" s="695"/>
      <c r="DS195" s="695"/>
      <c r="DT195" s="695"/>
      <c r="DU195" s="695"/>
      <c r="DV195" s="695"/>
      <c r="DW195" s="695"/>
      <c r="DX195" s="695"/>
      <c r="DY195" s="695"/>
      <c r="DZ195" s="695"/>
      <c r="EA195" s="695"/>
      <c r="EB195" s="695"/>
      <c r="EC195" s="695"/>
      <c r="ED195" s="695"/>
      <c r="EE195" s="695"/>
      <c r="EF195" s="695"/>
      <c r="EG195" s="695"/>
      <c r="EH195" s="695"/>
      <c r="EI195" s="695"/>
      <c r="EJ195" s="695"/>
      <c r="EK195" s="695"/>
      <c r="EL195" s="695"/>
      <c r="EM195" s="695"/>
      <c r="EN195" s="695"/>
      <c r="EO195" s="695"/>
      <c r="EP195" s="695"/>
      <c r="EQ195" s="695"/>
      <c r="ER195" s="695"/>
      <c r="ES195" s="695"/>
      <c r="ET195" s="695"/>
      <c r="EU195" s="695"/>
      <c r="EV195" s="695"/>
      <c r="EW195" s="695"/>
      <c r="EX195" s="695"/>
      <c r="EY195" s="695"/>
      <c r="EZ195" s="695"/>
      <c r="FA195" s="695"/>
      <c r="FB195" s="695"/>
      <c r="FC195" s="695"/>
      <c r="FD195" s="695"/>
      <c r="FE195" s="695"/>
      <c r="FF195" s="695"/>
      <c r="FG195" s="695"/>
      <c r="FH195" s="695"/>
      <c r="FI195" s="695"/>
      <c r="FJ195" s="695"/>
      <c r="FK195" s="695"/>
      <c r="FL195" s="695"/>
      <c r="FM195" s="695"/>
      <c r="FN195" s="695"/>
      <c r="FO195" s="695"/>
      <c r="FP195" s="695"/>
      <c r="FQ195" s="695"/>
      <c r="FR195" s="695"/>
      <c r="FS195" s="695"/>
      <c r="FT195" s="695"/>
      <c r="FU195" s="695"/>
      <c r="FV195" s="695"/>
      <c r="FW195" s="695"/>
      <c r="FX195" s="695"/>
      <c r="FY195" s="695"/>
      <c r="FZ195" s="695"/>
      <c r="GA195" s="695"/>
      <c r="GB195" s="695"/>
      <c r="GC195" s="695"/>
      <c r="GD195" s="695"/>
      <c r="GE195" s="695"/>
      <c r="GF195" s="695"/>
      <c r="GG195" s="695"/>
      <c r="GH195" s="695"/>
      <c r="GI195" s="695"/>
      <c r="GJ195" s="695"/>
      <c r="GK195" s="695"/>
      <c r="GL195" s="695"/>
      <c r="GM195" s="695"/>
      <c r="GN195" s="695"/>
    </row>
    <row r="196" spans="1:196" s="35" customFormat="1" ht="14.4">
      <c r="A196" s="695"/>
      <c r="B196" s="695"/>
      <c r="C196" s="693"/>
      <c r="D196" s="693"/>
      <c r="E196" s="693"/>
      <c r="F196" s="699"/>
      <c r="G196" s="695"/>
      <c r="H196" s="695"/>
      <c r="I196" s="695"/>
      <c r="J196" s="695"/>
      <c r="S196" s="695"/>
      <c r="T196" s="695"/>
      <c r="U196" s="695"/>
      <c r="V196" s="695"/>
      <c r="W196" s="695"/>
      <c r="X196" s="695"/>
      <c r="Y196" s="695"/>
      <c r="Z196" s="695"/>
      <c r="AA196" s="695"/>
      <c r="AB196" s="695"/>
      <c r="AC196" s="695"/>
      <c r="AD196" s="695"/>
      <c r="AE196" s="695"/>
      <c r="AF196" s="695"/>
      <c r="AG196" s="695"/>
      <c r="AH196" s="695"/>
      <c r="AI196" s="695"/>
      <c r="AJ196" s="695"/>
      <c r="AK196" s="695"/>
      <c r="AL196" s="695"/>
      <c r="AM196" s="695"/>
      <c r="AN196" s="695"/>
      <c r="AO196" s="695"/>
      <c r="AP196" s="695"/>
      <c r="AQ196" s="695"/>
      <c r="AR196" s="695"/>
      <c r="AS196" s="695"/>
      <c r="AT196" s="695"/>
      <c r="AU196" s="695"/>
      <c r="AV196" s="695"/>
      <c r="AW196" s="695"/>
      <c r="AX196" s="695"/>
      <c r="AY196" s="695"/>
      <c r="AZ196" s="695"/>
      <c r="BA196" s="695"/>
      <c r="BB196" s="695"/>
      <c r="BC196" s="695"/>
      <c r="BD196" s="695"/>
      <c r="BE196" s="695"/>
      <c r="BF196" s="695"/>
      <c r="BG196" s="695"/>
      <c r="BH196" s="695"/>
      <c r="BI196" s="695"/>
      <c r="BJ196" s="695"/>
      <c r="BK196" s="695"/>
      <c r="BL196" s="695"/>
      <c r="BM196" s="695"/>
      <c r="BN196" s="695"/>
      <c r="BO196" s="695"/>
      <c r="BP196" s="695"/>
      <c r="BQ196" s="695"/>
      <c r="BR196" s="695"/>
      <c r="BS196" s="695"/>
      <c r="BT196" s="695"/>
      <c r="BU196" s="695"/>
      <c r="BV196" s="695"/>
      <c r="BW196" s="695"/>
      <c r="BX196" s="695"/>
      <c r="BY196" s="695"/>
      <c r="BZ196" s="695"/>
      <c r="CA196" s="695"/>
      <c r="CB196" s="695"/>
      <c r="CC196" s="695"/>
      <c r="CD196" s="695"/>
      <c r="CE196" s="695"/>
      <c r="CF196" s="695"/>
      <c r="CG196" s="695"/>
      <c r="CH196" s="695"/>
      <c r="CI196" s="695"/>
      <c r="CJ196" s="695"/>
      <c r="CK196" s="695"/>
      <c r="CL196" s="695"/>
      <c r="CM196" s="695"/>
      <c r="CN196" s="695"/>
      <c r="CO196" s="695"/>
      <c r="CP196" s="695"/>
      <c r="CQ196" s="695"/>
      <c r="CR196" s="695"/>
      <c r="CS196" s="695"/>
      <c r="CT196" s="695"/>
      <c r="CU196" s="695"/>
      <c r="CV196" s="695"/>
      <c r="CW196" s="695"/>
      <c r="CX196" s="695"/>
      <c r="CY196" s="695"/>
      <c r="CZ196" s="695"/>
      <c r="DA196" s="695"/>
      <c r="DB196" s="695"/>
      <c r="DC196" s="695"/>
      <c r="DD196" s="695"/>
      <c r="DE196" s="695"/>
      <c r="DF196" s="695"/>
      <c r="DG196" s="695"/>
      <c r="DH196" s="695"/>
      <c r="DI196" s="695"/>
      <c r="DJ196" s="695"/>
      <c r="DK196" s="695"/>
      <c r="DL196" s="695"/>
      <c r="DM196" s="695"/>
      <c r="DN196" s="695"/>
      <c r="DO196" s="695"/>
      <c r="DP196" s="695"/>
      <c r="DQ196" s="695"/>
      <c r="DR196" s="695"/>
      <c r="DS196" s="695"/>
      <c r="DT196" s="695"/>
      <c r="DU196" s="695"/>
      <c r="DV196" s="695"/>
      <c r="DW196" s="695"/>
      <c r="DX196" s="695"/>
      <c r="DY196" s="695"/>
      <c r="DZ196" s="695"/>
      <c r="EA196" s="695"/>
      <c r="EB196" s="695"/>
      <c r="EC196" s="695"/>
      <c r="ED196" s="695"/>
      <c r="EE196" s="695"/>
      <c r="EF196" s="695"/>
      <c r="EG196" s="695"/>
      <c r="EH196" s="695"/>
      <c r="EI196" s="695"/>
      <c r="EJ196" s="695"/>
      <c r="EK196" s="695"/>
      <c r="EL196" s="695"/>
      <c r="EM196" s="695"/>
      <c r="EN196" s="695"/>
      <c r="EO196" s="695"/>
      <c r="EP196" s="695"/>
      <c r="EQ196" s="695"/>
      <c r="ER196" s="695"/>
      <c r="ES196" s="695"/>
      <c r="ET196" s="695"/>
      <c r="EU196" s="695"/>
      <c r="EV196" s="695"/>
      <c r="EW196" s="695"/>
      <c r="EX196" s="695"/>
      <c r="EY196" s="695"/>
      <c r="EZ196" s="695"/>
      <c r="FA196" s="695"/>
      <c r="FB196" s="695"/>
      <c r="FC196" s="695"/>
      <c r="FD196" s="695"/>
      <c r="FE196" s="695"/>
      <c r="FF196" s="695"/>
      <c r="FG196" s="695"/>
      <c r="FH196" s="695"/>
      <c r="FI196" s="695"/>
      <c r="FJ196" s="695"/>
      <c r="FK196" s="695"/>
      <c r="FL196" s="695"/>
      <c r="FM196" s="695"/>
      <c r="FN196" s="695"/>
      <c r="FO196" s="695"/>
      <c r="FP196" s="695"/>
      <c r="FQ196" s="695"/>
      <c r="FR196" s="695"/>
      <c r="FS196" s="695"/>
      <c r="FT196" s="695"/>
      <c r="FU196" s="695"/>
      <c r="FV196" s="695"/>
      <c r="FW196" s="695"/>
      <c r="FX196" s="695"/>
      <c r="FY196" s="695"/>
      <c r="FZ196" s="695"/>
      <c r="GA196" s="695"/>
      <c r="GB196" s="695"/>
      <c r="GC196" s="695"/>
      <c r="GD196" s="695"/>
      <c r="GE196" s="695"/>
      <c r="GF196" s="695"/>
      <c r="GG196" s="695"/>
      <c r="GH196" s="695"/>
      <c r="GI196" s="695"/>
      <c r="GJ196" s="695"/>
      <c r="GK196" s="695"/>
      <c r="GL196" s="695"/>
      <c r="GM196" s="695"/>
      <c r="GN196" s="695"/>
    </row>
    <row r="197" spans="1:196" s="35" customFormat="1" ht="14.4">
      <c r="A197" s="695"/>
      <c r="B197" s="695"/>
      <c r="C197" s="693"/>
      <c r="D197" s="693"/>
      <c r="E197" s="693"/>
      <c r="F197" s="699"/>
      <c r="G197" s="695"/>
      <c r="H197" s="695"/>
      <c r="I197" s="695"/>
      <c r="J197" s="695"/>
      <c r="S197" s="695"/>
      <c r="T197" s="695"/>
      <c r="U197" s="695"/>
      <c r="V197" s="695"/>
      <c r="W197" s="695"/>
      <c r="X197" s="695"/>
      <c r="Y197" s="695"/>
      <c r="Z197" s="695"/>
      <c r="AA197" s="695"/>
      <c r="AB197" s="695"/>
      <c r="AC197" s="695"/>
      <c r="AD197" s="695"/>
      <c r="AE197" s="695"/>
      <c r="AF197" s="695"/>
      <c r="AG197" s="695"/>
      <c r="AH197" s="695"/>
      <c r="AI197" s="695"/>
      <c r="AJ197" s="695"/>
      <c r="AK197" s="695"/>
      <c r="AL197" s="695"/>
      <c r="AM197" s="695"/>
      <c r="AN197" s="695"/>
      <c r="AO197" s="695"/>
      <c r="AP197" s="695"/>
      <c r="AQ197" s="695"/>
      <c r="AR197" s="695"/>
      <c r="AS197" s="695"/>
      <c r="AT197" s="695"/>
      <c r="AU197" s="695"/>
      <c r="AV197" s="695"/>
      <c r="AW197" s="695"/>
      <c r="AX197" s="695"/>
      <c r="AY197" s="695"/>
      <c r="AZ197" s="695"/>
      <c r="BA197" s="695"/>
      <c r="BB197" s="695"/>
      <c r="BC197" s="695"/>
      <c r="BD197" s="695"/>
      <c r="BE197" s="695"/>
      <c r="BF197" s="695"/>
      <c r="BG197" s="695"/>
      <c r="BH197" s="695"/>
      <c r="BI197" s="695"/>
      <c r="BJ197" s="695"/>
      <c r="BK197" s="695"/>
      <c r="BL197" s="695"/>
      <c r="BM197" s="695"/>
      <c r="BN197" s="695"/>
      <c r="BO197" s="695"/>
      <c r="BP197" s="695"/>
      <c r="BQ197" s="695"/>
      <c r="BR197" s="695"/>
      <c r="BS197" s="695"/>
      <c r="BT197" s="695"/>
      <c r="BU197" s="695"/>
      <c r="BV197" s="695"/>
      <c r="BW197" s="695"/>
      <c r="BX197" s="695"/>
      <c r="BY197" s="695"/>
      <c r="BZ197" s="695"/>
      <c r="CA197" s="695"/>
      <c r="CB197" s="695"/>
      <c r="CC197" s="695"/>
      <c r="CD197" s="695"/>
      <c r="CE197" s="695"/>
      <c r="CF197" s="695"/>
      <c r="CG197" s="695"/>
      <c r="CH197" s="695"/>
      <c r="CI197" s="695"/>
      <c r="CJ197" s="695"/>
      <c r="CK197" s="695"/>
      <c r="CL197" s="695"/>
      <c r="CM197" s="695"/>
      <c r="CN197" s="695"/>
      <c r="CO197" s="695"/>
      <c r="CP197" s="695"/>
      <c r="CQ197" s="695"/>
      <c r="CR197" s="695"/>
      <c r="CS197" s="695"/>
      <c r="CT197" s="695"/>
      <c r="CU197" s="695"/>
      <c r="CV197" s="695"/>
      <c r="CW197" s="695"/>
      <c r="CX197" s="695"/>
      <c r="CY197" s="695"/>
      <c r="CZ197" s="695"/>
      <c r="DA197" s="695"/>
      <c r="DB197" s="695"/>
      <c r="DC197" s="695"/>
      <c r="DD197" s="695"/>
      <c r="DE197" s="695"/>
      <c r="DF197" s="695"/>
      <c r="DG197" s="695"/>
      <c r="DH197" s="695"/>
      <c r="DI197" s="695"/>
      <c r="DJ197" s="695"/>
      <c r="DK197" s="695"/>
      <c r="DL197" s="695"/>
      <c r="DM197" s="695"/>
      <c r="DN197" s="695"/>
      <c r="DO197" s="695"/>
      <c r="DP197" s="695"/>
      <c r="DQ197" s="695"/>
      <c r="DR197" s="695"/>
      <c r="DS197" s="695"/>
      <c r="DT197" s="695"/>
      <c r="DU197" s="695"/>
      <c r="DV197" s="695"/>
      <c r="DW197" s="695"/>
      <c r="DX197" s="695"/>
      <c r="DY197" s="695"/>
      <c r="DZ197" s="695"/>
      <c r="EA197" s="695"/>
      <c r="EB197" s="695"/>
      <c r="EC197" s="695"/>
      <c r="ED197" s="695"/>
      <c r="EE197" s="695"/>
      <c r="EF197" s="695"/>
      <c r="EG197" s="695"/>
      <c r="EH197" s="695"/>
      <c r="EI197" s="695"/>
      <c r="EJ197" s="695"/>
      <c r="EK197" s="695"/>
      <c r="EL197" s="695"/>
      <c r="EM197" s="695"/>
      <c r="EN197" s="695"/>
      <c r="EO197" s="695"/>
      <c r="EP197" s="695"/>
      <c r="EQ197" s="695"/>
      <c r="ER197" s="695"/>
      <c r="ES197" s="695"/>
      <c r="ET197" s="695"/>
      <c r="EU197" s="695"/>
      <c r="EV197" s="695"/>
      <c r="EW197" s="695"/>
      <c r="EX197" s="695"/>
      <c r="EY197" s="695"/>
      <c r="EZ197" s="695"/>
      <c r="FA197" s="695"/>
      <c r="FB197" s="695"/>
      <c r="FC197" s="695"/>
      <c r="FD197" s="695"/>
      <c r="FE197" s="695"/>
      <c r="FF197" s="695"/>
      <c r="FG197" s="695"/>
      <c r="FH197" s="695"/>
      <c r="FI197" s="695"/>
      <c r="FJ197" s="695"/>
      <c r="FK197" s="695"/>
      <c r="FL197" s="695"/>
      <c r="FM197" s="695"/>
      <c r="FN197" s="695"/>
      <c r="FO197" s="695"/>
      <c r="FP197" s="695"/>
      <c r="FQ197" s="695"/>
      <c r="FR197" s="695"/>
      <c r="FS197" s="695"/>
      <c r="FT197" s="695"/>
      <c r="FU197" s="695"/>
      <c r="FV197" s="695"/>
      <c r="FW197" s="695"/>
      <c r="FX197" s="695"/>
      <c r="FY197" s="695"/>
      <c r="FZ197" s="695"/>
      <c r="GA197" s="695"/>
      <c r="GB197" s="695"/>
      <c r="GC197" s="695"/>
      <c r="GD197" s="695"/>
      <c r="GE197" s="695"/>
      <c r="GF197" s="695"/>
      <c r="GG197" s="695"/>
      <c r="GH197" s="695"/>
      <c r="GI197" s="695"/>
      <c r="GJ197" s="695"/>
      <c r="GK197" s="695"/>
      <c r="GL197" s="695"/>
      <c r="GM197" s="695"/>
      <c r="GN197" s="695"/>
    </row>
    <row r="198" spans="1:196" s="35" customFormat="1" ht="14.4">
      <c r="A198" s="695"/>
      <c r="B198" s="695"/>
      <c r="C198" s="693"/>
      <c r="D198" s="693"/>
      <c r="E198" s="693"/>
      <c r="F198" s="699"/>
      <c r="G198" s="695"/>
      <c r="H198" s="695"/>
      <c r="I198" s="695"/>
      <c r="J198" s="695"/>
      <c r="S198" s="695"/>
      <c r="T198" s="695"/>
      <c r="U198" s="695"/>
      <c r="V198" s="695"/>
      <c r="W198" s="695"/>
      <c r="X198" s="695"/>
      <c r="Y198" s="695"/>
      <c r="Z198" s="695"/>
      <c r="AA198" s="695"/>
      <c r="AB198" s="695"/>
      <c r="AC198" s="695"/>
      <c r="AD198" s="695"/>
      <c r="AE198" s="695"/>
      <c r="AF198" s="695"/>
      <c r="AG198" s="695"/>
      <c r="AH198" s="695"/>
      <c r="AI198" s="695"/>
      <c r="AJ198" s="695"/>
      <c r="AK198" s="695"/>
      <c r="AL198" s="695"/>
      <c r="AM198" s="695"/>
      <c r="AN198" s="695"/>
      <c r="AO198" s="695"/>
      <c r="AP198" s="695"/>
      <c r="AQ198" s="695"/>
      <c r="AR198" s="695"/>
      <c r="AS198" s="695"/>
      <c r="AT198" s="695"/>
      <c r="AU198" s="695"/>
      <c r="AV198" s="695"/>
      <c r="AW198" s="695"/>
      <c r="AX198" s="695"/>
      <c r="AY198" s="695"/>
      <c r="AZ198" s="695"/>
      <c r="BA198" s="695"/>
      <c r="BB198" s="695"/>
      <c r="BC198" s="695"/>
      <c r="BD198" s="695"/>
      <c r="BE198" s="695"/>
      <c r="BF198" s="695"/>
      <c r="BG198" s="695"/>
      <c r="BH198" s="695"/>
      <c r="BI198" s="695"/>
      <c r="BJ198" s="695"/>
      <c r="BK198" s="695"/>
      <c r="BL198" s="695"/>
      <c r="BM198" s="695"/>
      <c r="BN198" s="695"/>
      <c r="BO198" s="695"/>
      <c r="BP198" s="695"/>
      <c r="BQ198" s="695"/>
      <c r="BR198" s="695"/>
      <c r="BS198" s="695"/>
      <c r="BT198" s="695"/>
      <c r="BU198" s="695"/>
      <c r="BV198" s="695"/>
      <c r="BW198" s="695"/>
      <c r="BX198" s="695"/>
      <c r="BY198" s="695"/>
      <c r="BZ198" s="695"/>
      <c r="CA198" s="695"/>
      <c r="CB198" s="695"/>
      <c r="CC198" s="695"/>
      <c r="CD198" s="695"/>
      <c r="CE198" s="695"/>
      <c r="CF198" s="695"/>
      <c r="CG198" s="695"/>
      <c r="CH198" s="695"/>
      <c r="CI198" s="695"/>
      <c r="CJ198" s="695"/>
      <c r="CK198" s="695"/>
      <c r="CL198" s="695"/>
      <c r="CM198" s="695"/>
      <c r="CN198" s="695"/>
      <c r="CO198" s="695"/>
      <c r="CP198" s="695"/>
      <c r="CQ198" s="695"/>
      <c r="CR198" s="695"/>
      <c r="CS198" s="695"/>
      <c r="CT198" s="695"/>
      <c r="CU198" s="695"/>
      <c r="CV198" s="695"/>
      <c r="CW198" s="695"/>
      <c r="CX198" s="695"/>
      <c r="CY198" s="695"/>
      <c r="CZ198" s="695"/>
      <c r="DA198" s="695"/>
      <c r="DB198" s="695"/>
      <c r="DC198" s="695"/>
      <c r="DD198" s="695"/>
      <c r="DE198" s="695"/>
      <c r="DF198" s="695"/>
      <c r="DG198" s="695"/>
      <c r="DH198" s="695"/>
      <c r="DI198" s="695"/>
      <c r="DJ198" s="695"/>
      <c r="DK198" s="695"/>
      <c r="DL198" s="695"/>
      <c r="DM198" s="695"/>
      <c r="DN198" s="695"/>
      <c r="DO198" s="695"/>
      <c r="DP198" s="695"/>
      <c r="DQ198" s="695"/>
      <c r="DR198" s="695"/>
      <c r="DS198" s="695"/>
      <c r="DT198" s="695"/>
      <c r="DU198" s="695"/>
      <c r="DV198" s="695"/>
      <c r="DW198" s="695"/>
      <c r="DX198" s="695"/>
      <c r="DY198" s="695"/>
      <c r="DZ198" s="695"/>
      <c r="EA198" s="695"/>
      <c r="EB198" s="695"/>
      <c r="EC198" s="695"/>
      <c r="ED198" s="695"/>
      <c r="EE198" s="695"/>
      <c r="EF198" s="695"/>
      <c r="EG198" s="695"/>
      <c r="EH198" s="695"/>
      <c r="EI198" s="695"/>
      <c r="EJ198" s="695"/>
      <c r="EK198" s="695"/>
      <c r="EL198" s="695"/>
      <c r="EM198" s="695"/>
      <c r="EN198" s="695"/>
      <c r="EO198" s="695"/>
      <c r="EP198" s="695"/>
      <c r="EQ198" s="695"/>
      <c r="ER198" s="695"/>
      <c r="ES198" s="695"/>
      <c r="ET198" s="695"/>
      <c r="EU198" s="695"/>
      <c r="EV198" s="695"/>
      <c r="EW198" s="695"/>
      <c r="EX198" s="695"/>
      <c r="EY198" s="695"/>
      <c r="EZ198" s="695"/>
      <c r="FA198" s="695"/>
      <c r="FB198" s="695"/>
      <c r="FC198" s="695"/>
      <c r="FD198" s="695"/>
      <c r="FE198" s="695"/>
      <c r="FF198" s="695"/>
      <c r="FG198" s="695"/>
      <c r="FH198" s="695"/>
      <c r="FI198" s="695"/>
      <c r="FJ198" s="695"/>
      <c r="FK198" s="695"/>
      <c r="FL198" s="695"/>
      <c r="FM198" s="695"/>
      <c r="FN198" s="695"/>
      <c r="FO198" s="695"/>
      <c r="FP198" s="695"/>
      <c r="FQ198" s="695"/>
      <c r="FR198" s="695"/>
      <c r="FS198" s="695"/>
      <c r="FT198" s="695"/>
      <c r="FU198" s="695"/>
      <c r="FV198" s="695"/>
      <c r="FW198" s="695"/>
      <c r="FX198" s="695"/>
      <c r="FY198" s="695"/>
      <c r="FZ198" s="695"/>
      <c r="GA198" s="695"/>
      <c r="GB198" s="695"/>
      <c r="GC198" s="695"/>
      <c r="GD198" s="695"/>
      <c r="GE198" s="695"/>
      <c r="GF198" s="695"/>
      <c r="GG198" s="695"/>
      <c r="GH198" s="695"/>
      <c r="GI198" s="695"/>
      <c r="GJ198" s="695"/>
      <c r="GK198" s="695"/>
      <c r="GL198" s="695"/>
      <c r="GM198" s="695"/>
      <c r="GN198" s="695"/>
    </row>
    <row r="199" spans="1:196" s="35" customFormat="1" ht="14.4">
      <c r="A199" s="695"/>
      <c r="B199" s="695"/>
      <c r="C199" s="693"/>
      <c r="D199" s="693"/>
      <c r="E199" s="693"/>
      <c r="F199" s="699"/>
      <c r="G199" s="695"/>
      <c r="H199" s="695"/>
      <c r="I199" s="695"/>
      <c r="J199" s="695"/>
      <c r="S199" s="695"/>
      <c r="T199" s="695"/>
      <c r="U199" s="695"/>
      <c r="V199" s="695"/>
      <c r="W199" s="695"/>
      <c r="X199" s="695"/>
      <c r="Y199" s="695"/>
      <c r="Z199" s="695"/>
      <c r="AA199" s="695"/>
      <c r="AB199" s="695"/>
      <c r="AC199" s="695"/>
      <c r="AD199" s="695"/>
      <c r="AE199" s="695"/>
      <c r="AF199" s="695"/>
      <c r="AG199" s="695"/>
      <c r="AH199" s="695"/>
      <c r="AI199" s="695"/>
      <c r="AJ199" s="695"/>
      <c r="AK199" s="695"/>
      <c r="AL199" s="695"/>
      <c r="AM199" s="695"/>
      <c r="AN199" s="695"/>
      <c r="AO199" s="695"/>
      <c r="AP199" s="695"/>
      <c r="AQ199" s="695"/>
      <c r="AR199" s="695"/>
      <c r="AS199" s="695"/>
      <c r="AT199" s="695"/>
      <c r="AU199" s="695"/>
      <c r="AV199" s="695"/>
      <c r="AW199" s="695"/>
      <c r="AX199" s="695"/>
      <c r="AY199" s="695"/>
      <c r="AZ199" s="695"/>
      <c r="BA199" s="695"/>
      <c r="BB199" s="695"/>
      <c r="BC199" s="695"/>
      <c r="BD199" s="695"/>
      <c r="BE199" s="695"/>
      <c r="BF199" s="695"/>
      <c r="BG199" s="695"/>
      <c r="BH199" s="695"/>
      <c r="BI199" s="695"/>
      <c r="BJ199" s="695"/>
      <c r="BK199" s="695"/>
      <c r="BL199" s="695"/>
      <c r="BM199" s="695"/>
      <c r="BN199" s="695"/>
      <c r="BO199" s="695"/>
      <c r="BP199" s="695"/>
      <c r="BQ199" s="695"/>
      <c r="BR199" s="695"/>
      <c r="BS199" s="695"/>
      <c r="BT199" s="695"/>
      <c r="BU199" s="695"/>
      <c r="BV199" s="695"/>
      <c r="BW199" s="695"/>
      <c r="BX199" s="695"/>
      <c r="BY199" s="695"/>
      <c r="BZ199" s="695"/>
      <c r="CA199" s="695"/>
      <c r="CB199" s="695"/>
      <c r="CC199" s="695"/>
      <c r="CD199" s="695"/>
      <c r="CE199" s="695"/>
      <c r="CF199" s="695"/>
      <c r="CG199" s="695"/>
      <c r="CH199" s="695"/>
      <c r="CI199" s="695"/>
      <c r="CJ199" s="695"/>
      <c r="CK199" s="695"/>
      <c r="CL199" s="695"/>
      <c r="CM199" s="695"/>
      <c r="CN199" s="695"/>
      <c r="CO199" s="695"/>
      <c r="CP199" s="695"/>
      <c r="CQ199" s="695"/>
      <c r="CR199" s="695"/>
      <c r="CS199" s="695"/>
      <c r="CT199" s="695"/>
      <c r="CU199" s="695"/>
      <c r="CV199" s="695"/>
      <c r="CW199" s="695"/>
      <c r="CX199" s="695"/>
      <c r="CY199" s="695"/>
      <c r="CZ199" s="695"/>
      <c r="DA199" s="695"/>
      <c r="DB199" s="695"/>
      <c r="DC199" s="695"/>
      <c r="DD199" s="695"/>
      <c r="DE199" s="695"/>
      <c r="DF199" s="695"/>
      <c r="DG199" s="695"/>
      <c r="DH199" s="695"/>
      <c r="DI199" s="695"/>
      <c r="DJ199" s="695"/>
      <c r="DK199" s="695"/>
      <c r="DL199" s="695"/>
      <c r="DM199" s="695"/>
      <c r="DN199" s="695"/>
      <c r="DO199" s="695"/>
      <c r="DP199" s="695"/>
      <c r="DQ199" s="695"/>
      <c r="DR199" s="695"/>
      <c r="DS199" s="695"/>
      <c r="DT199" s="695"/>
      <c r="DU199" s="695"/>
      <c r="DV199" s="695"/>
      <c r="DW199" s="695"/>
      <c r="DX199" s="695"/>
      <c r="DY199" s="695"/>
      <c r="DZ199" s="695"/>
      <c r="EA199" s="695"/>
      <c r="EB199" s="695"/>
      <c r="EC199" s="695"/>
      <c r="ED199" s="695"/>
      <c r="EE199" s="695"/>
      <c r="EF199" s="695"/>
      <c r="EG199" s="695"/>
      <c r="EH199" s="695"/>
      <c r="EI199" s="695"/>
      <c r="EJ199" s="695"/>
      <c r="EK199" s="695"/>
      <c r="EL199" s="695"/>
      <c r="EM199" s="695"/>
      <c r="EN199" s="695"/>
      <c r="EO199" s="695"/>
      <c r="EP199" s="695"/>
      <c r="EQ199" s="695"/>
      <c r="ER199" s="695"/>
      <c r="ES199" s="695"/>
      <c r="ET199" s="695"/>
      <c r="EU199" s="695"/>
      <c r="EV199" s="695"/>
      <c r="EW199" s="695"/>
      <c r="EX199" s="695"/>
      <c r="EY199" s="695"/>
      <c r="EZ199" s="695"/>
      <c r="FA199" s="695"/>
      <c r="FB199" s="695"/>
      <c r="FC199" s="695"/>
      <c r="FD199" s="695"/>
      <c r="FE199" s="695"/>
      <c r="FF199" s="695"/>
      <c r="FG199" s="695"/>
      <c r="FH199" s="695"/>
      <c r="FI199" s="695"/>
      <c r="FJ199" s="695"/>
      <c r="FK199" s="695"/>
      <c r="FL199" s="695"/>
      <c r="FM199" s="695"/>
      <c r="FN199" s="695"/>
      <c r="FO199" s="695"/>
      <c r="FP199" s="695"/>
      <c r="FQ199" s="695"/>
      <c r="FR199" s="695"/>
      <c r="FS199" s="695"/>
      <c r="FT199" s="695"/>
      <c r="FU199" s="695"/>
      <c r="FV199" s="695"/>
      <c r="FW199" s="695"/>
      <c r="FX199" s="695"/>
      <c r="FY199" s="695"/>
      <c r="FZ199" s="695"/>
      <c r="GA199" s="695"/>
      <c r="GB199" s="695"/>
      <c r="GC199" s="695"/>
      <c r="GD199" s="695"/>
      <c r="GE199" s="695"/>
      <c r="GF199" s="695"/>
      <c r="GG199" s="695"/>
      <c r="GH199" s="695"/>
      <c r="GI199" s="695"/>
      <c r="GJ199" s="695"/>
      <c r="GK199" s="695"/>
      <c r="GL199" s="695"/>
      <c r="GM199" s="695"/>
      <c r="GN199" s="695"/>
    </row>
    <row r="200" spans="1:196" s="35" customFormat="1" ht="14.4">
      <c r="A200" s="695"/>
      <c r="B200" s="695"/>
      <c r="C200" s="693"/>
      <c r="D200" s="693"/>
      <c r="E200" s="693"/>
      <c r="F200" s="699"/>
      <c r="G200" s="695"/>
      <c r="H200" s="695"/>
      <c r="I200" s="695"/>
      <c r="J200" s="695"/>
      <c r="S200" s="695"/>
      <c r="T200" s="695"/>
      <c r="U200" s="695"/>
      <c r="V200" s="695"/>
      <c r="W200" s="695"/>
      <c r="X200" s="695"/>
      <c r="Y200" s="695"/>
      <c r="Z200" s="695"/>
      <c r="AA200" s="695"/>
      <c r="AB200" s="695"/>
      <c r="AC200" s="695"/>
      <c r="AD200" s="695"/>
      <c r="AE200" s="695"/>
      <c r="AF200" s="695"/>
      <c r="AG200" s="695"/>
      <c r="AH200" s="695"/>
      <c r="AI200" s="695"/>
      <c r="AJ200" s="695"/>
      <c r="AK200" s="695"/>
      <c r="AL200" s="695"/>
      <c r="AM200" s="695"/>
      <c r="AN200" s="695"/>
      <c r="AO200" s="695"/>
      <c r="AP200" s="695"/>
      <c r="AQ200" s="695"/>
      <c r="AR200" s="695"/>
      <c r="AS200" s="695"/>
      <c r="AT200" s="695"/>
      <c r="AU200" s="695"/>
      <c r="AV200" s="695"/>
      <c r="AW200" s="695"/>
      <c r="AX200" s="695"/>
      <c r="AY200" s="695"/>
      <c r="AZ200" s="695"/>
      <c r="BA200" s="695"/>
      <c r="BB200" s="695"/>
      <c r="BC200" s="695"/>
      <c r="BD200" s="695"/>
      <c r="BE200" s="695"/>
      <c r="BF200" s="695"/>
      <c r="BG200" s="695"/>
      <c r="BH200" s="695"/>
      <c r="BI200" s="695"/>
      <c r="BJ200" s="695"/>
      <c r="BK200" s="695"/>
      <c r="BL200" s="695"/>
      <c r="BM200" s="695"/>
      <c r="BN200" s="695"/>
      <c r="BO200" s="695"/>
      <c r="BP200" s="695"/>
      <c r="BQ200" s="695"/>
      <c r="BR200" s="695"/>
      <c r="BS200" s="695"/>
      <c r="BT200" s="695"/>
      <c r="BU200" s="695"/>
      <c r="BV200" s="695"/>
      <c r="BW200" s="695"/>
      <c r="BX200" s="695"/>
      <c r="BY200" s="695"/>
      <c r="BZ200" s="695"/>
      <c r="CA200" s="695"/>
      <c r="CB200" s="695"/>
      <c r="CC200" s="695"/>
      <c r="CD200" s="695"/>
      <c r="CE200" s="695"/>
      <c r="CF200" s="695"/>
      <c r="CG200" s="695"/>
      <c r="CH200" s="695"/>
      <c r="CI200" s="695"/>
      <c r="CJ200" s="695"/>
      <c r="CK200" s="695"/>
      <c r="CL200" s="695"/>
      <c r="CM200" s="695"/>
      <c r="CN200" s="695"/>
      <c r="CO200" s="695"/>
      <c r="CP200" s="695"/>
      <c r="CQ200" s="695"/>
      <c r="CR200" s="695"/>
      <c r="CS200" s="695"/>
      <c r="CT200" s="695"/>
      <c r="CU200" s="695"/>
      <c r="CV200" s="695"/>
      <c r="CW200" s="695"/>
      <c r="CX200" s="695"/>
      <c r="CY200" s="695"/>
      <c r="CZ200" s="695"/>
      <c r="DA200" s="695"/>
      <c r="DB200" s="695"/>
      <c r="DC200" s="695"/>
      <c r="DD200" s="695"/>
      <c r="DE200" s="695"/>
      <c r="DF200" s="695"/>
      <c r="DG200" s="695"/>
      <c r="DH200" s="695"/>
      <c r="DI200" s="695"/>
      <c r="DJ200" s="695"/>
      <c r="DK200" s="695"/>
      <c r="DL200" s="695"/>
      <c r="DM200" s="695"/>
      <c r="DN200" s="695"/>
      <c r="DO200" s="695"/>
      <c r="DP200" s="695"/>
      <c r="DQ200" s="695"/>
      <c r="DR200" s="695"/>
      <c r="DS200" s="695"/>
      <c r="DT200" s="695"/>
      <c r="DU200" s="695"/>
      <c r="DV200" s="695"/>
      <c r="DW200" s="695"/>
      <c r="DX200" s="695"/>
      <c r="DY200" s="695"/>
      <c r="DZ200" s="695"/>
      <c r="EA200" s="695"/>
      <c r="EB200" s="695"/>
      <c r="EC200" s="695"/>
      <c r="ED200" s="695"/>
      <c r="EE200" s="695"/>
      <c r="EF200" s="695"/>
      <c r="EG200" s="695"/>
      <c r="EH200" s="695"/>
      <c r="EI200" s="695"/>
      <c r="EJ200" s="695"/>
      <c r="EK200" s="695"/>
      <c r="EL200" s="695"/>
      <c r="EM200" s="695"/>
      <c r="EN200" s="695"/>
      <c r="EO200" s="695"/>
      <c r="EP200" s="695"/>
      <c r="EQ200" s="695"/>
      <c r="ER200" s="695"/>
      <c r="ES200" s="695"/>
      <c r="ET200" s="695"/>
      <c r="EU200" s="695"/>
      <c r="EV200" s="695"/>
      <c r="EW200" s="695"/>
      <c r="EX200" s="695"/>
      <c r="EY200" s="695"/>
      <c r="EZ200" s="695"/>
      <c r="FA200" s="695"/>
      <c r="FB200" s="695"/>
      <c r="FC200" s="695"/>
      <c r="FD200" s="695"/>
      <c r="FE200" s="695"/>
      <c r="FF200" s="695"/>
      <c r="FG200" s="695"/>
      <c r="FH200" s="695"/>
      <c r="FI200" s="695"/>
      <c r="FJ200" s="695"/>
      <c r="FK200" s="695"/>
      <c r="FL200" s="695"/>
      <c r="FM200" s="695"/>
      <c r="FN200" s="695"/>
      <c r="FO200" s="695"/>
      <c r="FP200" s="695"/>
      <c r="FQ200" s="695"/>
      <c r="FR200" s="695"/>
      <c r="FS200" s="695"/>
      <c r="FT200" s="695"/>
      <c r="FU200" s="695"/>
      <c r="FV200" s="695"/>
      <c r="FW200" s="695"/>
      <c r="FX200" s="695"/>
      <c r="FY200" s="695"/>
      <c r="FZ200" s="695"/>
      <c r="GA200" s="695"/>
      <c r="GB200" s="695"/>
      <c r="GC200" s="695"/>
      <c r="GD200" s="695"/>
      <c r="GE200" s="695"/>
      <c r="GF200" s="695"/>
      <c r="GG200" s="695"/>
      <c r="GH200" s="695"/>
      <c r="GI200" s="695"/>
      <c r="GJ200" s="695"/>
      <c r="GK200" s="695"/>
      <c r="GL200" s="695"/>
      <c r="GM200" s="695"/>
      <c r="GN200" s="695"/>
    </row>
    <row r="201" spans="1:196" s="35" customFormat="1" ht="14.4">
      <c r="A201" s="695"/>
      <c r="B201" s="695"/>
      <c r="C201" s="693"/>
      <c r="D201" s="693"/>
      <c r="E201" s="693"/>
      <c r="F201" s="699"/>
      <c r="G201" s="695"/>
      <c r="H201" s="695"/>
      <c r="I201" s="695"/>
      <c r="J201" s="695"/>
      <c r="S201" s="695"/>
      <c r="T201" s="695"/>
      <c r="U201" s="695"/>
      <c r="V201" s="695"/>
      <c r="W201" s="695"/>
      <c r="X201" s="695"/>
      <c r="Y201" s="695"/>
      <c r="Z201" s="695"/>
      <c r="AA201" s="695"/>
      <c r="AB201" s="695"/>
      <c r="AC201" s="695"/>
      <c r="AD201" s="695"/>
      <c r="AE201" s="695"/>
      <c r="AF201" s="695"/>
      <c r="AG201" s="695"/>
      <c r="AH201" s="695"/>
      <c r="AI201" s="695"/>
      <c r="AJ201" s="695"/>
      <c r="AK201" s="695"/>
      <c r="AL201" s="695"/>
      <c r="AM201" s="695"/>
      <c r="AN201" s="695"/>
      <c r="AO201" s="695"/>
      <c r="AP201" s="695"/>
      <c r="AQ201" s="695"/>
      <c r="AR201" s="695"/>
      <c r="AS201" s="695"/>
      <c r="AT201" s="695"/>
      <c r="AU201" s="695"/>
      <c r="AV201" s="695"/>
      <c r="AW201" s="695"/>
      <c r="AX201" s="695"/>
      <c r="AY201" s="695"/>
      <c r="AZ201" s="695"/>
      <c r="BA201" s="695"/>
      <c r="BB201" s="695"/>
      <c r="BC201" s="695"/>
      <c r="BD201" s="695"/>
      <c r="BE201" s="695"/>
      <c r="BF201" s="695"/>
      <c r="BG201" s="695"/>
      <c r="BH201" s="695"/>
      <c r="BI201" s="695"/>
      <c r="BJ201" s="695"/>
      <c r="BK201" s="695"/>
      <c r="BL201" s="695"/>
      <c r="BM201" s="695"/>
      <c r="BN201" s="695"/>
      <c r="BO201" s="695"/>
      <c r="BP201" s="695"/>
      <c r="BQ201" s="695"/>
      <c r="BR201" s="695"/>
      <c r="BS201" s="695"/>
      <c r="BT201" s="695"/>
      <c r="BU201" s="695"/>
      <c r="BV201" s="695"/>
      <c r="BW201" s="695"/>
      <c r="BX201" s="695"/>
      <c r="BY201" s="695"/>
      <c r="BZ201" s="695"/>
      <c r="CA201" s="695"/>
      <c r="CB201" s="695"/>
      <c r="CC201" s="695"/>
      <c r="CD201" s="695"/>
      <c r="CE201" s="695"/>
      <c r="CF201" s="695"/>
      <c r="CG201" s="695"/>
      <c r="CH201" s="695"/>
      <c r="CI201" s="695"/>
      <c r="CJ201" s="695"/>
      <c r="CK201" s="695"/>
      <c r="CL201" s="695"/>
      <c r="CM201" s="695"/>
      <c r="CN201" s="695"/>
      <c r="CO201" s="695"/>
      <c r="CP201" s="695"/>
      <c r="CQ201" s="695"/>
      <c r="CR201" s="695"/>
      <c r="CS201" s="695"/>
      <c r="CT201" s="695"/>
      <c r="CU201" s="695"/>
      <c r="CV201" s="695"/>
      <c r="CW201" s="695"/>
      <c r="CX201" s="695"/>
      <c r="CY201" s="695"/>
      <c r="CZ201" s="695"/>
      <c r="DA201" s="695"/>
      <c r="DB201" s="695"/>
      <c r="DC201" s="695"/>
      <c r="DD201" s="695"/>
      <c r="DE201" s="695"/>
      <c r="DF201" s="695"/>
      <c r="DG201" s="695"/>
      <c r="DH201" s="695"/>
      <c r="DI201" s="695"/>
      <c r="DJ201" s="695"/>
      <c r="DK201" s="695"/>
      <c r="DL201" s="695"/>
      <c r="DM201" s="695"/>
      <c r="DN201" s="695"/>
      <c r="DO201" s="695"/>
      <c r="DP201" s="695"/>
      <c r="DQ201" s="695"/>
      <c r="DR201" s="695"/>
      <c r="DS201" s="695"/>
      <c r="DT201" s="695"/>
      <c r="DU201" s="695"/>
      <c r="DV201" s="695"/>
      <c r="DW201" s="695"/>
      <c r="DX201" s="695"/>
      <c r="DY201" s="695"/>
      <c r="DZ201" s="695"/>
      <c r="EA201" s="695"/>
      <c r="EB201" s="695"/>
      <c r="EC201" s="695"/>
      <c r="ED201" s="695"/>
      <c r="EE201" s="695"/>
      <c r="EF201" s="695"/>
      <c r="EG201" s="695"/>
      <c r="EH201" s="695"/>
      <c r="EI201" s="695"/>
      <c r="EJ201" s="695"/>
      <c r="EK201" s="695"/>
      <c r="EL201" s="695"/>
      <c r="EM201" s="695"/>
      <c r="EN201" s="695"/>
      <c r="EO201" s="695"/>
      <c r="EP201" s="695"/>
      <c r="EQ201" s="695"/>
      <c r="ER201" s="695"/>
      <c r="ES201" s="695"/>
      <c r="ET201" s="695"/>
      <c r="EU201" s="695"/>
      <c r="EV201" s="695"/>
      <c r="EW201" s="695"/>
      <c r="EX201" s="695"/>
      <c r="EY201" s="695"/>
      <c r="EZ201" s="695"/>
      <c r="FA201" s="695"/>
      <c r="FB201" s="695"/>
      <c r="FC201" s="695"/>
      <c r="FD201" s="695"/>
      <c r="FE201" s="695"/>
      <c r="FF201" s="695"/>
      <c r="FG201" s="695"/>
      <c r="FH201" s="695"/>
      <c r="FI201" s="695"/>
      <c r="FJ201" s="695"/>
      <c r="FK201" s="695"/>
      <c r="FL201" s="695"/>
      <c r="FM201" s="695"/>
      <c r="FN201" s="695"/>
      <c r="FO201" s="695"/>
      <c r="FP201" s="695"/>
      <c r="FQ201" s="695"/>
      <c r="FR201" s="695"/>
      <c r="FS201" s="695"/>
      <c r="FT201" s="695"/>
      <c r="FU201" s="695"/>
      <c r="FV201" s="695"/>
      <c r="FW201" s="695"/>
      <c r="FX201" s="695"/>
      <c r="FY201" s="695"/>
      <c r="FZ201" s="695"/>
      <c r="GA201" s="695"/>
      <c r="GB201" s="695"/>
      <c r="GC201" s="695"/>
      <c r="GD201" s="695"/>
      <c r="GE201" s="695"/>
      <c r="GF201" s="695"/>
      <c r="GG201" s="695"/>
      <c r="GH201" s="695"/>
      <c r="GI201" s="695"/>
      <c r="GJ201" s="695"/>
      <c r="GK201" s="695"/>
      <c r="GL201" s="695"/>
      <c r="GM201" s="695"/>
      <c r="GN201" s="695"/>
    </row>
    <row r="202" spans="1:196" s="35" customFormat="1" ht="14.4">
      <c r="A202" s="695"/>
      <c r="B202" s="695"/>
      <c r="C202" s="693"/>
      <c r="D202" s="693"/>
      <c r="E202" s="693"/>
      <c r="F202" s="699"/>
      <c r="G202" s="695"/>
      <c r="H202" s="695"/>
      <c r="I202" s="695"/>
      <c r="J202" s="695"/>
      <c r="S202" s="695"/>
      <c r="T202" s="695"/>
      <c r="U202" s="695"/>
      <c r="V202" s="695"/>
      <c r="W202" s="695"/>
      <c r="X202" s="695"/>
      <c r="Y202" s="695"/>
      <c r="Z202" s="695"/>
      <c r="AA202" s="695"/>
      <c r="AB202" s="695"/>
      <c r="AC202" s="695"/>
      <c r="AD202" s="695"/>
      <c r="AE202" s="695"/>
      <c r="AF202" s="695"/>
      <c r="AG202" s="695"/>
      <c r="AH202" s="695"/>
      <c r="AI202" s="695"/>
      <c r="AJ202" s="695"/>
      <c r="AK202" s="695"/>
      <c r="AL202" s="695"/>
      <c r="AM202" s="695"/>
      <c r="AN202" s="695"/>
      <c r="AO202" s="695"/>
      <c r="AP202" s="695"/>
      <c r="AQ202" s="695"/>
      <c r="AR202" s="695"/>
      <c r="AS202" s="695"/>
      <c r="AT202" s="695"/>
      <c r="AU202" s="695"/>
      <c r="AV202" s="695"/>
      <c r="AW202" s="695"/>
      <c r="AX202" s="695"/>
      <c r="AY202" s="695"/>
      <c r="AZ202" s="695"/>
      <c r="BA202" s="695"/>
      <c r="BB202" s="695"/>
      <c r="BC202" s="695"/>
      <c r="BD202" s="695"/>
      <c r="BE202" s="695"/>
      <c r="BF202" s="695"/>
      <c r="BG202" s="695"/>
      <c r="BH202" s="695"/>
      <c r="BI202" s="695"/>
      <c r="BJ202" s="695"/>
      <c r="BK202" s="695"/>
      <c r="BL202" s="695"/>
      <c r="BM202" s="695"/>
      <c r="BN202" s="695"/>
      <c r="BO202" s="695"/>
      <c r="BP202" s="695"/>
      <c r="BQ202" s="695"/>
      <c r="BR202" s="695"/>
      <c r="BS202" s="695"/>
      <c r="BT202" s="695"/>
      <c r="BU202" s="695"/>
      <c r="BV202" s="695"/>
      <c r="BW202" s="695"/>
      <c r="BX202" s="695"/>
      <c r="BY202" s="695"/>
      <c r="BZ202" s="695"/>
      <c r="CA202" s="695"/>
      <c r="CB202" s="695"/>
      <c r="CC202" s="695"/>
      <c r="CD202" s="695"/>
      <c r="CE202" s="695"/>
      <c r="CF202" s="695"/>
      <c r="CG202" s="695"/>
      <c r="CH202" s="695"/>
      <c r="CI202" s="695"/>
      <c r="CJ202" s="695"/>
      <c r="CK202" s="695"/>
      <c r="CL202" s="695"/>
      <c r="CM202" s="695"/>
      <c r="CN202" s="695"/>
      <c r="CO202" s="695"/>
      <c r="CP202" s="695"/>
      <c r="CQ202" s="695"/>
      <c r="CR202" s="695"/>
      <c r="CS202" s="695"/>
      <c r="CT202" s="695"/>
      <c r="CU202" s="695"/>
      <c r="CV202" s="695"/>
      <c r="CW202" s="695"/>
      <c r="CX202" s="695"/>
      <c r="CY202" s="695"/>
      <c r="CZ202" s="695"/>
      <c r="DA202" s="695"/>
      <c r="DB202" s="695"/>
      <c r="DC202" s="695"/>
      <c r="DD202" s="695"/>
      <c r="DE202" s="695"/>
      <c r="DF202" s="695"/>
      <c r="DG202" s="695"/>
      <c r="DH202" s="695"/>
      <c r="DI202" s="695"/>
      <c r="DJ202" s="695"/>
      <c r="DK202" s="695"/>
      <c r="DL202" s="695"/>
      <c r="DM202" s="695"/>
      <c r="DN202" s="695"/>
      <c r="DO202" s="695"/>
      <c r="DP202" s="695"/>
      <c r="DQ202" s="695"/>
      <c r="DR202" s="695"/>
      <c r="DS202" s="695"/>
      <c r="DT202" s="695"/>
      <c r="DU202" s="695"/>
      <c r="DV202" s="695"/>
      <c r="DW202" s="695"/>
      <c r="DX202" s="695"/>
      <c r="DY202" s="695"/>
      <c r="DZ202" s="695"/>
      <c r="EA202" s="695"/>
      <c r="EB202" s="695"/>
      <c r="EC202" s="695"/>
      <c r="ED202" s="695"/>
      <c r="EE202" s="695"/>
      <c r="EF202" s="695"/>
      <c r="EG202" s="695"/>
      <c r="EH202" s="695"/>
      <c r="EI202" s="695"/>
      <c r="EJ202" s="695"/>
      <c r="EK202" s="695"/>
      <c r="EL202" s="695"/>
      <c r="EM202" s="695"/>
      <c r="EN202" s="695"/>
      <c r="EO202" s="695"/>
      <c r="EP202" s="695"/>
      <c r="EQ202" s="695"/>
      <c r="ER202" s="695"/>
      <c r="ES202" s="695"/>
      <c r="ET202" s="695"/>
      <c r="EU202" s="695"/>
      <c r="EV202" s="695"/>
      <c r="EW202" s="695"/>
      <c r="EX202" s="695"/>
      <c r="EY202" s="695"/>
      <c r="EZ202" s="695"/>
      <c r="FA202" s="695"/>
      <c r="FB202" s="695"/>
      <c r="FC202" s="695"/>
      <c r="FD202" s="695"/>
      <c r="FE202" s="695"/>
      <c r="FF202" s="695"/>
      <c r="FG202" s="695"/>
      <c r="FH202" s="695"/>
      <c r="FI202" s="695"/>
      <c r="FJ202" s="695"/>
      <c r="FK202" s="695"/>
      <c r="FL202" s="695"/>
      <c r="FM202" s="695"/>
      <c r="FN202" s="695"/>
      <c r="FO202" s="695"/>
      <c r="FP202" s="695"/>
      <c r="FQ202" s="695"/>
      <c r="FR202" s="695"/>
      <c r="FS202" s="695"/>
      <c r="FT202" s="695"/>
      <c r="FU202" s="695"/>
      <c r="FV202" s="695"/>
      <c r="FW202" s="695"/>
      <c r="FX202" s="695"/>
      <c r="FY202" s="695"/>
      <c r="FZ202" s="695"/>
      <c r="GA202" s="695"/>
      <c r="GB202" s="695"/>
      <c r="GC202" s="695"/>
      <c r="GD202" s="695"/>
      <c r="GE202" s="695"/>
      <c r="GF202" s="695"/>
      <c r="GG202" s="695"/>
      <c r="GH202" s="695"/>
      <c r="GI202" s="695"/>
      <c r="GJ202" s="695"/>
      <c r="GK202" s="695"/>
      <c r="GL202" s="695"/>
      <c r="GM202" s="695"/>
      <c r="GN202" s="695"/>
    </row>
    <row r="203" spans="1:196" s="35" customFormat="1" ht="14.4">
      <c r="A203" s="695"/>
      <c r="B203" s="695"/>
      <c r="C203" s="693"/>
      <c r="D203" s="693"/>
      <c r="E203" s="693"/>
      <c r="F203" s="699"/>
      <c r="G203" s="695"/>
      <c r="H203" s="695"/>
      <c r="I203" s="695"/>
      <c r="J203" s="695"/>
      <c r="S203" s="695"/>
      <c r="T203" s="695"/>
      <c r="U203" s="695"/>
      <c r="V203" s="695"/>
      <c r="W203" s="695"/>
      <c r="X203" s="695"/>
      <c r="Y203" s="695"/>
      <c r="Z203" s="695"/>
      <c r="AA203" s="695"/>
      <c r="AB203" s="695"/>
      <c r="AC203" s="695"/>
      <c r="AD203" s="695"/>
      <c r="AE203" s="695"/>
      <c r="AF203" s="695"/>
      <c r="AG203" s="695"/>
      <c r="AH203" s="695"/>
      <c r="AI203" s="695"/>
      <c r="AJ203" s="695"/>
      <c r="AK203" s="695"/>
      <c r="AL203" s="695"/>
      <c r="AM203" s="695"/>
      <c r="AN203" s="695"/>
      <c r="AO203" s="695"/>
      <c r="AP203" s="695"/>
      <c r="AQ203" s="695"/>
      <c r="AR203" s="695"/>
      <c r="AS203" s="695"/>
      <c r="AT203" s="695"/>
      <c r="AU203" s="695"/>
      <c r="AV203" s="695"/>
      <c r="AW203" s="695"/>
      <c r="AX203" s="695"/>
      <c r="AY203" s="695"/>
      <c r="AZ203" s="695"/>
      <c r="BA203" s="695"/>
      <c r="BB203" s="695"/>
      <c r="BC203" s="695"/>
      <c r="BD203" s="695"/>
      <c r="BE203" s="695"/>
      <c r="BF203" s="695"/>
      <c r="BG203" s="695"/>
      <c r="BH203" s="695"/>
      <c r="BI203" s="695"/>
      <c r="BJ203" s="695"/>
      <c r="BK203" s="695"/>
      <c r="BL203" s="695"/>
      <c r="BM203" s="695"/>
      <c r="BN203" s="695"/>
      <c r="BO203" s="695"/>
      <c r="BP203" s="695"/>
      <c r="BQ203" s="695"/>
      <c r="BR203" s="695"/>
      <c r="BS203" s="695"/>
      <c r="BT203" s="695"/>
      <c r="BU203" s="695"/>
      <c r="BV203" s="695"/>
      <c r="BW203" s="695"/>
      <c r="BX203" s="695"/>
      <c r="BY203" s="695"/>
      <c r="BZ203" s="695"/>
      <c r="CA203" s="695"/>
      <c r="CB203" s="695"/>
      <c r="CC203" s="695"/>
      <c r="CD203" s="695"/>
      <c r="CE203" s="695"/>
      <c r="CF203" s="695"/>
      <c r="CG203" s="695"/>
      <c r="CH203" s="695"/>
      <c r="CI203" s="695"/>
      <c r="CJ203" s="695"/>
      <c r="CK203" s="695"/>
      <c r="CL203" s="695"/>
      <c r="CM203" s="695"/>
      <c r="CN203" s="695"/>
      <c r="CO203" s="695"/>
      <c r="CP203" s="695"/>
      <c r="CQ203" s="695"/>
      <c r="CR203" s="695"/>
      <c r="CS203" s="695"/>
      <c r="CT203" s="695"/>
      <c r="CU203" s="695"/>
      <c r="CV203" s="695"/>
      <c r="CW203" s="695"/>
      <c r="CX203" s="695"/>
      <c r="CY203" s="695"/>
      <c r="CZ203" s="695"/>
      <c r="DA203" s="695"/>
      <c r="DB203" s="695"/>
      <c r="DC203" s="695"/>
      <c r="DD203" s="695"/>
      <c r="DE203" s="695"/>
      <c r="DF203" s="695"/>
      <c r="DG203" s="695"/>
      <c r="DH203" s="695"/>
      <c r="DI203" s="695"/>
      <c r="DJ203" s="695"/>
      <c r="DK203" s="695"/>
      <c r="DL203" s="695"/>
      <c r="DM203" s="695"/>
      <c r="DN203" s="695"/>
      <c r="DO203" s="695"/>
      <c r="DP203" s="695"/>
      <c r="DQ203" s="695"/>
      <c r="DR203" s="695"/>
      <c r="DS203" s="695"/>
      <c r="DT203" s="695"/>
      <c r="DU203" s="695"/>
      <c r="DV203" s="695"/>
      <c r="DW203" s="695"/>
      <c r="DX203" s="695"/>
      <c r="DY203" s="695"/>
      <c r="DZ203" s="695"/>
      <c r="EA203" s="695"/>
      <c r="EB203" s="695"/>
      <c r="EC203" s="695"/>
      <c r="ED203" s="695"/>
      <c r="EE203" s="695"/>
      <c r="EF203" s="695"/>
      <c r="EG203" s="695"/>
      <c r="EH203" s="695"/>
      <c r="EI203" s="695"/>
      <c r="EJ203" s="695"/>
      <c r="EK203" s="695"/>
      <c r="EL203" s="695"/>
      <c r="EM203" s="695"/>
      <c r="EN203" s="695"/>
      <c r="EO203" s="695"/>
      <c r="EP203" s="695"/>
      <c r="EQ203" s="695"/>
      <c r="ER203" s="695"/>
      <c r="ES203" s="695"/>
      <c r="ET203" s="695"/>
      <c r="EU203" s="695"/>
      <c r="EV203" s="695"/>
      <c r="EW203" s="695"/>
      <c r="EX203" s="695"/>
      <c r="EY203" s="695"/>
      <c r="EZ203" s="695"/>
      <c r="FA203" s="695"/>
      <c r="FB203" s="695"/>
      <c r="FC203" s="695"/>
      <c r="FD203" s="695"/>
      <c r="FE203" s="695"/>
      <c r="FF203" s="695"/>
      <c r="FG203" s="695"/>
      <c r="FH203" s="695"/>
      <c r="FI203" s="695"/>
      <c r="FJ203" s="695"/>
      <c r="FK203" s="695"/>
      <c r="FL203" s="695"/>
      <c r="FM203" s="695"/>
      <c r="FN203" s="695"/>
      <c r="FO203" s="695"/>
      <c r="FP203" s="695"/>
      <c r="FQ203" s="695"/>
      <c r="FR203" s="695"/>
      <c r="FS203" s="695"/>
      <c r="FT203" s="695"/>
      <c r="FU203" s="695"/>
      <c r="FV203" s="695"/>
      <c r="FW203" s="695"/>
      <c r="FX203" s="695"/>
      <c r="FY203" s="695"/>
      <c r="FZ203" s="695"/>
      <c r="GA203" s="695"/>
      <c r="GB203" s="695"/>
      <c r="GC203" s="695"/>
      <c r="GD203" s="695"/>
      <c r="GE203" s="695"/>
      <c r="GF203" s="695"/>
      <c r="GG203" s="695"/>
      <c r="GH203" s="695"/>
      <c r="GI203" s="695"/>
      <c r="GJ203" s="695"/>
      <c r="GK203" s="695"/>
      <c r="GL203" s="695"/>
      <c r="GM203" s="695"/>
      <c r="GN203" s="695"/>
    </row>
    <row r="204" spans="1:196" s="35" customFormat="1" ht="14.4">
      <c r="A204" s="695"/>
      <c r="B204" s="695"/>
      <c r="C204" s="693"/>
      <c r="D204" s="693"/>
      <c r="E204" s="693"/>
      <c r="F204" s="699"/>
      <c r="G204" s="695"/>
      <c r="H204" s="695"/>
      <c r="I204" s="695"/>
      <c r="J204" s="695"/>
      <c r="S204" s="695"/>
      <c r="T204" s="695"/>
      <c r="U204" s="695"/>
      <c r="V204" s="695"/>
      <c r="W204" s="695"/>
      <c r="X204" s="695"/>
      <c r="Y204" s="695"/>
      <c r="Z204" s="695"/>
      <c r="AA204" s="695"/>
      <c r="AB204" s="695"/>
      <c r="AC204" s="695"/>
      <c r="AD204" s="695"/>
      <c r="AE204" s="695"/>
      <c r="AF204" s="695"/>
      <c r="AG204" s="695"/>
      <c r="AH204" s="695"/>
      <c r="AI204" s="695"/>
      <c r="AJ204" s="695"/>
      <c r="AK204" s="695"/>
      <c r="AL204" s="695"/>
      <c r="AM204" s="695"/>
      <c r="AN204" s="695"/>
      <c r="AO204" s="695"/>
      <c r="AP204" s="695"/>
      <c r="AQ204" s="695"/>
      <c r="AR204" s="695"/>
      <c r="AS204" s="695"/>
      <c r="AT204" s="695"/>
      <c r="AU204" s="695"/>
      <c r="AV204" s="695"/>
      <c r="AW204" s="695"/>
      <c r="AX204" s="695"/>
      <c r="AY204" s="695"/>
      <c r="AZ204" s="695"/>
      <c r="BA204" s="695"/>
      <c r="BB204" s="695"/>
      <c r="BC204" s="695"/>
      <c r="BD204" s="695"/>
      <c r="BE204" s="695"/>
      <c r="BF204" s="695"/>
      <c r="BG204" s="695"/>
      <c r="BH204" s="695"/>
      <c r="BI204" s="695"/>
      <c r="BJ204" s="695"/>
      <c r="BK204" s="695"/>
      <c r="BL204" s="695"/>
      <c r="BM204" s="695"/>
      <c r="BN204" s="695"/>
      <c r="BO204" s="695"/>
      <c r="BP204" s="695"/>
      <c r="BQ204" s="695"/>
      <c r="BR204" s="695"/>
      <c r="BS204" s="695"/>
      <c r="BT204" s="695"/>
      <c r="BU204" s="695"/>
      <c r="BV204" s="695"/>
      <c r="BW204" s="695"/>
      <c r="BX204" s="695"/>
      <c r="BY204" s="695"/>
      <c r="BZ204" s="695"/>
      <c r="CA204" s="695"/>
      <c r="CB204" s="695"/>
      <c r="CC204" s="695"/>
      <c r="CD204" s="695"/>
      <c r="CE204" s="695"/>
      <c r="CF204" s="695"/>
      <c r="CG204" s="695"/>
      <c r="CH204" s="695"/>
      <c r="CI204" s="695"/>
      <c r="CJ204" s="695"/>
      <c r="CK204" s="695"/>
      <c r="CL204" s="695"/>
      <c r="CM204" s="695"/>
      <c r="CN204" s="695"/>
      <c r="CO204" s="695"/>
      <c r="CP204" s="695"/>
      <c r="CQ204" s="695"/>
      <c r="CR204" s="695"/>
      <c r="CS204" s="695"/>
      <c r="CT204" s="695"/>
      <c r="CU204" s="695"/>
      <c r="CV204" s="695"/>
      <c r="CW204" s="695"/>
      <c r="CX204" s="695"/>
      <c r="CY204" s="695"/>
      <c r="CZ204" s="695"/>
      <c r="DA204" s="695"/>
      <c r="DB204" s="695"/>
      <c r="DC204" s="695"/>
      <c r="DD204" s="695"/>
      <c r="DE204" s="695"/>
      <c r="DF204" s="695"/>
      <c r="DG204" s="695"/>
      <c r="DH204" s="695"/>
      <c r="DI204" s="695"/>
      <c r="DJ204" s="695"/>
      <c r="DK204" s="695"/>
      <c r="DL204" s="695"/>
      <c r="DM204" s="695"/>
      <c r="DN204" s="695"/>
      <c r="DO204" s="695"/>
      <c r="DP204" s="695"/>
      <c r="DQ204" s="695"/>
      <c r="DR204" s="695"/>
      <c r="DS204" s="695"/>
      <c r="DT204" s="695"/>
      <c r="DU204" s="695"/>
      <c r="DV204" s="695"/>
      <c r="DW204" s="695"/>
      <c r="DX204" s="695"/>
      <c r="DY204" s="695"/>
      <c r="DZ204" s="695"/>
      <c r="EA204" s="695"/>
      <c r="EB204" s="695"/>
      <c r="EC204" s="695"/>
      <c r="ED204" s="695"/>
      <c r="EE204" s="695"/>
      <c r="EF204" s="695"/>
      <c r="EG204" s="695"/>
      <c r="EH204" s="695"/>
      <c r="EI204" s="695"/>
      <c r="EJ204" s="695"/>
      <c r="EK204" s="695"/>
      <c r="EL204" s="695"/>
      <c r="EM204" s="695"/>
      <c r="EN204" s="695"/>
      <c r="EO204" s="695"/>
      <c r="EP204" s="695"/>
      <c r="EQ204" s="695"/>
      <c r="ER204" s="695"/>
      <c r="ES204" s="695"/>
      <c r="ET204" s="695"/>
      <c r="EU204" s="695"/>
      <c r="EV204" s="695"/>
      <c r="EW204" s="695"/>
      <c r="EX204" s="695"/>
      <c r="EY204" s="695"/>
      <c r="EZ204" s="695"/>
      <c r="FA204" s="695"/>
      <c r="FB204" s="695"/>
      <c r="FC204" s="695"/>
      <c r="FD204" s="695"/>
      <c r="FE204" s="695"/>
      <c r="FF204" s="695"/>
      <c r="FG204" s="695"/>
      <c r="FH204" s="695"/>
      <c r="FI204" s="695"/>
      <c r="FJ204" s="695"/>
      <c r="FK204" s="695"/>
      <c r="FL204" s="695"/>
      <c r="FM204" s="695"/>
      <c r="FN204" s="695"/>
      <c r="FO204" s="695"/>
      <c r="FP204" s="695"/>
      <c r="FQ204" s="695"/>
      <c r="FR204" s="695"/>
      <c r="FS204" s="695"/>
      <c r="FT204" s="695"/>
      <c r="FU204" s="695"/>
      <c r="FV204" s="695"/>
      <c r="FW204" s="695"/>
      <c r="FX204" s="695"/>
      <c r="FY204" s="695"/>
      <c r="FZ204" s="695"/>
      <c r="GA204" s="695"/>
      <c r="GB204" s="695"/>
      <c r="GC204" s="695"/>
      <c r="GD204" s="695"/>
      <c r="GE204" s="695"/>
      <c r="GF204" s="695"/>
      <c r="GG204" s="695"/>
      <c r="GH204" s="695"/>
      <c r="GI204" s="695"/>
      <c r="GJ204" s="695"/>
      <c r="GK204" s="695"/>
      <c r="GL204" s="695"/>
      <c r="GM204" s="695"/>
      <c r="GN204" s="695"/>
    </row>
    <row r="205" spans="1:196" s="35" customFormat="1" ht="14.4">
      <c r="A205" s="695"/>
      <c r="B205" s="695"/>
      <c r="C205" s="693"/>
      <c r="D205" s="693"/>
      <c r="E205" s="693"/>
      <c r="F205" s="699"/>
      <c r="G205" s="695"/>
      <c r="H205" s="695"/>
      <c r="I205" s="695"/>
      <c r="J205" s="695"/>
      <c r="S205" s="695"/>
      <c r="T205" s="695"/>
      <c r="U205" s="695"/>
      <c r="V205" s="695"/>
      <c r="W205" s="695"/>
      <c r="X205" s="695"/>
      <c r="Y205" s="695"/>
      <c r="Z205" s="695"/>
      <c r="AA205" s="695"/>
      <c r="AB205" s="695"/>
      <c r="AC205" s="695"/>
      <c r="AD205" s="695"/>
      <c r="AE205" s="695"/>
      <c r="AF205" s="695"/>
      <c r="AG205" s="695"/>
      <c r="AH205" s="695"/>
      <c r="AI205" s="695"/>
      <c r="AJ205" s="695"/>
      <c r="AK205" s="695"/>
      <c r="AL205" s="695"/>
      <c r="AM205" s="695"/>
      <c r="AN205" s="695"/>
      <c r="AO205" s="695"/>
      <c r="AP205" s="695"/>
      <c r="AQ205" s="695"/>
      <c r="AR205" s="695"/>
      <c r="AS205" s="695"/>
      <c r="AT205" s="695"/>
      <c r="AU205" s="695"/>
      <c r="AV205" s="695"/>
      <c r="AW205" s="695"/>
      <c r="AX205" s="695"/>
      <c r="AY205" s="695"/>
      <c r="AZ205" s="695"/>
      <c r="BA205" s="695"/>
      <c r="BB205" s="695"/>
      <c r="BC205" s="695"/>
      <c r="BD205" s="695"/>
      <c r="BE205" s="695"/>
      <c r="BF205" s="695"/>
      <c r="BG205" s="695"/>
      <c r="BH205" s="695"/>
      <c r="BI205" s="695"/>
      <c r="BJ205" s="695"/>
      <c r="BK205" s="695"/>
      <c r="BL205" s="695"/>
      <c r="BM205" s="695"/>
      <c r="BN205" s="695"/>
      <c r="BO205" s="695"/>
      <c r="BP205" s="695"/>
      <c r="BQ205" s="695"/>
      <c r="BR205" s="695"/>
      <c r="BS205" s="695"/>
      <c r="BT205" s="695"/>
      <c r="BU205" s="695"/>
      <c r="BV205" s="695"/>
      <c r="BW205" s="695"/>
      <c r="BX205" s="695"/>
      <c r="BY205" s="695"/>
      <c r="BZ205" s="695"/>
      <c r="CA205" s="695"/>
      <c r="CB205" s="695"/>
      <c r="CC205" s="695"/>
      <c r="CD205" s="695"/>
      <c r="CE205" s="695"/>
      <c r="CF205" s="695"/>
      <c r="CG205" s="695"/>
      <c r="CH205" s="695"/>
      <c r="CI205" s="695"/>
      <c r="CJ205" s="695"/>
      <c r="CK205" s="695"/>
      <c r="CL205" s="695"/>
      <c r="CM205" s="695"/>
      <c r="CN205" s="695"/>
      <c r="CO205" s="695"/>
      <c r="CP205" s="695"/>
      <c r="CQ205" s="695"/>
      <c r="CR205" s="695"/>
      <c r="CS205" s="695"/>
      <c r="CT205" s="695"/>
      <c r="CU205" s="695"/>
      <c r="CV205" s="695"/>
      <c r="CW205" s="695"/>
      <c r="CX205" s="695"/>
      <c r="CY205" s="695"/>
      <c r="CZ205" s="695"/>
      <c r="DA205" s="695"/>
      <c r="DB205" s="695"/>
      <c r="DC205" s="695"/>
      <c r="DD205" s="695"/>
      <c r="DE205" s="695"/>
      <c r="DF205" s="695"/>
      <c r="DG205" s="695"/>
      <c r="DH205" s="695"/>
      <c r="DI205" s="695"/>
      <c r="DJ205" s="695"/>
      <c r="DK205" s="695"/>
      <c r="DL205" s="695"/>
      <c r="DM205" s="695"/>
      <c r="DN205" s="695"/>
      <c r="DO205" s="695"/>
      <c r="DP205" s="695"/>
      <c r="DQ205" s="695"/>
      <c r="DR205" s="695"/>
      <c r="DS205" s="695"/>
      <c r="DT205" s="695"/>
      <c r="DU205" s="695"/>
      <c r="DV205" s="695"/>
      <c r="DW205" s="695"/>
      <c r="DX205" s="695"/>
      <c r="DY205" s="695"/>
      <c r="DZ205" s="695"/>
      <c r="EA205" s="695"/>
      <c r="EB205" s="695"/>
      <c r="EC205" s="695"/>
      <c r="ED205" s="695"/>
      <c r="EE205" s="695"/>
      <c r="EF205" s="695"/>
      <c r="EG205" s="695"/>
      <c r="EH205" s="695"/>
      <c r="EI205" s="695"/>
      <c r="EJ205" s="695"/>
      <c r="EK205" s="695"/>
      <c r="EL205" s="695"/>
      <c r="EM205" s="695"/>
      <c r="EN205" s="695"/>
      <c r="EO205" s="695"/>
      <c r="EP205" s="695"/>
      <c r="EQ205" s="695"/>
      <c r="ER205" s="695"/>
      <c r="ES205" s="695"/>
      <c r="ET205" s="695"/>
      <c r="EU205" s="695"/>
      <c r="EV205" s="695"/>
      <c r="EW205" s="695"/>
      <c r="EX205" s="695"/>
      <c r="EY205" s="695"/>
      <c r="EZ205" s="695"/>
      <c r="FA205" s="695"/>
      <c r="FB205" s="695"/>
      <c r="FC205" s="695"/>
      <c r="FD205" s="695"/>
      <c r="FE205" s="695"/>
      <c r="FF205" s="695"/>
      <c r="FG205" s="695"/>
      <c r="FH205" s="695"/>
      <c r="FI205" s="695"/>
      <c r="FJ205" s="695"/>
      <c r="FK205" s="695"/>
      <c r="FL205" s="695"/>
      <c r="FM205" s="695"/>
      <c r="FN205" s="695"/>
      <c r="FO205" s="695"/>
      <c r="FP205" s="695"/>
      <c r="FQ205" s="695"/>
      <c r="FR205" s="695"/>
      <c r="FS205" s="695"/>
      <c r="FT205" s="695"/>
      <c r="FU205" s="695"/>
      <c r="FV205" s="695"/>
      <c r="FW205" s="695"/>
      <c r="FX205" s="695"/>
      <c r="FY205" s="695"/>
      <c r="FZ205" s="695"/>
      <c r="GA205" s="695"/>
      <c r="GB205" s="695"/>
      <c r="GC205" s="695"/>
      <c r="GD205" s="695"/>
      <c r="GE205" s="695"/>
      <c r="GF205" s="695"/>
      <c r="GG205" s="695"/>
      <c r="GH205" s="695"/>
      <c r="GI205" s="695"/>
      <c r="GJ205" s="695"/>
      <c r="GK205" s="695"/>
      <c r="GL205" s="695"/>
      <c r="GM205" s="695"/>
      <c r="GN205" s="695"/>
    </row>
    <row r="206" spans="1:196" s="35" customFormat="1" ht="14.4">
      <c r="A206" s="695"/>
      <c r="B206" s="695"/>
      <c r="C206" s="693"/>
      <c r="D206" s="693"/>
      <c r="E206" s="693"/>
      <c r="F206" s="699"/>
      <c r="G206" s="695"/>
      <c r="H206" s="695"/>
      <c r="I206" s="695"/>
      <c r="J206" s="695"/>
      <c r="S206" s="695"/>
      <c r="T206" s="695"/>
      <c r="U206" s="695"/>
      <c r="V206" s="695"/>
      <c r="W206" s="695"/>
      <c r="X206" s="695"/>
      <c r="Y206" s="695"/>
      <c r="Z206" s="695"/>
      <c r="AA206" s="695"/>
      <c r="AB206" s="695"/>
      <c r="AC206" s="695"/>
      <c r="AD206" s="695"/>
      <c r="AE206" s="695"/>
      <c r="AF206" s="695"/>
      <c r="AG206" s="695"/>
      <c r="AH206" s="695"/>
      <c r="AI206" s="695"/>
      <c r="AJ206" s="695"/>
      <c r="AK206" s="695"/>
      <c r="AL206" s="695"/>
      <c r="AM206" s="695"/>
      <c r="AN206" s="695"/>
      <c r="AO206" s="695"/>
      <c r="AP206" s="695"/>
      <c r="AQ206" s="695"/>
      <c r="AR206" s="695"/>
      <c r="AS206" s="695"/>
      <c r="AT206" s="695"/>
      <c r="AU206" s="695"/>
      <c r="AV206" s="695"/>
      <c r="AW206" s="695"/>
      <c r="AX206" s="695"/>
      <c r="AY206" s="695"/>
      <c r="AZ206" s="695"/>
      <c r="BA206" s="695"/>
      <c r="BB206" s="695"/>
      <c r="BC206" s="695"/>
      <c r="BD206" s="695"/>
      <c r="BE206" s="695"/>
      <c r="BF206" s="695"/>
      <c r="BG206" s="695"/>
      <c r="BH206" s="695"/>
      <c r="BI206" s="695"/>
      <c r="BJ206" s="695"/>
      <c r="BK206" s="695"/>
      <c r="BL206" s="695"/>
      <c r="BM206" s="695"/>
      <c r="BN206" s="695"/>
      <c r="BO206" s="695"/>
      <c r="BP206" s="695"/>
      <c r="BQ206" s="695"/>
      <c r="BR206" s="695"/>
      <c r="BS206" s="695"/>
      <c r="BT206" s="695"/>
      <c r="BU206" s="695"/>
      <c r="BV206" s="695"/>
      <c r="BW206" s="695"/>
      <c r="BX206" s="695"/>
      <c r="BY206" s="695"/>
      <c r="BZ206" s="695"/>
      <c r="CA206" s="695"/>
      <c r="CB206" s="695"/>
      <c r="CC206" s="695"/>
      <c r="CD206" s="695"/>
      <c r="CE206" s="695"/>
      <c r="CF206" s="695"/>
      <c r="CG206" s="695"/>
      <c r="CH206" s="695"/>
      <c r="CI206" s="695"/>
      <c r="CJ206" s="695"/>
      <c r="CK206" s="695"/>
      <c r="CL206" s="695"/>
      <c r="CM206" s="695"/>
      <c r="CN206" s="695"/>
      <c r="CO206" s="695"/>
      <c r="CP206" s="695"/>
      <c r="CQ206" s="695"/>
      <c r="CR206" s="695"/>
      <c r="CS206" s="695"/>
      <c r="CT206" s="695"/>
      <c r="CU206" s="695"/>
      <c r="CV206" s="695"/>
      <c r="CW206" s="695"/>
      <c r="CX206" s="695"/>
      <c r="CY206" s="695"/>
      <c r="CZ206" s="695"/>
      <c r="DA206" s="695"/>
      <c r="DB206" s="695"/>
      <c r="DC206" s="695"/>
      <c r="DD206" s="695"/>
      <c r="DE206" s="695"/>
      <c r="DF206" s="695"/>
      <c r="DG206" s="695"/>
      <c r="DH206" s="695"/>
      <c r="DI206" s="695"/>
      <c r="DJ206" s="695"/>
      <c r="DK206" s="695"/>
      <c r="DL206" s="695"/>
      <c r="DM206" s="695"/>
      <c r="DN206" s="695"/>
      <c r="DO206" s="695"/>
      <c r="DP206" s="695"/>
      <c r="DQ206" s="695"/>
      <c r="DR206" s="695"/>
      <c r="DS206" s="695"/>
      <c r="DT206" s="695"/>
      <c r="DU206" s="695"/>
      <c r="DV206" s="695"/>
      <c r="DW206" s="695"/>
      <c r="DX206" s="695"/>
      <c r="DY206" s="695"/>
      <c r="DZ206" s="695"/>
      <c r="EA206" s="695"/>
      <c r="EB206" s="695"/>
      <c r="EC206" s="695"/>
      <c r="ED206" s="695"/>
      <c r="EE206" s="695"/>
      <c r="EF206" s="695"/>
      <c r="EG206" s="695"/>
      <c r="EH206" s="695"/>
      <c r="EI206" s="695"/>
      <c r="EJ206" s="695"/>
      <c r="EK206" s="695"/>
      <c r="EL206" s="695"/>
      <c r="EM206" s="695"/>
      <c r="EN206" s="695"/>
      <c r="EO206" s="695"/>
      <c r="EP206" s="695"/>
      <c r="EQ206" s="695"/>
      <c r="ER206" s="695"/>
      <c r="ES206" s="695"/>
      <c r="ET206" s="695"/>
      <c r="EU206" s="695"/>
      <c r="EV206" s="695"/>
      <c r="EW206" s="695"/>
      <c r="EX206" s="695"/>
      <c r="EY206" s="695"/>
      <c r="EZ206" s="695"/>
      <c r="FA206" s="695"/>
      <c r="FB206" s="695"/>
      <c r="FC206" s="695"/>
      <c r="FD206" s="695"/>
      <c r="FE206" s="695"/>
      <c r="FF206" s="695"/>
      <c r="FG206" s="695"/>
      <c r="FH206" s="695"/>
      <c r="FI206" s="695"/>
      <c r="FJ206" s="695"/>
      <c r="FK206" s="695"/>
      <c r="FL206" s="695"/>
      <c r="FM206" s="695"/>
      <c r="FN206" s="695"/>
      <c r="FO206" s="695"/>
      <c r="FP206" s="695"/>
      <c r="FQ206" s="695"/>
      <c r="FR206" s="695"/>
      <c r="FS206" s="695"/>
      <c r="FT206" s="695"/>
      <c r="FU206" s="695"/>
      <c r="FV206" s="695"/>
      <c r="FW206" s="695"/>
      <c r="FX206" s="695"/>
      <c r="FY206" s="695"/>
      <c r="FZ206" s="695"/>
      <c r="GA206" s="695"/>
      <c r="GB206" s="695"/>
      <c r="GC206" s="695"/>
      <c r="GD206" s="695"/>
      <c r="GE206" s="695"/>
      <c r="GF206" s="695"/>
      <c r="GG206" s="695"/>
      <c r="GH206" s="695"/>
      <c r="GI206" s="695"/>
      <c r="GJ206" s="695"/>
      <c r="GK206" s="695"/>
      <c r="GL206" s="695"/>
      <c r="GM206" s="695"/>
      <c r="GN206" s="695"/>
    </row>
    <row r="207" spans="1:196" s="35" customFormat="1" ht="14.4">
      <c r="A207" s="695"/>
      <c r="B207" s="695"/>
      <c r="C207" s="693"/>
      <c r="D207" s="693"/>
      <c r="E207" s="693"/>
      <c r="F207" s="699"/>
      <c r="G207" s="695"/>
      <c r="H207" s="695"/>
      <c r="I207" s="695"/>
      <c r="J207" s="695"/>
      <c r="S207" s="695"/>
      <c r="T207" s="695"/>
      <c r="U207" s="695"/>
      <c r="V207" s="695"/>
      <c r="W207" s="695"/>
      <c r="X207" s="695"/>
      <c r="Y207" s="695"/>
      <c r="Z207" s="695"/>
      <c r="AA207" s="695"/>
      <c r="AB207" s="695"/>
      <c r="AC207" s="695"/>
      <c r="AD207" s="695"/>
      <c r="AE207" s="695"/>
      <c r="AF207" s="695"/>
      <c r="AG207" s="695"/>
      <c r="AH207" s="695"/>
      <c r="AI207" s="695"/>
      <c r="AJ207" s="695"/>
      <c r="AK207" s="695"/>
      <c r="AL207" s="695"/>
      <c r="AM207" s="695"/>
      <c r="AN207" s="695"/>
      <c r="AO207" s="695"/>
      <c r="AP207" s="695"/>
      <c r="AQ207" s="695"/>
      <c r="AR207" s="695"/>
      <c r="AS207" s="695"/>
      <c r="AT207" s="695"/>
      <c r="AU207" s="695"/>
      <c r="AV207" s="695"/>
      <c r="AW207" s="695"/>
      <c r="AX207" s="695"/>
      <c r="AY207" s="695"/>
      <c r="AZ207" s="695"/>
      <c r="BA207" s="695"/>
      <c r="BB207" s="695"/>
      <c r="BC207" s="695"/>
      <c r="BD207" s="695"/>
      <c r="BE207" s="695"/>
      <c r="BF207" s="695"/>
      <c r="BG207" s="695"/>
      <c r="BH207" s="695"/>
      <c r="BI207" s="695"/>
      <c r="BJ207" s="695"/>
      <c r="BK207" s="695"/>
      <c r="BL207" s="695"/>
      <c r="BM207" s="695"/>
      <c r="BN207" s="695"/>
      <c r="BO207" s="695"/>
      <c r="BP207" s="695"/>
      <c r="BQ207" s="695"/>
      <c r="BR207" s="695"/>
      <c r="BS207" s="695"/>
      <c r="BT207" s="695"/>
      <c r="BU207" s="695"/>
      <c r="BV207" s="695"/>
      <c r="BW207" s="695"/>
      <c r="BX207" s="695"/>
      <c r="BY207" s="695"/>
      <c r="BZ207" s="695"/>
      <c r="CA207" s="695"/>
      <c r="CB207" s="695"/>
      <c r="CC207" s="695"/>
      <c r="CD207" s="695"/>
      <c r="CE207" s="695"/>
      <c r="CF207" s="695"/>
      <c r="CG207" s="695"/>
      <c r="CH207" s="695"/>
      <c r="CI207" s="695"/>
      <c r="CJ207" s="695"/>
      <c r="CK207" s="695"/>
      <c r="CL207" s="695"/>
      <c r="CM207" s="695"/>
      <c r="CN207" s="695"/>
      <c r="CO207" s="695"/>
      <c r="CP207" s="695"/>
      <c r="CQ207" s="695"/>
      <c r="CR207" s="695"/>
      <c r="CS207" s="695"/>
      <c r="CT207" s="695"/>
      <c r="CU207" s="695"/>
      <c r="CV207" s="695"/>
      <c r="CW207" s="695"/>
      <c r="CX207" s="695"/>
      <c r="CY207" s="695"/>
      <c r="CZ207" s="695"/>
      <c r="DA207" s="695"/>
      <c r="DB207" s="695"/>
      <c r="DC207" s="695"/>
      <c r="DD207" s="695"/>
      <c r="DE207" s="695"/>
      <c r="DF207" s="695"/>
      <c r="DG207" s="695"/>
      <c r="DH207" s="695"/>
      <c r="DI207" s="695"/>
      <c r="DJ207" s="695"/>
      <c r="DK207" s="695"/>
      <c r="DL207" s="695"/>
      <c r="DM207" s="695"/>
      <c r="DN207" s="695"/>
      <c r="DO207" s="695"/>
      <c r="DP207" s="695"/>
      <c r="DQ207" s="695"/>
      <c r="DR207" s="695"/>
      <c r="DS207" s="695"/>
      <c r="DT207" s="695"/>
      <c r="DU207" s="695"/>
      <c r="DV207" s="695"/>
      <c r="DW207" s="695"/>
      <c r="DX207" s="695"/>
      <c r="DY207" s="695"/>
      <c r="DZ207" s="695"/>
      <c r="EA207" s="695"/>
      <c r="EB207" s="695"/>
      <c r="EC207" s="695"/>
      <c r="ED207" s="695"/>
      <c r="EE207" s="695"/>
      <c r="EF207" s="695"/>
      <c r="EG207" s="695"/>
      <c r="EH207" s="695"/>
      <c r="EI207" s="695"/>
      <c r="EJ207" s="695"/>
      <c r="EK207" s="695"/>
      <c r="EL207" s="695"/>
      <c r="EM207" s="695"/>
      <c r="EN207" s="695"/>
      <c r="EO207" s="695"/>
      <c r="EP207" s="695"/>
      <c r="EQ207" s="695"/>
      <c r="ER207" s="695"/>
      <c r="ES207" s="695"/>
      <c r="ET207" s="695"/>
      <c r="EU207" s="695"/>
      <c r="EV207" s="695"/>
      <c r="EW207" s="695"/>
      <c r="EX207" s="695"/>
      <c r="EY207" s="695"/>
      <c r="EZ207" s="695"/>
      <c r="FA207" s="695"/>
      <c r="FB207" s="695"/>
      <c r="FC207" s="695"/>
      <c r="FD207" s="695"/>
      <c r="FE207" s="695"/>
      <c r="FF207" s="695"/>
      <c r="FG207" s="695"/>
      <c r="FH207" s="695"/>
      <c r="FI207" s="695"/>
      <c r="FJ207" s="695"/>
      <c r="FK207" s="695"/>
      <c r="FL207" s="695"/>
      <c r="FM207" s="695"/>
      <c r="FN207" s="695"/>
      <c r="FO207" s="695"/>
      <c r="FP207" s="695"/>
      <c r="FQ207" s="695"/>
      <c r="FR207" s="695"/>
      <c r="FS207" s="695"/>
      <c r="FT207" s="695"/>
      <c r="FU207" s="695"/>
      <c r="FV207" s="695"/>
      <c r="FW207" s="695"/>
      <c r="FX207" s="695"/>
      <c r="FY207" s="695"/>
      <c r="FZ207" s="695"/>
      <c r="GA207" s="695"/>
      <c r="GB207" s="695"/>
      <c r="GC207" s="695"/>
      <c r="GD207" s="695"/>
      <c r="GE207" s="695"/>
      <c r="GF207" s="695"/>
      <c r="GG207" s="695"/>
      <c r="GH207" s="695"/>
      <c r="GI207" s="695"/>
      <c r="GJ207" s="695"/>
      <c r="GK207" s="695"/>
      <c r="GL207" s="695"/>
      <c r="GM207" s="695"/>
      <c r="GN207" s="695"/>
    </row>
    <row r="208" spans="1:196" s="35" customFormat="1" ht="14.4">
      <c r="A208" s="695"/>
      <c r="B208" s="695"/>
      <c r="C208" s="693"/>
      <c r="D208" s="693"/>
      <c r="E208" s="693"/>
      <c r="F208" s="699"/>
      <c r="G208" s="695"/>
      <c r="H208" s="695"/>
      <c r="I208" s="695"/>
      <c r="J208" s="695"/>
      <c r="S208" s="695"/>
      <c r="T208" s="695"/>
      <c r="U208" s="695"/>
      <c r="V208" s="695"/>
      <c r="W208" s="695"/>
      <c r="X208" s="695"/>
      <c r="Y208" s="695"/>
      <c r="Z208" s="695"/>
      <c r="AA208" s="695"/>
      <c r="AB208" s="695"/>
      <c r="AC208" s="695"/>
      <c r="AD208" s="695"/>
      <c r="AE208" s="695"/>
      <c r="AF208" s="695"/>
      <c r="AG208" s="695"/>
      <c r="AH208" s="695"/>
      <c r="AI208" s="695"/>
      <c r="AJ208" s="695"/>
      <c r="AK208" s="695"/>
      <c r="AL208" s="695"/>
      <c r="AM208" s="695"/>
      <c r="AN208" s="695"/>
      <c r="AO208" s="695"/>
      <c r="AP208" s="695"/>
      <c r="AQ208" s="695"/>
      <c r="AR208" s="695"/>
      <c r="AS208" s="695"/>
      <c r="AT208" s="695"/>
      <c r="AU208" s="695"/>
      <c r="AV208" s="695"/>
      <c r="AW208" s="695"/>
      <c r="AX208" s="695"/>
      <c r="AY208" s="695"/>
      <c r="AZ208" s="695"/>
      <c r="BA208" s="695"/>
      <c r="BB208" s="695"/>
      <c r="BC208" s="695"/>
      <c r="BD208" s="695"/>
      <c r="BE208" s="695"/>
      <c r="BF208" s="695"/>
      <c r="BG208" s="695"/>
      <c r="BH208" s="695"/>
      <c r="BI208" s="695"/>
      <c r="BJ208" s="695"/>
      <c r="BK208" s="695"/>
      <c r="BL208" s="695"/>
      <c r="BM208" s="695"/>
      <c r="BN208" s="695"/>
      <c r="BO208" s="695"/>
      <c r="BP208" s="695"/>
      <c r="BQ208" s="695"/>
      <c r="BR208" s="695"/>
      <c r="BS208" s="695"/>
      <c r="BT208" s="695"/>
      <c r="BU208" s="695"/>
      <c r="BV208" s="695"/>
      <c r="BW208" s="695"/>
      <c r="BX208" s="695"/>
      <c r="BY208" s="695"/>
      <c r="BZ208" s="695"/>
      <c r="CA208" s="695"/>
      <c r="CB208" s="695"/>
      <c r="CC208" s="695"/>
      <c r="CD208" s="695"/>
      <c r="CE208" s="695"/>
      <c r="CF208" s="695"/>
      <c r="CG208" s="695"/>
      <c r="CH208" s="695"/>
      <c r="CI208" s="695"/>
      <c r="CJ208" s="695"/>
      <c r="CK208" s="695"/>
      <c r="CL208" s="695"/>
      <c r="CM208" s="695"/>
      <c r="CN208" s="695"/>
      <c r="CO208" s="695"/>
      <c r="CP208" s="695"/>
      <c r="CQ208" s="695"/>
      <c r="CR208" s="695"/>
      <c r="CS208" s="695"/>
      <c r="CT208" s="695"/>
      <c r="CU208" s="695"/>
      <c r="CV208" s="695"/>
      <c r="CW208" s="695"/>
      <c r="CX208" s="695"/>
      <c r="CY208" s="695"/>
      <c r="CZ208" s="695"/>
      <c r="DA208" s="695"/>
      <c r="DB208" s="695"/>
      <c r="DC208" s="695"/>
      <c r="DD208" s="695"/>
      <c r="DE208" s="695"/>
      <c r="DF208" s="695"/>
      <c r="DG208" s="695"/>
      <c r="DH208" s="695"/>
      <c r="DI208" s="695"/>
      <c r="DJ208" s="695"/>
      <c r="DK208" s="695"/>
      <c r="DL208" s="695"/>
      <c r="DM208" s="695"/>
      <c r="DN208" s="695"/>
      <c r="DO208" s="695"/>
      <c r="DP208" s="695"/>
      <c r="DQ208" s="695"/>
      <c r="DR208" s="695"/>
      <c r="DS208" s="695"/>
      <c r="DT208" s="695"/>
      <c r="DU208" s="695"/>
      <c r="DV208" s="695"/>
      <c r="DW208" s="695"/>
      <c r="DX208" s="695"/>
      <c r="DY208" s="695"/>
      <c r="DZ208" s="695"/>
      <c r="EA208" s="695"/>
      <c r="EB208" s="695"/>
      <c r="EC208" s="695"/>
      <c r="ED208" s="695"/>
      <c r="EE208" s="695"/>
      <c r="EF208" s="695"/>
      <c r="EG208" s="695"/>
      <c r="EH208" s="695"/>
      <c r="EI208" s="695"/>
      <c r="EJ208" s="695"/>
      <c r="EK208" s="695"/>
      <c r="EL208" s="695"/>
      <c r="EM208" s="695"/>
      <c r="EN208" s="695"/>
      <c r="EO208" s="695"/>
      <c r="EP208" s="695"/>
      <c r="EQ208" s="695"/>
      <c r="ER208" s="695"/>
      <c r="ES208" s="695"/>
      <c r="ET208" s="695"/>
      <c r="EU208" s="695"/>
      <c r="EV208" s="695"/>
      <c r="EW208" s="695"/>
      <c r="EX208" s="695"/>
      <c r="EY208" s="695"/>
      <c r="EZ208" s="695"/>
      <c r="FA208" s="695"/>
      <c r="FB208" s="695"/>
      <c r="FC208" s="695"/>
      <c r="FD208" s="695"/>
      <c r="FE208" s="695"/>
      <c r="FF208" s="695"/>
      <c r="FG208" s="695"/>
      <c r="FH208" s="695"/>
      <c r="FI208" s="695"/>
      <c r="FJ208" s="695"/>
      <c r="FK208" s="695"/>
      <c r="FL208" s="695"/>
      <c r="FM208" s="695"/>
      <c r="FN208" s="695"/>
      <c r="FO208" s="695"/>
      <c r="FP208" s="695"/>
      <c r="FQ208" s="695"/>
      <c r="FR208" s="695"/>
      <c r="FS208" s="695"/>
      <c r="FT208" s="695"/>
      <c r="FU208" s="695"/>
      <c r="FV208" s="695"/>
      <c r="FW208" s="695"/>
      <c r="FX208" s="695"/>
      <c r="FY208" s="695"/>
      <c r="FZ208" s="695"/>
      <c r="GA208" s="695"/>
      <c r="GB208" s="695"/>
      <c r="GC208" s="695"/>
      <c r="GD208" s="695"/>
      <c r="GE208" s="695"/>
      <c r="GF208" s="695"/>
      <c r="GG208" s="695"/>
      <c r="GH208" s="695"/>
      <c r="GI208" s="695"/>
      <c r="GJ208" s="695"/>
      <c r="GK208" s="695"/>
      <c r="GL208" s="695"/>
      <c r="GM208" s="695"/>
      <c r="GN208" s="695"/>
    </row>
    <row r="209" spans="1:196" s="35" customFormat="1" ht="14.4">
      <c r="A209" s="695"/>
      <c r="B209" s="695"/>
      <c r="C209" s="693"/>
      <c r="D209" s="693"/>
      <c r="E209" s="693"/>
      <c r="F209" s="699"/>
      <c r="G209" s="695"/>
      <c r="H209" s="695"/>
      <c r="I209" s="695"/>
      <c r="J209" s="695"/>
      <c r="S209" s="695"/>
      <c r="T209" s="695"/>
      <c r="U209" s="695"/>
      <c r="V209" s="695"/>
      <c r="W209" s="695"/>
      <c r="X209" s="695"/>
      <c r="Y209" s="695"/>
      <c r="Z209" s="695"/>
      <c r="AA209" s="695"/>
      <c r="AB209" s="695"/>
      <c r="AC209" s="695"/>
      <c r="AD209" s="695"/>
      <c r="AE209" s="695"/>
      <c r="AF209" s="695"/>
      <c r="AG209" s="695"/>
      <c r="AH209" s="695"/>
      <c r="AI209" s="695"/>
      <c r="AJ209" s="695"/>
      <c r="AK209" s="695"/>
      <c r="AL209" s="695"/>
      <c r="AM209" s="695"/>
      <c r="AN209" s="695"/>
      <c r="AO209" s="695"/>
      <c r="AP209" s="695"/>
      <c r="AQ209" s="695"/>
      <c r="AR209" s="695"/>
      <c r="AS209" s="695"/>
      <c r="AT209" s="695"/>
      <c r="AU209" s="695"/>
      <c r="AV209" s="695"/>
      <c r="AW209" s="695"/>
      <c r="AX209" s="695"/>
      <c r="AY209" s="695"/>
      <c r="AZ209" s="695"/>
      <c r="BA209" s="695"/>
      <c r="BB209" s="695"/>
      <c r="BC209" s="695"/>
      <c r="BD209" s="695"/>
      <c r="BE209" s="695"/>
      <c r="BF209" s="695"/>
      <c r="BG209" s="695"/>
      <c r="BH209" s="695"/>
      <c r="BI209" s="695"/>
      <c r="BJ209" s="695"/>
      <c r="BK209" s="695"/>
      <c r="BL209" s="695"/>
      <c r="BM209" s="695"/>
      <c r="BN209" s="695"/>
      <c r="BO209" s="695"/>
      <c r="BP209" s="695"/>
      <c r="BQ209" s="695"/>
      <c r="BR209" s="695"/>
      <c r="BS209" s="695"/>
      <c r="BT209" s="695"/>
      <c r="BU209" s="695"/>
      <c r="BV209" s="695"/>
      <c r="BW209" s="695"/>
      <c r="BX209" s="695"/>
      <c r="BY209" s="695"/>
      <c r="BZ209" s="695"/>
      <c r="CA209" s="695"/>
      <c r="CB209" s="695"/>
      <c r="CC209" s="695"/>
      <c r="CD209" s="695"/>
      <c r="CE209" s="695"/>
      <c r="CF209" s="695"/>
      <c r="CG209" s="695"/>
      <c r="CH209" s="695"/>
      <c r="CI209" s="695"/>
      <c r="CJ209" s="695"/>
      <c r="CK209" s="695"/>
      <c r="CL209" s="695"/>
      <c r="CM209" s="695"/>
      <c r="CN209" s="695"/>
      <c r="CO209" s="695"/>
      <c r="CP209" s="695"/>
      <c r="CQ209" s="695"/>
      <c r="CR209" s="695"/>
      <c r="CS209" s="695"/>
      <c r="CT209" s="695"/>
      <c r="CU209" s="695"/>
      <c r="CV209" s="695"/>
      <c r="CW209" s="695"/>
      <c r="CX209" s="695"/>
      <c r="CY209" s="695"/>
      <c r="CZ209" s="695"/>
      <c r="DA209" s="695"/>
      <c r="DB209" s="695"/>
      <c r="DC209" s="695"/>
      <c r="DD209" s="695"/>
      <c r="DE209" s="695"/>
      <c r="DF209" s="695"/>
      <c r="DG209" s="695"/>
      <c r="DH209" s="695"/>
      <c r="DI209" s="695"/>
      <c r="DJ209" s="695"/>
      <c r="DK209" s="695"/>
      <c r="DL209" s="695"/>
      <c r="DM209" s="695"/>
      <c r="DN209" s="695"/>
      <c r="DO209" s="695"/>
      <c r="DP209" s="695"/>
      <c r="DQ209" s="695"/>
      <c r="DR209" s="695"/>
      <c r="DS209" s="695"/>
      <c r="DT209" s="695"/>
      <c r="DU209" s="695"/>
      <c r="DV209" s="695"/>
      <c r="DW209" s="695"/>
      <c r="DX209" s="695"/>
      <c r="DY209" s="695"/>
      <c r="DZ209" s="695"/>
      <c r="EA209" s="695"/>
      <c r="EB209" s="695"/>
      <c r="EC209" s="695"/>
      <c r="ED209" s="695"/>
      <c r="EE209" s="695"/>
      <c r="EF209" s="695"/>
      <c r="EG209" s="695"/>
      <c r="EH209" s="695"/>
      <c r="EI209" s="695"/>
      <c r="EJ209" s="695"/>
      <c r="EK209" s="695"/>
      <c r="EL209" s="695"/>
      <c r="EM209" s="695"/>
      <c r="EN209" s="695"/>
      <c r="EO209" s="695"/>
      <c r="EP209" s="695"/>
      <c r="EQ209" s="695"/>
      <c r="ER209" s="695"/>
      <c r="ES209" s="695"/>
      <c r="ET209" s="695"/>
      <c r="EU209" s="695"/>
      <c r="EV209" s="695"/>
      <c r="EW209" s="695"/>
      <c r="EX209" s="695"/>
      <c r="EY209" s="695"/>
      <c r="EZ209" s="695"/>
      <c r="FA209" s="695"/>
      <c r="FB209" s="695"/>
      <c r="FC209" s="695"/>
      <c r="FD209" s="695"/>
      <c r="FE209" s="695"/>
      <c r="FF209" s="695"/>
      <c r="FG209" s="695"/>
      <c r="FH209" s="695"/>
      <c r="FI209" s="695"/>
      <c r="FJ209" s="695"/>
      <c r="FK209" s="695"/>
      <c r="FL209" s="695"/>
      <c r="FM209" s="695"/>
      <c r="FN209" s="695"/>
      <c r="FO209" s="695"/>
      <c r="FP209" s="695"/>
      <c r="FQ209" s="695"/>
      <c r="FR209" s="695"/>
      <c r="FS209" s="695"/>
      <c r="FT209" s="695"/>
      <c r="FU209" s="695"/>
      <c r="FV209" s="695"/>
      <c r="FW209" s="695"/>
      <c r="FX209" s="695"/>
      <c r="FY209" s="695"/>
      <c r="FZ209" s="695"/>
      <c r="GA209" s="695"/>
      <c r="GB209" s="695"/>
      <c r="GC209" s="695"/>
      <c r="GD209" s="695"/>
      <c r="GE209" s="695"/>
      <c r="GF209" s="695"/>
      <c r="GG209" s="695"/>
      <c r="GH209" s="695"/>
      <c r="GI209" s="695"/>
      <c r="GJ209" s="695"/>
      <c r="GK209" s="695"/>
      <c r="GL209" s="695"/>
      <c r="GM209" s="695"/>
      <c r="GN209" s="695"/>
    </row>
    <row r="210" spans="1:196" s="35" customFormat="1" ht="14.4">
      <c r="A210" s="695"/>
      <c r="B210" s="695"/>
      <c r="C210" s="693"/>
      <c r="D210" s="693"/>
      <c r="E210" s="693"/>
      <c r="F210" s="699"/>
      <c r="G210" s="695"/>
      <c r="H210" s="695"/>
      <c r="I210" s="695"/>
      <c r="J210" s="695"/>
      <c r="S210" s="695"/>
      <c r="T210" s="695"/>
      <c r="U210" s="695"/>
      <c r="V210" s="695"/>
      <c r="W210" s="695"/>
      <c r="X210" s="695"/>
      <c r="Y210" s="695"/>
      <c r="Z210" s="695"/>
      <c r="AA210" s="695"/>
      <c r="AB210" s="695"/>
      <c r="AC210" s="695"/>
      <c r="AD210" s="695"/>
      <c r="AE210" s="695"/>
      <c r="AF210" s="695"/>
      <c r="AG210" s="695"/>
      <c r="AH210" s="695"/>
      <c r="AI210" s="695"/>
      <c r="AJ210" s="695"/>
      <c r="AK210" s="695"/>
      <c r="AL210" s="695"/>
      <c r="AM210" s="695"/>
      <c r="AN210" s="695"/>
      <c r="AO210" s="695"/>
      <c r="AP210" s="695"/>
      <c r="AQ210" s="695"/>
      <c r="AR210" s="695"/>
      <c r="AS210" s="695"/>
      <c r="AT210" s="695"/>
      <c r="AU210" s="695"/>
      <c r="AV210" s="695"/>
      <c r="AW210" s="695"/>
      <c r="AX210" s="695"/>
      <c r="AY210" s="695"/>
      <c r="AZ210" s="695"/>
      <c r="BA210" s="695"/>
      <c r="BB210" s="695"/>
      <c r="BC210" s="695"/>
      <c r="BD210" s="695"/>
      <c r="BE210" s="695"/>
      <c r="BF210" s="695"/>
      <c r="BG210" s="695"/>
      <c r="BH210" s="695"/>
      <c r="BI210" s="695"/>
      <c r="BJ210" s="695"/>
      <c r="BK210" s="695"/>
      <c r="BL210" s="695"/>
      <c r="BM210" s="695"/>
      <c r="BN210" s="695"/>
      <c r="BO210" s="695"/>
      <c r="BP210" s="695"/>
      <c r="BQ210" s="695"/>
      <c r="BR210" s="695"/>
      <c r="BS210" s="695"/>
      <c r="BT210" s="695"/>
      <c r="BU210" s="695"/>
      <c r="BV210" s="695"/>
      <c r="BW210" s="695"/>
      <c r="BX210" s="695"/>
      <c r="BY210" s="695"/>
      <c r="BZ210" s="695"/>
      <c r="CA210" s="695"/>
      <c r="CB210" s="695"/>
      <c r="CC210" s="695"/>
      <c r="CD210" s="695"/>
      <c r="CE210" s="695"/>
      <c r="CF210" s="695"/>
      <c r="CG210" s="695"/>
      <c r="CH210" s="695"/>
      <c r="CI210" s="695"/>
      <c r="CJ210" s="695"/>
      <c r="CK210" s="695"/>
      <c r="CL210" s="695"/>
      <c r="CM210" s="695"/>
      <c r="CN210" s="695"/>
      <c r="CO210" s="695"/>
      <c r="CP210" s="695"/>
      <c r="CQ210" s="695"/>
      <c r="CR210" s="695"/>
      <c r="CS210" s="695"/>
      <c r="CT210" s="695"/>
      <c r="CU210" s="695"/>
      <c r="CV210" s="695"/>
      <c r="CW210" s="695"/>
      <c r="CX210" s="695"/>
      <c r="CY210" s="695"/>
      <c r="CZ210" s="695"/>
      <c r="DA210" s="695"/>
      <c r="DB210" s="695"/>
      <c r="DC210" s="695"/>
      <c r="DD210" s="695"/>
      <c r="DE210" s="695"/>
      <c r="DF210" s="695"/>
      <c r="DG210" s="695"/>
      <c r="DH210" s="695"/>
      <c r="DI210" s="695"/>
      <c r="DJ210" s="695"/>
      <c r="DK210" s="695"/>
      <c r="DL210" s="695"/>
      <c r="DM210" s="695"/>
      <c r="DN210" s="695"/>
      <c r="DO210" s="695"/>
      <c r="DP210" s="695"/>
      <c r="DQ210" s="695"/>
      <c r="DR210" s="695"/>
      <c r="DS210" s="695"/>
      <c r="DT210" s="695"/>
      <c r="DU210" s="695"/>
      <c r="DV210" s="695"/>
      <c r="DW210" s="695"/>
      <c r="DX210" s="695"/>
      <c r="DY210" s="695"/>
      <c r="DZ210" s="695"/>
      <c r="EA210" s="695"/>
      <c r="EB210" s="695"/>
      <c r="EC210" s="695"/>
      <c r="ED210" s="695"/>
      <c r="EE210" s="695"/>
      <c r="EF210" s="695"/>
      <c r="EG210" s="695"/>
      <c r="EH210" s="695"/>
      <c r="EI210" s="695"/>
      <c r="EJ210" s="695"/>
      <c r="EK210" s="695"/>
      <c r="EL210" s="695"/>
      <c r="EM210" s="695"/>
      <c r="EN210" s="695"/>
      <c r="EO210" s="695"/>
      <c r="EP210" s="695"/>
      <c r="EQ210" s="695"/>
      <c r="ER210" s="695"/>
      <c r="ES210" s="695"/>
      <c r="ET210" s="695"/>
      <c r="EU210" s="695"/>
      <c r="EV210" s="695"/>
      <c r="EW210" s="695"/>
      <c r="EX210" s="695"/>
      <c r="EY210" s="695"/>
      <c r="EZ210" s="695"/>
      <c r="FA210" s="695"/>
      <c r="FB210" s="695"/>
      <c r="FC210" s="695"/>
      <c r="FD210" s="695"/>
      <c r="FE210" s="695"/>
      <c r="FF210" s="695"/>
      <c r="FG210" s="695"/>
      <c r="FH210" s="695"/>
      <c r="FI210" s="695"/>
      <c r="FJ210" s="695"/>
      <c r="FK210" s="695"/>
      <c r="FL210" s="695"/>
      <c r="FM210" s="695"/>
      <c r="FN210" s="695"/>
      <c r="FO210" s="695"/>
      <c r="FP210" s="695"/>
      <c r="FQ210" s="695"/>
      <c r="FR210" s="695"/>
      <c r="FS210" s="695"/>
      <c r="FT210" s="695"/>
      <c r="FU210" s="695"/>
      <c r="FV210" s="695"/>
      <c r="FW210" s="695"/>
      <c r="FX210" s="695"/>
      <c r="FY210" s="695"/>
      <c r="FZ210" s="695"/>
      <c r="GA210" s="695"/>
      <c r="GB210" s="695"/>
      <c r="GC210" s="695"/>
      <c r="GD210" s="695"/>
      <c r="GE210" s="695"/>
      <c r="GF210" s="695"/>
      <c r="GG210" s="695"/>
      <c r="GH210" s="695"/>
      <c r="GI210" s="695"/>
      <c r="GJ210" s="695"/>
      <c r="GK210" s="695"/>
      <c r="GL210" s="695"/>
      <c r="GM210" s="695"/>
      <c r="GN210" s="695"/>
    </row>
    <row r="211" spans="1:196" s="35" customFormat="1" ht="14.4">
      <c r="A211" s="695"/>
      <c r="B211" s="695"/>
      <c r="C211" s="693"/>
      <c r="D211" s="693"/>
      <c r="E211" s="693"/>
      <c r="F211" s="699"/>
      <c r="G211" s="695"/>
      <c r="H211" s="695"/>
      <c r="I211" s="695"/>
      <c r="J211" s="695"/>
      <c r="S211" s="695"/>
      <c r="T211" s="695"/>
      <c r="U211" s="695"/>
      <c r="V211" s="695"/>
      <c r="W211" s="695"/>
      <c r="X211" s="695"/>
      <c r="Y211" s="695"/>
      <c r="Z211" s="695"/>
      <c r="AA211" s="695"/>
      <c r="AB211" s="695"/>
      <c r="AC211" s="695"/>
      <c r="AD211" s="695"/>
      <c r="AE211" s="695"/>
      <c r="AF211" s="695"/>
      <c r="AG211" s="695"/>
      <c r="AH211" s="695"/>
      <c r="AI211" s="695"/>
      <c r="AJ211" s="695"/>
      <c r="AK211" s="695"/>
      <c r="AL211" s="695"/>
      <c r="AM211" s="695"/>
      <c r="AN211" s="695"/>
      <c r="AO211" s="695"/>
      <c r="AP211" s="695"/>
      <c r="AQ211" s="695"/>
      <c r="AR211" s="695"/>
      <c r="AS211" s="695"/>
      <c r="AT211" s="695"/>
      <c r="AU211" s="695"/>
      <c r="AV211" s="695"/>
      <c r="AW211" s="695"/>
      <c r="AX211" s="695"/>
      <c r="AY211" s="695"/>
      <c r="AZ211" s="695"/>
      <c r="BA211" s="695"/>
      <c r="BB211" s="695"/>
      <c r="BC211" s="695"/>
      <c r="BD211" s="695"/>
      <c r="BE211" s="695"/>
      <c r="BF211" s="695"/>
      <c r="BG211" s="695"/>
      <c r="BH211" s="695"/>
      <c r="BI211" s="695"/>
      <c r="BJ211" s="695"/>
      <c r="BK211" s="695"/>
      <c r="BL211" s="695"/>
      <c r="BM211" s="695"/>
      <c r="BN211" s="695"/>
      <c r="BO211" s="695"/>
      <c r="BP211" s="695"/>
      <c r="BQ211" s="695"/>
      <c r="BR211" s="695"/>
      <c r="BS211" s="695"/>
      <c r="BT211" s="695"/>
      <c r="BU211" s="695"/>
      <c r="BV211" s="695"/>
      <c r="BW211" s="695"/>
      <c r="BX211" s="695"/>
      <c r="BY211" s="695"/>
      <c r="BZ211" s="695"/>
      <c r="CA211" s="695"/>
      <c r="CB211" s="695"/>
      <c r="CC211" s="695"/>
      <c r="CD211" s="695"/>
      <c r="CE211" s="695"/>
      <c r="CF211" s="695"/>
      <c r="CG211" s="695"/>
      <c r="CH211" s="695"/>
      <c r="CI211" s="695"/>
      <c r="CJ211" s="695"/>
      <c r="CK211" s="695"/>
      <c r="CL211" s="695"/>
      <c r="CM211" s="695"/>
      <c r="CN211" s="695"/>
      <c r="CO211" s="695"/>
      <c r="CP211" s="695"/>
      <c r="CQ211" s="695"/>
      <c r="CR211" s="695"/>
      <c r="CS211" s="695"/>
      <c r="CT211" s="695"/>
      <c r="CU211" s="695"/>
      <c r="CV211" s="695"/>
      <c r="CW211" s="695"/>
      <c r="CX211" s="695"/>
      <c r="CY211" s="695"/>
      <c r="CZ211" s="695"/>
      <c r="DA211" s="695"/>
      <c r="DB211" s="695"/>
      <c r="DC211" s="695"/>
      <c r="DD211" s="695"/>
      <c r="DE211" s="695"/>
      <c r="DF211" s="695"/>
      <c r="DG211" s="695"/>
      <c r="DH211" s="695"/>
      <c r="DI211" s="695"/>
      <c r="DJ211" s="695"/>
      <c r="DK211" s="695"/>
      <c r="DL211" s="695"/>
      <c r="DM211" s="695"/>
      <c r="DN211" s="695"/>
      <c r="DO211" s="695"/>
      <c r="DP211" s="695"/>
      <c r="DQ211" s="695"/>
      <c r="DR211" s="695"/>
      <c r="DS211" s="695"/>
      <c r="DT211" s="695"/>
      <c r="DU211" s="695"/>
      <c r="DV211" s="695"/>
      <c r="DW211" s="695"/>
      <c r="DX211" s="695"/>
      <c r="DY211" s="695"/>
      <c r="DZ211" s="695"/>
      <c r="EA211" s="695"/>
      <c r="EB211" s="695"/>
      <c r="EC211" s="695"/>
      <c r="ED211" s="695"/>
      <c r="EE211" s="695"/>
      <c r="EF211" s="695"/>
      <c r="EG211" s="695"/>
      <c r="EH211" s="695"/>
      <c r="EI211" s="695"/>
      <c r="EJ211" s="695"/>
      <c r="EK211" s="695"/>
      <c r="EL211" s="695"/>
      <c r="EM211" s="695"/>
      <c r="EN211" s="695"/>
      <c r="EO211" s="695"/>
      <c r="EP211" s="695"/>
      <c r="EQ211" s="695"/>
      <c r="ER211" s="695"/>
      <c r="ES211" s="695"/>
      <c r="ET211" s="695"/>
      <c r="EU211" s="695"/>
      <c r="EV211" s="695"/>
      <c r="EW211" s="695"/>
      <c r="EX211" s="695"/>
      <c r="EY211" s="695"/>
      <c r="EZ211" s="695"/>
      <c r="FA211" s="695"/>
      <c r="FB211" s="695"/>
      <c r="FC211" s="695"/>
      <c r="FD211" s="695"/>
      <c r="FE211" s="695"/>
      <c r="FF211" s="695"/>
      <c r="FG211" s="695"/>
      <c r="FH211" s="695"/>
      <c r="FI211" s="695"/>
      <c r="FJ211" s="695"/>
      <c r="FK211" s="695"/>
      <c r="FL211" s="695"/>
      <c r="FM211" s="695"/>
      <c r="FN211" s="695"/>
      <c r="FO211" s="695"/>
      <c r="FP211" s="695"/>
      <c r="FQ211" s="695"/>
      <c r="FR211" s="695"/>
      <c r="FS211" s="695"/>
      <c r="FT211" s="695"/>
      <c r="FU211" s="695"/>
      <c r="FV211" s="695"/>
      <c r="FW211" s="695"/>
      <c r="FX211" s="695"/>
      <c r="FY211" s="695"/>
      <c r="FZ211" s="695"/>
      <c r="GA211" s="695"/>
      <c r="GB211" s="695"/>
      <c r="GC211" s="695"/>
      <c r="GD211" s="695"/>
      <c r="GE211" s="695"/>
      <c r="GF211" s="695"/>
      <c r="GG211" s="695"/>
      <c r="GH211" s="695"/>
      <c r="GI211" s="695"/>
      <c r="GJ211" s="695"/>
      <c r="GK211" s="695"/>
      <c r="GL211" s="695"/>
      <c r="GM211" s="695"/>
      <c r="GN211" s="695"/>
    </row>
    <row r="212" spans="1:196" s="35" customFormat="1" ht="14.4">
      <c r="A212" s="695"/>
      <c r="B212" s="695"/>
      <c r="C212" s="693"/>
      <c r="D212" s="693"/>
      <c r="E212" s="693"/>
      <c r="F212" s="699"/>
      <c r="G212" s="695"/>
      <c r="H212" s="695"/>
      <c r="I212" s="695"/>
      <c r="J212" s="695"/>
      <c r="S212" s="695"/>
      <c r="T212" s="695"/>
      <c r="U212" s="695"/>
      <c r="V212" s="695"/>
      <c r="W212" s="695"/>
      <c r="X212" s="695"/>
      <c r="Y212" s="695"/>
      <c r="Z212" s="695"/>
      <c r="AA212" s="695"/>
      <c r="AB212" s="695"/>
      <c r="AC212" s="695"/>
      <c r="AD212" s="695"/>
      <c r="AE212" s="695"/>
      <c r="AF212" s="695"/>
      <c r="AG212" s="695"/>
      <c r="AH212" s="695"/>
      <c r="AI212" s="695"/>
      <c r="AJ212" s="695"/>
      <c r="AK212" s="695"/>
      <c r="AL212" s="695"/>
      <c r="AM212" s="695"/>
      <c r="AN212" s="695"/>
      <c r="AO212" s="695"/>
      <c r="AP212" s="695"/>
      <c r="AQ212" s="695"/>
      <c r="AR212" s="695"/>
      <c r="AS212" s="695"/>
      <c r="AT212" s="695"/>
      <c r="AU212" s="695"/>
      <c r="AV212" s="695"/>
      <c r="AW212" s="695"/>
      <c r="AX212" s="695"/>
      <c r="AY212" s="695"/>
      <c r="AZ212" s="695"/>
      <c r="BA212" s="695"/>
      <c r="BB212" s="695"/>
      <c r="BC212" s="695"/>
      <c r="BD212" s="695"/>
      <c r="BE212" s="695"/>
      <c r="BF212" s="695"/>
      <c r="BG212" s="695"/>
      <c r="BH212" s="695"/>
      <c r="BI212" s="695"/>
      <c r="BJ212" s="695"/>
      <c r="BK212" s="695"/>
      <c r="BL212" s="695"/>
      <c r="BM212" s="695"/>
      <c r="BN212" s="695"/>
      <c r="BO212" s="695"/>
      <c r="BP212" s="695"/>
      <c r="BQ212" s="695"/>
      <c r="BR212" s="695"/>
      <c r="BS212" s="695"/>
      <c r="BT212" s="695"/>
      <c r="BU212" s="695"/>
      <c r="BV212" s="695"/>
      <c r="BW212" s="695"/>
      <c r="BX212" s="695"/>
      <c r="BY212" s="695"/>
      <c r="BZ212" s="695"/>
      <c r="CA212" s="695"/>
      <c r="CB212" s="695"/>
      <c r="CC212" s="695"/>
      <c r="CD212" s="695"/>
      <c r="CE212" s="695"/>
      <c r="CF212" s="695"/>
      <c r="CG212" s="695"/>
      <c r="CH212" s="695"/>
      <c r="CI212" s="695"/>
      <c r="CJ212" s="695"/>
      <c r="CK212" s="695"/>
      <c r="CL212" s="695"/>
      <c r="CM212" s="695"/>
      <c r="CN212" s="695"/>
      <c r="CO212" s="695"/>
      <c r="CP212" s="695"/>
      <c r="CQ212" s="695"/>
      <c r="CR212" s="695"/>
      <c r="CS212" s="695"/>
      <c r="CT212" s="695"/>
      <c r="CU212" s="695"/>
      <c r="CV212" s="695"/>
      <c r="CW212" s="695"/>
      <c r="CX212" s="695"/>
      <c r="CY212" s="695"/>
      <c r="CZ212" s="695"/>
      <c r="DA212" s="695"/>
      <c r="DB212" s="695"/>
      <c r="DC212" s="695"/>
      <c r="DD212" s="695"/>
      <c r="DE212" s="695"/>
      <c r="DF212" s="695"/>
      <c r="DG212" s="695"/>
      <c r="DH212" s="695"/>
      <c r="DI212" s="695"/>
      <c r="DJ212" s="695"/>
      <c r="DK212" s="695"/>
      <c r="DL212" s="695"/>
      <c r="DM212" s="695"/>
      <c r="DN212" s="695"/>
      <c r="DO212" s="695"/>
      <c r="DP212" s="695"/>
      <c r="DQ212" s="695"/>
      <c r="DR212" s="695"/>
      <c r="DS212" s="695"/>
      <c r="DT212" s="695"/>
      <c r="DU212" s="695"/>
      <c r="DV212" s="695"/>
      <c r="DW212" s="695"/>
      <c r="DX212" s="695"/>
      <c r="DY212" s="695"/>
      <c r="DZ212" s="695"/>
      <c r="EA212" s="695"/>
      <c r="EB212" s="695"/>
      <c r="EC212" s="695"/>
      <c r="ED212" s="695"/>
      <c r="EE212" s="695"/>
      <c r="EF212" s="695"/>
      <c r="EG212" s="695"/>
      <c r="EH212" s="695"/>
      <c r="EI212" s="695"/>
      <c r="EJ212" s="695"/>
      <c r="EK212" s="695"/>
      <c r="EL212" s="695"/>
      <c r="EM212" s="695"/>
      <c r="EN212" s="695"/>
      <c r="EO212" s="695"/>
      <c r="EP212" s="695"/>
      <c r="EQ212" s="695"/>
      <c r="ER212" s="695"/>
      <c r="ES212" s="695"/>
      <c r="ET212" s="695"/>
      <c r="EU212" s="695"/>
      <c r="EV212" s="695"/>
      <c r="EW212" s="695"/>
      <c r="EX212" s="695"/>
      <c r="EY212" s="695"/>
      <c r="EZ212" s="695"/>
      <c r="FA212" s="695"/>
      <c r="FB212" s="695"/>
      <c r="FC212" s="695"/>
      <c r="FD212" s="695"/>
      <c r="FE212" s="695"/>
      <c r="FF212" s="695"/>
      <c r="FG212" s="695"/>
      <c r="FH212" s="695"/>
      <c r="FI212" s="695"/>
      <c r="FJ212" s="695"/>
      <c r="FK212" s="695"/>
      <c r="FL212" s="695"/>
      <c r="FM212" s="695"/>
      <c r="FN212" s="695"/>
      <c r="FO212" s="695"/>
      <c r="FP212" s="695"/>
      <c r="FQ212" s="695"/>
      <c r="FR212" s="695"/>
      <c r="FS212" s="695"/>
      <c r="FT212" s="695"/>
      <c r="FU212" s="695"/>
      <c r="FV212" s="695"/>
      <c r="FW212" s="695"/>
      <c r="FX212" s="695"/>
      <c r="FY212" s="695"/>
      <c r="FZ212" s="695"/>
      <c r="GA212" s="695"/>
      <c r="GB212" s="695"/>
      <c r="GC212" s="695"/>
      <c r="GD212" s="695"/>
      <c r="GE212" s="695"/>
      <c r="GF212" s="695"/>
      <c r="GG212" s="695"/>
      <c r="GH212" s="695"/>
      <c r="GI212" s="695"/>
      <c r="GJ212" s="695"/>
      <c r="GK212" s="695"/>
      <c r="GL212" s="695"/>
      <c r="GM212" s="695"/>
      <c r="GN212" s="695"/>
    </row>
    <row r="213" spans="1:196" s="35" customFormat="1" ht="14.4">
      <c r="A213" s="695"/>
      <c r="B213" s="695"/>
      <c r="C213" s="693"/>
      <c r="D213" s="693"/>
      <c r="E213" s="693"/>
      <c r="F213" s="699"/>
      <c r="G213" s="695"/>
      <c r="H213" s="695"/>
      <c r="I213" s="695"/>
      <c r="J213" s="695"/>
      <c r="S213" s="695"/>
      <c r="T213" s="695"/>
      <c r="U213" s="695"/>
      <c r="V213" s="695"/>
      <c r="W213" s="695"/>
      <c r="X213" s="695"/>
      <c r="Y213" s="695"/>
      <c r="Z213" s="695"/>
      <c r="AA213" s="695"/>
      <c r="AB213" s="695"/>
      <c r="AC213" s="695"/>
      <c r="AD213" s="695"/>
      <c r="AE213" s="695"/>
      <c r="AF213" s="695"/>
      <c r="AG213" s="695"/>
      <c r="AH213" s="695"/>
      <c r="AI213" s="695"/>
      <c r="AJ213" s="695"/>
      <c r="AK213" s="695"/>
      <c r="AL213" s="695"/>
      <c r="AM213" s="695"/>
      <c r="AN213" s="695"/>
      <c r="AO213" s="695"/>
      <c r="AP213" s="695"/>
      <c r="AQ213" s="695"/>
      <c r="AR213" s="695"/>
      <c r="AS213" s="695"/>
      <c r="AT213" s="695"/>
      <c r="AU213" s="695"/>
      <c r="AV213" s="695"/>
      <c r="AW213" s="695"/>
      <c r="AX213" s="695"/>
      <c r="AY213" s="695"/>
      <c r="AZ213" s="695"/>
      <c r="BA213" s="695"/>
      <c r="BB213" s="695"/>
      <c r="BC213" s="695"/>
      <c r="BD213" s="695"/>
      <c r="BE213" s="695"/>
      <c r="BF213" s="695"/>
      <c r="BG213" s="695"/>
      <c r="BH213" s="695"/>
      <c r="BI213" s="695"/>
      <c r="BJ213" s="695"/>
      <c r="BK213" s="695"/>
      <c r="BL213" s="695"/>
      <c r="BM213" s="695"/>
      <c r="BN213" s="695"/>
      <c r="BO213" s="695"/>
      <c r="BP213" s="695"/>
      <c r="BQ213" s="695"/>
      <c r="BR213" s="695"/>
      <c r="BS213" s="695"/>
      <c r="BT213" s="695"/>
      <c r="BU213" s="695"/>
      <c r="BV213" s="695"/>
      <c r="BW213" s="695"/>
      <c r="BX213" s="695"/>
      <c r="BY213" s="695"/>
      <c r="BZ213" s="695"/>
      <c r="CA213" s="695"/>
      <c r="CB213" s="695"/>
      <c r="CC213" s="695"/>
      <c r="CD213" s="695"/>
      <c r="CE213" s="695"/>
      <c r="CF213" s="695"/>
      <c r="CG213" s="695"/>
      <c r="CH213" s="695"/>
      <c r="CI213" s="695"/>
      <c r="CJ213" s="695"/>
      <c r="CK213" s="695"/>
      <c r="CL213" s="695"/>
      <c r="CM213" s="695"/>
      <c r="CN213" s="695"/>
      <c r="CO213" s="695"/>
      <c r="CP213" s="695"/>
      <c r="CQ213" s="695"/>
      <c r="CR213" s="695"/>
      <c r="CS213" s="695"/>
      <c r="CT213" s="695"/>
      <c r="CU213" s="695"/>
      <c r="CV213" s="695"/>
      <c r="CW213" s="695"/>
      <c r="CX213" s="695"/>
      <c r="CY213" s="695"/>
      <c r="CZ213" s="695"/>
      <c r="DA213" s="695"/>
      <c r="DB213" s="695"/>
      <c r="DC213" s="695"/>
      <c r="DD213" s="695"/>
      <c r="DE213" s="695"/>
      <c r="DF213" s="695"/>
      <c r="DG213" s="695"/>
      <c r="DH213" s="695"/>
      <c r="DI213" s="695"/>
      <c r="DJ213" s="695"/>
      <c r="DK213" s="695"/>
      <c r="DL213" s="695"/>
      <c r="DM213" s="695"/>
      <c r="DN213" s="695"/>
      <c r="DO213" s="695"/>
      <c r="DP213" s="695"/>
      <c r="DQ213" s="695"/>
      <c r="DR213" s="695"/>
      <c r="DS213" s="695"/>
      <c r="DT213" s="695"/>
      <c r="DU213" s="695"/>
      <c r="DV213" s="695"/>
      <c r="DW213" s="695"/>
      <c r="DX213" s="695"/>
      <c r="DY213" s="695"/>
      <c r="DZ213" s="695"/>
      <c r="EA213" s="695"/>
      <c r="EB213" s="695"/>
      <c r="EC213" s="695"/>
      <c r="ED213" s="695"/>
      <c r="EE213" s="695"/>
      <c r="EF213" s="695"/>
      <c r="EG213" s="695"/>
      <c r="EH213" s="695"/>
      <c r="EI213" s="695"/>
      <c r="EJ213" s="695"/>
      <c r="EK213" s="695"/>
      <c r="EL213" s="695"/>
      <c r="EM213" s="695"/>
      <c r="EN213" s="695"/>
      <c r="EO213" s="695"/>
      <c r="EP213" s="695"/>
      <c r="EQ213" s="695"/>
      <c r="ER213" s="695"/>
      <c r="ES213" s="695"/>
      <c r="ET213" s="695"/>
      <c r="EU213" s="695"/>
      <c r="EV213" s="695"/>
      <c r="EW213" s="695"/>
      <c r="EX213" s="695"/>
      <c r="EY213" s="695"/>
      <c r="EZ213" s="695"/>
      <c r="FA213" s="695"/>
      <c r="FB213" s="695"/>
      <c r="FC213" s="695"/>
      <c r="FD213" s="695"/>
      <c r="FE213" s="695"/>
      <c r="FF213" s="695"/>
      <c r="FG213" s="695"/>
      <c r="FH213" s="695"/>
      <c r="FI213" s="695"/>
      <c r="FJ213" s="695"/>
      <c r="FK213" s="695"/>
      <c r="FL213" s="695"/>
      <c r="FM213" s="695"/>
      <c r="FN213" s="695"/>
      <c r="FO213" s="695"/>
      <c r="FP213" s="695"/>
      <c r="FQ213" s="695"/>
      <c r="FR213" s="695"/>
      <c r="FS213" s="695"/>
      <c r="FT213" s="695"/>
      <c r="FU213" s="695"/>
      <c r="FV213" s="695"/>
      <c r="FW213" s="695"/>
      <c r="FX213" s="695"/>
      <c r="FY213" s="695"/>
      <c r="FZ213" s="695"/>
      <c r="GA213" s="695"/>
      <c r="GB213" s="695"/>
      <c r="GC213" s="695"/>
      <c r="GD213" s="695"/>
      <c r="GE213" s="695"/>
      <c r="GF213" s="695"/>
      <c r="GG213" s="695"/>
      <c r="GH213" s="695"/>
      <c r="GI213" s="695"/>
      <c r="GJ213" s="695"/>
      <c r="GK213" s="695"/>
      <c r="GL213" s="695"/>
      <c r="GM213" s="695"/>
      <c r="GN213" s="695"/>
    </row>
    <row r="214" spans="1:196" s="35" customFormat="1" ht="14.4">
      <c r="A214" s="695"/>
      <c r="B214" s="695"/>
      <c r="C214" s="693"/>
      <c r="D214" s="693"/>
      <c r="E214" s="693"/>
      <c r="F214" s="699"/>
      <c r="G214" s="695"/>
      <c r="H214" s="695"/>
      <c r="I214" s="695"/>
      <c r="J214" s="695"/>
      <c r="S214" s="695"/>
      <c r="T214" s="695"/>
      <c r="U214" s="695"/>
      <c r="V214" s="695"/>
      <c r="W214" s="695"/>
      <c r="X214" s="695"/>
      <c r="Y214" s="695"/>
      <c r="Z214" s="695"/>
      <c r="AA214" s="695"/>
      <c r="AB214" s="695"/>
      <c r="AC214" s="695"/>
      <c r="AD214" s="695"/>
      <c r="AE214" s="695"/>
      <c r="AF214" s="695"/>
      <c r="AG214" s="695"/>
      <c r="AH214" s="695"/>
      <c r="AI214" s="695"/>
      <c r="AJ214" s="695"/>
      <c r="AK214" s="695"/>
      <c r="AL214" s="695"/>
      <c r="AM214" s="695"/>
      <c r="AN214" s="695"/>
      <c r="AO214" s="695"/>
      <c r="AP214" s="695"/>
      <c r="AQ214" s="695"/>
      <c r="AR214" s="695"/>
      <c r="AS214" s="695"/>
      <c r="AT214" s="695"/>
      <c r="AU214" s="695"/>
      <c r="AV214" s="695"/>
      <c r="AW214" s="695"/>
      <c r="AX214" s="695"/>
      <c r="AY214" s="695"/>
      <c r="AZ214" s="695"/>
      <c r="BA214" s="695"/>
      <c r="BB214" s="695"/>
      <c r="BC214" s="695"/>
      <c r="BD214" s="695"/>
      <c r="BE214" s="695"/>
      <c r="BF214" s="695"/>
      <c r="BG214" s="695"/>
      <c r="BH214" s="695"/>
      <c r="BI214" s="695"/>
      <c r="BJ214" s="695"/>
      <c r="BK214" s="695"/>
      <c r="BL214" s="695"/>
      <c r="BM214" s="695"/>
      <c r="BN214" s="695"/>
      <c r="BO214" s="695"/>
      <c r="BP214" s="695"/>
      <c r="BQ214" s="695"/>
      <c r="BR214" s="695"/>
      <c r="BS214" s="695"/>
      <c r="BT214" s="695"/>
      <c r="BU214" s="695"/>
      <c r="BV214" s="695"/>
      <c r="BW214" s="695"/>
      <c r="BX214" s="695"/>
      <c r="BY214" s="695"/>
      <c r="BZ214" s="695"/>
      <c r="CA214" s="695"/>
      <c r="CB214" s="695"/>
      <c r="CC214" s="695"/>
      <c r="CD214" s="695"/>
      <c r="CE214" s="695"/>
      <c r="CF214" s="695"/>
      <c r="CG214" s="695"/>
      <c r="CH214" s="695"/>
      <c r="CI214" s="695"/>
      <c r="CJ214" s="695"/>
      <c r="CK214" s="695"/>
      <c r="CL214" s="695"/>
      <c r="CM214" s="695"/>
      <c r="CN214" s="695"/>
      <c r="CO214" s="695"/>
      <c r="CP214" s="695"/>
      <c r="CQ214" s="695"/>
      <c r="CR214" s="695"/>
      <c r="CS214" s="695"/>
      <c r="CT214" s="695"/>
      <c r="CU214" s="695"/>
      <c r="CV214" s="695"/>
      <c r="CW214" s="695"/>
      <c r="CX214" s="695"/>
      <c r="CY214" s="695"/>
      <c r="CZ214" s="695"/>
      <c r="DA214" s="695"/>
      <c r="DB214" s="695"/>
      <c r="DC214" s="695"/>
      <c r="DD214" s="695"/>
      <c r="DE214" s="695"/>
      <c r="DF214" s="695"/>
      <c r="DG214" s="695"/>
      <c r="DH214" s="695"/>
      <c r="DI214" s="695"/>
      <c r="DJ214" s="695"/>
      <c r="DK214" s="695"/>
      <c r="DL214" s="695"/>
      <c r="DM214" s="695"/>
      <c r="DN214" s="695"/>
      <c r="DO214" s="695"/>
      <c r="DP214" s="695"/>
      <c r="DQ214" s="695"/>
      <c r="DR214" s="695"/>
      <c r="DS214" s="695"/>
      <c r="DT214" s="695"/>
      <c r="DU214" s="695"/>
      <c r="DV214" s="695"/>
      <c r="DW214" s="695"/>
      <c r="DX214" s="695"/>
      <c r="DY214" s="695"/>
      <c r="DZ214" s="695"/>
      <c r="EA214" s="695"/>
      <c r="EB214" s="695"/>
      <c r="EC214" s="695"/>
      <c r="ED214" s="695"/>
      <c r="EE214" s="695"/>
      <c r="EF214" s="695"/>
      <c r="EG214" s="695"/>
      <c r="EH214" s="695"/>
      <c r="EI214" s="695"/>
      <c r="EJ214" s="695"/>
      <c r="EK214" s="695"/>
      <c r="EL214" s="695"/>
      <c r="EM214" s="695"/>
      <c r="EN214" s="695"/>
      <c r="EO214" s="695"/>
      <c r="EP214" s="695"/>
      <c r="EQ214" s="695"/>
      <c r="ER214" s="695"/>
      <c r="ES214" s="695"/>
      <c r="ET214" s="695"/>
      <c r="EU214" s="695"/>
      <c r="EV214" s="695"/>
      <c r="EW214" s="695"/>
      <c r="EX214" s="695"/>
      <c r="EY214" s="695"/>
      <c r="EZ214" s="695"/>
      <c r="FA214" s="695"/>
      <c r="FB214" s="695"/>
      <c r="FC214" s="695"/>
      <c r="FD214" s="695"/>
      <c r="FE214" s="695"/>
      <c r="FF214" s="695"/>
      <c r="FG214" s="695"/>
      <c r="FH214" s="695"/>
      <c r="FI214" s="695"/>
      <c r="FJ214" s="695"/>
      <c r="FK214" s="695"/>
      <c r="FL214" s="695"/>
      <c r="FM214" s="695"/>
      <c r="FN214" s="695"/>
      <c r="FO214" s="695"/>
      <c r="FP214" s="695"/>
      <c r="FQ214" s="695"/>
      <c r="FR214" s="695"/>
      <c r="FS214" s="695"/>
      <c r="FT214" s="695"/>
      <c r="FU214" s="695"/>
      <c r="FV214" s="695"/>
      <c r="FW214" s="695"/>
      <c r="FX214" s="695"/>
      <c r="FY214" s="695"/>
      <c r="FZ214" s="695"/>
      <c r="GA214" s="695"/>
      <c r="GB214" s="695"/>
      <c r="GC214" s="695"/>
      <c r="GD214" s="695"/>
      <c r="GE214" s="695"/>
      <c r="GF214" s="695"/>
      <c r="GG214" s="695"/>
      <c r="GH214" s="695"/>
      <c r="GI214" s="695"/>
      <c r="GJ214" s="695"/>
      <c r="GK214" s="695"/>
      <c r="GL214" s="695"/>
      <c r="GM214" s="695"/>
      <c r="GN214" s="695"/>
    </row>
    <row r="215" spans="1:196" s="35" customFormat="1" ht="14.4">
      <c r="A215" s="695"/>
      <c r="B215" s="695"/>
      <c r="C215" s="693"/>
      <c r="D215" s="693"/>
      <c r="E215" s="693"/>
      <c r="F215" s="699"/>
      <c r="G215" s="695"/>
      <c r="H215" s="695"/>
      <c r="I215" s="695"/>
      <c r="J215" s="695"/>
      <c r="S215" s="695"/>
      <c r="T215" s="695"/>
      <c r="U215" s="695"/>
      <c r="V215" s="695"/>
      <c r="W215" s="695"/>
      <c r="X215" s="695"/>
      <c r="Y215" s="695"/>
      <c r="Z215" s="695"/>
      <c r="AA215" s="695"/>
      <c r="AB215" s="695"/>
      <c r="AC215" s="695"/>
      <c r="AD215" s="695"/>
      <c r="AE215" s="695"/>
      <c r="AF215" s="695"/>
      <c r="AG215" s="695"/>
      <c r="AH215" s="695"/>
      <c r="AI215" s="695"/>
      <c r="AJ215" s="695"/>
      <c r="AK215" s="695"/>
      <c r="AL215" s="695"/>
      <c r="AM215" s="695"/>
      <c r="AN215" s="695"/>
      <c r="AO215" s="695"/>
      <c r="AP215" s="695"/>
      <c r="AQ215" s="695"/>
      <c r="AR215" s="695"/>
      <c r="AS215" s="695"/>
      <c r="AT215" s="695"/>
      <c r="AU215" s="695"/>
      <c r="AV215" s="695"/>
      <c r="AW215" s="695"/>
      <c r="AX215" s="695"/>
      <c r="AY215" s="695"/>
      <c r="AZ215" s="695"/>
      <c r="BA215" s="695"/>
      <c r="BB215" s="695"/>
      <c r="BC215" s="695"/>
      <c r="BD215" s="695"/>
      <c r="BE215" s="695"/>
      <c r="BF215" s="695"/>
      <c r="BG215" s="695"/>
      <c r="BH215" s="695"/>
      <c r="BI215" s="695"/>
      <c r="BJ215" s="695"/>
      <c r="BK215" s="695"/>
      <c r="BL215" s="695"/>
      <c r="BM215" s="695"/>
      <c r="BN215" s="695"/>
      <c r="BO215" s="695"/>
      <c r="BP215" s="695"/>
      <c r="BQ215" s="695"/>
      <c r="BR215" s="695"/>
      <c r="BS215" s="695"/>
      <c r="BT215" s="695"/>
      <c r="BU215" s="695"/>
      <c r="BV215" s="695"/>
      <c r="BW215" s="695"/>
      <c r="BX215" s="695"/>
      <c r="BY215" s="695"/>
      <c r="BZ215" s="695"/>
      <c r="CA215" s="695"/>
      <c r="CB215" s="695"/>
      <c r="CC215" s="695"/>
      <c r="CD215" s="695"/>
      <c r="CE215" s="695"/>
      <c r="CF215" s="695"/>
      <c r="CG215" s="695"/>
      <c r="CH215" s="695"/>
      <c r="CI215" s="695"/>
      <c r="CJ215" s="695"/>
      <c r="CK215" s="695"/>
      <c r="CL215" s="695"/>
      <c r="CM215" s="695"/>
      <c r="CN215" s="695"/>
      <c r="CO215" s="695"/>
      <c r="CP215" s="695"/>
      <c r="CQ215" s="695"/>
      <c r="CR215" s="695"/>
      <c r="CS215" s="695"/>
      <c r="CT215" s="695"/>
      <c r="CU215" s="695"/>
      <c r="CV215" s="695"/>
      <c r="CW215" s="695"/>
      <c r="CX215" s="695"/>
      <c r="CY215" s="695"/>
      <c r="CZ215" s="695"/>
      <c r="DA215" s="695"/>
      <c r="DB215" s="695"/>
      <c r="DC215" s="695"/>
      <c r="DD215" s="695"/>
      <c r="DE215" s="695"/>
      <c r="DF215" s="695"/>
      <c r="DG215" s="695"/>
      <c r="DH215" s="695"/>
      <c r="DI215" s="695"/>
      <c r="DJ215" s="695"/>
      <c r="DK215" s="695"/>
      <c r="DL215" s="695"/>
      <c r="DM215" s="695"/>
      <c r="DN215" s="695"/>
      <c r="DO215" s="695"/>
      <c r="DP215" s="695"/>
      <c r="DQ215" s="695"/>
      <c r="DR215" s="695"/>
      <c r="DS215" s="695"/>
      <c r="DT215" s="695"/>
      <c r="DU215" s="695"/>
      <c r="DV215" s="695"/>
      <c r="DW215" s="695"/>
      <c r="DX215" s="695"/>
      <c r="DY215" s="695"/>
      <c r="DZ215" s="695"/>
      <c r="EA215" s="695"/>
      <c r="EB215" s="695"/>
      <c r="EC215" s="695"/>
      <c r="ED215" s="695"/>
      <c r="EE215" s="695"/>
      <c r="EF215" s="695"/>
      <c r="EG215" s="695"/>
      <c r="EH215" s="695"/>
      <c r="EI215" s="695"/>
      <c r="EJ215" s="695"/>
      <c r="EK215" s="695"/>
      <c r="EL215" s="695"/>
      <c r="EM215" s="695"/>
      <c r="EN215" s="695"/>
      <c r="EO215" s="695"/>
      <c r="EP215" s="695"/>
      <c r="EQ215" s="695"/>
      <c r="ER215" s="695"/>
      <c r="ES215" s="695"/>
      <c r="ET215" s="695"/>
      <c r="EU215" s="695"/>
      <c r="EV215" s="695"/>
      <c r="EW215" s="695"/>
      <c r="EX215" s="695"/>
      <c r="EY215" s="695"/>
      <c r="EZ215" s="695"/>
      <c r="FA215" s="695"/>
      <c r="FB215" s="695"/>
      <c r="FC215" s="695"/>
      <c r="FD215" s="695"/>
      <c r="FE215" s="695"/>
      <c r="FF215" s="695"/>
      <c r="FG215" s="695"/>
      <c r="FH215" s="695"/>
      <c r="FI215" s="695"/>
      <c r="FJ215" s="695"/>
      <c r="FK215" s="695"/>
      <c r="FL215" s="695"/>
      <c r="FM215" s="695"/>
      <c r="FN215" s="695"/>
      <c r="FO215" s="695"/>
      <c r="FP215" s="695"/>
      <c r="FQ215" s="695"/>
      <c r="FR215" s="695"/>
      <c r="FS215" s="695"/>
      <c r="FT215" s="695"/>
      <c r="FU215" s="695"/>
      <c r="FV215" s="695"/>
      <c r="FW215" s="695"/>
      <c r="FX215" s="695"/>
      <c r="FY215" s="695"/>
      <c r="FZ215" s="695"/>
      <c r="GA215" s="695"/>
      <c r="GB215" s="695"/>
      <c r="GC215" s="695"/>
      <c r="GD215" s="695"/>
      <c r="GE215" s="695"/>
      <c r="GF215" s="695"/>
      <c r="GG215" s="695"/>
      <c r="GH215" s="695"/>
      <c r="GI215" s="695"/>
      <c r="GJ215" s="695"/>
      <c r="GK215" s="695"/>
      <c r="GL215" s="695"/>
      <c r="GM215" s="695"/>
      <c r="GN215" s="695"/>
    </row>
    <row r="216" spans="1:196" s="35" customFormat="1" ht="14.4">
      <c r="A216" s="695"/>
      <c r="B216" s="695"/>
      <c r="C216" s="693"/>
      <c r="D216" s="693"/>
      <c r="E216" s="693"/>
      <c r="F216" s="699"/>
      <c r="G216" s="695"/>
      <c r="H216" s="695"/>
      <c r="I216" s="695"/>
      <c r="J216" s="695"/>
      <c r="S216" s="695"/>
      <c r="T216" s="695"/>
      <c r="U216" s="695"/>
      <c r="V216" s="695"/>
      <c r="W216" s="695"/>
      <c r="X216" s="695"/>
      <c r="Y216" s="695"/>
      <c r="Z216" s="695"/>
      <c r="AA216" s="695"/>
      <c r="AB216" s="695"/>
      <c r="AC216" s="695"/>
      <c r="AD216" s="695"/>
      <c r="AE216" s="695"/>
      <c r="AF216" s="695"/>
      <c r="AG216" s="695"/>
      <c r="AH216" s="695"/>
      <c r="AI216" s="695"/>
      <c r="AJ216" s="695"/>
      <c r="AK216" s="695"/>
      <c r="AL216" s="695"/>
      <c r="AM216" s="695"/>
      <c r="AN216" s="695"/>
      <c r="AO216" s="695"/>
      <c r="AP216" s="695"/>
      <c r="AQ216" s="695"/>
      <c r="AR216" s="695"/>
      <c r="AS216" s="695"/>
      <c r="AT216" s="695"/>
      <c r="AU216" s="695"/>
      <c r="AV216" s="695"/>
      <c r="AW216" s="695"/>
      <c r="AX216" s="695"/>
      <c r="AY216" s="695"/>
      <c r="AZ216" s="695"/>
      <c r="BA216" s="695"/>
      <c r="BB216" s="695"/>
      <c r="BC216" s="695"/>
      <c r="BD216" s="695"/>
      <c r="BE216" s="695"/>
      <c r="BF216" s="695"/>
      <c r="BG216" s="695"/>
      <c r="BH216" s="695"/>
      <c r="BI216" s="695"/>
      <c r="BJ216" s="695"/>
      <c r="BK216" s="695"/>
      <c r="BL216" s="695"/>
      <c r="BM216" s="695"/>
      <c r="BN216" s="695"/>
      <c r="BO216" s="695"/>
      <c r="BP216" s="695"/>
      <c r="BQ216" s="695"/>
      <c r="BR216" s="695"/>
      <c r="BS216" s="695"/>
      <c r="BT216" s="695"/>
      <c r="BU216" s="695"/>
      <c r="BV216" s="695"/>
      <c r="BW216" s="695"/>
      <c r="BX216" s="695"/>
      <c r="BY216" s="695"/>
      <c r="BZ216" s="695"/>
      <c r="CA216" s="695"/>
      <c r="CB216" s="695"/>
      <c r="CC216" s="695"/>
      <c r="CD216" s="695"/>
      <c r="CE216" s="695"/>
      <c r="CF216" s="695"/>
      <c r="CG216" s="695"/>
      <c r="CH216" s="695"/>
      <c r="CI216" s="695"/>
      <c r="CJ216" s="695"/>
      <c r="CK216" s="695"/>
      <c r="CL216" s="695"/>
      <c r="CM216" s="695"/>
      <c r="CN216" s="695"/>
      <c r="CO216" s="695"/>
      <c r="CP216" s="695"/>
      <c r="CQ216" s="695"/>
      <c r="CR216" s="695"/>
      <c r="CS216" s="695"/>
      <c r="CT216" s="695"/>
      <c r="CU216" s="695"/>
      <c r="CV216" s="695"/>
      <c r="CW216" s="695"/>
      <c r="CX216" s="695"/>
      <c r="CY216" s="695"/>
      <c r="CZ216" s="695"/>
      <c r="DA216" s="695"/>
      <c r="DB216" s="695"/>
      <c r="DC216" s="695"/>
      <c r="DD216" s="695"/>
      <c r="DE216" s="695"/>
      <c r="DF216" s="695"/>
      <c r="DG216" s="695"/>
      <c r="DH216" s="695"/>
      <c r="DI216" s="695"/>
      <c r="DJ216" s="695"/>
      <c r="DK216" s="695"/>
      <c r="DL216" s="695"/>
      <c r="DM216" s="695"/>
      <c r="DN216" s="695"/>
      <c r="DO216" s="695"/>
      <c r="DP216" s="695"/>
      <c r="DQ216" s="695"/>
      <c r="DR216" s="695"/>
      <c r="DS216" s="695"/>
      <c r="DT216" s="695"/>
      <c r="DU216" s="695"/>
      <c r="DV216" s="695"/>
      <c r="DW216" s="695"/>
      <c r="DX216" s="695"/>
      <c r="DY216" s="695"/>
      <c r="DZ216" s="695"/>
      <c r="EA216" s="695"/>
      <c r="EB216" s="695"/>
      <c r="EC216" s="695"/>
      <c r="ED216" s="695"/>
      <c r="EE216" s="695"/>
      <c r="EF216" s="695"/>
      <c r="EG216" s="695"/>
      <c r="EH216" s="695"/>
      <c r="EI216" s="695"/>
      <c r="EJ216" s="695"/>
      <c r="EK216" s="695"/>
      <c r="EL216" s="695"/>
      <c r="EM216" s="695"/>
      <c r="EN216" s="695"/>
      <c r="EO216" s="695"/>
      <c r="EP216" s="695"/>
      <c r="EQ216" s="695"/>
      <c r="ER216" s="695"/>
      <c r="ES216" s="695"/>
      <c r="ET216" s="695"/>
      <c r="EU216" s="695"/>
      <c r="EV216" s="695"/>
      <c r="EW216" s="695"/>
      <c r="EX216" s="695"/>
      <c r="EY216" s="695"/>
      <c r="EZ216" s="695"/>
      <c r="FA216" s="695"/>
      <c r="FB216" s="695"/>
      <c r="FC216" s="695"/>
      <c r="FD216" s="695"/>
      <c r="FE216" s="695"/>
      <c r="FF216" s="695"/>
      <c r="FG216" s="695"/>
      <c r="FH216" s="695"/>
      <c r="FI216" s="695"/>
      <c r="FJ216" s="695"/>
      <c r="FK216" s="695"/>
      <c r="FL216" s="695"/>
      <c r="FM216" s="695"/>
      <c r="FN216" s="695"/>
      <c r="FO216" s="695"/>
      <c r="FP216" s="695"/>
      <c r="FQ216" s="695"/>
      <c r="FR216" s="695"/>
      <c r="FS216" s="695"/>
      <c r="FT216" s="695"/>
      <c r="FU216" s="695"/>
      <c r="FV216" s="695"/>
      <c r="FW216" s="695"/>
      <c r="FX216" s="695"/>
      <c r="FY216" s="695"/>
      <c r="FZ216" s="695"/>
      <c r="GA216" s="695"/>
      <c r="GB216" s="695"/>
      <c r="GC216" s="695"/>
      <c r="GD216" s="695"/>
      <c r="GE216" s="695"/>
      <c r="GF216" s="695"/>
      <c r="GG216" s="695"/>
      <c r="GH216" s="695"/>
      <c r="GI216" s="695"/>
      <c r="GJ216" s="695"/>
      <c r="GK216" s="695"/>
      <c r="GL216" s="695"/>
      <c r="GM216" s="695"/>
      <c r="GN216" s="695"/>
    </row>
    <row r="217" spans="1:196" s="35" customFormat="1" ht="14.4">
      <c r="A217" s="695"/>
      <c r="B217" s="695"/>
      <c r="C217" s="693"/>
      <c r="D217" s="693"/>
      <c r="E217" s="693"/>
      <c r="F217" s="699"/>
      <c r="G217" s="695"/>
      <c r="H217" s="695"/>
      <c r="I217" s="695"/>
      <c r="J217" s="695"/>
      <c r="S217" s="695"/>
      <c r="T217" s="695"/>
      <c r="U217" s="695"/>
      <c r="V217" s="695"/>
      <c r="W217" s="695"/>
      <c r="X217" s="695"/>
      <c r="Y217" s="695"/>
      <c r="Z217" s="695"/>
      <c r="AA217" s="695"/>
      <c r="AB217" s="695"/>
      <c r="AC217" s="695"/>
      <c r="AD217" s="695"/>
      <c r="AE217" s="695"/>
      <c r="AF217" s="695"/>
      <c r="AG217" s="695"/>
      <c r="AH217" s="695"/>
      <c r="AI217" s="695"/>
      <c r="AJ217" s="695"/>
      <c r="AK217" s="695"/>
      <c r="AL217" s="695"/>
      <c r="AM217" s="695"/>
      <c r="AN217" s="695"/>
      <c r="AO217" s="695"/>
      <c r="AP217" s="695"/>
      <c r="AQ217" s="695"/>
      <c r="AR217" s="695"/>
      <c r="AS217" s="695"/>
      <c r="AT217" s="695"/>
      <c r="AU217" s="695"/>
      <c r="AV217" s="695"/>
      <c r="AW217" s="695"/>
      <c r="AX217" s="695"/>
      <c r="AY217" s="695"/>
      <c r="AZ217" s="695"/>
      <c r="BA217" s="695"/>
      <c r="BB217" s="695"/>
      <c r="BC217" s="695"/>
      <c r="BD217" s="695"/>
      <c r="BE217" s="695"/>
      <c r="BF217" s="695"/>
      <c r="BG217" s="695"/>
      <c r="BH217" s="695"/>
      <c r="BI217" s="695"/>
      <c r="BJ217" s="695"/>
      <c r="BK217" s="695"/>
      <c r="BL217" s="695"/>
      <c r="BM217" s="695"/>
      <c r="BN217" s="695"/>
      <c r="BO217" s="695"/>
      <c r="BP217" s="695"/>
      <c r="BQ217" s="695"/>
      <c r="BR217" s="695"/>
      <c r="BS217" s="695"/>
      <c r="BT217" s="695"/>
      <c r="BU217" s="695"/>
      <c r="BV217" s="695"/>
      <c r="BW217" s="695"/>
      <c r="BX217" s="695"/>
      <c r="BY217" s="695"/>
      <c r="BZ217" s="695"/>
      <c r="CA217" s="695"/>
      <c r="CB217" s="695"/>
      <c r="CC217" s="695"/>
      <c r="CD217" s="695"/>
      <c r="CE217" s="695"/>
      <c r="CF217" s="695"/>
      <c r="CG217" s="695"/>
      <c r="CH217" s="695"/>
      <c r="CI217" s="695"/>
      <c r="CJ217" s="695"/>
      <c r="CK217" s="695"/>
      <c r="CL217" s="695"/>
      <c r="CM217" s="695"/>
      <c r="CN217" s="695"/>
      <c r="CO217" s="695"/>
      <c r="CP217" s="695"/>
      <c r="CQ217" s="695"/>
      <c r="CR217" s="695"/>
      <c r="CS217" s="695"/>
      <c r="CT217" s="695"/>
      <c r="CU217" s="695"/>
      <c r="CV217" s="695"/>
      <c r="CW217" s="695"/>
      <c r="CX217" s="695"/>
      <c r="CY217" s="695"/>
      <c r="CZ217" s="695"/>
      <c r="DA217" s="695"/>
      <c r="DB217" s="695"/>
      <c r="DC217" s="695"/>
      <c r="DD217" s="695"/>
      <c r="DE217" s="695"/>
      <c r="DF217" s="695"/>
      <c r="DG217" s="695"/>
      <c r="DH217" s="695"/>
      <c r="DI217" s="695"/>
      <c r="DJ217" s="695"/>
      <c r="DK217" s="695"/>
      <c r="DL217" s="695"/>
      <c r="DM217" s="695"/>
      <c r="DN217" s="695"/>
      <c r="DO217" s="695"/>
      <c r="DP217" s="695"/>
      <c r="DQ217" s="695"/>
      <c r="DR217" s="695"/>
      <c r="DS217" s="695"/>
      <c r="DT217" s="695"/>
      <c r="DU217" s="695"/>
      <c r="DV217" s="695"/>
      <c r="DW217" s="695"/>
      <c r="DX217" s="695"/>
      <c r="DY217" s="695"/>
      <c r="DZ217" s="695"/>
      <c r="EA217" s="695"/>
      <c r="EB217" s="695"/>
      <c r="EC217" s="695"/>
      <c r="ED217" s="695"/>
      <c r="EE217" s="695"/>
      <c r="EF217" s="695"/>
      <c r="EG217" s="695"/>
      <c r="EH217" s="695"/>
      <c r="EI217" s="695"/>
      <c r="EJ217" s="695"/>
      <c r="EK217" s="695"/>
      <c r="EL217" s="695"/>
      <c r="EM217" s="695"/>
      <c r="EN217" s="695"/>
      <c r="EO217" s="695"/>
      <c r="EP217" s="695"/>
      <c r="EQ217" s="695"/>
      <c r="ER217" s="695"/>
      <c r="ES217" s="695"/>
      <c r="ET217" s="695"/>
      <c r="EU217" s="695"/>
      <c r="EV217" s="695"/>
      <c r="EW217" s="695"/>
      <c r="EX217" s="695"/>
      <c r="EY217" s="695"/>
      <c r="EZ217" s="695"/>
      <c r="FA217" s="695"/>
      <c r="FB217" s="695"/>
      <c r="FC217" s="695"/>
      <c r="FD217" s="695"/>
      <c r="FE217" s="695"/>
      <c r="FF217" s="695"/>
      <c r="FG217" s="695"/>
      <c r="FH217" s="695"/>
      <c r="FI217" s="695"/>
      <c r="FJ217" s="695"/>
      <c r="FK217" s="695"/>
      <c r="FL217" s="695"/>
      <c r="FM217" s="695"/>
      <c r="FN217" s="695"/>
      <c r="FO217" s="695"/>
      <c r="FP217" s="695"/>
      <c r="FQ217" s="695"/>
      <c r="FR217" s="695"/>
      <c r="FS217" s="695"/>
      <c r="FT217" s="695"/>
      <c r="FU217" s="695"/>
      <c r="FV217" s="695"/>
      <c r="FW217" s="695"/>
      <c r="FX217" s="695"/>
      <c r="FY217" s="695"/>
      <c r="FZ217" s="695"/>
      <c r="GA217" s="695"/>
      <c r="GB217" s="695"/>
      <c r="GC217" s="695"/>
      <c r="GD217" s="695"/>
      <c r="GE217" s="695"/>
      <c r="GF217" s="695"/>
      <c r="GG217" s="695"/>
      <c r="GH217" s="695"/>
      <c r="GI217" s="695"/>
      <c r="GJ217" s="695"/>
      <c r="GK217" s="695"/>
      <c r="GL217" s="695"/>
      <c r="GM217" s="695"/>
      <c r="GN217" s="695"/>
    </row>
    <row r="218" spans="1:196" s="35" customFormat="1" ht="14.4">
      <c r="A218" s="695"/>
      <c r="B218" s="695"/>
      <c r="C218" s="693"/>
      <c r="D218" s="693"/>
      <c r="E218" s="693"/>
      <c r="F218" s="699"/>
      <c r="G218" s="695"/>
      <c r="H218" s="695"/>
      <c r="I218" s="695"/>
      <c r="J218" s="695"/>
      <c r="S218" s="695"/>
      <c r="T218" s="695"/>
      <c r="U218" s="695"/>
      <c r="V218" s="695"/>
      <c r="W218" s="695"/>
      <c r="X218" s="695"/>
      <c r="Y218" s="695"/>
      <c r="Z218" s="695"/>
      <c r="AA218" s="695"/>
      <c r="AB218" s="695"/>
      <c r="AC218" s="695"/>
      <c r="AD218" s="695"/>
      <c r="AE218" s="695"/>
      <c r="AF218" s="695"/>
      <c r="AG218" s="695"/>
      <c r="AH218" s="695"/>
      <c r="AI218" s="695"/>
      <c r="AJ218" s="695"/>
      <c r="AK218" s="695"/>
      <c r="AL218" s="695"/>
      <c r="AM218" s="695"/>
      <c r="AN218" s="695"/>
      <c r="AO218" s="695"/>
      <c r="AP218" s="695"/>
      <c r="AQ218" s="695"/>
      <c r="AR218" s="695"/>
      <c r="AS218" s="695"/>
      <c r="AT218" s="695"/>
      <c r="AU218" s="695"/>
      <c r="AV218" s="695"/>
      <c r="AW218" s="695"/>
      <c r="AX218" s="695"/>
      <c r="AY218" s="695"/>
      <c r="AZ218" s="695"/>
      <c r="BA218" s="695"/>
      <c r="BB218" s="695"/>
      <c r="BC218" s="695"/>
      <c r="BD218" s="695"/>
      <c r="BE218" s="695"/>
      <c r="BF218" s="695"/>
      <c r="BG218" s="695"/>
      <c r="BH218" s="695"/>
      <c r="BI218" s="695"/>
      <c r="BJ218" s="695"/>
      <c r="BK218" s="695"/>
      <c r="BL218" s="695"/>
      <c r="BM218" s="695"/>
      <c r="BN218" s="695"/>
      <c r="BO218" s="695"/>
      <c r="BP218" s="695"/>
      <c r="BQ218" s="695"/>
      <c r="BR218" s="695"/>
      <c r="BS218" s="695"/>
      <c r="BT218" s="695"/>
      <c r="BU218" s="695"/>
      <c r="BV218" s="695"/>
      <c r="BW218" s="695"/>
      <c r="BX218" s="695"/>
      <c r="BY218" s="695"/>
      <c r="BZ218" s="695"/>
      <c r="CA218" s="695"/>
      <c r="CB218" s="695"/>
      <c r="CC218" s="695"/>
      <c r="CD218" s="695"/>
      <c r="CE218" s="695"/>
      <c r="CF218" s="695"/>
      <c r="CG218" s="695"/>
      <c r="CH218" s="695"/>
      <c r="CI218" s="695"/>
      <c r="CJ218" s="695"/>
      <c r="CK218" s="695"/>
      <c r="CL218" s="695"/>
      <c r="CM218" s="695"/>
      <c r="CN218" s="695"/>
      <c r="CO218" s="695"/>
      <c r="CP218" s="695"/>
      <c r="CQ218" s="695"/>
      <c r="CR218" s="695"/>
      <c r="CS218" s="695"/>
      <c r="CT218" s="695"/>
      <c r="CU218" s="695"/>
      <c r="CV218" s="695"/>
      <c r="CW218" s="695"/>
      <c r="CX218" s="695"/>
      <c r="CY218" s="695"/>
      <c r="CZ218" s="695"/>
      <c r="DA218" s="695"/>
      <c r="DB218" s="695"/>
      <c r="DC218" s="695"/>
      <c r="DD218" s="695"/>
      <c r="DE218" s="695"/>
      <c r="DF218" s="695"/>
      <c r="DG218" s="695"/>
      <c r="DH218" s="695"/>
      <c r="DI218" s="695"/>
      <c r="DJ218" s="695"/>
      <c r="DK218" s="695"/>
      <c r="DL218" s="695"/>
      <c r="DM218" s="695"/>
      <c r="DN218" s="695"/>
      <c r="DO218" s="695"/>
      <c r="DP218" s="695"/>
      <c r="DQ218" s="695"/>
      <c r="DR218" s="695"/>
      <c r="DS218" s="695"/>
      <c r="DT218" s="695"/>
      <c r="DU218" s="695"/>
      <c r="DV218" s="695"/>
      <c r="DW218" s="695"/>
      <c r="DX218" s="695"/>
      <c r="DY218" s="695"/>
      <c r="DZ218" s="695"/>
      <c r="EA218" s="695"/>
      <c r="EB218" s="695"/>
      <c r="EC218" s="695"/>
      <c r="ED218" s="695"/>
      <c r="EE218" s="695"/>
      <c r="EF218" s="695"/>
      <c r="EG218" s="695"/>
      <c r="EH218" s="695"/>
      <c r="EI218" s="695"/>
      <c r="EJ218" s="695"/>
      <c r="EK218" s="695"/>
      <c r="EL218" s="695"/>
      <c r="EM218" s="695"/>
      <c r="EN218" s="695"/>
      <c r="EO218" s="695"/>
      <c r="EP218" s="695"/>
      <c r="EQ218" s="695"/>
      <c r="ER218" s="695"/>
      <c r="ES218" s="695"/>
      <c r="ET218" s="695"/>
      <c r="EU218" s="695"/>
      <c r="EV218" s="695"/>
      <c r="EW218" s="695"/>
      <c r="EX218" s="695"/>
      <c r="EY218" s="695"/>
      <c r="EZ218" s="695"/>
      <c r="FA218" s="695"/>
      <c r="FB218" s="695"/>
      <c r="FC218" s="695"/>
      <c r="FD218" s="695"/>
      <c r="FE218" s="695"/>
      <c r="FF218" s="695"/>
      <c r="FG218" s="695"/>
      <c r="FH218" s="695"/>
      <c r="FI218" s="695"/>
      <c r="FJ218" s="695"/>
      <c r="FK218" s="695"/>
      <c r="FL218" s="695"/>
      <c r="FM218" s="695"/>
      <c r="FN218" s="695"/>
      <c r="FO218" s="695"/>
      <c r="FP218" s="695"/>
      <c r="FQ218" s="695"/>
      <c r="FR218" s="695"/>
      <c r="FS218" s="695"/>
      <c r="FT218" s="695"/>
      <c r="FU218" s="695"/>
      <c r="FV218" s="695"/>
      <c r="FW218" s="695"/>
      <c r="FX218" s="695"/>
      <c r="FY218" s="695"/>
      <c r="FZ218" s="695"/>
      <c r="GA218" s="695"/>
      <c r="GB218" s="695"/>
      <c r="GC218" s="695"/>
      <c r="GD218" s="695"/>
      <c r="GE218" s="695"/>
      <c r="GF218" s="695"/>
      <c r="GG218" s="695"/>
      <c r="GH218" s="695"/>
      <c r="GI218" s="695"/>
      <c r="GJ218" s="695"/>
      <c r="GK218" s="695"/>
      <c r="GL218" s="695"/>
      <c r="GM218" s="695"/>
      <c r="GN218" s="695"/>
    </row>
    <row r="219" spans="1:196" s="35" customFormat="1" ht="14.4">
      <c r="A219" s="695"/>
      <c r="B219" s="695"/>
      <c r="C219" s="693"/>
      <c r="D219" s="693"/>
      <c r="E219" s="693"/>
      <c r="F219" s="699"/>
      <c r="G219" s="695"/>
      <c r="H219" s="695"/>
      <c r="I219" s="695"/>
      <c r="J219" s="695"/>
      <c r="S219" s="695"/>
      <c r="T219" s="695"/>
      <c r="U219" s="695"/>
      <c r="V219" s="695"/>
      <c r="W219" s="695"/>
      <c r="X219" s="695"/>
      <c r="Y219" s="695"/>
      <c r="Z219" s="695"/>
      <c r="AA219" s="695"/>
      <c r="AB219" s="695"/>
      <c r="AC219" s="695"/>
      <c r="AD219" s="695"/>
      <c r="AE219" s="695"/>
      <c r="AF219" s="695"/>
      <c r="AG219" s="695"/>
      <c r="AH219" s="695"/>
      <c r="AI219" s="695"/>
      <c r="AJ219" s="695"/>
      <c r="AK219" s="695"/>
      <c r="AL219" s="695"/>
      <c r="AM219" s="695"/>
      <c r="AN219" s="695"/>
      <c r="AO219" s="695"/>
      <c r="AP219" s="695"/>
      <c r="AQ219" s="695"/>
      <c r="AR219" s="695"/>
      <c r="AS219" s="695"/>
      <c r="AT219" s="695"/>
      <c r="AU219" s="695"/>
      <c r="AV219" s="695"/>
      <c r="AW219" s="695"/>
      <c r="AX219" s="695"/>
      <c r="AY219" s="695"/>
      <c r="AZ219" s="695"/>
      <c r="BA219" s="695"/>
      <c r="BB219" s="695"/>
      <c r="BC219" s="695"/>
      <c r="BD219" s="695"/>
      <c r="BE219" s="695"/>
      <c r="BF219" s="695"/>
      <c r="BG219" s="695"/>
      <c r="BH219" s="695"/>
      <c r="BI219" s="695"/>
      <c r="BJ219" s="695"/>
      <c r="BK219" s="695"/>
      <c r="BL219" s="695"/>
      <c r="BM219" s="695"/>
      <c r="BN219" s="695"/>
      <c r="BO219" s="695"/>
      <c r="BP219" s="695"/>
      <c r="BQ219" s="695"/>
      <c r="BR219" s="695"/>
      <c r="BS219" s="695"/>
      <c r="BT219" s="695"/>
      <c r="BU219" s="695"/>
      <c r="BV219" s="695"/>
      <c r="BW219" s="695"/>
      <c r="BX219" s="695"/>
      <c r="BY219" s="695"/>
      <c r="BZ219" s="695"/>
      <c r="CA219" s="695"/>
      <c r="CB219" s="695"/>
      <c r="CC219" s="695"/>
      <c r="CD219" s="695"/>
      <c r="CE219" s="695"/>
      <c r="CF219" s="695"/>
      <c r="CG219" s="695"/>
      <c r="CH219" s="695"/>
      <c r="CI219" s="695"/>
      <c r="CJ219" s="695"/>
      <c r="CK219" s="695"/>
      <c r="CL219" s="695"/>
      <c r="CM219" s="695"/>
      <c r="CN219" s="695"/>
      <c r="CO219" s="695"/>
      <c r="CP219" s="695"/>
      <c r="CQ219" s="695"/>
      <c r="CR219" s="695"/>
      <c r="CS219" s="695"/>
      <c r="CT219" s="695"/>
      <c r="CU219" s="695"/>
      <c r="CV219" s="695"/>
      <c r="CW219" s="695"/>
      <c r="CX219" s="695"/>
      <c r="CY219" s="695"/>
      <c r="CZ219" s="695"/>
      <c r="DA219" s="695"/>
      <c r="DB219" s="695"/>
      <c r="DC219" s="695"/>
      <c r="DD219" s="695"/>
      <c r="DE219" s="695"/>
      <c r="DF219" s="695"/>
      <c r="DG219" s="695"/>
      <c r="DH219" s="695"/>
      <c r="DI219" s="695"/>
      <c r="DJ219" s="695"/>
      <c r="DK219" s="695"/>
      <c r="DL219" s="695"/>
      <c r="DM219" s="695"/>
      <c r="DN219" s="695"/>
      <c r="DO219" s="695"/>
      <c r="DP219" s="695"/>
      <c r="DQ219" s="695"/>
      <c r="DR219" s="695"/>
      <c r="DS219" s="695"/>
      <c r="DT219" s="695"/>
      <c r="DU219" s="695"/>
      <c r="DV219" s="695"/>
      <c r="DW219" s="695"/>
      <c r="DX219" s="695"/>
      <c r="DY219" s="695"/>
      <c r="DZ219" s="695"/>
      <c r="EA219" s="695"/>
      <c r="EB219" s="695"/>
      <c r="EC219" s="695"/>
      <c r="ED219" s="695"/>
      <c r="EE219" s="695"/>
      <c r="EF219" s="695"/>
      <c r="EG219" s="695"/>
      <c r="EH219" s="695"/>
      <c r="EI219" s="695"/>
      <c r="EJ219" s="695"/>
      <c r="EK219" s="695"/>
      <c r="EL219" s="695"/>
      <c r="EM219" s="695"/>
      <c r="EN219" s="695"/>
      <c r="EO219" s="695"/>
      <c r="EP219" s="695"/>
      <c r="EQ219" s="695"/>
      <c r="ER219" s="695"/>
      <c r="ES219" s="695"/>
      <c r="ET219" s="695"/>
      <c r="EU219" s="695"/>
      <c r="EV219" s="695"/>
      <c r="EW219" s="695"/>
      <c r="EX219" s="695"/>
      <c r="EY219" s="695"/>
      <c r="EZ219" s="695"/>
      <c r="FA219" s="695"/>
      <c r="FB219" s="695"/>
      <c r="FC219" s="695"/>
      <c r="FD219" s="695"/>
      <c r="FE219" s="695"/>
      <c r="FF219" s="695"/>
      <c r="FG219" s="695"/>
      <c r="FH219" s="695"/>
      <c r="FI219" s="695"/>
      <c r="FJ219" s="695"/>
      <c r="FK219" s="695"/>
      <c r="FL219" s="695"/>
      <c r="FM219" s="695"/>
      <c r="FN219" s="695"/>
      <c r="FO219" s="695"/>
      <c r="FP219" s="695"/>
      <c r="FQ219" s="695"/>
      <c r="FR219" s="695"/>
      <c r="FS219" s="695"/>
      <c r="FT219" s="695"/>
      <c r="FU219" s="695"/>
      <c r="FV219" s="695"/>
      <c r="FW219" s="695"/>
      <c r="FX219" s="695"/>
      <c r="FY219" s="695"/>
      <c r="FZ219" s="695"/>
      <c r="GA219" s="695"/>
      <c r="GB219" s="695"/>
      <c r="GC219" s="695"/>
      <c r="GD219" s="695"/>
      <c r="GE219" s="695"/>
      <c r="GF219" s="695"/>
      <c r="GG219" s="695"/>
      <c r="GH219" s="695"/>
      <c r="GI219" s="695"/>
      <c r="GJ219" s="695"/>
      <c r="GK219" s="695"/>
      <c r="GL219" s="695"/>
      <c r="GM219" s="695"/>
      <c r="GN219" s="695"/>
    </row>
    <row r="220" spans="1:196" s="35" customFormat="1" ht="14.4">
      <c r="A220" s="695"/>
      <c r="B220" s="695"/>
      <c r="C220" s="693"/>
      <c r="D220" s="693"/>
      <c r="E220" s="693"/>
      <c r="F220" s="699"/>
      <c r="G220" s="695"/>
      <c r="H220" s="695"/>
      <c r="I220" s="695"/>
      <c r="J220" s="695"/>
      <c r="S220" s="695"/>
      <c r="T220" s="695"/>
      <c r="U220" s="695"/>
      <c r="V220" s="695"/>
      <c r="W220" s="695"/>
      <c r="X220" s="695"/>
      <c r="Y220" s="695"/>
      <c r="Z220" s="695"/>
      <c r="AA220" s="695"/>
      <c r="AB220" s="695"/>
      <c r="AC220" s="695"/>
      <c r="AD220" s="695"/>
      <c r="AE220" s="695"/>
      <c r="AF220" s="695"/>
      <c r="AG220" s="695"/>
      <c r="AH220" s="695"/>
      <c r="AI220" s="695"/>
      <c r="AJ220" s="695"/>
      <c r="AK220" s="695"/>
      <c r="AL220" s="695"/>
      <c r="AM220" s="695"/>
      <c r="AN220" s="695"/>
      <c r="AO220" s="695"/>
      <c r="AP220" s="695"/>
      <c r="AQ220" s="695"/>
      <c r="AR220" s="695"/>
      <c r="AS220" s="695"/>
      <c r="AT220" s="695"/>
      <c r="AU220" s="695"/>
      <c r="AV220" s="695"/>
      <c r="AW220" s="695"/>
      <c r="AX220" s="695"/>
      <c r="AY220" s="695"/>
      <c r="AZ220" s="695"/>
      <c r="BA220" s="695"/>
      <c r="BB220" s="695"/>
      <c r="BC220" s="695"/>
      <c r="BD220" s="695"/>
      <c r="BE220" s="695"/>
      <c r="BF220" s="695"/>
      <c r="BG220" s="695"/>
      <c r="BH220" s="695"/>
      <c r="BI220" s="695"/>
      <c r="BJ220" s="695"/>
      <c r="BK220" s="695"/>
      <c r="BL220" s="695"/>
      <c r="BM220" s="695"/>
      <c r="BN220" s="695"/>
      <c r="BO220" s="695"/>
      <c r="BP220" s="695"/>
      <c r="BQ220" s="695"/>
      <c r="BR220" s="695"/>
      <c r="BS220" s="695"/>
      <c r="BT220" s="695"/>
      <c r="BU220" s="695"/>
      <c r="BV220" s="695"/>
      <c r="BW220" s="695"/>
      <c r="BX220" s="695"/>
      <c r="BY220" s="695"/>
      <c r="BZ220" s="695"/>
      <c r="CA220" s="695"/>
      <c r="CB220" s="695"/>
      <c r="CC220" s="695"/>
      <c r="CD220" s="695"/>
      <c r="CE220" s="695"/>
      <c r="CF220" s="695"/>
      <c r="CG220" s="695"/>
      <c r="CH220" s="695"/>
      <c r="CI220" s="695"/>
      <c r="CJ220" s="695"/>
      <c r="CK220" s="695"/>
      <c r="CL220" s="695"/>
      <c r="CM220" s="695"/>
      <c r="CN220" s="695"/>
      <c r="CO220" s="695"/>
      <c r="CP220" s="695"/>
      <c r="CQ220" s="695"/>
      <c r="CR220" s="695"/>
      <c r="CS220" s="695"/>
      <c r="CT220" s="695"/>
      <c r="CU220" s="695"/>
      <c r="CV220" s="695"/>
      <c r="CW220" s="695"/>
      <c r="CX220" s="695"/>
      <c r="CY220" s="695"/>
      <c r="CZ220" s="695"/>
      <c r="DA220" s="695"/>
      <c r="DB220" s="695"/>
      <c r="DC220" s="695"/>
      <c r="DD220" s="695"/>
      <c r="DE220" s="695"/>
      <c r="DF220" s="695"/>
      <c r="DG220" s="695"/>
      <c r="DH220" s="695"/>
      <c r="DI220" s="695"/>
      <c r="DJ220" s="695"/>
      <c r="DK220" s="695"/>
      <c r="DL220" s="695"/>
      <c r="DM220" s="695"/>
      <c r="DN220" s="695"/>
      <c r="DO220" s="695"/>
      <c r="DP220" s="695"/>
      <c r="DQ220" s="695"/>
      <c r="DR220" s="695"/>
      <c r="DS220" s="695"/>
      <c r="DT220" s="695"/>
      <c r="DU220" s="695"/>
      <c r="DV220" s="695"/>
      <c r="DW220" s="695"/>
      <c r="DX220" s="695"/>
      <c r="DY220" s="695"/>
      <c r="DZ220" s="695"/>
      <c r="EA220" s="695"/>
      <c r="EB220" s="695"/>
      <c r="EC220" s="695"/>
      <c r="ED220" s="695"/>
      <c r="EE220" s="695"/>
      <c r="EF220" s="695"/>
      <c r="EG220" s="695"/>
      <c r="EH220" s="695"/>
      <c r="EI220" s="695"/>
      <c r="EJ220" s="695"/>
      <c r="EK220" s="695"/>
      <c r="EL220" s="695"/>
      <c r="EM220" s="695"/>
      <c r="EN220" s="695"/>
      <c r="EO220" s="695"/>
      <c r="EP220" s="695"/>
      <c r="EQ220" s="695"/>
      <c r="ER220" s="695"/>
      <c r="ES220" s="695"/>
      <c r="ET220" s="695"/>
      <c r="EU220" s="695"/>
      <c r="EV220" s="695"/>
      <c r="EW220" s="695"/>
      <c r="EX220" s="695"/>
      <c r="EY220" s="695"/>
      <c r="EZ220" s="695"/>
      <c r="FA220" s="695"/>
      <c r="FB220" s="695"/>
      <c r="FC220" s="695"/>
      <c r="FD220" s="695"/>
      <c r="FE220" s="695"/>
      <c r="FF220" s="695"/>
      <c r="FG220" s="695"/>
      <c r="FH220" s="695"/>
      <c r="FI220" s="695"/>
      <c r="FJ220" s="695"/>
      <c r="FK220" s="695"/>
      <c r="FL220" s="695"/>
      <c r="FM220" s="695"/>
      <c r="FN220" s="695"/>
      <c r="FO220" s="695"/>
      <c r="FP220" s="695"/>
      <c r="FQ220" s="695"/>
      <c r="FR220" s="695"/>
      <c r="FS220" s="695"/>
      <c r="FT220" s="695"/>
      <c r="FU220" s="695"/>
      <c r="FV220" s="695"/>
      <c r="FW220" s="695"/>
      <c r="FX220" s="695"/>
      <c r="FY220" s="695"/>
      <c r="FZ220" s="695"/>
      <c r="GA220" s="695"/>
      <c r="GB220" s="695"/>
      <c r="GC220" s="695"/>
      <c r="GD220" s="695"/>
      <c r="GE220" s="695"/>
      <c r="GF220" s="695"/>
      <c r="GG220" s="695"/>
      <c r="GH220" s="695"/>
      <c r="GI220" s="695"/>
      <c r="GJ220" s="695"/>
      <c r="GK220" s="695"/>
      <c r="GL220" s="695"/>
      <c r="GM220" s="695"/>
      <c r="GN220" s="695"/>
    </row>
    <row r="221" spans="1:196" s="35" customFormat="1" ht="14.4">
      <c r="A221" s="695"/>
      <c r="B221" s="695"/>
      <c r="C221" s="693"/>
      <c r="D221" s="693"/>
      <c r="E221" s="693"/>
      <c r="F221" s="699"/>
      <c r="G221" s="695"/>
      <c r="H221" s="695"/>
      <c r="I221" s="695"/>
      <c r="J221" s="695"/>
      <c r="S221" s="695"/>
      <c r="T221" s="695"/>
      <c r="U221" s="695"/>
      <c r="V221" s="695"/>
      <c r="W221" s="695"/>
      <c r="X221" s="695"/>
      <c r="Y221" s="695"/>
      <c r="Z221" s="695"/>
      <c r="AA221" s="695"/>
      <c r="AB221" s="695"/>
      <c r="AC221" s="695"/>
      <c r="AD221" s="695"/>
      <c r="AE221" s="695"/>
      <c r="AF221" s="695"/>
      <c r="AG221" s="695"/>
      <c r="AH221" s="695"/>
      <c r="AI221" s="695"/>
      <c r="AJ221" s="695"/>
      <c r="AK221" s="695"/>
      <c r="AL221" s="695"/>
      <c r="AM221" s="695"/>
      <c r="AN221" s="695"/>
      <c r="AO221" s="695"/>
      <c r="AP221" s="695"/>
      <c r="AQ221" s="695"/>
      <c r="AR221" s="695"/>
      <c r="AS221" s="695"/>
      <c r="AT221" s="695"/>
      <c r="AU221" s="695"/>
      <c r="AV221" s="695"/>
      <c r="AW221" s="695"/>
      <c r="AX221" s="695"/>
      <c r="AY221" s="695"/>
      <c r="AZ221" s="695"/>
      <c r="BA221" s="695"/>
      <c r="BB221" s="695"/>
      <c r="BC221" s="695"/>
      <c r="BD221" s="695"/>
      <c r="BE221" s="695"/>
      <c r="BF221" s="695"/>
      <c r="BG221" s="695"/>
      <c r="BH221" s="695"/>
      <c r="BI221" s="695"/>
      <c r="BJ221" s="695"/>
      <c r="BK221" s="695"/>
      <c r="BL221" s="695"/>
      <c r="BM221" s="695"/>
      <c r="BN221" s="695"/>
      <c r="BO221" s="695"/>
      <c r="BP221" s="695"/>
      <c r="BQ221" s="695"/>
      <c r="BR221" s="695"/>
      <c r="BS221" s="695"/>
      <c r="BT221" s="695"/>
      <c r="BU221" s="695"/>
      <c r="BV221" s="695"/>
      <c r="BW221" s="695"/>
      <c r="BX221" s="695"/>
      <c r="BY221" s="695"/>
      <c r="BZ221" s="695"/>
      <c r="CA221" s="695"/>
      <c r="CB221" s="695"/>
      <c r="CC221" s="695"/>
      <c r="CD221" s="695"/>
      <c r="CE221" s="695"/>
      <c r="CF221" s="695"/>
      <c r="CG221" s="695"/>
      <c r="CH221" s="695"/>
      <c r="CI221" s="695"/>
      <c r="CJ221" s="695"/>
      <c r="CK221" s="695"/>
      <c r="CL221" s="695"/>
      <c r="CM221" s="695"/>
      <c r="CN221" s="695"/>
      <c r="CO221" s="695"/>
      <c r="CP221" s="695"/>
      <c r="CQ221" s="695"/>
      <c r="CR221" s="695"/>
      <c r="CS221" s="695"/>
      <c r="CT221" s="695"/>
      <c r="CU221" s="695"/>
      <c r="CV221" s="695"/>
      <c r="CW221" s="695"/>
      <c r="CX221" s="695"/>
      <c r="CY221" s="695"/>
      <c r="CZ221" s="695"/>
      <c r="DA221" s="695"/>
      <c r="DB221" s="695"/>
      <c r="DC221" s="695"/>
      <c r="DD221" s="695"/>
      <c r="DE221" s="695"/>
      <c r="DF221" s="695"/>
      <c r="DG221" s="695"/>
      <c r="DH221" s="695"/>
      <c r="DI221" s="695"/>
      <c r="DJ221" s="695"/>
      <c r="DK221" s="695"/>
      <c r="DL221" s="695"/>
      <c r="DM221" s="695"/>
      <c r="DN221" s="695"/>
      <c r="DO221" s="695"/>
      <c r="DP221" s="695"/>
      <c r="DQ221" s="695"/>
      <c r="DR221" s="695"/>
      <c r="DS221" s="695"/>
      <c r="DT221" s="695"/>
      <c r="DU221" s="695"/>
      <c r="DV221" s="695"/>
      <c r="DW221" s="695"/>
      <c r="DX221" s="695"/>
      <c r="DY221" s="695"/>
      <c r="DZ221" s="695"/>
      <c r="EA221" s="695"/>
      <c r="EB221" s="695"/>
      <c r="EC221" s="695"/>
      <c r="ED221" s="695"/>
      <c r="EE221" s="695"/>
      <c r="EF221" s="695"/>
      <c r="EG221" s="695"/>
      <c r="EH221" s="695"/>
      <c r="EI221" s="695"/>
      <c r="EJ221" s="695"/>
      <c r="EK221" s="695"/>
      <c r="EL221" s="695"/>
      <c r="EM221" s="695"/>
      <c r="EN221" s="695"/>
      <c r="EO221" s="695"/>
      <c r="EP221" s="695"/>
      <c r="EQ221" s="695"/>
      <c r="ER221" s="695"/>
      <c r="ES221" s="695"/>
      <c r="ET221" s="695"/>
      <c r="EU221" s="695"/>
      <c r="EV221" s="695"/>
      <c r="EW221" s="695"/>
      <c r="EX221" s="695"/>
      <c r="EY221" s="695"/>
      <c r="EZ221" s="695"/>
      <c r="FA221" s="695"/>
      <c r="FB221" s="695"/>
      <c r="FC221" s="695"/>
      <c r="FD221" s="695"/>
      <c r="FE221" s="695"/>
      <c r="FF221" s="695"/>
      <c r="FG221" s="695"/>
      <c r="FH221" s="695"/>
      <c r="FI221" s="695"/>
      <c r="FJ221" s="695"/>
      <c r="FK221" s="695"/>
      <c r="FL221" s="695"/>
      <c r="FM221" s="695"/>
      <c r="FN221" s="695"/>
      <c r="FO221" s="695"/>
      <c r="FP221" s="695"/>
      <c r="FQ221" s="695"/>
      <c r="FR221" s="695"/>
      <c r="FS221" s="695"/>
      <c r="FT221" s="695"/>
      <c r="FU221" s="695"/>
      <c r="FV221" s="695"/>
      <c r="FW221" s="695"/>
      <c r="FX221" s="695"/>
      <c r="FY221" s="695"/>
      <c r="FZ221" s="695"/>
      <c r="GA221" s="695"/>
      <c r="GB221" s="695"/>
      <c r="GC221" s="695"/>
      <c r="GD221" s="695"/>
      <c r="GE221" s="695"/>
      <c r="GF221" s="695"/>
      <c r="GG221" s="695"/>
      <c r="GH221" s="695"/>
      <c r="GI221" s="695"/>
      <c r="GJ221" s="695"/>
      <c r="GK221" s="695"/>
      <c r="GL221" s="695"/>
      <c r="GM221" s="695"/>
      <c r="GN221" s="695"/>
    </row>
    <row r="222" spans="1:196" s="35" customFormat="1" ht="14.4">
      <c r="A222" s="695"/>
      <c r="B222" s="695"/>
      <c r="C222" s="693"/>
      <c r="D222" s="693"/>
      <c r="E222" s="693"/>
      <c r="F222" s="699"/>
      <c r="G222" s="695"/>
      <c r="H222" s="695"/>
      <c r="I222" s="695"/>
      <c r="J222" s="695"/>
      <c r="S222" s="695"/>
      <c r="T222" s="695"/>
      <c r="U222" s="695"/>
      <c r="V222" s="695"/>
      <c r="W222" s="695"/>
      <c r="X222" s="695"/>
      <c r="Y222" s="695"/>
      <c r="Z222" s="695"/>
      <c r="AA222" s="695"/>
      <c r="AB222" s="695"/>
      <c r="AC222" s="695"/>
      <c r="AD222" s="695"/>
      <c r="AE222" s="695"/>
      <c r="AF222" s="695"/>
      <c r="AG222" s="695"/>
      <c r="AH222" s="695"/>
      <c r="AI222" s="695"/>
      <c r="AJ222" s="695"/>
      <c r="AK222" s="695"/>
      <c r="AL222" s="695"/>
      <c r="AM222" s="695"/>
      <c r="AN222" s="695"/>
      <c r="AO222" s="695"/>
      <c r="AP222" s="695"/>
      <c r="AQ222" s="695"/>
      <c r="AR222" s="695"/>
      <c r="AS222" s="695"/>
      <c r="AT222" s="695"/>
      <c r="AU222" s="695"/>
      <c r="AV222" s="695"/>
      <c r="AW222" s="695"/>
      <c r="AX222" s="695"/>
      <c r="AY222" s="695"/>
      <c r="AZ222" s="695"/>
      <c r="BA222" s="695"/>
      <c r="BB222" s="695"/>
      <c r="BC222" s="695"/>
      <c r="BD222" s="695"/>
      <c r="BE222" s="695"/>
      <c r="BF222" s="695"/>
      <c r="BG222" s="695"/>
      <c r="BH222" s="695"/>
      <c r="BI222" s="695"/>
      <c r="BJ222" s="695"/>
      <c r="BK222" s="695"/>
      <c r="BL222" s="695"/>
      <c r="BM222" s="695"/>
      <c r="BN222" s="695"/>
      <c r="BO222" s="695"/>
      <c r="BP222" s="695"/>
      <c r="BQ222" s="695"/>
      <c r="BR222" s="695"/>
      <c r="BS222" s="695"/>
      <c r="BT222" s="695"/>
      <c r="BU222" s="695"/>
      <c r="BV222" s="695"/>
      <c r="BW222" s="695"/>
      <c r="BX222" s="695"/>
      <c r="BY222" s="695"/>
      <c r="BZ222" s="695"/>
      <c r="CA222" s="695"/>
      <c r="CB222" s="695"/>
      <c r="CC222" s="695"/>
      <c r="CD222" s="695"/>
      <c r="CE222" s="695"/>
      <c r="CF222" s="695"/>
      <c r="CG222" s="695"/>
      <c r="CH222" s="695"/>
      <c r="CI222" s="695"/>
      <c r="CJ222" s="695"/>
      <c r="CK222" s="695"/>
      <c r="CL222" s="695"/>
      <c r="CM222" s="695"/>
      <c r="CN222" s="695"/>
      <c r="CO222" s="695"/>
      <c r="CP222" s="695"/>
      <c r="CQ222" s="695"/>
      <c r="CR222" s="695"/>
      <c r="CS222" s="695"/>
      <c r="CT222" s="695"/>
      <c r="CU222" s="695"/>
      <c r="CV222" s="695"/>
      <c r="CW222" s="695"/>
      <c r="CX222" s="695"/>
      <c r="CY222" s="695"/>
      <c r="CZ222" s="695"/>
      <c r="DA222" s="695"/>
      <c r="DB222" s="695"/>
      <c r="DC222" s="695"/>
      <c r="DD222" s="695"/>
      <c r="DE222" s="695"/>
      <c r="DF222" s="695"/>
      <c r="DG222" s="695"/>
      <c r="DH222" s="695"/>
      <c r="DI222" s="695"/>
      <c r="DJ222" s="695"/>
      <c r="DK222" s="695"/>
      <c r="DL222" s="695"/>
      <c r="DM222" s="695"/>
      <c r="DN222" s="695"/>
      <c r="DO222" s="695"/>
      <c r="DP222" s="695"/>
      <c r="DQ222" s="695"/>
      <c r="DR222" s="695"/>
      <c r="DS222" s="695"/>
      <c r="DT222" s="695"/>
      <c r="DU222" s="695"/>
      <c r="DV222" s="695"/>
      <c r="DW222" s="695"/>
      <c r="DX222" s="695"/>
      <c r="DY222" s="695"/>
      <c r="DZ222" s="695"/>
      <c r="EA222" s="695"/>
      <c r="EB222" s="695"/>
      <c r="EC222" s="695"/>
      <c r="ED222" s="695"/>
      <c r="EE222" s="695"/>
      <c r="EF222" s="695"/>
      <c r="EG222" s="695"/>
      <c r="EH222" s="695"/>
      <c r="EI222" s="695"/>
      <c r="EJ222" s="695"/>
      <c r="EK222" s="695"/>
      <c r="EL222" s="695"/>
      <c r="EM222" s="695"/>
      <c r="EN222" s="695"/>
      <c r="EO222" s="695"/>
      <c r="EP222" s="695"/>
      <c r="EQ222" s="695"/>
      <c r="ER222" s="695"/>
      <c r="ES222" s="695"/>
      <c r="ET222" s="695"/>
      <c r="EU222" s="695"/>
      <c r="EV222" s="695"/>
      <c r="EW222" s="695"/>
      <c r="EX222" s="695"/>
      <c r="EY222" s="695"/>
      <c r="EZ222" s="695"/>
      <c r="FA222" s="695"/>
      <c r="FB222" s="695"/>
      <c r="FC222" s="695"/>
      <c r="FD222" s="695"/>
      <c r="FE222" s="695"/>
      <c r="FF222" s="695"/>
      <c r="FG222" s="695"/>
      <c r="FH222" s="695"/>
      <c r="FI222" s="695"/>
      <c r="FJ222" s="695"/>
      <c r="FK222" s="695"/>
      <c r="FL222" s="695"/>
      <c r="FM222" s="695"/>
      <c r="FN222" s="695"/>
      <c r="FO222" s="695"/>
      <c r="FP222" s="695"/>
      <c r="FQ222" s="695"/>
      <c r="FR222" s="695"/>
      <c r="FS222" s="695"/>
      <c r="FT222" s="695"/>
      <c r="FU222" s="695"/>
      <c r="FV222" s="695"/>
      <c r="FW222" s="695"/>
      <c r="FX222" s="695"/>
      <c r="FY222" s="695"/>
      <c r="FZ222" s="695"/>
      <c r="GA222" s="695"/>
      <c r="GB222" s="695"/>
      <c r="GC222" s="695"/>
      <c r="GD222" s="695"/>
      <c r="GE222" s="695"/>
      <c r="GF222" s="695"/>
      <c r="GG222" s="695"/>
      <c r="GH222" s="695"/>
      <c r="GI222" s="695"/>
      <c r="GJ222" s="695"/>
      <c r="GK222" s="695"/>
      <c r="GL222" s="695"/>
      <c r="GM222" s="695"/>
      <c r="GN222" s="695"/>
    </row>
    <row r="223" spans="1:196" s="35" customFormat="1" ht="14.4">
      <c r="A223" s="695"/>
      <c r="B223" s="695"/>
      <c r="C223" s="693"/>
      <c r="D223" s="693"/>
      <c r="E223" s="693"/>
      <c r="F223" s="699"/>
      <c r="G223" s="695"/>
      <c r="H223" s="695"/>
      <c r="I223" s="695"/>
      <c r="J223" s="695"/>
      <c r="S223" s="695"/>
      <c r="T223" s="695"/>
      <c r="U223" s="695"/>
      <c r="V223" s="695"/>
      <c r="W223" s="695"/>
      <c r="X223" s="695"/>
      <c r="Y223" s="695"/>
      <c r="Z223" s="695"/>
      <c r="AA223" s="695"/>
      <c r="AB223" s="695"/>
      <c r="AC223" s="695"/>
      <c r="AD223" s="695"/>
      <c r="AE223" s="695"/>
      <c r="AF223" s="695"/>
      <c r="AG223" s="695"/>
      <c r="AH223" s="695"/>
      <c r="AI223" s="695"/>
      <c r="AJ223" s="695"/>
      <c r="AK223" s="695"/>
      <c r="AL223" s="695"/>
      <c r="AM223" s="695"/>
      <c r="AN223" s="695"/>
      <c r="AO223" s="695"/>
      <c r="AP223" s="695"/>
      <c r="AQ223" s="695"/>
      <c r="AR223" s="695"/>
      <c r="AS223" s="695"/>
      <c r="AT223" s="695"/>
      <c r="AU223" s="695"/>
      <c r="AV223" s="695"/>
      <c r="AW223" s="695"/>
      <c r="AX223" s="695"/>
      <c r="AY223" s="695"/>
      <c r="AZ223" s="695"/>
      <c r="BA223" s="695"/>
      <c r="BB223" s="695"/>
      <c r="BC223" s="695"/>
      <c r="BD223" s="695"/>
      <c r="BE223" s="695"/>
      <c r="BF223" s="695"/>
      <c r="BG223" s="695"/>
      <c r="BH223" s="695"/>
      <c r="BI223" s="695"/>
      <c r="BJ223" s="695"/>
      <c r="BK223" s="695"/>
      <c r="BL223" s="695"/>
      <c r="BM223" s="695"/>
      <c r="BN223" s="695"/>
      <c r="BO223" s="695"/>
      <c r="BP223" s="695"/>
      <c r="BQ223" s="695"/>
      <c r="BR223" s="695"/>
      <c r="BS223" s="695"/>
      <c r="BT223" s="695"/>
      <c r="BU223" s="695"/>
      <c r="BV223" s="695"/>
      <c r="BW223" s="695"/>
      <c r="BX223" s="695"/>
      <c r="BY223" s="695"/>
      <c r="BZ223" s="695"/>
      <c r="CA223" s="695"/>
      <c r="CB223" s="695"/>
      <c r="CC223" s="695"/>
      <c r="CD223" s="695"/>
      <c r="CE223" s="695"/>
      <c r="CF223" s="695"/>
      <c r="CG223" s="695"/>
      <c r="CH223" s="695"/>
      <c r="CI223" s="695"/>
      <c r="CJ223" s="695"/>
      <c r="CK223" s="695"/>
      <c r="CL223" s="695"/>
      <c r="CM223" s="695"/>
      <c r="CN223" s="695"/>
      <c r="CO223" s="695"/>
      <c r="CP223" s="695"/>
      <c r="CQ223" s="695"/>
      <c r="CR223" s="695"/>
      <c r="CS223" s="695"/>
      <c r="CT223" s="695"/>
      <c r="CU223" s="695"/>
      <c r="CV223" s="695"/>
      <c r="CW223" s="695"/>
      <c r="CX223" s="695"/>
      <c r="CY223" s="695"/>
      <c r="CZ223" s="695"/>
      <c r="DA223" s="695"/>
      <c r="DB223" s="695"/>
      <c r="DC223" s="695"/>
      <c r="DD223" s="695"/>
      <c r="DE223" s="695"/>
      <c r="DF223" s="695"/>
      <c r="DG223" s="695"/>
      <c r="DH223" s="695"/>
      <c r="DI223" s="695"/>
      <c r="DJ223" s="695"/>
      <c r="DK223" s="695"/>
      <c r="DL223" s="695"/>
      <c r="DM223" s="695"/>
      <c r="DN223" s="695"/>
      <c r="DO223" s="695"/>
      <c r="DP223" s="695"/>
      <c r="DQ223" s="695"/>
      <c r="DR223" s="695"/>
      <c r="DS223" s="695"/>
      <c r="DT223" s="695"/>
      <c r="DU223" s="695"/>
      <c r="DV223" s="695"/>
      <c r="DW223" s="695"/>
      <c r="DX223" s="695"/>
      <c r="DY223" s="695"/>
      <c r="DZ223" s="695"/>
      <c r="EA223" s="695"/>
      <c r="EB223" s="695"/>
      <c r="EC223" s="695"/>
      <c r="ED223" s="695"/>
      <c r="EE223" s="695"/>
      <c r="EF223" s="695"/>
      <c r="EG223" s="695"/>
      <c r="EH223" s="695"/>
      <c r="EI223" s="695"/>
      <c r="EJ223" s="695"/>
      <c r="EK223" s="695"/>
      <c r="EL223" s="695"/>
      <c r="EM223" s="695"/>
      <c r="EN223" s="695"/>
      <c r="EO223" s="695"/>
      <c r="EP223" s="695"/>
      <c r="EQ223" s="695"/>
      <c r="ER223" s="695"/>
      <c r="ES223" s="695"/>
      <c r="ET223" s="695"/>
      <c r="EU223" s="695"/>
      <c r="EV223" s="695"/>
      <c r="EW223" s="695"/>
      <c r="EX223" s="695"/>
      <c r="EY223" s="695"/>
      <c r="EZ223" s="695"/>
      <c r="FA223" s="695"/>
      <c r="FB223" s="695"/>
      <c r="FC223" s="695"/>
      <c r="FD223" s="695"/>
      <c r="FE223" s="695"/>
      <c r="FF223" s="695"/>
      <c r="FG223" s="695"/>
      <c r="FH223" s="695"/>
      <c r="FI223" s="695"/>
      <c r="FJ223" s="695"/>
      <c r="FK223" s="695"/>
      <c r="FL223" s="695"/>
      <c r="FM223" s="695"/>
      <c r="FN223" s="695"/>
      <c r="FO223" s="695"/>
      <c r="FP223" s="695"/>
      <c r="FQ223" s="695"/>
      <c r="FR223" s="695"/>
      <c r="FS223" s="695"/>
      <c r="FT223" s="695"/>
      <c r="FU223" s="695"/>
      <c r="FV223" s="695"/>
      <c r="FW223" s="695"/>
      <c r="FX223" s="695"/>
      <c r="FY223" s="695"/>
      <c r="FZ223" s="695"/>
      <c r="GA223" s="695"/>
      <c r="GB223" s="695"/>
      <c r="GC223" s="695"/>
      <c r="GD223" s="695"/>
      <c r="GE223" s="695"/>
      <c r="GF223" s="695"/>
      <c r="GG223" s="695"/>
      <c r="GH223" s="695"/>
      <c r="GI223" s="695"/>
      <c r="GJ223" s="695"/>
      <c r="GK223" s="695"/>
      <c r="GL223" s="695"/>
      <c r="GM223" s="695"/>
      <c r="GN223" s="695"/>
    </row>
    <row r="224" spans="1:196" s="35" customFormat="1" ht="14.4">
      <c r="A224" s="695"/>
      <c r="B224" s="695"/>
      <c r="C224" s="693"/>
      <c r="D224" s="693"/>
      <c r="E224" s="693"/>
      <c r="F224" s="699"/>
      <c r="G224" s="695"/>
      <c r="H224" s="695"/>
      <c r="I224" s="695"/>
      <c r="J224" s="695"/>
      <c r="S224" s="695"/>
      <c r="T224" s="695"/>
      <c r="U224" s="695"/>
      <c r="V224" s="695"/>
      <c r="W224" s="695"/>
      <c r="X224" s="695"/>
      <c r="Y224" s="695"/>
      <c r="Z224" s="695"/>
      <c r="AA224" s="695"/>
      <c r="AB224" s="695"/>
      <c r="AC224" s="695"/>
      <c r="AD224" s="695"/>
      <c r="AE224" s="695"/>
      <c r="AF224" s="695"/>
      <c r="AG224" s="695"/>
      <c r="AH224" s="695"/>
      <c r="AI224" s="695"/>
      <c r="AJ224" s="695"/>
      <c r="AK224" s="695"/>
      <c r="AL224" s="695"/>
      <c r="AM224" s="695"/>
      <c r="AN224" s="695"/>
      <c r="AO224" s="695"/>
      <c r="AP224" s="695"/>
      <c r="AQ224" s="695"/>
      <c r="AR224" s="695"/>
      <c r="AS224" s="695"/>
      <c r="AT224" s="695"/>
      <c r="AU224" s="695"/>
      <c r="AV224" s="695"/>
      <c r="AW224" s="695"/>
      <c r="AX224" s="695"/>
      <c r="AY224" s="695"/>
      <c r="AZ224" s="695"/>
      <c r="BA224" s="695"/>
      <c r="BB224" s="695"/>
      <c r="BC224" s="695"/>
      <c r="BD224" s="695"/>
      <c r="BE224" s="695"/>
      <c r="BF224" s="695"/>
      <c r="BG224" s="695"/>
      <c r="BH224" s="695"/>
      <c r="BI224" s="695"/>
      <c r="BJ224" s="695"/>
      <c r="BK224" s="695"/>
      <c r="BL224" s="695"/>
      <c r="BM224" s="695"/>
      <c r="BN224" s="695"/>
      <c r="BO224" s="695"/>
      <c r="BP224" s="695"/>
      <c r="BQ224" s="695"/>
      <c r="BR224" s="695"/>
      <c r="BS224" s="695"/>
      <c r="BT224" s="695"/>
      <c r="BU224" s="695"/>
      <c r="BV224" s="695"/>
      <c r="BW224" s="695"/>
      <c r="BX224" s="695"/>
      <c r="BY224" s="695"/>
      <c r="BZ224" s="695"/>
      <c r="CA224" s="695"/>
      <c r="CB224" s="695"/>
      <c r="CC224" s="695"/>
      <c r="CD224" s="695"/>
      <c r="CE224" s="695"/>
      <c r="CF224" s="695"/>
      <c r="CG224" s="695"/>
      <c r="CH224" s="695"/>
      <c r="CI224" s="695"/>
      <c r="CJ224" s="695"/>
      <c r="CK224" s="695"/>
      <c r="CL224" s="695"/>
      <c r="CM224" s="695"/>
      <c r="CN224" s="695"/>
      <c r="CO224" s="695"/>
      <c r="CP224" s="695"/>
      <c r="CQ224" s="695"/>
      <c r="CR224" s="695"/>
      <c r="CS224" s="695"/>
      <c r="CT224" s="695"/>
      <c r="CU224" s="695"/>
      <c r="CV224" s="695"/>
      <c r="CW224" s="695"/>
      <c r="CX224" s="695"/>
      <c r="CY224" s="695"/>
      <c r="CZ224" s="695"/>
      <c r="DA224" s="695"/>
      <c r="DB224" s="695"/>
      <c r="DC224" s="695"/>
      <c r="DD224" s="695"/>
      <c r="DE224" s="695"/>
      <c r="DF224" s="695"/>
      <c r="DG224" s="695"/>
      <c r="DH224" s="695"/>
      <c r="DI224" s="695"/>
      <c r="DJ224" s="695"/>
      <c r="DK224" s="695"/>
      <c r="DL224" s="695"/>
      <c r="DM224" s="695"/>
      <c r="DN224" s="695"/>
      <c r="DO224" s="695"/>
      <c r="DP224" s="695"/>
      <c r="DQ224" s="695"/>
      <c r="DR224" s="695"/>
      <c r="DS224" s="695"/>
      <c r="DT224" s="695"/>
      <c r="DU224" s="695"/>
      <c r="DV224" s="695"/>
      <c r="DW224" s="695"/>
      <c r="DX224" s="695"/>
      <c r="DY224" s="695"/>
      <c r="DZ224" s="695"/>
      <c r="EA224" s="695"/>
      <c r="EB224" s="695"/>
      <c r="EC224" s="695"/>
      <c r="ED224" s="695"/>
      <c r="EE224" s="695"/>
      <c r="EF224" s="695"/>
      <c r="EG224" s="695"/>
      <c r="EH224" s="695"/>
      <c r="EI224" s="695"/>
      <c r="EJ224" s="695"/>
      <c r="EK224" s="695"/>
      <c r="EL224" s="695"/>
      <c r="EM224" s="695"/>
      <c r="EN224" s="695"/>
      <c r="EO224" s="695"/>
      <c r="EP224" s="695"/>
      <c r="EQ224" s="695"/>
      <c r="ER224" s="695"/>
      <c r="ES224" s="695"/>
      <c r="ET224" s="695"/>
      <c r="EU224" s="695"/>
      <c r="EV224" s="695"/>
      <c r="EW224" s="695"/>
      <c r="EX224" s="695"/>
      <c r="EY224" s="695"/>
      <c r="EZ224" s="695"/>
      <c r="FA224" s="695"/>
      <c r="FB224" s="695"/>
      <c r="FC224" s="695"/>
      <c r="FD224" s="695"/>
      <c r="FE224" s="695"/>
      <c r="FF224" s="695"/>
      <c r="FG224" s="695"/>
      <c r="FH224" s="695"/>
      <c r="FI224" s="695"/>
      <c r="FJ224" s="695"/>
      <c r="FK224" s="695"/>
      <c r="FL224" s="695"/>
      <c r="FM224" s="695"/>
      <c r="FN224" s="695"/>
      <c r="FO224" s="695"/>
      <c r="FP224" s="695"/>
      <c r="FQ224" s="695"/>
      <c r="FR224" s="695"/>
      <c r="FS224" s="695"/>
      <c r="FT224" s="695"/>
      <c r="FU224" s="695"/>
      <c r="FV224" s="695"/>
      <c r="FW224" s="695"/>
      <c r="FX224" s="695"/>
      <c r="FY224" s="695"/>
      <c r="FZ224" s="695"/>
      <c r="GA224" s="695"/>
      <c r="GB224" s="695"/>
      <c r="GC224" s="695"/>
      <c r="GD224" s="695"/>
      <c r="GE224" s="695"/>
      <c r="GF224" s="695"/>
      <c r="GG224" s="695"/>
      <c r="GH224" s="695"/>
      <c r="GI224" s="695"/>
      <c r="GJ224" s="695"/>
      <c r="GK224" s="695"/>
      <c r="GL224" s="695"/>
      <c r="GM224" s="695"/>
      <c r="GN224" s="695"/>
    </row>
    <row r="225" spans="1:196" s="35" customFormat="1" ht="14.4">
      <c r="A225" s="695"/>
      <c r="B225" s="695"/>
      <c r="C225" s="693"/>
      <c r="D225" s="693"/>
      <c r="E225" s="693"/>
      <c r="F225" s="699"/>
      <c r="G225" s="695"/>
      <c r="H225" s="695"/>
      <c r="I225" s="695"/>
      <c r="J225" s="695"/>
      <c r="S225" s="695"/>
      <c r="T225" s="695"/>
      <c r="U225" s="695"/>
      <c r="V225" s="695"/>
      <c r="W225" s="695"/>
      <c r="X225" s="695"/>
      <c r="Y225" s="695"/>
      <c r="Z225" s="695"/>
      <c r="AA225" s="695"/>
      <c r="AB225" s="695"/>
      <c r="AC225" s="695"/>
      <c r="AD225" s="695"/>
      <c r="AE225" s="695"/>
      <c r="AF225" s="695"/>
      <c r="AG225" s="695"/>
      <c r="AH225" s="695"/>
      <c r="AI225" s="695"/>
      <c r="AJ225" s="695"/>
      <c r="AK225" s="695"/>
      <c r="AL225" s="695"/>
      <c r="AM225" s="695"/>
      <c r="AN225" s="695"/>
      <c r="AO225" s="695"/>
      <c r="AP225" s="695"/>
      <c r="AQ225" s="695"/>
      <c r="AR225" s="695"/>
      <c r="AS225" s="695"/>
      <c r="AT225" s="695"/>
      <c r="AU225" s="695"/>
      <c r="AV225" s="695"/>
      <c r="AW225" s="695"/>
      <c r="AX225" s="695"/>
      <c r="AY225" s="695"/>
      <c r="AZ225" s="695"/>
      <c r="BA225" s="695"/>
      <c r="BB225" s="695"/>
      <c r="BC225" s="695"/>
      <c r="BD225" s="695"/>
      <c r="BE225" s="695"/>
      <c r="BF225" s="695"/>
      <c r="BG225" s="695"/>
      <c r="BH225" s="695"/>
      <c r="BI225" s="695"/>
      <c r="BJ225" s="695"/>
      <c r="BK225" s="695"/>
      <c r="BL225" s="695"/>
      <c r="BM225" s="695"/>
      <c r="BN225" s="695"/>
      <c r="BO225" s="695"/>
      <c r="BP225" s="695"/>
      <c r="BQ225" s="695"/>
      <c r="BR225" s="695"/>
      <c r="BS225" s="695"/>
      <c r="BT225" s="695"/>
      <c r="BU225" s="695"/>
      <c r="BV225" s="695"/>
      <c r="BW225" s="695"/>
      <c r="BX225" s="695"/>
      <c r="BY225" s="695"/>
      <c r="BZ225" s="695"/>
      <c r="CA225" s="695"/>
      <c r="CB225" s="695"/>
      <c r="CC225" s="695"/>
      <c r="CD225" s="695"/>
      <c r="CE225" s="695"/>
      <c r="CF225" s="695"/>
      <c r="CG225" s="695"/>
      <c r="CH225" s="695"/>
      <c r="CI225" s="695"/>
      <c r="CJ225" s="695"/>
      <c r="CK225" s="695"/>
      <c r="CL225" s="695"/>
      <c r="CM225" s="695"/>
      <c r="CN225" s="695"/>
      <c r="CO225" s="695"/>
      <c r="CP225" s="695"/>
      <c r="CQ225" s="695"/>
      <c r="CR225" s="695"/>
      <c r="CS225" s="695"/>
      <c r="CT225" s="695"/>
      <c r="CU225" s="695"/>
      <c r="CV225" s="695"/>
      <c r="CW225" s="695"/>
      <c r="CX225" s="695"/>
      <c r="CY225" s="695"/>
      <c r="CZ225" s="695"/>
      <c r="DA225" s="695"/>
      <c r="DB225" s="695"/>
      <c r="DC225" s="695"/>
      <c r="DD225" s="695"/>
      <c r="DE225" s="695"/>
      <c r="DF225" s="695"/>
      <c r="DG225" s="695"/>
      <c r="DH225" s="695"/>
      <c r="DI225" s="695"/>
      <c r="DJ225" s="695"/>
      <c r="DK225" s="695"/>
      <c r="DL225" s="695"/>
      <c r="DM225" s="695"/>
      <c r="DN225" s="695"/>
      <c r="DO225" s="695"/>
      <c r="DP225" s="695"/>
      <c r="DQ225" s="695"/>
      <c r="DR225" s="695"/>
      <c r="DS225" s="695"/>
      <c r="DT225" s="695"/>
      <c r="DU225" s="695"/>
      <c r="DV225" s="695"/>
      <c r="DW225" s="695"/>
      <c r="DX225" s="695"/>
      <c r="DY225" s="695"/>
      <c r="DZ225" s="695"/>
      <c r="EA225" s="695"/>
      <c r="EB225" s="695"/>
      <c r="EC225" s="695"/>
      <c r="ED225" s="695"/>
      <c r="EE225" s="695"/>
      <c r="EF225" s="695"/>
      <c r="EG225" s="695"/>
      <c r="EH225" s="695"/>
      <c r="EI225" s="695"/>
      <c r="EJ225" s="695"/>
      <c r="EK225" s="695"/>
      <c r="EL225" s="695"/>
      <c r="EM225" s="695"/>
      <c r="EN225" s="695"/>
      <c r="EO225" s="695"/>
      <c r="EP225" s="695"/>
      <c r="EQ225" s="695"/>
      <c r="ER225" s="695"/>
      <c r="ES225" s="695"/>
      <c r="ET225" s="695"/>
      <c r="EU225" s="695"/>
      <c r="EV225" s="695"/>
      <c r="EW225" s="695"/>
      <c r="EX225" s="695"/>
      <c r="EY225" s="695"/>
      <c r="EZ225" s="695"/>
      <c r="FA225" s="695"/>
      <c r="FB225" s="695"/>
      <c r="FC225" s="695"/>
      <c r="FD225" s="695"/>
      <c r="FE225" s="695"/>
      <c r="FF225" s="695"/>
      <c r="FG225" s="695"/>
      <c r="FH225" s="695"/>
      <c r="FI225" s="695"/>
      <c r="FJ225" s="695"/>
      <c r="FK225" s="695"/>
      <c r="FL225" s="695"/>
      <c r="FM225" s="695"/>
      <c r="FN225" s="695"/>
      <c r="FO225" s="695"/>
      <c r="FP225" s="695"/>
      <c r="FQ225" s="695"/>
      <c r="FR225" s="695"/>
      <c r="FS225" s="695"/>
      <c r="FT225" s="695"/>
      <c r="FU225" s="695"/>
      <c r="FV225" s="695"/>
      <c r="FW225" s="695"/>
      <c r="FX225" s="695"/>
      <c r="FY225" s="695"/>
      <c r="FZ225" s="695"/>
      <c r="GA225" s="695"/>
      <c r="GB225" s="695"/>
      <c r="GC225" s="695"/>
      <c r="GD225" s="695"/>
      <c r="GE225" s="695"/>
      <c r="GF225" s="695"/>
      <c r="GG225" s="695"/>
      <c r="GH225" s="695"/>
      <c r="GI225" s="695"/>
      <c r="GJ225" s="695"/>
      <c r="GK225" s="695"/>
      <c r="GL225" s="695"/>
      <c r="GM225" s="695"/>
      <c r="GN225" s="695"/>
    </row>
    <row r="226" spans="1:196" s="35" customFormat="1" ht="14.4">
      <c r="A226" s="695"/>
      <c r="B226" s="695"/>
      <c r="C226" s="693"/>
      <c r="D226" s="693"/>
      <c r="E226" s="693"/>
      <c r="F226" s="699"/>
      <c r="G226" s="695"/>
      <c r="H226" s="695"/>
      <c r="I226" s="695"/>
      <c r="J226" s="695"/>
      <c r="S226" s="695"/>
      <c r="T226" s="695"/>
      <c r="U226" s="695"/>
      <c r="V226" s="695"/>
      <c r="W226" s="695"/>
      <c r="X226" s="695"/>
      <c r="Y226" s="695"/>
      <c r="Z226" s="695"/>
      <c r="AA226" s="695"/>
      <c r="AB226" s="695"/>
      <c r="AC226" s="695"/>
      <c r="AD226" s="695"/>
      <c r="AE226" s="695"/>
      <c r="AF226" s="695"/>
      <c r="AG226" s="695"/>
      <c r="AH226" s="695"/>
      <c r="AI226" s="695"/>
      <c r="AJ226" s="695"/>
      <c r="AK226" s="695"/>
      <c r="AL226" s="695"/>
      <c r="AM226" s="695"/>
      <c r="AN226" s="695"/>
      <c r="AO226" s="695"/>
      <c r="AP226" s="695"/>
      <c r="AQ226" s="695"/>
      <c r="AR226" s="695"/>
      <c r="AS226" s="695"/>
      <c r="AT226" s="695"/>
      <c r="AU226" s="695"/>
      <c r="AV226" s="695"/>
      <c r="AW226" s="695"/>
      <c r="AX226" s="695"/>
      <c r="AY226" s="695"/>
      <c r="AZ226" s="695"/>
      <c r="BA226" s="695"/>
      <c r="BB226" s="695"/>
      <c r="BC226" s="695"/>
      <c r="BD226" s="695"/>
      <c r="BE226" s="695"/>
      <c r="BF226" s="695"/>
      <c r="BG226" s="695"/>
      <c r="BH226" s="695"/>
      <c r="BI226" s="695"/>
      <c r="BJ226" s="695"/>
      <c r="BK226" s="695"/>
      <c r="BL226" s="695"/>
      <c r="BM226" s="695"/>
      <c r="BN226" s="695"/>
      <c r="BO226" s="695"/>
      <c r="BP226" s="695"/>
      <c r="BQ226" s="695"/>
      <c r="BR226" s="695"/>
      <c r="BS226" s="695"/>
      <c r="BT226" s="695"/>
      <c r="BU226" s="695"/>
      <c r="BV226" s="695"/>
      <c r="BW226" s="695"/>
      <c r="BX226" s="695"/>
      <c r="BY226" s="695"/>
      <c r="BZ226" s="695"/>
      <c r="CA226" s="695"/>
      <c r="CB226" s="695"/>
      <c r="CC226" s="695"/>
      <c r="CD226" s="695"/>
      <c r="CE226" s="695"/>
      <c r="CF226" s="695"/>
      <c r="CG226" s="695"/>
      <c r="CH226" s="695"/>
      <c r="CI226" s="695"/>
      <c r="CJ226" s="695"/>
      <c r="CK226" s="695"/>
      <c r="CL226" s="695"/>
      <c r="CM226" s="695"/>
      <c r="CN226" s="695"/>
      <c r="CO226" s="695"/>
      <c r="CP226" s="695"/>
      <c r="CQ226" s="695"/>
      <c r="CR226" s="695"/>
      <c r="CS226" s="695"/>
      <c r="CT226" s="695"/>
      <c r="CU226" s="695"/>
      <c r="CV226" s="695"/>
      <c r="CW226" s="695"/>
      <c r="CX226" s="695"/>
      <c r="CY226" s="695"/>
      <c r="CZ226" s="695"/>
      <c r="DA226" s="695"/>
      <c r="DB226" s="695"/>
      <c r="DC226" s="695"/>
      <c r="DD226" s="695"/>
      <c r="DE226" s="695"/>
      <c r="DF226" s="695"/>
      <c r="DG226" s="695"/>
      <c r="DH226" s="695"/>
      <c r="DI226" s="695"/>
      <c r="DJ226" s="695"/>
      <c r="DK226" s="695"/>
      <c r="DL226" s="695"/>
      <c r="DM226" s="695"/>
      <c r="DN226" s="695"/>
      <c r="DO226" s="695"/>
      <c r="DP226" s="695"/>
      <c r="DQ226" s="695"/>
      <c r="DR226" s="695"/>
      <c r="DS226" s="695"/>
      <c r="DT226" s="695"/>
      <c r="DU226" s="695"/>
      <c r="DV226" s="695"/>
      <c r="DW226" s="695"/>
      <c r="DX226" s="695"/>
      <c r="DY226" s="695"/>
      <c r="DZ226" s="695"/>
      <c r="EA226" s="695"/>
      <c r="EB226" s="695"/>
      <c r="EC226" s="695"/>
      <c r="ED226" s="695"/>
      <c r="EE226" s="695"/>
      <c r="EF226" s="695"/>
      <c r="EG226" s="695"/>
      <c r="EH226" s="695"/>
      <c r="EI226" s="695"/>
      <c r="EJ226" s="695"/>
      <c r="EK226" s="695"/>
      <c r="EL226" s="695"/>
      <c r="EM226" s="695"/>
      <c r="EN226" s="695"/>
      <c r="EO226" s="695"/>
      <c r="EP226" s="695"/>
      <c r="EQ226" s="695"/>
      <c r="ER226" s="695"/>
      <c r="ES226" s="695"/>
      <c r="ET226" s="695"/>
      <c r="EU226" s="695"/>
      <c r="EV226" s="695"/>
      <c r="EW226" s="695"/>
      <c r="EX226" s="695"/>
      <c r="EY226" s="695"/>
      <c r="EZ226" s="695"/>
      <c r="FA226" s="695"/>
      <c r="FB226" s="695"/>
      <c r="FC226" s="695"/>
      <c r="FD226" s="695"/>
      <c r="FE226" s="695"/>
      <c r="FF226" s="695"/>
      <c r="FG226" s="695"/>
      <c r="FH226" s="695"/>
      <c r="FI226" s="695"/>
      <c r="FJ226" s="695"/>
      <c r="FK226" s="695"/>
      <c r="FL226" s="695"/>
      <c r="FM226" s="695"/>
      <c r="FN226" s="695"/>
      <c r="FO226" s="695"/>
      <c r="FP226" s="695"/>
      <c r="FQ226" s="695"/>
      <c r="FR226" s="695"/>
      <c r="FS226" s="695"/>
      <c r="FT226" s="695"/>
      <c r="FU226" s="695"/>
      <c r="FV226" s="695"/>
      <c r="FW226" s="695"/>
      <c r="FX226" s="695"/>
      <c r="FY226" s="695"/>
      <c r="FZ226" s="695"/>
      <c r="GA226" s="695"/>
      <c r="GB226" s="695"/>
      <c r="GC226" s="695"/>
      <c r="GD226" s="695"/>
      <c r="GE226" s="695"/>
      <c r="GF226" s="695"/>
      <c r="GG226" s="695"/>
      <c r="GH226" s="695"/>
      <c r="GI226" s="695"/>
      <c r="GJ226" s="695"/>
      <c r="GK226" s="695"/>
      <c r="GL226" s="695"/>
      <c r="GM226" s="695"/>
      <c r="GN226" s="695"/>
    </row>
    <row r="227" spans="1:196" s="35" customFormat="1" ht="14.4">
      <c r="A227" s="695"/>
      <c r="B227" s="695"/>
      <c r="C227" s="693"/>
      <c r="D227" s="693"/>
      <c r="E227" s="693"/>
      <c r="F227" s="699"/>
      <c r="G227" s="695"/>
      <c r="H227" s="695"/>
      <c r="I227" s="695"/>
      <c r="J227" s="695"/>
      <c r="S227" s="695"/>
      <c r="T227" s="695"/>
      <c r="U227" s="695"/>
      <c r="V227" s="695"/>
      <c r="W227" s="695"/>
      <c r="X227" s="695"/>
      <c r="Y227" s="695"/>
      <c r="Z227" s="695"/>
      <c r="AA227" s="695"/>
      <c r="AB227" s="695"/>
      <c r="AC227" s="695"/>
      <c r="AD227" s="695"/>
      <c r="AE227" s="695"/>
      <c r="AF227" s="695"/>
      <c r="AG227" s="695"/>
      <c r="AH227" s="695"/>
      <c r="AI227" s="695"/>
      <c r="AJ227" s="695"/>
      <c r="AK227" s="695"/>
      <c r="AL227" s="695"/>
      <c r="AM227" s="695"/>
      <c r="AN227" s="695"/>
      <c r="AO227" s="695"/>
      <c r="AP227" s="695"/>
      <c r="AQ227" s="695"/>
      <c r="AR227" s="695"/>
      <c r="AS227" s="695"/>
      <c r="AT227" s="695"/>
      <c r="AU227" s="695"/>
      <c r="AV227" s="695"/>
      <c r="AW227" s="695"/>
      <c r="AX227" s="695"/>
      <c r="AY227" s="695"/>
      <c r="AZ227" s="695"/>
      <c r="BA227" s="695"/>
      <c r="BB227" s="695"/>
      <c r="BC227" s="695"/>
      <c r="BD227" s="695"/>
      <c r="BE227" s="695"/>
      <c r="BF227" s="695"/>
      <c r="BG227" s="695"/>
      <c r="BH227" s="695"/>
      <c r="BI227" s="695"/>
      <c r="BJ227" s="695"/>
      <c r="BK227" s="695"/>
      <c r="BL227" s="695"/>
      <c r="BM227" s="695"/>
      <c r="BN227" s="695"/>
      <c r="BO227" s="695"/>
      <c r="BP227" s="695"/>
      <c r="BQ227" s="695"/>
      <c r="BR227" s="695"/>
      <c r="BS227" s="695"/>
      <c r="BT227" s="695"/>
      <c r="BU227" s="695"/>
      <c r="BV227" s="695"/>
      <c r="BW227" s="695"/>
      <c r="BX227" s="695"/>
      <c r="BY227" s="695"/>
      <c r="BZ227" s="695"/>
      <c r="CA227" s="695"/>
      <c r="CB227" s="695"/>
      <c r="CC227" s="695"/>
      <c r="CD227" s="695"/>
      <c r="CE227" s="695"/>
      <c r="CF227" s="695"/>
      <c r="CG227" s="695"/>
      <c r="CH227" s="695"/>
      <c r="CI227" s="695"/>
      <c r="CJ227" s="695"/>
      <c r="CK227" s="695"/>
      <c r="CL227" s="695"/>
      <c r="CM227" s="695"/>
      <c r="CN227" s="695"/>
      <c r="CO227" s="695"/>
      <c r="CP227" s="695"/>
      <c r="CQ227" s="695"/>
      <c r="CR227" s="695"/>
      <c r="CS227" s="695"/>
      <c r="CT227" s="695"/>
      <c r="CU227" s="695"/>
      <c r="CV227" s="695"/>
      <c r="CW227" s="695"/>
      <c r="CX227" s="695"/>
      <c r="CY227" s="695"/>
      <c r="CZ227" s="695"/>
      <c r="DA227" s="695"/>
      <c r="DB227" s="695"/>
      <c r="DC227" s="695"/>
      <c r="DD227" s="695"/>
      <c r="DE227" s="695"/>
      <c r="DF227" s="695"/>
      <c r="DG227" s="695"/>
      <c r="DH227" s="695"/>
      <c r="DI227" s="695"/>
      <c r="DJ227" s="695"/>
      <c r="DK227" s="695"/>
      <c r="DL227" s="695"/>
      <c r="DM227" s="695"/>
      <c r="DN227" s="695"/>
      <c r="DO227" s="695"/>
      <c r="DP227" s="695"/>
      <c r="DQ227" s="695"/>
      <c r="DR227" s="695"/>
      <c r="DS227" s="695"/>
      <c r="DT227" s="695"/>
      <c r="DU227" s="695"/>
      <c r="DV227" s="695"/>
      <c r="DW227" s="695"/>
      <c r="DX227" s="695"/>
      <c r="DY227" s="695"/>
      <c r="DZ227" s="695"/>
      <c r="EA227" s="695"/>
      <c r="EB227" s="695"/>
      <c r="EC227" s="695"/>
      <c r="ED227" s="695"/>
      <c r="EE227" s="695"/>
      <c r="EF227" s="695"/>
      <c r="EG227" s="695"/>
      <c r="EH227" s="695"/>
      <c r="EI227" s="695"/>
      <c r="EJ227" s="695"/>
      <c r="EK227" s="695"/>
      <c r="EL227" s="695"/>
      <c r="EM227" s="695"/>
      <c r="EN227" s="695"/>
      <c r="EO227" s="695"/>
      <c r="EP227" s="695"/>
      <c r="EQ227" s="695"/>
      <c r="ER227" s="695"/>
      <c r="ES227" s="695"/>
      <c r="ET227" s="695"/>
      <c r="EU227" s="695"/>
      <c r="EV227" s="695"/>
      <c r="EW227" s="695"/>
      <c r="EX227" s="695"/>
      <c r="EY227" s="695"/>
      <c r="EZ227" s="695"/>
      <c r="FA227" s="695"/>
      <c r="FB227" s="695"/>
      <c r="FC227" s="695"/>
      <c r="FD227" s="695"/>
      <c r="FE227" s="695"/>
      <c r="FF227" s="695"/>
      <c r="FG227" s="695"/>
      <c r="FH227" s="695"/>
      <c r="FI227" s="695"/>
      <c r="FJ227" s="695"/>
      <c r="FK227" s="695"/>
      <c r="FL227" s="695"/>
      <c r="FM227" s="695"/>
      <c r="FN227" s="695"/>
      <c r="FO227" s="695"/>
      <c r="FP227" s="695"/>
      <c r="FQ227" s="695"/>
      <c r="FR227" s="695"/>
      <c r="FS227" s="695"/>
      <c r="FT227" s="695"/>
      <c r="FU227" s="695"/>
      <c r="FV227" s="695"/>
      <c r="FW227" s="695"/>
      <c r="FX227" s="695"/>
      <c r="FY227" s="695"/>
      <c r="FZ227" s="695"/>
      <c r="GA227" s="695"/>
      <c r="GB227" s="695"/>
      <c r="GC227" s="695"/>
      <c r="GD227" s="695"/>
      <c r="GE227" s="695"/>
      <c r="GF227" s="695"/>
      <c r="GG227" s="695"/>
      <c r="GH227" s="695"/>
      <c r="GI227" s="695"/>
      <c r="GJ227" s="695"/>
      <c r="GK227" s="695"/>
      <c r="GL227" s="695"/>
      <c r="GM227" s="695"/>
      <c r="GN227" s="695"/>
    </row>
    <row r="228" spans="1:196" s="35" customFormat="1" ht="14.4">
      <c r="A228" s="695"/>
      <c r="B228" s="695"/>
      <c r="C228" s="693"/>
      <c r="D228" s="693"/>
      <c r="E228" s="693"/>
      <c r="F228" s="699"/>
      <c r="G228" s="695"/>
      <c r="H228" s="695"/>
      <c r="I228" s="695"/>
      <c r="J228" s="695"/>
      <c r="S228" s="695"/>
      <c r="T228" s="695"/>
      <c r="U228" s="695"/>
      <c r="V228" s="695"/>
      <c r="W228" s="695"/>
      <c r="X228" s="695"/>
      <c r="Y228" s="695"/>
      <c r="Z228" s="695"/>
      <c r="AA228" s="695"/>
      <c r="AB228" s="695"/>
      <c r="AC228" s="695"/>
      <c r="AD228" s="695"/>
      <c r="AE228" s="695"/>
      <c r="AF228" s="695"/>
      <c r="AG228" s="695"/>
      <c r="AH228" s="695"/>
      <c r="AI228" s="695"/>
      <c r="AJ228" s="695"/>
      <c r="AK228" s="695"/>
      <c r="AL228" s="695"/>
      <c r="AM228" s="695"/>
      <c r="AN228" s="695"/>
      <c r="AO228" s="695"/>
      <c r="AP228" s="695"/>
      <c r="AQ228" s="695"/>
      <c r="AR228" s="695"/>
      <c r="AS228" s="695"/>
      <c r="AT228" s="695"/>
      <c r="AU228" s="695"/>
      <c r="AV228" s="695"/>
      <c r="AW228" s="695"/>
      <c r="AX228" s="695"/>
      <c r="AY228" s="695"/>
      <c r="AZ228" s="695"/>
      <c r="BA228" s="695"/>
      <c r="BB228" s="695"/>
      <c r="BC228" s="695"/>
      <c r="BD228" s="695"/>
      <c r="BE228" s="695"/>
      <c r="BF228" s="695"/>
      <c r="BG228" s="695"/>
      <c r="BH228" s="695"/>
      <c r="BI228" s="695"/>
      <c r="BJ228" s="695"/>
      <c r="BK228" s="695"/>
      <c r="BL228" s="695"/>
      <c r="BM228" s="695"/>
      <c r="BN228" s="695"/>
      <c r="BO228" s="695"/>
      <c r="BP228" s="695"/>
      <c r="BQ228" s="695"/>
      <c r="BR228" s="695"/>
      <c r="BS228" s="695"/>
      <c r="BT228" s="695"/>
      <c r="BU228" s="695"/>
      <c r="BV228" s="695"/>
      <c r="BW228" s="695"/>
      <c r="BX228" s="695"/>
      <c r="BY228" s="695"/>
      <c r="BZ228" s="695"/>
      <c r="CA228" s="695"/>
      <c r="CB228" s="695"/>
      <c r="CC228" s="695"/>
      <c r="CD228" s="695"/>
      <c r="CE228" s="695"/>
      <c r="CF228" s="695"/>
      <c r="CG228" s="695"/>
      <c r="CH228" s="695"/>
      <c r="CI228" s="695"/>
      <c r="CJ228" s="695"/>
      <c r="CK228" s="695"/>
      <c r="CL228" s="695"/>
      <c r="CM228" s="695"/>
      <c r="CN228" s="695"/>
      <c r="CO228" s="695"/>
      <c r="CP228" s="695"/>
      <c r="CQ228" s="695"/>
      <c r="CR228" s="695"/>
      <c r="CS228" s="695"/>
      <c r="CT228" s="695"/>
      <c r="CU228" s="695"/>
      <c r="CV228" s="695"/>
      <c r="CW228" s="695"/>
      <c r="CX228" s="695"/>
      <c r="CY228" s="695"/>
      <c r="CZ228" s="695"/>
      <c r="DA228" s="695"/>
      <c r="DB228" s="695"/>
      <c r="DC228" s="695"/>
      <c r="DD228" s="695"/>
      <c r="DE228" s="695"/>
      <c r="DF228" s="695"/>
      <c r="DG228" s="695"/>
      <c r="DH228" s="695"/>
      <c r="DI228" s="695"/>
      <c r="DJ228" s="695"/>
      <c r="DK228" s="695"/>
      <c r="DL228" s="695"/>
      <c r="DM228" s="695"/>
      <c r="DN228" s="695"/>
      <c r="DO228" s="695"/>
      <c r="DP228" s="695"/>
      <c r="DQ228" s="695"/>
      <c r="DR228" s="695"/>
      <c r="DS228" s="695"/>
      <c r="DT228" s="695"/>
      <c r="DU228" s="695"/>
      <c r="DV228" s="695"/>
      <c r="DW228" s="695"/>
      <c r="DX228" s="695"/>
      <c r="DY228" s="695"/>
      <c r="DZ228" s="695"/>
      <c r="EA228" s="695"/>
      <c r="EB228" s="695"/>
      <c r="EC228" s="695"/>
      <c r="ED228" s="695"/>
      <c r="EE228" s="695"/>
      <c r="EF228" s="695"/>
      <c r="EG228" s="695"/>
      <c r="EH228" s="695"/>
      <c r="EI228" s="695"/>
      <c r="EJ228" s="695"/>
      <c r="EK228" s="695"/>
      <c r="EL228" s="695"/>
      <c r="EM228" s="695"/>
      <c r="EN228" s="695"/>
      <c r="EO228" s="695"/>
      <c r="EP228" s="695"/>
      <c r="EQ228" s="695"/>
      <c r="ER228" s="695"/>
      <c r="ES228" s="695"/>
      <c r="ET228" s="695"/>
      <c r="EU228" s="695"/>
      <c r="EV228" s="695"/>
      <c r="EW228" s="695"/>
      <c r="EX228" s="695"/>
      <c r="EY228" s="695"/>
      <c r="EZ228" s="695"/>
      <c r="FA228" s="695"/>
      <c r="FB228" s="695"/>
      <c r="FC228" s="695"/>
      <c r="FD228" s="695"/>
      <c r="FE228" s="695"/>
      <c r="FF228" s="695"/>
      <c r="FG228" s="695"/>
      <c r="FH228" s="695"/>
      <c r="FI228" s="695"/>
      <c r="FJ228" s="695"/>
      <c r="FK228" s="695"/>
      <c r="FL228" s="695"/>
      <c r="FM228" s="695"/>
      <c r="FN228" s="695"/>
      <c r="FO228" s="695"/>
      <c r="FP228" s="695"/>
      <c r="FQ228" s="695"/>
      <c r="FR228" s="695"/>
      <c r="FS228" s="695"/>
      <c r="FT228" s="695"/>
      <c r="FU228" s="695"/>
      <c r="FV228" s="695"/>
      <c r="FW228" s="695"/>
      <c r="FX228" s="695"/>
      <c r="FY228" s="695"/>
      <c r="FZ228" s="695"/>
      <c r="GA228" s="695"/>
      <c r="GB228" s="695"/>
      <c r="GC228" s="695"/>
      <c r="GD228" s="695"/>
      <c r="GE228" s="695"/>
      <c r="GF228" s="695"/>
      <c r="GG228" s="695"/>
      <c r="GH228" s="695"/>
      <c r="GI228" s="695"/>
      <c r="GJ228" s="695"/>
      <c r="GK228" s="695"/>
      <c r="GL228" s="695"/>
      <c r="GM228" s="695"/>
      <c r="GN228" s="695"/>
    </row>
    <row r="229" spans="1:196" s="35" customFormat="1" ht="14.4">
      <c r="A229" s="695"/>
      <c r="B229" s="695"/>
      <c r="C229" s="693"/>
      <c r="D229" s="693"/>
      <c r="E229" s="693"/>
      <c r="F229" s="699"/>
      <c r="G229" s="695"/>
      <c r="H229" s="695"/>
      <c r="I229" s="695"/>
      <c r="J229" s="695"/>
      <c r="S229" s="695"/>
      <c r="T229" s="695"/>
      <c r="U229" s="695"/>
      <c r="V229" s="695"/>
      <c r="W229" s="695"/>
      <c r="X229" s="695"/>
      <c r="Y229" s="695"/>
      <c r="Z229" s="695"/>
      <c r="AA229" s="695"/>
      <c r="AB229" s="695"/>
      <c r="AC229" s="695"/>
      <c r="AD229" s="695"/>
      <c r="AE229" s="695"/>
      <c r="AF229" s="695"/>
      <c r="AG229" s="695"/>
      <c r="AH229" s="695"/>
      <c r="AI229" s="695"/>
      <c r="AJ229" s="695"/>
      <c r="AK229" s="695"/>
      <c r="AL229" s="695"/>
      <c r="AM229" s="695"/>
      <c r="AN229" s="695"/>
      <c r="AO229" s="695"/>
      <c r="AP229" s="695"/>
      <c r="AQ229" s="695"/>
      <c r="AR229" s="695"/>
      <c r="AS229" s="695"/>
      <c r="AT229" s="695"/>
      <c r="AU229" s="695"/>
      <c r="AV229" s="695"/>
      <c r="AW229" s="695"/>
      <c r="AX229" s="695"/>
      <c r="AY229" s="695"/>
      <c r="AZ229" s="695"/>
      <c r="BA229" s="695"/>
      <c r="BB229" s="695"/>
      <c r="BC229" s="695"/>
      <c r="BD229" s="695"/>
      <c r="BE229" s="695"/>
      <c r="BF229" s="695"/>
      <c r="BG229" s="695"/>
      <c r="BH229" s="695"/>
      <c r="BI229" s="695"/>
      <c r="BJ229" s="695"/>
      <c r="BK229" s="695"/>
      <c r="BL229" s="695"/>
      <c r="BM229" s="695"/>
      <c r="BN229" s="695"/>
      <c r="BO229" s="695"/>
      <c r="BP229" s="695"/>
      <c r="BQ229" s="695"/>
      <c r="BR229" s="695"/>
      <c r="BS229" s="695"/>
      <c r="BT229" s="695"/>
      <c r="BU229" s="695"/>
      <c r="BV229" s="695"/>
      <c r="BW229" s="695"/>
      <c r="BX229" s="695"/>
      <c r="BY229" s="695"/>
      <c r="BZ229" s="695"/>
      <c r="CA229" s="695"/>
      <c r="CB229" s="695"/>
      <c r="CC229" s="695"/>
      <c r="CD229" s="695"/>
      <c r="CE229" s="695"/>
      <c r="CF229" s="695"/>
      <c r="CG229" s="695"/>
      <c r="CH229" s="695"/>
      <c r="CI229" s="695"/>
      <c r="CJ229" s="695"/>
      <c r="CK229" s="695"/>
      <c r="CL229" s="695"/>
      <c r="CM229" s="695"/>
      <c r="CN229" s="695"/>
      <c r="CO229" s="695"/>
      <c r="CP229" s="695"/>
      <c r="CQ229" s="695"/>
      <c r="CR229" s="695"/>
      <c r="CS229" s="695"/>
      <c r="CT229" s="695"/>
      <c r="CU229" s="695"/>
      <c r="CV229" s="695"/>
      <c r="CW229" s="695"/>
      <c r="CX229" s="695"/>
      <c r="CY229" s="695"/>
      <c r="CZ229" s="695"/>
      <c r="DA229" s="695"/>
      <c r="DB229" s="695"/>
      <c r="DC229" s="695"/>
      <c r="DD229" s="695"/>
      <c r="DE229" s="695"/>
      <c r="DF229" s="695"/>
      <c r="DG229" s="695"/>
      <c r="DH229" s="695"/>
      <c r="DI229" s="695"/>
      <c r="DJ229" s="695"/>
      <c r="DK229" s="695"/>
      <c r="DL229" s="695"/>
      <c r="DM229" s="695"/>
      <c r="DN229" s="695"/>
      <c r="DO229" s="695"/>
      <c r="DP229" s="695"/>
      <c r="DQ229" s="695"/>
      <c r="DR229" s="695"/>
      <c r="DS229" s="695"/>
      <c r="DT229" s="695"/>
      <c r="DU229" s="695"/>
      <c r="DV229" s="695"/>
      <c r="DW229" s="695"/>
      <c r="DX229" s="695"/>
      <c r="DY229" s="695"/>
      <c r="DZ229" s="695"/>
      <c r="EA229" s="695"/>
      <c r="EB229" s="695"/>
      <c r="EC229" s="695"/>
      <c r="ED229" s="695"/>
      <c r="EE229" s="695"/>
      <c r="EF229" s="695"/>
      <c r="EG229" s="695"/>
      <c r="EH229" s="695"/>
      <c r="EI229" s="695"/>
      <c r="EJ229" s="695"/>
      <c r="EK229" s="695"/>
      <c r="EL229" s="695"/>
      <c r="EM229" s="695"/>
      <c r="EN229" s="695"/>
      <c r="EO229" s="695"/>
      <c r="EP229" s="695"/>
      <c r="EQ229" s="695"/>
      <c r="ER229" s="695"/>
      <c r="ES229" s="695"/>
      <c r="ET229" s="695"/>
      <c r="EU229" s="695"/>
      <c r="EV229" s="695"/>
      <c r="EW229" s="695"/>
      <c r="EX229" s="695"/>
      <c r="EY229" s="695"/>
      <c r="EZ229" s="695"/>
      <c r="FA229" s="695"/>
      <c r="FB229" s="695"/>
      <c r="FC229" s="695"/>
      <c r="FD229" s="695"/>
      <c r="FE229" s="695"/>
      <c r="FF229" s="695"/>
      <c r="FG229" s="695"/>
      <c r="FH229" s="695"/>
      <c r="FI229" s="695"/>
      <c r="FJ229" s="695"/>
      <c r="FK229" s="695"/>
      <c r="FL229" s="695"/>
      <c r="FM229" s="695"/>
      <c r="FN229" s="695"/>
      <c r="FO229" s="695"/>
      <c r="FP229" s="695"/>
      <c r="FQ229" s="695"/>
      <c r="FR229" s="695"/>
      <c r="FS229" s="695"/>
      <c r="FT229" s="695"/>
      <c r="FU229" s="695"/>
      <c r="FV229" s="695"/>
      <c r="FW229" s="695"/>
      <c r="FX229" s="695"/>
      <c r="FY229" s="695"/>
      <c r="FZ229" s="695"/>
      <c r="GA229" s="695"/>
      <c r="GB229" s="695"/>
      <c r="GC229" s="695"/>
      <c r="GD229" s="695"/>
      <c r="GE229" s="695"/>
      <c r="GF229" s="695"/>
      <c r="GG229" s="695"/>
      <c r="GH229" s="695"/>
      <c r="GI229" s="695"/>
      <c r="GJ229" s="695"/>
      <c r="GK229" s="695"/>
      <c r="GL229" s="695"/>
      <c r="GM229" s="695"/>
      <c r="GN229" s="695"/>
    </row>
    <row r="230" spans="1:196" s="35" customFormat="1" ht="14.4">
      <c r="A230" s="695"/>
      <c r="B230" s="695"/>
      <c r="C230" s="693"/>
      <c r="D230" s="693"/>
      <c r="E230" s="693"/>
      <c r="F230" s="699"/>
      <c r="G230" s="695"/>
      <c r="H230" s="695"/>
      <c r="I230" s="695"/>
      <c r="J230" s="695"/>
      <c r="S230" s="695"/>
      <c r="T230" s="695"/>
      <c r="U230" s="695"/>
      <c r="V230" s="695"/>
      <c r="W230" s="695"/>
      <c r="X230" s="695"/>
      <c r="Y230" s="695"/>
      <c r="Z230" s="695"/>
      <c r="AA230" s="695"/>
      <c r="AB230" s="695"/>
      <c r="AC230" s="695"/>
      <c r="AD230" s="695"/>
      <c r="AE230" s="695"/>
      <c r="AF230" s="695"/>
      <c r="AG230" s="695"/>
      <c r="AH230" s="695"/>
      <c r="AI230" s="695"/>
      <c r="AJ230" s="695"/>
      <c r="AK230" s="695"/>
      <c r="AL230" s="695"/>
      <c r="AM230" s="695"/>
      <c r="AN230" s="695"/>
      <c r="AO230" s="695"/>
      <c r="AP230" s="695"/>
      <c r="AQ230" s="695"/>
      <c r="AR230" s="695"/>
      <c r="AS230" s="695"/>
      <c r="AT230" s="695"/>
      <c r="AU230" s="695"/>
      <c r="AV230" s="695"/>
      <c r="AW230" s="695"/>
      <c r="AX230" s="695"/>
      <c r="AY230" s="695"/>
      <c r="AZ230" s="695"/>
      <c r="BA230" s="695"/>
      <c r="BB230" s="695"/>
      <c r="BC230" s="695"/>
      <c r="BD230" s="695"/>
      <c r="BE230" s="695"/>
      <c r="BF230" s="695"/>
      <c r="BG230" s="695"/>
      <c r="BH230" s="695"/>
      <c r="BI230" s="695"/>
      <c r="BJ230" s="695"/>
      <c r="BK230" s="695"/>
      <c r="BL230" s="695"/>
      <c r="BM230" s="695"/>
      <c r="BN230" s="695"/>
      <c r="BO230" s="695"/>
      <c r="BP230" s="695"/>
      <c r="BQ230" s="695"/>
      <c r="BR230" s="695"/>
      <c r="BS230" s="695"/>
      <c r="BT230" s="695"/>
      <c r="BU230" s="695"/>
      <c r="BV230" s="695"/>
      <c r="BW230" s="695"/>
      <c r="BX230" s="695"/>
      <c r="BY230" s="695"/>
      <c r="BZ230" s="695"/>
      <c r="CA230" s="695"/>
      <c r="CB230" s="695"/>
      <c r="CC230" s="695"/>
      <c r="CD230" s="695"/>
      <c r="CE230" s="695"/>
      <c r="CF230" s="695"/>
      <c r="CG230" s="695"/>
      <c r="CH230" s="695"/>
      <c r="CI230" s="695"/>
      <c r="CJ230" s="695"/>
      <c r="CK230" s="695"/>
      <c r="CL230" s="695"/>
      <c r="CM230" s="695"/>
      <c r="CN230" s="695"/>
      <c r="CO230" s="695"/>
      <c r="CP230" s="695"/>
      <c r="CQ230" s="695"/>
      <c r="CR230" s="695"/>
      <c r="CS230" s="695"/>
      <c r="CT230" s="695"/>
      <c r="CU230" s="695"/>
      <c r="CV230" s="695"/>
      <c r="CW230" s="695"/>
      <c r="CX230" s="695"/>
      <c r="CY230" s="695"/>
      <c r="CZ230" s="695"/>
      <c r="DA230" s="695"/>
      <c r="DB230" s="695"/>
      <c r="DC230" s="695"/>
      <c r="DD230" s="695"/>
      <c r="DE230" s="695"/>
      <c r="DF230" s="695"/>
      <c r="DG230" s="695"/>
      <c r="DH230" s="695"/>
      <c r="DI230" s="695"/>
      <c r="DJ230" s="695"/>
      <c r="DK230" s="695"/>
      <c r="DL230" s="695"/>
      <c r="DM230" s="695"/>
      <c r="DN230" s="695"/>
      <c r="DO230" s="695"/>
      <c r="DP230" s="695"/>
      <c r="DQ230" s="695"/>
      <c r="DR230" s="695"/>
      <c r="DS230" s="695"/>
      <c r="DT230" s="695"/>
      <c r="DU230" s="695"/>
      <c r="DV230" s="695"/>
      <c r="DW230" s="695"/>
      <c r="DX230" s="695"/>
      <c r="DY230" s="695"/>
      <c r="DZ230" s="695"/>
      <c r="EA230" s="695"/>
      <c r="EB230" s="695"/>
      <c r="EC230" s="695"/>
      <c r="ED230" s="695"/>
      <c r="EE230" s="695"/>
      <c r="EF230" s="695"/>
      <c r="EG230" s="695"/>
      <c r="EH230" s="695"/>
      <c r="EI230" s="695"/>
      <c r="EJ230" s="695"/>
      <c r="EK230" s="695"/>
      <c r="EL230" s="695"/>
      <c r="EM230" s="695"/>
      <c r="EN230" s="695"/>
      <c r="EO230" s="695"/>
      <c r="EP230" s="695"/>
      <c r="EQ230" s="695"/>
      <c r="ER230" s="695"/>
      <c r="ES230" s="695"/>
      <c r="ET230" s="695"/>
      <c r="EU230" s="695"/>
      <c r="EV230" s="695"/>
      <c r="EW230" s="695"/>
      <c r="EX230" s="695"/>
      <c r="EY230" s="695"/>
      <c r="EZ230" s="695"/>
      <c r="FA230" s="695"/>
      <c r="FB230" s="695"/>
      <c r="FC230" s="695"/>
      <c r="FD230" s="695"/>
      <c r="FE230" s="695"/>
      <c r="FF230" s="695"/>
      <c r="FG230" s="695"/>
      <c r="FH230" s="695"/>
      <c r="FI230" s="695"/>
      <c r="FJ230" s="695"/>
      <c r="FK230" s="695"/>
      <c r="FL230" s="695"/>
      <c r="FM230" s="695"/>
      <c r="FN230" s="695"/>
      <c r="FO230" s="695"/>
      <c r="FP230" s="695"/>
      <c r="FQ230" s="695"/>
      <c r="FR230" s="695"/>
      <c r="FS230" s="695"/>
      <c r="FT230" s="695"/>
      <c r="FU230" s="695"/>
      <c r="FV230" s="695"/>
      <c r="FW230" s="695"/>
      <c r="FX230" s="695"/>
      <c r="FY230" s="695"/>
      <c r="FZ230" s="695"/>
      <c r="GA230" s="695"/>
      <c r="GB230" s="695"/>
      <c r="GC230" s="695"/>
      <c r="GD230" s="695"/>
      <c r="GE230" s="695"/>
      <c r="GF230" s="695"/>
      <c r="GG230" s="695"/>
      <c r="GH230" s="695"/>
      <c r="GI230" s="695"/>
      <c r="GJ230" s="695"/>
      <c r="GK230" s="695"/>
      <c r="GL230" s="695"/>
      <c r="GM230" s="695"/>
      <c r="GN230" s="695"/>
    </row>
    <row r="231" spans="1:196" s="35" customFormat="1" ht="14.4">
      <c r="A231" s="695"/>
      <c r="B231" s="695"/>
      <c r="C231" s="693"/>
      <c r="D231" s="693"/>
      <c r="E231" s="693"/>
      <c r="F231" s="699"/>
      <c r="G231" s="695"/>
      <c r="H231" s="695"/>
      <c r="I231" s="695"/>
      <c r="J231" s="695"/>
      <c r="S231" s="695"/>
      <c r="T231" s="695"/>
      <c r="U231" s="695"/>
      <c r="V231" s="695"/>
      <c r="W231" s="695"/>
      <c r="X231" s="695"/>
      <c r="Y231" s="695"/>
      <c r="Z231" s="695"/>
      <c r="AA231" s="695"/>
      <c r="AB231" s="695"/>
      <c r="AC231" s="695"/>
      <c r="AD231" s="695"/>
      <c r="AE231" s="695"/>
      <c r="AF231" s="695"/>
      <c r="AG231" s="695"/>
      <c r="AH231" s="695"/>
      <c r="AI231" s="695"/>
      <c r="AJ231" s="695"/>
      <c r="AK231" s="695"/>
      <c r="AL231" s="695"/>
      <c r="AM231" s="695"/>
      <c r="AN231" s="695"/>
      <c r="AO231" s="695"/>
      <c r="AP231" s="695"/>
      <c r="AQ231" s="695"/>
      <c r="AR231" s="695"/>
      <c r="AS231" s="695"/>
      <c r="AT231" s="695"/>
      <c r="AU231" s="695"/>
      <c r="AV231" s="695"/>
      <c r="AW231" s="695"/>
      <c r="AX231" s="695"/>
      <c r="AY231" s="695"/>
      <c r="AZ231" s="695"/>
      <c r="BA231" s="695"/>
      <c r="BB231" s="695"/>
      <c r="BC231" s="695"/>
      <c r="BD231" s="695"/>
      <c r="BE231" s="695"/>
      <c r="BF231" s="695"/>
      <c r="BG231" s="695"/>
      <c r="BH231" s="695"/>
      <c r="BI231" s="695"/>
      <c r="BJ231" s="695"/>
      <c r="BK231" s="695"/>
      <c r="BL231" s="695"/>
      <c r="BM231" s="695"/>
      <c r="BN231" s="695"/>
      <c r="BO231" s="695"/>
      <c r="BP231" s="695"/>
      <c r="BQ231" s="695"/>
      <c r="BR231" s="695"/>
      <c r="BS231" s="695"/>
      <c r="BT231" s="695"/>
      <c r="BU231" s="695"/>
      <c r="BV231" s="695"/>
      <c r="BW231" s="695"/>
      <c r="BX231" s="695"/>
      <c r="BY231" s="695"/>
      <c r="BZ231" s="695"/>
      <c r="CA231" s="695"/>
      <c r="CB231" s="695"/>
      <c r="CC231" s="695"/>
      <c r="CD231" s="695"/>
      <c r="CE231" s="695"/>
      <c r="CF231" s="695"/>
      <c r="CG231" s="695"/>
      <c r="CH231" s="695"/>
      <c r="CI231" s="695"/>
      <c r="CJ231" s="695"/>
      <c r="CK231" s="695"/>
      <c r="CL231" s="695"/>
      <c r="CM231" s="695"/>
      <c r="CN231" s="695"/>
      <c r="CO231" s="695"/>
      <c r="CP231" s="695"/>
      <c r="CQ231" s="695"/>
      <c r="CR231" s="695"/>
      <c r="CS231" s="695"/>
      <c r="CT231" s="695"/>
      <c r="CU231" s="695"/>
      <c r="CV231" s="695"/>
      <c r="CW231" s="695"/>
      <c r="CX231" s="695"/>
      <c r="CY231" s="695"/>
      <c r="CZ231" s="695"/>
      <c r="DA231" s="695"/>
      <c r="DB231" s="695"/>
      <c r="DC231" s="695"/>
      <c r="DD231" s="695"/>
      <c r="DE231" s="695"/>
      <c r="DF231" s="695"/>
      <c r="DG231" s="695"/>
      <c r="DH231" s="695"/>
      <c r="DI231" s="695"/>
      <c r="DJ231" s="695"/>
      <c r="DK231" s="695"/>
      <c r="DL231" s="695"/>
      <c r="DM231" s="695"/>
      <c r="DN231" s="695"/>
      <c r="DO231" s="695"/>
      <c r="DP231" s="695"/>
      <c r="DQ231" s="695"/>
      <c r="DR231" s="695"/>
      <c r="DS231" s="695"/>
      <c r="DT231" s="695"/>
      <c r="DU231" s="695"/>
      <c r="DV231" s="695"/>
      <c r="DW231" s="695"/>
      <c r="DX231" s="695"/>
      <c r="DY231" s="695"/>
      <c r="DZ231" s="695"/>
      <c r="EA231" s="695"/>
      <c r="EB231" s="695"/>
      <c r="EC231" s="695"/>
      <c r="ED231" s="695"/>
      <c r="EE231" s="695"/>
      <c r="EF231" s="695"/>
      <c r="EG231" s="695"/>
      <c r="EH231" s="695"/>
      <c r="EI231" s="695"/>
      <c r="EJ231" s="695"/>
      <c r="EK231" s="695"/>
      <c r="EL231" s="695"/>
      <c r="EM231" s="695"/>
      <c r="EN231" s="695"/>
      <c r="EO231" s="695"/>
      <c r="EP231" s="695"/>
      <c r="EQ231" s="695"/>
      <c r="ER231" s="695"/>
      <c r="ES231" s="695"/>
      <c r="ET231" s="695"/>
      <c r="EU231" s="695"/>
      <c r="EV231" s="695"/>
      <c r="EW231" s="695"/>
      <c r="EX231" s="695"/>
      <c r="EY231" s="695"/>
      <c r="EZ231" s="695"/>
      <c r="FA231" s="695"/>
      <c r="FB231" s="695"/>
      <c r="FC231" s="695"/>
      <c r="FD231" s="695"/>
      <c r="FE231" s="695"/>
      <c r="FF231" s="695"/>
      <c r="FG231" s="695"/>
      <c r="FH231" s="695"/>
      <c r="FI231" s="695"/>
      <c r="FJ231" s="695"/>
      <c r="FK231" s="695"/>
      <c r="FL231" s="695"/>
      <c r="FM231" s="695"/>
      <c r="FN231" s="695"/>
      <c r="FO231" s="695"/>
      <c r="FP231" s="695"/>
      <c r="FQ231" s="695"/>
      <c r="FR231" s="695"/>
      <c r="FS231" s="695"/>
      <c r="FT231" s="695"/>
      <c r="FU231" s="695"/>
      <c r="FV231" s="695"/>
      <c r="FW231" s="695"/>
      <c r="FX231" s="695"/>
      <c r="FY231" s="695"/>
      <c r="FZ231" s="695"/>
      <c r="GA231" s="695"/>
      <c r="GB231" s="695"/>
      <c r="GC231" s="695"/>
      <c r="GD231" s="695"/>
      <c r="GE231" s="695"/>
      <c r="GF231" s="695"/>
      <c r="GG231" s="695"/>
      <c r="GH231" s="695"/>
      <c r="GI231" s="695"/>
      <c r="GJ231" s="695"/>
      <c r="GK231" s="695"/>
      <c r="GL231" s="695"/>
      <c r="GM231" s="695"/>
      <c r="GN231" s="695"/>
    </row>
    <row r="232" spans="1:196" s="35" customFormat="1" ht="14.4">
      <c r="A232" s="695"/>
      <c r="B232" s="695"/>
      <c r="C232" s="693"/>
      <c r="D232" s="693"/>
      <c r="E232" s="693"/>
      <c r="F232" s="699"/>
      <c r="G232" s="695"/>
      <c r="H232" s="695"/>
      <c r="I232" s="695"/>
      <c r="J232" s="695"/>
      <c r="S232" s="695"/>
      <c r="T232" s="695"/>
      <c r="U232" s="695"/>
      <c r="V232" s="695"/>
      <c r="W232" s="695"/>
      <c r="X232" s="695"/>
      <c r="Y232" s="695"/>
      <c r="Z232" s="695"/>
      <c r="AA232" s="695"/>
      <c r="AB232" s="695"/>
      <c r="AC232" s="695"/>
      <c r="AD232" s="695"/>
      <c r="AE232" s="695"/>
      <c r="AF232" s="695"/>
      <c r="AG232" s="695"/>
      <c r="AH232" s="695"/>
      <c r="AI232" s="695"/>
      <c r="AJ232" s="695"/>
      <c r="AK232" s="695"/>
      <c r="AL232" s="695"/>
      <c r="AM232" s="695"/>
      <c r="AN232" s="695"/>
      <c r="AO232" s="695"/>
      <c r="AP232" s="695"/>
      <c r="AQ232" s="695"/>
      <c r="AR232" s="695"/>
      <c r="AS232" s="695"/>
      <c r="AT232" s="695"/>
      <c r="AU232" s="695"/>
      <c r="AV232" s="695"/>
      <c r="AW232" s="695"/>
      <c r="AX232" s="695"/>
      <c r="AY232" s="695"/>
      <c r="AZ232" s="695"/>
      <c r="BA232" s="695"/>
      <c r="BB232" s="695"/>
      <c r="BC232" s="695"/>
      <c r="BD232" s="695"/>
      <c r="BE232" s="695"/>
      <c r="BF232" s="695"/>
      <c r="BG232" s="695"/>
      <c r="BH232" s="695"/>
      <c r="BI232" s="695"/>
      <c r="BJ232" s="695"/>
      <c r="BK232" s="695"/>
      <c r="BL232" s="695"/>
      <c r="BM232" s="695"/>
      <c r="BN232" s="695"/>
      <c r="BO232" s="695"/>
      <c r="BP232" s="695"/>
      <c r="BQ232" s="695"/>
      <c r="BR232" s="695"/>
      <c r="BS232" s="695"/>
      <c r="BT232" s="695"/>
      <c r="BU232" s="695"/>
      <c r="BV232" s="695"/>
      <c r="BW232" s="695"/>
      <c r="BX232" s="695"/>
      <c r="BY232" s="695"/>
      <c r="BZ232" s="695"/>
      <c r="CA232" s="695"/>
      <c r="CB232" s="695"/>
      <c r="CC232" s="695"/>
      <c r="CD232" s="695"/>
      <c r="CE232" s="695"/>
      <c r="CF232" s="695"/>
      <c r="CG232" s="695"/>
      <c r="CH232" s="695"/>
      <c r="CI232" s="695"/>
      <c r="CJ232" s="695"/>
      <c r="CK232" s="695"/>
      <c r="CL232" s="695"/>
      <c r="CM232" s="695"/>
      <c r="CN232" s="695"/>
      <c r="CO232" s="695"/>
      <c r="CP232" s="695"/>
      <c r="CQ232" s="695"/>
      <c r="CR232" s="695"/>
      <c r="CS232" s="695"/>
      <c r="CT232" s="695"/>
      <c r="CU232" s="695"/>
      <c r="CV232" s="695"/>
      <c r="CW232" s="695"/>
      <c r="CX232" s="695"/>
      <c r="CY232" s="695"/>
      <c r="CZ232" s="695"/>
      <c r="DA232" s="695"/>
      <c r="DB232" s="695"/>
      <c r="DC232" s="695"/>
      <c r="DD232" s="695"/>
      <c r="DE232" s="695"/>
      <c r="DF232" s="695"/>
      <c r="DG232" s="695"/>
      <c r="DH232" s="695"/>
      <c r="DI232" s="695"/>
      <c r="DJ232" s="695"/>
      <c r="DK232" s="695"/>
      <c r="DL232" s="695"/>
      <c r="DM232" s="695"/>
      <c r="DN232" s="695"/>
      <c r="DO232" s="695"/>
      <c r="DP232" s="695"/>
      <c r="DQ232" s="695"/>
      <c r="DR232" s="695"/>
      <c r="DS232" s="695"/>
      <c r="DT232" s="695"/>
      <c r="DU232" s="695"/>
      <c r="DV232" s="695"/>
      <c r="DW232" s="695"/>
      <c r="DX232" s="695"/>
      <c r="DY232" s="695"/>
      <c r="DZ232" s="695"/>
      <c r="EA232" s="695"/>
      <c r="EB232" s="695"/>
      <c r="EC232" s="695"/>
      <c r="ED232" s="695"/>
      <c r="EE232" s="695"/>
      <c r="EF232" s="695"/>
      <c r="EG232" s="695"/>
      <c r="EH232" s="695"/>
      <c r="EI232" s="695"/>
      <c r="EJ232" s="695"/>
      <c r="EK232" s="695"/>
      <c r="EL232" s="695"/>
      <c r="EM232" s="695"/>
      <c r="EN232" s="695"/>
      <c r="EO232" s="695"/>
      <c r="EP232" s="695"/>
      <c r="EQ232" s="695"/>
      <c r="ER232" s="695"/>
      <c r="ES232" s="695"/>
      <c r="ET232" s="695"/>
      <c r="EU232" s="695"/>
      <c r="EV232" s="695"/>
      <c r="EW232" s="695"/>
      <c r="EX232" s="695"/>
      <c r="EY232" s="695"/>
      <c r="EZ232" s="695"/>
      <c r="FA232" s="695"/>
      <c r="FB232" s="695"/>
      <c r="FC232" s="695"/>
      <c r="FD232" s="695"/>
      <c r="FE232" s="695"/>
      <c r="FF232" s="695"/>
      <c r="FG232" s="695"/>
      <c r="FH232" s="695"/>
      <c r="FI232" s="695"/>
      <c r="FJ232" s="695"/>
      <c r="FK232" s="695"/>
      <c r="FL232" s="695"/>
      <c r="FM232" s="695"/>
      <c r="FN232" s="695"/>
      <c r="FO232" s="695"/>
      <c r="FP232" s="695"/>
      <c r="FQ232" s="695"/>
      <c r="FR232" s="695"/>
      <c r="FS232" s="695"/>
      <c r="FT232" s="695"/>
      <c r="FU232" s="695"/>
      <c r="FV232" s="695"/>
      <c r="FW232" s="695"/>
      <c r="FX232" s="695"/>
      <c r="FY232" s="695"/>
      <c r="FZ232" s="695"/>
      <c r="GA232" s="695"/>
      <c r="GB232" s="695"/>
      <c r="GC232" s="695"/>
      <c r="GD232" s="695"/>
      <c r="GE232" s="695"/>
      <c r="GF232" s="695"/>
      <c r="GG232" s="695"/>
      <c r="GH232" s="695"/>
      <c r="GI232" s="695"/>
      <c r="GJ232" s="695"/>
      <c r="GK232" s="695"/>
      <c r="GL232" s="695"/>
      <c r="GM232" s="695"/>
      <c r="GN232" s="695"/>
    </row>
    <row r="233" spans="1:196" s="35" customFormat="1" ht="14.4">
      <c r="A233" s="695"/>
      <c r="B233" s="695"/>
      <c r="C233" s="693"/>
      <c r="D233" s="693"/>
      <c r="E233" s="693"/>
      <c r="F233" s="699"/>
      <c r="G233" s="695"/>
      <c r="H233" s="695"/>
      <c r="I233" s="695"/>
      <c r="J233" s="695"/>
      <c r="S233" s="695"/>
      <c r="T233" s="695"/>
      <c r="U233" s="695"/>
      <c r="V233" s="695"/>
      <c r="W233" s="695"/>
      <c r="X233" s="695"/>
      <c r="Y233" s="695"/>
      <c r="Z233" s="695"/>
      <c r="AA233" s="695"/>
      <c r="AB233" s="695"/>
      <c r="AC233" s="695"/>
      <c r="AD233" s="695"/>
      <c r="AE233" s="695"/>
      <c r="AF233" s="695"/>
      <c r="AG233" s="695"/>
      <c r="AH233" s="695"/>
      <c r="AI233" s="695"/>
      <c r="AJ233" s="695"/>
      <c r="AK233" s="695"/>
      <c r="AL233" s="695"/>
      <c r="AM233" s="695"/>
      <c r="AN233" s="695"/>
      <c r="AO233" s="695"/>
      <c r="AP233" s="695"/>
      <c r="AQ233" s="695"/>
      <c r="AR233" s="695"/>
      <c r="AS233" s="695"/>
      <c r="AT233" s="695"/>
      <c r="AU233" s="695"/>
      <c r="AV233" s="695"/>
      <c r="AW233" s="695"/>
      <c r="AX233" s="695"/>
      <c r="AY233" s="695"/>
      <c r="AZ233" s="695"/>
      <c r="BA233" s="695"/>
      <c r="BB233" s="695"/>
      <c r="BC233" s="695"/>
      <c r="BD233" s="695"/>
      <c r="BE233" s="695"/>
      <c r="BF233" s="695"/>
      <c r="BG233" s="695"/>
      <c r="BH233" s="695"/>
      <c r="BI233" s="695"/>
      <c r="BJ233" s="695"/>
      <c r="BK233" s="695"/>
      <c r="BL233" s="695"/>
      <c r="BM233" s="695"/>
      <c r="BN233" s="695"/>
      <c r="BO233" s="695"/>
      <c r="BP233" s="695"/>
      <c r="BQ233" s="695"/>
      <c r="BR233" s="695"/>
      <c r="BS233" s="695"/>
      <c r="BT233" s="695"/>
      <c r="BU233" s="695"/>
      <c r="BV233" s="695"/>
      <c r="BW233" s="695"/>
      <c r="BX233" s="695"/>
      <c r="BY233" s="695"/>
      <c r="BZ233" s="695"/>
      <c r="CA233" s="695"/>
      <c r="CB233" s="695"/>
      <c r="CC233" s="695"/>
      <c r="CD233" s="695"/>
      <c r="CE233" s="695"/>
      <c r="CF233" s="695"/>
      <c r="CG233" s="695"/>
      <c r="CH233" s="695"/>
      <c r="CI233" s="695"/>
      <c r="CJ233" s="695"/>
      <c r="CK233" s="695"/>
      <c r="CL233" s="695"/>
      <c r="CM233" s="695"/>
      <c r="CN233" s="695"/>
      <c r="CO233" s="695"/>
      <c r="CP233" s="695"/>
      <c r="CQ233" s="695"/>
      <c r="CR233" s="695"/>
      <c r="CS233" s="695"/>
      <c r="CT233" s="695"/>
      <c r="CU233" s="695"/>
      <c r="CV233" s="695"/>
      <c r="CW233" s="695"/>
      <c r="CX233" s="695"/>
      <c r="CY233" s="695"/>
      <c r="CZ233" s="695"/>
      <c r="DA233" s="695"/>
      <c r="DB233" s="695"/>
      <c r="DC233" s="695"/>
      <c r="DD233" s="695"/>
      <c r="DE233" s="695"/>
      <c r="DF233" s="695"/>
      <c r="DG233" s="695"/>
      <c r="DH233" s="695"/>
      <c r="DI233" s="695"/>
      <c r="DJ233" s="695"/>
      <c r="DK233" s="695"/>
      <c r="DL233" s="695"/>
      <c r="DM233" s="695"/>
      <c r="DN233" s="695"/>
      <c r="DO233" s="695"/>
      <c r="DP233" s="695"/>
      <c r="DQ233" s="695"/>
      <c r="DR233" s="695"/>
      <c r="DS233" s="695"/>
      <c r="DT233" s="695"/>
      <c r="DU233" s="695"/>
      <c r="DV233" s="695"/>
      <c r="DW233" s="695"/>
      <c r="DX233" s="695"/>
      <c r="DY233" s="695"/>
      <c r="DZ233" s="695"/>
      <c r="EA233" s="695"/>
      <c r="EB233" s="695"/>
      <c r="EC233" s="695"/>
      <c r="ED233" s="695"/>
      <c r="EE233" s="695"/>
      <c r="EF233" s="695"/>
      <c r="EG233" s="695"/>
      <c r="EH233" s="695"/>
      <c r="EI233" s="695"/>
      <c r="EJ233" s="695"/>
      <c r="EK233" s="695"/>
      <c r="EL233" s="695"/>
      <c r="EM233" s="695"/>
      <c r="EN233" s="695"/>
      <c r="EO233" s="695"/>
      <c r="EP233" s="695"/>
      <c r="EQ233" s="695"/>
      <c r="ER233" s="695"/>
      <c r="ES233" s="695"/>
      <c r="ET233" s="695"/>
      <c r="EU233" s="695"/>
      <c r="EV233" s="695"/>
      <c r="EW233" s="695"/>
      <c r="EX233" s="695"/>
      <c r="EY233" s="695"/>
      <c r="EZ233" s="695"/>
      <c r="FA233" s="695"/>
      <c r="FB233" s="695"/>
      <c r="FC233" s="695"/>
      <c r="FD233" s="695"/>
      <c r="FE233" s="695"/>
      <c r="FF233" s="695"/>
      <c r="FG233" s="695"/>
      <c r="FH233" s="695"/>
      <c r="FI233" s="695"/>
      <c r="FJ233" s="695"/>
      <c r="FK233" s="695"/>
      <c r="FL233" s="695"/>
      <c r="FM233" s="695"/>
      <c r="FN233" s="695"/>
      <c r="FO233" s="695"/>
      <c r="FP233" s="695"/>
      <c r="FQ233" s="695"/>
      <c r="FR233" s="695"/>
      <c r="FS233" s="695"/>
      <c r="FT233" s="695"/>
      <c r="FU233" s="695"/>
      <c r="FV233" s="695"/>
      <c r="FW233" s="695"/>
      <c r="FX233" s="695"/>
      <c r="FY233" s="695"/>
      <c r="FZ233" s="695"/>
      <c r="GA233" s="695"/>
      <c r="GB233" s="695"/>
      <c r="GC233" s="695"/>
      <c r="GD233" s="695"/>
      <c r="GE233" s="695"/>
      <c r="GF233" s="695"/>
      <c r="GG233" s="695"/>
      <c r="GH233" s="695"/>
      <c r="GI233" s="695"/>
      <c r="GJ233" s="695"/>
      <c r="GK233" s="695"/>
      <c r="GL233" s="695"/>
      <c r="GM233" s="695"/>
      <c r="GN233" s="695"/>
    </row>
    <row r="234" spans="1:196" s="35" customFormat="1" ht="14.4">
      <c r="A234" s="695"/>
      <c r="B234" s="695"/>
      <c r="C234" s="693"/>
      <c r="D234" s="693"/>
      <c r="E234" s="693"/>
      <c r="F234" s="699"/>
      <c r="G234" s="695"/>
      <c r="H234" s="695"/>
      <c r="I234" s="695"/>
      <c r="J234" s="695"/>
      <c r="S234" s="695"/>
      <c r="T234" s="695"/>
      <c r="U234" s="695"/>
      <c r="V234" s="695"/>
      <c r="W234" s="695"/>
      <c r="X234" s="695"/>
      <c r="Y234" s="695"/>
      <c r="Z234" s="695"/>
      <c r="AA234" s="695"/>
      <c r="AB234" s="695"/>
      <c r="AC234" s="695"/>
      <c r="AD234" s="695"/>
      <c r="AE234" s="695"/>
      <c r="AF234" s="695"/>
      <c r="AG234" s="695"/>
      <c r="AH234" s="695"/>
      <c r="AI234" s="695"/>
      <c r="AJ234" s="695"/>
      <c r="AK234" s="695"/>
      <c r="AL234" s="695"/>
      <c r="AM234" s="695"/>
      <c r="AN234" s="695"/>
      <c r="AO234" s="695"/>
      <c r="AP234" s="695"/>
      <c r="AQ234" s="695"/>
      <c r="AR234" s="695"/>
      <c r="AS234" s="695"/>
      <c r="AT234" s="695"/>
      <c r="AU234" s="695"/>
      <c r="AV234" s="695"/>
      <c r="AW234" s="695"/>
      <c r="AX234" s="695"/>
      <c r="AY234" s="695"/>
      <c r="AZ234" s="695"/>
      <c r="BA234" s="695"/>
      <c r="BB234" s="695"/>
      <c r="BC234" s="695"/>
      <c r="BD234" s="695"/>
      <c r="BE234" s="695"/>
      <c r="BF234" s="695"/>
      <c r="BG234" s="695"/>
      <c r="BH234" s="695"/>
      <c r="BI234" s="695"/>
      <c r="BJ234" s="695"/>
      <c r="BK234" s="695"/>
      <c r="BL234" s="695"/>
      <c r="BM234" s="695"/>
      <c r="BN234" s="695"/>
      <c r="BO234" s="695"/>
      <c r="BP234" s="695"/>
      <c r="BQ234" s="695"/>
      <c r="BR234" s="695"/>
      <c r="BS234" s="695"/>
      <c r="BT234" s="695"/>
      <c r="BU234" s="695"/>
      <c r="BV234" s="695"/>
      <c r="BW234" s="695"/>
      <c r="BX234" s="695"/>
      <c r="BY234" s="695"/>
      <c r="BZ234" s="695"/>
      <c r="CA234" s="695"/>
      <c r="CB234" s="695"/>
      <c r="CC234" s="695"/>
      <c r="CD234" s="695"/>
      <c r="CE234" s="695"/>
      <c r="CF234" s="695"/>
      <c r="CG234" s="695"/>
      <c r="CH234" s="695"/>
      <c r="CI234" s="695"/>
      <c r="CJ234" s="695"/>
      <c r="CK234" s="695"/>
      <c r="CL234" s="695"/>
      <c r="CM234" s="695"/>
      <c r="CN234" s="695"/>
      <c r="CO234" s="695"/>
      <c r="CP234" s="695"/>
      <c r="CQ234" s="695"/>
      <c r="CR234" s="695"/>
      <c r="CS234" s="695"/>
      <c r="CT234" s="695"/>
      <c r="CU234" s="695"/>
      <c r="CV234" s="695"/>
      <c r="CW234" s="695"/>
      <c r="CX234" s="695"/>
      <c r="CY234" s="695"/>
      <c r="CZ234" s="695"/>
      <c r="DA234" s="695"/>
      <c r="DB234" s="695"/>
      <c r="DC234" s="695"/>
      <c r="DD234" s="695"/>
      <c r="DE234" s="695"/>
      <c r="DF234" s="695"/>
      <c r="DG234" s="695"/>
      <c r="DH234" s="695"/>
      <c r="DI234" s="695"/>
      <c r="DJ234" s="695"/>
      <c r="DK234" s="695"/>
      <c r="DL234" s="695"/>
      <c r="DM234" s="695"/>
      <c r="DN234" s="695"/>
      <c r="DO234" s="695"/>
      <c r="DP234" s="695"/>
      <c r="DQ234" s="695"/>
      <c r="DR234" s="695"/>
      <c r="DS234" s="695"/>
      <c r="DT234" s="695"/>
      <c r="DU234" s="695"/>
      <c r="DV234" s="695"/>
      <c r="DW234" s="695"/>
      <c r="DX234" s="695"/>
      <c r="DY234" s="695"/>
      <c r="DZ234" s="695"/>
      <c r="EA234" s="695"/>
      <c r="EB234" s="695"/>
      <c r="EC234" s="695"/>
      <c r="ED234" s="695"/>
      <c r="EE234" s="695"/>
      <c r="EF234" s="695"/>
      <c r="EG234" s="695"/>
      <c r="EH234" s="695"/>
      <c r="EI234" s="695"/>
      <c r="EJ234" s="695"/>
      <c r="EK234" s="695"/>
      <c r="EL234" s="695"/>
      <c r="EM234" s="695"/>
      <c r="EN234" s="695"/>
      <c r="EO234" s="695"/>
      <c r="EP234" s="695"/>
      <c r="EQ234" s="695"/>
      <c r="ER234" s="695"/>
      <c r="ES234" s="695"/>
      <c r="ET234" s="695"/>
      <c r="EU234" s="695"/>
      <c r="EV234" s="695"/>
      <c r="EW234" s="695"/>
      <c r="EX234" s="695"/>
      <c r="EY234" s="695"/>
      <c r="EZ234" s="695"/>
      <c r="FA234" s="695"/>
      <c r="FB234" s="695"/>
      <c r="FC234" s="695"/>
      <c r="FD234" s="695"/>
      <c r="FE234" s="695"/>
      <c r="FF234" s="695"/>
      <c r="FG234" s="695"/>
      <c r="FH234" s="695"/>
      <c r="FI234" s="695"/>
      <c r="FJ234" s="695"/>
      <c r="FK234" s="695"/>
      <c r="FL234" s="695"/>
      <c r="FM234" s="695"/>
      <c r="FN234" s="695"/>
      <c r="FO234" s="695"/>
      <c r="FP234" s="695"/>
      <c r="FQ234" s="695"/>
      <c r="FR234" s="695"/>
      <c r="FS234" s="695"/>
      <c r="FT234" s="695"/>
      <c r="FU234" s="695"/>
      <c r="FV234" s="695"/>
      <c r="FW234" s="695"/>
      <c r="FX234" s="695"/>
      <c r="FY234" s="695"/>
      <c r="FZ234" s="695"/>
      <c r="GA234" s="695"/>
      <c r="GB234" s="695"/>
      <c r="GC234" s="695"/>
      <c r="GD234" s="695"/>
      <c r="GE234" s="695"/>
      <c r="GF234" s="695"/>
      <c r="GG234" s="695"/>
      <c r="GH234" s="695"/>
      <c r="GI234" s="695"/>
      <c r="GJ234" s="695"/>
      <c r="GK234" s="695"/>
      <c r="GL234" s="695"/>
      <c r="GM234" s="695"/>
      <c r="GN234" s="695"/>
    </row>
    <row r="235" spans="1:196" s="35" customFormat="1" ht="14.4">
      <c r="A235" s="695"/>
      <c r="B235" s="695"/>
      <c r="C235" s="693"/>
      <c r="D235" s="693"/>
      <c r="E235" s="693"/>
      <c r="F235" s="699"/>
      <c r="G235" s="695"/>
      <c r="H235" s="695"/>
      <c r="I235" s="695"/>
      <c r="J235" s="695"/>
      <c r="S235" s="695"/>
      <c r="T235" s="695"/>
      <c r="U235" s="695"/>
      <c r="V235" s="695"/>
      <c r="W235" s="695"/>
      <c r="X235" s="695"/>
      <c r="Y235" s="695"/>
      <c r="Z235" s="695"/>
      <c r="AA235" s="695"/>
      <c r="AB235" s="695"/>
      <c r="AC235" s="695"/>
      <c r="AD235" s="695"/>
      <c r="AE235" s="695"/>
      <c r="AF235" s="695"/>
      <c r="AG235" s="695"/>
      <c r="AH235" s="695"/>
      <c r="AI235" s="695"/>
      <c r="AJ235" s="695"/>
      <c r="AK235" s="695"/>
      <c r="AL235" s="695"/>
      <c r="AM235" s="695"/>
      <c r="AN235" s="695"/>
      <c r="AO235" s="695"/>
      <c r="AP235" s="695"/>
      <c r="AQ235" s="695"/>
      <c r="AR235" s="695"/>
      <c r="AS235" s="695"/>
      <c r="AT235" s="695"/>
      <c r="AU235" s="695"/>
      <c r="AV235" s="695"/>
      <c r="AW235" s="695"/>
      <c r="AX235" s="695"/>
      <c r="AY235" s="695"/>
      <c r="AZ235" s="695"/>
      <c r="BA235" s="695"/>
      <c r="BB235" s="695"/>
      <c r="BC235" s="695"/>
      <c r="BD235" s="695"/>
      <c r="BE235" s="695"/>
      <c r="BF235" s="695"/>
      <c r="BG235" s="695"/>
      <c r="BH235" s="695"/>
      <c r="BI235" s="695"/>
      <c r="BJ235" s="695"/>
      <c r="BK235" s="695"/>
      <c r="BL235" s="695"/>
      <c r="BM235" s="695"/>
      <c r="BN235" s="695"/>
      <c r="BO235" s="695"/>
      <c r="BP235" s="695"/>
      <c r="BQ235" s="695"/>
      <c r="BR235" s="695"/>
      <c r="BS235" s="695"/>
      <c r="BT235" s="695"/>
      <c r="BU235" s="695"/>
      <c r="BV235" s="695"/>
      <c r="BW235" s="695"/>
      <c r="BX235" s="695"/>
      <c r="BY235" s="695"/>
      <c r="BZ235" s="695"/>
      <c r="CA235" s="695"/>
      <c r="CB235" s="695"/>
      <c r="CC235" s="695"/>
      <c r="CD235" s="695"/>
      <c r="CE235" s="695"/>
      <c r="CF235" s="695"/>
      <c r="CG235" s="695"/>
      <c r="CH235" s="695"/>
      <c r="CI235" s="695"/>
      <c r="CJ235" s="695"/>
      <c r="CK235" s="695"/>
      <c r="CL235" s="695"/>
      <c r="CM235" s="695"/>
      <c r="CN235" s="695"/>
      <c r="CO235" s="695"/>
      <c r="CP235" s="695"/>
      <c r="CQ235" s="695"/>
      <c r="CR235" s="695"/>
      <c r="CS235" s="695"/>
      <c r="CT235" s="695"/>
      <c r="CU235" s="695"/>
      <c r="CV235" s="695"/>
      <c r="CW235" s="695"/>
      <c r="CX235" s="695"/>
      <c r="CY235" s="695"/>
      <c r="CZ235" s="695"/>
      <c r="DA235" s="695"/>
      <c r="DB235" s="695"/>
      <c r="DC235" s="695"/>
      <c r="DD235" s="695"/>
      <c r="DE235" s="695"/>
      <c r="DF235" s="695"/>
      <c r="DG235" s="695"/>
      <c r="DH235" s="695"/>
      <c r="DI235" s="695"/>
      <c r="DJ235" s="695"/>
      <c r="DK235" s="695"/>
      <c r="DL235" s="695"/>
      <c r="DM235" s="695"/>
      <c r="DN235" s="695"/>
      <c r="DO235" s="695"/>
      <c r="DP235" s="695"/>
      <c r="DQ235" s="695"/>
      <c r="DR235" s="695"/>
      <c r="DS235" s="695"/>
      <c r="DT235" s="695"/>
      <c r="DU235" s="695"/>
      <c r="DV235" s="695"/>
      <c r="DW235" s="695"/>
      <c r="DX235" s="695"/>
      <c r="DY235" s="695"/>
      <c r="DZ235" s="695"/>
      <c r="EA235" s="695"/>
      <c r="EB235" s="695"/>
      <c r="EC235" s="695"/>
      <c r="ED235" s="695"/>
      <c r="EE235" s="695"/>
      <c r="EF235" s="695"/>
      <c r="EG235" s="695"/>
      <c r="EH235" s="695"/>
      <c r="EI235" s="695"/>
      <c r="EJ235" s="695"/>
      <c r="EK235" s="695"/>
      <c r="EL235" s="695"/>
      <c r="EM235" s="695"/>
      <c r="EN235" s="695"/>
      <c r="EO235" s="695"/>
      <c r="EP235" s="695"/>
      <c r="EQ235" s="695"/>
      <c r="ER235" s="695"/>
      <c r="ES235" s="695"/>
      <c r="ET235" s="695"/>
      <c r="EU235" s="695"/>
      <c r="EV235" s="695"/>
      <c r="EW235" s="695"/>
      <c r="EX235" s="695"/>
      <c r="EY235" s="695"/>
      <c r="EZ235" s="695"/>
      <c r="FA235" s="695"/>
      <c r="FB235" s="695"/>
      <c r="FC235" s="695"/>
      <c r="FD235" s="695"/>
      <c r="FE235" s="695"/>
      <c r="FF235" s="695"/>
      <c r="FG235" s="695"/>
      <c r="FH235" s="695"/>
      <c r="FI235" s="695"/>
      <c r="FJ235" s="695"/>
      <c r="FK235" s="695"/>
      <c r="FL235" s="695"/>
      <c r="FM235" s="695"/>
      <c r="FN235" s="695"/>
      <c r="FO235" s="695"/>
      <c r="FP235" s="695"/>
      <c r="FQ235" s="695"/>
      <c r="FR235" s="695"/>
      <c r="FS235" s="695"/>
      <c r="FT235" s="695"/>
      <c r="FU235" s="695"/>
      <c r="FV235" s="695"/>
      <c r="FW235" s="695"/>
      <c r="FX235" s="695"/>
      <c r="FY235" s="695"/>
      <c r="FZ235" s="695"/>
      <c r="GA235" s="695"/>
      <c r="GB235" s="695"/>
      <c r="GC235" s="695"/>
      <c r="GD235" s="695"/>
      <c r="GE235" s="695"/>
      <c r="GF235" s="695"/>
      <c r="GG235" s="695"/>
      <c r="GH235" s="695"/>
      <c r="GI235" s="695"/>
      <c r="GJ235" s="695"/>
      <c r="GK235" s="695"/>
      <c r="GL235" s="695"/>
      <c r="GM235" s="695"/>
      <c r="GN235" s="695"/>
    </row>
    <row r="236" spans="1:196" s="35" customFormat="1" ht="14.4">
      <c r="A236" s="695"/>
      <c r="B236" s="695"/>
      <c r="C236" s="693"/>
      <c r="D236" s="693"/>
      <c r="E236" s="693"/>
      <c r="F236" s="699"/>
      <c r="G236" s="695"/>
      <c r="H236" s="695"/>
      <c r="I236" s="695"/>
      <c r="J236" s="695"/>
      <c r="S236" s="695"/>
      <c r="T236" s="695"/>
      <c r="U236" s="695"/>
      <c r="V236" s="695"/>
      <c r="W236" s="695"/>
      <c r="X236" s="695"/>
      <c r="Y236" s="695"/>
      <c r="Z236" s="695"/>
      <c r="AA236" s="695"/>
      <c r="AB236" s="695"/>
      <c r="AC236" s="695"/>
      <c r="AD236" s="695"/>
      <c r="AE236" s="695"/>
      <c r="AF236" s="695"/>
      <c r="AG236" s="695"/>
      <c r="AH236" s="695"/>
      <c r="AI236" s="695"/>
      <c r="AJ236" s="695"/>
      <c r="AK236" s="695"/>
      <c r="AL236" s="695"/>
      <c r="AM236" s="695"/>
      <c r="AN236" s="695"/>
      <c r="AO236" s="695"/>
      <c r="AP236" s="695"/>
      <c r="AQ236" s="695"/>
      <c r="AR236" s="695"/>
      <c r="AS236" s="695"/>
      <c r="AT236" s="695"/>
      <c r="AU236" s="695"/>
      <c r="AV236" s="695"/>
      <c r="AW236" s="695"/>
      <c r="AX236" s="695"/>
      <c r="AY236" s="695"/>
      <c r="AZ236" s="695"/>
      <c r="BA236" s="695"/>
      <c r="BB236" s="695"/>
      <c r="BC236" s="695"/>
      <c r="BD236" s="695"/>
      <c r="BE236" s="695"/>
      <c r="BF236" s="695"/>
      <c r="BG236" s="695"/>
      <c r="BH236" s="695"/>
      <c r="BI236" s="695"/>
      <c r="BJ236" s="695"/>
      <c r="BK236" s="695"/>
      <c r="BL236" s="695"/>
      <c r="BM236" s="695"/>
      <c r="BN236" s="695"/>
      <c r="BO236" s="695"/>
      <c r="BP236" s="695"/>
      <c r="BQ236" s="695"/>
      <c r="BR236" s="695"/>
      <c r="BS236" s="695"/>
      <c r="BT236" s="695"/>
      <c r="BU236" s="695"/>
      <c r="BV236" s="695"/>
      <c r="BW236" s="695"/>
      <c r="BX236" s="695"/>
      <c r="BY236" s="695"/>
      <c r="BZ236" s="695"/>
      <c r="CA236" s="695"/>
      <c r="CB236" s="695"/>
      <c r="CC236" s="695"/>
      <c r="CD236" s="695"/>
      <c r="CE236" s="695"/>
      <c r="CF236" s="695"/>
      <c r="CG236" s="695"/>
      <c r="CH236" s="695"/>
      <c r="CI236" s="695"/>
      <c r="CJ236" s="695"/>
      <c r="CK236" s="695"/>
      <c r="CL236" s="695"/>
      <c r="CM236" s="695"/>
      <c r="CN236" s="695"/>
      <c r="CO236" s="695"/>
      <c r="CP236" s="695"/>
      <c r="CQ236" s="695"/>
      <c r="CR236" s="695"/>
      <c r="CS236" s="695"/>
      <c r="CT236" s="695"/>
      <c r="CU236" s="695"/>
      <c r="CV236" s="695"/>
      <c r="CW236" s="695"/>
      <c r="CX236" s="695"/>
      <c r="CY236" s="695"/>
      <c r="CZ236" s="695"/>
      <c r="DA236" s="695"/>
      <c r="DB236" s="695"/>
      <c r="DC236" s="695"/>
      <c r="DD236" s="695"/>
      <c r="DE236" s="695"/>
      <c r="DF236" s="695"/>
      <c r="DG236" s="695"/>
      <c r="DH236" s="695"/>
      <c r="DI236" s="695"/>
      <c r="DJ236" s="695"/>
      <c r="DK236" s="695"/>
      <c r="DL236" s="695"/>
      <c r="DM236" s="695"/>
      <c r="DN236" s="695"/>
      <c r="DO236" s="695"/>
      <c r="DP236" s="695"/>
      <c r="DQ236" s="695"/>
      <c r="DR236" s="695"/>
      <c r="DS236" s="695"/>
      <c r="DT236" s="695"/>
      <c r="DU236" s="695"/>
      <c r="DV236" s="695"/>
      <c r="DW236" s="695"/>
      <c r="DX236" s="695"/>
      <c r="DY236" s="695"/>
      <c r="DZ236" s="695"/>
      <c r="EA236" s="695"/>
      <c r="EB236" s="695"/>
      <c r="EC236" s="695"/>
      <c r="ED236" s="695"/>
      <c r="EE236" s="695"/>
      <c r="EF236" s="695"/>
      <c r="EG236" s="695"/>
      <c r="EH236" s="695"/>
      <c r="EI236" s="695"/>
      <c r="EJ236" s="695"/>
      <c r="EK236" s="695"/>
      <c r="EL236" s="695"/>
      <c r="EM236" s="695"/>
      <c r="EN236" s="695"/>
      <c r="EO236" s="695"/>
      <c r="EP236" s="695"/>
      <c r="EQ236" s="695"/>
      <c r="ER236" s="695"/>
      <c r="ES236" s="695"/>
      <c r="ET236" s="695"/>
      <c r="EU236" s="695"/>
      <c r="EV236" s="695"/>
      <c r="EW236" s="695"/>
      <c r="EX236" s="695"/>
      <c r="EY236" s="695"/>
      <c r="EZ236" s="695"/>
      <c r="FA236" s="695"/>
      <c r="FB236" s="695"/>
      <c r="FC236" s="695"/>
      <c r="FD236" s="695"/>
      <c r="FE236" s="695"/>
      <c r="FF236" s="695"/>
      <c r="FG236" s="695"/>
      <c r="FH236" s="695"/>
      <c r="FI236" s="695"/>
      <c r="FJ236" s="695"/>
      <c r="FK236" s="695"/>
      <c r="FL236" s="695"/>
      <c r="FM236" s="695"/>
      <c r="FN236" s="695"/>
      <c r="FO236" s="695"/>
      <c r="FP236" s="695"/>
      <c r="FQ236" s="695"/>
      <c r="FR236" s="695"/>
      <c r="FS236" s="695"/>
      <c r="FT236" s="695"/>
      <c r="FU236" s="695"/>
      <c r="FV236" s="695"/>
      <c r="FW236" s="695"/>
      <c r="FX236" s="695"/>
      <c r="FY236" s="695"/>
      <c r="FZ236" s="695"/>
      <c r="GA236" s="695"/>
      <c r="GB236" s="695"/>
      <c r="GC236" s="695"/>
      <c r="GD236" s="695"/>
      <c r="GE236" s="695"/>
      <c r="GF236" s="695"/>
      <c r="GG236" s="695"/>
      <c r="GH236" s="695"/>
      <c r="GI236" s="695"/>
      <c r="GJ236" s="695"/>
      <c r="GK236" s="695"/>
      <c r="GL236" s="695"/>
      <c r="GM236" s="695"/>
      <c r="GN236" s="695"/>
    </row>
    <row r="237" spans="1:196" s="35" customFormat="1" ht="14.4">
      <c r="A237" s="695"/>
      <c r="B237" s="695"/>
      <c r="C237" s="693"/>
      <c r="D237" s="693"/>
      <c r="E237" s="693"/>
      <c r="F237" s="699"/>
      <c r="G237" s="695"/>
      <c r="H237" s="695"/>
      <c r="I237" s="695"/>
      <c r="J237" s="695"/>
      <c r="S237" s="695"/>
      <c r="T237" s="695"/>
      <c r="U237" s="695"/>
      <c r="V237" s="695"/>
      <c r="W237" s="695"/>
      <c r="X237" s="695"/>
      <c r="Y237" s="695"/>
      <c r="Z237" s="695"/>
      <c r="AA237" s="695"/>
      <c r="AB237" s="695"/>
      <c r="AC237" s="695"/>
      <c r="AD237" s="695"/>
      <c r="AE237" s="695"/>
      <c r="AF237" s="695"/>
      <c r="AG237" s="695"/>
      <c r="AH237" s="695"/>
      <c r="AI237" s="695"/>
      <c r="AJ237" s="695"/>
      <c r="AK237" s="695"/>
      <c r="AL237" s="695"/>
      <c r="AM237" s="695"/>
      <c r="AN237" s="695"/>
      <c r="AO237" s="695"/>
      <c r="AP237" s="695"/>
      <c r="AQ237" s="695"/>
      <c r="AR237" s="695"/>
      <c r="AS237" s="695"/>
      <c r="AT237" s="695"/>
      <c r="AU237" s="695"/>
      <c r="AV237" s="695"/>
      <c r="AW237" s="695"/>
      <c r="AX237" s="695"/>
      <c r="AY237" s="695"/>
      <c r="AZ237" s="695"/>
      <c r="BA237" s="695"/>
      <c r="BB237" s="695"/>
      <c r="BC237" s="695"/>
      <c r="BD237" s="695"/>
      <c r="BE237" s="695"/>
      <c r="BF237" s="695"/>
      <c r="BG237" s="695"/>
      <c r="BH237" s="695"/>
      <c r="BI237" s="695"/>
      <c r="BJ237" s="695"/>
      <c r="BK237" s="695"/>
      <c r="BL237" s="695"/>
      <c r="BM237" s="695"/>
      <c r="BN237" s="695"/>
      <c r="BO237" s="695"/>
      <c r="BP237" s="695"/>
      <c r="BQ237" s="695"/>
      <c r="BR237" s="695"/>
      <c r="BS237" s="695"/>
      <c r="BT237" s="695"/>
      <c r="BU237" s="695"/>
      <c r="BV237" s="695"/>
      <c r="BW237" s="695"/>
      <c r="BX237" s="695"/>
      <c r="BY237" s="695"/>
      <c r="BZ237" s="695"/>
      <c r="CA237" s="695"/>
      <c r="CB237" s="695"/>
      <c r="CC237" s="695"/>
      <c r="CD237" s="695"/>
      <c r="CE237" s="695"/>
      <c r="CF237" s="695"/>
      <c r="CG237" s="695"/>
      <c r="CH237" s="695"/>
      <c r="CI237" s="695"/>
      <c r="CJ237" s="695"/>
      <c r="CK237" s="695"/>
      <c r="CL237" s="695"/>
      <c r="CM237" s="695"/>
      <c r="CN237" s="695"/>
      <c r="CO237" s="695"/>
      <c r="CP237" s="695"/>
      <c r="CQ237" s="695"/>
      <c r="CR237" s="695"/>
      <c r="CS237" s="695"/>
      <c r="CT237" s="695"/>
      <c r="CU237" s="695"/>
      <c r="CV237" s="695"/>
      <c r="CW237" s="695"/>
      <c r="CX237" s="695"/>
      <c r="CY237" s="695"/>
      <c r="CZ237" s="695"/>
      <c r="DA237" s="695"/>
      <c r="DB237" s="695"/>
      <c r="DC237" s="695"/>
      <c r="DD237" s="695"/>
      <c r="DE237" s="695"/>
      <c r="DF237" s="695"/>
      <c r="DG237" s="695"/>
      <c r="DH237" s="695"/>
      <c r="DI237" s="695"/>
      <c r="DJ237" s="695"/>
      <c r="DK237" s="695"/>
      <c r="DL237" s="695"/>
      <c r="DM237" s="695"/>
      <c r="DN237" s="695"/>
      <c r="DO237" s="695"/>
      <c r="DP237" s="695"/>
      <c r="DQ237" s="695"/>
      <c r="DR237" s="695"/>
      <c r="DS237" s="695"/>
      <c r="DT237" s="695"/>
      <c r="DU237" s="695"/>
      <c r="DV237" s="695"/>
      <c r="DW237" s="695"/>
      <c r="DX237" s="695"/>
      <c r="DY237" s="695"/>
      <c r="DZ237" s="695"/>
      <c r="EA237" s="695"/>
      <c r="EB237" s="695"/>
      <c r="EC237" s="695"/>
      <c r="ED237" s="695"/>
      <c r="EE237" s="695"/>
      <c r="EF237" s="695"/>
      <c r="EG237" s="695"/>
      <c r="EH237" s="695"/>
      <c r="EI237" s="695"/>
      <c r="EJ237" s="695"/>
      <c r="EK237" s="695"/>
      <c r="EL237" s="695"/>
      <c r="EM237" s="695"/>
      <c r="EN237" s="695"/>
      <c r="EO237" s="695"/>
      <c r="EP237" s="695"/>
      <c r="EQ237" s="695"/>
      <c r="ER237" s="695"/>
      <c r="ES237" s="695"/>
      <c r="ET237" s="695"/>
      <c r="EU237" s="695"/>
      <c r="EV237" s="695"/>
      <c r="EW237" s="695"/>
      <c r="EX237" s="695"/>
      <c r="EY237" s="695"/>
      <c r="EZ237" s="695"/>
      <c r="FA237" s="695"/>
      <c r="FB237" s="695"/>
      <c r="FC237" s="695"/>
      <c r="FD237" s="695"/>
      <c r="FE237" s="695"/>
      <c r="FF237" s="695"/>
      <c r="FG237" s="695"/>
      <c r="FH237" s="695"/>
      <c r="FI237" s="695"/>
      <c r="FJ237" s="695"/>
      <c r="FK237" s="695"/>
      <c r="FL237" s="695"/>
      <c r="FM237" s="695"/>
      <c r="FN237" s="695"/>
      <c r="FO237" s="695"/>
      <c r="FP237" s="695"/>
      <c r="FQ237" s="695"/>
      <c r="FR237" s="695"/>
      <c r="FS237" s="695"/>
      <c r="FT237" s="695"/>
      <c r="FU237" s="695"/>
      <c r="FV237" s="695"/>
      <c r="FW237" s="695"/>
      <c r="FX237" s="695"/>
      <c r="FY237" s="695"/>
      <c r="FZ237" s="695"/>
      <c r="GA237" s="695"/>
      <c r="GB237" s="695"/>
      <c r="GC237" s="695"/>
      <c r="GD237" s="695"/>
      <c r="GE237" s="695"/>
      <c r="GF237" s="695"/>
      <c r="GG237" s="695"/>
      <c r="GH237" s="695"/>
      <c r="GI237" s="695"/>
      <c r="GJ237" s="695"/>
      <c r="GK237" s="695"/>
      <c r="GL237" s="695"/>
      <c r="GM237" s="695"/>
      <c r="GN237" s="695"/>
    </row>
    <row r="238" spans="1:196" s="35" customFormat="1" ht="14.4">
      <c r="A238" s="695"/>
      <c r="B238" s="695"/>
      <c r="C238" s="693"/>
      <c r="D238" s="693"/>
      <c r="E238" s="693"/>
      <c r="F238" s="699"/>
      <c r="G238" s="695"/>
      <c r="H238" s="695"/>
      <c r="I238" s="695"/>
      <c r="J238" s="695"/>
      <c r="S238" s="695"/>
      <c r="T238" s="695"/>
      <c r="U238" s="695"/>
      <c r="V238" s="695"/>
      <c r="W238" s="695"/>
      <c r="X238" s="695"/>
      <c r="Y238" s="695"/>
      <c r="Z238" s="695"/>
      <c r="AA238" s="695"/>
      <c r="AB238" s="695"/>
      <c r="AC238" s="695"/>
      <c r="AD238" s="695"/>
      <c r="AE238" s="695"/>
      <c r="AF238" s="695"/>
      <c r="AG238" s="695"/>
      <c r="AH238" s="695"/>
      <c r="AI238" s="695"/>
      <c r="AJ238" s="695"/>
      <c r="AK238" s="695"/>
      <c r="AL238" s="695"/>
      <c r="AM238" s="695"/>
      <c r="AN238" s="695"/>
      <c r="AO238" s="695"/>
      <c r="AP238" s="695"/>
      <c r="AQ238" s="695"/>
      <c r="AR238" s="695"/>
      <c r="AS238" s="695"/>
      <c r="AT238" s="695"/>
      <c r="AU238" s="695"/>
      <c r="AV238" s="695"/>
      <c r="AW238" s="695"/>
      <c r="AX238" s="695"/>
      <c r="AY238" s="695"/>
      <c r="AZ238" s="695"/>
      <c r="BA238" s="695"/>
      <c r="BB238" s="695"/>
      <c r="BC238" s="695"/>
      <c r="BD238" s="695"/>
      <c r="BE238" s="695"/>
      <c r="BF238" s="695"/>
      <c r="BG238" s="695"/>
      <c r="BH238" s="695"/>
      <c r="BI238" s="695"/>
      <c r="BJ238" s="695"/>
      <c r="BK238" s="695"/>
      <c r="BL238" s="695"/>
      <c r="BM238" s="695"/>
      <c r="BN238" s="695"/>
      <c r="BO238" s="695"/>
      <c r="BP238" s="695"/>
      <c r="BQ238" s="695"/>
      <c r="BR238" s="695"/>
      <c r="BS238" s="695"/>
      <c r="BT238" s="695"/>
      <c r="BU238" s="695"/>
      <c r="BV238" s="695"/>
      <c r="BW238" s="695"/>
      <c r="BX238" s="695"/>
      <c r="BY238" s="695"/>
      <c r="BZ238" s="695"/>
      <c r="CA238" s="695"/>
      <c r="CB238" s="695"/>
      <c r="CC238" s="695"/>
      <c r="CD238" s="695"/>
      <c r="CE238" s="695"/>
      <c r="CF238" s="695"/>
      <c r="CG238" s="695"/>
      <c r="CH238" s="695"/>
      <c r="CI238" s="695"/>
      <c r="CJ238" s="695"/>
      <c r="CK238" s="695"/>
      <c r="CL238" s="695"/>
      <c r="CM238" s="695"/>
      <c r="CN238" s="695"/>
      <c r="CO238" s="695"/>
      <c r="CP238" s="695"/>
      <c r="CQ238" s="695"/>
      <c r="CR238" s="695"/>
      <c r="CS238" s="695"/>
      <c r="CT238" s="695"/>
      <c r="CU238" s="695"/>
      <c r="CV238" s="695"/>
      <c r="CW238" s="695"/>
      <c r="CX238" s="695"/>
      <c r="CY238" s="695"/>
      <c r="CZ238" s="695"/>
      <c r="DA238" s="695"/>
      <c r="DB238" s="695"/>
      <c r="DC238" s="695"/>
      <c r="DD238" s="695"/>
      <c r="DE238" s="695"/>
      <c r="DF238" s="695"/>
      <c r="DG238" s="695"/>
      <c r="DH238" s="695"/>
      <c r="DI238" s="695"/>
      <c r="DJ238" s="695"/>
      <c r="DK238" s="695"/>
      <c r="DL238" s="695"/>
      <c r="DM238" s="695"/>
      <c r="DN238" s="695"/>
      <c r="DO238" s="695"/>
      <c r="DP238" s="695"/>
      <c r="DQ238" s="695"/>
      <c r="DR238" s="695"/>
      <c r="DS238" s="695"/>
      <c r="DT238" s="695"/>
      <c r="DU238" s="695"/>
      <c r="DV238" s="695"/>
      <c r="DW238" s="695"/>
      <c r="DX238" s="695"/>
      <c r="DY238" s="695"/>
      <c r="DZ238" s="695"/>
      <c r="EA238" s="695"/>
      <c r="EB238" s="695"/>
      <c r="EC238" s="695"/>
      <c r="ED238" s="695"/>
      <c r="EE238" s="695"/>
      <c r="EF238" s="695"/>
      <c r="EG238" s="695"/>
      <c r="EH238" s="695"/>
      <c r="EI238" s="695"/>
      <c r="EJ238" s="695"/>
      <c r="EK238" s="695"/>
      <c r="EL238" s="695"/>
      <c r="EM238" s="695"/>
      <c r="EN238" s="695"/>
      <c r="EO238" s="695"/>
      <c r="EP238" s="695"/>
      <c r="EQ238" s="695"/>
      <c r="ER238" s="695"/>
      <c r="ES238" s="695"/>
      <c r="ET238" s="695"/>
      <c r="EU238" s="695"/>
      <c r="EV238" s="695"/>
      <c r="EW238" s="695"/>
      <c r="EX238" s="695"/>
      <c r="EY238" s="695"/>
      <c r="EZ238" s="695"/>
      <c r="FA238" s="695"/>
      <c r="FB238" s="695"/>
      <c r="FC238" s="695"/>
      <c r="FD238" s="695"/>
      <c r="FE238" s="695"/>
      <c r="FF238" s="695"/>
      <c r="FG238" s="695"/>
      <c r="FH238" s="695"/>
      <c r="FI238" s="695"/>
      <c r="FJ238" s="695"/>
      <c r="FK238" s="695"/>
      <c r="FL238" s="695"/>
      <c r="FM238" s="695"/>
      <c r="FN238" s="695"/>
      <c r="FO238" s="695"/>
      <c r="FP238" s="695"/>
      <c r="FQ238" s="695"/>
      <c r="FR238" s="695"/>
      <c r="FS238" s="695"/>
      <c r="FT238" s="695"/>
      <c r="FU238" s="695"/>
      <c r="FV238" s="695"/>
      <c r="FW238" s="695"/>
      <c r="FX238" s="695"/>
      <c r="FY238" s="695"/>
      <c r="FZ238" s="695"/>
      <c r="GA238" s="695"/>
      <c r="GB238" s="695"/>
      <c r="GC238" s="695"/>
      <c r="GD238" s="695"/>
      <c r="GE238" s="695"/>
      <c r="GF238" s="695"/>
      <c r="GG238" s="695"/>
      <c r="GH238" s="695"/>
      <c r="GI238" s="695"/>
      <c r="GJ238" s="695"/>
      <c r="GK238" s="695"/>
      <c r="GL238" s="695"/>
      <c r="GM238" s="695"/>
      <c r="GN238" s="695"/>
    </row>
    <row r="239" spans="1:196" s="35" customFormat="1" ht="14.4">
      <c r="A239" s="695"/>
      <c r="B239" s="695"/>
      <c r="C239" s="693"/>
      <c r="D239" s="693"/>
      <c r="E239" s="693"/>
      <c r="F239" s="699"/>
      <c r="G239" s="695"/>
      <c r="H239" s="695"/>
      <c r="I239" s="695"/>
      <c r="J239" s="695"/>
      <c r="S239" s="695"/>
      <c r="T239" s="695"/>
      <c r="U239" s="695"/>
      <c r="V239" s="695"/>
      <c r="W239" s="695"/>
      <c r="X239" s="695"/>
      <c r="Y239" s="695"/>
      <c r="Z239" s="695"/>
      <c r="AA239" s="695"/>
      <c r="AB239" s="695"/>
      <c r="AC239" s="695"/>
      <c r="AD239" s="695"/>
      <c r="AE239" s="695"/>
      <c r="AF239" s="695"/>
      <c r="AG239" s="695"/>
      <c r="AH239" s="695"/>
      <c r="AI239" s="695"/>
      <c r="AJ239" s="695"/>
      <c r="AK239" s="695"/>
      <c r="AL239" s="695"/>
      <c r="AM239" s="695"/>
      <c r="AN239" s="695"/>
      <c r="AO239" s="695"/>
      <c r="AP239" s="695"/>
      <c r="AQ239" s="695"/>
      <c r="AR239" s="695"/>
      <c r="AS239" s="695"/>
      <c r="AT239" s="695"/>
      <c r="AU239" s="695"/>
      <c r="AV239" s="695"/>
      <c r="AW239" s="695"/>
      <c r="AX239" s="695"/>
      <c r="AY239" s="695"/>
      <c r="AZ239" s="695"/>
      <c r="BA239" s="695"/>
      <c r="BB239" s="695"/>
      <c r="BC239" s="695"/>
      <c r="BD239" s="695"/>
      <c r="BE239" s="695"/>
      <c r="BF239" s="695"/>
      <c r="BG239" s="695"/>
      <c r="BH239" s="695"/>
      <c r="BI239" s="695"/>
      <c r="BJ239" s="695"/>
      <c r="BK239" s="695"/>
      <c r="BL239" s="695"/>
      <c r="BM239" s="695"/>
      <c r="BN239" s="695"/>
      <c r="BO239" s="695"/>
      <c r="BP239" s="695"/>
      <c r="BQ239" s="695"/>
      <c r="BR239" s="695"/>
      <c r="BS239" s="695"/>
      <c r="BT239" s="695"/>
      <c r="BU239" s="695"/>
      <c r="BV239" s="695"/>
      <c r="BW239" s="695"/>
      <c r="BX239" s="695"/>
      <c r="BY239" s="695"/>
      <c r="BZ239" s="695"/>
      <c r="CA239" s="695"/>
      <c r="CB239" s="695"/>
      <c r="CC239" s="695"/>
      <c r="CD239" s="695"/>
      <c r="CE239" s="695"/>
      <c r="CF239" s="695"/>
      <c r="CG239" s="695"/>
      <c r="CH239" s="695"/>
      <c r="CI239" s="695"/>
      <c r="CJ239" s="695"/>
      <c r="CK239" s="695"/>
      <c r="CL239" s="695"/>
      <c r="CM239" s="695"/>
      <c r="CN239" s="695"/>
      <c r="CO239" s="695"/>
      <c r="CP239" s="695"/>
      <c r="CQ239" s="695"/>
      <c r="CR239" s="695"/>
      <c r="CS239" s="695"/>
      <c r="CT239" s="695"/>
      <c r="CU239" s="695"/>
      <c r="CV239" s="695"/>
      <c r="CW239" s="695"/>
      <c r="CX239" s="695"/>
      <c r="CY239" s="695"/>
      <c r="CZ239" s="695"/>
      <c r="DA239" s="695"/>
      <c r="DB239" s="695"/>
      <c r="DC239" s="695"/>
      <c r="DD239" s="695"/>
      <c r="DE239" s="695"/>
      <c r="DF239" s="695"/>
      <c r="DG239" s="695"/>
      <c r="DH239" s="695"/>
      <c r="DI239" s="695"/>
      <c r="DJ239" s="695"/>
      <c r="DK239" s="695"/>
      <c r="DL239" s="695"/>
      <c r="DM239" s="695"/>
      <c r="DN239" s="695"/>
      <c r="DO239" s="695"/>
      <c r="DP239" s="695"/>
      <c r="DQ239" s="695"/>
      <c r="DR239" s="695"/>
      <c r="DS239" s="695"/>
      <c r="DT239" s="695"/>
      <c r="DU239" s="695"/>
      <c r="DV239" s="695"/>
      <c r="DW239" s="695"/>
      <c r="DX239" s="695"/>
      <c r="DY239" s="695"/>
      <c r="DZ239" s="695"/>
      <c r="EA239" s="695"/>
      <c r="EB239" s="695"/>
      <c r="EC239" s="695"/>
      <c r="ED239" s="695"/>
      <c r="EE239" s="695"/>
      <c r="EF239" s="695"/>
      <c r="EG239" s="695"/>
      <c r="EH239" s="695"/>
      <c r="EI239" s="695"/>
      <c r="EJ239" s="695"/>
      <c r="EK239" s="695"/>
      <c r="EL239" s="695"/>
      <c r="EM239" s="695"/>
      <c r="EN239" s="695"/>
      <c r="EO239" s="695"/>
      <c r="EP239" s="695"/>
      <c r="EQ239" s="695"/>
      <c r="ER239" s="695"/>
      <c r="ES239" s="695"/>
      <c r="ET239" s="695"/>
      <c r="EU239" s="695"/>
      <c r="EV239" s="695"/>
      <c r="EW239" s="695"/>
      <c r="EX239" s="695"/>
      <c r="EY239" s="695"/>
      <c r="EZ239" s="695"/>
      <c r="FA239" s="695"/>
      <c r="FB239" s="695"/>
      <c r="FC239" s="695"/>
      <c r="FD239" s="695"/>
      <c r="FE239" s="695"/>
      <c r="FF239" s="695"/>
      <c r="FG239" s="695"/>
      <c r="FH239" s="695"/>
      <c r="FI239" s="695"/>
      <c r="FJ239" s="695"/>
      <c r="FK239" s="695"/>
      <c r="FL239" s="695"/>
      <c r="FM239" s="695"/>
      <c r="FN239" s="695"/>
      <c r="FO239" s="695"/>
      <c r="FP239" s="695"/>
      <c r="FQ239" s="695"/>
      <c r="FR239" s="695"/>
      <c r="FS239" s="695"/>
      <c r="FT239" s="695"/>
      <c r="FU239" s="695"/>
      <c r="FV239" s="695"/>
      <c r="FW239" s="695"/>
      <c r="FX239" s="695"/>
      <c r="FY239" s="695"/>
      <c r="FZ239" s="695"/>
      <c r="GA239" s="695"/>
      <c r="GB239" s="695"/>
      <c r="GC239" s="695"/>
      <c r="GD239" s="695"/>
      <c r="GE239" s="695"/>
      <c r="GF239" s="695"/>
      <c r="GG239" s="695"/>
      <c r="GH239" s="695"/>
      <c r="GI239" s="695"/>
      <c r="GJ239" s="695"/>
      <c r="GK239" s="695"/>
      <c r="GL239" s="695"/>
      <c r="GM239" s="695"/>
      <c r="GN239" s="695"/>
    </row>
    <row r="240" spans="1:196" s="35" customFormat="1" ht="14.4">
      <c r="A240" s="695"/>
      <c r="B240" s="695"/>
      <c r="C240" s="693"/>
      <c r="D240" s="693"/>
      <c r="E240" s="693"/>
      <c r="F240" s="699"/>
      <c r="G240" s="695"/>
      <c r="H240" s="695"/>
      <c r="I240" s="695"/>
      <c r="J240" s="695"/>
      <c r="S240" s="695"/>
      <c r="T240" s="695"/>
      <c r="U240" s="695"/>
      <c r="V240" s="695"/>
      <c r="W240" s="695"/>
      <c r="X240" s="695"/>
      <c r="Y240" s="695"/>
      <c r="Z240" s="695"/>
      <c r="AA240" s="695"/>
      <c r="AB240" s="695"/>
      <c r="AC240" s="695"/>
      <c r="AD240" s="695"/>
      <c r="AE240" s="695"/>
      <c r="AF240" s="695"/>
      <c r="AG240" s="695"/>
      <c r="AH240" s="695"/>
      <c r="AI240" s="695"/>
      <c r="AJ240" s="695"/>
      <c r="AK240" s="695"/>
      <c r="AL240" s="695"/>
      <c r="AM240" s="695"/>
      <c r="AN240" s="695"/>
      <c r="AO240" s="695"/>
      <c r="AP240" s="695"/>
      <c r="AQ240" s="695"/>
      <c r="AR240" s="695"/>
      <c r="AS240" s="695"/>
      <c r="AT240" s="695"/>
      <c r="AU240" s="695"/>
      <c r="AV240" s="695"/>
      <c r="AW240" s="695"/>
      <c r="AX240" s="695"/>
      <c r="AY240" s="695"/>
      <c r="AZ240" s="695"/>
      <c r="BA240" s="695"/>
      <c r="BB240" s="695"/>
      <c r="BC240" s="695"/>
      <c r="BD240" s="695"/>
      <c r="BE240" s="695"/>
      <c r="BF240" s="695"/>
      <c r="BG240" s="695"/>
      <c r="BH240" s="695"/>
      <c r="BI240" s="695"/>
      <c r="BJ240" s="695"/>
      <c r="BK240" s="695"/>
      <c r="BL240" s="695"/>
      <c r="BM240" s="695"/>
      <c r="BN240" s="695"/>
      <c r="BO240" s="695"/>
      <c r="BP240" s="695"/>
      <c r="BQ240" s="695"/>
      <c r="BR240" s="695"/>
      <c r="BS240" s="695"/>
      <c r="BT240" s="695"/>
      <c r="BU240" s="695"/>
      <c r="BV240" s="695"/>
      <c r="BW240" s="695"/>
      <c r="BX240" s="695"/>
      <c r="BY240" s="695"/>
      <c r="BZ240" s="695"/>
      <c r="CA240" s="695"/>
      <c r="CB240" s="695"/>
      <c r="CC240" s="695"/>
      <c r="CD240" s="695"/>
      <c r="CE240" s="695"/>
      <c r="CF240" s="695"/>
      <c r="CG240" s="695"/>
      <c r="CH240" s="695"/>
      <c r="CI240" s="695"/>
      <c r="CJ240" s="695"/>
      <c r="CK240" s="695"/>
      <c r="CL240" s="695"/>
      <c r="CM240" s="695"/>
      <c r="CN240" s="695"/>
      <c r="CO240" s="695"/>
      <c r="CP240" s="695"/>
      <c r="CQ240" s="695"/>
      <c r="CR240" s="695"/>
      <c r="CS240" s="695"/>
      <c r="CT240" s="695"/>
      <c r="CU240" s="695"/>
      <c r="CV240" s="695"/>
      <c r="CW240" s="695"/>
      <c r="CX240" s="695"/>
      <c r="CY240" s="695"/>
      <c r="CZ240" s="695"/>
      <c r="DA240" s="695"/>
      <c r="DB240" s="695"/>
      <c r="DC240" s="695"/>
      <c r="DD240" s="695"/>
      <c r="DE240" s="695"/>
      <c r="DF240" s="695"/>
      <c r="DG240" s="695"/>
      <c r="DH240" s="695"/>
      <c r="DI240" s="695"/>
      <c r="DJ240" s="695"/>
      <c r="DK240" s="695"/>
      <c r="DL240" s="695"/>
      <c r="DM240" s="695"/>
      <c r="DN240" s="695"/>
      <c r="DO240" s="695"/>
      <c r="DP240" s="695"/>
      <c r="DQ240" s="695"/>
      <c r="DR240" s="695"/>
      <c r="DS240" s="695"/>
      <c r="DT240" s="695"/>
      <c r="DU240" s="695"/>
      <c r="DV240" s="695"/>
      <c r="DW240" s="695"/>
      <c r="DX240" s="695"/>
      <c r="DY240" s="695"/>
      <c r="DZ240" s="695"/>
      <c r="EA240" s="695"/>
      <c r="EB240" s="695"/>
      <c r="EC240" s="695"/>
      <c r="ED240" s="695"/>
      <c r="EE240" s="695"/>
      <c r="EF240" s="695"/>
      <c r="EG240" s="695"/>
      <c r="EH240" s="695"/>
      <c r="EI240" s="695"/>
      <c r="EJ240" s="695"/>
      <c r="EK240" s="695"/>
      <c r="EL240" s="695"/>
      <c r="EM240" s="695"/>
      <c r="EN240" s="695"/>
      <c r="EO240" s="695"/>
      <c r="EP240" s="695"/>
      <c r="EQ240" s="695"/>
      <c r="ER240" s="695"/>
      <c r="ES240" s="695"/>
      <c r="ET240" s="695"/>
      <c r="EU240" s="695"/>
      <c r="EV240" s="695"/>
      <c r="EW240" s="695"/>
      <c r="EX240" s="695"/>
      <c r="EY240" s="695"/>
      <c r="EZ240" s="695"/>
      <c r="FA240" s="695"/>
      <c r="FB240" s="695"/>
      <c r="FC240" s="695"/>
      <c r="FD240" s="695"/>
      <c r="FE240" s="695"/>
      <c r="FF240" s="695"/>
      <c r="FG240" s="695"/>
      <c r="FH240" s="695"/>
      <c r="FI240" s="695"/>
      <c r="FJ240" s="695"/>
      <c r="FK240" s="695"/>
      <c r="FL240" s="695"/>
      <c r="FM240" s="695"/>
      <c r="FN240" s="695"/>
      <c r="FO240" s="695"/>
      <c r="FP240" s="695"/>
      <c r="FQ240" s="695"/>
      <c r="FR240" s="695"/>
      <c r="FS240" s="695"/>
      <c r="FT240" s="695"/>
      <c r="FU240" s="695"/>
      <c r="FV240" s="695"/>
      <c r="FW240" s="695"/>
      <c r="FX240" s="695"/>
      <c r="FY240" s="695"/>
      <c r="FZ240" s="695"/>
      <c r="GA240" s="695"/>
      <c r="GB240" s="695"/>
      <c r="GC240" s="695"/>
      <c r="GD240" s="695"/>
      <c r="GE240" s="695"/>
      <c r="GF240" s="695"/>
      <c r="GG240" s="695"/>
      <c r="GH240" s="695"/>
      <c r="GI240" s="695"/>
      <c r="GJ240" s="695"/>
      <c r="GK240" s="695"/>
      <c r="GL240" s="695"/>
      <c r="GM240" s="695"/>
      <c r="GN240" s="695"/>
    </row>
    <row r="241" spans="1:196" s="35" customFormat="1" ht="14.4">
      <c r="A241" s="695"/>
      <c r="B241" s="695"/>
      <c r="C241" s="693"/>
      <c r="D241" s="693"/>
      <c r="E241" s="693"/>
      <c r="F241" s="699"/>
      <c r="G241" s="695"/>
      <c r="H241" s="695"/>
      <c r="I241" s="695"/>
      <c r="J241" s="695"/>
      <c r="S241" s="695"/>
      <c r="T241" s="695"/>
      <c r="U241" s="695"/>
      <c r="V241" s="695"/>
      <c r="W241" s="695"/>
      <c r="X241" s="695"/>
      <c r="Y241" s="695"/>
      <c r="Z241" s="695"/>
      <c r="AA241" s="695"/>
      <c r="AB241" s="695"/>
      <c r="AC241" s="695"/>
      <c r="AD241" s="695"/>
      <c r="AE241" s="695"/>
      <c r="AF241" s="695"/>
      <c r="AG241" s="695"/>
      <c r="AH241" s="695"/>
      <c r="AI241" s="695"/>
      <c r="AJ241" s="695"/>
      <c r="AK241" s="695"/>
      <c r="AL241" s="695"/>
      <c r="AM241" s="695"/>
      <c r="AN241" s="695"/>
      <c r="AO241" s="695"/>
      <c r="AP241" s="695"/>
      <c r="AQ241" s="695"/>
      <c r="AR241" s="695"/>
      <c r="AS241" s="695"/>
      <c r="AT241" s="695"/>
      <c r="AU241" s="695"/>
      <c r="AV241" s="695"/>
      <c r="AW241" s="695"/>
      <c r="AX241" s="695"/>
      <c r="AY241" s="695"/>
      <c r="AZ241" s="695"/>
      <c r="BA241" s="695"/>
      <c r="BB241" s="695"/>
      <c r="BC241" s="695"/>
      <c r="BD241" s="695"/>
      <c r="BE241" s="695"/>
      <c r="BF241" s="695"/>
      <c r="BG241" s="695"/>
      <c r="BH241" s="695"/>
      <c r="BI241" s="695"/>
      <c r="BJ241" s="695"/>
      <c r="BK241" s="695"/>
      <c r="BL241" s="695"/>
      <c r="BM241" s="695"/>
      <c r="BN241" s="695"/>
      <c r="BO241" s="695"/>
      <c r="BP241" s="695"/>
      <c r="BQ241" s="695"/>
      <c r="BR241" s="695"/>
      <c r="BS241" s="695"/>
      <c r="BT241" s="695"/>
      <c r="BU241" s="695"/>
      <c r="BV241" s="695"/>
      <c r="BW241" s="695"/>
      <c r="BX241" s="695"/>
      <c r="BY241" s="695"/>
      <c r="BZ241" s="695"/>
      <c r="CA241" s="695"/>
      <c r="CB241" s="695"/>
      <c r="CC241" s="695"/>
      <c r="CD241" s="695"/>
      <c r="CE241" s="695"/>
      <c r="CF241" s="695"/>
      <c r="CG241" s="695"/>
      <c r="CH241" s="695"/>
      <c r="CI241" s="695"/>
      <c r="CJ241" s="695"/>
      <c r="CK241" s="695"/>
      <c r="CL241" s="695"/>
      <c r="CM241" s="695"/>
      <c r="CN241" s="695"/>
      <c r="CO241" s="695"/>
      <c r="CP241" s="695"/>
      <c r="CQ241" s="695"/>
      <c r="CR241" s="695"/>
      <c r="CS241" s="695"/>
      <c r="CT241" s="695"/>
      <c r="CU241" s="695"/>
      <c r="CV241" s="695"/>
      <c r="CW241" s="695"/>
      <c r="CX241" s="695"/>
      <c r="CY241" s="695"/>
      <c r="CZ241" s="695"/>
      <c r="DA241" s="695"/>
      <c r="DB241" s="695"/>
      <c r="DC241" s="695"/>
      <c r="DD241" s="695"/>
      <c r="DE241" s="695"/>
      <c r="DF241" s="695"/>
      <c r="DG241" s="695"/>
      <c r="DH241" s="695"/>
      <c r="DI241" s="695"/>
      <c r="DJ241" s="695"/>
      <c r="DK241" s="695"/>
      <c r="DL241" s="695"/>
      <c r="DM241" s="695"/>
      <c r="DN241" s="695"/>
      <c r="DO241" s="695"/>
      <c r="DP241" s="695"/>
      <c r="DQ241" s="695"/>
      <c r="DR241" s="695"/>
      <c r="DS241" s="695"/>
      <c r="DT241" s="695"/>
      <c r="DU241" s="695"/>
      <c r="DV241" s="695"/>
      <c r="DW241" s="695"/>
      <c r="DX241" s="695"/>
      <c r="DY241" s="695"/>
      <c r="DZ241" s="695"/>
      <c r="EA241" s="695"/>
      <c r="EB241" s="695"/>
      <c r="EC241" s="695"/>
      <c r="ED241" s="695"/>
      <c r="EE241" s="695"/>
      <c r="EF241" s="695"/>
      <c r="EG241" s="695"/>
      <c r="EH241" s="695"/>
      <c r="EI241" s="695"/>
      <c r="EJ241" s="695"/>
      <c r="EK241" s="695"/>
      <c r="EL241" s="695"/>
      <c r="EM241" s="695"/>
      <c r="EN241" s="695"/>
      <c r="EO241" s="695"/>
      <c r="EP241" s="695"/>
      <c r="EQ241" s="695"/>
      <c r="ER241" s="695"/>
      <c r="ES241" s="695"/>
      <c r="ET241" s="695"/>
      <c r="EU241" s="695"/>
      <c r="EV241" s="695"/>
      <c r="EW241" s="695"/>
      <c r="EX241" s="695"/>
      <c r="EY241" s="695"/>
      <c r="EZ241" s="695"/>
      <c r="FA241" s="695"/>
      <c r="FB241" s="695"/>
      <c r="FC241" s="695"/>
      <c r="FD241" s="695"/>
      <c r="FE241" s="695"/>
      <c r="FF241" s="695"/>
      <c r="FG241" s="695"/>
      <c r="FH241" s="695"/>
      <c r="FI241" s="695"/>
      <c r="FJ241" s="695"/>
      <c r="FK241" s="695"/>
      <c r="FL241" s="695"/>
      <c r="FM241" s="695"/>
      <c r="FN241" s="695"/>
      <c r="FO241" s="695"/>
      <c r="FP241" s="695"/>
      <c r="FQ241" s="695"/>
      <c r="FR241" s="695"/>
      <c r="FS241" s="695"/>
      <c r="FT241" s="695"/>
      <c r="FU241" s="695"/>
      <c r="FV241" s="695"/>
      <c r="FW241" s="695"/>
      <c r="FX241" s="695"/>
      <c r="FY241" s="695"/>
      <c r="FZ241" s="695"/>
      <c r="GA241" s="695"/>
      <c r="GB241" s="695"/>
      <c r="GC241" s="695"/>
      <c r="GD241" s="695"/>
      <c r="GE241" s="695"/>
      <c r="GF241" s="695"/>
      <c r="GG241" s="695"/>
      <c r="GH241" s="695"/>
      <c r="GI241" s="695"/>
      <c r="GJ241" s="695"/>
      <c r="GK241" s="695"/>
      <c r="GL241" s="695"/>
      <c r="GM241" s="695"/>
      <c r="GN241" s="695"/>
    </row>
    <row r="242" spans="1:196" s="35" customFormat="1" ht="14.4">
      <c r="A242" s="695"/>
      <c r="B242" s="695"/>
      <c r="C242" s="693"/>
      <c r="D242" s="693"/>
      <c r="E242" s="693"/>
      <c r="F242" s="699"/>
      <c r="G242" s="695"/>
      <c r="H242" s="695"/>
      <c r="I242" s="695"/>
      <c r="J242" s="695"/>
      <c r="S242" s="695"/>
      <c r="T242" s="695"/>
      <c r="U242" s="695"/>
      <c r="V242" s="695"/>
      <c r="W242" s="695"/>
      <c r="X242" s="695"/>
      <c r="Y242" s="695"/>
      <c r="Z242" s="695"/>
      <c r="AA242" s="695"/>
      <c r="AB242" s="695"/>
      <c r="AC242" s="695"/>
      <c r="AD242" s="695"/>
      <c r="AE242" s="695"/>
      <c r="AF242" s="695"/>
      <c r="AG242" s="695"/>
      <c r="AH242" s="695"/>
      <c r="AI242" s="695"/>
      <c r="AJ242" s="695"/>
      <c r="AK242" s="695"/>
      <c r="AL242" s="695"/>
      <c r="AM242" s="695"/>
      <c r="AN242" s="695"/>
      <c r="AO242" s="695"/>
      <c r="AP242" s="695"/>
      <c r="AQ242" s="695"/>
      <c r="AR242" s="695"/>
      <c r="AS242" s="695"/>
      <c r="AT242" s="695"/>
      <c r="AU242" s="695"/>
      <c r="AV242" s="695"/>
      <c r="AW242" s="695"/>
      <c r="AX242" s="695"/>
      <c r="AY242" s="695"/>
      <c r="AZ242" s="695"/>
      <c r="BA242" s="695"/>
      <c r="BB242" s="695"/>
      <c r="BC242" s="695"/>
      <c r="BD242" s="695"/>
      <c r="BE242" s="695"/>
      <c r="BF242" s="695"/>
      <c r="BG242" s="695"/>
      <c r="BH242" s="695"/>
      <c r="BI242" s="695"/>
      <c r="BJ242" s="695"/>
      <c r="BK242" s="695"/>
      <c r="BL242" s="695"/>
      <c r="BM242" s="695"/>
      <c r="BN242" s="695"/>
      <c r="BO242" s="695"/>
      <c r="BP242" s="695"/>
      <c r="BQ242" s="695"/>
      <c r="BR242" s="695"/>
      <c r="BS242" s="695"/>
      <c r="BT242" s="695"/>
      <c r="BU242" s="695"/>
      <c r="BV242" s="695"/>
      <c r="BW242" s="695"/>
      <c r="BX242" s="695"/>
      <c r="BY242" s="695"/>
      <c r="BZ242" s="695"/>
      <c r="CA242" s="695"/>
      <c r="CB242" s="695"/>
      <c r="CC242" s="695"/>
      <c r="CD242" s="695"/>
      <c r="CE242" s="695"/>
      <c r="CF242" s="695"/>
      <c r="CG242" s="695"/>
      <c r="CH242" s="695"/>
      <c r="CI242" s="695"/>
      <c r="CJ242" s="695"/>
      <c r="CK242" s="695"/>
      <c r="CL242" s="695"/>
      <c r="CM242" s="695"/>
      <c r="CN242" s="695"/>
      <c r="CO242" s="695"/>
      <c r="CP242" s="695"/>
      <c r="CQ242" s="695"/>
      <c r="CR242" s="695"/>
      <c r="CS242" s="695"/>
      <c r="CT242" s="695"/>
      <c r="CU242" s="695"/>
      <c r="CV242" s="695"/>
      <c r="CW242" s="695"/>
      <c r="CX242" s="695"/>
      <c r="CY242" s="695"/>
      <c r="CZ242" s="695"/>
      <c r="DA242" s="695"/>
      <c r="DB242" s="695"/>
      <c r="DC242" s="695"/>
      <c r="DD242" s="695"/>
      <c r="DE242" s="695"/>
      <c r="DF242" s="695"/>
      <c r="DG242" s="695"/>
      <c r="DH242" s="695"/>
      <c r="DI242" s="695"/>
      <c r="DJ242" s="695"/>
      <c r="DK242" s="695"/>
      <c r="DL242" s="695"/>
      <c r="DM242" s="695"/>
      <c r="DN242" s="695"/>
      <c r="DO242" s="695"/>
      <c r="DP242" s="695"/>
      <c r="DQ242" s="695"/>
      <c r="DR242" s="695"/>
      <c r="DS242" s="695"/>
      <c r="DT242" s="695"/>
      <c r="DU242" s="695"/>
      <c r="DV242" s="695"/>
      <c r="DW242" s="695"/>
      <c r="DX242" s="695"/>
      <c r="DY242" s="695"/>
      <c r="DZ242" s="695"/>
      <c r="EA242" s="695"/>
      <c r="EB242" s="695"/>
      <c r="EC242" s="695"/>
      <c r="ED242" s="695"/>
      <c r="EE242" s="695"/>
      <c r="EF242" s="695"/>
      <c r="EG242" s="695"/>
      <c r="EH242" s="695"/>
      <c r="EI242" s="695"/>
      <c r="EJ242" s="695"/>
      <c r="EK242" s="695"/>
      <c r="EL242" s="695"/>
      <c r="EM242" s="695"/>
      <c r="EN242" s="695"/>
      <c r="EO242" s="695"/>
      <c r="EP242" s="695"/>
      <c r="EQ242" s="695"/>
      <c r="ER242" s="695"/>
      <c r="ES242" s="695"/>
      <c r="ET242" s="695"/>
      <c r="EU242" s="695"/>
      <c r="EV242" s="695"/>
      <c r="EW242" s="695"/>
      <c r="EX242" s="695"/>
      <c r="EY242" s="695"/>
      <c r="EZ242" s="695"/>
      <c r="FA242" s="695"/>
      <c r="FB242" s="695"/>
      <c r="FC242" s="695"/>
      <c r="FD242" s="695"/>
      <c r="FE242" s="695"/>
      <c r="FF242" s="695"/>
      <c r="FG242" s="695"/>
      <c r="FH242" s="695"/>
      <c r="FI242" s="695"/>
      <c r="FJ242" s="695"/>
      <c r="FK242" s="695"/>
      <c r="FL242" s="695"/>
      <c r="FM242" s="695"/>
      <c r="FN242" s="695"/>
      <c r="FO242" s="695"/>
      <c r="FP242" s="695"/>
      <c r="FQ242" s="695"/>
      <c r="FR242" s="695"/>
      <c r="FS242" s="695"/>
      <c r="FT242" s="695"/>
      <c r="FU242" s="695"/>
      <c r="FV242" s="695"/>
      <c r="FW242" s="695"/>
      <c r="FX242" s="695"/>
      <c r="FY242" s="695"/>
      <c r="FZ242" s="695"/>
      <c r="GA242" s="695"/>
      <c r="GB242" s="695"/>
      <c r="GC242" s="695"/>
      <c r="GD242" s="695"/>
      <c r="GE242" s="695"/>
      <c r="GF242" s="695"/>
      <c r="GG242" s="695"/>
      <c r="GH242" s="695"/>
      <c r="GI242" s="695"/>
      <c r="GJ242" s="695"/>
      <c r="GK242" s="695"/>
      <c r="GL242" s="695"/>
      <c r="GM242" s="695"/>
      <c r="GN242" s="695"/>
    </row>
    <row r="243" spans="1:196" s="35" customFormat="1" ht="14.4">
      <c r="A243" s="695"/>
      <c r="B243" s="695"/>
      <c r="C243" s="693"/>
      <c r="D243" s="693"/>
      <c r="E243" s="693"/>
      <c r="F243" s="699"/>
      <c r="G243" s="695"/>
      <c r="H243" s="695"/>
      <c r="I243" s="695"/>
      <c r="J243" s="695"/>
      <c r="S243" s="695"/>
      <c r="T243" s="695"/>
      <c r="U243" s="695"/>
      <c r="V243" s="695"/>
      <c r="W243" s="695"/>
      <c r="X243" s="695"/>
      <c r="Y243" s="695"/>
      <c r="Z243" s="695"/>
      <c r="AA243" s="695"/>
      <c r="AB243" s="695"/>
      <c r="AC243" s="695"/>
      <c r="AD243" s="695"/>
      <c r="AE243" s="695"/>
      <c r="AF243" s="695"/>
      <c r="AG243" s="695"/>
      <c r="AH243" s="695"/>
      <c r="AI243" s="695"/>
      <c r="AJ243" s="695"/>
      <c r="AK243" s="695"/>
      <c r="AL243" s="695"/>
      <c r="AM243" s="695"/>
      <c r="AN243" s="695"/>
      <c r="AO243" s="695"/>
      <c r="AP243" s="695"/>
      <c r="AQ243" s="695"/>
      <c r="AR243" s="695"/>
      <c r="AS243" s="695"/>
      <c r="AT243" s="695"/>
      <c r="AU243" s="695"/>
      <c r="AV243" s="695"/>
      <c r="AW243" s="695"/>
      <c r="AX243" s="695"/>
      <c r="AY243" s="695"/>
      <c r="AZ243" s="695"/>
      <c r="BA243" s="695"/>
      <c r="BB243" s="695"/>
      <c r="BC243" s="695"/>
      <c r="BD243" s="695"/>
      <c r="BE243" s="695"/>
      <c r="BF243" s="695"/>
      <c r="BG243" s="695"/>
      <c r="BH243" s="695"/>
      <c r="BI243" s="695"/>
      <c r="BJ243" s="695"/>
      <c r="BK243" s="695"/>
      <c r="BL243" s="695"/>
      <c r="BM243" s="695"/>
      <c r="BN243" s="695"/>
      <c r="BO243" s="695"/>
      <c r="BP243" s="695"/>
      <c r="BQ243" s="695"/>
      <c r="BR243" s="695"/>
      <c r="BS243" s="695"/>
      <c r="BT243" s="695"/>
      <c r="BU243" s="695"/>
      <c r="BV243" s="695"/>
      <c r="BW243" s="695"/>
      <c r="BX243" s="695"/>
      <c r="BY243" s="695"/>
      <c r="BZ243" s="695"/>
      <c r="CA243" s="695"/>
      <c r="CB243" s="695"/>
      <c r="CC243" s="695"/>
      <c r="CD243" s="695"/>
      <c r="CE243" s="695"/>
      <c r="CF243" s="695"/>
      <c r="CG243" s="695"/>
      <c r="CH243" s="695"/>
      <c r="CI243" s="695"/>
      <c r="CJ243" s="695"/>
      <c r="CK243" s="695"/>
      <c r="CL243" s="695"/>
      <c r="CM243" s="695"/>
      <c r="CN243" s="695"/>
      <c r="CO243" s="695"/>
      <c r="CP243" s="695"/>
      <c r="CQ243" s="695"/>
      <c r="CR243" s="695"/>
      <c r="CS243" s="695"/>
      <c r="CT243" s="695"/>
      <c r="CU243" s="695"/>
      <c r="CV243" s="695"/>
      <c r="CW243" s="695"/>
      <c r="CX243" s="695"/>
      <c r="CY243" s="695"/>
      <c r="CZ243" s="695"/>
      <c r="DA243" s="695"/>
      <c r="DB243" s="695"/>
      <c r="DC243" s="695"/>
      <c r="DD243" s="695"/>
      <c r="DE243" s="695"/>
      <c r="DF243" s="695"/>
      <c r="DG243" s="695"/>
      <c r="DH243" s="695"/>
      <c r="DI243" s="695"/>
      <c r="DJ243" s="695"/>
      <c r="DK243" s="695"/>
      <c r="DL243" s="695"/>
      <c r="DM243" s="695"/>
      <c r="DN243" s="695"/>
      <c r="DO243" s="695"/>
      <c r="DP243" s="695"/>
      <c r="DQ243" s="695"/>
      <c r="DR243" s="695"/>
      <c r="DS243" s="695"/>
      <c r="DT243" s="695"/>
      <c r="DU243" s="695"/>
      <c r="DV243" s="695"/>
      <c r="DW243" s="695"/>
      <c r="DX243" s="695"/>
      <c r="DY243" s="695"/>
      <c r="DZ243" s="695"/>
      <c r="EA243" s="695"/>
      <c r="EB243" s="695"/>
      <c r="EC243" s="695"/>
      <c r="ED243" s="695"/>
      <c r="EE243" s="695"/>
      <c r="EF243" s="695"/>
      <c r="EG243" s="695"/>
      <c r="EH243" s="695"/>
      <c r="EI243" s="695"/>
      <c r="EJ243" s="695"/>
      <c r="EK243" s="695"/>
      <c r="EL243" s="695"/>
      <c r="EM243" s="695"/>
      <c r="EN243" s="695"/>
      <c r="EO243" s="695"/>
      <c r="EP243" s="695"/>
      <c r="EQ243" s="695"/>
      <c r="ER243" s="695"/>
      <c r="ES243" s="695"/>
      <c r="ET243" s="695"/>
      <c r="EU243" s="695"/>
      <c r="EV243" s="695"/>
      <c r="EW243" s="695"/>
      <c r="EX243" s="695"/>
      <c r="EY243" s="695"/>
      <c r="EZ243" s="695"/>
      <c r="FA243" s="695"/>
      <c r="FB243" s="695"/>
      <c r="FC243" s="695"/>
      <c r="FD243" s="695"/>
      <c r="FE243" s="695"/>
      <c r="FF243" s="695"/>
      <c r="FG243" s="695"/>
      <c r="FH243" s="695"/>
      <c r="FI243" s="695"/>
      <c r="FJ243" s="695"/>
      <c r="FK243" s="695"/>
      <c r="FL243" s="695"/>
      <c r="FM243" s="695"/>
      <c r="FN243" s="695"/>
      <c r="FO243" s="695"/>
      <c r="FP243" s="695"/>
      <c r="FQ243" s="695"/>
      <c r="FR243" s="695"/>
      <c r="FS243" s="695"/>
      <c r="FT243" s="695"/>
      <c r="FU243" s="695"/>
      <c r="FV243" s="695"/>
      <c r="FW243" s="695"/>
      <c r="FX243" s="695"/>
      <c r="FY243" s="695"/>
      <c r="FZ243" s="695"/>
      <c r="GA243" s="695"/>
      <c r="GB243" s="695"/>
      <c r="GC243" s="695"/>
      <c r="GD243" s="695"/>
      <c r="GE243" s="695"/>
      <c r="GF243" s="695"/>
      <c r="GG243" s="695"/>
      <c r="GH243" s="695"/>
      <c r="GI243" s="695"/>
      <c r="GJ243" s="695"/>
      <c r="GK243" s="695"/>
      <c r="GL243" s="695"/>
      <c r="GM243" s="695"/>
      <c r="GN243" s="695"/>
    </row>
    <row r="244" spans="1:196" s="35" customFormat="1" ht="14.4">
      <c r="A244" s="695"/>
      <c r="B244" s="695"/>
      <c r="C244" s="693"/>
      <c r="D244" s="693"/>
      <c r="E244" s="693"/>
      <c r="F244" s="699"/>
      <c r="G244" s="695"/>
      <c r="H244" s="695"/>
      <c r="I244" s="695"/>
      <c r="J244" s="695"/>
      <c r="S244" s="695"/>
      <c r="T244" s="695"/>
      <c r="U244" s="695"/>
      <c r="V244" s="695"/>
      <c r="W244" s="695"/>
      <c r="X244" s="695"/>
      <c r="Y244" s="695"/>
      <c r="Z244" s="695"/>
      <c r="AA244" s="695"/>
      <c r="AB244" s="695"/>
      <c r="AC244" s="695"/>
      <c r="AD244" s="695"/>
      <c r="AE244" s="695"/>
      <c r="AF244" s="695"/>
      <c r="AG244" s="695"/>
      <c r="AH244" s="695"/>
      <c r="AI244" s="695"/>
      <c r="AJ244" s="695"/>
      <c r="AK244" s="695"/>
      <c r="AL244" s="695"/>
      <c r="AM244" s="695"/>
      <c r="AN244" s="695"/>
      <c r="AO244" s="695"/>
      <c r="AP244" s="695"/>
      <c r="AQ244" s="695"/>
      <c r="AR244" s="695"/>
      <c r="AS244" s="695"/>
      <c r="AT244" s="695"/>
      <c r="AU244" s="695"/>
      <c r="AV244" s="695"/>
      <c r="AW244" s="695"/>
      <c r="AX244" s="695"/>
      <c r="AY244" s="695"/>
      <c r="AZ244" s="695"/>
      <c r="BA244" s="695"/>
      <c r="BB244" s="695"/>
      <c r="BC244" s="695"/>
      <c r="BD244" s="695"/>
      <c r="BE244" s="695"/>
      <c r="BF244" s="695"/>
      <c r="BG244" s="695"/>
      <c r="BH244" s="695"/>
      <c r="BI244" s="695"/>
      <c r="BJ244" s="695"/>
      <c r="BK244" s="695"/>
      <c r="BL244" s="695"/>
      <c r="BM244" s="695"/>
      <c r="BN244" s="695"/>
      <c r="BO244" s="695"/>
      <c r="BP244" s="695"/>
      <c r="BQ244" s="695"/>
      <c r="BR244" s="695"/>
      <c r="BS244" s="695"/>
      <c r="BT244" s="695"/>
      <c r="BU244" s="695"/>
      <c r="BV244" s="695"/>
      <c r="BW244" s="695"/>
      <c r="BX244" s="695"/>
      <c r="BY244" s="695"/>
      <c r="BZ244" s="695"/>
      <c r="CA244" s="695"/>
      <c r="CB244" s="695"/>
      <c r="CC244" s="695"/>
      <c r="CD244" s="695"/>
      <c r="CE244" s="695"/>
      <c r="CF244" s="695"/>
      <c r="CG244" s="695"/>
      <c r="CH244" s="695"/>
      <c r="CI244" s="695"/>
      <c r="CJ244" s="695"/>
      <c r="CK244" s="695"/>
      <c r="CL244" s="695"/>
      <c r="CM244" s="695"/>
      <c r="CN244" s="695"/>
      <c r="CO244" s="695"/>
      <c r="CP244" s="695"/>
      <c r="CQ244" s="695"/>
      <c r="CR244" s="695"/>
      <c r="CS244" s="695"/>
      <c r="CT244" s="695"/>
      <c r="CU244" s="695"/>
      <c r="CV244" s="695"/>
      <c r="CW244" s="695"/>
      <c r="CX244" s="695"/>
      <c r="CY244" s="695"/>
      <c r="CZ244" s="695"/>
      <c r="DA244" s="695"/>
      <c r="DB244" s="695"/>
      <c r="DC244" s="695"/>
      <c r="DD244" s="695"/>
      <c r="DE244" s="695"/>
      <c r="DF244" s="695"/>
      <c r="DG244" s="695"/>
      <c r="DH244" s="695"/>
      <c r="DI244" s="695"/>
      <c r="DJ244" s="695"/>
      <c r="DK244" s="695"/>
      <c r="DL244" s="695"/>
      <c r="DM244" s="695"/>
      <c r="DN244" s="695"/>
      <c r="DO244" s="695"/>
      <c r="DP244" s="695"/>
      <c r="DQ244" s="695"/>
      <c r="DR244" s="695"/>
      <c r="DS244" s="695"/>
      <c r="DT244" s="695"/>
      <c r="DU244" s="695"/>
      <c r="DV244" s="695"/>
      <c r="DW244" s="695"/>
      <c r="DX244" s="695"/>
      <c r="DY244" s="695"/>
      <c r="DZ244" s="695"/>
      <c r="EA244" s="695"/>
      <c r="EB244" s="695"/>
      <c r="EC244" s="695"/>
      <c r="ED244" s="695"/>
      <c r="EE244" s="695"/>
      <c r="EF244" s="695"/>
      <c r="EG244" s="695"/>
      <c r="EH244" s="695"/>
      <c r="EI244" s="695"/>
      <c r="EJ244" s="695"/>
      <c r="EK244" s="695"/>
      <c r="EL244" s="695"/>
      <c r="EM244" s="695"/>
      <c r="EN244" s="695"/>
      <c r="EO244" s="695"/>
      <c r="EP244" s="695"/>
      <c r="EQ244" s="695"/>
      <c r="ER244" s="695"/>
      <c r="ES244" s="695"/>
      <c r="ET244" s="695"/>
      <c r="EU244" s="695"/>
      <c r="EV244" s="695"/>
      <c r="EW244" s="695"/>
      <c r="EX244" s="695"/>
      <c r="EY244" s="695"/>
      <c r="EZ244" s="695"/>
      <c r="FA244" s="695"/>
      <c r="FB244" s="695"/>
      <c r="FC244" s="695"/>
      <c r="FD244" s="695"/>
      <c r="FE244" s="695"/>
      <c r="FF244" s="695"/>
      <c r="FG244" s="695"/>
      <c r="FH244" s="695"/>
      <c r="FI244" s="695"/>
      <c r="FJ244" s="695"/>
      <c r="FK244" s="695"/>
      <c r="FL244" s="695"/>
      <c r="FM244" s="695"/>
      <c r="FN244" s="695"/>
      <c r="FO244" s="695"/>
      <c r="FP244" s="695"/>
      <c r="FQ244" s="695"/>
      <c r="FR244" s="695"/>
      <c r="FS244" s="695"/>
      <c r="FT244" s="695"/>
      <c r="FU244" s="695"/>
      <c r="FV244" s="695"/>
      <c r="FW244" s="695"/>
      <c r="FX244" s="695"/>
      <c r="FY244" s="695"/>
      <c r="FZ244" s="695"/>
      <c r="GA244" s="695"/>
      <c r="GB244" s="695"/>
      <c r="GC244" s="695"/>
      <c r="GD244" s="695"/>
      <c r="GE244" s="695"/>
      <c r="GF244" s="695"/>
      <c r="GG244" s="695"/>
      <c r="GH244" s="695"/>
      <c r="GI244" s="695"/>
      <c r="GJ244" s="695"/>
      <c r="GK244" s="695"/>
      <c r="GL244" s="695"/>
      <c r="GM244" s="695"/>
      <c r="GN244" s="695"/>
    </row>
    <row r="245" spans="1:196" s="35" customFormat="1" ht="14.4">
      <c r="A245" s="695"/>
      <c r="B245" s="695"/>
      <c r="C245" s="693"/>
      <c r="D245" s="693"/>
      <c r="E245" s="693"/>
      <c r="F245" s="699"/>
      <c r="G245" s="695"/>
      <c r="H245" s="695"/>
      <c r="I245" s="695"/>
      <c r="J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5"/>
      <c r="BX245" s="695"/>
      <c r="BY245" s="695"/>
      <c r="BZ245" s="695"/>
      <c r="CA245" s="695"/>
      <c r="CB245" s="695"/>
      <c r="CC245" s="695"/>
      <c r="CD245" s="695"/>
      <c r="CE245" s="695"/>
      <c r="CF245" s="695"/>
      <c r="CG245" s="695"/>
      <c r="CH245" s="695"/>
      <c r="CI245" s="695"/>
      <c r="CJ245" s="695"/>
      <c r="CK245" s="695"/>
      <c r="CL245" s="695"/>
      <c r="CM245" s="695"/>
      <c r="CN245" s="695"/>
      <c r="CO245" s="695"/>
      <c r="CP245" s="695"/>
      <c r="CQ245" s="695"/>
      <c r="CR245" s="695"/>
      <c r="CS245" s="695"/>
      <c r="CT245" s="695"/>
      <c r="CU245" s="695"/>
      <c r="CV245" s="695"/>
      <c r="CW245" s="695"/>
      <c r="CX245" s="695"/>
      <c r="CY245" s="695"/>
      <c r="CZ245" s="695"/>
      <c r="DA245" s="695"/>
      <c r="DB245" s="695"/>
      <c r="DC245" s="695"/>
      <c r="DD245" s="695"/>
      <c r="DE245" s="695"/>
      <c r="DF245" s="695"/>
      <c r="DG245" s="695"/>
      <c r="DH245" s="695"/>
      <c r="DI245" s="695"/>
      <c r="DJ245" s="695"/>
      <c r="DK245" s="695"/>
      <c r="DL245" s="695"/>
      <c r="DM245" s="695"/>
      <c r="DN245" s="695"/>
      <c r="DO245" s="695"/>
      <c r="DP245" s="695"/>
      <c r="DQ245" s="695"/>
      <c r="DR245" s="695"/>
      <c r="DS245" s="695"/>
      <c r="DT245" s="695"/>
      <c r="DU245" s="695"/>
      <c r="DV245" s="695"/>
      <c r="DW245" s="695"/>
      <c r="DX245" s="695"/>
      <c r="DY245" s="695"/>
      <c r="DZ245" s="695"/>
      <c r="EA245" s="695"/>
      <c r="EB245" s="695"/>
      <c r="EC245" s="695"/>
      <c r="ED245" s="695"/>
      <c r="EE245" s="695"/>
      <c r="EF245" s="695"/>
      <c r="EG245" s="695"/>
      <c r="EH245" s="695"/>
      <c r="EI245" s="695"/>
      <c r="EJ245" s="695"/>
      <c r="EK245" s="695"/>
      <c r="EL245" s="695"/>
      <c r="EM245" s="695"/>
      <c r="EN245" s="695"/>
      <c r="EO245" s="695"/>
      <c r="EP245" s="695"/>
      <c r="EQ245" s="695"/>
      <c r="ER245" s="695"/>
      <c r="ES245" s="695"/>
      <c r="ET245" s="695"/>
      <c r="EU245" s="695"/>
      <c r="EV245" s="695"/>
      <c r="EW245" s="695"/>
      <c r="EX245" s="695"/>
      <c r="EY245" s="695"/>
      <c r="EZ245" s="695"/>
      <c r="FA245" s="695"/>
      <c r="FB245" s="695"/>
      <c r="FC245" s="695"/>
      <c r="FD245" s="695"/>
      <c r="FE245" s="695"/>
      <c r="FF245" s="695"/>
      <c r="FG245" s="695"/>
      <c r="FH245" s="695"/>
      <c r="FI245" s="695"/>
      <c r="FJ245" s="695"/>
      <c r="FK245" s="695"/>
      <c r="FL245" s="695"/>
      <c r="FM245" s="695"/>
      <c r="FN245" s="695"/>
      <c r="FO245" s="695"/>
      <c r="FP245" s="695"/>
      <c r="FQ245" s="695"/>
      <c r="FR245" s="695"/>
      <c r="FS245" s="695"/>
      <c r="FT245" s="695"/>
      <c r="FU245" s="695"/>
      <c r="FV245" s="695"/>
      <c r="FW245" s="695"/>
      <c r="FX245" s="695"/>
      <c r="FY245" s="695"/>
      <c r="FZ245" s="695"/>
      <c r="GA245" s="695"/>
      <c r="GB245" s="695"/>
      <c r="GC245" s="695"/>
      <c r="GD245" s="695"/>
      <c r="GE245" s="695"/>
      <c r="GF245" s="695"/>
      <c r="GG245" s="695"/>
      <c r="GH245" s="695"/>
      <c r="GI245" s="695"/>
      <c r="GJ245" s="695"/>
      <c r="GK245" s="695"/>
      <c r="GL245" s="695"/>
      <c r="GM245" s="695"/>
      <c r="GN245" s="695"/>
    </row>
    <row r="246" spans="1:196" s="35" customFormat="1" ht="14.4">
      <c r="A246" s="695"/>
      <c r="B246" s="695"/>
      <c r="C246" s="693"/>
      <c r="D246" s="693"/>
      <c r="E246" s="693"/>
      <c r="F246" s="699"/>
      <c r="G246" s="695"/>
      <c r="H246" s="695"/>
      <c r="I246" s="695"/>
      <c r="J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c r="CI246" s="695"/>
      <c r="CJ246" s="695"/>
      <c r="CK246" s="695"/>
      <c r="CL246" s="695"/>
      <c r="CM246" s="695"/>
      <c r="CN246" s="695"/>
      <c r="CO246" s="695"/>
      <c r="CP246" s="695"/>
      <c r="CQ246" s="695"/>
      <c r="CR246" s="695"/>
      <c r="CS246" s="695"/>
      <c r="CT246" s="695"/>
      <c r="CU246" s="695"/>
      <c r="CV246" s="695"/>
      <c r="CW246" s="695"/>
      <c r="CX246" s="695"/>
      <c r="CY246" s="695"/>
      <c r="CZ246" s="695"/>
      <c r="DA246" s="695"/>
      <c r="DB246" s="695"/>
      <c r="DC246" s="695"/>
      <c r="DD246" s="695"/>
      <c r="DE246" s="695"/>
      <c r="DF246" s="695"/>
      <c r="DG246" s="695"/>
      <c r="DH246" s="695"/>
      <c r="DI246" s="695"/>
      <c r="DJ246" s="695"/>
      <c r="DK246" s="695"/>
      <c r="DL246" s="695"/>
      <c r="DM246" s="695"/>
      <c r="DN246" s="695"/>
      <c r="DO246" s="695"/>
      <c r="DP246" s="695"/>
      <c r="DQ246" s="695"/>
      <c r="DR246" s="695"/>
      <c r="DS246" s="695"/>
      <c r="DT246" s="695"/>
      <c r="DU246" s="695"/>
      <c r="DV246" s="695"/>
      <c r="DW246" s="695"/>
      <c r="DX246" s="695"/>
      <c r="DY246" s="695"/>
      <c r="DZ246" s="695"/>
      <c r="EA246" s="695"/>
      <c r="EB246" s="695"/>
      <c r="EC246" s="695"/>
      <c r="ED246" s="695"/>
      <c r="EE246" s="695"/>
      <c r="EF246" s="695"/>
      <c r="EG246" s="695"/>
      <c r="EH246" s="695"/>
      <c r="EI246" s="695"/>
      <c r="EJ246" s="695"/>
      <c r="EK246" s="695"/>
      <c r="EL246" s="695"/>
      <c r="EM246" s="695"/>
      <c r="EN246" s="695"/>
      <c r="EO246" s="695"/>
      <c r="EP246" s="695"/>
      <c r="EQ246" s="695"/>
      <c r="ER246" s="695"/>
      <c r="ES246" s="695"/>
      <c r="ET246" s="695"/>
      <c r="EU246" s="695"/>
      <c r="EV246" s="695"/>
      <c r="EW246" s="695"/>
      <c r="EX246" s="695"/>
      <c r="EY246" s="695"/>
      <c r="EZ246" s="695"/>
      <c r="FA246" s="695"/>
      <c r="FB246" s="695"/>
      <c r="FC246" s="695"/>
      <c r="FD246" s="695"/>
      <c r="FE246" s="695"/>
      <c r="FF246" s="695"/>
      <c r="FG246" s="695"/>
      <c r="FH246" s="695"/>
      <c r="FI246" s="695"/>
      <c r="FJ246" s="695"/>
      <c r="FK246" s="695"/>
      <c r="FL246" s="695"/>
      <c r="FM246" s="695"/>
      <c r="FN246" s="695"/>
      <c r="FO246" s="695"/>
      <c r="FP246" s="695"/>
      <c r="FQ246" s="695"/>
      <c r="FR246" s="695"/>
      <c r="FS246" s="695"/>
      <c r="FT246" s="695"/>
      <c r="FU246" s="695"/>
      <c r="FV246" s="695"/>
      <c r="FW246" s="695"/>
      <c r="FX246" s="695"/>
      <c r="FY246" s="695"/>
      <c r="FZ246" s="695"/>
      <c r="GA246" s="695"/>
      <c r="GB246" s="695"/>
      <c r="GC246" s="695"/>
      <c r="GD246" s="695"/>
      <c r="GE246" s="695"/>
      <c r="GF246" s="695"/>
      <c r="GG246" s="695"/>
      <c r="GH246" s="695"/>
      <c r="GI246" s="695"/>
      <c r="GJ246" s="695"/>
      <c r="GK246" s="695"/>
      <c r="GL246" s="695"/>
      <c r="GM246" s="695"/>
      <c r="GN246" s="695"/>
    </row>
    <row r="247" spans="1:196" s="35" customFormat="1" ht="14.4">
      <c r="A247" s="695"/>
      <c r="B247" s="695"/>
      <c r="C247" s="693"/>
      <c r="D247" s="693"/>
      <c r="E247" s="693"/>
      <c r="F247" s="699"/>
      <c r="G247" s="695"/>
      <c r="H247" s="695"/>
      <c r="I247" s="695"/>
      <c r="J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c r="CI247" s="695"/>
      <c r="CJ247" s="695"/>
      <c r="CK247" s="695"/>
      <c r="CL247" s="695"/>
      <c r="CM247" s="695"/>
      <c r="CN247" s="695"/>
      <c r="CO247" s="695"/>
      <c r="CP247" s="695"/>
      <c r="CQ247" s="695"/>
      <c r="CR247" s="695"/>
      <c r="CS247" s="695"/>
      <c r="CT247" s="695"/>
      <c r="CU247" s="695"/>
      <c r="CV247" s="695"/>
      <c r="CW247" s="695"/>
      <c r="CX247" s="695"/>
      <c r="CY247" s="695"/>
      <c r="CZ247" s="695"/>
      <c r="DA247" s="695"/>
      <c r="DB247" s="695"/>
      <c r="DC247" s="695"/>
      <c r="DD247" s="695"/>
      <c r="DE247" s="695"/>
      <c r="DF247" s="695"/>
      <c r="DG247" s="695"/>
      <c r="DH247" s="695"/>
      <c r="DI247" s="695"/>
      <c r="DJ247" s="695"/>
      <c r="DK247" s="695"/>
      <c r="DL247" s="695"/>
      <c r="DM247" s="695"/>
      <c r="DN247" s="695"/>
      <c r="DO247" s="695"/>
      <c r="DP247" s="695"/>
      <c r="DQ247" s="695"/>
      <c r="DR247" s="695"/>
      <c r="DS247" s="695"/>
      <c r="DT247" s="695"/>
      <c r="DU247" s="695"/>
      <c r="DV247" s="695"/>
      <c r="DW247" s="695"/>
      <c r="DX247" s="695"/>
      <c r="DY247" s="695"/>
      <c r="DZ247" s="695"/>
      <c r="EA247" s="695"/>
      <c r="EB247" s="695"/>
      <c r="EC247" s="695"/>
      <c r="ED247" s="695"/>
      <c r="EE247" s="695"/>
      <c r="EF247" s="695"/>
      <c r="EG247" s="695"/>
      <c r="EH247" s="695"/>
      <c r="EI247" s="695"/>
      <c r="EJ247" s="695"/>
      <c r="EK247" s="695"/>
      <c r="EL247" s="695"/>
      <c r="EM247" s="695"/>
      <c r="EN247" s="695"/>
      <c r="EO247" s="695"/>
      <c r="EP247" s="695"/>
      <c r="EQ247" s="695"/>
      <c r="ER247" s="695"/>
      <c r="ES247" s="695"/>
      <c r="ET247" s="695"/>
      <c r="EU247" s="695"/>
      <c r="EV247" s="695"/>
      <c r="EW247" s="695"/>
      <c r="EX247" s="695"/>
      <c r="EY247" s="695"/>
      <c r="EZ247" s="695"/>
      <c r="FA247" s="695"/>
      <c r="FB247" s="695"/>
      <c r="FC247" s="695"/>
      <c r="FD247" s="695"/>
      <c r="FE247" s="695"/>
      <c r="FF247" s="695"/>
      <c r="FG247" s="695"/>
      <c r="FH247" s="695"/>
      <c r="FI247" s="695"/>
      <c r="FJ247" s="695"/>
      <c r="FK247" s="695"/>
      <c r="FL247" s="695"/>
      <c r="FM247" s="695"/>
      <c r="FN247" s="695"/>
      <c r="FO247" s="695"/>
      <c r="FP247" s="695"/>
      <c r="FQ247" s="695"/>
      <c r="FR247" s="695"/>
      <c r="FS247" s="695"/>
      <c r="FT247" s="695"/>
      <c r="FU247" s="695"/>
      <c r="FV247" s="695"/>
      <c r="FW247" s="695"/>
      <c r="FX247" s="695"/>
      <c r="FY247" s="695"/>
      <c r="FZ247" s="695"/>
      <c r="GA247" s="695"/>
      <c r="GB247" s="695"/>
      <c r="GC247" s="695"/>
      <c r="GD247" s="695"/>
      <c r="GE247" s="695"/>
      <c r="GF247" s="695"/>
      <c r="GG247" s="695"/>
      <c r="GH247" s="695"/>
      <c r="GI247" s="695"/>
      <c r="GJ247" s="695"/>
      <c r="GK247" s="695"/>
      <c r="GL247" s="695"/>
      <c r="GM247" s="695"/>
      <c r="GN247" s="695"/>
    </row>
    <row r="248" spans="1:196" s="35" customFormat="1" ht="14.4">
      <c r="A248" s="695"/>
      <c r="B248" s="695"/>
      <c r="C248" s="693"/>
      <c r="D248" s="693"/>
      <c r="E248" s="693"/>
      <c r="F248" s="699"/>
      <c r="G248" s="695"/>
      <c r="H248" s="695"/>
      <c r="I248" s="695"/>
      <c r="J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c r="CI248" s="695"/>
      <c r="CJ248" s="695"/>
      <c r="CK248" s="695"/>
      <c r="CL248" s="695"/>
      <c r="CM248" s="695"/>
      <c r="CN248" s="695"/>
      <c r="CO248" s="695"/>
      <c r="CP248" s="695"/>
      <c r="CQ248" s="695"/>
      <c r="CR248" s="695"/>
      <c r="CS248" s="695"/>
      <c r="CT248" s="695"/>
      <c r="CU248" s="695"/>
      <c r="CV248" s="695"/>
      <c r="CW248" s="695"/>
      <c r="CX248" s="695"/>
      <c r="CY248" s="695"/>
      <c r="CZ248" s="695"/>
      <c r="DA248" s="695"/>
      <c r="DB248" s="695"/>
      <c r="DC248" s="695"/>
      <c r="DD248" s="695"/>
      <c r="DE248" s="695"/>
      <c r="DF248" s="695"/>
      <c r="DG248" s="695"/>
      <c r="DH248" s="695"/>
      <c r="DI248" s="695"/>
      <c r="DJ248" s="695"/>
      <c r="DK248" s="695"/>
      <c r="DL248" s="695"/>
      <c r="DM248" s="695"/>
      <c r="DN248" s="695"/>
      <c r="DO248" s="695"/>
      <c r="DP248" s="695"/>
      <c r="DQ248" s="695"/>
      <c r="DR248" s="695"/>
      <c r="DS248" s="695"/>
      <c r="DT248" s="695"/>
      <c r="DU248" s="695"/>
      <c r="DV248" s="695"/>
      <c r="DW248" s="695"/>
      <c r="DX248" s="695"/>
      <c r="DY248" s="695"/>
      <c r="DZ248" s="695"/>
      <c r="EA248" s="695"/>
      <c r="EB248" s="695"/>
      <c r="EC248" s="695"/>
      <c r="ED248" s="695"/>
      <c r="EE248" s="695"/>
      <c r="EF248" s="695"/>
      <c r="EG248" s="695"/>
      <c r="EH248" s="695"/>
      <c r="EI248" s="695"/>
      <c r="EJ248" s="695"/>
      <c r="EK248" s="695"/>
      <c r="EL248" s="695"/>
      <c r="EM248" s="695"/>
      <c r="EN248" s="695"/>
      <c r="EO248" s="695"/>
      <c r="EP248" s="695"/>
      <c r="EQ248" s="695"/>
      <c r="ER248" s="695"/>
      <c r="ES248" s="695"/>
      <c r="ET248" s="695"/>
      <c r="EU248" s="695"/>
      <c r="EV248" s="695"/>
      <c r="EW248" s="695"/>
      <c r="EX248" s="695"/>
      <c r="EY248" s="695"/>
      <c r="EZ248" s="695"/>
      <c r="FA248" s="695"/>
      <c r="FB248" s="695"/>
      <c r="FC248" s="695"/>
      <c r="FD248" s="695"/>
      <c r="FE248" s="695"/>
      <c r="FF248" s="695"/>
      <c r="FG248" s="695"/>
      <c r="FH248" s="695"/>
      <c r="FI248" s="695"/>
      <c r="FJ248" s="695"/>
      <c r="FK248" s="695"/>
      <c r="FL248" s="695"/>
      <c r="FM248" s="695"/>
      <c r="FN248" s="695"/>
      <c r="FO248" s="695"/>
      <c r="FP248" s="695"/>
      <c r="FQ248" s="695"/>
      <c r="FR248" s="695"/>
      <c r="FS248" s="695"/>
      <c r="FT248" s="695"/>
      <c r="FU248" s="695"/>
      <c r="FV248" s="695"/>
      <c r="FW248" s="695"/>
      <c r="FX248" s="695"/>
      <c r="FY248" s="695"/>
      <c r="FZ248" s="695"/>
      <c r="GA248" s="695"/>
      <c r="GB248" s="695"/>
      <c r="GC248" s="695"/>
      <c r="GD248" s="695"/>
      <c r="GE248" s="695"/>
      <c r="GF248" s="695"/>
      <c r="GG248" s="695"/>
      <c r="GH248" s="695"/>
      <c r="GI248" s="695"/>
      <c r="GJ248" s="695"/>
      <c r="GK248" s="695"/>
      <c r="GL248" s="695"/>
      <c r="GM248" s="695"/>
      <c r="GN248" s="695"/>
    </row>
    <row r="249" spans="1:196" s="35" customFormat="1" ht="14.4">
      <c r="A249" s="695"/>
      <c r="B249" s="695"/>
      <c r="C249" s="693"/>
      <c r="D249" s="693"/>
      <c r="E249" s="693"/>
      <c r="F249" s="699"/>
      <c r="G249" s="695"/>
      <c r="H249" s="695"/>
      <c r="I249" s="695"/>
      <c r="J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c r="CI249" s="695"/>
      <c r="CJ249" s="695"/>
      <c r="CK249" s="695"/>
      <c r="CL249" s="695"/>
      <c r="CM249" s="695"/>
      <c r="CN249" s="695"/>
      <c r="CO249" s="695"/>
      <c r="CP249" s="695"/>
      <c r="CQ249" s="695"/>
      <c r="CR249" s="695"/>
      <c r="CS249" s="695"/>
      <c r="CT249" s="695"/>
      <c r="CU249" s="695"/>
      <c r="CV249" s="695"/>
      <c r="CW249" s="695"/>
      <c r="CX249" s="695"/>
      <c r="CY249" s="695"/>
      <c r="CZ249" s="695"/>
      <c r="DA249" s="695"/>
      <c r="DB249" s="695"/>
      <c r="DC249" s="695"/>
      <c r="DD249" s="695"/>
      <c r="DE249" s="695"/>
      <c r="DF249" s="695"/>
      <c r="DG249" s="695"/>
      <c r="DH249" s="695"/>
      <c r="DI249" s="695"/>
      <c r="DJ249" s="695"/>
      <c r="DK249" s="695"/>
      <c r="DL249" s="695"/>
      <c r="DM249" s="695"/>
      <c r="DN249" s="695"/>
      <c r="DO249" s="695"/>
      <c r="DP249" s="695"/>
      <c r="DQ249" s="695"/>
      <c r="DR249" s="695"/>
      <c r="DS249" s="695"/>
      <c r="DT249" s="695"/>
      <c r="DU249" s="695"/>
      <c r="DV249" s="695"/>
      <c r="DW249" s="695"/>
      <c r="DX249" s="695"/>
      <c r="DY249" s="695"/>
      <c r="DZ249" s="695"/>
      <c r="EA249" s="695"/>
      <c r="EB249" s="695"/>
      <c r="EC249" s="695"/>
      <c r="ED249" s="695"/>
      <c r="EE249" s="695"/>
      <c r="EF249" s="695"/>
      <c r="EG249" s="695"/>
      <c r="EH249" s="695"/>
      <c r="EI249" s="695"/>
      <c r="EJ249" s="695"/>
      <c r="EK249" s="695"/>
      <c r="EL249" s="695"/>
      <c r="EM249" s="695"/>
      <c r="EN249" s="695"/>
      <c r="EO249" s="695"/>
      <c r="EP249" s="695"/>
      <c r="EQ249" s="695"/>
      <c r="ER249" s="695"/>
      <c r="ES249" s="695"/>
      <c r="ET249" s="695"/>
      <c r="EU249" s="695"/>
      <c r="EV249" s="695"/>
      <c r="EW249" s="695"/>
      <c r="EX249" s="695"/>
      <c r="EY249" s="695"/>
      <c r="EZ249" s="695"/>
      <c r="FA249" s="695"/>
      <c r="FB249" s="695"/>
      <c r="FC249" s="695"/>
      <c r="FD249" s="695"/>
      <c r="FE249" s="695"/>
      <c r="FF249" s="695"/>
      <c r="FG249" s="695"/>
      <c r="FH249" s="695"/>
      <c r="FI249" s="695"/>
      <c r="FJ249" s="695"/>
      <c r="FK249" s="695"/>
      <c r="FL249" s="695"/>
      <c r="FM249" s="695"/>
      <c r="FN249" s="695"/>
      <c r="FO249" s="695"/>
      <c r="FP249" s="695"/>
      <c r="FQ249" s="695"/>
      <c r="FR249" s="695"/>
      <c r="FS249" s="695"/>
      <c r="FT249" s="695"/>
      <c r="FU249" s="695"/>
      <c r="FV249" s="695"/>
      <c r="FW249" s="695"/>
      <c r="FX249" s="695"/>
      <c r="FY249" s="695"/>
      <c r="FZ249" s="695"/>
      <c r="GA249" s="695"/>
      <c r="GB249" s="695"/>
      <c r="GC249" s="695"/>
      <c r="GD249" s="695"/>
      <c r="GE249" s="695"/>
      <c r="GF249" s="695"/>
      <c r="GG249" s="695"/>
      <c r="GH249" s="695"/>
      <c r="GI249" s="695"/>
      <c r="GJ249" s="695"/>
      <c r="GK249" s="695"/>
      <c r="GL249" s="695"/>
      <c r="GM249" s="695"/>
      <c r="GN249" s="695"/>
    </row>
    <row r="250" spans="1:196" s="35" customFormat="1" ht="14.4">
      <c r="A250" s="695"/>
      <c r="B250" s="695"/>
      <c r="C250" s="693"/>
      <c r="D250" s="693"/>
      <c r="E250" s="693"/>
      <c r="F250" s="699"/>
      <c r="G250" s="695"/>
      <c r="H250" s="695"/>
      <c r="I250" s="695"/>
      <c r="J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c r="CI250" s="695"/>
      <c r="CJ250" s="695"/>
      <c r="CK250" s="695"/>
      <c r="CL250" s="695"/>
      <c r="CM250" s="695"/>
      <c r="CN250" s="695"/>
      <c r="CO250" s="695"/>
      <c r="CP250" s="695"/>
      <c r="CQ250" s="695"/>
      <c r="CR250" s="695"/>
      <c r="CS250" s="695"/>
      <c r="CT250" s="695"/>
      <c r="CU250" s="695"/>
      <c r="CV250" s="695"/>
      <c r="CW250" s="695"/>
      <c r="CX250" s="695"/>
      <c r="CY250" s="695"/>
      <c r="CZ250" s="695"/>
      <c r="DA250" s="695"/>
      <c r="DB250" s="695"/>
      <c r="DC250" s="695"/>
      <c r="DD250" s="695"/>
      <c r="DE250" s="695"/>
      <c r="DF250" s="695"/>
      <c r="DG250" s="695"/>
      <c r="DH250" s="695"/>
      <c r="DI250" s="695"/>
      <c r="DJ250" s="695"/>
      <c r="DK250" s="695"/>
      <c r="DL250" s="695"/>
      <c r="DM250" s="695"/>
      <c r="DN250" s="695"/>
      <c r="DO250" s="695"/>
      <c r="DP250" s="695"/>
      <c r="DQ250" s="695"/>
      <c r="DR250" s="695"/>
      <c r="DS250" s="695"/>
      <c r="DT250" s="695"/>
      <c r="DU250" s="695"/>
      <c r="DV250" s="695"/>
      <c r="DW250" s="695"/>
      <c r="DX250" s="695"/>
      <c r="DY250" s="695"/>
      <c r="DZ250" s="695"/>
      <c r="EA250" s="695"/>
      <c r="EB250" s="695"/>
      <c r="EC250" s="695"/>
      <c r="ED250" s="695"/>
      <c r="EE250" s="695"/>
      <c r="EF250" s="695"/>
      <c r="EG250" s="695"/>
      <c r="EH250" s="695"/>
      <c r="EI250" s="695"/>
      <c r="EJ250" s="695"/>
      <c r="EK250" s="695"/>
      <c r="EL250" s="695"/>
      <c r="EM250" s="695"/>
      <c r="EN250" s="695"/>
      <c r="EO250" s="695"/>
      <c r="EP250" s="695"/>
      <c r="EQ250" s="695"/>
      <c r="ER250" s="695"/>
      <c r="ES250" s="695"/>
      <c r="ET250" s="695"/>
      <c r="EU250" s="695"/>
      <c r="EV250" s="695"/>
      <c r="EW250" s="695"/>
      <c r="EX250" s="695"/>
      <c r="EY250" s="695"/>
      <c r="EZ250" s="695"/>
      <c r="FA250" s="695"/>
      <c r="FB250" s="695"/>
      <c r="FC250" s="695"/>
      <c r="FD250" s="695"/>
      <c r="FE250" s="695"/>
      <c r="FF250" s="695"/>
      <c r="FG250" s="695"/>
      <c r="FH250" s="695"/>
      <c r="FI250" s="695"/>
      <c r="FJ250" s="695"/>
      <c r="FK250" s="695"/>
      <c r="FL250" s="695"/>
      <c r="FM250" s="695"/>
      <c r="FN250" s="695"/>
      <c r="FO250" s="695"/>
      <c r="FP250" s="695"/>
      <c r="FQ250" s="695"/>
      <c r="FR250" s="695"/>
      <c r="FS250" s="695"/>
      <c r="FT250" s="695"/>
      <c r="FU250" s="695"/>
      <c r="FV250" s="695"/>
      <c r="FW250" s="695"/>
      <c r="FX250" s="695"/>
      <c r="FY250" s="695"/>
      <c r="FZ250" s="695"/>
      <c r="GA250" s="695"/>
      <c r="GB250" s="695"/>
      <c r="GC250" s="695"/>
      <c r="GD250" s="695"/>
      <c r="GE250" s="695"/>
      <c r="GF250" s="695"/>
      <c r="GG250" s="695"/>
      <c r="GH250" s="695"/>
      <c r="GI250" s="695"/>
      <c r="GJ250" s="695"/>
      <c r="GK250" s="695"/>
      <c r="GL250" s="695"/>
      <c r="GM250" s="695"/>
      <c r="GN250" s="695"/>
    </row>
    <row r="251" spans="1:196" s="35" customFormat="1" ht="14.4">
      <c r="A251" s="695"/>
      <c r="B251" s="695"/>
      <c r="C251" s="693"/>
      <c r="D251" s="693"/>
      <c r="E251" s="693"/>
      <c r="F251" s="699"/>
      <c r="G251" s="695"/>
      <c r="H251" s="695"/>
      <c r="I251" s="695"/>
      <c r="J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c r="CI251" s="695"/>
      <c r="CJ251" s="695"/>
      <c r="CK251" s="695"/>
      <c r="CL251" s="695"/>
      <c r="CM251" s="695"/>
      <c r="CN251" s="695"/>
      <c r="CO251" s="695"/>
      <c r="CP251" s="695"/>
      <c r="CQ251" s="695"/>
      <c r="CR251" s="695"/>
      <c r="CS251" s="695"/>
      <c r="CT251" s="695"/>
      <c r="CU251" s="695"/>
      <c r="CV251" s="695"/>
      <c r="CW251" s="695"/>
      <c r="CX251" s="695"/>
      <c r="CY251" s="695"/>
      <c r="CZ251" s="695"/>
      <c r="DA251" s="695"/>
      <c r="DB251" s="695"/>
      <c r="DC251" s="695"/>
      <c r="DD251" s="695"/>
      <c r="DE251" s="695"/>
      <c r="DF251" s="695"/>
      <c r="DG251" s="695"/>
      <c r="DH251" s="695"/>
      <c r="DI251" s="695"/>
      <c r="DJ251" s="695"/>
      <c r="DK251" s="695"/>
      <c r="DL251" s="695"/>
      <c r="DM251" s="695"/>
      <c r="DN251" s="695"/>
      <c r="DO251" s="695"/>
      <c r="DP251" s="695"/>
      <c r="DQ251" s="695"/>
      <c r="DR251" s="695"/>
      <c r="DS251" s="695"/>
      <c r="DT251" s="695"/>
      <c r="DU251" s="695"/>
      <c r="DV251" s="695"/>
      <c r="DW251" s="695"/>
      <c r="DX251" s="695"/>
      <c r="DY251" s="695"/>
      <c r="DZ251" s="695"/>
      <c r="EA251" s="695"/>
      <c r="EB251" s="695"/>
      <c r="EC251" s="695"/>
      <c r="ED251" s="695"/>
      <c r="EE251" s="695"/>
      <c r="EF251" s="695"/>
      <c r="EG251" s="695"/>
      <c r="EH251" s="695"/>
      <c r="EI251" s="695"/>
      <c r="EJ251" s="695"/>
      <c r="EK251" s="695"/>
      <c r="EL251" s="695"/>
      <c r="EM251" s="695"/>
      <c r="EN251" s="695"/>
      <c r="EO251" s="695"/>
      <c r="EP251" s="695"/>
      <c r="EQ251" s="695"/>
      <c r="ER251" s="695"/>
      <c r="ES251" s="695"/>
      <c r="ET251" s="695"/>
      <c r="EU251" s="695"/>
      <c r="EV251" s="695"/>
      <c r="EW251" s="695"/>
      <c r="EX251" s="695"/>
      <c r="EY251" s="695"/>
      <c r="EZ251" s="695"/>
      <c r="FA251" s="695"/>
      <c r="FB251" s="695"/>
      <c r="FC251" s="695"/>
      <c r="FD251" s="695"/>
      <c r="FE251" s="695"/>
      <c r="FF251" s="695"/>
      <c r="FG251" s="695"/>
      <c r="FH251" s="695"/>
      <c r="FI251" s="695"/>
      <c r="FJ251" s="695"/>
      <c r="FK251" s="695"/>
      <c r="FL251" s="695"/>
      <c r="FM251" s="695"/>
      <c r="FN251" s="695"/>
      <c r="FO251" s="695"/>
      <c r="FP251" s="695"/>
      <c r="FQ251" s="695"/>
      <c r="FR251" s="695"/>
      <c r="FS251" s="695"/>
      <c r="FT251" s="695"/>
      <c r="FU251" s="695"/>
      <c r="FV251" s="695"/>
      <c r="FW251" s="695"/>
      <c r="FX251" s="695"/>
      <c r="FY251" s="695"/>
      <c r="FZ251" s="695"/>
      <c r="GA251" s="695"/>
      <c r="GB251" s="695"/>
      <c r="GC251" s="695"/>
      <c r="GD251" s="695"/>
      <c r="GE251" s="695"/>
      <c r="GF251" s="695"/>
      <c r="GG251" s="695"/>
      <c r="GH251" s="695"/>
      <c r="GI251" s="695"/>
      <c r="GJ251" s="695"/>
      <c r="GK251" s="695"/>
      <c r="GL251" s="695"/>
      <c r="GM251" s="695"/>
      <c r="GN251" s="695"/>
    </row>
    <row r="252" spans="1:196" s="35" customFormat="1" ht="14.4">
      <c r="A252" s="695"/>
      <c r="B252" s="695"/>
      <c r="C252" s="693"/>
      <c r="D252" s="693"/>
      <c r="E252" s="693"/>
      <c r="F252" s="699"/>
      <c r="G252" s="695"/>
      <c r="H252" s="695"/>
      <c r="I252" s="695"/>
      <c r="J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c r="CI252" s="695"/>
      <c r="CJ252" s="695"/>
      <c r="CK252" s="695"/>
      <c r="CL252" s="695"/>
      <c r="CM252" s="695"/>
      <c r="CN252" s="695"/>
      <c r="CO252" s="695"/>
      <c r="CP252" s="695"/>
      <c r="CQ252" s="695"/>
      <c r="CR252" s="695"/>
      <c r="CS252" s="695"/>
      <c r="CT252" s="695"/>
      <c r="CU252" s="695"/>
      <c r="CV252" s="695"/>
      <c r="CW252" s="695"/>
      <c r="CX252" s="695"/>
      <c r="CY252" s="695"/>
      <c r="CZ252" s="695"/>
      <c r="DA252" s="695"/>
      <c r="DB252" s="695"/>
      <c r="DC252" s="695"/>
      <c r="DD252" s="695"/>
      <c r="DE252" s="695"/>
      <c r="DF252" s="695"/>
      <c r="DG252" s="695"/>
      <c r="DH252" s="695"/>
      <c r="DI252" s="695"/>
      <c r="DJ252" s="695"/>
      <c r="DK252" s="695"/>
      <c r="DL252" s="695"/>
      <c r="DM252" s="695"/>
      <c r="DN252" s="695"/>
      <c r="DO252" s="695"/>
      <c r="DP252" s="695"/>
      <c r="DQ252" s="695"/>
      <c r="DR252" s="695"/>
      <c r="DS252" s="695"/>
      <c r="DT252" s="695"/>
      <c r="DU252" s="695"/>
      <c r="DV252" s="695"/>
      <c r="DW252" s="695"/>
      <c r="DX252" s="695"/>
      <c r="DY252" s="695"/>
      <c r="DZ252" s="695"/>
      <c r="EA252" s="695"/>
      <c r="EB252" s="695"/>
      <c r="EC252" s="695"/>
      <c r="ED252" s="695"/>
      <c r="EE252" s="695"/>
      <c r="EF252" s="695"/>
      <c r="EG252" s="695"/>
      <c r="EH252" s="695"/>
      <c r="EI252" s="695"/>
      <c r="EJ252" s="695"/>
      <c r="EK252" s="695"/>
      <c r="EL252" s="695"/>
      <c r="EM252" s="695"/>
      <c r="EN252" s="695"/>
      <c r="EO252" s="695"/>
      <c r="EP252" s="695"/>
      <c r="EQ252" s="695"/>
      <c r="ER252" s="695"/>
      <c r="ES252" s="695"/>
      <c r="ET252" s="695"/>
      <c r="EU252" s="695"/>
      <c r="EV252" s="695"/>
      <c r="EW252" s="695"/>
      <c r="EX252" s="695"/>
      <c r="EY252" s="695"/>
      <c r="EZ252" s="695"/>
      <c r="FA252" s="695"/>
      <c r="FB252" s="695"/>
      <c r="FC252" s="695"/>
      <c r="FD252" s="695"/>
      <c r="FE252" s="695"/>
      <c r="FF252" s="695"/>
      <c r="FG252" s="695"/>
      <c r="FH252" s="695"/>
      <c r="FI252" s="695"/>
      <c r="FJ252" s="695"/>
      <c r="FK252" s="695"/>
      <c r="FL252" s="695"/>
      <c r="FM252" s="695"/>
      <c r="FN252" s="695"/>
      <c r="FO252" s="695"/>
      <c r="FP252" s="695"/>
      <c r="FQ252" s="695"/>
      <c r="FR252" s="695"/>
      <c r="FS252" s="695"/>
      <c r="FT252" s="695"/>
      <c r="FU252" s="695"/>
      <c r="FV252" s="695"/>
      <c r="FW252" s="695"/>
      <c r="FX252" s="695"/>
      <c r="FY252" s="695"/>
      <c r="FZ252" s="695"/>
      <c r="GA252" s="695"/>
      <c r="GB252" s="695"/>
      <c r="GC252" s="695"/>
      <c r="GD252" s="695"/>
      <c r="GE252" s="695"/>
      <c r="GF252" s="695"/>
      <c r="GG252" s="695"/>
      <c r="GH252" s="695"/>
      <c r="GI252" s="695"/>
      <c r="GJ252" s="695"/>
      <c r="GK252" s="695"/>
      <c r="GL252" s="695"/>
      <c r="GM252" s="695"/>
      <c r="GN252" s="695"/>
    </row>
    <row r="253" spans="1:196" s="35" customFormat="1" ht="14.4">
      <c r="A253" s="695"/>
      <c r="B253" s="695"/>
      <c r="C253" s="693"/>
      <c r="D253" s="693"/>
      <c r="E253" s="693"/>
      <c r="F253" s="699"/>
      <c r="G253" s="695"/>
      <c r="H253" s="695"/>
      <c r="I253" s="695"/>
      <c r="J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c r="CI253" s="695"/>
      <c r="CJ253" s="695"/>
      <c r="CK253" s="695"/>
      <c r="CL253" s="695"/>
      <c r="CM253" s="695"/>
      <c r="CN253" s="695"/>
      <c r="CO253" s="695"/>
      <c r="CP253" s="695"/>
      <c r="CQ253" s="695"/>
      <c r="CR253" s="695"/>
      <c r="CS253" s="695"/>
      <c r="CT253" s="695"/>
      <c r="CU253" s="695"/>
      <c r="CV253" s="695"/>
      <c r="CW253" s="695"/>
      <c r="CX253" s="695"/>
      <c r="CY253" s="695"/>
      <c r="CZ253" s="695"/>
      <c r="DA253" s="695"/>
      <c r="DB253" s="695"/>
      <c r="DC253" s="695"/>
      <c r="DD253" s="695"/>
      <c r="DE253" s="695"/>
      <c r="DF253" s="695"/>
      <c r="DG253" s="695"/>
      <c r="DH253" s="695"/>
      <c r="DI253" s="695"/>
      <c r="DJ253" s="695"/>
      <c r="DK253" s="695"/>
      <c r="DL253" s="695"/>
      <c r="DM253" s="695"/>
      <c r="DN253" s="695"/>
      <c r="DO253" s="695"/>
      <c r="DP253" s="695"/>
      <c r="DQ253" s="695"/>
      <c r="DR253" s="695"/>
      <c r="DS253" s="695"/>
      <c r="DT253" s="695"/>
      <c r="DU253" s="695"/>
      <c r="DV253" s="695"/>
      <c r="DW253" s="695"/>
      <c r="DX253" s="695"/>
      <c r="DY253" s="695"/>
      <c r="DZ253" s="695"/>
      <c r="EA253" s="695"/>
      <c r="EB253" s="695"/>
      <c r="EC253" s="695"/>
      <c r="ED253" s="695"/>
      <c r="EE253" s="695"/>
      <c r="EF253" s="695"/>
      <c r="EG253" s="695"/>
      <c r="EH253" s="695"/>
      <c r="EI253" s="695"/>
      <c r="EJ253" s="695"/>
      <c r="EK253" s="695"/>
      <c r="EL253" s="695"/>
      <c r="EM253" s="695"/>
      <c r="EN253" s="695"/>
      <c r="EO253" s="695"/>
      <c r="EP253" s="695"/>
      <c r="EQ253" s="695"/>
      <c r="ER253" s="695"/>
      <c r="ES253" s="695"/>
      <c r="ET253" s="695"/>
      <c r="EU253" s="695"/>
      <c r="EV253" s="695"/>
      <c r="EW253" s="695"/>
      <c r="EX253" s="695"/>
      <c r="EY253" s="695"/>
      <c r="EZ253" s="695"/>
      <c r="FA253" s="695"/>
      <c r="FB253" s="695"/>
      <c r="FC253" s="695"/>
      <c r="FD253" s="695"/>
      <c r="FE253" s="695"/>
      <c r="FF253" s="695"/>
      <c r="FG253" s="695"/>
      <c r="FH253" s="695"/>
      <c r="FI253" s="695"/>
      <c r="FJ253" s="695"/>
      <c r="FK253" s="695"/>
      <c r="FL253" s="695"/>
      <c r="FM253" s="695"/>
      <c r="FN253" s="695"/>
      <c r="FO253" s="695"/>
      <c r="FP253" s="695"/>
      <c r="FQ253" s="695"/>
      <c r="FR253" s="695"/>
      <c r="FS253" s="695"/>
      <c r="FT253" s="695"/>
      <c r="FU253" s="695"/>
      <c r="FV253" s="695"/>
      <c r="FW253" s="695"/>
      <c r="FX253" s="695"/>
      <c r="FY253" s="695"/>
      <c r="FZ253" s="695"/>
      <c r="GA253" s="695"/>
      <c r="GB253" s="695"/>
      <c r="GC253" s="695"/>
      <c r="GD253" s="695"/>
      <c r="GE253" s="695"/>
      <c r="GF253" s="695"/>
      <c r="GG253" s="695"/>
      <c r="GH253" s="695"/>
      <c r="GI253" s="695"/>
      <c r="GJ253" s="695"/>
      <c r="GK253" s="695"/>
      <c r="GL253" s="695"/>
      <c r="GM253" s="695"/>
      <c r="GN253" s="695"/>
    </row>
    <row r="254" spans="1:196" s="35" customFormat="1" ht="14.4">
      <c r="A254" s="695"/>
      <c r="B254" s="695"/>
      <c r="C254" s="693"/>
      <c r="D254" s="693"/>
      <c r="E254" s="693"/>
      <c r="F254" s="699"/>
      <c r="G254" s="695"/>
      <c r="H254" s="695"/>
      <c r="I254" s="695"/>
      <c r="J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c r="CI254" s="695"/>
      <c r="CJ254" s="695"/>
      <c r="CK254" s="695"/>
      <c r="CL254" s="695"/>
      <c r="CM254" s="695"/>
      <c r="CN254" s="695"/>
      <c r="CO254" s="695"/>
      <c r="CP254" s="695"/>
      <c r="CQ254" s="695"/>
      <c r="CR254" s="695"/>
      <c r="CS254" s="695"/>
      <c r="CT254" s="695"/>
      <c r="CU254" s="695"/>
      <c r="CV254" s="695"/>
      <c r="CW254" s="695"/>
      <c r="CX254" s="695"/>
      <c r="CY254" s="695"/>
      <c r="CZ254" s="695"/>
      <c r="DA254" s="695"/>
      <c r="DB254" s="695"/>
      <c r="DC254" s="695"/>
      <c r="DD254" s="695"/>
      <c r="DE254" s="695"/>
      <c r="DF254" s="695"/>
      <c r="DG254" s="695"/>
      <c r="DH254" s="695"/>
      <c r="DI254" s="695"/>
      <c r="DJ254" s="695"/>
      <c r="DK254" s="695"/>
      <c r="DL254" s="695"/>
      <c r="DM254" s="695"/>
      <c r="DN254" s="695"/>
      <c r="DO254" s="695"/>
      <c r="DP254" s="695"/>
      <c r="DQ254" s="695"/>
      <c r="DR254" s="695"/>
      <c r="DS254" s="695"/>
      <c r="DT254" s="695"/>
      <c r="DU254" s="695"/>
      <c r="DV254" s="695"/>
      <c r="DW254" s="695"/>
      <c r="DX254" s="695"/>
      <c r="DY254" s="695"/>
      <c r="DZ254" s="695"/>
      <c r="EA254" s="695"/>
      <c r="EB254" s="695"/>
      <c r="EC254" s="695"/>
      <c r="ED254" s="695"/>
      <c r="EE254" s="695"/>
      <c r="EF254" s="695"/>
      <c r="EG254" s="695"/>
      <c r="EH254" s="695"/>
      <c r="EI254" s="695"/>
      <c r="EJ254" s="695"/>
      <c r="EK254" s="695"/>
      <c r="EL254" s="695"/>
      <c r="EM254" s="695"/>
      <c r="EN254" s="695"/>
      <c r="EO254" s="695"/>
      <c r="EP254" s="695"/>
      <c r="EQ254" s="695"/>
      <c r="ER254" s="695"/>
      <c r="ES254" s="695"/>
      <c r="ET254" s="695"/>
      <c r="EU254" s="695"/>
      <c r="EV254" s="695"/>
      <c r="EW254" s="695"/>
      <c r="EX254" s="695"/>
      <c r="EY254" s="695"/>
      <c r="EZ254" s="695"/>
      <c r="FA254" s="695"/>
      <c r="FB254" s="695"/>
      <c r="FC254" s="695"/>
      <c r="FD254" s="695"/>
      <c r="FE254" s="695"/>
      <c r="FF254" s="695"/>
      <c r="FG254" s="695"/>
      <c r="FH254" s="695"/>
      <c r="FI254" s="695"/>
      <c r="FJ254" s="695"/>
      <c r="FK254" s="695"/>
      <c r="FL254" s="695"/>
      <c r="FM254" s="695"/>
      <c r="FN254" s="695"/>
      <c r="FO254" s="695"/>
      <c r="FP254" s="695"/>
      <c r="FQ254" s="695"/>
      <c r="FR254" s="695"/>
      <c r="FS254" s="695"/>
      <c r="FT254" s="695"/>
      <c r="FU254" s="695"/>
      <c r="FV254" s="695"/>
      <c r="FW254" s="695"/>
      <c r="FX254" s="695"/>
      <c r="FY254" s="695"/>
      <c r="FZ254" s="695"/>
      <c r="GA254" s="695"/>
      <c r="GB254" s="695"/>
      <c r="GC254" s="695"/>
      <c r="GD254" s="695"/>
      <c r="GE254" s="695"/>
      <c r="GF254" s="695"/>
      <c r="GG254" s="695"/>
      <c r="GH254" s="695"/>
      <c r="GI254" s="695"/>
      <c r="GJ254" s="695"/>
      <c r="GK254" s="695"/>
      <c r="GL254" s="695"/>
      <c r="GM254" s="695"/>
      <c r="GN254" s="695"/>
    </row>
    <row r="255" spans="1:196" s="35" customFormat="1" ht="14.4">
      <c r="A255" s="695"/>
      <c r="B255" s="695"/>
      <c r="C255" s="693"/>
      <c r="D255" s="693"/>
      <c r="E255" s="693"/>
      <c r="F255" s="699"/>
      <c r="G255" s="695"/>
      <c r="H255" s="695"/>
      <c r="I255" s="695"/>
      <c r="J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c r="CI255" s="695"/>
      <c r="CJ255" s="695"/>
      <c r="CK255" s="695"/>
      <c r="CL255" s="695"/>
      <c r="CM255" s="695"/>
      <c r="CN255" s="695"/>
      <c r="CO255" s="695"/>
      <c r="CP255" s="695"/>
      <c r="CQ255" s="695"/>
      <c r="CR255" s="695"/>
      <c r="CS255" s="695"/>
      <c r="CT255" s="695"/>
      <c r="CU255" s="695"/>
      <c r="CV255" s="695"/>
      <c r="CW255" s="695"/>
      <c r="CX255" s="695"/>
      <c r="CY255" s="695"/>
      <c r="CZ255" s="695"/>
      <c r="DA255" s="695"/>
      <c r="DB255" s="695"/>
      <c r="DC255" s="695"/>
      <c r="DD255" s="695"/>
      <c r="DE255" s="695"/>
      <c r="DF255" s="695"/>
      <c r="DG255" s="695"/>
      <c r="DH255" s="695"/>
      <c r="DI255" s="695"/>
      <c r="DJ255" s="695"/>
      <c r="DK255" s="695"/>
      <c r="DL255" s="695"/>
      <c r="DM255" s="695"/>
      <c r="DN255" s="695"/>
      <c r="DO255" s="695"/>
      <c r="DP255" s="695"/>
      <c r="DQ255" s="695"/>
      <c r="DR255" s="695"/>
      <c r="DS255" s="695"/>
      <c r="DT255" s="695"/>
      <c r="DU255" s="695"/>
      <c r="DV255" s="695"/>
      <c r="DW255" s="695"/>
      <c r="DX255" s="695"/>
      <c r="DY255" s="695"/>
      <c r="DZ255" s="695"/>
      <c r="EA255" s="695"/>
      <c r="EB255" s="695"/>
      <c r="EC255" s="695"/>
      <c r="ED255" s="695"/>
      <c r="EE255" s="695"/>
      <c r="EF255" s="695"/>
      <c r="EG255" s="695"/>
      <c r="EH255" s="695"/>
      <c r="EI255" s="695"/>
      <c r="EJ255" s="695"/>
      <c r="EK255" s="695"/>
      <c r="EL255" s="695"/>
      <c r="EM255" s="695"/>
      <c r="EN255" s="695"/>
      <c r="EO255" s="695"/>
      <c r="EP255" s="695"/>
      <c r="EQ255" s="695"/>
      <c r="ER255" s="695"/>
      <c r="ES255" s="695"/>
      <c r="ET255" s="695"/>
      <c r="EU255" s="695"/>
      <c r="EV255" s="695"/>
      <c r="EW255" s="695"/>
      <c r="EX255" s="695"/>
      <c r="EY255" s="695"/>
      <c r="EZ255" s="695"/>
      <c r="FA255" s="695"/>
      <c r="FB255" s="695"/>
      <c r="FC255" s="695"/>
      <c r="FD255" s="695"/>
      <c r="FE255" s="695"/>
      <c r="FF255" s="695"/>
      <c r="FG255" s="695"/>
      <c r="FH255" s="695"/>
      <c r="FI255" s="695"/>
      <c r="FJ255" s="695"/>
      <c r="FK255" s="695"/>
      <c r="FL255" s="695"/>
      <c r="FM255" s="695"/>
      <c r="FN255" s="695"/>
      <c r="FO255" s="695"/>
      <c r="FP255" s="695"/>
      <c r="FQ255" s="695"/>
      <c r="FR255" s="695"/>
      <c r="FS255" s="695"/>
      <c r="FT255" s="695"/>
      <c r="FU255" s="695"/>
      <c r="FV255" s="695"/>
      <c r="FW255" s="695"/>
      <c r="FX255" s="695"/>
      <c r="FY255" s="695"/>
      <c r="FZ255" s="695"/>
      <c r="GA255" s="695"/>
      <c r="GB255" s="695"/>
      <c r="GC255" s="695"/>
      <c r="GD255" s="695"/>
      <c r="GE255" s="695"/>
      <c r="GF255" s="695"/>
      <c r="GG255" s="695"/>
      <c r="GH255" s="695"/>
      <c r="GI255" s="695"/>
      <c r="GJ255" s="695"/>
      <c r="GK255" s="695"/>
      <c r="GL255" s="695"/>
      <c r="GM255" s="695"/>
      <c r="GN255" s="695"/>
    </row>
    <row r="256" spans="1:196" s="35" customFormat="1" ht="14.4">
      <c r="A256" s="695"/>
      <c r="B256" s="695"/>
      <c r="C256" s="693"/>
      <c r="D256" s="693"/>
      <c r="E256" s="693"/>
      <c r="F256" s="699"/>
      <c r="G256" s="695"/>
      <c r="H256" s="695"/>
      <c r="I256" s="695"/>
      <c r="J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c r="CI256" s="695"/>
      <c r="CJ256" s="695"/>
      <c r="CK256" s="695"/>
      <c r="CL256" s="695"/>
      <c r="CM256" s="695"/>
      <c r="CN256" s="695"/>
      <c r="CO256" s="695"/>
      <c r="CP256" s="695"/>
      <c r="CQ256" s="695"/>
      <c r="CR256" s="695"/>
      <c r="CS256" s="695"/>
      <c r="CT256" s="695"/>
      <c r="CU256" s="695"/>
      <c r="CV256" s="695"/>
      <c r="CW256" s="695"/>
      <c r="CX256" s="695"/>
      <c r="CY256" s="695"/>
      <c r="CZ256" s="695"/>
      <c r="DA256" s="695"/>
      <c r="DB256" s="695"/>
      <c r="DC256" s="695"/>
      <c r="DD256" s="695"/>
      <c r="DE256" s="695"/>
      <c r="DF256" s="695"/>
      <c r="DG256" s="695"/>
      <c r="DH256" s="695"/>
      <c r="DI256" s="695"/>
      <c r="DJ256" s="695"/>
      <c r="DK256" s="695"/>
      <c r="DL256" s="695"/>
      <c r="DM256" s="695"/>
      <c r="DN256" s="695"/>
      <c r="DO256" s="695"/>
      <c r="DP256" s="695"/>
      <c r="DQ256" s="695"/>
      <c r="DR256" s="695"/>
      <c r="DS256" s="695"/>
      <c r="DT256" s="695"/>
      <c r="DU256" s="695"/>
      <c r="DV256" s="695"/>
      <c r="DW256" s="695"/>
      <c r="DX256" s="695"/>
      <c r="DY256" s="695"/>
      <c r="DZ256" s="695"/>
      <c r="EA256" s="695"/>
      <c r="EB256" s="695"/>
      <c r="EC256" s="695"/>
      <c r="ED256" s="695"/>
      <c r="EE256" s="695"/>
      <c r="EF256" s="695"/>
      <c r="EG256" s="695"/>
      <c r="EH256" s="695"/>
      <c r="EI256" s="695"/>
      <c r="EJ256" s="695"/>
      <c r="EK256" s="695"/>
      <c r="EL256" s="695"/>
      <c r="EM256" s="695"/>
      <c r="EN256" s="695"/>
      <c r="EO256" s="695"/>
      <c r="EP256" s="695"/>
      <c r="EQ256" s="695"/>
      <c r="ER256" s="695"/>
      <c r="ES256" s="695"/>
      <c r="ET256" s="695"/>
      <c r="EU256" s="695"/>
      <c r="EV256" s="695"/>
      <c r="EW256" s="695"/>
      <c r="EX256" s="695"/>
      <c r="EY256" s="695"/>
      <c r="EZ256" s="695"/>
      <c r="FA256" s="695"/>
      <c r="FB256" s="695"/>
      <c r="FC256" s="695"/>
      <c r="FD256" s="695"/>
      <c r="FE256" s="695"/>
      <c r="FF256" s="695"/>
      <c r="FG256" s="695"/>
      <c r="FH256" s="695"/>
      <c r="FI256" s="695"/>
      <c r="FJ256" s="695"/>
      <c r="FK256" s="695"/>
      <c r="FL256" s="695"/>
      <c r="FM256" s="695"/>
      <c r="FN256" s="695"/>
      <c r="FO256" s="695"/>
      <c r="FP256" s="695"/>
      <c r="FQ256" s="695"/>
      <c r="FR256" s="695"/>
      <c r="FS256" s="695"/>
      <c r="FT256" s="695"/>
      <c r="FU256" s="695"/>
      <c r="FV256" s="695"/>
      <c r="FW256" s="695"/>
      <c r="FX256" s="695"/>
      <c r="FY256" s="695"/>
      <c r="FZ256" s="695"/>
      <c r="GA256" s="695"/>
      <c r="GB256" s="695"/>
      <c r="GC256" s="695"/>
      <c r="GD256" s="695"/>
      <c r="GE256" s="695"/>
      <c r="GF256" s="695"/>
      <c r="GG256" s="695"/>
      <c r="GH256" s="695"/>
      <c r="GI256" s="695"/>
      <c r="GJ256" s="695"/>
      <c r="GK256" s="695"/>
      <c r="GL256" s="695"/>
      <c r="GM256" s="695"/>
      <c r="GN256" s="695"/>
    </row>
    <row r="257" spans="1:196" s="35" customFormat="1" ht="14.4">
      <c r="A257" s="695"/>
      <c r="B257" s="695"/>
      <c r="C257" s="693"/>
      <c r="D257" s="693"/>
      <c r="E257" s="693"/>
      <c r="F257" s="699"/>
      <c r="G257" s="695"/>
      <c r="H257" s="695"/>
      <c r="I257" s="695"/>
      <c r="J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c r="CI257" s="695"/>
      <c r="CJ257" s="695"/>
      <c r="CK257" s="695"/>
      <c r="CL257" s="695"/>
      <c r="CM257" s="695"/>
      <c r="CN257" s="695"/>
      <c r="CO257" s="695"/>
      <c r="CP257" s="695"/>
      <c r="CQ257" s="695"/>
      <c r="CR257" s="695"/>
      <c r="CS257" s="695"/>
      <c r="CT257" s="695"/>
      <c r="CU257" s="695"/>
      <c r="CV257" s="695"/>
      <c r="CW257" s="695"/>
      <c r="CX257" s="695"/>
      <c r="CY257" s="695"/>
      <c r="CZ257" s="695"/>
      <c r="DA257" s="695"/>
      <c r="DB257" s="695"/>
      <c r="DC257" s="695"/>
      <c r="DD257" s="695"/>
      <c r="DE257" s="695"/>
      <c r="DF257" s="695"/>
      <c r="DG257" s="695"/>
      <c r="DH257" s="695"/>
      <c r="DI257" s="695"/>
      <c r="DJ257" s="695"/>
      <c r="DK257" s="695"/>
      <c r="DL257" s="695"/>
      <c r="DM257" s="695"/>
      <c r="DN257" s="695"/>
      <c r="DO257" s="695"/>
      <c r="DP257" s="695"/>
      <c r="DQ257" s="695"/>
      <c r="DR257" s="695"/>
      <c r="DS257" s="695"/>
      <c r="DT257" s="695"/>
      <c r="DU257" s="695"/>
      <c r="DV257" s="695"/>
      <c r="DW257" s="695"/>
      <c r="DX257" s="695"/>
      <c r="DY257" s="695"/>
      <c r="DZ257" s="695"/>
      <c r="EA257" s="695"/>
      <c r="EB257" s="695"/>
      <c r="EC257" s="695"/>
      <c r="ED257" s="695"/>
      <c r="EE257" s="695"/>
      <c r="EF257" s="695"/>
      <c r="EG257" s="695"/>
      <c r="EH257" s="695"/>
      <c r="EI257" s="695"/>
      <c r="EJ257" s="695"/>
      <c r="EK257" s="695"/>
      <c r="EL257" s="695"/>
      <c r="EM257" s="695"/>
      <c r="EN257" s="695"/>
      <c r="EO257" s="695"/>
      <c r="EP257" s="695"/>
      <c r="EQ257" s="695"/>
      <c r="ER257" s="695"/>
      <c r="ES257" s="695"/>
      <c r="ET257" s="695"/>
      <c r="EU257" s="695"/>
      <c r="EV257" s="695"/>
      <c r="EW257" s="695"/>
      <c r="EX257" s="695"/>
      <c r="EY257" s="695"/>
      <c r="EZ257" s="695"/>
      <c r="FA257" s="695"/>
      <c r="FB257" s="695"/>
      <c r="FC257" s="695"/>
      <c r="FD257" s="695"/>
      <c r="FE257" s="695"/>
      <c r="FF257" s="695"/>
      <c r="FG257" s="695"/>
      <c r="FH257" s="695"/>
      <c r="FI257" s="695"/>
      <c r="FJ257" s="695"/>
      <c r="FK257" s="695"/>
      <c r="FL257" s="695"/>
      <c r="FM257" s="695"/>
      <c r="FN257" s="695"/>
      <c r="FO257" s="695"/>
      <c r="FP257" s="695"/>
      <c r="FQ257" s="695"/>
      <c r="FR257" s="695"/>
      <c r="FS257" s="695"/>
      <c r="FT257" s="695"/>
      <c r="FU257" s="695"/>
      <c r="FV257" s="695"/>
      <c r="FW257" s="695"/>
      <c r="FX257" s="695"/>
      <c r="FY257" s="695"/>
      <c r="FZ257" s="695"/>
      <c r="GA257" s="695"/>
      <c r="GB257" s="695"/>
      <c r="GC257" s="695"/>
      <c r="GD257" s="695"/>
      <c r="GE257" s="695"/>
      <c r="GF257" s="695"/>
      <c r="GG257" s="695"/>
      <c r="GH257" s="695"/>
      <c r="GI257" s="695"/>
      <c r="GJ257" s="695"/>
      <c r="GK257" s="695"/>
      <c r="GL257" s="695"/>
      <c r="GM257" s="695"/>
      <c r="GN257" s="695"/>
    </row>
    <row r="258" spans="1:196" s="35" customFormat="1" ht="14.4">
      <c r="A258" s="695"/>
      <c r="B258" s="695"/>
      <c r="C258" s="693"/>
      <c r="D258" s="693"/>
      <c r="E258" s="693"/>
      <c r="F258" s="699"/>
      <c r="G258" s="695"/>
      <c r="H258" s="695"/>
      <c r="I258" s="695"/>
      <c r="J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c r="CI258" s="695"/>
      <c r="CJ258" s="695"/>
      <c r="CK258" s="695"/>
      <c r="CL258" s="695"/>
      <c r="CM258" s="695"/>
      <c r="CN258" s="695"/>
      <c r="CO258" s="695"/>
      <c r="CP258" s="695"/>
      <c r="CQ258" s="695"/>
      <c r="CR258" s="695"/>
      <c r="CS258" s="695"/>
      <c r="CT258" s="695"/>
      <c r="CU258" s="695"/>
      <c r="CV258" s="695"/>
      <c r="CW258" s="695"/>
      <c r="CX258" s="695"/>
      <c r="CY258" s="695"/>
      <c r="CZ258" s="695"/>
      <c r="DA258" s="695"/>
      <c r="DB258" s="695"/>
      <c r="DC258" s="695"/>
      <c r="DD258" s="695"/>
      <c r="DE258" s="695"/>
      <c r="DF258" s="695"/>
      <c r="DG258" s="695"/>
      <c r="DH258" s="695"/>
      <c r="DI258" s="695"/>
      <c r="DJ258" s="695"/>
      <c r="DK258" s="695"/>
      <c r="DL258" s="695"/>
      <c r="DM258" s="695"/>
      <c r="DN258" s="695"/>
      <c r="DO258" s="695"/>
      <c r="DP258" s="695"/>
      <c r="DQ258" s="695"/>
      <c r="DR258" s="695"/>
      <c r="DS258" s="695"/>
      <c r="DT258" s="695"/>
      <c r="DU258" s="695"/>
      <c r="DV258" s="695"/>
      <c r="DW258" s="695"/>
      <c r="DX258" s="695"/>
      <c r="DY258" s="695"/>
      <c r="DZ258" s="695"/>
      <c r="EA258" s="695"/>
      <c r="EB258" s="695"/>
      <c r="EC258" s="695"/>
      <c r="ED258" s="695"/>
      <c r="EE258" s="695"/>
      <c r="EF258" s="695"/>
      <c r="EG258" s="695"/>
      <c r="EH258" s="695"/>
      <c r="EI258" s="695"/>
      <c r="EJ258" s="695"/>
      <c r="EK258" s="695"/>
      <c r="EL258" s="695"/>
      <c r="EM258" s="695"/>
      <c r="EN258" s="695"/>
      <c r="EO258" s="695"/>
      <c r="EP258" s="695"/>
      <c r="EQ258" s="695"/>
      <c r="ER258" s="695"/>
      <c r="ES258" s="695"/>
      <c r="ET258" s="695"/>
      <c r="EU258" s="695"/>
      <c r="EV258" s="695"/>
      <c r="EW258" s="695"/>
      <c r="EX258" s="695"/>
      <c r="EY258" s="695"/>
      <c r="EZ258" s="695"/>
      <c r="FA258" s="695"/>
      <c r="FB258" s="695"/>
      <c r="FC258" s="695"/>
      <c r="FD258" s="695"/>
      <c r="FE258" s="695"/>
      <c r="FF258" s="695"/>
      <c r="FG258" s="695"/>
      <c r="FH258" s="695"/>
      <c r="FI258" s="695"/>
      <c r="FJ258" s="695"/>
      <c r="FK258" s="695"/>
      <c r="FL258" s="695"/>
      <c r="FM258" s="695"/>
      <c r="FN258" s="695"/>
      <c r="FO258" s="695"/>
      <c r="FP258" s="695"/>
      <c r="FQ258" s="695"/>
      <c r="FR258" s="695"/>
      <c r="FS258" s="695"/>
      <c r="FT258" s="695"/>
      <c r="FU258" s="695"/>
      <c r="FV258" s="695"/>
      <c r="FW258" s="695"/>
      <c r="FX258" s="695"/>
      <c r="FY258" s="695"/>
      <c r="FZ258" s="695"/>
      <c r="GA258" s="695"/>
      <c r="GB258" s="695"/>
      <c r="GC258" s="695"/>
      <c r="GD258" s="695"/>
      <c r="GE258" s="695"/>
      <c r="GF258" s="695"/>
      <c r="GG258" s="695"/>
      <c r="GH258" s="695"/>
      <c r="GI258" s="695"/>
      <c r="GJ258" s="695"/>
      <c r="GK258" s="695"/>
      <c r="GL258" s="695"/>
      <c r="GM258" s="695"/>
      <c r="GN258" s="695"/>
    </row>
    <row r="259" spans="1:196" s="35" customFormat="1" ht="14.4">
      <c r="A259" s="695"/>
      <c r="B259" s="695"/>
      <c r="C259" s="693"/>
      <c r="D259" s="693"/>
      <c r="E259" s="693"/>
      <c r="F259" s="699"/>
      <c r="G259" s="695"/>
      <c r="H259" s="695"/>
      <c r="I259" s="695"/>
      <c r="J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c r="CI259" s="695"/>
      <c r="CJ259" s="695"/>
      <c r="CK259" s="695"/>
      <c r="CL259" s="695"/>
      <c r="CM259" s="695"/>
      <c r="CN259" s="695"/>
      <c r="CO259" s="695"/>
      <c r="CP259" s="695"/>
      <c r="CQ259" s="695"/>
      <c r="CR259" s="695"/>
      <c r="CS259" s="695"/>
      <c r="CT259" s="695"/>
      <c r="CU259" s="695"/>
      <c r="CV259" s="695"/>
      <c r="CW259" s="695"/>
      <c r="CX259" s="695"/>
      <c r="CY259" s="695"/>
      <c r="CZ259" s="695"/>
      <c r="DA259" s="695"/>
      <c r="DB259" s="695"/>
      <c r="DC259" s="695"/>
      <c r="DD259" s="695"/>
      <c r="DE259" s="695"/>
      <c r="DF259" s="695"/>
      <c r="DG259" s="695"/>
      <c r="DH259" s="695"/>
      <c r="DI259" s="695"/>
      <c r="DJ259" s="695"/>
      <c r="DK259" s="695"/>
      <c r="DL259" s="695"/>
      <c r="DM259" s="695"/>
      <c r="DN259" s="695"/>
      <c r="DO259" s="695"/>
      <c r="DP259" s="695"/>
      <c r="DQ259" s="695"/>
      <c r="DR259" s="695"/>
      <c r="DS259" s="695"/>
      <c r="DT259" s="695"/>
      <c r="DU259" s="695"/>
      <c r="DV259" s="695"/>
      <c r="DW259" s="695"/>
      <c r="DX259" s="695"/>
      <c r="DY259" s="695"/>
      <c r="DZ259" s="695"/>
      <c r="EA259" s="695"/>
      <c r="EB259" s="695"/>
      <c r="EC259" s="695"/>
      <c r="ED259" s="695"/>
      <c r="EE259" s="695"/>
      <c r="EF259" s="695"/>
      <c r="EG259" s="695"/>
      <c r="EH259" s="695"/>
      <c r="EI259" s="695"/>
      <c r="EJ259" s="695"/>
      <c r="EK259" s="695"/>
      <c r="EL259" s="695"/>
      <c r="EM259" s="695"/>
      <c r="EN259" s="695"/>
      <c r="EO259" s="695"/>
      <c r="EP259" s="695"/>
      <c r="EQ259" s="695"/>
      <c r="ER259" s="695"/>
      <c r="ES259" s="695"/>
      <c r="ET259" s="695"/>
      <c r="EU259" s="695"/>
      <c r="EV259" s="695"/>
      <c r="EW259" s="695"/>
      <c r="EX259" s="695"/>
      <c r="EY259" s="695"/>
      <c r="EZ259" s="695"/>
      <c r="FA259" s="695"/>
      <c r="FB259" s="695"/>
      <c r="FC259" s="695"/>
      <c r="FD259" s="695"/>
      <c r="FE259" s="695"/>
      <c r="FF259" s="695"/>
      <c r="FG259" s="695"/>
      <c r="FH259" s="695"/>
      <c r="FI259" s="695"/>
      <c r="FJ259" s="695"/>
      <c r="FK259" s="695"/>
      <c r="FL259" s="695"/>
      <c r="FM259" s="695"/>
      <c r="FN259" s="695"/>
      <c r="FO259" s="695"/>
      <c r="FP259" s="695"/>
      <c r="FQ259" s="695"/>
      <c r="FR259" s="695"/>
      <c r="FS259" s="695"/>
      <c r="FT259" s="695"/>
      <c r="FU259" s="695"/>
      <c r="FV259" s="695"/>
      <c r="FW259" s="695"/>
      <c r="FX259" s="695"/>
      <c r="FY259" s="695"/>
      <c r="FZ259" s="695"/>
      <c r="GA259" s="695"/>
      <c r="GB259" s="695"/>
      <c r="GC259" s="695"/>
      <c r="GD259" s="695"/>
      <c r="GE259" s="695"/>
      <c r="GF259" s="695"/>
      <c r="GG259" s="695"/>
      <c r="GH259" s="695"/>
      <c r="GI259" s="695"/>
      <c r="GJ259" s="695"/>
      <c r="GK259" s="695"/>
      <c r="GL259" s="695"/>
      <c r="GM259" s="695"/>
      <c r="GN259" s="695"/>
    </row>
    <row r="260" spans="1:196" s="35" customFormat="1" ht="14.4">
      <c r="A260" s="695"/>
      <c r="B260" s="695"/>
      <c r="C260" s="693"/>
      <c r="D260" s="693"/>
      <c r="E260" s="693"/>
      <c r="F260" s="699"/>
      <c r="G260" s="695"/>
      <c r="H260" s="695"/>
      <c r="I260" s="695"/>
      <c r="J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c r="CI260" s="695"/>
      <c r="CJ260" s="695"/>
      <c r="CK260" s="695"/>
      <c r="CL260" s="695"/>
      <c r="CM260" s="695"/>
      <c r="CN260" s="695"/>
      <c r="CO260" s="695"/>
      <c r="CP260" s="695"/>
      <c r="CQ260" s="695"/>
      <c r="CR260" s="695"/>
      <c r="CS260" s="695"/>
      <c r="CT260" s="695"/>
      <c r="CU260" s="695"/>
      <c r="CV260" s="695"/>
      <c r="CW260" s="695"/>
      <c r="CX260" s="695"/>
      <c r="CY260" s="695"/>
      <c r="CZ260" s="695"/>
      <c r="DA260" s="695"/>
      <c r="DB260" s="695"/>
      <c r="DC260" s="695"/>
      <c r="DD260" s="695"/>
      <c r="DE260" s="695"/>
      <c r="DF260" s="695"/>
      <c r="DG260" s="695"/>
      <c r="DH260" s="695"/>
      <c r="DI260" s="695"/>
      <c r="DJ260" s="695"/>
      <c r="DK260" s="695"/>
      <c r="DL260" s="695"/>
      <c r="DM260" s="695"/>
      <c r="DN260" s="695"/>
      <c r="DO260" s="695"/>
      <c r="DP260" s="695"/>
      <c r="DQ260" s="695"/>
      <c r="DR260" s="695"/>
      <c r="DS260" s="695"/>
      <c r="DT260" s="695"/>
      <c r="DU260" s="695"/>
      <c r="DV260" s="695"/>
      <c r="DW260" s="695"/>
      <c r="DX260" s="695"/>
      <c r="DY260" s="695"/>
      <c r="DZ260" s="695"/>
      <c r="EA260" s="695"/>
      <c r="EB260" s="695"/>
      <c r="EC260" s="695"/>
      <c r="ED260" s="695"/>
      <c r="EE260" s="695"/>
      <c r="EF260" s="695"/>
      <c r="EG260" s="695"/>
      <c r="EH260" s="695"/>
      <c r="EI260" s="695"/>
      <c r="EJ260" s="695"/>
      <c r="EK260" s="695"/>
      <c r="EL260" s="695"/>
      <c r="EM260" s="695"/>
      <c r="EN260" s="695"/>
      <c r="EO260" s="695"/>
      <c r="EP260" s="695"/>
      <c r="EQ260" s="695"/>
      <c r="ER260" s="695"/>
      <c r="ES260" s="695"/>
      <c r="ET260" s="695"/>
      <c r="EU260" s="695"/>
      <c r="EV260" s="695"/>
      <c r="EW260" s="695"/>
      <c r="EX260" s="695"/>
      <c r="EY260" s="695"/>
      <c r="EZ260" s="695"/>
      <c r="FA260" s="695"/>
      <c r="FB260" s="695"/>
      <c r="FC260" s="695"/>
      <c r="FD260" s="695"/>
      <c r="FE260" s="695"/>
      <c r="FF260" s="695"/>
      <c r="FG260" s="695"/>
      <c r="FH260" s="695"/>
      <c r="FI260" s="695"/>
      <c r="FJ260" s="695"/>
      <c r="FK260" s="695"/>
      <c r="FL260" s="695"/>
      <c r="FM260" s="695"/>
      <c r="FN260" s="695"/>
      <c r="FO260" s="695"/>
      <c r="FP260" s="695"/>
      <c r="FQ260" s="695"/>
      <c r="FR260" s="695"/>
      <c r="FS260" s="695"/>
      <c r="FT260" s="695"/>
      <c r="FU260" s="695"/>
      <c r="FV260" s="695"/>
      <c r="FW260" s="695"/>
      <c r="FX260" s="695"/>
      <c r="FY260" s="695"/>
      <c r="FZ260" s="695"/>
      <c r="GA260" s="695"/>
      <c r="GB260" s="695"/>
      <c r="GC260" s="695"/>
      <c r="GD260" s="695"/>
      <c r="GE260" s="695"/>
      <c r="GF260" s="695"/>
      <c r="GG260" s="695"/>
      <c r="GH260" s="695"/>
      <c r="GI260" s="695"/>
      <c r="GJ260" s="695"/>
      <c r="GK260" s="695"/>
      <c r="GL260" s="695"/>
      <c r="GM260" s="695"/>
      <c r="GN260" s="695"/>
    </row>
    <row r="261" spans="1:196" s="35" customFormat="1" ht="14.4">
      <c r="A261" s="695"/>
      <c r="B261" s="695"/>
      <c r="C261" s="693"/>
      <c r="D261" s="693"/>
      <c r="E261" s="693"/>
      <c r="F261" s="699"/>
      <c r="G261" s="695"/>
      <c r="H261" s="695"/>
      <c r="I261" s="695"/>
      <c r="J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c r="CI261" s="695"/>
      <c r="CJ261" s="695"/>
      <c r="CK261" s="695"/>
      <c r="CL261" s="695"/>
      <c r="CM261" s="695"/>
      <c r="CN261" s="695"/>
      <c r="CO261" s="695"/>
      <c r="CP261" s="695"/>
      <c r="CQ261" s="695"/>
      <c r="CR261" s="695"/>
      <c r="CS261" s="695"/>
      <c r="CT261" s="695"/>
      <c r="CU261" s="695"/>
      <c r="CV261" s="695"/>
      <c r="CW261" s="695"/>
      <c r="CX261" s="695"/>
      <c r="CY261" s="695"/>
      <c r="CZ261" s="695"/>
      <c r="DA261" s="695"/>
      <c r="DB261" s="695"/>
      <c r="DC261" s="695"/>
      <c r="DD261" s="695"/>
      <c r="DE261" s="695"/>
      <c r="DF261" s="695"/>
      <c r="DG261" s="695"/>
      <c r="DH261" s="695"/>
      <c r="DI261" s="695"/>
      <c r="DJ261" s="695"/>
      <c r="DK261" s="695"/>
      <c r="DL261" s="695"/>
      <c r="DM261" s="695"/>
      <c r="DN261" s="695"/>
      <c r="DO261" s="695"/>
      <c r="DP261" s="695"/>
      <c r="DQ261" s="695"/>
      <c r="DR261" s="695"/>
      <c r="DS261" s="695"/>
      <c r="DT261" s="695"/>
      <c r="DU261" s="695"/>
      <c r="DV261" s="695"/>
      <c r="DW261" s="695"/>
      <c r="DX261" s="695"/>
      <c r="DY261" s="695"/>
      <c r="DZ261" s="695"/>
      <c r="EA261" s="695"/>
      <c r="EB261" s="695"/>
      <c r="EC261" s="695"/>
      <c r="ED261" s="695"/>
      <c r="EE261" s="695"/>
      <c r="EF261" s="695"/>
      <c r="EG261" s="695"/>
      <c r="EH261" s="695"/>
      <c r="EI261" s="695"/>
      <c r="EJ261" s="695"/>
      <c r="EK261" s="695"/>
      <c r="EL261" s="695"/>
      <c r="EM261" s="695"/>
      <c r="EN261" s="695"/>
      <c r="EO261" s="695"/>
      <c r="EP261" s="695"/>
      <c r="EQ261" s="695"/>
      <c r="ER261" s="695"/>
      <c r="ES261" s="695"/>
      <c r="ET261" s="695"/>
      <c r="EU261" s="695"/>
      <c r="EV261" s="695"/>
      <c r="EW261" s="695"/>
      <c r="EX261" s="695"/>
      <c r="EY261" s="695"/>
      <c r="EZ261" s="695"/>
      <c r="FA261" s="695"/>
      <c r="FB261" s="695"/>
      <c r="FC261" s="695"/>
      <c r="FD261" s="695"/>
      <c r="FE261" s="695"/>
      <c r="FF261" s="695"/>
      <c r="FG261" s="695"/>
      <c r="FH261" s="695"/>
      <c r="FI261" s="695"/>
      <c r="FJ261" s="695"/>
      <c r="FK261" s="695"/>
      <c r="FL261" s="695"/>
      <c r="FM261" s="695"/>
      <c r="FN261" s="695"/>
      <c r="FO261" s="695"/>
      <c r="FP261" s="695"/>
      <c r="FQ261" s="695"/>
      <c r="FR261" s="695"/>
      <c r="FS261" s="695"/>
      <c r="FT261" s="695"/>
      <c r="FU261" s="695"/>
      <c r="FV261" s="695"/>
      <c r="FW261" s="695"/>
      <c r="FX261" s="695"/>
      <c r="FY261" s="695"/>
      <c r="FZ261" s="695"/>
      <c r="GA261" s="695"/>
      <c r="GB261" s="695"/>
      <c r="GC261" s="695"/>
      <c r="GD261" s="695"/>
      <c r="GE261" s="695"/>
      <c r="GF261" s="695"/>
      <c r="GG261" s="695"/>
      <c r="GH261" s="695"/>
      <c r="GI261" s="695"/>
      <c r="GJ261" s="695"/>
      <c r="GK261" s="695"/>
      <c r="GL261" s="695"/>
      <c r="GM261" s="695"/>
      <c r="GN261" s="695"/>
    </row>
    <row r="262" spans="1:196" s="35" customFormat="1" ht="14.4">
      <c r="A262" s="695"/>
      <c r="B262" s="695"/>
      <c r="C262" s="693"/>
      <c r="D262" s="693"/>
      <c r="E262" s="693"/>
      <c r="F262" s="699"/>
      <c r="G262" s="695"/>
      <c r="H262" s="695"/>
      <c r="I262" s="695"/>
      <c r="J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c r="CI262" s="695"/>
      <c r="CJ262" s="695"/>
      <c r="CK262" s="695"/>
      <c r="CL262" s="695"/>
      <c r="CM262" s="695"/>
      <c r="CN262" s="695"/>
      <c r="CO262" s="695"/>
      <c r="CP262" s="695"/>
      <c r="CQ262" s="695"/>
      <c r="CR262" s="695"/>
      <c r="CS262" s="695"/>
      <c r="CT262" s="695"/>
      <c r="CU262" s="695"/>
      <c r="CV262" s="695"/>
      <c r="CW262" s="695"/>
      <c r="CX262" s="695"/>
      <c r="CY262" s="695"/>
      <c r="CZ262" s="695"/>
      <c r="DA262" s="695"/>
      <c r="DB262" s="695"/>
      <c r="DC262" s="695"/>
      <c r="DD262" s="695"/>
      <c r="DE262" s="695"/>
      <c r="DF262" s="695"/>
      <c r="DG262" s="695"/>
      <c r="DH262" s="695"/>
      <c r="DI262" s="695"/>
      <c r="DJ262" s="695"/>
      <c r="DK262" s="695"/>
      <c r="DL262" s="695"/>
      <c r="DM262" s="695"/>
      <c r="DN262" s="695"/>
      <c r="DO262" s="695"/>
      <c r="DP262" s="695"/>
      <c r="DQ262" s="695"/>
      <c r="DR262" s="695"/>
      <c r="DS262" s="695"/>
      <c r="DT262" s="695"/>
      <c r="DU262" s="695"/>
      <c r="DV262" s="695"/>
      <c r="DW262" s="695"/>
      <c r="DX262" s="695"/>
      <c r="DY262" s="695"/>
      <c r="DZ262" s="695"/>
      <c r="EA262" s="695"/>
      <c r="EB262" s="695"/>
      <c r="EC262" s="695"/>
      <c r="ED262" s="695"/>
      <c r="EE262" s="695"/>
      <c r="EF262" s="695"/>
      <c r="EG262" s="695"/>
      <c r="EH262" s="695"/>
      <c r="EI262" s="695"/>
      <c r="EJ262" s="695"/>
      <c r="EK262" s="695"/>
      <c r="EL262" s="695"/>
      <c r="EM262" s="695"/>
      <c r="EN262" s="695"/>
      <c r="EO262" s="695"/>
      <c r="EP262" s="695"/>
      <c r="EQ262" s="695"/>
      <c r="ER262" s="695"/>
      <c r="ES262" s="695"/>
      <c r="ET262" s="695"/>
      <c r="EU262" s="695"/>
      <c r="EV262" s="695"/>
      <c r="EW262" s="695"/>
      <c r="EX262" s="695"/>
      <c r="EY262" s="695"/>
      <c r="EZ262" s="695"/>
      <c r="FA262" s="695"/>
      <c r="FB262" s="695"/>
      <c r="FC262" s="695"/>
      <c r="FD262" s="695"/>
      <c r="FE262" s="695"/>
      <c r="FF262" s="695"/>
      <c r="FG262" s="695"/>
      <c r="FH262" s="695"/>
      <c r="FI262" s="695"/>
      <c r="FJ262" s="695"/>
      <c r="FK262" s="695"/>
      <c r="FL262" s="695"/>
      <c r="FM262" s="695"/>
      <c r="FN262" s="695"/>
      <c r="FO262" s="695"/>
      <c r="FP262" s="695"/>
      <c r="FQ262" s="695"/>
      <c r="FR262" s="695"/>
      <c r="FS262" s="695"/>
      <c r="FT262" s="695"/>
      <c r="FU262" s="695"/>
      <c r="FV262" s="695"/>
      <c r="FW262" s="695"/>
      <c r="FX262" s="695"/>
      <c r="FY262" s="695"/>
      <c r="FZ262" s="695"/>
      <c r="GA262" s="695"/>
      <c r="GB262" s="695"/>
      <c r="GC262" s="695"/>
      <c r="GD262" s="695"/>
      <c r="GE262" s="695"/>
      <c r="GF262" s="695"/>
      <c r="GG262" s="695"/>
      <c r="GH262" s="695"/>
      <c r="GI262" s="695"/>
      <c r="GJ262" s="695"/>
      <c r="GK262" s="695"/>
      <c r="GL262" s="695"/>
      <c r="GM262" s="695"/>
      <c r="GN262" s="695"/>
    </row>
    <row r="263" spans="1:196" s="35" customFormat="1" ht="14.4">
      <c r="A263" s="695"/>
      <c r="B263" s="695"/>
      <c r="C263" s="693"/>
      <c r="D263" s="693"/>
      <c r="E263" s="693"/>
      <c r="F263" s="699"/>
      <c r="G263" s="695"/>
      <c r="H263" s="695"/>
      <c r="I263" s="695"/>
      <c r="J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c r="CI263" s="695"/>
      <c r="CJ263" s="695"/>
      <c r="CK263" s="695"/>
      <c r="CL263" s="695"/>
      <c r="CM263" s="695"/>
      <c r="CN263" s="695"/>
      <c r="CO263" s="695"/>
      <c r="CP263" s="695"/>
      <c r="CQ263" s="695"/>
      <c r="CR263" s="695"/>
      <c r="CS263" s="695"/>
      <c r="CT263" s="695"/>
      <c r="CU263" s="695"/>
      <c r="CV263" s="695"/>
      <c r="CW263" s="695"/>
      <c r="CX263" s="695"/>
      <c r="CY263" s="695"/>
      <c r="CZ263" s="695"/>
      <c r="DA263" s="695"/>
      <c r="DB263" s="695"/>
      <c r="DC263" s="695"/>
      <c r="DD263" s="695"/>
      <c r="DE263" s="695"/>
      <c r="DF263" s="695"/>
      <c r="DG263" s="695"/>
      <c r="DH263" s="695"/>
      <c r="DI263" s="695"/>
      <c r="DJ263" s="695"/>
      <c r="DK263" s="695"/>
      <c r="DL263" s="695"/>
      <c r="DM263" s="695"/>
      <c r="DN263" s="695"/>
      <c r="DO263" s="695"/>
      <c r="DP263" s="695"/>
      <c r="DQ263" s="695"/>
      <c r="DR263" s="695"/>
      <c r="DS263" s="695"/>
      <c r="DT263" s="695"/>
      <c r="DU263" s="695"/>
      <c r="DV263" s="695"/>
      <c r="DW263" s="695"/>
      <c r="DX263" s="695"/>
      <c r="DY263" s="695"/>
      <c r="DZ263" s="695"/>
      <c r="EA263" s="695"/>
      <c r="EB263" s="695"/>
      <c r="EC263" s="695"/>
      <c r="ED263" s="695"/>
      <c r="EE263" s="695"/>
      <c r="EF263" s="695"/>
      <c r="EG263" s="695"/>
      <c r="EH263" s="695"/>
      <c r="EI263" s="695"/>
      <c r="EJ263" s="695"/>
      <c r="EK263" s="695"/>
      <c r="EL263" s="695"/>
      <c r="EM263" s="695"/>
      <c r="EN263" s="695"/>
      <c r="EO263" s="695"/>
      <c r="EP263" s="695"/>
      <c r="EQ263" s="695"/>
      <c r="ER263" s="695"/>
      <c r="ES263" s="695"/>
      <c r="ET263" s="695"/>
      <c r="EU263" s="695"/>
      <c r="EV263" s="695"/>
      <c r="EW263" s="695"/>
      <c r="EX263" s="695"/>
      <c r="EY263" s="695"/>
      <c r="EZ263" s="695"/>
      <c r="FA263" s="695"/>
      <c r="FB263" s="695"/>
      <c r="FC263" s="695"/>
      <c r="FD263" s="695"/>
      <c r="FE263" s="695"/>
      <c r="FF263" s="695"/>
      <c r="FG263" s="695"/>
      <c r="FH263" s="695"/>
      <c r="FI263" s="695"/>
      <c r="FJ263" s="695"/>
      <c r="FK263" s="695"/>
      <c r="FL263" s="695"/>
      <c r="FM263" s="695"/>
      <c r="FN263" s="695"/>
      <c r="FO263" s="695"/>
      <c r="FP263" s="695"/>
      <c r="FQ263" s="695"/>
      <c r="FR263" s="695"/>
      <c r="FS263" s="695"/>
      <c r="FT263" s="695"/>
      <c r="FU263" s="695"/>
      <c r="FV263" s="695"/>
      <c r="FW263" s="695"/>
      <c r="FX263" s="695"/>
      <c r="FY263" s="695"/>
      <c r="FZ263" s="695"/>
      <c r="GA263" s="695"/>
      <c r="GB263" s="695"/>
      <c r="GC263" s="695"/>
      <c r="GD263" s="695"/>
      <c r="GE263" s="695"/>
      <c r="GF263" s="695"/>
      <c r="GG263" s="695"/>
      <c r="GH263" s="695"/>
      <c r="GI263" s="695"/>
      <c r="GJ263" s="695"/>
      <c r="GK263" s="695"/>
      <c r="GL263" s="695"/>
      <c r="GM263" s="695"/>
      <c r="GN263" s="695"/>
    </row>
    <row r="264" spans="1:196" s="35" customFormat="1" ht="14.4">
      <c r="A264" s="695"/>
      <c r="B264" s="695"/>
      <c r="C264" s="693"/>
      <c r="D264" s="693"/>
      <c r="E264" s="693"/>
      <c r="F264" s="699"/>
      <c r="G264" s="695"/>
      <c r="H264" s="695"/>
      <c r="I264" s="695"/>
      <c r="J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c r="CI264" s="695"/>
      <c r="CJ264" s="695"/>
      <c r="CK264" s="695"/>
      <c r="CL264" s="695"/>
      <c r="CM264" s="695"/>
      <c r="CN264" s="695"/>
      <c r="CO264" s="695"/>
      <c r="CP264" s="695"/>
      <c r="CQ264" s="695"/>
      <c r="CR264" s="695"/>
      <c r="CS264" s="695"/>
      <c r="CT264" s="695"/>
      <c r="CU264" s="695"/>
      <c r="CV264" s="695"/>
      <c r="CW264" s="695"/>
      <c r="CX264" s="695"/>
      <c r="CY264" s="695"/>
      <c r="CZ264" s="695"/>
      <c r="DA264" s="695"/>
      <c r="DB264" s="695"/>
      <c r="DC264" s="695"/>
      <c r="DD264" s="695"/>
      <c r="DE264" s="695"/>
      <c r="DF264" s="695"/>
      <c r="DG264" s="695"/>
      <c r="DH264" s="695"/>
      <c r="DI264" s="695"/>
      <c r="DJ264" s="695"/>
      <c r="DK264" s="695"/>
      <c r="DL264" s="695"/>
      <c r="DM264" s="695"/>
      <c r="DN264" s="695"/>
      <c r="DO264" s="695"/>
      <c r="DP264" s="695"/>
      <c r="DQ264" s="695"/>
      <c r="DR264" s="695"/>
      <c r="DS264" s="695"/>
      <c r="DT264" s="695"/>
      <c r="DU264" s="695"/>
      <c r="DV264" s="695"/>
      <c r="DW264" s="695"/>
      <c r="DX264" s="695"/>
      <c r="DY264" s="695"/>
      <c r="DZ264" s="695"/>
      <c r="EA264" s="695"/>
      <c r="EB264" s="695"/>
      <c r="EC264" s="695"/>
      <c r="ED264" s="695"/>
      <c r="EE264" s="695"/>
      <c r="EF264" s="695"/>
      <c r="EG264" s="695"/>
      <c r="EH264" s="695"/>
      <c r="EI264" s="695"/>
      <c r="EJ264" s="695"/>
      <c r="EK264" s="695"/>
      <c r="EL264" s="695"/>
      <c r="EM264" s="695"/>
      <c r="EN264" s="695"/>
      <c r="EO264" s="695"/>
      <c r="EP264" s="695"/>
      <c r="EQ264" s="695"/>
      <c r="ER264" s="695"/>
      <c r="ES264" s="695"/>
      <c r="ET264" s="695"/>
      <c r="EU264" s="695"/>
      <c r="EV264" s="695"/>
      <c r="EW264" s="695"/>
      <c r="EX264" s="695"/>
      <c r="EY264" s="695"/>
      <c r="EZ264" s="695"/>
      <c r="FA264" s="695"/>
      <c r="FB264" s="695"/>
      <c r="FC264" s="695"/>
      <c r="FD264" s="695"/>
      <c r="FE264" s="695"/>
      <c r="FF264" s="695"/>
      <c r="FG264" s="695"/>
      <c r="FH264" s="695"/>
      <c r="FI264" s="695"/>
      <c r="FJ264" s="695"/>
      <c r="FK264" s="695"/>
      <c r="FL264" s="695"/>
      <c r="FM264" s="695"/>
      <c r="FN264" s="695"/>
      <c r="FO264" s="695"/>
      <c r="FP264" s="695"/>
      <c r="FQ264" s="695"/>
      <c r="FR264" s="695"/>
      <c r="FS264" s="695"/>
      <c r="FT264" s="695"/>
      <c r="FU264" s="695"/>
      <c r="FV264" s="695"/>
      <c r="FW264" s="695"/>
      <c r="FX264" s="695"/>
      <c r="FY264" s="695"/>
      <c r="FZ264" s="695"/>
      <c r="GA264" s="695"/>
      <c r="GB264" s="695"/>
      <c r="GC264" s="695"/>
      <c r="GD264" s="695"/>
      <c r="GE264" s="695"/>
      <c r="GF264" s="695"/>
      <c r="GG264" s="695"/>
      <c r="GH264" s="695"/>
      <c r="GI264" s="695"/>
      <c r="GJ264" s="695"/>
      <c r="GK264" s="695"/>
      <c r="GL264" s="695"/>
      <c r="GM264" s="695"/>
      <c r="GN264" s="695"/>
    </row>
    <row r="265" spans="1:196" s="35" customFormat="1" ht="14.4">
      <c r="A265" s="695"/>
      <c r="B265" s="695"/>
      <c r="C265" s="693"/>
      <c r="D265" s="693"/>
      <c r="E265" s="693"/>
      <c r="F265" s="699"/>
      <c r="G265" s="695"/>
      <c r="H265" s="695"/>
      <c r="I265" s="695"/>
      <c r="J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c r="CI265" s="695"/>
      <c r="CJ265" s="695"/>
      <c r="CK265" s="695"/>
      <c r="CL265" s="695"/>
      <c r="CM265" s="695"/>
      <c r="CN265" s="695"/>
      <c r="CO265" s="695"/>
      <c r="CP265" s="695"/>
      <c r="CQ265" s="695"/>
      <c r="CR265" s="695"/>
      <c r="CS265" s="695"/>
      <c r="CT265" s="695"/>
      <c r="CU265" s="695"/>
      <c r="CV265" s="695"/>
      <c r="CW265" s="695"/>
      <c r="CX265" s="695"/>
      <c r="CY265" s="695"/>
      <c r="CZ265" s="695"/>
      <c r="DA265" s="695"/>
      <c r="DB265" s="695"/>
      <c r="DC265" s="695"/>
      <c r="DD265" s="695"/>
      <c r="DE265" s="695"/>
      <c r="DF265" s="695"/>
      <c r="DG265" s="695"/>
      <c r="DH265" s="695"/>
      <c r="DI265" s="695"/>
      <c r="DJ265" s="695"/>
      <c r="DK265" s="695"/>
      <c r="DL265" s="695"/>
      <c r="DM265" s="695"/>
      <c r="DN265" s="695"/>
      <c r="DO265" s="695"/>
      <c r="DP265" s="695"/>
      <c r="DQ265" s="695"/>
      <c r="DR265" s="695"/>
      <c r="DS265" s="695"/>
      <c r="DT265" s="695"/>
      <c r="DU265" s="695"/>
      <c r="DV265" s="695"/>
      <c r="DW265" s="695"/>
      <c r="DX265" s="695"/>
      <c r="DY265" s="695"/>
      <c r="DZ265" s="695"/>
      <c r="EA265" s="695"/>
      <c r="EB265" s="695"/>
      <c r="EC265" s="695"/>
      <c r="ED265" s="695"/>
      <c r="EE265" s="695"/>
      <c r="EF265" s="695"/>
      <c r="EG265" s="695"/>
      <c r="EH265" s="695"/>
      <c r="EI265" s="695"/>
      <c r="EJ265" s="695"/>
      <c r="EK265" s="695"/>
      <c r="EL265" s="695"/>
      <c r="EM265" s="695"/>
      <c r="EN265" s="695"/>
      <c r="EO265" s="695"/>
      <c r="EP265" s="695"/>
      <c r="EQ265" s="695"/>
      <c r="ER265" s="695"/>
      <c r="ES265" s="695"/>
      <c r="ET265" s="695"/>
      <c r="EU265" s="695"/>
      <c r="EV265" s="695"/>
      <c r="EW265" s="695"/>
      <c r="EX265" s="695"/>
      <c r="EY265" s="695"/>
      <c r="EZ265" s="695"/>
      <c r="FA265" s="695"/>
      <c r="FB265" s="695"/>
      <c r="FC265" s="695"/>
      <c r="FD265" s="695"/>
      <c r="FE265" s="695"/>
      <c r="FF265" s="695"/>
      <c r="FG265" s="695"/>
      <c r="FH265" s="695"/>
      <c r="FI265" s="695"/>
      <c r="FJ265" s="695"/>
      <c r="FK265" s="695"/>
      <c r="FL265" s="695"/>
      <c r="FM265" s="695"/>
      <c r="FN265" s="695"/>
      <c r="FO265" s="695"/>
      <c r="FP265" s="695"/>
      <c r="FQ265" s="695"/>
      <c r="FR265" s="695"/>
      <c r="FS265" s="695"/>
      <c r="FT265" s="695"/>
      <c r="FU265" s="695"/>
      <c r="FV265" s="695"/>
      <c r="FW265" s="695"/>
      <c r="FX265" s="695"/>
      <c r="FY265" s="695"/>
      <c r="FZ265" s="695"/>
      <c r="GA265" s="695"/>
      <c r="GB265" s="695"/>
      <c r="GC265" s="695"/>
      <c r="GD265" s="695"/>
      <c r="GE265" s="695"/>
      <c r="GF265" s="695"/>
      <c r="GG265" s="695"/>
      <c r="GH265" s="695"/>
      <c r="GI265" s="695"/>
      <c r="GJ265" s="695"/>
      <c r="GK265" s="695"/>
      <c r="GL265" s="695"/>
      <c r="GM265" s="695"/>
      <c r="GN265" s="695"/>
    </row>
    <row r="266" spans="1:196" s="35" customFormat="1" ht="14.4">
      <c r="A266" s="695"/>
      <c r="B266" s="695"/>
      <c r="C266" s="693"/>
      <c r="D266" s="693"/>
      <c r="E266" s="693"/>
      <c r="F266" s="699"/>
      <c r="G266" s="695"/>
      <c r="H266" s="695"/>
      <c r="I266" s="695"/>
      <c r="J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c r="CI266" s="695"/>
      <c r="CJ266" s="695"/>
      <c r="CK266" s="695"/>
      <c r="CL266" s="695"/>
      <c r="CM266" s="695"/>
      <c r="CN266" s="695"/>
      <c r="CO266" s="695"/>
      <c r="CP266" s="695"/>
      <c r="CQ266" s="695"/>
      <c r="CR266" s="695"/>
      <c r="CS266" s="695"/>
      <c r="CT266" s="695"/>
      <c r="CU266" s="695"/>
      <c r="CV266" s="695"/>
      <c r="CW266" s="695"/>
      <c r="CX266" s="695"/>
      <c r="CY266" s="695"/>
      <c r="CZ266" s="695"/>
      <c r="DA266" s="695"/>
      <c r="DB266" s="695"/>
      <c r="DC266" s="695"/>
      <c r="DD266" s="695"/>
      <c r="DE266" s="695"/>
      <c r="DF266" s="695"/>
      <c r="DG266" s="695"/>
      <c r="DH266" s="695"/>
      <c r="DI266" s="695"/>
      <c r="DJ266" s="695"/>
      <c r="DK266" s="695"/>
      <c r="DL266" s="695"/>
      <c r="DM266" s="695"/>
      <c r="DN266" s="695"/>
      <c r="DO266" s="695"/>
      <c r="DP266" s="695"/>
      <c r="DQ266" s="695"/>
      <c r="DR266" s="695"/>
      <c r="DS266" s="695"/>
      <c r="DT266" s="695"/>
      <c r="DU266" s="695"/>
      <c r="DV266" s="695"/>
      <c r="DW266" s="695"/>
      <c r="DX266" s="695"/>
      <c r="DY266" s="695"/>
      <c r="DZ266" s="695"/>
      <c r="EA266" s="695"/>
      <c r="EB266" s="695"/>
      <c r="EC266" s="695"/>
      <c r="ED266" s="695"/>
      <c r="EE266" s="695"/>
      <c r="EF266" s="695"/>
      <c r="EG266" s="695"/>
      <c r="EH266" s="695"/>
      <c r="EI266" s="695"/>
      <c r="EJ266" s="695"/>
      <c r="EK266" s="695"/>
      <c r="EL266" s="695"/>
      <c r="EM266" s="695"/>
      <c r="EN266" s="695"/>
      <c r="EO266" s="695"/>
      <c r="EP266" s="695"/>
      <c r="EQ266" s="695"/>
      <c r="ER266" s="695"/>
      <c r="ES266" s="695"/>
      <c r="ET266" s="695"/>
      <c r="EU266" s="695"/>
      <c r="EV266" s="695"/>
      <c r="EW266" s="695"/>
      <c r="EX266" s="695"/>
      <c r="EY266" s="695"/>
      <c r="EZ266" s="695"/>
      <c r="FA266" s="695"/>
      <c r="FB266" s="695"/>
      <c r="FC266" s="695"/>
      <c r="FD266" s="695"/>
      <c r="FE266" s="695"/>
      <c r="FF266" s="695"/>
      <c r="FG266" s="695"/>
      <c r="FH266" s="695"/>
      <c r="FI266" s="695"/>
      <c r="FJ266" s="695"/>
      <c r="FK266" s="695"/>
      <c r="FL266" s="695"/>
      <c r="FM266" s="695"/>
      <c r="FN266" s="695"/>
      <c r="FO266" s="695"/>
      <c r="FP266" s="695"/>
      <c r="FQ266" s="695"/>
      <c r="FR266" s="695"/>
      <c r="FS266" s="695"/>
      <c r="FT266" s="695"/>
      <c r="FU266" s="695"/>
      <c r="FV266" s="695"/>
      <c r="FW266" s="695"/>
      <c r="FX266" s="695"/>
      <c r="FY266" s="695"/>
      <c r="FZ266" s="695"/>
      <c r="GA266" s="695"/>
      <c r="GB266" s="695"/>
      <c r="GC266" s="695"/>
      <c r="GD266" s="695"/>
      <c r="GE266" s="695"/>
      <c r="GF266" s="695"/>
      <c r="GG266" s="695"/>
      <c r="GH266" s="695"/>
      <c r="GI266" s="695"/>
      <c r="GJ266" s="695"/>
      <c r="GK266" s="695"/>
      <c r="GL266" s="695"/>
      <c r="GM266" s="695"/>
      <c r="GN266" s="695"/>
    </row>
    <row r="267" spans="1:196" s="35" customFormat="1" ht="14.4">
      <c r="A267" s="695"/>
      <c r="B267" s="695"/>
      <c r="C267" s="693"/>
      <c r="D267" s="693"/>
      <c r="E267" s="693"/>
      <c r="F267" s="699"/>
      <c r="G267" s="695"/>
      <c r="H267" s="695"/>
      <c r="I267" s="695"/>
      <c r="J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c r="CI267" s="695"/>
      <c r="CJ267" s="695"/>
      <c r="CK267" s="695"/>
      <c r="CL267" s="695"/>
      <c r="CM267" s="695"/>
      <c r="CN267" s="695"/>
      <c r="CO267" s="695"/>
      <c r="CP267" s="695"/>
      <c r="CQ267" s="695"/>
      <c r="CR267" s="695"/>
      <c r="CS267" s="695"/>
      <c r="CT267" s="695"/>
      <c r="CU267" s="695"/>
      <c r="CV267" s="695"/>
      <c r="CW267" s="695"/>
      <c r="CX267" s="695"/>
      <c r="CY267" s="695"/>
      <c r="CZ267" s="695"/>
      <c r="DA267" s="695"/>
      <c r="DB267" s="695"/>
      <c r="DC267" s="695"/>
      <c r="DD267" s="695"/>
      <c r="DE267" s="695"/>
      <c r="DF267" s="695"/>
      <c r="DG267" s="695"/>
      <c r="DH267" s="695"/>
      <c r="DI267" s="695"/>
      <c r="DJ267" s="695"/>
      <c r="DK267" s="695"/>
      <c r="DL267" s="695"/>
      <c r="DM267" s="695"/>
      <c r="DN267" s="695"/>
      <c r="DO267" s="695"/>
      <c r="DP267" s="695"/>
      <c r="DQ267" s="695"/>
      <c r="DR267" s="695"/>
      <c r="DS267" s="695"/>
      <c r="DT267" s="695"/>
      <c r="DU267" s="695"/>
      <c r="DV267" s="695"/>
      <c r="DW267" s="695"/>
      <c r="DX267" s="695"/>
      <c r="DY267" s="695"/>
      <c r="DZ267" s="695"/>
      <c r="EA267" s="695"/>
      <c r="EB267" s="695"/>
      <c r="EC267" s="695"/>
      <c r="ED267" s="695"/>
      <c r="EE267" s="695"/>
      <c r="EF267" s="695"/>
      <c r="EG267" s="695"/>
      <c r="EH267" s="695"/>
      <c r="EI267" s="695"/>
      <c r="EJ267" s="695"/>
      <c r="EK267" s="695"/>
      <c r="EL267" s="695"/>
      <c r="EM267" s="695"/>
      <c r="EN267" s="695"/>
      <c r="EO267" s="695"/>
      <c r="EP267" s="695"/>
      <c r="EQ267" s="695"/>
      <c r="ER267" s="695"/>
      <c r="ES267" s="695"/>
      <c r="ET267" s="695"/>
      <c r="EU267" s="695"/>
      <c r="EV267" s="695"/>
      <c r="EW267" s="695"/>
      <c r="EX267" s="695"/>
      <c r="EY267" s="695"/>
      <c r="EZ267" s="695"/>
      <c r="FA267" s="695"/>
      <c r="FB267" s="695"/>
      <c r="FC267" s="695"/>
      <c r="FD267" s="695"/>
      <c r="FE267" s="695"/>
      <c r="FF267" s="695"/>
      <c r="FG267" s="695"/>
      <c r="FH267" s="695"/>
      <c r="FI267" s="695"/>
      <c r="FJ267" s="695"/>
      <c r="FK267" s="695"/>
      <c r="FL267" s="695"/>
      <c r="FM267" s="695"/>
      <c r="FN267" s="695"/>
      <c r="FO267" s="695"/>
      <c r="FP267" s="695"/>
      <c r="FQ267" s="695"/>
      <c r="FR267" s="695"/>
      <c r="FS267" s="695"/>
      <c r="FT267" s="695"/>
      <c r="FU267" s="695"/>
      <c r="FV267" s="695"/>
      <c r="FW267" s="695"/>
      <c r="FX267" s="695"/>
      <c r="FY267" s="695"/>
      <c r="FZ267" s="695"/>
      <c r="GA267" s="695"/>
      <c r="GB267" s="695"/>
      <c r="GC267" s="695"/>
      <c r="GD267" s="695"/>
      <c r="GE267" s="695"/>
      <c r="GF267" s="695"/>
      <c r="GG267" s="695"/>
      <c r="GH267" s="695"/>
      <c r="GI267" s="695"/>
      <c r="GJ267" s="695"/>
      <c r="GK267" s="695"/>
      <c r="GL267" s="695"/>
      <c r="GM267" s="695"/>
      <c r="GN267" s="695"/>
    </row>
    <row r="268" spans="1:196" s="35" customFormat="1" ht="14.4">
      <c r="A268" s="695"/>
      <c r="B268" s="695"/>
      <c r="C268" s="693"/>
      <c r="D268" s="693"/>
      <c r="E268" s="693"/>
      <c r="F268" s="699"/>
      <c r="G268" s="695"/>
      <c r="H268" s="695"/>
      <c r="I268" s="695"/>
      <c r="J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c r="CI268" s="695"/>
      <c r="CJ268" s="695"/>
      <c r="CK268" s="695"/>
      <c r="CL268" s="695"/>
      <c r="CM268" s="695"/>
      <c r="CN268" s="695"/>
      <c r="CO268" s="695"/>
      <c r="CP268" s="695"/>
      <c r="CQ268" s="695"/>
      <c r="CR268" s="695"/>
      <c r="CS268" s="695"/>
      <c r="CT268" s="695"/>
      <c r="CU268" s="695"/>
      <c r="CV268" s="695"/>
      <c r="CW268" s="695"/>
      <c r="CX268" s="695"/>
      <c r="CY268" s="695"/>
      <c r="CZ268" s="695"/>
      <c r="DA268" s="695"/>
      <c r="DB268" s="695"/>
      <c r="DC268" s="695"/>
      <c r="DD268" s="695"/>
      <c r="DE268" s="695"/>
      <c r="DF268" s="695"/>
      <c r="DG268" s="695"/>
      <c r="DH268" s="695"/>
      <c r="DI268" s="695"/>
      <c r="DJ268" s="695"/>
      <c r="DK268" s="695"/>
      <c r="DL268" s="695"/>
      <c r="DM268" s="695"/>
      <c r="DN268" s="695"/>
      <c r="DO268" s="695"/>
      <c r="DP268" s="695"/>
      <c r="DQ268" s="695"/>
      <c r="DR268" s="695"/>
      <c r="DS268" s="695"/>
      <c r="DT268" s="695"/>
      <c r="DU268" s="695"/>
      <c r="DV268" s="695"/>
      <c r="DW268" s="695"/>
      <c r="DX268" s="695"/>
      <c r="DY268" s="695"/>
      <c r="DZ268" s="695"/>
      <c r="EA268" s="695"/>
      <c r="EB268" s="695"/>
      <c r="EC268" s="695"/>
      <c r="ED268" s="695"/>
      <c r="EE268" s="695"/>
      <c r="EF268" s="695"/>
      <c r="EG268" s="695"/>
      <c r="EH268" s="695"/>
      <c r="EI268" s="695"/>
      <c r="EJ268" s="695"/>
      <c r="EK268" s="695"/>
      <c r="EL268" s="695"/>
      <c r="EM268" s="695"/>
      <c r="EN268" s="695"/>
      <c r="EO268" s="695"/>
      <c r="EP268" s="695"/>
      <c r="EQ268" s="695"/>
      <c r="ER268" s="695"/>
      <c r="ES268" s="695"/>
      <c r="ET268" s="695"/>
      <c r="EU268" s="695"/>
      <c r="EV268" s="695"/>
      <c r="EW268" s="695"/>
      <c r="EX268" s="695"/>
      <c r="EY268" s="695"/>
      <c r="EZ268" s="695"/>
      <c r="FA268" s="695"/>
      <c r="FB268" s="695"/>
      <c r="FC268" s="695"/>
      <c r="FD268" s="695"/>
      <c r="FE268" s="695"/>
      <c r="FF268" s="695"/>
      <c r="FG268" s="695"/>
      <c r="FH268" s="695"/>
      <c r="FI268" s="695"/>
      <c r="FJ268" s="695"/>
      <c r="FK268" s="695"/>
      <c r="FL268" s="695"/>
      <c r="FM268" s="695"/>
      <c r="FN268" s="695"/>
      <c r="FO268" s="695"/>
      <c r="FP268" s="695"/>
      <c r="FQ268" s="695"/>
      <c r="FR268" s="695"/>
      <c r="FS268" s="695"/>
      <c r="FT268" s="695"/>
      <c r="FU268" s="695"/>
      <c r="FV268" s="695"/>
      <c r="FW268" s="695"/>
      <c r="FX268" s="695"/>
      <c r="FY268" s="695"/>
      <c r="FZ268" s="695"/>
      <c r="GA268" s="695"/>
      <c r="GB268" s="695"/>
      <c r="GC268" s="695"/>
      <c r="GD268" s="695"/>
      <c r="GE268" s="695"/>
      <c r="GF268" s="695"/>
      <c r="GG268" s="695"/>
      <c r="GH268" s="695"/>
      <c r="GI268" s="695"/>
      <c r="GJ268" s="695"/>
      <c r="GK268" s="695"/>
      <c r="GL268" s="695"/>
      <c r="GM268" s="695"/>
      <c r="GN268" s="695"/>
    </row>
    <row r="269" spans="1:196" s="35" customFormat="1" ht="14.4">
      <c r="A269" s="695"/>
      <c r="B269" s="695"/>
      <c r="C269" s="693"/>
      <c r="D269" s="693"/>
      <c r="E269" s="693"/>
      <c r="F269" s="699"/>
      <c r="G269" s="695"/>
      <c r="H269" s="695"/>
      <c r="I269" s="695"/>
      <c r="J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c r="CI269" s="695"/>
      <c r="CJ269" s="695"/>
      <c r="CK269" s="695"/>
      <c r="CL269" s="695"/>
      <c r="CM269" s="695"/>
      <c r="CN269" s="695"/>
      <c r="CO269" s="695"/>
      <c r="CP269" s="695"/>
      <c r="CQ269" s="695"/>
      <c r="CR269" s="695"/>
      <c r="CS269" s="695"/>
      <c r="CT269" s="695"/>
      <c r="CU269" s="695"/>
      <c r="CV269" s="695"/>
      <c r="CW269" s="695"/>
      <c r="CX269" s="695"/>
      <c r="CY269" s="695"/>
      <c r="CZ269" s="695"/>
      <c r="DA269" s="695"/>
      <c r="DB269" s="695"/>
      <c r="DC269" s="695"/>
      <c r="DD269" s="695"/>
      <c r="DE269" s="695"/>
      <c r="DF269" s="695"/>
      <c r="DG269" s="695"/>
      <c r="DH269" s="695"/>
      <c r="DI269" s="695"/>
      <c r="DJ269" s="695"/>
      <c r="DK269" s="695"/>
      <c r="DL269" s="695"/>
      <c r="DM269" s="695"/>
      <c r="DN269" s="695"/>
      <c r="DO269" s="695"/>
      <c r="DP269" s="695"/>
      <c r="DQ269" s="695"/>
      <c r="DR269" s="695"/>
      <c r="DS269" s="695"/>
      <c r="DT269" s="695"/>
      <c r="DU269" s="695"/>
      <c r="DV269" s="695"/>
      <c r="DW269" s="695"/>
      <c r="DX269" s="695"/>
      <c r="DY269" s="695"/>
      <c r="DZ269" s="695"/>
      <c r="EA269" s="695"/>
      <c r="EB269" s="695"/>
      <c r="EC269" s="695"/>
      <c r="ED269" s="695"/>
      <c r="EE269" s="695"/>
      <c r="EF269" s="695"/>
      <c r="EG269" s="695"/>
      <c r="EH269" s="695"/>
      <c r="EI269" s="695"/>
      <c r="EJ269" s="695"/>
      <c r="EK269" s="695"/>
      <c r="EL269" s="695"/>
      <c r="EM269" s="695"/>
      <c r="EN269" s="695"/>
      <c r="EO269" s="695"/>
      <c r="EP269" s="695"/>
      <c r="EQ269" s="695"/>
      <c r="ER269" s="695"/>
      <c r="ES269" s="695"/>
      <c r="ET269" s="695"/>
      <c r="EU269" s="695"/>
      <c r="EV269" s="695"/>
      <c r="EW269" s="695"/>
      <c r="EX269" s="695"/>
      <c r="EY269" s="695"/>
      <c r="EZ269" s="695"/>
      <c r="FA269" s="695"/>
      <c r="FB269" s="695"/>
      <c r="FC269" s="695"/>
      <c r="FD269" s="695"/>
      <c r="FE269" s="695"/>
      <c r="FF269" s="695"/>
      <c r="FG269" s="695"/>
      <c r="FH269" s="695"/>
      <c r="FI269" s="695"/>
      <c r="FJ269" s="695"/>
      <c r="FK269" s="695"/>
      <c r="FL269" s="695"/>
      <c r="FM269" s="695"/>
      <c r="FN269" s="695"/>
      <c r="FO269" s="695"/>
      <c r="FP269" s="695"/>
      <c r="FQ269" s="695"/>
      <c r="FR269" s="695"/>
      <c r="FS269" s="695"/>
      <c r="FT269" s="695"/>
      <c r="FU269" s="695"/>
      <c r="FV269" s="695"/>
      <c r="FW269" s="695"/>
      <c r="FX269" s="695"/>
      <c r="FY269" s="695"/>
      <c r="FZ269" s="695"/>
      <c r="GA269" s="695"/>
      <c r="GB269" s="695"/>
      <c r="GC269" s="695"/>
      <c r="GD269" s="695"/>
      <c r="GE269" s="695"/>
      <c r="GF269" s="695"/>
      <c r="GG269" s="695"/>
      <c r="GH269" s="695"/>
      <c r="GI269" s="695"/>
      <c r="GJ269" s="695"/>
      <c r="GK269" s="695"/>
      <c r="GL269" s="695"/>
      <c r="GM269" s="695"/>
      <c r="GN269" s="695"/>
    </row>
    <row r="270" spans="1:196" s="35" customFormat="1" ht="14.4">
      <c r="A270" s="695"/>
      <c r="B270" s="695"/>
      <c r="C270" s="693"/>
      <c r="D270" s="693"/>
      <c r="E270" s="693"/>
      <c r="F270" s="699"/>
      <c r="G270" s="695"/>
      <c r="H270" s="695"/>
      <c r="I270" s="695"/>
      <c r="J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c r="CI270" s="695"/>
      <c r="CJ270" s="695"/>
      <c r="CK270" s="695"/>
      <c r="CL270" s="695"/>
      <c r="CM270" s="695"/>
      <c r="CN270" s="695"/>
      <c r="CO270" s="695"/>
      <c r="CP270" s="695"/>
      <c r="CQ270" s="695"/>
      <c r="CR270" s="695"/>
      <c r="CS270" s="695"/>
      <c r="CT270" s="695"/>
      <c r="CU270" s="695"/>
      <c r="CV270" s="695"/>
      <c r="CW270" s="695"/>
      <c r="CX270" s="695"/>
      <c r="CY270" s="695"/>
      <c r="CZ270" s="695"/>
      <c r="DA270" s="695"/>
      <c r="DB270" s="695"/>
      <c r="DC270" s="695"/>
      <c r="DD270" s="695"/>
      <c r="DE270" s="695"/>
      <c r="DF270" s="695"/>
      <c r="DG270" s="695"/>
      <c r="DH270" s="695"/>
      <c r="DI270" s="695"/>
      <c r="DJ270" s="695"/>
      <c r="DK270" s="695"/>
      <c r="DL270" s="695"/>
      <c r="DM270" s="695"/>
      <c r="DN270" s="695"/>
      <c r="DO270" s="695"/>
      <c r="DP270" s="695"/>
      <c r="DQ270" s="695"/>
      <c r="DR270" s="695"/>
      <c r="DS270" s="695"/>
      <c r="DT270" s="695"/>
      <c r="DU270" s="695"/>
      <c r="DV270" s="695"/>
      <c r="DW270" s="695"/>
      <c r="DX270" s="695"/>
      <c r="DY270" s="695"/>
      <c r="DZ270" s="695"/>
      <c r="EA270" s="695"/>
      <c r="EB270" s="695"/>
      <c r="EC270" s="695"/>
      <c r="ED270" s="695"/>
      <c r="EE270" s="695"/>
      <c r="EF270" s="695"/>
      <c r="EG270" s="695"/>
      <c r="EH270" s="695"/>
      <c r="EI270" s="695"/>
      <c r="EJ270" s="695"/>
      <c r="EK270" s="695"/>
      <c r="EL270" s="695"/>
      <c r="EM270" s="695"/>
      <c r="EN270" s="695"/>
      <c r="EO270" s="695"/>
      <c r="EP270" s="695"/>
      <c r="EQ270" s="695"/>
      <c r="ER270" s="695"/>
      <c r="ES270" s="695"/>
      <c r="ET270" s="695"/>
      <c r="EU270" s="695"/>
      <c r="EV270" s="695"/>
      <c r="EW270" s="695"/>
      <c r="EX270" s="695"/>
      <c r="EY270" s="695"/>
      <c r="EZ270" s="695"/>
      <c r="FA270" s="695"/>
      <c r="FB270" s="695"/>
      <c r="FC270" s="695"/>
      <c r="FD270" s="695"/>
      <c r="FE270" s="695"/>
      <c r="FF270" s="695"/>
      <c r="FG270" s="695"/>
      <c r="FH270" s="695"/>
      <c r="FI270" s="695"/>
      <c r="FJ270" s="695"/>
      <c r="FK270" s="695"/>
      <c r="FL270" s="695"/>
      <c r="FM270" s="695"/>
      <c r="FN270" s="695"/>
      <c r="FO270" s="695"/>
      <c r="FP270" s="695"/>
      <c r="FQ270" s="695"/>
      <c r="FR270" s="695"/>
      <c r="FS270" s="695"/>
      <c r="FT270" s="695"/>
      <c r="FU270" s="695"/>
      <c r="FV270" s="695"/>
      <c r="FW270" s="695"/>
      <c r="FX270" s="695"/>
      <c r="FY270" s="695"/>
      <c r="FZ270" s="695"/>
      <c r="GA270" s="695"/>
      <c r="GB270" s="695"/>
      <c r="GC270" s="695"/>
      <c r="GD270" s="695"/>
      <c r="GE270" s="695"/>
      <c r="GF270" s="695"/>
      <c r="GG270" s="695"/>
      <c r="GH270" s="695"/>
      <c r="GI270" s="695"/>
      <c r="GJ270" s="695"/>
      <c r="GK270" s="695"/>
      <c r="GL270" s="695"/>
      <c r="GM270" s="695"/>
      <c r="GN270" s="695"/>
    </row>
    <row r="271" spans="1:196" s="35" customFormat="1" ht="14.4">
      <c r="A271" s="695"/>
      <c r="B271" s="695"/>
      <c r="C271" s="693"/>
      <c r="D271" s="693"/>
      <c r="E271" s="693"/>
      <c r="F271" s="699"/>
      <c r="G271" s="695"/>
      <c r="H271" s="695"/>
      <c r="I271" s="695"/>
      <c r="J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c r="CI271" s="695"/>
      <c r="CJ271" s="695"/>
      <c r="CK271" s="695"/>
      <c r="CL271" s="695"/>
      <c r="CM271" s="695"/>
      <c r="CN271" s="695"/>
      <c r="CO271" s="695"/>
      <c r="CP271" s="695"/>
      <c r="CQ271" s="695"/>
      <c r="CR271" s="695"/>
      <c r="CS271" s="695"/>
      <c r="CT271" s="695"/>
      <c r="CU271" s="695"/>
      <c r="CV271" s="695"/>
      <c r="CW271" s="695"/>
      <c r="CX271" s="695"/>
      <c r="CY271" s="695"/>
      <c r="CZ271" s="695"/>
      <c r="DA271" s="695"/>
      <c r="DB271" s="695"/>
      <c r="DC271" s="695"/>
      <c r="DD271" s="695"/>
      <c r="DE271" s="695"/>
      <c r="DF271" s="695"/>
      <c r="DG271" s="695"/>
      <c r="DH271" s="695"/>
      <c r="DI271" s="695"/>
      <c r="DJ271" s="695"/>
      <c r="DK271" s="695"/>
      <c r="DL271" s="695"/>
      <c r="DM271" s="695"/>
      <c r="DN271" s="695"/>
      <c r="DO271" s="695"/>
      <c r="DP271" s="695"/>
      <c r="DQ271" s="695"/>
      <c r="DR271" s="695"/>
      <c r="DS271" s="695"/>
      <c r="DT271" s="695"/>
      <c r="DU271" s="695"/>
      <c r="DV271" s="695"/>
      <c r="DW271" s="695"/>
      <c r="DX271" s="695"/>
      <c r="DY271" s="695"/>
      <c r="DZ271" s="695"/>
      <c r="EA271" s="695"/>
      <c r="EB271" s="695"/>
      <c r="EC271" s="695"/>
      <c r="ED271" s="695"/>
      <c r="EE271" s="695"/>
      <c r="EF271" s="695"/>
      <c r="EG271" s="695"/>
      <c r="EH271" s="695"/>
      <c r="EI271" s="695"/>
      <c r="EJ271" s="695"/>
      <c r="EK271" s="695"/>
      <c r="EL271" s="695"/>
      <c r="EM271" s="695"/>
      <c r="EN271" s="695"/>
      <c r="EO271" s="695"/>
      <c r="EP271" s="695"/>
      <c r="EQ271" s="695"/>
      <c r="ER271" s="695"/>
      <c r="ES271" s="695"/>
      <c r="ET271" s="695"/>
      <c r="EU271" s="695"/>
      <c r="EV271" s="695"/>
      <c r="EW271" s="695"/>
      <c r="EX271" s="695"/>
      <c r="EY271" s="695"/>
      <c r="EZ271" s="695"/>
      <c r="FA271" s="695"/>
      <c r="FB271" s="695"/>
      <c r="FC271" s="695"/>
      <c r="FD271" s="695"/>
      <c r="FE271" s="695"/>
      <c r="FF271" s="695"/>
      <c r="FG271" s="695"/>
      <c r="FH271" s="695"/>
      <c r="FI271" s="695"/>
      <c r="FJ271" s="695"/>
      <c r="FK271" s="695"/>
      <c r="FL271" s="695"/>
      <c r="FM271" s="695"/>
      <c r="FN271" s="695"/>
      <c r="FO271" s="695"/>
      <c r="FP271" s="695"/>
      <c r="FQ271" s="695"/>
      <c r="FR271" s="695"/>
      <c r="FS271" s="695"/>
      <c r="FT271" s="695"/>
      <c r="FU271" s="695"/>
      <c r="FV271" s="695"/>
      <c r="FW271" s="695"/>
      <c r="FX271" s="695"/>
      <c r="FY271" s="695"/>
      <c r="FZ271" s="695"/>
      <c r="GA271" s="695"/>
      <c r="GB271" s="695"/>
      <c r="GC271" s="695"/>
      <c r="GD271" s="695"/>
      <c r="GE271" s="695"/>
      <c r="GF271" s="695"/>
      <c r="GG271" s="695"/>
      <c r="GH271" s="695"/>
      <c r="GI271" s="695"/>
      <c r="GJ271" s="695"/>
      <c r="GK271" s="695"/>
      <c r="GL271" s="695"/>
      <c r="GM271" s="695"/>
      <c r="GN271" s="695"/>
    </row>
    <row r="272" spans="1:196" s="35" customFormat="1" ht="14.4">
      <c r="A272" s="695"/>
      <c r="B272" s="695"/>
      <c r="C272" s="693"/>
      <c r="D272" s="693"/>
      <c r="E272" s="693"/>
      <c r="F272" s="699"/>
      <c r="G272" s="695"/>
      <c r="H272" s="695"/>
      <c r="I272" s="695"/>
      <c r="J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c r="CI272" s="695"/>
      <c r="CJ272" s="695"/>
      <c r="CK272" s="695"/>
      <c r="CL272" s="695"/>
      <c r="CM272" s="695"/>
      <c r="CN272" s="695"/>
      <c r="CO272" s="695"/>
      <c r="CP272" s="695"/>
      <c r="CQ272" s="695"/>
      <c r="CR272" s="695"/>
      <c r="CS272" s="695"/>
      <c r="CT272" s="695"/>
      <c r="CU272" s="695"/>
      <c r="CV272" s="695"/>
      <c r="CW272" s="695"/>
      <c r="CX272" s="695"/>
      <c r="CY272" s="695"/>
      <c r="CZ272" s="695"/>
      <c r="DA272" s="695"/>
      <c r="DB272" s="695"/>
      <c r="DC272" s="695"/>
      <c r="DD272" s="695"/>
      <c r="DE272" s="695"/>
      <c r="DF272" s="695"/>
      <c r="DG272" s="695"/>
      <c r="DH272" s="695"/>
      <c r="DI272" s="695"/>
      <c r="DJ272" s="695"/>
      <c r="DK272" s="695"/>
      <c r="DL272" s="695"/>
      <c r="DM272" s="695"/>
      <c r="DN272" s="695"/>
      <c r="DO272" s="695"/>
      <c r="DP272" s="695"/>
      <c r="DQ272" s="695"/>
      <c r="DR272" s="695"/>
      <c r="DS272" s="695"/>
      <c r="DT272" s="695"/>
      <c r="DU272" s="695"/>
      <c r="DV272" s="695"/>
      <c r="DW272" s="695"/>
      <c r="DX272" s="695"/>
      <c r="DY272" s="695"/>
      <c r="DZ272" s="695"/>
      <c r="EA272" s="695"/>
      <c r="EB272" s="695"/>
      <c r="EC272" s="695"/>
      <c r="ED272" s="695"/>
      <c r="EE272" s="695"/>
      <c r="EF272" s="695"/>
      <c r="EG272" s="695"/>
      <c r="EH272" s="695"/>
      <c r="EI272" s="695"/>
      <c r="EJ272" s="695"/>
      <c r="EK272" s="695"/>
      <c r="EL272" s="695"/>
      <c r="EM272" s="695"/>
      <c r="EN272" s="695"/>
      <c r="EO272" s="695"/>
      <c r="EP272" s="695"/>
      <c r="EQ272" s="695"/>
      <c r="ER272" s="695"/>
      <c r="ES272" s="695"/>
      <c r="ET272" s="695"/>
      <c r="EU272" s="695"/>
      <c r="EV272" s="695"/>
      <c r="EW272" s="695"/>
      <c r="EX272" s="695"/>
      <c r="EY272" s="695"/>
      <c r="EZ272" s="695"/>
      <c r="FA272" s="695"/>
      <c r="FB272" s="695"/>
      <c r="FC272" s="695"/>
      <c r="FD272" s="695"/>
      <c r="FE272" s="695"/>
      <c r="FF272" s="695"/>
      <c r="FG272" s="695"/>
      <c r="FH272" s="695"/>
      <c r="FI272" s="695"/>
      <c r="FJ272" s="695"/>
      <c r="FK272" s="695"/>
      <c r="FL272" s="695"/>
      <c r="FM272" s="695"/>
      <c r="FN272" s="695"/>
      <c r="FO272" s="695"/>
      <c r="FP272" s="695"/>
      <c r="FQ272" s="695"/>
      <c r="FR272" s="695"/>
      <c r="FS272" s="695"/>
      <c r="FT272" s="695"/>
      <c r="FU272" s="695"/>
      <c r="FV272" s="695"/>
      <c r="FW272" s="695"/>
      <c r="FX272" s="695"/>
      <c r="FY272" s="695"/>
      <c r="FZ272" s="695"/>
      <c r="GA272" s="695"/>
      <c r="GB272" s="695"/>
      <c r="GC272" s="695"/>
      <c r="GD272" s="695"/>
      <c r="GE272" s="695"/>
      <c r="GF272" s="695"/>
      <c r="GG272" s="695"/>
      <c r="GH272" s="695"/>
      <c r="GI272" s="695"/>
      <c r="GJ272" s="695"/>
      <c r="GK272" s="695"/>
      <c r="GL272" s="695"/>
      <c r="GM272" s="695"/>
      <c r="GN272" s="695"/>
    </row>
    <row r="273" spans="1:196" s="35" customFormat="1" ht="14.4">
      <c r="A273" s="695"/>
      <c r="B273" s="695"/>
      <c r="C273" s="693"/>
      <c r="D273" s="693"/>
      <c r="E273" s="693"/>
      <c r="F273" s="699"/>
      <c r="G273" s="695"/>
      <c r="H273" s="695"/>
      <c r="I273" s="695"/>
      <c r="J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c r="CI273" s="695"/>
      <c r="CJ273" s="695"/>
      <c r="CK273" s="695"/>
      <c r="CL273" s="695"/>
      <c r="CM273" s="695"/>
      <c r="CN273" s="695"/>
      <c r="CO273" s="695"/>
      <c r="CP273" s="695"/>
      <c r="CQ273" s="695"/>
      <c r="CR273" s="695"/>
      <c r="CS273" s="695"/>
      <c r="CT273" s="695"/>
      <c r="CU273" s="695"/>
      <c r="CV273" s="695"/>
      <c r="CW273" s="695"/>
      <c r="CX273" s="695"/>
      <c r="CY273" s="695"/>
      <c r="CZ273" s="695"/>
      <c r="DA273" s="695"/>
      <c r="DB273" s="695"/>
      <c r="DC273" s="695"/>
      <c r="DD273" s="695"/>
      <c r="DE273" s="695"/>
      <c r="DF273" s="695"/>
      <c r="DG273" s="695"/>
      <c r="DH273" s="695"/>
      <c r="DI273" s="695"/>
      <c r="DJ273" s="695"/>
      <c r="DK273" s="695"/>
      <c r="DL273" s="695"/>
      <c r="DM273" s="695"/>
      <c r="DN273" s="695"/>
      <c r="DO273" s="695"/>
      <c r="DP273" s="695"/>
      <c r="DQ273" s="695"/>
      <c r="DR273" s="695"/>
      <c r="DS273" s="695"/>
      <c r="DT273" s="695"/>
      <c r="DU273" s="695"/>
      <c r="DV273" s="695"/>
      <c r="DW273" s="695"/>
      <c r="DX273" s="695"/>
      <c r="DY273" s="695"/>
      <c r="DZ273" s="695"/>
      <c r="EA273" s="695"/>
      <c r="EB273" s="695"/>
      <c r="EC273" s="695"/>
      <c r="ED273" s="695"/>
      <c r="EE273" s="695"/>
      <c r="EF273" s="695"/>
      <c r="EG273" s="695"/>
      <c r="EH273" s="695"/>
      <c r="EI273" s="695"/>
      <c r="EJ273" s="695"/>
      <c r="EK273" s="695"/>
      <c r="EL273" s="695"/>
      <c r="EM273" s="695"/>
      <c r="EN273" s="695"/>
      <c r="EO273" s="695"/>
      <c r="EP273" s="695"/>
      <c r="EQ273" s="695"/>
      <c r="ER273" s="695"/>
      <c r="ES273" s="695"/>
      <c r="ET273" s="695"/>
      <c r="EU273" s="695"/>
      <c r="EV273" s="695"/>
      <c r="EW273" s="695"/>
      <c r="EX273" s="695"/>
      <c r="EY273" s="695"/>
      <c r="EZ273" s="695"/>
      <c r="FA273" s="695"/>
      <c r="FB273" s="695"/>
      <c r="FC273" s="695"/>
      <c r="FD273" s="695"/>
      <c r="FE273" s="695"/>
      <c r="FF273" s="695"/>
      <c r="FG273" s="695"/>
      <c r="FH273" s="695"/>
      <c r="FI273" s="695"/>
      <c r="FJ273" s="695"/>
      <c r="FK273" s="695"/>
      <c r="FL273" s="695"/>
      <c r="FM273" s="695"/>
      <c r="FN273" s="695"/>
      <c r="FO273" s="695"/>
      <c r="FP273" s="695"/>
      <c r="FQ273" s="695"/>
      <c r="FR273" s="695"/>
      <c r="FS273" s="695"/>
      <c r="FT273" s="695"/>
      <c r="FU273" s="695"/>
      <c r="FV273" s="695"/>
      <c r="FW273" s="695"/>
      <c r="FX273" s="695"/>
      <c r="FY273" s="695"/>
      <c r="FZ273" s="695"/>
      <c r="GA273" s="695"/>
      <c r="GB273" s="695"/>
      <c r="GC273" s="695"/>
      <c r="GD273" s="695"/>
      <c r="GE273" s="695"/>
      <c r="GF273" s="695"/>
      <c r="GG273" s="695"/>
      <c r="GH273" s="695"/>
      <c r="GI273" s="695"/>
      <c r="GJ273" s="695"/>
      <c r="GK273" s="695"/>
      <c r="GL273" s="695"/>
      <c r="GM273" s="695"/>
      <c r="GN273" s="695"/>
    </row>
    <row r="274" spans="1:196" s="35" customFormat="1" ht="14.4">
      <c r="A274" s="695"/>
      <c r="B274" s="695"/>
      <c r="C274" s="693"/>
      <c r="D274" s="693"/>
      <c r="E274" s="693"/>
      <c r="F274" s="699"/>
      <c r="G274" s="695"/>
      <c r="H274" s="695"/>
      <c r="I274" s="695"/>
      <c r="J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c r="CI274" s="695"/>
      <c r="CJ274" s="695"/>
      <c r="CK274" s="695"/>
      <c r="CL274" s="695"/>
      <c r="CM274" s="695"/>
      <c r="CN274" s="695"/>
      <c r="CO274" s="695"/>
      <c r="CP274" s="695"/>
      <c r="CQ274" s="695"/>
      <c r="CR274" s="695"/>
      <c r="CS274" s="695"/>
      <c r="CT274" s="695"/>
      <c r="CU274" s="695"/>
      <c r="CV274" s="695"/>
      <c r="CW274" s="695"/>
      <c r="CX274" s="695"/>
      <c r="CY274" s="695"/>
      <c r="CZ274" s="695"/>
      <c r="DA274" s="695"/>
      <c r="DB274" s="695"/>
      <c r="DC274" s="695"/>
      <c r="DD274" s="695"/>
      <c r="DE274" s="695"/>
      <c r="DF274" s="695"/>
      <c r="DG274" s="695"/>
      <c r="DH274" s="695"/>
      <c r="DI274" s="695"/>
      <c r="DJ274" s="695"/>
      <c r="DK274" s="695"/>
      <c r="DL274" s="695"/>
      <c r="DM274" s="695"/>
      <c r="DN274" s="695"/>
      <c r="DO274" s="695"/>
      <c r="DP274" s="695"/>
      <c r="DQ274" s="695"/>
      <c r="DR274" s="695"/>
      <c r="DS274" s="695"/>
      <c r="DT274" s="695"/>
      <c r="DU274" s="695"/>
      <c r="DV274" s="695"/>
      <c r="DW274" s="695"/>
      <c r="DX274" s="695"/>
      <c r="DY274" s="695"/>
      <c r="DZ274" s="695"/>
      <c r="EA274" s="695"/>
      <c r="EB274" s="695"/>
      <c r="EC274" s="695"/>
      <c r="ED274" s="695"/>
      <c r="EE274" s="695"/>
      <c r="EF274" s="695"/>
      <c r="EG274" s="695"/>
      <c r="EH274" s="695"/>
      <c r="EI274" s="695"/>
      <c r="EJ274" s="695"/>
      <c r="EK274" s="695"/>
      <c r="EL274" s="695"/>
      <c r="EM274" s="695"/>
      <c r="EN274" s="695"/>
      <c r="EO274" s="695"/>
      <c r="EP274" s="695"/>
      <c r="EQ274" s="695"/>
      <c r="ER274" s="695"/>
      <c r="ES274" s="695"/>
      <c r="ET274" s="695"/>
      <c r="EU274" s="695"/>
      <c r="EV274" s="695"/>
      <c r="EW274" s="695"/>
      <c r="EX274" s="695"/>
      <c r="EY274" s="695"/>
      <c r="EZ274" s="695"/>
      <c r="FA274" s="695"/>
      <c r="FB274" s="695"/>
      <c r="FC274" s="695"/>
      <c r="FD274" s="695"/>
      <c r="FE274" s="695"/>
      <c r="FF274" s="695"/>
      <c r="FG274" s="695"/>
      <c r="FH274" s="695"/>
      <c r="FI274" s="695"/>
      <c r="FJ274" s="695"/>
      <c r="FK274" s="695"/>
      <c r="FL274" s="695"/>
      <c r="FM274" s="695"/>
      <c r="FN274" s="695"/>
      <c r="FO274" s="695"/>
      <c r="FP274" s="695"/>
      <c r="FQ274" s="695"/>
      <c r="FR274" s="695"/>
      <c r="FS274" s="695"/>
      <c r="FT274" s="695"/>
      <c r="FU274" s="695"/>
      <c r="FV274" s="695"/>
      <c r="FW274" s="695"/>
      <c r="FX274" s="695"/>
      <c r="FY274" s="695"/>
      <c r="FZ274" s="695"/>
      <c r="GA274" s="695"/>
      <c r="GB274" s="695"/>
      <c r="GC274" s="695"/>
      <c r="GD274" s="695"/>
      <c r="GE274" s="695"/>
      <c r="GF274" s="695"/>
      <c r="GG274" s="695"/>
      <c r="GH274" s="695"/>
      <c r="GI274" s="695"/>
      <c r="GJ274" s="695"/>
      <c r="GK274" s="695"/>
      <c r="GL274" s="695"/>
      <c r="GM274" s="695"/>
      <c r="GN274" s="695"/>
    </row>
    <row r="275" spans="1:196" s="35" customFormat="1" ht="14.4">
      <c r="A275" s="695"/>
      <c r="B275" s="695"/>
      <c r="C275" s="693"/>
      <c r="D275" s="693"/>
      <c r="E275" s="693"/>
      <c r="F275" s="699"/>
      <c r="G275" s="695"/>
      <c r="H275" s="695"/>
      <c r="I275" s="695"/>
      <c r="J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c r="CI275" s="695"/>
      <c r="CJ275" s="695"/>
      <c r="CK275" s="695"/>
      <c r="CL275" s="695"/>
      <c r="CM275" s="695"/>
      <c r="CN275" s="695"/>
      <c r="CO275" s="695"/>
      <c r="CP275" s="695"/>
      <c r="CQ275" s="695"/>
      <c r="CR275" s="695"/>
      <c r="CS275" s="695"/>
      <c r="CT275" s="695"/>
      <c r="CU275" s="695"/>
      <c r="CV275" s="695"/>
      <c r="CW275" s="695"/>
      <c r="CX275" s="695"/>
      <c r="CY275" s="695"/>
      <c r="CZ275" s="695"/>
      <c r="DA275" s="695"/>
      <c r="DB275" s="695"/>
      <c r="DC275" s="695"/>
      <c r="DD275" s="695"/>
      <c r="DE275" s="695"/>
      <c r="DF275" s="695"/>
      <c r="DG275" s="695"/>
      <c r="DH275" s="695"/>
      <c r="DI275" s="695"/>
      <c r="DJ275" s="695"/>
      <c r="DK275" s="695"/>
      <c r="DL275" s="695"/>
      <c r="DM275" s="695"/>
      <c r="DN275" s="695"/>
      <c r="DO275" s="695"/>
      <c r="DP275" s="695"/>
      <c r="DQ275" s="695"/>
      <c r="DR275" s="695"/>
      <c r="DS275" s="695"/>
      <c r="DT275" s="695"/>
      <c r="DU275" s="695"/>
      <c r="DV275" s="695"/>
      <c r="DW275" s="695"/>
      <c r="DX275" s="695"/>
      <c r="DY275" s="695"/>
      <c r="DZ275" s="695"/>
      <c r="EA275" s="695"/>
      <c r="EB275" s="695"/>
      <c r="EC275" s="695"/>
      <c r="ED275" s="695"/>
      <c r="EE275" s="695"/>
      <c r="EF275" s="695"/>
      <c r="EG275" s="695"/>
      <c r="EH275" s="695"/>
      <c r="EI275" s="695"/>
      <c r="EJ275" s="695"/>
      <c r="EK275" s="695"/>
      <c r="EL275" s="695"/>
      <c r="EM275" s="695"/>
      <c r="EN275" s="695"/>
      <c r="EO275" s="695"/>
      <c r="EP275" s="695"/>
      <c r="EQ275" s="695"/>
      <c r="ER275" s="695"/>
      <c r="ES275" s="695"/>
      <c r="ET275" s="695"/>
      <c r="EU275" s="695"/>
      <c r="EV275" s="695"/>
      <c r="EW275" s="695"/>
      <c r="EX275" s="695"/>
      <c r="EY275" s="695"/>
      <c r="EZ275" s="695"/>
      <c r="FA275" s="695"/>
      <c r="FB275" s="695"/>
      <c r="FC275" s="695"/>
      <c r="FD275" s="695"/>
      <c r="FE275" s="695"/>
      <c r="FF275" s="695"/>
      <c r="FG275" s="695"/>
      <c r="FH275" s="695"/>
      <c r="FI275" s="695"/>
      <c r="FJ275" s="695"/>
      <c r="FK275" s="695"/>
      <c r="FL275" s="695"/>
      <c r="FM275" s="695"/>
      <c r="FN275" s="695"/>
      <c r="FO275" s="695"/>
      <c r="FP275" s="695"/>
      <c r="FQ275" s="695"/>
      <c r="FR275" s="695"/>
      <c r="FS275" s="695"/>
      <c r="FT275" s="695"/>
      <c r="FU275" s="695"/>
      <c r="FV275" s="695"/>
      <c r="FW275" s="695"/>
      <c r="FX275" s="695"/>
      <c r="FY275" s="695"/>
      <c r="FZ275" s="695"/>
      <c r="GA275" s="695"/>
      <c r="GB275" s="695"/>
      <c r="GC275" s="695"/>
      <c r="GD275" s="695"/>
      <c r="GE275" s="695"/>
      <c r="GF275" s="695"/>
      <c r="GG275" s="695"/>
      <c r="GH275" s="695"/>
      <c r="GI275" s="695"/>
      <c r="GJ275" s="695"/>
      <c r="GK275" s="695"/>
      <c r="GL275" s="695"/>
      <c r="GM275" s="695"/>
      <c r="GN275" s="695"/>
    </row>
    <row r="276" spans="1:196" s="35" customFormat="1" ht="14.4">
      <c r="A276" s="695"/>
      <c r="B276" s="695"/>
      <c r="C276" s="693"/>
      <c r="D276" s="693"/>
      <c r="E276" s="693"/>
      <c r="F276" s="699"/>
      <c r="G276" s="695"/>
      <c r="H276" s="695"/>
      <c r="I276" s="695"/>
      <c r="J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c r="CI276" s="695"/>
      <c r="CJ276" s="695"/>
      <c r="CK276" s="695"/>
      <c r="CL276" s="695"/>
      <c r="CM276" s="695"/>
      <c r="CN276" s="695"/>
      <c r="CO276" s="695"/>
      <c r="CP276" s="695"/>
      <c r="CQ276" s="695"/>
      <c r="CR276" s="695"/>
      <c r="CS276" s="695"/>
      <c r="CT276" s="695"/>
      <c r="CU276" s="695"/>
      <c r="CV276" s="695"/>
      <c r="CW276" s="695"/>
      <c r="CX276" s="695"/>
      <c r="CY276" s="695"/>
      <c r="CZ276" s="695"/>
      <c r="DA276" s="695"/>
      <c r="DB276" s="695"/>
      <c r="DC276" s="695"/>
      <c r="DD276" s="695"/>
      <c r="DE276" s="695"/>
      <c r="DF276" s="695"/>
      <c r="DG276" s="695"/>
      <c r="DH276" s="695"/>
      <c r="DI276" s="695"/>
      <c r="DJ276" s="695"/>
      <c r="DK276" s="695"/>
      <c r="DL276" s="695"/>
      <c r="DM276" s="695"/>
      <c r="DN276" s="695"/>
      <c r="DO276" s="695"/>
      <c r="DP276" s="695"/>
      <c r="DQ276" s="695"/>
      <c r="DR276" s="695"/>
      <c r="DS276" s="695"/>
      <c r="DT276" s="695"/>
      <c r="DU276" s="695"/>
      <c r="DV276" s="695"/>
      <c r="DW276" s="695"/>
      <c r="DX276" s="695"/>
      <c r="DY276" s="695"/>
      <c r="DZ276" s="695"/>
      <c r="EA276" s="695"/>
      <c r="EB276" s="695"/>
      <c r="EC276" s="695"/>
      <c r="ED276" s="695"/>
      <c r="EE276" s="695"/>
      <c r="EF276" s="695"/>
      <c r="EG276" s="695"/>
      <c r="EH276" s="695"/>
      <c r="EI276" s="695"/>
      <c r="EJ276" s="695"/>
      <c r="EK276" s="695"/>
      <c r="EL276" s="695"/>
      <c r="EM276" s="695"/>
      <c r="EN276" s="695"/>
      <c r="EO276" s="695"/>
      <c r="EP276" s="695"/>
      <c r="EQ276" s="695"/>
      <c r="ER276" s="695"/>
      <c r="ES276" s="695"/>
      <c r="ET276" s="695"/>
      <c r="EU276" s="695"/>
      <c r="EV276" s="695"/>
      <c r="EW276" s="695"/>
      <c r="EX276" s="695"/>
      <c r="EY276" s="695"/>
      <c r="EZ276" s="695"/>
      <c r="FA276" s="695"/>
      <c r="FB276" s="695"/>
      <c r="FC276" s="695"/>
      <c r="FD276" s="695"/>
      <c r="FE276" s="695"/>
      <c r="FF276" s="695"/>
      <c r="FG276" s="695"/>
      <c r="FH276" s="695"/>
      <c r="FI276" s="695"/>
      <c r="FJ276" s="695"/>
      <c r="FK276" s="695"/>
      <c r="FL276" s="695"/>
      <c r="FM276" s="695"/>
      <c r="FN276" s="695"/>
      <c r="FO276" s="695"/>
      <c r="FP276" s="695"/>
      <c r="FQ276" s="695"/>
      <c r="FR276" s="695"/>
      <c r="FS276" s="695"/>
      <c r="FT276" s="695"/>
      <c r="FU276" s="695"/>
      <c r="FV276" s="695"/>
      <c r="FW276" s="695"/>
      <c r="FX276" s="695"/>
      <c r="FY276" s="695"/>
      <c r="FZ276" s="695"/>
      <c r="GA276" s="695"/>
      <c r="GB276" s="695"/>
      <c r="GC276" s="695"/>
      <c r="GD276" s="695"/>
      <c r="GE276" s="695"/>
      <c r="GF276" s="695"/>
      <c r="GG276" s="695"/>
      <c r="GH276" s="695"/>
      <c r="GI276" s="695"/>
      <c r="GJ276" s="695"/>
      <c r="GK276" s="695"/>
      <c r="GL276" s="695"/>
      <c r="GM276" s="695"/>
      <c r="GN276" s="695"/>
    </row>
    <row r="277" spans="1:196" s="35" customFormat="1" ht="14.4">
      <c r="A277" s="695"/>
      <c r="B277" s="695"/>
      <c r="C277" s="693"/>
      <c r="D277" s="693"/>
      <c r="E277" s="693"/>
      <c r="F277" s="699"/>
      <c r="G277" s="695"/>
      <c r="H277" s="695"/>
      <c r="I277" s="695"/>
      <c r="J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c r="CI277" s="695"/>
      <c r="CJ277" s="695"/>
      <c r="CK277" s="695"/>
      <c r="CL277" s="695"/>
      <c r="CM277" s="695"/>
      <c r="CN277" s="695"/>
      <c r="CO277" s="695"/>
      <c r="CP277" s="695"/>
      <c r="CQ277" s="695"/>
      <c r="CR277" s="695"/>
      <c r="CS277" s="695"/>
      <c r="CT277" s="695"/>
      <c r="CU277" s="695"/>
      <c r="CV277" s="695"/>
      <c r="CW277" s="695"/>
      <c r="CX277" s="695"/>
      <c r="CY277" s="695"/>
      <c r="CZ277" s="695"/>
      <c r="DA277" s="695"/>
      <c r="DB277" s="695"/>
      <c r="DC277" s="695"/>
      <c r="DD277" s="695"/>
      <c r="DE277" s="695"/>
      <c r="DF277" s="695"/>
      <c r="DG277" s="695"/>
      <c r="DH277" s="695"/>
      <c r="DI277" s="695"/>
      <c r="DJ277" s="695"/>
      <c r="DK277" s="695"/>
      <c r="DL277" s="695"/>
      <c r="DM277" s="695"/>
      <c r="DN277" s="695"/>
      <c r="DO277" s="695"/>
      <c r="DP277" s="695"/>
      <c r="DQ277" s="695"/>
      <c r="DR277" s="695"/>
      <c r="DS277" s="695"/>
      <c r="DT277" s="695"/>
      <c r="DU277" s="695"/>
      <c r="DV277" s="695"/>
      <c r="DW277" s="695"/>
      <c r="DX277" s="695"/>
      <c r="DY277" s="695"/>
      <c r="DZ277" s="695"/>
      <c r="EA277" s="695"/>
      <c r="EB277" s="695"/>
      <c r="EC277" s="695"/>
      <c r="ED277" s="695"/>
      <c r="EE277" s="695"/>
      <c r="EF277" s="695"/>
      <c r="EG277" s="695"/>
      <c r="EH277" s="695"/>
      <c r="EI277" s="695"/>
      <c r="EJ277" s="695"/>
      <c r="EK277" s="695"/>
      <c r="EL277" s="695"/>
      <c r="EM277" s="695"/>
      <c r="EN277" s="695"/>
      <c r="EO277" s="695"/>
      <c r="EP277" s="695"/>
      <c r="EQ277" s="695"/>
      <c r="ER277" s="695"/>
      <c r="ES277" s="695"/>
      <c r="ET277" s="695"/>
      <c r="EU277" s="695"/>
      <c r="EV277" s="695"/>
      <c r="EW277" s="695"/>
      <c r="EX277" s="695"/>
      <c r="EY277" s="695"/>
      <c r="EZ277" s="695"/>
      <c r="FA277" s="695"/>
      <c r="FB277" s="695"/>
      <c r="FC277" s="695"/>
      <c r="FD277" s="695"/>
      <c r="FE277" s="695"/>
      <c r="FF277" s="695"/>
      <c r="FG277" s="695"/>
      <c r="FH277" s="695"/>
      <c r="FI277" s="695"/>
      <c r="FJ277" s="695"/>
      <c r="FK277" s="695"/>
      <c r="FL277" s="695"/>
      <c r="FM277" s="695"/>
      <c r="FN277" s="695"/>
      <c r="FO277" s="695"/>
      <c r="FP277" s="695"/>
      <c r="FQ277" s="695"/>
      <c r="FR277" s="695"/>
      <c r="FS277" s="695"/>
      <c r="FT277" s="695"/>
      <c r="FU277" s="695"/>
      <c r="FV277" s="695"/>
      <c r="FW277" s="695"/>
      <c r="FX277" s="695"/>
      <c r="FY277" s="695"/>
      <c r="FZ277" s="695"/>
      <c r="GA277" s="695"/>
      <c r="GB277" s="695"/>
      <c r="GC277" s="695"/>
      <c r="GD277" s="695"/>
      <c r="GE277" s="695"/>
      <c r="GF277" s="695"/>
      <c r="GG277" s="695"/>
      <c r="GH277" s="695"/>
      <c r="GI277" s="695"/>
      <c r="GJ277" s="695"/>
      <c r="GK277" s="695"/>
      <c r="GL277" s="695"/>
      <c r="GM277" s="695"/>
      <c r="GN277" s="695"/>
    </row>
    <row r="278" spans="1:196" s="35" customFormat="1" ht="14.4">
      <c r="A278" s="695"/>
      <c r="B278" s="695"/>
      <c r="C278" s="693"/>
      <c r="D278" s="693"/>
      <c r="E278" s="693"/>
      <c r="F278" s="699"/>
      <c r="G278" s="695"/>
      <c r="H278" s="695"/>
      <c r="I278" s="695"/>
      <c r="J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c r="CI278" s="695"/>
      <c r="CJ278" s="695"/>
      <c r="CK278" s="695"/>
      <c r="CL278" s="695"/>
      <c r="CM278" s="695"/>
      <c r="CN278" s="695"/>
      <c r="CO278" s="695"/>
      <c r="CP278" s="695"/>
      <c r="CQ278" s="695"/>
      <c r="CR278" s="695"/>
      <c r="CS278" s="695"/>
      <c r="CT278" s="695"/>
      <c r="CU278" s="695"/>
      <c r="CV278" s="695"/>
      <c r="CW278" s="695"/>
      <c r="CX278" s="695"/>
      <c r="CY278" s="695"/>
      <c r="CZ278" s="695"/>
      <c r="DA278" s="695"/>
      <c r="DB278" s="695"/>
      <c r="DC278" s="695"/>
      <c r="DD278" s="695"/>
      <c r="DE278" s="695"/>
      <c r="DF278" s="695"/>
      <c r="DG278" s="695"/>
      <c r="DH278" s="695"/>
      <c r="DI278" s="695"/>
      <c r="DJ278" s="695"/>
      <c r="DK278" s="695"/>
      <c r="DL278" s="695"/>
      <c r="DM278" s="695"/>
      <c r="DN278" s="695"/>
      <c r="DO278" s="695"/>
      <c r="DP278" s="695"/>
      <c r="DQ278" s="695"/>
      <c r="DR278" s="695"/>
      <c r="DS278" s="695"/>
      <c r="DT278" s="695"/>
      <c r="DU278" s="695"/>
      <c r="DV278" s="695"/>
      <c r="DW278" s="695"/>
      <c r="DX278" s="695"/>
      <c r="DY278" s="695"/>
      <c r="DZ278" s="695"/>
      <c r="EA278" s="695"/>
      <c r="EB278" s="695"/>
      <c r="EC278" s="695"/>
      <c r="ED278" s="695"/>
      <c r="EE278" s="695"/>
      <c r="EF278" s="695"/>
      <c r="EG278" s="695"/>
      <c r="EH278" s="695"/>
      <c r="EI278" s="695"/>
      <c r="EJ278" s="695"/>
      <c r="EK278" s="695"/>
      <c r="EL278" s="695"/>
      <c r="EM278" s="695"/>
      <c r="EN278" s="695"/>
      <c r="EO278" s="695"/>
      <c r="EP278" s="695"/>
      <c r="EQ278" s="695"/>
      <c r="ER278" s="695"/>
      <c r="ES278" s="695"/>
      <c r="ET278" s="695"/>
      <c r="EU278" s="695"/>
      <c r="EV278" s="695"/>
      <c r="EW278" s="695"/>
      <c r="EX278" s="695"/>
      <c r="EY278" s="695"/>
      <c r="EZ278" s="695"/>
      <c r="FA278" s="695"/>
      <c r="FB278" s="695"/>
      <c r="FC278" s="695"/>
      <c r="FD278" s="695"/>
      <c r="FE278" s="695"/>
      <c r="FF278" s="695"/>
      <c r="FG278" s="695"/>
      <c r="FH278" s="695"/>
      <c r="FI278" s="695"/>
      <c r="FJ278" s="695"/>
      <c r="FK278" s="695"/>
      <c r="FL278" s="695"/>
      <c r="FM278" s="695"/>
      <c r="FN278" s="695"/>
      <c r="FO278" s="695"/>
      <c r="FP278" s="695"/>
      <c r="FQ278" s="695"/>
      <c r="FR278" s="695"/>
      <c r="FS278" s="695"/>
      <c r="FT278" s="695"/>
      <c r="FU278" s="695"/>
      <c r="FV278" s="695"/>
      <c r="FW278" s="695"/>
      <c r="FX278" s="695"/>
      <c r="FY278" s="695"/>
      <c r="FZ278" s="695"/>
      <c r="GA278" s="695"/>
      <c r="GB278" s="695"/>
      <c r="GC278" s="695"/>
      <c r="GD278" s="695"/>
      <c r="GE278" s="695"/>
      <c r="GF278" s="695"/>
      <c r="GG278" s="695"/>
      <c r="GH278" s="695"/>
      <c r="GI278" s="695"/>
      <c r="GJ278" s="695"/>
      <c r="GK278" s="695"/>
      <c r="GL278" s="695"/>
      <c r="GM278" s="695"/>
      <c r="GN278" s="695"/>
    </row>
    <row r="279" spans="1:196" s="35" customFormat="1" ht="14.4">
      <c r="A279" s="695"/>
      <c r="B279" s="695"/>
      <c r="C279" s="693"/>
      <c r="D279" s="693"/>
      <c r="E279" s="693"/>
      <c r="F279" s="699"/>
      <c r="G279" s="695"/>
      <c r="H279" s="695"/>
      <c r="I279" s="695"/>
      <c r="J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c r="CI279" s="695"/>
      <c r="CJ279" s="695"/>
      <c r="CK279" s="695"/>
      <c r="CL279" s="695"/>
      <c r="CM279" s="695"/>
      <c r="CN279" s="695"/>
      <c r="CO279" s="695"/>
      <c r="CP279" s="695"/>
      <c r="CQ279" s="695"/>
      <c r="CR279" s="695"/>
      <c r="CS279" s="695"/>
      <c r="CT279" s="695"/>
      <c r="CU279" s="695"/>
      <c r="CV279" s="695"/>
      <c r="CW279" s="695"/>
      <c r="CX279" s="695"/>
      <c r="CY279" s="695"/>
      <c r="CZ279" s="695"/>
      <c r="DA279" s="695"/>
      <c r="DB279" s="695"/>
      <c r="DC279" s="695"/>
      <c r="DD279" s="695"/>
      <c r="DE279" s="695"/>
      <c r="DF279" s="695"/>
      <c r="DG279" s="695"/>
      <c r="DH279" s="695"/>
      <c r="DI279" s="695"/>
      <c r="DJ279" s="695"/>
      <c r="DK279" s="695"/>
      <c r="DL279" s="695"/>
      <c r="DM279" s="695"/>
      <c r="DN279" s="695"/>
      <c r="DO279" s="695"/>
      <c r="DP279" s="695"/>
      <c r="DQ279" s="695"/>
      <c r="DR279" s="695"/>
      <c r="DS279" s="695"/>
      <c r="DT279" s="695"/>
      <c r="DU279" s="695"/>
      <c r="DV279" s="695"/>
      <c r="DW279" s="695"/>
      <c r="DX279" s="695"/>
      <c r="DY279" s="695"/>
      <c r="DZ279" s="695"/>
      <c r="EA279" s="695"/>
      <c r="EB279" s="695"/>
      <c r="EC279" s="695"/>
      <c r="ED279" s="695"/>
      <c r="EE279" s="695"/>
      <c r="EF279" s="695"/>
      <c r="EG279" s="695"/>
      <c r="EH279" s="695"/>
      <c r="EI279" s="695"/>
      <c r="EJ279" s="695"/>
      <c r="EK279" s="695"/>
      <c r="EL279" s="695"/>
      <c r="EM279" s="695"/>
      <c r="EN279" s="695"/>
      <c r="EO279" s="695"/>
      <c r="EP279" s="695"/>
      <c r="EQ279" s="695"/>
      <c r="ER279" s="695"/>
      <c r="ES279" s="695"/>
      <c r="ET279" s="695"/>
      <c r="EU279" s="695"/>
      <c r="EV279" s="695"/>
      <c r="EW279" s="695"/>
      <c r="EX279" s="695"/>
      <c r="EY279" s="695"/>
      <c r="EZ279" s="695"/>
      <c r="FA279" s="695"/>
      <c r="FB279" s="695"/>
      <c r="FC279" s="695"/>
      <c r="FD279" s="695"/>
      <c r="FE279" s="695"/>
      <c r="FF279" s="695"/>
      <c r="FG279" s="695"/>
      <c r="FH279" s="695"/>
      <c r="FI279" s="695"/>
      <c r="FJ279" s="695"/>
      <c r="FK279" s="695"/>
      <c r="FL279" s="695"/>
      <c r="FM279" s="695"/>
      <c r="FN279" s="695"/>
      <c r="FO279" s="695"/>
      <c r="FP279" s="695"/>
      <c r="FQ279" s="695"/>
      <c r="FR279" s="695"/>
      <c r="FS279" s="695"/>
      <c r="FT279" s="695"/>
      <c r="FU279" s="695"/>
      <c r="FV279" s="695"/>
      <c r="FW279" s="695"/>
      <c r="FX279" s="695"/>
      <c r="FY279" s="695"/>
      <c r="FZ279" s="695"/>
      <c r="GA279" s="695"/>
      <c r="GB279" s="695"/>
      <c r="GC279" s="695"/>
      <c r="GD279" s="695"/>
      <c r="GE279" s="695"/>
      <c r="GF279" s="695"/>
      <c r="GG279" s="695"/>
      <c r="GH279" s="695"/>
      <c r="GI279" s="695"/>
      <c r="GJ279" s="695"/>
      <c r="GK279" s="695"/>
      <c r="GL279" s="695"/>
      <c r="GM279" s="695"/>
      <c r="GN279" s="695"/>
    </row>
    <row r="280" spans="1:196" s="35" customFormat="1" ht="14.4">
      <c r="A280" s="695"/>
      <c r="B280" s="695"/>
      <c r="C280" s="693"/>
      <c r="D280" s="693"/>
      <c r="E280" s="693"/>
      <c r="F280" s="699"/>
      <c r="G280" s="695"/>
      <c r="H280" s="695"/>
      <c r="I280" s="695"/>
      <c r="J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c r="CI280" s="695"/>
      <c r="CJ280" s="695"/>
      <c r="CK280" s="695"/>
      <c r="CL280" s="695"/>
      <c r="CM280" s="695"/>
      <c r="CN280" s="695"/>
      <c r="CO280" s="695"/>
      <c r="CP280" s="695"/>
      <c r="CQ280" s="695"/>
      <c r="CR280" s="695"/>
      <c r="CS280" s="695"/>
      <c r="CT280" s="695"/>
      <c r="CU280" s="695"/>
      <c r="CV280" s="695"/>
      <c r="CW280" s="695"/>
      <c r="CX280" s="695"/>
      <c r="CY280" s="695"/>
      <c r="CZ280" s="695"/>
      <c r="DA280" s="695"/>
      <c r="DB280" s="695"/>
      <c r="DC280" s="695"/>
      <c r="DD280" s="695"/>
      <c r="DE280" s="695"/>
      <c r="DF280" s="695"/>
      <c r="DG280" s="695"/>
      <c r="DH280" s="695"/>
      <c r="DI280" s="695"/>
      <c r="DJ280" s="695"/>
      <c r="DK280" s="695"/>
      <c r="DL280" s="695"/>
      <c r="DM280" s="695"/>
      <c r="DN280" s="695"/>
      <c r="DO280" s="695"/>
      <c r="DP280" s="695"/>
      <c r="DQ280" s="695"/>
      <c r="DR280" s="695"/>
      <c r="DS280" s="695"/>
      <c r="DT280" s="695"/>
      <c r="DU280" s="695"/>
      <c r="DV280" s="695"/>
      <c r="DW280" s="695"/>
      <c r="DX280" s="695"/>
      <c r="DY280" s="695"/>
      <c r="DZ280" s="695"/>
      <c r="EA280" s="695"/>
      <c r="EB280" s="695"/>
      <c r="EC280" s="695"/>
      <c r="ED280" s="695"/>
      <c r="EE280" s="695"/>
      <c r="EF280" s="695"/>
      <c r="EG280" s="695"/>
      <c r="EH280" s="695"/>
      <c r="EI280" s="695"/>
      <c r="EJ280" s="695"/>
      <c r="EK280" s="695"/>
      <c r="EL280" s="695"/>
      <c r="EM280" s="695"/>
      <c r="EN280" s="695"/>
      <c r="EO280" s="695"/>
      <c r="EP280" s="695"/>
      <c r="EQ280" s="695"/>
      <c r="ER280" s="695"/>
      <c r="ES280" s="695"/>
      <c r="ET280" s="695"/>
      <c r="EU280" s="695"/>
      <c r="EV280" s="695"/>
      <c r="EW280" s="695"/>
      <c r="EX280" s="695"/>
      <c r="EY280" s="695"/>
      <c r="EZ280" s="695"/>
      <c r="FA280" s="695"/>
      <c r="FB280" s="695"/>
      <c r="FC280" s="695"/>
      <c r="FD280" s="695"/>
      <c r="FE280" s="695"/>
      <c r="FF280" s="695"/>
      <c r="FG280" s="695"/>
      <c r="FH280" s="695"/>
      <c r="FI280" s="695"/>
      <c r="FJ280" s="695"/>
      <c r="FK280" s="695"/>
      <c r="FL280" s="695"/>
      <c r="FM280" s="695"/>
      <c r="FN280" s="695"/>
      <c r="FO280" s="695"/>
      <c r="FP280" s="695"/>
      <c r="FQ280" s="695"/>
      <c r="FR280" s="695"/>
      <c r="FS280" s="695"/>
      <c r="FT280" s="695"/>
      <c r="FU280" s="695"/>
      <c r="FV280" s="695"/>
      <c r="FW280" s="695"/>
      <c r="FX280" s="695"/>
      <c r="FY280" s="695"/>
      <c r="FZ280" s="695"/>
      <c r="GA280" s="695"/>
      <c r="GB280" s="695"/>
      <c r="GC280" s="695"/>
      <c r="GD280" s="695"/>
      <c r="GE280" s="695"/>
      <c r="GF280" s="695"/>
      <c r="GG280" s="695"/>
      <c r="GH280" s="695"/>
      <c r="GI280" s="695"/>
      <c r="GJ280" s="695"/>
      <c r="GK280" s="695"/>
      <c r="GL280" s="695"/>
      <c r="GM280" s="695"/>
      <c r="GN280" s="695"/>
    </row>
    <row r="281" spans="1:196" s="35" customFormat="1" ht="14.4">
      <c r="A281" s="695"/>
      <c r="B281" s="695"/>
      <c r="C281" s="693"/>
      <c r="D281" s="693"/>
      <c r="E281" s="693"/>
      <c r="F281" s="699"/>
      <c r="G281" s="695"/>
      <c r="H281" s="695"/>
      <c r="I281" s="695"/>
      <c r="J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c r="CI281" s="695"/>
      <c r="CJ281" s="695"/>
      <c r="CK281" s="695"/>
      <c r="CL281" s="695"/>
      <c r="CM281" s="695"/>
      <c r="CN281" s="695"/>
      <c r="CO281" s="695"/>
      <c r="CP281" s="695"/>
      <c r="CQ281" s="695"/>
      <c r="CR281" s="695"/>
      <c r="CS281" s="695"/>
      <c r="CT281" s="695"/>
      <c r="CU281" s="695"/>
      <c r="CV281" s="695"/>
      <c r="CW281" s="695"/>
      <c r="CX281" s="695"/>
      <c r="CY281" s="695"/>
      <c r="CZ281" s="695"/>
      <c r="DA281" s="695"/>
      <c r="DB281" s="695"/>
      <c r="DC281" s="695"/>
      <c r="DD281" s="695"/>
      <c r="DE281" s="695"/>
      <c r="DF281" s="695"/>
      <c r="DG281" s="695"/>
      <c r="DH281" s="695"/>
      <c r="DI281" s="695"/>
      <c r="DJ281" s="695"/>
      <c r="DK281" s="695"/>
      <c r="DL281" s="695"/>
      <c r="DM281" s="695"/>
      <c r="DN281" s="695"/>
      <c r="DO281" s="695"/>
      <c r="DP281" s="695"/>
      <c r="DQ281" s="695"/>
      <c r="DR281" s="695"/>
      <c r="DS281" s="695"/>
      <c r="DT281" s="695"/>
      <c r="DU281" s="695"/>
      <c r="DV281" s="695"/>
      <c r="DW281" s="695"/>
      <c r="DX281" s="695"/>
      <c r="DY281" s="695"/>
      <c r="DZ281" s="695"/>
      <c r="EA281" s="695"/>
      <c r="EB281" s="695"/>
      <c r="EC281" s="695"/>
      <c r="ED281" s="695"/>
      <c r="EE281" s="695"/>
      <c r="EF281" s="695"/>
      <c r="EG281" s="695"/>
      <c r="EH281" s="695"/>
      <c r="EI281" s="695"/>
      <c r="EJ281" s="695"/>
      <c r="EK281" s="695"/>
      <c r="EL281" s="695"/>
      <c r="EM281" s="695"/>
      <c r="EN281" s="695"/>
      <c r="EO281" s="695"/>
      <c r="EP281" s="695"/>
      <c r="EQ281" s="695"/>
      <c r="ER281" s="695"/>
      <c r="ES281" s="695"/>
      <c r="ET281" s="695"/>
      <c r="EU281" s="695"/>
      <c r="EV281" s="695"/>
      <c r="EW281" s="695"/>
      <c r="EX281" s="695"/>
      <c r="EY281" s="695"/>
      <c r="EZ281" s="695"/>
      <c r="FA281" s="695"/>
      <c r="FB281" s="695"/>
      <c r="FC281" s="695"/>
      <c r="FD281" s="695"/>
      <c r="FE281" s="695"/>
      <c r="FF281" s="695"/>
      <c r="FG281" s="695"/>
      <c r="FH281" s="695"/>
      <c r="FI281" s="695"/>
      <c r="FJ281" s="695"/>
      <c r="FK281" s="695"/>
      <c r="FL281" s="695"/>
      <c r="FM281" s="695"/>
      <c r="FN281" s="695"/>
      <c r="FO281" s="695"/>
      <c r="FP281" s="695"/>
      <c r="FQ281" s="695"/>
      <c r="FR281" s="695"/>
      <c r="FS281" s="695"/>
      <c r="FT281" s="695"/>
      <c r="FU281" s="695"/>
      <c r="FV281" s="695"/>
      <c r="FW281" s="695"/>
      <c r="FX281" s="695"/>
      <c r="FY281" s="695"/>
      <c r="FZ281" s="695"/>
      <c r="GA281" s="695"/>
      <c r="GB281" s="695"/>
      <c r="GC281" s="695"/>
      <c r="GD281" s="695"/>
      <c r="GE281" s="695"/>
      <c r="GF281" s="695"/>
      <c r="GG281" s="695"/>
      <c r="GH281" s="695"/>
      <c r="GI281" s="695"/>
      <c r="GJ281" s="695"/>
      <c r="GK281" s="695"/>
      <c r="GL281" s="695"/>
      <c r="GM281" s="695"/>
      <c r="GN281" s="695"/>
    </row>
    <row r="282" spans="1:196" s="35" customFormat="1" ht="14.4">
      <c r="A282" s="695"/>
      <c r="B282" s="695"/>
      <c r="C282" s="693"/>
      <c r="D282" s="693"/>
      <c r="E282" s="693"/>
      <c r="F282" s="699"/>
      <c r="G282" s="695"/>
      <c r="H282" s="695"/>
      <c r="I282" s="695"/>
      <c r="J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c r="CI282" s="695"/>
      <c r="CJ282" s="695"/>
      <c r="CK282" s="695"/>
      <c r="CL282" s="695"/>
      <c r="CM282" s="695"/>
      <c r="CN282" s="695"/>
      <c r="CO282" s="695"/>
      <c r="CP282" s="695"/>
      <c r="CQ282" s="695"/>
      <c r="CR282" s="695"/>
      <c r="CS282" s="695"/>
      <c r="CT282" s="695"/>
      <c r="CU282" s="695"/>
      <c r="CV282" s="695"/>
      <c r="CW282" s="695"/>
      <c r="CX282" s="695"/>
      <c r="CY282" s="695"/>
      <c r="CZ282" s="695"/>
      <c r="DA282" s="695"/>
      <c r="DB282" s="695"/>
      <c r="DC282" s="695"/>
      <c r="DD282" s="695"/>
      <c r="DE282" s="695"/>
      <c r="DF282" s="695"/>
      <c r="DG282" s="695"/>
      <c r="DH282" s="695"/>
      <c r="DI282" s="695"/>
      <c r="DJ282" s="695"/>
      <c r="DK282" s="695"/>
      <c r="DL282" s="695"/>
      <c r="DM282" s="695"/>
      <c r="DN282" s="695"/>
      <c r="DO282" s="695"/>
      <c r="DP282" s="695"/>
      <c r="DQ282" s="695"/>
      <c r="DR282" s="695"/>
      <c r="DS282" s="695"/>
      <c r="DT282" s="695"/>
      <c r="DU282" s="695"/>
      <c r="DV282" s="695"/>
      <c r="DW282" s="695"/>
      <c r="DX282" s="695"/>
      <c r="DY282" s="695"/>
      <c r="DZ282" s="695"/>
      <c r="EA282" s="695"/>
      <c r="EB282" s="695"/>
      <c r="EC282" s="695"/>
      <c r="ED282" s="695"/>
      <c r="EE282" s="695"/>
      <c r="EF282" s="695"/>
      <c r="EG282" s="695"/>
      <c r="EH282" s="695"/>
      <c r="EI282" s="695"/>
      <c r="EJ282" s="695"/>
      <c r="EK282" s="695"/>
      <c r="EL282" s="695"/>
      <c r="EM282" s="695"/>
      <c r="EN282" s="695"/>
      <c r="EO282" s="695"/>
      <c r="EP282" s="695"/>
      <c r="EQ282" s="695"/>
      <c r="ER282" s="695"/>
      <c r="ES282" s="695"/>
      <c r="ET282" s="695"/>
      <c r="EU282" s="695"/>
      <c r="EV282" s="695"/>
      <c r="EW282" s="695"/>
      <c r="EX282" s="695"/>
      <c r="EY282" s="695"/>
      <c r="EZ282" s="695"/>
      <c r="FA282" s="695"/>
      <c r="FB282" s="695"/>
      <c r="FC282" s="695"/>
      <c r="FD282" s="695"/>
      <c r="FE282" s="695"/>
      <c r="FF282" s="695"/>
      <c r="FG282" s="695"/>
      <c r="FH282" s="695"/>
      <c r="FI282" s="695"/>
      <c r="FJ282" s="695"/>
      <c r="FK282" s="695"/>
      <c r="FL282" s="695"/>
      <c r="FM282" s="695"/>
      <c r="FN282" s="695"/>
      <c r="FO282" s="695"/>
      <c r="FP282" s="695"/>
      <c r="FQ282" s="695"/>
      <c r="FR282" s="695"/>
      <c r="FS282" s="695"/>
      <c r="FT282" s="695"/>
      <c r="FU282" s="695"/>
      <c r="FV282" s="695"/>
      <c r="FW282" s="695"/>
      <c r="FX282" s="695"/>
      <c r="FY282" s="695"/>
      <c r="FZ282" s="695"/>
      <c r="GA282" s="695"/>
      <c r="GB282" s="695"/>
      <c r="GC282" s="695"/>
      <c r="GD282" s="695"/>
      <c r="GE282" s="695"/>
      <c r="GF282" s="695"/>
      <c r="GG282" s="695"/>
      <c r="GH282" s="695"/>
      <c r="GI282" s="695"/>
      <c r="GJ282" s="695"/>
      <c r="GK282" s="695"/>
      <c r="GL282" s="695"/>
      <c r="GM282" s="695"/>
      <c r="GN282" s="695"/>
    </row>
    <row r="283" spans="1:196" s="35" customFormat="1" ht="14.4">
      <c r="A283" s="695"/>
      <c r="B283" s="695"/>
      <c r="C283" s="693"/>
      <c r="D283" s="693"/>
      <c r="E283" s="693"/>
      <c r="F283" s="699"/>
      <c r="G283" s="695"/>
      <c r="H283" s="695"/>
      <c r="I283" s="695"/>
      <c r="J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c r="CI283" s="695"/>
      <c r="CJ283" s="695"/>
      <c r="CK283" s="695"/>
      <c r="CL283" s="695"/>
      <c r="CM283" s="695"/>
      <c r="CN283" s="695"/>
      <c r="CO283" s="695"/>
      <c r="CP283" s="695"/>
      <c r="CQ283" s="695"/>
      <c r="CR283" s="695"/>
      <c r="CS283" s="695"/>
      <c r="CT283" s="695"/>
      <c r="CU283" s="695"/>
      <c r="CV283" s="695"/>
      <c r="CW283" s="695"/>
      <c r="CX283" s="695"/>
      <c r="CY283" s="695"/>
      <c r="CZ283" s="695"/>
      <c r="DA283" s="695"/>
      <c r="DB283" s="695"/>
      <c r="DC283" s="695"/>
      <c r="DD283" s="695"/>
      <c r="DE283" s="695"/>
      <c r="DF283" s="695"/>
      <c r="DG283" s="695"/>
      <c r="DH283" s="695"/>
      <c r="DI283" s="695"/>
      <c r="DJ283" s="695"/>
      <c r="DK283" s="695"/>
      <c r="DL283" s="695"/>
      <c r="DM283" s="695"/>
      <c r="DN283" s="695"/>
      <c r="DO283" s="695"/>
      <c r="DP283" s="695"/>
      <c r="DQ283" s="695"/>
      <c r="DR283" s="695"/>
      <c r="DS283" s="695"/>
      <c r="DT283" s="695"/>
      <c r="DU283" s="695"/>
      <c r="DV283" s="695"/>
      <c r="DW283" s="695"/>
      <c r="DX283" s="695"/>
      <c r="DY283" s="695"/>
      <c r="DZ283" s="695"/>
      <c r="EA283" s="695"/>
      <c r="EB283" s="695"/>
      <c r="EC283" s="695"/>
      <c r="ED283" s="695"/>
      <c r="EE283" s="695"/>
      <c r="EF283" s="695"/>
      <c r="EG283" s="695"/>
      <c r="EH283" s="695"/>
      <c r="EI283" s="695"/>
      <c r="EJ283" s="695"/>
      <c r="EK283" s="695"/>
      <c r="EL283" s="695"/>
      <c r="EM283" s="695"/>
      <c r="EN283" s="695"/>
      <c r="EO283" s="695"/>
      <c r="EP283" s="695"/>
      <c r="EQ283" s="695"/>
      <c r="ER283" s="695"/>
      <c r="ES283" s="695"/>
      <c r="ET283" s="695"/>
      <c r="EU283" s="695"/>
      <c r="EV283" s="695"/>
      <c r="EW283" s="695"/>
      <c r="EX283" s="695"/>
      <c r="EY283" s="695"/>
      <c r="EZ283" s="695"/>
      <c r="FA283" s="695"/>
      <c r="FB283" s="695"/>
      <c r="FC283" s="695"/>
      <c r="FD283" s="695"/>
      <c r="FE283" s="695"/>
      <c r="FF283" s="695"/>
      <c r="FG283" s="695"/>
      <c r="FH283" s="695"/>
      <c r="FI283" s="695"/>
      <c r="FJ283" s="695"/>
      <c r="FK283" s="695"/>
      <c r="FL283" s="695"/>
      <c r="FM283" s="695"/>
      <c r="FN283" s="695"/>
      <c r="FO283" s="695"/>
      <c r="FP283" s="695"/>
      <c r="FQ283" s="695"/>
      <c r="FR283" s="695"/>
      <c r="FS283" s="695"/>
      <c r="FT283" s="695"/>
      <c r="FU283" s="695"/>
      <c r="FV283" s="695"/>
      <c r="FW283" s="695"/>
      <c r="FX283" s="695"/>
      <c r="FY283" s="695"/>
      <c r="FZ283" s="695"/>
      <c r="GA283" s="695"/>
      <c r="GB283" s="695"/>
      <c r="GC283" s="695"/>
      <c r="GD283" s="695"/>
      <c r="GE283" s="695"/>
      <c r="GF283" s="695"/>
      <c r="GG283" s="695"/>
      <c r="GH283" s="695"/>
      <c r="GI283" s="695"/>
      <c r="GJ283" s="695"/>
      <c r="GK283" s="695"/>
      <c r="GL283" s="695"/>
      <c r="GM283" s="695"/>
      <c r="GN283" s="695"/>
    </row>
    <row r="284" spans="1:196" s="35" customFormat="1" ht="14.4">
      <c r="A284" s="695"/>
      <c r="B284" s="695"/>
      <c r="C284" s="693"/>
      <c r="D284" s="693"/>
      <c r="E284" s="693"/>
      <c r="F284" s="699"/>
      <c r="G284" s="695"/>
      <c r="H284" s="695"/>
      <c r="I284" s="695"/>
      <c r="J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c r="CI284" s="695"/>
      <c r="CJ284" s="695"/>
      <c r="CK284" s="695"/>
      <c r="CL284" s="695"/>
      <c r="CM284" s="695"/>
      <c r="CN284" s="695"/>
      <c r="CO284" s="695"/>
      <c r="CP284" s="695"/>
      <c r="CQ284" s="695"/>
      <c r="CR284" s="695"/>
      <c r="CS284" s="695"/>
      <c r="CT284" s="695"/>
      <c r="CU284" s="695"/>
      <c r="CV284" s="695"/>
      <c r="CW284" s="695"/>
      <c r="CX284" s="695"/>
      <c r="CY284" s="695"/>
      <c r="CZ284" s="695"/>
      <c r="DA284" s="695"/>
      <c r="DB284" s="695"/>
      <c r="DC284" s="695"/>
      <c r="DD284" s="695"/>
      <c r="DE284" s="695"/>
      <c r="DF284" s="695"/>
      <c r="DG284" s="695"/>
      <c r="DH284" s="695"/>
      <c r="DI284" s="695"/>
      <c r="DJ284" s="695"/>
      <c r="DK284" s="695"/>
      <c r="DL284" s="695"/>
      <c r="DM284" s="695"/>
      <c r="DN284" s="695"/>
      <c r="DO284" s="695"/>
      <c r="DP284" s="695"/>
      <c r="DQ284" s="695"/>
      <c r="DR284" s="695"/>
      <c r="DS284" s="695"/>
      <c r="DT284" s="695"/>
      <c r="DU284" s="695"/>
      <c r="DV284" s="695"/>
      <c r="DW284" s="695"/>
      <c r="DX284" s="695"/>
      <c r="DY284" s="695"/>
      <c r="DZ284" s="695"/>
      <c r="EA284" s="695"/>
      <c r="EB284" s="695"/>
      <c r="EC284" s="695"/>
      <c r="ED284" s="695"/>
      <c r="EE284" s="695"/>
      <c r="EF284" s="695"/>
      <c r="EG284" s="695"/>
      <c r="EH284" s="695"/>
      <c r="EI284" s="695"/>
      <c r="EJ284" s="695"/>
      <c r="EK284" s="695"/>
      <c r="EL284" s="695"/>
      <c r="EM284" s="695"/>
      <c r="EN284" s="695"/>
      <c r="EO284" s="695"/>
      <c r="EP284" s="695"/>
      <c r="EQ284" s="695"/>
      <c r="ER284" s="695"/>
      <c r="ES284" s="695"/>
      <c r="ET284" s="695"/>
      <c r="EU284" s="695"/>
      <c r="EV284" s="695"/>
      <c r="EW284" s="695"/>
      <c r="EX284" s="695"/>
      <c r="EY284" s="695"/>
      <c r="EZ284" s="695"/>
      <c r="FA284" s="695"/>
      <c r="FB284" s="695"/>
      <c r="FC284" s="695"/>
      <c r="FD284" s="695"/>
      <c r="FE284" s="695"/>
      <c r="FF284" s="695"/>
      <c r="FG284" s="695"/>
      <c r="FH284" s="695"/>
      <c r="FI284" s="695"/>
      <c r="FJ284" s="695"/>
      <c r="FK284" s="695"/>
      <c r="FL284" s="695"/>
      <c r="FM284" s="695"/>
      <c r="FN284" s="695"/>
      <c r="FO284" s="695"/>
      <c r="FP284" s="695"/>
      <c r="FQ284" s="695"/>
      <c r="FR284" s="695"/>
      <c r="FS284" s="695"/>
      <c r="FT284" s="695"/>
      <c r="FU284" s="695"/>
      <c r="FV284" s="695"/>
      <c r="FW284" s="695"/>
      <c r="FX284" s="695"/>
      <c r="FY284" s="695"/>
      <c r="FZ284" s="695"/>
      <c r="GA284" s="695"/>
      <c r="GB284" s="695"/>
      <c r="GC284" s="695"/>
      <c r="GD284" s="695"/>
      <c r="GE284" s="695"/>
      <c r="GF284" s="695"/>
      <c r="GG284" s="695"/>
      <c r="GH284" s="695"/>
      <c r="GI284" s="695"/>
      <c r="GJ284" s="695"/>
      <c r="GK284" s="695"/>
      <c r="GL284" s="695"/>
      <c r="GM284" s="695"/>
      <c r="GN284" s="695"/>
    </row>
    <row r="285" spans="1:196" s="35" customFormat="1" ht="14.4">
      <c r="A285" s="695"/>
      <c r="B285" s="695"/>
      <c r="C285" s="693"/>
      <c r="D285" s="693"/>
      <c r="E285" s="693"/>
      <c r="F285" s="699"/>
      <c r="G285" s="695"/>
      <c r="H285" s="695"/>
      <c r="I285" s="695"/>
      <c r="J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c r="CI285" s="695"/>
      <c r="CJ285" s="695"/>
      <c r="CK285" s="695"/>
      <c r="CL285" s="695"/>
      <c r="CM285" s="695"/>
      <c r="CN285" s="695"/>
      <c r="CO285" s="695"/>
      <c r="CP285" s="695"/>
      <c r="CQ285" s="695"/>
      <c r="CR285" s="695"/>
      <c r="CS285" s="695"/>
      <c r="CT285" s="695"/>
      <c r="CU285" s="695"/>
      <c r="CV285" s="695"/>
      <c r="CW285" s="695"/>
      <c r="CX285" s="695"/>
      <c r="CY285" s="695"/>
      <c r="CZ285" s="695"/>
      <c r="DA285" s="695"/>
      <c r="DB285" s="695"/>
      <c r="DC285" s="695"/>
      <c r="DD285" s="695"/>
      <c r="DE285" s="695"/>
      <c r="DF285" s="695"/>
      <c r="DG285" s="695"/>
      <c r="DH285" s="695"/>
      <c r="DI285" s="695"/>
      <c r="DJ285" s="695"/>
      <c r="DK285" s="695"/>
      <c r="DL285" s="695"/>
      <c r="DM285" s="695"/>
      <c r="DN285" s="695"/>
      <c r="DO285" s="695"/>
      <c r="DP285" s="695"/>
      <c r="DQ285" s="695"/>
      <c r="DR285" s="695"/>
      <c r="DS285" s="695"/>
      <c r="DT285" s="695"/>
      <c r="DU285" s="695"/>
      <c r="DV285" s="695"/>
      <c r="DW285" s="695"/>
      <c r="DX285" s="695"/>
      <c r="DY285" s="695"/>
      <c r="DZ285" s="695"/>
      <c r="EA285" s="695"/>
      <c r="EB285" s="695"/>
      <c r="EC285" s="695"/>
      <c r="ED285" s="695"/>
      <c r="EE285" s="695"/>
      <c r="EF285" s="695"/>
      <c r="EG285" s="695"/>
      <c r="EH285" s="695"/>
      <c r="EI285" s="695"/>
      <c r="EJ285" s="695"/>
      <c r="EK285" s="695"/>
      <c r="EL285" s="695"/>
      <c r="EM285" s="695"/>
      <c r="EN285" s="695"/>
      <c r="EO285" s="695"/>
      <c r="EP285" s="695"/>
      <c r="EQ285" s="695"/>
      <c r="ER285" s="695"/>
      <c r="ES285" s="695"/>
      <c r="ET285" s="695"/>
      <c r="EU285" s="695"/>
      <c r="EV285" s="695"/>
      <c r="EW285" s="695"/>
      <c r="EX285" s="695"/>
      <c r="EY285" s="695"/>
      <c r="EZ285" s="695"/>
      <c r="FA285" s="695"/>
      <c r="FB285" s="695"/>
      <c r="FC285" s="695"/>
      <c r="FD285" s="695"/>
      <c r="FE285" s="695"/>
      <c r="FF285" s="695"/>
      <c r="FG285" s="695"/>
      <c r="FH285" s="695"/>
      <c r="FI285" s="695"/>
      <c r="FJ285" s="695"/>
      <c r="FK285" s="695"/>
      <c r="FL285" s="695"/>
      <c r="FM285" s="695"/>
      <c r="FN285" s="695"/>
      <c r="FO285" s="695"/>
      <c r="FP285" s="695"/>
      <c r="FQ285" s="695"/>
      <c r="FR285" s="695"/>
      <c r="FS285" s="695"/>
      <c r="FT285" s="695"/>
      <c r="FU285" s="695"/>
      <c r="FV285" s="695"/>
      <c r="FW285" s="695"/>
      <c r="FX285" s="695"/>
      <c r="FY285" s="695"/>
      <c r="FZ285" s="695"/>
      <c r="GA285" s="695"/>
      <c r="GB285" s="695"/>
      <c r="GC285" s="695"/>
      <c r="GD285" s="695"/>
      <c r="GE285" s="695"/>
      <c r="GF285" s="695"/>
      <c r="GG285" s="695"/>
      <c r="GH285" s="695"/>
      <c r="GI285" s="695"/>
      <c r="GJ285" s="695"/>
      <c r="GK285" s="695"/>
      <c r="GL285" s="695"/>
      <c r="GM285" s="695"/>
      <c r="GN285" s="695"/>
    </row>
    <row r="286" spans="1:196" s="35" customFormat="1" ht="14.4">
      <c r="A286" s="695"/>
      <c r="B286" s="695"/>
      <c r="C286" s="693"/>
      <c r="D286" s="693"/>
      <c r="E286" s="693"/>
      <c r="F286" s="699"/>
      <c r="G286" s="695"/>
      <c r="H286" s="695"/>
      <c r="I286" s="695"/>
      <c r="J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c r="CI286" s="695"/>
      <c r="CJ286" s="695"/>
      <c r="CK286" s="695"/>
      <c r="CL286" s="695"/>
      <c r="CM286" s="695"/>
      <c r="CN286" s="695"/>
      <c r="CO286" s="695"/>
      <c r="CP286" s="695"/>
      <c r="CQ286" s="695"/>
      <c r="CR286" s="695"/>
      <c r="CS286" s="695"/>
      <c r="CT286" s="695"/>
      <c r="CU286" s="695"/>
      <c r="CV286" s="695"/>
      <c r="CW286" s="695"/>
      <c r="CX286" s="695"/>
      <c r="CY286" s="695"/>
      <c r="CZ286" s="695"/>
      <c r="DA286" s="695"/>
      <c r="DB286" s="695"/>
      <c r="DC286" s="695"/>
      <c r="DD286" s="695"/>
      <c r="DE286" s="695"/>
      <c r="DF286" s="695"/>
      <c r="DG286" s="695"/>
      <c r="DH286" s="695"/>
      <c r="DI286" s="695"/>
      <c r="DJ286" s="695"/>
      <c r="DK286" s="695"/>
      <c r="DL286" s="695"/>
      <c r="DM286" s="695"/>
      <c r="DN286" s="695"/>
      <c r="DO286" s="695"/>
      <c r="DP286" s="695"/>
      <c r="DQ286" s="695"/>
      <c r="DR286" s="695"/>
      <c r="DS286" s="695"/>
      <c r="DT286" s="695"/>
      <c r="DU286" s="695"/>
      <c r="DV286" s="695"/>
      <c r="DW286" s="695"/>
      <c r="DX286" s="695"/>
      <c r="DY286" s="695"/>
      <c r="DZ286" s="695"/>
      <c r="EA286" s="695"/>
      <c r="EB286" s="695"/>
      <c r="EC286" s="695"/>
      <c r="ED286" s="695"/>
      <c r="EE286" s="695"/>
      <c r="EF286" s="695"/>
      <c r="EG286" s="695"/>
      <c r="EH286" s="695"/>
      <c r="EI286" s="695"/>
      <c r="EJ286" s="695"/>
      <c r="EK286" s="695"/>
      <c r="EL286" s="695"/>
      <c r="EM286" s="695"/>
      <c r="EN286" s="695"/>
      <c r="EO286" s="695"/>
      <c r="EP286" s="695"/>
      <c r="EQ286" s="695"/>
      <c r="ER286" s="695"/>
      <c r="ES286" s="695"/>
      <c r="ET286" s="695"/>
      <c r="EU286" s="695"/>
      <c r="EV286" s="695"/>
      <c r="EW286" s="695"/>
      <c r="EX286" s="695"/>
      <c r="EY286" s="695"/>
      <c r="EZ286" s="695"/>
      <c r="FA286" s="695"/>
      <c r="FB286" s="695"/>
      <c r="FC286" s="695"/>
      <c r="FD286" s="695"/>
      <c r="FE286" s="695"/>
      <c r="FF286" s="695"/>
      <c r="FG286" s="695"/>
      <c r="FH286" s="695"/>
      <c r="FI286" s="695"/>
      <c r="FJ286" s="695"/>
      <c r="FK286" s="695"/>
      <c r="FL286" s="695"/>
      <c r="FM286" s="695"/>
      <c r="FN286" s="695"/>
      <c r="FO286" s="695"/>
      <c r="FP286" s="695"/>
      <c r="FQ286" s="695"/>
      <c r="FR286" s="695"/>
      <c r="FS286" s="695"/>
      <c r="FT286" s="695"/>
      <c r="FU286" s="695"/>
      <c r="FV286" s="695"/>
      <c r="FW286" s="695"/>
      <c r="FX286" s="695"/>
      <c r="FY286" s="695"/>
      <c r="FZ286" s="695"/>
      <c r="GA286" s="695"/>
      <c r="GB286" s="695"/>
      <c r="GC286" s="695"/>
      <c r="GD286" s="695"/>
      <c r="GE286" s="695"/>
      <c r="GF286" s="695"/>
      <c r="GG286" s="695"/>
      <c r="GH286" s="695"/>
      <c r="GI286" s="695"/>
      <c r="GJ286" s="695"/>
      <c r="GK286" s="695"/>
      <c r="GL286" s="695"/>
      <c r="GM286" s="695"/>
      <c r="GN286" s="695"/>
    </row>
    <row r="287" spans="1:196" s="35" customFormat="1" ht="14.4">
      <c r="A287" s="695"/>
      <c r="B287" s="695"/>
      <c r="C287" s="693"/>
      <c r="D287" s="693"/>
      <c r="E287" s="693"/>
      <c r="F287" s="699"/>
      <c r="G287" s="695"/>
      <c r="H287" s="695"/>
      <c r="I287" s="695"/>
      <c r="J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c r="CI287" s="695"/>
      <c r="CJ287" s="695"/>
      <c r="CK287" s="695"/>
      <c r="CL287" s="695"/>
      <c r="CM287" s="695"/>
      <c r="CN287" s="695"/>
      <c r="CO287" s="695"/>
      <c r="CP287" s="695"/>
      <c r="CQ287" s="695"/>
      <c r="CR287" s="695"/>
      <c r="CS287" s="695"/>
      <c r="CT287" s="695"/>
      <c r="CU287" s="695"/>
      <c r="CV287" s="695"/>
      <c r="CW287" s="695"/>
      <c r="CX287" s="695"/>
      <c r="CY287" s="695"/>
      <c r="CZ287" s="695"/>
      <c r="DA287" s="695"/>
      <c r="DB287" s="695"/>
      <c r="DC287" s="695"/>
      <c r="DD287" s="695"/>
      <c r="DE287" s="695"/>
      <c r="DF287" s="695"/>
      <c r="DG287" s="695"/>
      <c r="DH287" s="695"/>
      <c r="DI287" s="695"/>
      <c r="DJ287" s="695"/>
      <c r="DK287" s="695"/>
      <c r="DL287" s="695"/>
      <c r="DM287" s="695"/>
      <c r="DN287" s="695"/>
      <c r="DO287" s="695"/>
      <c r="DP287" s="695"/>
      <c r="DQ287" s="695"/>
      <c r="DR287" s="695"/>
      <c r="DS287" s="695"/>
      <c r="DT287" s="695"/>
      <c r="DU287" s="695"/>
      <c r="DV287" s="695"/>
      <c r="DW287" s="695"/>
      <c r="DX287" s="695"/>
      <c r="DY287" s="695"/>
      <c r="DZ287" s="695"/>
      <c r="EA287" s="695"/>
      <c r="EB287" s="695"/>
      <c r="EC287" s="695"/>
      <c r="ED287" s="695"/>
      <c r="EE287" s="695"/>
      <c r="EF287" s="695"/>
      <c r="EG287" s="695"/>
      <c r="EH287" s="695"/>
      <c r="EI287" s="695"/>
      <c r="EJ287" s="695"/>
      <c r="EK287" s="695"/>
      <c r="EL287" s="695"/>
      <c r="EM287" s="695"/>
      <c r="EN287" s="695"/>
      <c r="EO287" s="695"/>
      <c r="EP287" s="695"/>
      <c r="EQ287" s="695"/>
      <c r="ER287" s="695"/>
      <c r="ES287" s="695"/>
      <c r="ET287" s="695"/>
      <c r="EU287" s="695"/>
      <c r="EV287" s="695"/>
      <c r="EW287" s="695"/>
      <c r="EX287" s="695"/>
      <c r="EY287" s="695"/>
      <c r="EZ287" s="695"/>
      <c r="FA287" s="695"/>
      <c r="FB287" s="695"/>
      <c r="FC287" s="695"/>
      <c r="FD287" s="695"/>
      <c r="FE287" s="695"/>
      <c r="FF287" s="695"/>
      <c r="FG287" s="695"/>
      <c r="FH287" s="695"/>
      <c r="FI287" s="695"/>
      <c r="FJ287" s="695"/>
      <c r="FK287" s="695"/>
      <c r="FL287" s="695"/>
      <c r="FM287" s="695"/>
      <c r="FN287" s="695"/>
      <c r="FO287" s="695"/>
      <c r="FP287" s="695"/>
      <c r="FQ287" s="695"/>
      <c r="FR287" s="695"/>
      <c r="FS287" s="695"/>
      <c r="FT287" s="695"/>
      <c r="FU287" s="695"/>
      <c r="FV287" s="695"/>
      <c r="FW287" s="695"/>
      <c r="FX287" s="695"/>
      <c r="FY287" s="695"/>
      <c r="FZ287" s="695"/>
      <c r="GA287" s="695"/>
      <c r="GB287" s="695"/>
      <c r="GC287" s="695"/>
      <c r="GD287" s="695"/>
      <c r="GE287" s="695"/>
      <c r="GF287" s="695"/>
      <c r="GG287" s="695"/>
      <c r="GH287" s="695"/>
      <c r="GI287" s="695"/>
      <c r="GJ287" s="695"/>
      <c r="GK287" s="695"/>
      <c r="GL287" s="695"/>
      <c r="GM287" s="695"/>
      <c r="GN287" s="695"/>
    </row>
    <row r="288" spans="1:196" s="35" customFormat="1" ht="14.4">
      <c r="A288" s="695"/>
      <c r="B288" s="695"/>
      <c r="C288" s="693"/>
      <c r="D288" s="693"/>
      <c r="E288" s="693"/>
      <c r="F288" s="699"/>
      <c r="G288" s="695"/>
      <c r="H288" s="695"/>
      <c r="I288" s="695"/>
      <c r="J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c r="CI288" s="695"/>
      <c r="CJ288" s="695"/>
      <c r="CK288" s="695"/>
      <c r="CL288" s="695"/>
      <c r="CM288" s="695"/>
      <c r="CN288" s="695"/>
      <c r="CO288" s="695"/>
      <c r="CP288" s="695"/>
      <c r="CQ288" s="695"/>
      <c r="CR288" s="695"/>
      <c r="CS288" s="695"/>
      <c r="CT288" s="695"/>
      <c r="CU288" s="695"/>
      <c r="CV288" s="695"/>
      <c r="CW288" s="695"/>
      <c r="CX288" s="695"/>
      <c r="CY288" s="695"/>
      <c r="CZ288" s="695"/>
      <c r="DA288" s="695"/>
      <c r="DB288" s="695"/>
      <c r="DC288" s="695"/>
      <c r="DD288" s="695"/>
      <c r="DE288" s="695"/>
      <c r="DF288" s="695"/>
      <c r="DG288" s="695"/>
      <c r="DH288" s="695"/>
      <c r="DI288" s="695"/>
      <c r="DJ288" s="695"/>
      <c r="DK288" s="695"/>
      <c r="DL288" s="695"/>
      <c r="DM288" s="695"/>
      <c r="DN288" s="695"/>
      <c r="DO288" s="695"/>
      <c r="DP288" s="695"/>
      <c r="DQ288" s="695"/>
      <c r="DR288" s="695"/>
      <c r="DS288" s="695"/>
      <c r="DT288" s="695"/>
      <c r="DU288" s="695"/>
      <c r="DV288" s="695"/>
      <c r="DW288" s="695"/>
      <c r="DX288" s="695"/>
      <c r="DY288" s="695"/>
      <c r="DZ288" s="695"/>
      <c r="EA288" s="695"/>
      <c r="EB288" s="695"/>
      <c r="EC288" s="695"/>
      <c r="ED288" s="695"/>
      <c r="EE288" s="695"/>
      <c r="EF288" s="695"/>
      <c r="EG288" s="695"/>
      <c r="EH288" s="695"/>
      <c r="EI288" s="695"/>
      <c r="EJ288" s="695"/>
      <c r="EK288" s="695"/>
      <c r="EL288" s="695"/>
      <c r="EM288" s="695"/>
      <c r="EN288" s="695"/>
      <c r="EO288" s="695"/>
      <c r="EP288" s="695"/>
      <c r="EQ288" s="695"/>
      <c r="ER288" s="695"/>
      <c r="ES288" s="695"/>
      <c r="ET288" s="695"/>
      <c r="EU288" s="695"/>
      <c r="EV288" s="695"/>
      <c r="EW288" s="695"/>
      <c r="EX288" s="695"/>
      <c r="EY288" s="695"/>
      <c r="EZ288" s="695"/>
      <c r="FA288" s="695"/>
      <c r="FB288" s="695"/>
      <c r="FC288" s="695"/>
      <c r="FD288" s="695"/>
      <c r="FE288" s="695"/>
      <c r="FF288" s="695"/>
      <c r="FG288" s="695"/>
      <c r="FH288" s="695"/>
      <c r="FI288" s="695"/>
      <c r="FJ288" s="695"/>
      <c r="FK288" s="695"/>
      <c r="FL288" s="695"/>
      <c r="FM288" s="695"/>
      <c r="FN288" s="695"/>
      <c r="FO288" s="695"/>
      <c r="FP288" s="695"/>
      <c r="FQ288" s="695"/>
      <c r="FR288" s="695"/>
      <c r="FS288" s="695"/>
      <c r="FT288" s="695"/>
      <c r="FU288" s="695"/>
      <c r="FV288" s="695"/>
      <c r="FW288" s="695"/>
      <c r="FX288" s="695"/>
      <c r="FY288" s="695"/>
      <c r="FZ288" s="695"/>
      <c r="GA288" s="695"/>
      <c r="GB288" s="695"/>
      <c r="GC288" s="695"/>
      <c r="GD288" s="695"/>
      <c r="GE288" s="695"/>
      <c r="GF288" s="695"/>
      <c r="GG288" s="695"/>
      <c r="GH288" s="695"/>
      <c r="GI288" s="695"/>
      <c r="GJ288" s="695"/>
      <c r="GK288" s="695"/>
      <c r="GL288" s="695"/>
      <c r="GM288" s="695"/>
      <c r="GN288" s="695"/>
    </row>
    <row r="289" spans="1:196" s="35" customFormat="1" ht="14.4">
      <c r="A289" s="695"/>
      <c r="B289" s="695"/>
      <c r="C289" s="693"/>
      <c r="D289" s="693"/>
      <c r="E289" s="693"/>
      <c r="F289" s="699"/>
      <c r="G289" s="695"/>
      <c r="H289" s="695"/>
      <c r="I289" s="695"/>
      <c r="J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c r="CI289" s="695"/>
      <c r="CJ289" s="695"/>
      <c r="CK289" s="695"/>
      <c r="CL289" s="695"/>
      <c r="CM289" s="695"/>
      <c r="CN289" s="695"/>
      <c r="CO289" s="695"/>
      <c r="CP289" s="695"/>
      <c r="CQ289" s="695"/>
      <c r="CR289" s="695"/>
      <c r="CS289" s="695"/>
      <c r="CT289" s="695"/>
      <c r="CU289" s="695"/>
      <c r="CV289" s="695"/>
      <c r="CW289" s="695"/>
      <c r="CX289" s="695"/>
      <c r="CY289" s="695"/>
      <c r="CZ289" s="695"/>
      <c r="DA289" s="695"/>
      <c r="DB289" s="695"/>
      <c r="DC289" s="695"/>
      <c r="DD289" s="695"/>
      <c r="DE289" s="695"/>
      <c r="DF289" s="695"/>
      <c r="DG289" s="695"/>
      <c r="DH289" s="695"/>
      <c r="DI289" s="695"/>
      <c r="DJ289" s="695"/>
      <c r="DK289" s="695"/>
      <c r="DL289" s="695"/>
      <c r="DM289" s="695"/>
      <c r="DN289" s="695"/>
      <c r="DO289" s="695"/>
      <c r="DP289" s="695"/>
      <c r="DQ289" s="695"/>
      <c r="DR289" s="695"/>
      <c r="DS289" s="695"/>
      <c r="DT289" s="695"/>
      <c r="DU289" s="695"/>
      <c r="DV289" s="695"/>
      <c r="DW289" s="695"/>
      <c r="DX289" s="695"/>
      <c r="DY289" s="695"/>
      <c r="DZ289" s="695"/>
      <c r="EA289" s="695"/>
      <c r="EB289" s="695"/>
      <c r="EC289" s="695"/>
      <c r="ED289" s="695"/>
      <c r="EE289" s="695"/>
      <c r="EF289" s="695"/>
      <c r="EG289" s="695"/>
      <c r="EH289" s="695"/>
      <c r="EI289" s="695"/>
      <c r="EJ289" s="695"/>
      <c r="EK289" s="695"/>
      <c r="EL289" s="695"/>
      <c r="EM289" s="695"/>
      <c r="EN289" s="695"/>
      <c r="EO289" s="695"/>
      <c r="EP289" s="695"/>
      <c r="EQ289" s="695"/>
      <c r="ER289" s="695"/>
      <c r="ES289" s="695"/>
      <c r="ET289" s="695"/>
      <c r="EU289" s="695"/>
      <c r="EV289" s="695"/>
      <c r="EW289" s="695"/>
      <c r="EX289" s="695"/>
      <c r="EY289" s="695"/>
      <c r="EZ289" s="695"/>
      <c r="FA289" s="695"/>
      <c r="FB289" s="695"/>
      <c r="FC289" s="695"/>
      <c r="FD289" s="695"/>
      <c r="FE289" s="695"/>
      <c r="FF289" s="695"/>
      <c r="FG289" s="695"/>
      <c r="FH289" s="695"/>
      <c r="FI289" s="695"/>
      <c r="FJ289" s="695"/>
      <c r="FK289" s="695"/>
      <c r="FL289" s="695"/>
      <c r="FM289" s="695"/>
      <c r="FN289" s="695"/>
      <c r="FO289" s="695"/>
      <c r="FP289" s="695"/>
      <c r="FQ289" s="695"/>
      <c r="FR289" s="695"/>
      <c r="FS289" s="695"/>
      <c r="FT289" s="695"/>
      <c r="FU289" s="695"/>
      <c r="FV289" s="695"/>
      <c r="FW289" s="695"/>
      <c r="FX289" s="695"/>
      <c r="FY289" s="695"/>
      <c r="FZ289" s="695"/>
      <c r="GA289" s="695"/>
      <c r="GB289" s="695"/>
      <c r="GC289" s="695"/>
      <c r="GD289" s="695"/>
      <c r="GE289" s="695"/>
      <c r="GF289" s="695"/>
      <c r="GG289" s="695"/>
      <c r="GH289" s="695"/>
      <c r="GI289" s="695"/>
      <c r="GJ289" s="695"/>
      <c r="GK289" s="695"/>
      <c r="GL289" s="695"/>
      <c r="GM289" s="695"/>
      <c r="GN289" s="695"/>
    </row>
    <row r="290" spans="1:196" s="35" customFormat="1" ht="14.4">
      <c r="A290" s="695"/>
      <c r="B290" s="695"/>
      <c r="C290" s="693"/>
      <c r="D290" s="693"/>
      <c r="E290" s="693"/>
      <c r="F290" s="699"/>
      <c r="G290" s="695"/>
      <c r="H290" s="695"/>
      <c r="I290" s="695"/>
      <c r="J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c r="CI290" s="695"/>
      <c r="CJ290" s="695"/>
      <c r="CK290" s="695"/>
      <c r="CL290" s="695"/>
      <c r="CM290" s="695"/>
      <c r="CN290" s="695"/>
      <c r="CO290" s="695"/>
      <c r="CP290" s="695"/>
      <c r="CQ290" s="695"/>
      <c r="CR290" s="695"/>
      <c r="CS290" s="695"/>
      <c r="CT290" s="695"/>
      <c r="CU290" s="695"/>
      <c r="CV290" s="695"/>
      <c r="CW290" s="695"/>
      <c r="CX290" s="695"/>
      <c r="CY290" s="695"/>
      <c r="CZ290" s="695"/>
      <c r="DA290" s="695"/>
      <c r="DB290" s="695"/>
      <c r="DC290" s="695"/>
      <c r="DD290" s="695"/>
      <c r="DE290" s="695"/>
      <c r="DF290" s="695"/>
      <c r="DG290" s="695"/>
      <c r="DH290" s="695"/>
      <c r="DI290" s="695"/>
      <c r="DJ290" s="695"/>
      <c r="DK290" s="695"/>
      <c r="DL290" s="695"/>
      <c r="DM290" s="695"/>
      <c r="DN290" s="695"/>
      <c r="DO290" s="695"/>
      <c r="DP290" s="695"/>
      <c r="DQ290" s="695"/>
      <c r="DR290" s="695"/>
      <c r="DS290" s="695"/>
      <c r="DT290" s="695"/>
      <c r="DU290" s="695"/>
      <c r="DV290" s="695"/>
      <c r="DW290" s="695"/>
      <c r="DX290" s="695"/>
      <c r="DY290" s="695"/>
      <c r="DZ290" s="695"/>
      <c r="EA290" s="695"/>
      <c r="EB290" s="695"/>
      <c r="EC290" s="695"/>
      <c r="ED290" s="695"/>
      <c r="EE290" s="695"/>
      <c r="EF290" s="695"/>
      <c r="EG290" s="695"/>
      <c r="EH290" s="695"/>
      <c r="EI290" s="695"/>
      <c r="EJ290" s="695"/>
      <c r="EK290" s="695"/>
      <c r="EL290" s="695"/>
      <c r="EM290" s="695"/>
      <c r="EN290" s="695"/>
      <c r="EO290" s="695"/>
      <c r="EP290" s="695"/>
      <c r="EQ290" s="695"/>
      <c r="ER290" s="695"/>
      <c r="ES290" s="695"/>
      <c r="ET290" s="695"/>
      <c r="EU290" s="695"/>
      <c r="EV290" s="695"/>
      <c r="EW290" s="695"/>
      <c r="EX290" s="695"/>
      <c r="EY290" s="695"/>
      <c r="EZ290" s="695"/>
      <c r="FA290" s="695"/>
      <c r="FB290" s="695"/>
      <c r="FC290" s="695"/>
      <c r="FD290" s="695"/>
      <c r="FE290" s="695"/>
      <c r="FF290" s="695"/>
      <c r="FG290" s="695"/>
      <c r="FH290" s="695"/>
      <c r="FI290" s="695"/>
      <c r="FJ290" s="695"/>
      <c r="FK290" s="695"/>
      <c r="FL290" s="695"/>
      <c r="FM290" s="695"/>
      <c r="FN290" s="695"/>
      <c r="FO290" s="695"/>
      <c r="FP290" s="695"/>
      <c r="FQ290" s="695"/>
      <c r="FR290" s="695"/>
      <c r="FS290" s="695"/>
      <c r="FT290" s="695"/>
      <c r="FU290" s="695"/>
      <c r="FV290" s="695"/>
      <c r="FW290" s="695"/>
      <c r="FX290" s="695"/>
      <c r="FY290" s="695"/>
      <c r="FZ290" s="695"/>
      <c r="GA290" s="695"/>
      <c r="GB290" s="695"/>
      <c r="GC290" s="695"/>
      <c r="GD290" s="695"/>
      <c r="GE290" s="695"/>
      <c r="GF290" s="695"/>
      <c r="GG290" s="695"/>
      <c r="GH290" s="695"/>
      <c r="GI290" s="695"/>
      <c r="GJ290" s="695"/>
      <c r="GK290" s="695"/>
      <c r="GL290" s="695"/>
      <c r="GM290" s="695"/>
      <c r="GN290" s="695"/>
    </row>
    <row r="291" spans="1:196" s="35" customFormat="1" ht="14.4">
      <c r="A291" s="695"/>
      <c r="B291" s="695"/>
      <c r="C291" s="693"/>
      <c r="D291" s="693"/>
      <c r="E291" s="693"/>
      <c r="F291" s="699"/>
      <c r="G291" s="695"/>
      <c r="H291" s="695"/>
      <c r="I291" s="695"/>
      <c r="J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c r="CI291" s="695"/>
      <c r="CJ291" s="695"/>
      <c r="CK291" s="695"/>
      <c r="CL291" s="695"/>
      <c r="CM291" s="695"/>
      <c r="CN291" s="695"/>
      <c r="CO291" s="695"/>
      <c r="CP291" s="695"/>
      <c r="CQ291" s="695"/>
      <c r="CR291" s="695"/>
      <c r="CS291" s="695"/>
      <c r="CT291" s="695"/>
      <c r="CU291" s="695"/>
      <c r="CV291" s="695"/>
      <c r="CW291" s="695"/>
      <c r="CX291" s="695"/>
      <c r="CY291" s="695"/>
      <c r="CZ291" s="695"/>
      <c r="DA291" s="695"/>
      <c r="DB291" s="695"/>
      <c r="DC291" s="695"/>
      <c r="DD291" s="695"/>
      <c r="DE291" s="695"/>
      <c r="DF291" s="695"/>
      <c r="DG291" s="695"/>
      <c r="DH291" s="695"/>
      <c r="DI291" s="695"/>
      <c r="DJ291" s="695"/>
      <c r="DK291" s="695"/>
      <c r="DL291" s="695"/>
      <c r="DM291" s="695"/>
      <c r="DN291" s="695"/>
      <c r="DO291" s="695"/>
      <c r="DP291" s="695"/>
      <c r="DQ291" s="695"/>
      <c r="DR291" s="695"/>
      <c r="DS291" s="695"/>
      <c r="DT291" s="695"/>
      <c r="DU291" s="695"/>
      <c r="DV291" s="695"/>
      <c r="DW291" s="695"/>
      <c r="DX291" s="695"/>
      <c r="DY291" s="695"/>
      <c r="DZ291" s="695"/>
      <c r="EA291" s="695"/>
      <c r="EB291" s="695"/>
      <c r="EC291" s="695"/>
      <c r="ED291" s="695"/>
      <c r="EE291" s="695"/>
      <c r="EF291" s="695"/>
      <c r="EG291" s="695"/>
      <c r="EH291" s="695"/>
      <c r="EI291" s="695"/>
      <c r="EJ291" s="695"/>
      <c r="EK291" s="695"/>
      <c r="EL291" s="695"/>
      <c r="EM291" s="695"/>
      <c r="EN291" s="695"/>
      <c r="EO291" s="695"/>
      <c r="EP291" s="695"/>
      <c r="EQ291" s="695"/>
      <c r="ER291" s="695"/>
      <c r="ES291" s="695"/>
      <c r="ET291" s="695"/>
      <c r="EU291" s="695"/>
      <c r="EV291" s="695"/>
      <c r="EW291" s="695"/>
      <c r="EX291" s="695"/>
      <c r="EY291" s="695"/>
      <c r="EZ291" s="695"/>
      <c r="FA291" s="695"/>
      <c r="FB291" s="695"/>
      <c r="FC291" s="695"/>
      <c r="FD291" s="695"/>
      <c r="FE291" s="695"/>
      <c r="FF291" s="695"/>
      <c r="FG291" s="695"/>
      <c r="FH291" s="695"/>
      <c r="FI291" s="695"/>
      <c r="FJ291" s="695"/>
      <c r="FK291" s="695"/>
      <c r="FL291" s="695"/>
      <c r="FM291" s="695"/>
      <c r="FN291" s="695"/>
      <c r="FO291" s="695"/>
      <c r="FP291" s="695"/>
      <c r="FQ291" s="695"/>
      <c r="FR291" s="695"/>
      <c r="FS291" s="695"/>
      <c r="FT291" s="695"/>
      <c r="FU291" s="695"/>
      <c r="FV291" s="695"/>
      <c r="FW291" s="695"/>
      <c r="FX291" s="695"/>
      <c r="FY291" s="695"/>
      <c r="FZ291" s="695"/>
      <c r="GA291" s="695"/>
      <c r="GB291" s="695"/>
      <c r="GC291" s="695"/>
      <c r="GD291" s="695"/>
      <c r="GE291" s="695"/>
      <c r="GF291" s="695"/>
      <c r="GG291" s="695"/>
      <c r="GH291" s="695"/>
      <c r="GI291" s="695"/>
      <c r="GJ291" s="695"/>
      <c r="GK291" s="695"/>
      <c r="GL291" s="695"/>
      <c r="GM291" s="695"/>
      <c r="GN291" s="695"/>
    </row>
    <row r="292" spans="1:196" s="35" customFormat="1" ht="14.4">
      <c r="A292" s="695"/>
      <c r="B292" s="695"/>
      <c r="C292" s="693"/>
      <c r="D292" s="693"/>
      <c r="E292" s="693"/>
      <c r="F292" s="699"/>
      <c r="G292" s="695"/>
      <c r="H292" s="695"/>
      <c r="I292" s="695"/>
      <c r="J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c r="CI292" s="695"/>
      <c r="CJ292" s="695"/>
      <c r="CK292" s="695"/>
      <c r="CL292" s="695"/>
      <c r="CM292" s="695"/>
      <c r="CN292" s="695"/>
      <c r="CO292" s="695"/>
      <c r="CP292" s="695"/>
      <c r="CQ292" s="695"/>
      <c r="CR292" s="695"/>
      <c r="CS292" s="695"/>
      <c r="CT292" s="695"/>
      <c r="CU292" s="695"/>
      <c r="CV292" s="695"/>
      <c r="CW292" s="695"/>
      <c r="CX292" s="695"/>
      <c r="CY292" s="695"/>
      <c r="CZ292" s="695"/>
      <c r="DA292" s="695"/>
      <c r="DB292" s="695"/>
      <c r="DC292" s="695"/>
      <c r="DD292" s="695"/>
      <c r="DE292" s="695"/>
      <c r="DF292" s="695"/>
      <c r="DG292" s="695"/>
      <c r="DH292" s="695"/>
      <c r="DI292" s="695"/>
      <c r="DJ292" s="695"/>
      <c r="DK292" s="695"/>
      <c r="DL292" s="695"/>
      <c r="DM292" s="695"/>
      <c r="DN292" s="695"/>
      <c r="DO292" s="695"/>
      <c r="DP292" s="695"/>
      <c r="DQ292" s="695"/>
      <c r="DR292" s="695"/>
      <c r="DS292" s="695"/>
      <c r="DT292" s="695"/>
      <c r="DU292" s="695"/>
      <c r="DV292" s="695"/>
      <c r="DW292" s="695"/>
      <c r="DX292" s="695"/>
      <c r="DY292" s="695"/>
      <c r="DZ292" s="695"/>
      <c r="EA292" s="695"/>
      <c r="EB292" s="695"/>
      <c r="EC292" s="695"/>
      <c r="ED292" s="695"/>
      <c r="EE292" s="695"/>
      <c r="EF292" s="695"/>
      <c r="EG292" s="695"/>
      <c r="EH292" s="695"/>
      <c r="EI292" s="695"/>
      <c r="EJ292" s="695"/>
      <c r="EK292" s="695"/>
      <c r="EL292" s="695"/>
      <c r="EM292" s="695"/>
      <c r="EN292" s="695"/>
      <c r="EO292" s="695"/>
      <c r="EP292" s="695"/>
      <c r="EQ292" s="695"/>
      <c r="ER292" s="695"/>
      <c r="ES292" s="695"/>
      <c r="ET292" s="695"/>
      <c r="EU292" s="695"/>
      <c r="EV292" s="695"/>
      <c r="EW292" s="695"/>
      <c r="EX292" s="695"/>
      <c r="EY292" s="695"/>
      <c r="EZ292" s="695"/>
      <c r="FA292" s="695"/>
      <c r="FB292" s="695"/>
      <c r="FC292" s="695"/>
      <c r="FD292" s="695"/>
      <c r="FE292" s="695"/>
      <c r="FF292" s="695"/>
      <c r="FG292" s="695"/>
      <c r="FH292" s="695"/>
      <c r="FI292" s="695"/>
      <c r="FJ292" s="695"/>
      <c r="FK292" s="695"/>
      <c r="FL292" s="695"/>
      <c r="FM292" s="695"/>
      <c r="FN292" s="695"/>
      <c r="FO292" s="695"/>
      <c r="FP292" s="695"/>
      <c r="FQ292" s="695"/>
      <c r="FR292" s="695"/>
      <c r="FS292" s="695"/>
      <c r="FT292" s="695"/>
      <c r="FU292" s="695"/>
      <c r="FV292" s="695"/>
      <c r="FW292" s="695"/>
      <c r="FX292" s="695"/>
      <c r="FY292" s="695"/>
      <c r="FZ292" s="695"/>
      <c r="GA292" s="695"/>
      <c r="GB292" s="695"/>
      <c r="GC292" s="695"/>
      <c r="GD292" s="695"/>
      <c r="GE292" s="695"/>
      <c r="GF292" s="695"/>
      <c r="GG292" s="695"/>
      <c r="GH292" s="695"/>
      <c r="GI292" s="695"/>
      <c r="GJ292" s="695"/>
      <c r="GK292" s="695"/>
      <c r="GL292" s="695"/>
      <c r="GM292" s="695"/>
      <c r="GN292" s="695"/>
    </row>
    <row r="293" spans="1:196" s="35" customFormat="1" ht="14.4">
      <c r="A293" s="695"/>
      <c r="B293" s="695"/>
      <c r="C293" s="693"/>
      <c r="D293" s="693"/>
      <c r="E293" s="693"/>
      <c r="F293" s="699"/>
      <c r="G293" s="695"/>
      <c r="H293" s="695"/>
      <c r="I293" s="695"/>
      <c r="J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c r="CI293" s="695"/>
      <c r="CJ293" s="695"/>
      <c r="CK293" s="695"/>
      <c r="CL293" s="695"/>
      <c r="CM293" s="695"/>
      <c r="CN293" s="695"/>
      <c r="CO293" s="695"/>
      <c r="CP293" s="695"/>
      <c r="CQ293" s="695"/>
      <c r="CR293" s="695"/>
      <c r="CS293" s="695"/>
      <c r="CT293" s="695"/>
      <c r="CU293" s="695"/>
      <c r="CV293" s="695"/>
      <c r="CW293" s="695"/>
      <c r="CX293" s="695"/>
      <c r="CY293" s="695"/>
      <c r="CZ293" s="695"/>
      <c r="DA293" s="695"/>
      <c r="DB293" s="695"/>
      <c r="DC293" s="695"/>
      <c r="DD293" s="695"/>
      <c r="DE293" s="695"/>
      <c r="DF293" s="695"/>
      <c r="DG293" s="695"/>
      <c r="DH293" s="695"/>
      <c r="DI293" s="695"/>
      <c r="DJ293" s="695"/>
      <c r="DK293" s="695"/>
      <c r="DL293" s="695"/>
      <c r="DM293" s="695"/>
      <c r="DN293" s="695"/>
      <c r="DO293" s="695"/>
      <c r="DP293" s="695"/>
      <c r="DQ293" s="695"/>
      <c r="DR293" s="695"/>
      <c r="DS293" s="695"/>
      <c r="DT293" s="695"/>
      <c r="DU293" s="695"/>
      <c r="DV293" s="695"/>
      <c r="DW293" s="695"/>
      <c r="DX293" s="695"/>
      <c r="DY293" s="695"/>
      <c r="DZ293" s="695"/>
      <c r="EA293" s="695"/>
      <c r="EB293" s="695"/>
      <c r="EC293" s="695"/>
      <c r="ED293" s="695"/>
      <c r="EE293" s="695"/>
      <c r="EF293" s="695"/>
      <c r="EG293" s="695"/>
      <c r="EH293" s="695"/>
      <c r="EI293" s="695"/>
      <c r="EJ293" s="695"/>
      <c r="EK293" s="695"/>
      <c r="EL293" s="695"/>
      <c r="EM293" s="695"/>
      <c r="EN293" s="695"/>
      <c r="EO293" s="695"/>
      <c r="EP293" s="695"/>
      <c r="EQ293" s="695"/>
      <c r="ER293" s="695"/>
      <c r="ES293" s="695"/>
      <c r="ET293" s="695"/>
      <c r="EU293" s="695"/>
      <c r="EV293" s="695"/>
      <c r="EW293" s="695"/>
      <c r="EX293" s="695"/>
      <c r="EY293" s="695"/>
      <c r="EZ293" s="695"/>
      <c r="FA293" s="695"/>
      <c r="FB293" s="695"/>
      <c r="FC293" s="695"/>
      <c r="FD293" s="695"/>
      <c r="FE293" s="695"/>
      <c r="FF293" s="695"/>
      <c r="FG293" s="695"/>
      <c r="FH293" s="695"/>
      <c r="FI293" s="695"/>
      <c r="FJ293" s="695"/>
      <c r="FK293" s="695"/>
      <c r="FL293" s="695"/>
      <c r="FM293" s="695"/>
      <c r="FN293" s="695"/>
      <c r="FO293" s="695"/>
      <c r="FP293" s="695"/>
      <c r="FQ293" s="695"/>
      <c r="FR293" s="695"/>
      <c r="FS293" s="695"/>
      <c r="FT293" s="695"/>
      <c r="FU293" s="695"/>
      <c r="FV293" s="695"/>
      <c r="FW293" s="695"/>
      <c r="FX293" s="695"/>
      <c r="FY293" s="695"/>
      <c r="FZ293" s="695"/>
      <c r="GA293" s="695"/>
      <c r="GB293" s="695"/>
      <c r="GC293" s="695"/>
      <c r="GD293" s="695"/>
      <c r="GE293" s="695"/>
      <c r="GF293" s="695"/>
      <c r="GG293" s="695"/>
      <c r="GH293" s="695"/>
      <c r="GI293" s="695"/>
      <c r="GJ293" s="695"/>
      <c r="GK293" s="695"/>
      <c r="GL293" s="695"/>
      <c r="GM293" s="695"/>
      <c r="GN293" s="695"/>
    </row>
    <row r="294" spans="1:196" s="35" customFormat="1" ht="14.4">
      <c r="A294" s="695"/>
      <c r="B294" s="695"/>
      <c r="C294" s="693"/>
      <c r="D294" s="693"/>
      <c r="E294" s="693"/>
      <c r="F294" s="699"/>
      <c r="G294" s="695"/>
      <c r="H294" s="695"/>
      <c r="I294" s="695"/>
      <c r="J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c r="CI294" s="695"/>
      <c r="CJ294" s="695"/>
      <c r="CK294" s="695"/>
      <c r="CL294" s="695"/>
      <c r="CM294" s="695"/>
      <c r="CN294" s="695"/>
      <c r="CO294" s="695"/>
      <c r="CP294" s="695"/>
      <c r="CQ294" s="695"/>
      <c r="CR294" s="695"/>
      <c r="CS294" s="695"/>
      <c r="CT294" s="695"/>
      <c r="CU294" s="695"/>
      <c r="CV294" s="695"/>
      <c r="CW294" s="695"/>
      <c r="CX294" s="695"/>
      <c r="CY294" s="695"/>
      <c r="CZ294" s="695"/>
      <c r="DA294" s="695"/>
      <c r="DB294" s="695"/>
      <c r="DC294" s="695"/>
      <c r="DD294" s="695"/>
      <c r="DE294" s="695"/>
      <c r="DF294" s="695"/>
      <c r="DG294" s="695"/>
      <c r="DH294" s="695"/>
      <c r="DI294" s="695"/>
      <c r="DJ294" s="695"/>
      <c r="DK294" s="695"/>
      <c r="DL294" s="695"/>
      <c r="DM294" s="695"/>
      <c r="DN294" s="695"/>
      <c r="DO294" s="695"/>
      <c r="DP294" s="695"/>
      <c r="DQ294" s="695"/>
      <c r="DR294" s="695"/>
      <c r="DS294" s="695"/>
      <c r="DT294" s="695"/>
      <c r="DU294" s="695"/>
      <c r="DV294" s="695"/>
      <c r="DW294" s="695"/>
      <c r="DX294" s="695"/>
      <c r="DY294" s="695"/>
      <c r="DZ294" s="695"/>
      <c r="EA294" s="695"/>
      <c r="EB294" s="695"/>
      <c r="EC294" s="695"/>
      <c r="ED294" s="695"/>
      <c r="EE294" s="695"/>
      <c r="EF294" s="695"/>
      <c r="EG294" s="695"/>
      <c r="EH294" s="695"/>
      <c r="EI294" s="695"/>
      <c r="EJ294" s="695"/>
      <c r="EK294" s="695"/>
      <c r="EL294" s="695"/>
      <c r="EM294" s="695"/>
      <c r="EN294" s="695"/>
      <c r="EO294" s="695"/>
      <c r="EP294" s="695"/>
      <c r="EQ294" s="695"/>
      <c r="ER294" s="695"/>
      <c r="ES294" s="695"/>
      <c r="ET294" s="695"/>
      <c r="EU294" s="695"/>
      <c r="EV294" s="695"/>
      <c r="EW294" s="695"/>
      <c r="EX294" s="695"/>
      <c r="EY294" s="695"/>
      <c r="EZ294" s="695"/>
      <c r="FA294" s="695"/>
      <c r="FB294" s="695"/>
      <c r="FC294" s="695"/>
      <c r="FD294" s="695"/>
      <c r="FE294" s="695"/>
      <c r="FF294" s="695"/>
      <c r="FG294" s="695"/>
      <c r="FH294" s="695"/>
      <c r="FI294" s="695"/>
      <c r="FJ294" s="695"/>
      <c r="FK294" s="695"/>
      <c r="FL294" s="695"/>
      <c r="FM294" s="695"/>
      <c r="FN294" s="695"/>
      <c r="FO294" s="695"/>
      <c r="FP294" s="695"/>
      <c r="FQ294" s="695"/>
      <c r="FR294" s="695"/>
      <c r="FS294" s="695"/>
      <c r="FT294" s="695"/>
      <c r="FU294" s="695"/>
      <c r="FV294" s="695"/>
      <c r="FW294" s="695"/>
      <c r="FX294" s="695"/>
      <c r="FY294" s="695"/>
      <c r="FZ294" s="695"/>
      <c r="GA294" s="695"/>
      <c r="GB294" s="695"/>
      <c r="GC294" s="695"/>
      <c r="GD294" s="695"/>
      <c r="GE294" s="695"/>
      <c r="GF294" s="695"/>
      <c r="GG294" s="695"/>
      <c r="GH294" s="695"/>
      <c r="GI294" s="695"/>
      <c r="GJ294" s="695"/>
      <c r="GK294" s="695"/>
      <c r="GL294" s="695"/>
      <c r="GM294" s="695"/>
      <c r="GN294" s="695"/>
    </row>
    <row r="295" spans="1:196" s="35" customFormat="1" ht="14.4">
      <c r="A295" s="695"/>
      <c r="B295" s="695"/>
      <c r="C295" s="693"/>
      <c r="D295" s="693"/>
      <c r="E295" s="693"/>
      <c r="F295" s="699"/>
      <c r="G295" s="695"/>
      <c r="H295" s="695"/>
      <c r="I295" s="695"/>
      <c r="J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c r="CI295" s="695"/>
      <c r="CJ295" s="695"/>
      <c r="CK295" s="695"/>
      <c r="CL295" s="695"/>
      <c r="CM295" s="695"/>
      <c r="CN295" s="695"/>
      <c r="CO295" s="695"/>
      <c r="CP295" s="695"/>
      <c r="CQ295" s="695"/>
      <c r="CR295" s="695"/>
      <c r="CS295" s="695"/>
      <c r="CT295" s="695"/>
      <c r="CU295" s="695"/>
      <c r="CV295" s="695"/>
      <c r="CW295" s="695"/>
      <c r="CX295" s="695"/>
      <c r="CY295" s="695"/>
      <c r="CZ295" s="695"/>
      <c r="DA295" s="695"/>
      <c r="DB295" s="695"/>
      <c r="DC295" s="695"/>
      <c r="DD295" s="695"/>
      <c r="DE295" s="695"/>
      <c r="DF295" s="695"/>
      <c r="DG295" s="695"/>
      <c r="DH295" s="695"/>
      <c r="DI295" s="695"/>
      <c r="DJ295" s="695"/>
      <c r="DK295" s="695"/>
      <c r="DL295" s="695"/>
      <c r="DM295" s="695"/>
      <c r="DN295" s="695"/>
      <c r="DO295" s="695"/>
      <c r="DP295" s="695"/>
      <c r="DQ295" s="695"/>
      <c r="DR295" s="695"/>
      <c r="DS295" s="695"/>
      <c r="DT295" s="695"/>
      <c r="DU295" s="695"/>
      <c r="DV295" s="695"/>
      <c r="DW295" s="695"/>
      <c r="DX295" s="695"/>
      <c r="DY295" s="695"/>
      <c r="DZ295" s="695"/>
      <c r="EA295" s="695"/>
      <c r="EB295" s="695"/>
      <c r="EC295" s="695"/>
      <c r="ED295" s="695"/>
      <c r="EE295" s="695"/>
      <c r="EF295" s="695"/>
      <c r="EG295" s="695"/>
      <c r="EH295" s="695"/>
      <c r="EI295" s="695"/>
      <c r="EJ295" s="695"/>
      <c r="EK295" s="695"/>
      <c r="EL295" s="695"/>
      <c r="EM295" s="695"/>
      <c r="EN295" s="695"/>
      <c r="EO295" s="695"/>
      <c r="EP295" s="695"/>
      <c r="EQ295" s="695"/>
      <c r="ER295" s="695"/>
      <c r="ES295" s="695"/>
      <c r="ET295" s="695"/>
      <c r="EU295" s="695"/>
      <c r="EV295" s="695"/>
      <c r="EW295" s="695"/>
      <c r="EX295" s="695"/>
      <c r="EY295" s="695"/>
      <c r="EZ295" s="695"/>
      <c r="FA295" s="695"/>
      <c r="FB295" s="695"/>
      <c r="FC295" s="695"/>
      <c r="FD295" s="695"/>
      <c r="FE295" s="695"/>
      <c r="FF295" s="695"/>
      <c r="FG295" s="695"/>
      <c r="FH295" s="695"/>
      <c r="FI295" s="695"/>
      <c r="FJ295" s="695"/>
      <c r="FK295" s="695"/>
      <c r="FL295" s="695"/>
      <c r="FM295" s="695"/>
      <c r="FN295" s="695"/>
      <c r="FO295" s="695"/>
      <c r="FP295" s="695"/>
      <c r="FQ295" s="695"/>
      <c r="FR295" s="695"/>
      <c r="FS295" s="695"/>
      <c r="FT295" s="695"/>
      <c r="FU295" s="695"/>
      <c r="FV295" s="695"/>
      <c r="FW295" s="695"/>
      <c r="FX295" s="695"/>
      <c r="FY295" s="695"/>
      <c r="FZ295" s="695"/>
      <c r="GA295" s="695"/>
      <c r="GB295" s="695"/>
      <c r="GC295" s="695"/>
      <c r="GD295" s="695"/>
      <c r="GE295" s="695"/>
      <c r="GF295" s="695"/>
      <c r="GG295" s="695"/>
      <c r="GH295" s="695"/>
      <c r="GI295" s="695"/>
      <c r="GJ295" s="695"/>
      <c r="GK295" s="695"/>
      <c r="GL295" s="695"/>
      <c r="GM295" s="695"/>
      <c r="GN295" s="695"/>
    </row>
    <row r="296" spans="1:196" s="35" customFormat="1" ht="14.4">
      <c r="A296" s="695"/>
      <c r="B296" s="695"/>
      <c r="C296" s="693"/>
      <c r="D296" s="693"/>
      <c r="E296" s="693"/>
      <c r="F296" s="699"/>
      <c r="G296" s="695"/>
      <c r="H296" s="695"/>
      <c r="I296" s="695"/>
      <c r="J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c r="CI296" s="695"/>
      <c r="CJ296" s="695"/>
      <c r="CK296" s="695"/>
      <c r="CL296" s="695"/>
      <c r="CM296" s="695"/>
      <c r="CN296" s="695"/>
      <c r="CO296" s="695"/>
      <c r="CP296" s="695"/>
      <c r="CQ296" s="695"/>
      <c r="CR296" s="695"/>
      <c r="CS296" s="695"/>
      <c r="CT296" s="695"/>
      <c r="CU296" s="695"/>
      <c r="CV296" s="695"/>
      <c r="CW296" s="695"/>
      <c r="CX296" s="695"/>
      <c r="CY296" s="695"/>
      <c r="CZ296" s="695"/>
      <c r="DA296" s="695"/>
      <c r="DB296" s="695"/>
      <c r="DC296" s="695"/>
      <c r="DD296" s="695"/>
      <c r="DE296" s="695"/>
      <c r="DF296" s="695"/>
      <c r="DG296" s="695"/>
      <c r="DH296" s="695"/>
      <c r="DI296" s="695"/>
      <c r="DJ296" s="695"/>
      <c r="DK296" s="695"/>
      <c r="DL296" s="695"/>
      <c r="DM296" s="695"/>
      <c r="DN296" s="695"/>
      <c r="DO296" s="695"/>
      <c r="DP296" s="695"/>
      <c r="DQ296" s="695"/>
      <c r="DR296" s="695"/>
      <c r="DS296" s="695"/>
      <c r="DT296" s="695"/>
      <c r="DU296" s="695"/>
      <c r="DV296" s="695"/>
      <c r="DW296" s="695"/>
      <c r="DX296" s="695"/>
      <c r="DY296" s="695"/>
      <c r="DZ296" s="695"/>
      <c r="EA296" s="695"/>
      <c r="EB296" s="695"/>
      <c r="EC296" s="695"/>
      <c r="ED296" s="695"/>
      <c r="EE296" s="695"/>
      <c r="EF296" s="695"/>
      <c r="EG296" s="695"/>
      <c r="EH296" s="695"/>
      <c r="EI296" s="695"/>
      <c r="EJ296" s="695"/>
      <c r="EK296" s="695"/>
      <c r="EL296" s="695"/>
      <c r="EM296" s="695"/>
      <c r="EN296" s="695"/>
      <c r="EO296" s="695"/>
      <c r="EP296" s="695"/>
      <c r="EQ296" s="695"/>
      <c r="ER296" s="695"/>
      <c r="ES296" s="695"/>
      <c r="ET296" s="695"/>
      <c r="EU296" s="695"/>
      <c r="EV296" s="695"/>
      <c r="EW296" s="695"/>
      <c r="EX296" s="695"/>
      <c r="EY296" s="695"/>
      <c r="EZ296" s="695"/>
      <c r="FA296" s="695"/>
      <c r="FB296" s="695"/>
      <c r="FC296" s="695"/>
      <c r="FD296" s="695"/>
      <c r="FE296" s="695"/>
      <c r="FF296" s="695"/>
      <c r="FG296" s="695"/>
      <c r="FH296" s="695"/>
      <c r="FI296" s="695"/>
      <c r="FJ296" s="695"/>
      <c r="FK296" s="695"/>
      <c r="FL296" s="695"/>
      <c r="FM296" s="695"/>
      <c r="FN296" s="695"/>
      <c r="FO296" s="695"/>
      <c r="FP296" s="695"/>
      <c r="FQ296" s="695"/>
      <c r="FR296" s="695"/>
      <c r="FS296" s="695"/>
      <c r="FT296" s="695"/>
      <c r="FU296" s="695"/>
      <c r="FV296" s="695"/>
      <c r="FW296" s="695"/>
      <c r="FX296" s="695"/>
      <c r="FY296" s="695"/>
      <c r="FZ296" s="695"/>
      <c r="GA296" s="695"/>
      <c r="GB296" s="695"/>
      <c r="GC296" s="695"/>
      <c r="GD296" s="695"/>
      <c r="GE296" s="695"/>
      <c r="GF296" s="695"/>
      <c r="GG296" s="695"/>
      <c r="GH296" s="695"/>
      <c r="GI296" s="695"/>
      <c r="GJ296" s="695"/>
      <c r="GK296" s="695"/>
      <c r="GL296" s="695"/>
      <c r="GM296" s="695"/>
      <c r="GN296" s="695"/>
    </row>
    <row r="297" spans="1:196" s="35" customFormat="1" ht="14.4">
      <c r="A297" s="695"/>
      <c r="B297" s="695"/>
      <c r="C297" s="693"/>
      <c r="D297" s="693"/>
      <c r="E297" s="693"/>
      <c r="F297" s="699"/>
      <c r="G297" s="695"/>
      <c r="H297" s="695"/>
      <c r="I297" s="695"/>
      <c r="J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c r="CI297" s="695"/>
      <c r="CJ297" s="695"/>
      <c r="CK297" s="695"/>
      <c r="CL297" s="695"/>
      <c r="CM297" s="695"/>
      <c r="CN297" s="695"/>
      <c r="CO297" s="695"/>
      <c r="CP297" s="695"/>
      <c r="CQ297" s="695"/>
      <c r="CR297" s="695"/>
      <c r="CS297" s="695"/>
      <c r="CT297" s="695"/>
      <c r="CU297" s="695"/>
      <c r="CV297" s="695"/>
      <c r="CW297" s="695"/>
      <c r="CX297" s="695"/>
      <c r="CY297" s="695"/>
      <c r="CZ297" s="695"/>
      <c r="DA297" s="695"/>
      <c r="DB297" s="695"/>
      <c r="DC297" s="695"/>
      <c r="DD297" s="695"/>
      <c r="DE297" s="695"/>
      <c r="DF297" s="695"/>
      <c r="DG297" s="695"/>
      <c r="DH297" s="695"/>
      <c r="DI297" s="695"/>
      <c r="DJ297" s="695"/>
      <c r="DK297" s="695"/>
      <c r="DL297" s="695"/>
      <c r="DM297" s="695"/>
      <c r="DN297" s="695"/>
      <c r="DO297" s="695"/>
      <c r="DP297" s="695"/>
      <c r="DQ297" s="695"/>
      <c r="DR297" s="695"/>
      <c r="DS297" s="695"/>
      <c r="DT297" s="695"/>
      <c r="DU297" s="695"/>
      <c r="DV297" s="695"/>
      <c r="DW297" s="695"/>
      <c r="DX297" s="695"/>
      <c r="DY297" s="695"/>
      <c r="DZ297" s="695"/>
      <c r="EA297" s="695"/>
      <c r="EB297" s="695"/>
      <c r="EC297" s="695"/>
      <c r="ED297" s="695"/>
      <c r="EE297" s="695"/>
      <c r="EF297" s="695"/>
      <c r="EG297" s="695"/>
      <c r="EH297" s="695"/>
      <c r="EI297" s="695"/>
      <c r="EJ297" s="695"/>
      <c r="EK297" s="695"/>
      <c r="EL297" s="695"/>
      <c r="EM297" s="695"/>
      <c r="EN297" s="695"/>
      <c r="EO297" s="695"/>
      <c r="EP297" s="695"/>
      <c r="EQ297" s="695"/>
      <c r="ER297" s="695"/>
      <c r="ES297" s="695"/>
      <c r="ET297" s="695"/>
      <c r="EU297" s="695"/>
      <c r="EV297" s="695"/>
      <c r="EW297" s="695"/>
      <c r="EX297" s="695"/>
      <c r="EY297" s="695"/>
      <c r="EZ297" s="695"/>
      <c r="FA297" s="695"/>
      <c r="FB297" s="695"/>
      <c r="FC297" s="695"/>
      <c r="FD297" s="695"/>
      <c r="FE297" s="695"/>
      <c r="FF297" s="695"/>
      <c r="FG297" s="695"/>
      <c r="FH297" s="695"/>
      <c r="FI297" s="695"/>
      <c r="FJ297" s="695"/>
      <c r="FK297" s="695"/>
      <c r="FL297" s="695"/>
      <c r="FM297" s="695"/>
      <c r="FN297" s="695"/>
      <c r="FO297" s="695"/>
      <c r="FP297" s="695"/>
      <c r="FQ297" s="695"/>
      <c r="FR297" s="695"/>
      <c r="FS297" s="695"/>
      <c r="FT297" s="695"/>
      <c r="FU297" s="695"/>
      <c r="FV297" s="695"/>
      <c r="FW297" s="695"/>
      <c r="FX297" s="695"/>
      <c r="FY297" s="695"/>
      <c r="FZ297" s="695"/>
      <c r="GA297" s="695"/>
      <c r="GB297" s="695"/>
      <c r="GC297" s="695"/>
      <c r="GD297" s="695"/>
      <c r="GE297" s="695"/>
      <c r="GF297" s="695"/>
      <c r="GG297" s="695"/>
      <c r="GH297" s="695"/>
      <c r="GI297" s="695"/>
      <c r="GJ297" s="695"/>
      <c r="GK297" s="695"/>
      <c r="GL297" s="695"/>
      <c r="GM297" s="695"/>
      <c r="GN297" s="695"/>
    </row>
    <row r="298" spans="1:196" s="35" customFormat="1" ht="14.4">
      <c r="A298" s="695"/>
      <c r="B298" s="695"/>
      <c r="C298" s="693"/>
      <c r="D298" s="693"/>
      <c r="E298" s="693"/>
      <c r="F298" s="699"/>
      <c r="G298" s="695"/>
      <c r="H298" s="695"/>
      <c r="I298" s="695"/>
      <c r="J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c r="CI298" s="695"/>
      <c r="CJ298" s="695"/>
      <c r="CK298" s="695"/>
      <c r="CL298" s="695"/>
      <c r="CM298" s="695"/>
      <c r="CN298" s="695"/>
      <c r="CO298" s="695"/>
      <c r="CP298" s="695"/>
      <c r="CQ298" s="695"/>
      <c r="CR298" s="695"/>
      <c r="CS298" s="695"/>
      <c r="CT298" s="695"/>
      <c r="CU298" s="695"/>
      <c r="CV298" s="695"/>
      <c r="CW298" s="695"/>
      <c r="CX298" s="695"/>
      <c r="CY298" s="695"/>
      <c r="CZ298" s="695"/>
      <c r="DA298" s="695"/>
      <c r="DB298" s="695"/>
      <c r="DC298" s="695"/>
      <c r="DD298" s="695"/>
      <c r="DE298" s="695"/>
      <c r="DF298" s="695"/>
      <c r="DG298" s="695"/>
      <c r="DH298" s="695"/>
      <c r="DI298" s="695"/>
      <c r="DJ298" s="695"/>
      <c r="DK298" s="695"/>
      <c r="DL298" s="695"/>
      <c r="DM298" s="695"/>
      <c r="DN298" s="695"/>
      <c r="DO298" s="695"/>
      <c r="DP298" s="695"/>
      <c r="DQ298" s="695"/>
      <c r="DR298" s="695"/>
      <c r="DS298" s="695"/>
      <c r="DT298" s="695"/>
      <c r="DU298" s="695"/>
      <c r="DV298" s="695"/>
      <c r="DW298" s="695"/>
      <c r="DX298" s="695"/>
      <c r="DY298" s="695"/>
      <c r="DZ298" s="695"/>
      <c r="EA298" s="695"/>
      <c r="EB298" s="695"/>
      <c r="EC298" s="695"/>
      <c r="ED298" s="695"/>
      <c r="EE298" s="695"/>
      <c r="EF298" s="695"/>
      <c r="EG298" s="695"/>
      <c r="EH298" s="695"/>
      <c r="EI298" s="695"/>
      <c r="EJ298" s="695"/>
      <c r="EK298" s="695"/>
      <c r="EL298" s="695"/>
      <c r="EM298" s="695"/>
      <c r="EN298" s="695"/>
      <c r="EO298" s="695"/>
      <c r="EP298" s="695"/>
      <c r="EQ298" s="695"/>
      <c r="ER298" s="695"/>
      <c r="ES298" s="695"/>
      <c r="ET298" s="695"/>
      <c r="EU298" s="695"/>
      <c r="EV298" s="695"/>
      <c r="EW298" s="695"/>
      <c r="EX298" s="695"/>
      <c r="EY298" s="695"/>
      <c r="EZ298" s="695"/>
      <c r="FA298" s="695"/>
      <c r="FB298" s="695"/>
      <c r="FC298" s="695"/>
      <c r="FD298" s="695"/>
      <c r="FE298" s="695"/>
      <c r="FF298" s="695"/>
      <c r="FG298" s="695"/>
      <c r="FH298" s="695"/>
      <c r="FI298" s="695"/>
      <c r="FJ298" s="695"/>
      <c r="FK298" s="695"/>
      <c r="FL298" s="695"/>
      <c r="FM298" s="695"/>
      <c r="FN298" s="695"/>
      <c r="FO298" s="695"/>
      <c r="FP298" s="695"/>
      <c r="FQ298" s="695"/>
      <c r="FR298" s="695"/>
      <c r="FS298" s="695"/>
      <c r="FT298" s="695"/>
      <c r="FU298" s="695"/>
      <c r="FV298" s="695"/>
      <c r="FW298" s="695"/>
      <c r="FX298" s="695"/>
      <c r="FY298" s="695"/>
      <c r="FZ298" s="695"/>
      <c r="GA298" s="695"/>
      <c r="GB298" s="695"/>
      <c r="GC298" s="695"/>
      <c r="GD298" s="695"/>
      <c r="GE298" s="695"/>
      <c r="GF298" s="695"/>
      <c r="GG298" s="695"/>
      <c r="GH298" s="695"/>
      <c r="GI298" s="695"/>
      <c r="GJ298" s="695"/>
      <c r="GK298" s="695"/>
      <c r="GL298" s="695"/>
      <c r="GM298" s="695"/>
      <c r="GN298" s="695"/>
    </row>
    <row r="299" spans="1:196" s="35" customFormat="1" ht="14.4">
      <c r="A299" s="695"/>
      <c r="B299" s="695"/>
      <c r="C299" s="693"/>
      <c r="D299" s="693"/>
      <c r="E299" s="693"/>
      <c r="F299" s="699"/>
      <c r="G299" s="695"/>
      <c r="H299" s="695"/>
      <c r="I299" s="695"/>
      <c r="J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c r="CI299" s="695"/>
      <c r="CJ299" s="695"/>
      <c r="CK299" s="695"/>
      <c r="CL299" s="695"/>
      <c r="CM299" s="695"/>
      <c r="CN299" s="695"/>
      <c r="CO299" s="695"/>
      <c r="CP299" s="695"/>
      <c r="CQ299" s="695"/>
      <c r="CR299" s="695"/>
      <c r="CS299" s="695"/>
      <c r="CT299" s="695"/>
      <c r="CU299" s="695"/>
      <c r="CV299" s="695"/>
      <c r="CW299" s="695"/>
      <c r="CX299" s="695"/>
      <c r="CY299" s="695"/>
      <c r="CZ299" s="695"/>
      <c r="DA299" s="695"/>
      <c r="DB299" s="695"/>
      <c r="DC299" s="695"/>
      <c r="DD299" s="695"/>
      <c r="DE299" s="695"/>
      <c r="DF299" s="695"/>
      <c r="DG299" s="695"/>
      <c r="DH299" s="695"/>
      <c r="DI299" s="695"/>
      <c r="DJ299" s="695"/>
      <c r="DK299" s="695"/>
      <c r="DL299" s="695"/>
      <c r="DM299" s="695"/>
      <c r="DN299" s="695"/>
      <c r="DO299" s="695"/>
      <c r="DP299" s="695"/>
      <c r="DQ299" s="695"/>
      <c r="DR299" s="695"/>
      <c r="DS299" s="695"/>
      <c r="DT299" s="695"/>
      <c r="DU299" s="695"/>
      <c r="DV299" s="695"/>
      <c r="DW299" s="695"/>
      <c r="DX299" s="695"/>
      <c r="DY299" s="695"/>
      <c r="DZ299" s="695"/>
      <c r="EA299" s="695"/>
      <c r="EB299" s="695"/>
      <c r="EC299" s="695"/>
      <c r="ED299" s="695"/>
      <c r="EE299" s="695"/>
      <c r="EF299" s="695"/>
      <c r="EG299" s="695"/>
      <c r="EH299" s="695"/>
      <c r="EI299" s="695"/>
      <c r="EJ299" s="695"/>
      <c r="EK299" s="695"/>
      <c r="EL299" s="695"/>
      <c r="EM299" s="695"/>
      <c r="EN299" s="695"/>
      <c r="EO299" s="695"/>
      <c r="EP299" s="695"/>
      <c r="EQ299" s="695"/>
      <c r="ER299" s="695"/>
      <c r="ES299" s="695"/>
      <c r="ET299" s="695"/>
      <c r="EU299" s="695"/>
      <c r="EV299" s="695"/>
      <c r="EW299" s="695"/>
      <c r="EX299" s="695"/>
      <c r="EY299" s="695"/>
      <c r="EZ299" s="695"/>
      <c r="FA299" s="695"/>
      <c r="FB299" s="695"/>
      <c r="FC299" s="695"/>
      <c r="FD299" s="695"/>
      <c r="FE299" s="695"/>
      <c r="FF299" s="695"/>
      <c r="FG299" s="695"/>
      <c r="FH299" s="695"/>
      <c r="FI299" s="695"/>
      <c r="FJ299" s="695"/>
      <c r="FK299" s="695"/>
      <c r="FL299" s="695"/>
      <c r="FM299" s="695"/>
      <c r="FN299" s="695"/>
      <c r="FO299" s="695"/>
      <c r="FP299" s="695"/>
      <c r="FQ299" s="695"/>
      <c r="FR299" s="695"/>
      <c r="FS299" s="695"/>
      <c r="FT299" s="695"/>
      <c r="FU299" s="695"/>
      <c r="FV299" s="695"/>
      <c r="FW299" s="695"/>
      <c r="FX299" s="695"/>
      <c r="FY299" s="695"/>
      <c r="FZ299" s="695"/>
      <c r="GA299" s="695"/>
      <c r="GB299" s="695"/>
      <c r="GC299" s="695"/>
      <c r="GD299" s="695"/>
      <c r="GE299" s="695"/>
      <c r="GF299" s="695"/>
      <c r="GG299" s="695"/>
      <c r="GH299" s="695"/>
      <c r="GI299" s="695"/>
      <c r="GJ299" s="695"/>
      <c r="GK299" s="695"/>
      <c r="GL299" s="695"/>
      <c r="GM299" s="695"/>
      <c r="GN299" s="695"/>
    </row>
    <row r="300" spans="1:196" s="35" customFormat="1" ht="14.4">
      <c r="A300" s="695"/>
      <c r="B300" s="695"/>
      <c r="C300" s="693"/>
      <c r="D300" s="693"/>
      <c r="E300" s="693"/>
      <c r="F300" s="699"/>
      <c r="G300" s="695"/>
      <c r="H300" s="695"/>
      <c r="I300" s="695"/>
      <c r="J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c r="CI300" s="695"/>
      <c r="CJ300" s="695"/>
      <c r="CK300" s="695"/>
      <c r="CL300" s="695"/>
      <c r="CM300" s="695"/>
      <c r="CN300" s="695"/>
      <c r="CO300" s="695"/>
      <c r="CP300" s="695"/>
      <c r="CQ300" s="695"/>
      <c r="CR300" s="695"/>
      <c r="CS300" s="695"/>
      <c r="CT300" s="695"/>
      <c r="CU300" s="695"/>
      <c r="CV300" s="695"/>
      <c r="CW300" s="695"/>
      <c r="CX300" s="695"/>
      <c r="CY300" s="695"/>
      <c r="CZ300" s="695"/>
      <c r="DA300" s="695"/>
      <c r="DB300" s="695"/>
      <c r="DC300" s="695"/>
      <c r="DD300" s="695"/>
      <c r="DE300" s="695"/>
      <c r="DF300" s="695"/>
      <c r="DG300" s="695"/>
      <c r="DH300" s="695"/>
      <c r="DI300" s="695"/>
      <c r="DJ300" s="695"/>
      <c r="DK300" s="695"/>
      <c r="DL300" s="695"/>
      <c r="DM300" s="695"/>
      <c r="DN300" s="695"/>
      <c r="DO300" s="695"/>
      <c r="DP300" s="695"/>
      <c r="DQ300" s="695"/>
      <c r="DR300" s="695"/>
      <c r="DS300" s="695"/>
      <c r="DT300" s="695"/>
      <c r="DU300" s="695"/>
      <c r="DV300" s="695"/>
      <c r="DW300" s="695"/>
      <c r="DX300" s="695"/>
      <c r="DY300" s="695"/>
      <c r="DZ300" s="695"/>
      <c r="EA300" s="695"/>
      <c r="EB300" s="695"/>
      <c r="EC300" s="695"/>
      <c r="ED300" s="695"/>
      <c r="EE300" s="695"/>
      <c r="EF300" s="695"/>
      <c r="EG300" s="695"/>
      <c r="EH300" s="695"/>
      <c r="EI300" s="695"/>
      <c r="EJ300" s="695"/>
      <c r="EK300" s="695"/>
      <c r="EL300" s="695"/>
      <c r="EM300" s="695"/>
      <c r="EN300" s="695"/>
      <c r="EO300" s="695"/>
      <c r="EP300" s="695"/>
      <c r="EQ300" s="695"/>
      <c r="ER300" s="695"/>
      <c r="ES300" s="695"/>
      <c r="ET300" s="695"/>
      <c r="EU300" s="695"/>
      <c r="EV300" s="695"/>
      <c r="EW300" s="695"/>
      <c r="EX300" s="695"/>
      <c r="EY300" s="695"/>
      <c r="EZ300" s="695"/>
      <c r="FA300" s="695"/>
      <c r="FB300" s="695"/>
      <c r="FC300" s="695"/>
      <c r="FD300" s="695"/>
      <c r="FE300" s="695"/>
      <c r="FF300" s="695"/>
      <c r="FG300" s="695"/>
      <c r="FH300" s="695"/>
      <c r="FI300" s="695"/>
      <c r="FJ300" s="695"/>
      <c r="FK300" s="695"/>
      <c r="FL300" s="695"/>
      <c r="FM300" s="695"/>
      <c r="FN300" s="695"/>
      <c r="FO300" s="695"/>
      <c r="FP300" s="695"/>
      <c r="FQ300" s="695"/>
      <c r="FR300" s="695"/>
      <c r="FS300" s="695"/>
      <c r="FT300" s="695"/>
      <c r="FU300" s="695"/>
      <c r="FV300" s="695"/>
      <c r="FW300" s="695"/>
      <c r="FX300" s="695"/>
      <c r="FY300" s="695"/>
      <c r="FZ300" s="695"/>
      <c r="GA300" s="695"/>
      <c r="GB300" s="695"/>
      <c r="GC300" s="695"/>
      <c r="GD300" s="695"/>
      <c r="GE300" s="695"/>
      <c r="GF300" s="695"/>
      <c r="GG300" s="695"/>
      <c r="GH300" s="695"/>
      <c r="GI300" s="695"/>
      <c r="GJ300" s="695"/>
      <c r="GK300" s="695"/>
      <c r="GL300" s="695"/>
      <c r="GM300" s="695"/>
      <c r="GN300" s="695"/>
    </row>
    <row r="301" spans="1:196" s="35" customFormat="1" ht="14.4">
      <c r="A301" s="695"/>
      <c r="B301" s="695"/>
      <c r="C301" s="693"/>
      <c r="D301" s="693"/>
      <c r="E301" s="693"/>
      <c r="F301" s="699"/>
      <c r="G301" s="695"/>
      <c r="H301" s="695"/>
      <c r="I301" s="695"/>
      <c r="J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c r="CI301" s="695"/>
      <c r="CJ301" s="695"/>
      <c r="CK301" s="695"/>
      <c r="CL301" s="695"/>
      <c r="CM301" s="695"/>
      <c r="CN301" s="695"/>
      <c r="CO301" s="695"/>
      <c r="CP301" s="695"/>
      <c r="CQ301" s="695"/>
      <c r="CR301" s="695"/>
      <c r="CS301" s="695"/>
      <c r="CT301" s="695"/>
      <c r="CU301" s="695"/>
      <c r="CV301" s="695"/>
      <c r="CW301" s="695"/>
      <c r="CX301" s="695"/>
      <c r="CY301" s="695"/>
      <c r="CZ301" s="695"/>
      <c r="DA301" s="695"/>
      <c r="DB301" s="695"/>
      <c r="DC301" s="695"/>
      <c r="DD301" s="695"/>
      <c r="DE301" s="695"/>
      <c r="DF301" s="695"/>
      <c r="DG301" s="695"/>
      <c r="DH301" s="695"/>
      <c r="DI301" s="695"/>
      <c r="DJ301" s="695"/>
      <c r="DK301" s="695"/>
      <c r="DL301" s="695"/>
      <c r="DM301" s="695"/>
      <c r="DN301" s="695"/>
      <c r="DO301" s="695"/>
      <c r="DP301" s="695"/>
      <c r="DQ301" s="695"/>
      <c r="DR301" s="695"/>
      <c r="DS301" s="695"/>
      <c r="DT301" s="695"/>
      <c r="DU301" s="695"/>
      <c r="DV301" s="695"/>
      <c r="DW301" s="695"/>
      <c r="DX301" s="695"/>
      <c r="DY301" s="695"/>
      <c r="DZ301" s="695"/>
      <c r="EA301" s="695"/>
      <c r="EB301" s="695"/>
      <c r="EC301" s="695"/>
      <c r="ED301" s="695"/>
      <c r="EE301" s="695"/>
      <c r="EF301" s="695"/>
      <c r="EG301" s="695"/>
      <c r="EH301" s="695"/>
      <c r="EI301" s="695"/>
      <c r="EJ301" s="695"/>
      <c r="EK301" s="695"/>
      <c r="EL301" s="695"/>
      <c r="EM301" s="695"/>
      <c r="EN301" s="695"/>
      <c r="EO301" s="695"/>
      <c r="EP301" s="695"/>
      <c r="EQ301" s="695"/>
      <c r="ER301" s="695"/>
      <c r="ES301" s="695"/>
      <c r="ET301" s="695"/>
      <c r="EU301" s="695"/>
      <c r="EV301" s="695"/>
      <c r="EW301" s="695"/>
      <c r="EX301" s="695"/>
      <c r="EY301" s="695"/>
      <c r="EZ301" s="695"/>
      <c r="FA301" s="695"/>
      <c r="FB301" s="695"/>
      <c r="FC301" s="695"/>
      <c r="FD301" s="695"/>
      <c r="FE301" s="695"/>
      <c r="FF301" s="695"/>
      <c r="FG301" s="695"/>
      <c r="FH301" s="695"/>
      <c r="FI301" s="695"/>
      <c r="FJ301" s="695"/>
      <c r="FK301" s="695"/>
      <c r="FL301" s="695"/>
      <c r="FM301" s="695"/>
      <c r="FN301" s="695"/>
      <c r="FO301" s="695"/>
      <c r="FP301" s="695"/>
      <c r="FQ301" s="695"/>
      <c r="FR301" s="695"/>
      <c r="FS301" s="695"/>
      <c r="FT301" s="695"/>
      <c r="FU301" s="695"/>
      <c r="FV301" s="695"/>
      <c r="FW301" s="695"/>
      <c r="FX301" s="695"/>
      <c r="FY301" s="695"/>
      <c r="FZ301" s="695"/>
      <c r="GA301" s="695"/>
      <c r="GB301" s="695"/>
      <c r="GC301" s="695"/>
      <c r="GD301" s="695"/>
      <c r="GE301" s="695"/>
      <c r="GF301" s="695"/>
      <c r="GG301" s="695"/>
      <c r="GH301" s="695"/>
      <c r="GI301" s="695"/>
      <c r="GJ301" s="695"/>
      <c r="GK301" s="695"/>
      <c r="GL301" s="695"/>
      <c r="GM301" s="695"/>
      <c r="GN301" s="695"/>
    </row>
    <row r="302" spans="1:196" s="35" customFormat="1" ht="14.4">
      <c r="A302" s="695"/>
      <c r="B302" s="695"/>
      <c r="C302" s="693"/>
      <c r="D302" s="693"/>
      <c r="E302" s="693"/>
      <c r="F302" s="699"/>
      <c r="G302" s="695"/>
      <c r="H302" s="695"/>
      <c r="I302" s="695"/>
      <c r="J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c r="CI302" s="695"/>
      <c r="CJ302" s="695"/>
      <c r="CK302" s="695"/>
      <c r="CL302" s="695"/>
      <c r="CM302" s="695"/>
      <c r="CN302" s="695"/>
      <c r="CO302" s="695"/>
      <c r="CP302" s="695"/>
      <c r="CQ302" s="695"/>
      <c r="CR302" s="695"/>
      <c r="CS302" s="695"/>
      <c r="CT302" s="695"/>
      <c r="CU302" s="695"/>
      <c r="CV302" s="695"/>
      <c r="CW302" s="695"/>
      <c r="CX302" s="695"/>
      <c r="CY302" s="695"/>
      <c r="CZ302" s="695"/>
      <c r="DA302" s="695"/>
      <c r="DB302" s="695"/>
      <c r="DC302" s="695"/>
      <c r="DD302" s="695"/>
      <c r="DE302" s="695"/>
      <c r="DF302" s="695"/>
      <c r="DG302" s="695"/>
      <c r="DH302" s="695"/>
      <c r="DI302" s="695"/>
      <c r="DJ302" s="695"/>
      <c r="DK302" s="695"/>
      <c r="DL302" s="695"/>
      <c r="DM302" s="695"/>
      <c r="DN302" s="695"/>
      <c r="DO302" s="695"/>
      <c r="DP302" s="695"/>
      <c r="DQ302" s="695"/>
      <c r="DR302" s="695"/>
      <c r="DS302" s="695"/>
      <c r="DT302" s="695"/>
      <c r="DU302" s="695"/>
      <c r="DV302" s="695"/>
      <c r="DW302" s="695"/>
      <c r="DX302" s="695"/>
      <c r="DY302" s="695"/>
      <c r="DZ302" s="695"/>
      <c r="EA302" s="695"/>
      <c r="EB302" s="695"/>
      <c r="EC302" s="695"/>
      <c r="ED302" s="695"/>
      <c r="EE302" s="695"/>
      <c r="EF302" s="695"/>
      <c r="EG302" s="695"/>
      <c r="EH302" s="695"/>
      <c r="EI302" s="695"/>
      <c r="EJ302" s="695"/>
      <c r="EK302" s="695"/>
      <c r="EL302" s="695"/>
      <c r="EM302" s="695"/>
      <c r="EN302" s="695"/>
      <c r="EO302" s="695"/>
      <c r="EP302" s="695"/>
      <c r="EQ302" s="695"/>
      <c r="ER302" s="695"/>
      <c r="ES302" s="695"/>
      <c r="ET302" s="695"/>
      <c r="EU302" s="695"/>
      <c r="EV302" s="695"/>
      <c r="EW302" s="695"/>
      <c r="EX302" s="695"/>
      <c r="EY302" s="695"/>
      <c r="EZ302" s="695"/>
      <c r="FA302" s="695"/>
      <c r="FB302" s="695"/>
      <c r="FC302" s="695"/>
      <c r="FD302" s="695"/>
      <c r="FE302" s="695"/>
      <c r="FF302" s="695"/>
      <c r="FG302" s="695"/>
      <c r="FH302" s="695"/>
      <c r="FI302" s="695"/>
      <c r="FJ302" s="695"/>
      <c r="FK302" s="695"/>
      <c r="FL302" s="695"/>
      <c r="FM302" s="695"/>
      <c r="FN302" s="695"/>
      <c r="FO302" s="695"/>
      <c r="FP302" s="695"/>
      <c r="FQ302" s="695"/>
      <c r="FR302" s="695"/>
      <c r="FS302" s="695"/>
      <c r="FT302" s="695"/>
      <c r="FU302" s="695"/>
      <c r="FV302" s="695"/>
      <c r="FW302" s="695"/>
      <c r="FX302" s="695"/>
      <c r="FY302" s="695"/>
      <c r="FZ302" s="695"/>
      <c r="GA302" s="695"/>
      <c r="GB302" s="695"/>
      <c r="GC302" s="695"/>
      <c r="GD302" s="695"/>
      <c r="GE302" s="695"/>
      <c r="GF302" s="695"/>
      <c r="GG302" s="695"/>
      <c r="GH302" s="695"/>
      <c r="GI302" s="695"/>
      <c r="GJ302" s="695"/>
      <c r="GK302" s="695"/>
      <c r="GL302" s="695"/>
      <c r="GM302" s="695"/>
      <c r="GN302" s="695"/>
    </row>
    <row r="303" spans="1:196" s="35" customFormat="1" ht="14.4">
      <c r="A303" s="695"/>
      <c r="B303" s="695"/>
      <c r="C303" s="693"/>
      <c r="D303" s="693"/>
      <c r="E303" s="693"/>
      <c r="F303" s="699"/>
      <c r="G303" s="695"/>
      <c r="H303" s="695"/>
      <c r="I303" s="695"/>
      <c r="J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c r="CI303" s="695"/>
      <c r="CJ303" s="695"/>
      <c r="CK303" s="695"/>
      <c r="CL303" s="695"/>
      <c r="CM303" s="695"/>
      <c r="CN303" s="695"/>
      <c r="CO303" s="695"/>
      <c r="CP303" s="695"/>
      <c r="CQ303" s="695"/>
      <c r="CR303" s="695"/>
      <c r="CS303" s="695"/>
      <c r="CT303" s="695"/>
      <c r="CU303" s="695"/>
      <c r="CV303" s="695"/>
      <c r="CW303" s="695"/>
      <c r="CX303" s="695"/>
      <c r="CY303" s="695"/>
      <c r="CZ303" s="695"/>
      <c r="DA303" s="695"/>
      <c r="DB303" s="695"/>
      <c r="DC303" s="695"/>
      <c r="DD303" s="695"/>
      <c r="DE303" s="695"/>
      <c r="DF303" s="695"/>
      <c r="DG303" s="695"/>
      <c r="DH303" s="695"/>
      <c r="DI303" s="695"/>
      <c r="DJ303" s="695"/>
      <c r="DK303" s="695"/>
      <c r="DL303" s="695"/>
      <c r="DM303" s="695"/>
      <c r="DN303" s="695"/>
      <c r="DO303" s="695"/>
      <c r="DP303" s="695"/>
      <c r="DQ303" s="695"/>
      <c r="DR303" s="695"/>
      <c r="DS303" s="695"/>
      <c r="DT303" s="695"/>
      <c r="DU303" s="695"/>
      <c r="DV303" s="695"/>
      <c r="DW303" s="695"/>
      <c r="DX303" s="695"/>
      <c r="DY303" s="695"/>
      <c r="DZ303" s="695"/>
      <c r="EA303" s="695"/>
      <c r="EB303" s="695"/>
      <c r="EC303" s="695"/>
      <c r="ED303" s="695"/>
      <c r="EE303" s="695"/>
      <c r="EF303" s="695"/>
      <c r="EG303" s="695"/>
      <c r="EH303" s="695"/>
      <c r="EI303" s="695"/>
      <c r="EJ303" s="695"/>
      <c r="EK303" s="695"/>
      <c r="EL303" s="695"/>
      <c r="EM303" s="695"/>
      <c r="EN303" s="695"/>
      <c r="EO303" s="695"/>
      <c r="EP303" s="695"/>
      <c r="EQ303" s="695"/>
      <c r="ER303" s="695"/>
      <c r="ES303" s="695"/>
      <c r="ET303" s="695"/>
      <c r="EU303" s="695"/>
      <c r="EV303" s="695"/>
      <c r="EW303" s="695"/>
      <c r="EX303" s="695"/>
      <c r="EY303" s="695"/>
      <c r="EZ303" s="695"/>
      <c r="FA303" s="695"/>
      <c r="FB303" s="695"/>
      <c r="FC303" s="695"/>
      <c r="FD303" s="695"/>
      <c r="FE303" s="695"/>
      <c r="FF303" s="695"/>
      <c r="FG303" s="695"/>
      <c r="FH303" s="695"/>
      <c r="FI303" s="695"/>
      <c r="FJ303" s="695"/>
      <c r="FK303" s="695"/>
      <c r="FL303" s="695"/>
      <c r="FM303" s="695"/>
      <c r="FN303" s="695"/>
      <c r="FO303" s="695"/>
      <c r="FP303" s="695"/>
      <c r="FQ303" s="695"/>
      <c r="FR303" s="695"/>
      <c r="FS303" s="695"/>
      <c r="FT303" s="695"/>
      <c r="FU303" s="695"/>
      <c r="FV303" s="695"/>
      <c r="FW303" s="695"/>
      <c r="FX303" s="695"/>
      <c r="FY303" s="695"/>
      <c r="FZ303" s="695"/>
      <c r="GA303" s="695"/>
      <c r="GB303" s="695"/>
      <c r="GC303" s="695"/>
      <c r="GD303" s="695"/>
      <c r="GE303" s="695"/>
      <c r="GF303" s="695"/>
      <c r="GG303" s="695"/>
      <c r="GH303" s="695"/>
      <c r="GI303" s="695"/>
      <c r="GJ303" s="695"/>
      <c r="GK303" s="695"/>
      <c r="GL303" s="695"/>
      <c r="GM303" s="695"/>
      <c r="GN303" s="695"/>
    </row>
    <row r="304" spans="1:196" s="35" customFormat="1" ht="14.4">
      <c r="A304" s="695"/>
      <c r="B304" s="695"/>
      <c r="C304" s="693"/>
      <c r="D304" s="693"/>
      <c r="E304" s="693"/>
      <c r="F304" s="699"/>
      <c r="G304" s="695"/>
      <c r="H304" s="695"/>
      <c r="I304" s="695"/>
      <c r="J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c r="CI304" s="695"/>
      <c r="CJ304" s="695"/>
      <c r="CK304" s="695"/>
      <c r="CL304" s="695"/>
      <c r="CM304" s="695"/>
      <c r="CN304" s="695"/>
      <c r="CO304" s="695"/>
      <c r="CP304" s="695"/>
      <c r="CQ304" s="695"/>
      <c r="CR304" s="695"/>
      <c r="CS304" s="695"/>
      <c r="CT304" s="695"/>
      <c r="CU304" s="695"/>
      <c r="CV304" s="695"/>
      <c r="CW304" s="695"/>
      <c r="CX304" s="695"/>
      <c r="CY304" s="695"/>
      <c r="CZ304" s="695"/>
      <c r="DA304" s="695"/>
      <c r="DB304" s="695"/>
      <c r="DC304" s="695"/>
      <c r="DD304" s="695"/>
      <c r="DE304" s="695"/>
      <c r="DF304" s="695"/>
      <c r="DG304" s="695"/>
      <c r="DH304" s="695"/>
      <c r="DI304" s="695"/>
      <c r="DJ304" s="695"/>
      <c r="DK304" s="695"/>
      <c r="DL304" s="695"/>
      <c r="DM304" s="695"/>
      <c r="DN304" s="695"/>
      <c r="DO304" s="695"/>
      <c r="DP304" s="695"/>
      <c r="DQ304" s="695"/>
      <c r="DR304" s="695"/>
      <c r="DS304" s="695"/>
      <c r="DT304" s="695"/>
      <c r="DU304" s="695"/>
      <c r="DV304" s="695"/>
      <c r="DW304" s="695"/>
      <c r="DX304" s="695"/>
      <c r="DY304" s="695"/>
      <c r="DZ304" s="695"/>
      <c r="EA304" s="695"/>
      <c r="EB304" s="695"/>
      <c r="EC304" s="695"/>
      <c r="ED304" s="695"/>
      <c r="EE304" s="695"/>
      <c r="EF304" s="695"/>
      <c r="EG304" s="695"/>
      <c r="EH304" s="695"/>
      <c r="EI304" s="695"/>
      <c r="EJ304" s="695"/>
      <c r="EK304" s="695"/>
      <c r="EL304" s="695"/>
      <c r="EM304" s="695"/>
      <c r="EN304" s="695"/>
      <c r="EO304" s="695"/>
      <c r="EP304" s="695"/>
      <c r="EQ304" s="695"/>
      <c r="ER304" s="695"/>
      <c r="ES304" s="695"/>
      <c r="ET304" s="695"/>
      <c r="EU304" s="695"/>
      <c r="EV304" s="695"/>
      <c r="EW304" s="695"/>
      <c r="EX304" s="695"/>
      <c r="EY304" s="695"/>
      <c r="EZ304" s="695"/>
      <c r="FA304" s="695"/>
      <c r="FB304" s="695"/>
      <c r="FC304" s="695"/>
      <c r="FD304" s="695"/>
      <c r="FE304" s="695"/>
      <c r="FF304" s="695"/>
      <c r="FG304" s="695"/>
      <c r="FH304" s="695"/>
      <c r="FI304" s="695"/>
      <c r="FJ304" s="695"/>
      <c r="FK304" s="695"/>
      <c r="FL304" s="695"/>
      <c r="FM304" s="695"/>
      <c r="FN304" s="695"/>
      <c r="FO304" s="695"/>
      <c r="FP304" s="695"/>
      <c r="FQ304" s="695"/>
      <c r="FR304" s="695"/>
      <c r="FS304" s="695"/>
      <c r="FT304" s="695"/>
      <c r="FU304" s="695"/>
      <c r="FV304" s="695"/>
      <c r="FW304" s="695"/>
      <c r="FX304" s="695"/>
      <c r="FY304" s="695"/>
      <c r="FZ304" s="695"/>
      <c r="GA304" s="695"/>
      <c r="GB304" s="695"/>
      <c r="GC304" s="695"/>
      <c r="GD304" s="695"/>
      <c r="GE304" s="695"/>
      <c r="GF304" s="695"/>
      <c r="GG304" s="695"/>
      <c r="GH304" s="695"/>
      <c r="GI304" s="695"/>
      <c r="GJ304" s="695"/>
      <c r="GK304" s="695"/>
      <c r="GL304" s="695"/>
      <c r="GM304" s="695"/>
      <c r="GN304" s="695"/>
    </row>
    <row r="305" spans="1:196" s="35" customFormat="1" ht="14.4">
      <c r="A305" s="695"/>
      <c r="B305" s="695"/>
      <c r="C305" s="693"/>
      <c r="D305" s="693"/>
      <c r="E305" s="693"/>
      <c r="F305" s="699"/>
      <c r="G305" s="695"/>
      <c r="H305" s="695"/>
      <c r="I305" s="695"/>
      <c r="J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c r="CI305" s="695"/>
      <c r="CJ305" s="695"/>
      <c r="CK305" s="695"/>
      <c r="CL305" s="695"/>
      <c r="CM305" s="695"/>
      <c r="CN305" s="695"/>
      <c r="CO305" s="695"/>
      <c r="CP305" s="695"/>
      <c r="CQ305" s="695"/>
      <c r="CR305" s="695"/>
      <c r="CS305" s="695"/>
      <c r="CT305" s="695"/>
      <c r="CU305" s="695"/>
      <c r="CV305" s="695"/>
      <c r="CW305" s="695"/>
      <c r="CX305" s="695"/>
      <c r="CY305" s="695"/>
      <c r="CZ305" s="695"/>
      <c r="DA305" s="695"/>
      <c r="DB305" s="695"/>
      <c r="DC305" s="695"/>
      <c r="DD305" s="695"/>
      <c r="DE305" s="695"/>
      <c r="DF305" s="695"/>
      <c r="DG305" s="695"/>
      <c r="DH305" s="695"/>
      <c r="DI305" s="695"/>
      <c r="DJ305" s="695"/>
      <c r="DK305" s="695"/>
      <c r="DL305" s="695"/>
      <c r="DM305" s="695"/>
      <c r="DN305" s="695"/>
      <c r="DO305" s="695"/>
      <c r="DP305" s="695"/>
      <c r="DQ305" s="695"/>
      <c r="DR305" s="695"/>
      <c r="DS305" s="695"/>
      <c r="DT305" s="695"/>
      <c r="DU305" s="695"/>
      <c r="DV305" s="695"/>
      <c r="DW305" s="695"/>
      <c r="DX305" s="695"/>
      <c r="DY305" s="695"/>
      <c r="DZ305" s="695"/>
      <c r="EA305" s="695"/>
      <c r="EB305" s="695"/>
      <c r="EC305" s="695"/>
      <c r="ED305" s="695"/>
      <c r="EE305" s="695"/>
      <c r="EF305" s="695"/>
      <c r="EG305" s="695"/>
      <c r="EH305" s="695"/>
      <c r="EI305" s="695"/>
      <c r="EJ305" s="695"/>
      <c r="EK305" s="695"/>
      <c r="EL305" s="695"/>
      <c r="EM305" s="695"/>
      <c r="EN305" s="695"/>
      <c r="EO305" s="695"/>
      <c r="EP305" s="695"/>
      <c r="EQ305" s="695"/>
      <c r="ER305" s="695"/>
      <c r="ES305" s="695"/>
      <c r="ET305" s="695"/>
      <c r="EU305" s="695"/>
      <c r="EV305" s="695"/>
      <c r="EW305" s="695"/>
      <c r="EX305" s="695"/>
      <c r="EY305" s="695"/>
      <c r="EZ305" s="695"/>
      <c r="FA305" s="695"/>
      <c r="FB305" s="695"/>
      <c r="FC305" s="695"/>
      <c r="FD305" s="695"/>
      <c r="FE305" s="695"/>
      <c r="FF305" s="695"/>
      <c r="FG305" s="695"/>
      <c r="FH305" s="695"/>
      <c r="FI305" s="695"/>
      <c r="FJ305" s="695"/>
      <c r="FK305" s="695"/>
      <c r="FL305" s="695"/>
      <c r="FM305" s="695"/>
      <c r="FN305" s="695"/>
      <c r="FO305" s="695"/>
      <c r="FP305" s="695"/>
      <c r="FQ305" s="695"/>
      <c r="FR305" s="695"/>
      <c r="FS305" s="695"/>
      <c r="FT305" s="695"/>
      <c r="FU305" s="695"/>
      <c r="FV305" s="695"/>
      <c r="FW305" s="695"/>
      <c r="FX305" s="695"/>
      <c r="FY305" s="695"/>
      <c r="FZ305" s="695"/>
      <c r="GA305" s="695"/>
      <c r="GB305" s="695"/>
      <c r="GC305" s="695"/>
      <c r="GD305" s="695"/>
      <c r="GE305" s="695"/>
      <c r="GF305" s="695"/>
      <c r="GG305" s="695"/>
      <c r="GH305" s="695"/>
      <c r="GI305" s="695"/>
      <c r="GJ305" s="695"/>
      <c r="GK305" s="695"/>
      <c r="GL305" s="695"/>
      <c r="GM305" s="695"/>
      <c r="GN305" s="695"/>
    </row>
    <row r="306" spans="1:196" s="35" customFormat="1" ht="14.4">
      <c r="A306" s="695"/>
      <c r="B306" s="695"/>
      <c r="C306" s="693"/>
      <c r="D306" s="693"/>
      <c r="E306" s="693"/>
      <c r="F306" s="699"/>
      <c r="G306" s="695"/>
      <c r="H306" s="695"/>
      <c r="I306" s="695"/>
      <c r="J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c r="CI306" s="695"/>
      <c r="CJ306" s="695"/>
      <c r="CK306" s="695"/>
      <c r="CL306" s="695"/>
      <c r="CM306" s="695"/>
      <c r="CN306" s="695"/>
      <c r="CO306" s="695"/>
      <c r="CP306" s="695"/>
      <c r="CQ306" s="695"/>
      <c r="CR306" s="695"/>
      <c r="CS306" s="695"/>
      <c r="CT306" s="695"/>
      <c r="CU306" s="695"/>
      <c r="CV306" s="695"/>
      <c r="CW306" s="695"/>
      <c r="CX306" s="695"/>
      <c r="CY306" s="695"/>
      <c r="CZ306" s="695"/>
      <c r="DA306" s="695"/>
      <c r="DB306" s="695"/>
      <c r="DC306" s="695"/>
      <c r="DD306" s="695"/>
      <c r="DE306" s="695"/>
      <c r="DF306" s="695"/>
      <c r="DG306" s="695"/>
      <c r="DH306" s="695"/>
      <c r="DI306" s="695"/>
      <c r="DJ306" s="695"/>
      <c r="DK306" s="695"/>
      <c r="DL306" s="695"/>
      <c r="DM306" s="695"/>
      <c r="DN306" s="695"/>
      <c r="DO306" s="695"/>
      <c r="DP306" s="695"/>
      <c r="DQ306" s="695"/>
      <c r="DR306" s="695"/>
      <c r="DS306" s="695"/>
      <c r="DT306" s="695"/>
      <c r="DU306" s="695"/>
      <c r="DV306" s="695"/>
      <c r="DW306" s="695"/>
      <c r="DX306" s="695"/>
      <c r="DY306" s="695"/>
      <c r="DZ306" s="695"/>
      <c r="EA306" s="695"/>
      <c r="EB306" s="695"/>
      <c r="EC306" s="695"/>
      <c r="ED306" s="695"/>
      <c r="EE306" s="695"/>
      <c r="EF306" s="695"/>
      <c r="EG306" s="695"/>
      <c r="EH306" s="695"/>
      <c r="EI306" s="695"/>
      <c r="EJ306" s="695"/>
      <c r="EK306" s="695"/>
      <c r="EL306" s="695"/>
      <c r="EM306" s="695"/>
      <c r="EN306" s="695"/>
      <c r="EO306" s="695"/>
      <c r="EP306" s="695"/>
      <c r="EQ306" s="695"/>
      <c r="ER306" s="695"/>
      <c r="ES306" s="695"/>
      <c r="ET306" s="695"/>
      <c r="EU306" s="695"/>
      <c r="EV306" s="695"/>
      <c r="EW306" s="695"/>
      <c r="EX306" s="695"/>
      <c r="EY306" s="695"/>
      <c r="EZ306" s="695"/>
      <c r="FA306" s="695"/>
      <c r="FB306" s="695"/>
      <c r="FC306" s="695"/>
      <c r="FD306" s="695"/>
      <c r="FE306" s="695"/>
      <c r="FF306" s="695"/>
      <c r="FG306" s="695"/>
      <c r="FH306" s="695"/>
      <c r="FI306" s="695"/>
      <c r="FJ306" s="695"/>
      <c r="FK306" s="695"/>
      <c r="FL306" s="695"/>
      <c r="FM306" s="695"/>
      <c r="FN306" s="695"/>
      <c r="FO306" s="695"/>
      <c r="FP306" s="695"/>
      <c r="FQ306" s="695"/>
      <c r="FR306" s="695"/>
      <c r="FS306" s="695"/>
      <c r="FT306" s="695"/>
      <c r="FU306" s="695"/>
      <c r="FV306" s="695"/>
      <c r="FW306" s="695"/>
      <c r="FX306" s="695"/>
      <c r="FY306" s="695"/>
      <c r="FZ306" s="695"/>
      <c r="GA306" s="695"/>
      <c r="GB306" s="695"/>
      <c r="GC306" s="695"/>
      <c r="GD306" s="695"/>
      <c r="GE306" s="695"/>
      <c r="GF306" s="695"/>
      <c r="GG306" s="695"/>
      <c r="GH306" s="695"/>
      <c r="GI306" s="695"/>
      <c r="GJ306" s="695"/>
      <c r="GK306" s="695"/>
      <c r="GL306" s="695"/>
      <c r="GM306" s="695"/>
      <c r="GN306" s="695"/>
    </row>
    <row r="307" spans="1:196" s="35" customFormat="1" ht="14.4">
      <c r="A307" s="695"/>
      <c r="B307" s="695"/>
      <c r="C307" s="693"/>
      <c r="D307" s="693"/>
      <c r="E307" s="693"/>
      <c r="F307" s="699"/>
      <c r="G307" s="695"/>
      <c r="H307" s="695"/>
      <c r="I307" s="695"/>
      <c r="J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c r="CI307" s="695"/>
      <c r="CJ307" s="695"/>
      <c r="CK307" s="695"/>
      <c r="CL307" s="695"/>
      <c r="CM307" s="695"/>
      <c r="CN307" s="695"/>
      <c r="CO307" s="695"/>
      <c r="CP307" s="695"/>
      <c r="CQ307" s="695"/>
      <c r="CR307" s="695"/>
      <c r="CS307" s="695"/>
      <c r="CT307" s="695"/>
      <c r="CU307" s="695"/>
      <c r="CV307" s="695"/>
      <c r="CW307" s="695"/>
      <c r="CX307" s="695"/>
      <c r="CY307" s="695"/>
      <c r="CZ307" s="695"/>
      <c r="DA307" s="695"/>
      <c r="DB307" s="695"/>
      <c r="DC307" s="695"/>
      <c r="DD307" s="695"/>
      <c r="DE307" s="695"/>
      <c r="DF307" s="695"/>
      <c r="DG307" s="695"/>
      <c r="DH307" s="695"/>
      <c r="DI307" s="695"/>
      <c r="DJ307" s="695"/>
      <c r="DK307" s="695"/>
      <c r="DL307" s="695"/>
      <c r="DM307" s="695"/>
      <c r="DN307" s="695"/>
      <c r="DO307" s="695"/>
      <c r="DP307" s="695"/>
      <c r="DQ307" s="695"/>
      <c r="DR307" s="695"/>
      <c r="DS307" s="695"/>
      <c r="DT307" s="695"/>
      <c r="DU307" s="695"/>
      <c r="DV307" s="695"/>
      <c r="DW307" s="695"/>
      <c r="DX307" s="695"/>
      <c r="DY307" s="695"/>
      <c r="DZ307" s="695"/>
      <c r="EA307" s="695"/>
      <c r="EB307" s="695"/>
      <c r="EC307" s="695"/>
      <c r="ED307" s="695"/>
      <c r="EE307" s="695"/>
      <c r="EF307" s="695"/>
      <c r="EG307" s="695"/>
      <c r="EH307" s="695"/>
      <c r="EI307" s="695"/>
      <c r="EJ307" s="695"/>
      <c r="EK307" s="695"/>
      <c r="EL307" s="695"/>
      <c r="EM307" s="695"/>
      <c r="EN307" s="695"/>
      <c r="EO307" s="695"/>
      <c r="EP307" s="695"/>
      <c r="EQ307" s="695"/>
      <c r="ER307" s="695"/>
      <c r="ES307" s="695"/>
      <c r="ET307" s="695"/>
      <c r="EU307" s="695"/>
      <c r="EV307" s="695"/>
      <c r="EW307" s="695"/>
      <c r="EX307" s="695"/>
      <c r="EY307" s="695"/>
      <c r="EZ307" s="695"/>
      <c r="FA307" s="695"/>
      <c r="FB307" s="695"/>
      <c r="FC307" s="695"/>
      <c r="FD307" s="695"/>
      <c r="FE307" s="695"/>
      <c r="FF307" s="695"/>
      <c r="FG307" s="695"/>
      <c r="FH307" s="695"/>
      <c r="FI307" s="695"/>
      <c r="FJ307" s="695"/>
      <c r="FK307" s="695"/>
      <c r="FL307" s="695"/>
      <c r="FM307" s="695"/>
      <c r="FN307" s="695"/>
      <c r="FO307" s="695"/>
      <c r="FP307" s="695"/>
      <c r="FQ307" s="695"/>
      <c r="FR307" s="695"/>
      <c r="FS307" s="695"/>
      <c r="FT307" s="695"/>
      <c r="FU307" s="695"/>
      <c r="FV307" s="695"/>
      <c r="FW307" s="695"/>
      <c r="FX307" s="695"/>
      <c r="FY307" s="695"/>
      <c r="FZ307" s="695"/>
      <c r="GA307" s="695"/>
      <c r="GB307" s="695"/>
      <c r="GC307" s="695"/>
      <c r="GD307" s="695"/>
      <c r="GE307" s="695"/>
      <c r="GF307" s="695"/>
      <c r="GG307" s="695"/>
      <c r="GH307" s="695"/>
      <c r="GI307" s="695"/>
      <c r="GJ307" s="695"/>
      <c r="GK307" s="695"/>
      <c r="GL307" s="695"/>
      <c r="GM307" s="695"/>
      <c r="GN307" s="695"/>
    </row>
    <row r="308" spans="1:196" s="35" customFormat="1" ht="14.4">
      <c r="A308" s="695"/>
      <c r="B308" s="695"/>
      <c r="C308" s="693"/>
      <c r="D308" s="693"/>
      <c r="E308" s="693"/>
      <c r="F308" s="699"/>
      <c r="G308" s="695"/>
      <c r="H308" s="695"/>
      <c r="I308" s="695"/>
      <c r="J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c r="CI308" s="695"/>
      <c r="CJ308" s="695"/>
      <c r="CK308" s="695"/>
      <c r="CL308" s="695"/>
      <c r="CM308" s="695"/>
      <c r="CN308" s="695"/>
      <c r="CO308" s="695"/>
      <c r="CP308" s="695"/>
      <c r="CQ308" s="695"/>
      <c r="CR308" s="695"/>
      <c r="CS308" s="695"/>
      <c r="CT308" s="695"/>
      <c r="CU308" s="695"/>
      <c r="CV308" s="695"/>
      <c r="CW308" s="695"/>
      <c r="CX308" s="695"/>
      <c r="CY308" s="695"/>
      <c r="CZ308" s="695"/>
      <c r="DA308" s="695"/>
      <c r="DB308" s="695"/>
      <c r="DC308" s="695"/>
      <c r="DD308" s="695"/>
      <c r="DE308" s="695"/>
      <c r="DF308" s="695"/>
      <c r="DG308" s="695"/>
      <c r="DH308" s="695"/>
      <c r="DI308" s="695"/>
      <c r="DJ308" s="695"/>
      <c r="DK308" s="695"/>
      <c r="DL308" s="695"/>
      <c r="DM308" s="695"/>
      <c r="DN308" s="695"/>
      <c r="DO308" s="695"/>
      <c r="DP308" s="695"/>
      <c r="DQ308" s="695"/>
      <c r="DR308" s="695"/>
      <c r="DS308" s="695"/>
      <c r="DT308" s="695"/>
      <c r="DU308" s="695"/>
      <c r="DV308" s="695"/>
      <c r="DW308" s="695"/>
      <c r="DX308" s="695"/>
      <c r="DY308" s="695"/>
      <c r="DZ308" s="695"/>
      <c r="EA308" s="695"/>
      <c r="EB308" s="695"/>
      <c r="EC308" s="695"/>
      <c r="ED308" s="695"/>
      <c r="EE308" s="695"/>
      <c r="EF308" s="695"/>
      <c r="EG308" s="695"/>
      <c r="EH308" s="695"/>
      <c r="EI308" s="695"/>
      <c r="EJ308" s="695"/>
      <c r="EK308" s="695"/>
      <c r="EL308" s="695"/>
      <c r="EM308" s="695"/>
      <c r="EN308" s="695"/>
      <c r="EO308" s="695"/>
      <c r="EP308" s="695"/>
      <c r="EQ308" s="695"/>
      <c r="ER308" s="695"/>
      <c r="ES308" s="695"/>
      <c r="ET308" s="695"/>
      <c r="EU308" s="695"/>
      <c r="EV308" s="695"/>
      <c r="EW308" s="695"/>
      <c r="EX308" s="695"/>
      <c r="EY308" s="695"/>
      <c r="EZ308" s="695"/>
      <c r="FA308" s="695"/>
      <c r="FB308" s="695"/>
      <c r="FC308" s="695"/>
      <c r="FD308" s="695"/>
      <c r="FE308" s="695"/>
      <c r="FF308" s="695"/>
      <c r="FG308" s="695"/>
      <c r="FH308" s="695"/>
      <c r="FI308" s="695"/>
      <c r="FJ308" s="695"/>
      <c r="FK308" s="695"/>
      <c r="FL308" s="695"/>
      <c r="FM308" s="695"/>
      <c r="FN308" s="695"/>
      <c r="FO308" s="695"/>
      <c r="FP308" s="695"/>
      <c r="FQ308" s="695"/>
      <c r="FR308" s="695"/>
      <c r="FS308" s="695"/>
      <c r="FT308" s="695"/>
      <c r="FU308" s="695"/>
      <c r="FV308" s="695"/>
      <c r="FW308" s="695"/>
      <c r="FX308" s="695"/>
      <c r="FY308" s="695"/>
      <c r="FZ308" s="695"/>
      <c r="GA308" s="695"/>
      <c r="GB308" s="695"/>
      <c r="GC308" s="695"/>
      <c r="GD308" s="695"/>
      <c r="GE308" s="695"/>
      <c r="GF308" s="695"/>
      <c r="GG308" s="695"/>
      <c r="GH308" s="695"/>
      <c r="GI308" s="695"/>
      <c r="GJ308" s="695"/>
      <c r="GK308" s="695"/>
      <c r="GL308" s="695"/>
      <c r="GM308" s="695"/>
      <c r="GN308" s="695"/>
    </row>
    <row r="309" spans="1:196" s="35" customFormat="1" ht="14.4">
      <c r="A309" s="695"/>
      <c r="B309" s="695"/>
      <c r="C309" s="693"/>
      <c r="D309" s="693"/>
      <c r="E309" s="693"/>
      <c r="F309" s="699"/>
      <c r="G309" s="695"/>
      <c r="H309" s="695"/>
      <c r="I309" s="695"/>
      <c r="J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c r="CI309" s="695"/>
      <c r="CJ309" s="695"/>
      <c r="CK309" s="695"/>
      <c r="CL309" s="695"/>
      <c r="CM309" s="695"/>
      <c r="CN309" s="695"/>
      <c r="CO309" s="695"/>
      <c r="CP309" s="695"/>
      <c r="CQ309" s="695"/>
      <c r="CR309" s="695"/>
      <c r="CS309" s="695"/>
      <c r="CT309" s="695"/>
      <c r="CU309" s="695"/>
      <c r="CV309" s="695"/>
      <c r="CW309" s="695"/>
      <c r="CX309" s="695"/>
      <c r="CY309" s="695"/>
      <c r="CZ309" s="695"/>
      <c r="DA309" s="695"/>
      <c r="DB309" s="695"/>
      <c r="DC309" s="695"/>
      <c r="DD309" s="695"/>
      <c r="DE309" s="695"/>
      <c r="DF309" s="695"/>
      <c r="DG309" s="695"/>
      <c r="DH309" s="695"/>
      <c r="DI309" s="695"/>
      <c r="DJ309" s="695"/>
      <c r="DK309" s="695"/>
      <c r="DL309" s="695"/>
      <c r="DM309" s="695"/>
      <c r="DN309" s="695"/>
      <c r="DO309" s="695"/>
      <c r="DP309" s="695"/>
      <c r="DQ309" s="695"/>
      <c r="DR309" s="695"/>
      <c r="DS309" s="695"/>
      <c r="DT309" s="695"/>
      <c r="DU309" s="695"/>
      <c r="DV309" s="695"/>
      <c r="DW309" s="695"/>
      <c r="DX309" s="695"/>
      <c r="DY309" s="695"/>
      <c r="DZ309" s="695"/>
      <c r="EA309" s="695"/>
      <c r="EB309" s="695"/>
      <c r="EC309" s="695"/>
      <c r="ED309" s="695"/>
      <c r="EE309" s="695"/>
      <c r="EF309" s="695"/>
      <c r="EG309" s="695"/>
      <c r="EH309" s="695"/>
      <c r="EI309" s="695"/>
      <c r="EJ309" s="695"/>
      <c r="EK309" s="695"/>
      <c r="EL309" s="695"/>
      <c r="EM309" s="695"/>
      <c r="EN309" s="695"/>
      <c r="EO309" s="695"/>
      <c r="EP309" s="695"/>
      <c r="EQ309" s="695"/>
      <c r="ER309" s="695"/>
      <c r="ES309" s="695"/>
      <c r="ET309" s="695"/>
      <c r="EU309" s="695"/>
      <c r="EV309" s="695"/>
      <c r="EW309" s="695"/>
      <c r="EX309" s="695"/>
      <c r="EY309" s="695"/>
      <c r="EZ309" s="695"/>
      <c r="FA309" s="695"/>
      <c r="FB309" s="695"/>
      <c r="FC309" s="695"/>
      <c r="FD309" s="695"/>
      <c r="FE309" s="695"/>
      <c r="FF309" s="695"/>
      <c r="FG309" s="695"/>
      <c r="FH309" s="695"/>
      <c r="FI309" s="695"/>
      <c r="FJ309" s="695"/>
      <c r="FK309" s="695"/>
      <c r="FL309" s="695"/>
      <c r="FM309" s="695"/>
      <c r="FN309" s="695"/>
      <c r="FO309" s="695"/>
      <c r="FP309" s="695"/>
      <c r="FQ309" s="695"/>
      <c r="FR309" s="695"/>
      <c r="FS309" s="695"/>
      <c r="FT309" s="695"/>
      <c r="FU309" s="695"/>
      <c r="FV309" s="695"/>
      <c r="FW309" s="695"/>
      <c r="FX309" s="695"/>
      <c r="FY309" s="695"/>
      <c r="FZ309" s="695"/>
      <c r="GA309" s="695"/>
      <c r="GB309" s="695"/>
      <c r="GC309" s="695"/>
      <c r="GD309" s="695"/>
      <c r="GE309" s="695"/>
      <c r="GF309" s="695"/>
      <c r="GG309" s="695"/>
      <c r="GH309" s="695"/>
      <c r="GI309" s="695"/>
      <c r="GJ309" s="695"/>
      <c r="GK309" s="695"/>
      <c r="GL309" s="695"/>
      <c r="GM309" s="695"/>
      <c r="GN309" s="695"/>
    </row>
    <row r="310" spans="1:196" s="35" customFormat="1" ht="14.4">
      <c r="A310" s="695"/>
      <c r="B310" s="695"/>
      <c r="C310" s="693"/>
      <c r="D310" s="693"/>
      <c r="E310" s="693"/>
      <c r="F310" s="699"/>
      <c r="G310" s="695"/>
      <c r="H310" s="695"/>
      <c r="I310" s="695"/>
      <c r="J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c r="CI310" s="695"/>
      <c r="CJ310" s="695"/>
      <c r="CK310" s="695"/>
      <c r="CL310" s="695"/>
      <c r="CM310" s="695"/>
      <c r="CN310" s="695"/>
      <c r="CO310" s="695"/>
      <c r="CP310" s="695"/>
      <c r="CQ310" s="695"/>
      <c r="CR310" s="695"/>
      <c r="CS310" s="695"/>
      <c r="CT310" s="695"/>
      <c r="CU310" s="695"/>
      <c r="CV310" s="695"/>
      <c r="CW310" s="695"/>
      <c r="CX310" s="695"/>
      <c r="CY310" s="695"/>
      <c r="CZ310" s="695"/>
      <c r="DA310" s="695"/>
      <c r="DB310" s="695"/>
      <c r="DC310" s="695"/>
      <c r="DD310" s="695"/>
      <c r="DE310" s="695"/>
      <c r="DF310" s="695"/>
      <c r="DG310" s="695"/>
      <c r="DH310" s="695"/>
      <c r="DI310" s="695"/>
      <c r="DJ310" s="695"/>
      <c r="DK310" s="695"/>
      <c r="DL310" s="695"/>
      <c r="DM310" s="695"/>
      <c r="DN310" s="695"/>
      <c r="DO310" s="695"/>
      <c r="DP310" s="695"/>
      <c r="DQ310" s="695"/>
      <c r="DR310" s="695"/>
      <c r="DS310" s="695"/>
      <c r="DT310" s="695"/>
      <c r="DU310" s="695"/>
      <c r="DV310" s="695"/>
      <c r="DW310" s="695"/>
      <c r="DX310" s="695"/>
      <c r="DY310" s="695"/>
      <c r="DZ310" s="695"/>
      <c r="EA310" s="695"/>
      <c r="EB310" s="695"/>
      <c r="EC310" s="695"/>
      <c r="ED310" s="695"/>
      <c r="EE310" s="695"/>
      <c r="EF310" s="695"/>
      <c r="EG310" s="695"/>
      <c r="EH310" s="695"/>
      <c r="EI310" s="695"/>
      <c r="EJ310" s="695"/>
      <c r="EK310" s="695"/>
      <c r="EL310" s="695"/>
      <c r="EM310" s="695"/>
      <c r="EN310" s="695"/>
      <c r="EO310" s="695"/>
      <c r="EP310" s="695"/>
      <c r="EQ310" s="695"/>
      <c r="ER310" s="695"/>
      <c r="ES310" s="695"/>
      <c r="ET310" s="695"/>
      <c r="EU310" s="695"/>
      <c r="EV310" s="695"/>
      <c r="EW310" s="695"/>
      <c r="EX310" s="695"/>
      <c r="EY310" s="695"/>
      <c r="EZ310" s="695"/>
      <c r="FA310" s="695"/>
      <c r="FB310" s="695"/>
      <c r="FC310" s="695"/>
      <c r="FD310" s="695"/>
      <c r="FE310" s="695"/>
      <c r="FF310" s="695"/>
      <c r="FG310" s="695"/>
      <c r="FH310" s="695"/>
      <c r="FI310" s="695"/>
      <c r="FJ310" s="695"/>
      <c r="FK310" s="695"/>
      <c r="FL310" s="695"/>
      <c r="FM310" s="695"/>
      <c r="FN310" s="695"/>
      <c r="FO310" s="695"/>
      <c r="FP310" s="695"/>
      <c r="FQ310" s="695"/>
      <c r="FR310" s="695"/>
      <c r="FS310" s="695"/>
      <c r="FT310" s="695"/>
      <c r="FU310" s="695"/>
      <c r="FV310" s="695"/>
      <c r="FW310" s="695"/>
      <c r="FX310" s="695"/>
      <c r="FY310" s="695"/>
      <c r="FZ310" s="695"/>
      <c r="GA310" s="695"/>
      <c r="GB310" s="695"/>
      <c r="GC310" s="695"/>
      <c r="GD310" s="695"/>
      <c r="GE310" s="695"/>
      <c r="GF310" s="695"/>
      <c r="GG310" s="695"/>
      <c r="GH310" s="695"/>
      <c r="GI310" s="695"/>
      <c r="GJ310" s="695"/>
      <c r="GK310" s="695"/>
      <c r="GL310" s="695"/>
      <c r="GM310" s="695"/>
      <c r="GN310" s="695"/>
    </row>
    <row r="311" spans="1:196" s="35" customFormat="1" ht="14.4">
      <c r="A311" s="695"/>
      <c r="B311" s="695"/>
      <c r="C311" s="693"/>
      <c r="D311" s="693"/>
      <c r="E311" s="693"/>
      <c r="F311" s="699"/>
      <c r="G311" s="695"/>
      <c r="H311" s="695"/>
      <c r="I311" s="695"/>
      <c r="J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c r="CI311" s="695"/>
      <c r="CJ311" s="695"/>
      <c r="CK311" s="695"/>
      <c r="CL311" s="695"/>
      <c r="CM311" s="695"/>
      <c r="CN311" s="695"/>
      <c r="CO311" s="695"/>
      <c r="CP311" s="695"/>
      <c r="CQ311" s="695"/>
      <c r="CR311" s="695"/>
      <c r="CS311" s="695"/>
      <c r="CT311" s="695"/>
      <c r="CU311" s="695"/>
      <c r="CV311" s="695"/>
      <c r="CW311" s="695"/>
      <c r="CX311" s="695"/>
      <c r="CY311" s="695"/>
      <c r="CZ311" s="695"/>
      <c r="DA311" s="695"/>
      <c r="DB311" s="695"/>
      <c r="DC311" s="695"/>
      <c r="DD311" s="695"/>
      <c r="DE311" s="695"/>
      <c r="DF311" s="695"/>
      <c r="DG311" s="695"/>
      <c r="DH311" s="695"/>
      <c r="DI311" s="695"/>
      <c r="DJ311" s="695"/>
      <c r="DK311" s="695"/>
      <c r="DL311" s="695"/>
      <c r="DM311" s="695"/>
      <c r="DN311" s="695"/>
      <c r="DO311" s="695"/>
      <c r="DP311" s="695"/>
      <c r="DQ311" s="695"/>
      <c r="DR311" s="695"/>
      <c r="DS311" s="695"/>
      <c r="DT311" s="695"/>
      <c r="DU311" s="695"/>
      <c r="DV311" s="695"/>
      <c r="DW311" s="695"/>
      <c r="DX311" s="695"/>
      <c r="DY311" s="695"/>
      <c r="DZ311" s="695"/>
      <c r="EA311" s="695"/>
      <c r="EB311" s="695"/>
      <c r="EC311" s="695"/>
      <c r="ED311" s="695"/>
      <c r="EE311" s="695"/>
      <c r="EF311" s="695"/>
      <c r="EG311" s="695"/>
      <c r="EH311" s="695"/>
      <c r="EI311" s="695"/>
      <c r="EJ311" s="695"/>
      <c r="EK311" s="695"/>
      <c r="EL311" s="695"/>
      <c r="EM311" s="695"/>
      <c r="EN311" s="695"/>
      <c r="EO311" s="695"/>
      <c r="EP311" s="695"/>
      <c r="EQ311" s="695"/>
      <c r="ER311" s="695"/>
      <c r="ES311" s="695"/>
      <c r="ET311" s="695"/>
      <c r="EU311" s="695"/>
      <c r="EV311" s="695"/>
      <c r="EW311" s="695"/>
      <c r="EX311" s="695"/>
      <c r="EY311" s="695"/>
      <c r="EZ311" s="695"/>
      <c r="FA311" s="695"/>
      <c r="FB311" s="695"/>
      <c r="FC311" s="695"/>
      <c r="FD311" s="695"/>
      <c r="FE311" s="695"/>
      <c r="FF311" s="695"/>
      <c r="FG311" s="695"/>
      <c r="FH311" s="695"/>
      <c r="FI311" s="695"/>
      <c r="FJ311" s="695"/>
      <c r="FK311" s="695"/>
      <c r="FL311" s="695"/>
      <c r="FM311" s="695"/>
      <c r="FN311" s="695"/>
      <c r="FO311" s="695"/>
      <c r="FP311" s="695"/>
      <c r="FQ311" s="695"/>
      <c r="FR311" s="695"/>
      <c r="FS311" s="695"/>
      <c r="FT311" s="695"/>
      <c r="FU311" s="695"/>
      <c r="FV311" s="695"/>
      <c r="FW311" s="695"/>
      <c r="FX311" s="695"/>
      <c r="FY311" s="695"/>
      <c r="FZ311" s="695"/>
      <c r="GA311" s="695"/>
      <c r="GB311" s="695"/>
      <c r="GC311" s="695"/>
      <c r="GD311" s="695"/>
      <c r="GE311" s="695"/>
      <c r="GF311" s="695"/>
      <c r="GG311" s="695"/>
      <c r="GH311" s="695"/>
      <c r="GI311" s="695"/>
      <c r="GJ311" s="695"/>
      <c r="GK311" s="695"/>
      <c r="GL311" s="695"/>
      <c r="GM311" s="695"/>
      <c r="GN311" s="695"/>
    </row>
    <row r="312" spans="1:196" s="35" customFormat="1" ht="14.4">
      <c r="A312" s="695"/>
      <c r="B312" s="695"/>
      <c r="C312" s="693"/>
      <c r="D312" s="693"/>
      <c r="E312" s="693"/>
      <c r="F312" s="699"/>
      <c r="G312" s="695"/>
      <c r="H312" s="695"/>
      <c r="I312" s="695"/>
      <c r="J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c r="CI312" s="695"/>
      <c r="CJ312" s="695"/>
      <c r="CK312" s="695"/>
      <c r="CL312" s="695"/>
      <c r="CM312" s="695"/>
      <c r="CN312" s="695"/>
      <c r="CO312" s="695"/>
      <c r="CP312" s="695"/>
      <c r="CQ312" s="695"/>
      <c r="CR312" s="695"/>
      <c r="CS312" s="695"/>
      <c r="CT312" s="695"/>
      <c r="CU312" s="695"/>
      <c r="CV312" s="695"/>
      <c r="CW312" s="695"/>
      <c r="CX312" s="695"/>
      <c r="CY312" s="695"/>
      <c r="CZ312" s="695"/>
      <c r="DA312" s="695"/>
      <c r="DB312" s="695"/>
      <c r="DC312" s="695"/>
      <c r="DD312" s="695"/>
      <c r="DE312" s="695"/>
      <c r="DF312" s="695"/>
      <c r="DG312" s="695"/>
      <c r="DH312" s="695"/>
      <c r="DI312" s="695"/>
      <c r="DJ312" s="695"/>
      <c r="DK312" s="695"/>
      <c r="DL312" s="695"/>
      <c r="DM312" s="695"/>
      <c r="DN312" s="695"/>
      <c r="DO312" s="695"/>
      <c r="DP312" s="695"/>
      <c r="DQ312" s="695"/>
      <c r="DR312" s="695"/>
      <c r="DS312" s="695"/>
      <c r="DT312" s="695"/>
      <c r="DU312" s="695"/>
      <c r="DV312" s="695"/>
      <c r="DW312" s="695"/>
      <c r="DX312" s="695"/>
      <c r="DY312" s="695"/>
      <c r="DZ312" s="695"/>
      <c r="EA312" s="695"/>
      <c r="EB312" s="695"/>
      <c r="EC312" s="695"/>
      <c r="ED312" s="695"/>
      <c r="EE312" s="695"/>
      <c r="EF312" s="695"/>
      <c r="EG312" s="695"/>
      <c r="EH312" s="695"/>
      <c r="EI312" s="695"/>
      <c r="EJ312" s="695"/>
      <c r="EK312" s="695"/>
      <c r="EL312" s="695"/>
      <c r="EM312" s="695"/>
      <c r="EN312" s="695"/>
      <c r="EO312" s="695"/>
      <c r="EP312" s="695"/>
      <c r="EQ312" s="695"/>
      <c r="ER312" s="695"/>
      <c r="ES312" s="695"/>
      <c r="ET312" s="695"/>
      <c r="EU312" s="695"/>
      <c r="EV312" s="695"/>
      <c r="EW312" s="695"/>
      <c r="EX312" s="695"/>
      <c r="EY312" s="695"/>
      <c r="EZ312" s="695"/>
      <c r="FA312" s="695"/>
      <c r="FB312" s="695"/>
      <c r="FC312" s="695"/>
      <c r="FD312" s="695"/>
      <c r="FE312" s="695"/>
      <c r="FF312" s="695"/>
      <c r="FG312" s="695"/>
      <c r="FH312" s="695"/>
      <c r="FI312" s="695"/>
      <c r="FJ312" s="695"/>
      <c r="FK312" s="695"/>
      <c r="FL312" s="695"/>
      <c r="FM312" s="695"/>
      <c r="FN312" s="695"/>
      <c r="FO312" s="695"/>
      <c r="FP312" s="695"/>
      <c r="FQ312" s="695"/>
      <c r="FR312" s="695"/>
      <c r="FS312" s="695"/>
      <c r="FT312" s="695"/>
      <c r="FU312" s="695"/>
      <c r="FV312" s="695"/>
      <c r="FW312" s="695"/>
      <c r="FX312" s="695"/>
      <c r="FY312" s="695"/>
      <c r="FZ312" s="695"/>
      <c r="GA312" s="695"/>
      <c r="GB312" s="695"/>
      <c r="GC312" s="695"/>
      <c r="GD312" s="695"/>
      <c r="GE312" s="695"/>
      <c r="GF312" s="695"/>
      <c r="GG312" s="695"/>
      <c r="GH312" s="695"/>
      <c r="GI312" s="695"/>
      <c r="GJ312" s="695"/>
      <c r="GK312" s="695"/>
      <c r="GL312" s="695"/>
      <c r="GM312" s="695"/>
      <c r="GN312" s="695"/>
    </row>
    <row r="313" spans="1:196" s="35" customFormat="1" ht="14.4">
      <c r="A313" s="695"/>
      <c r="B313" s="695"/>
      <c r="C313" s="693"/>
      <c r="D313" s="693"/>
      <c r="E313" s="693"/>
      <c r="F313" s="699"/>
      <c r="G313" s="695"/>
      <c r="H313" s="695"/>
      <c r="I313" s="695"/>
      <c r="J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c r="CI313" s="695"/>
      <c r="CJ313" s="695"/>
      <c r="CK313" s="695"/>
      <c r="CL313" s="695"/>
      <c r="CM313" s="695"/>
      <c r="CN313" s="695"/>
      <c r="CO313" s="695"/>
      <c r="CP313" s="695"/>
      <c r="CQ313" s="695"/>
      <c r="CR313" s="695"/>
      <c r="CS313" s="695"/>
      <c r="CT313" s="695"/>
      <c r="CU313" s="695"/>
      <c r="CV313" s="695"/>
      <c r="CW313" s="695"/>
      <c r="CX313" s="695"/>
      <c r="CY313" s="695"/>
      <c r="CZ313" s="695"/>
      <c r="DA313" s="695"/>
      <c r="DB313" s="695"/>
      <c r="DC313" s="695"/>
      <c r="DD313" s="695"/>
      <c r="DE313" s="695"/>
      <c r="DF313" s="695"/>
      <c r="DG313" s="695"/>
      <c r="DH313" s="695"/>
      <c r="DI313" s="695"/>
      <c r="DJ313" s="695"/>
      <c r="DK313" s="695"/>
      <c r="DL313" s="695"/>
      <c r="DM313" s="695"/>
      <c r="DN313" s="695"/>
      <c r="DO313" s="695"/>
      <c r="DP313" s="695"/>
      <c r="DQ313" s="695"/>
      <c r="DR313" s="695"/>
      <c r="DS313" s="695"/>
      <c r="DT313" s="695"/>
      <c r="DU313" s="695"/>
      <c r="DV313" s="695"/>
      <c r="DW313" s="695"/>
      <c r="DX313" s="695"/>
      <c r="DY313" s="695"/>
      <c r="DZ313" s="695"/>
      <c r="EA313" s="695"/>
      <c r="EB313" s="695"/>
      <c r="EC313" s="695"/>
      <c r="ED313" s="695"/>
      <c r="EE313" s="695"/>
      <c r="EF313" s="695"/>
      <c r="EG313" s="695"/>
      <c r="EH313" s="695"/>
      <c r="EI313" s="695"/>
      <c r="EJ313" s="695"/>
      <c r="EK313" s="695"/>
      <c r="EL313" s="695"/>
      <c r="EM313" s="695"/>
      <c r="EN313" s="695"/>
      <c r="EO313" s="695"/>
      <c r="EP313" s="695"/>
      <c r="EQ313" s="695"/>
      <c r="ER313" s="695"/>
      <c r="ES313" s="695"/>
      <c r="ET313" s="695"/>
      <c r="EU313" s="695"/>
      <c r="EV313" s="695"/>
      <c r="EW313" s="695"/>
      <c r="EX313" s="695"/>
      <c r="EY313" s="695"/>
      <c r="EZ313" s="695"/>
      <c r="FA313" s="695"/>
      <c r="FB313" s="695"/>
      <c r="FC313" s="695"/>
      <c r="FD313" s="695"/>
      <c r="FE313" s="695"/>
      <c r="FF313" s="695"/>
      <c r="FG313" s="695"/>
      <c r="FH313" s="695"/>
      <c r="FI313" s="695"/>
      <c r="FJ313" s="695"/>
      <c r="FK313" s="695"/>
      <c r="FL313" s="695"/>
      <c r="FM313" s="695"/>
      <c r="FN313" s="695"/>
      <c r="FO313" s="695"/>
      <c r="FP313" s="695"/>
      <c r="FQ313" s="695"/>
      <c r="FR313" s="695"/>
      <c r="FS313" s="695"/>
      <c r="FT313" s="695"/>
      <c r="FU313" s="695"/>
      <c r="FV313" s="695"/>
      <c r="FW313" s="695"/>
      <c r="FX313" s="695"/>
      <c r="FY313" s="695"/>
      <c r="FZ313" s="695"/>
      <c r="GA313" s="695"/>
      <c r="GB313" s="695"/>
      <c r="GC313" s="695"/>
      <c r="GD313" s="695"/>
      <c r="GE313" s="695"/>
      <c r="GF313" s="695"/>
      <c r="GG313" s="695"/>
      <c r="GH313" s="695"/>
      <c r="GI313" s="695"/>
      <c r="GJ313" s="695"/>
      <c r="GK313" s="695"/>
      <c r="GL313" s="695"/>
      <c r="GM313" s="695"/>
      <c r="GN313" s="695"/>
    </row>
    <row r="314" spans="1:196" s="35" customFormat="1" ht="14.4">
      <c r="A314" s="695"/>
      <c r="B314" s="695"/>
      <c r="C314" s="693"/>
      <c r="D314" s="693"/>
      <c r="E314" s="693"/>
      <c r="F314" s="699"/>
      <c r="G314" s="695"/>
      <c r="H314" s="695"/>
      <c r="I314" s="695"/>
      <c r="J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c r="CI314" s="695"/>
      <c r="CJ314" s="695"/>
      <c r="CK314" s="695"/>
      <c r="CL314" s="695"/>
      <c r="CM314" s="695"/>
      <c r="CN314" s="695"/>
      <c r="CO314" s="695"/>
      <c r="CP314" s="695"/>
      <c r="CQ314" s="695"/>
      <c r="CR314" s="695"/>
      <c r="CS314" s="695"/>
      <c r="CT314" s="695"/>
      <c r="CU314" s="695"/>
      <c r="CV314" s="695"/>
      <c r="CW314" s="695"/>
      <c r="CX314" s="695"/>
      <c r="CY314" s="695"/>
      <c r="CZ314" s="695"/>
      <c r="DA314" s="695"/>
      <c r="DB314" s="695"/>
      <c r="DC314" s="695"/>
      <c r="DD314" s="695"/>
      <c r="DE314" s="695"/>
      <c r="DF314" s="695"/>
      <c r="DG314" s="695"/>
      <c r="DH314" s="695"/>
      <c r="DI314" s="695"/>
      <c r="DJ314" s="695"/>
      <c r="DK314" s="695"/>
      <c r="DL314" s="695"/>
      <c r="DM314" s="695"/>
      <c r="DN314" s="695"/>
      <c r="DO314" s="695"/>
      <c r="DP314" s="695"/>
      <c r="DQ314" s="695"/>
      <c r="DR314" s="695"/>
      <c r="DS314" s="695"/>
      <c r="DT314" s="695"/>
      <c r="DU314" s="695"/>
      <c r="DV314" s="695"/>
      <c r="DW314" s="695"/>
      <c r="DX314" s="695"/>
      <c r="DY314" s="695"/>
      <c r="DZ314" s="695"/>
      <c r="EA314" s="695"/>
      <c r="EB314" s="695"/>
      <c r="EC314" s="695"/>
      <c r="ED314" s="695"/>
      <c r="EE314" s="695"/>
      <c r="EF314" s="695"/>
      <c r="EG314" s="695"/>
      <c r="EH314" s="695"/>
      <c r="EI314" s="695"/>
      <c r="EJ314" s="695"/>
      <c r="EK314" s="695"/>
      <c r="EL314" s="695"/>
      <c r="EM314" s="695"/>
      <c r="EN314" s="695"/>
      <c r="EO314" s="695"/>
      <c r="EP314" s="695"/>
      <c r="EQ314" s="695"/>
      <c r="ER314" s="695"/>
      <c r="ES314" s="695"/>
      <c r="ET314" s="695"/>
      <c r="EU314" s="695"/>
      <c r="EV314" s="695"/>
      <c r="EW314" s="695"/>
      <c r="EX314" s="695"/>
      <c r="EY314" s="695"/>
      <c r="EZ314" s="695"/>
      <c r="FA314" s="695"/>
      <c r="FB314" s="695"/>
      <c r="FC314" s="695"/>
      <c r="FD314" s="695"/>
      <c r="FE314" s="695"/>
      <c r="FF314" s="695"/>
      <c r="FG314" s="695"/>
      <c r="FH314" s="695"/>
      <c r="FI314" s="695"/>
      <c r="FJ314" s="695"/>
      <c r="FK314" s="695"/>
      <c r="FL314" s="695"/>
      <c r="FM314" s="695"/>
      <c r="FN314" s="695"/>
      <c r="FO314" s="695"/>
      <c r="FP314" s="695"/>
      <c r="FQ314" s="695"/>
      <c r="FR314" s="695"/>
      <c r="FS314" s="695"/>
      <c r="FT314" s="695"/>
      <c r="FU314" s="695"/>
      <c r="FV314" s="695"/>
      <c r="FW314" s="695"/>
      <c r="FX314" s="695"/>
      <c r="FY314" s="695"/>
      <c r="FZ314" s="695"/>
      <c r="GA314" s="695"/>
      <c r="GB314" s="695"/>
      <c r="GC314" s="695"/>
      <c r="GD314" s="695"/>
      <c r="GE314" s="695"/>
      <c r="GF314" s="695"/>
      <c r="GG314" s="695"/>
      <c r="GH314" s="695"/>
      <c r="GI314" s="695"/>
      <c r="GJ314" s="695"/>
      <c r="GK314" s="695"/>
      <c r="GL314" s="695"/>
      <c r="GM314" s="695"/>
      <c r="GN314" s="695"/>
    </row>
    <row r="315" spans="1:196" s="35" customFormat="1" ht="14.4">
      <c r="A315" s="695"/>
      <c r="B315" s="695"/>
      <c r="C315" s="693"/>
      <c r="D315" s="693"/>
      <c r="E315" s="693"/>
      <c r="F315" s="699"/>
      <c r="G315" s="695"/>
      <c r="H315" s="695"/>
      <c r="I315" s="695"/>
      <c r="J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c r="CI315" s="695"/>
      <c r="CJ315" s="695"/>
      <c r="CK315" s="695"/>
      <c r="CL315" s="695"/>
      <c r="CM315" s="695"/>
      <c r="CN315" s="695"/>
      <c r="CO315" s="695"/>
      <c r="CP315" s="695"/>
      <c r="CQ315" s="695"/>
      <c r="CR315" s="695"/>
      <c r="CS315" s="695"/>
      <c r="CT315" s="695"/>
      <c r="CU315" s="695"/>
      <c r="CV315" s="695"/>
      <c r="CW315" s="695"/>
      <c r="CX315" s="695"/>
      <c r="CY315" s="695"/>
      <c r="CZ315" s="695"/>
      <c r="DA315" s="695"/>
      <c r="DB315" s="695"/>
      <c r="DC315" s="695"/>
      <c r="DD315" s="695"/>
      <c r="DE315" s="695"/>
      <c r="DF315" s="695"/>
      <c r="DG315" s="695"/>
      <c r="DH315" s="695"/>
      <c r="DI315" s="695"/>
      <c r="DJ315" s="695"/>
      <c r="DK315" s="695"/>
      <c r="DL315" s="695"/>
      <c r="DM315" s="695"/>
      <c r="DN315" s="695"/>
      <c r="DO315" s="695"/>
      <c r="DP315" s="695"/>
      <c r="DQ315" s="695"/>
      <c r="DR315" s="695"/>
      <c r="DS315" s="695"/>
      <c r="DT315" s="695"/>
      <c r="DU315" s="695"/>
      <c r="DV315" s="695"/>
      <c r="DW315" s="695"/>
      <c r="DX315" s="695"/>
      <c r="DY315" s="695"/>
      <c r="DZ315" s="695"/>
      <c r="EA315" s="695"/>
      <c r="EB315" s="695"/>
      <c r="EC315" s="695"/>
      <c r="ED315" s="695"/>
      <c r="EE315" s="695"/>
      <c r="EF315" s="695"/>
      <c r="EG315" s="695"/>
      <c r="EH315" s="695"/>
      <c r="EI315" s="695"/>
      <c r="EJ315" s="695"/>
      <c r="EK315" s="695"/>
      <c r="EL315" s="695"/>
      <c r="EM315" s="695"/>
      <c r="EN315" s="695"/>
      <c r="EO315" s="695"/>
      <c r="EP315" s="695"/>
      <c r="EQ315" s="695"/>
      <c r="ER315" s="695"/>
      <c r="ES315" s="695"/>
      <c r="ET315" s="695"/>
      <c r="EU315" s="695"/>
      <c r="EV315" s="695"/>
      <c r="EW315" s="695"/>
      <c r="EX315" s="695"/>
      <c r="EY315" s="695"/>
      <c r="EZ315" s="695"/>
      <c r="FA315" s="695"/>
      <c r="FB315" s="695"/>
      <c r="FC315" s="695"/>
      <c r="FD315" s="695"/>
      <c r="FE315" s="695"/>
      <c r="FF315" s="695"/>
      <c r="FG315" s="695"/>
      <c r="FH315" s="695"/>
      <c r="FI315" s="695"/>
      <c r="FJ315" s="695"/>
      <c r="FK315" s="695"/>
      <c r="FL315" s="695"/>
      <c r="FM315" s="695"/>
      <c r="FN315" s="695"/>
      <c r="FO315" s="695"/>
      <c r="FP315" s="695"/>
      <c r="FQ315" s="695"/>
      <c r="FR315" s="695"/>
      <c r="FS315" s="695"/>
      <c r="FT315" s="695"/>
      <c r="FU315" s="695"/>
      <c r="FV315" s="695"/>
      <c r="FW315" s="695"/>
      <c r="FX315" s="695"/>
      <c r="FY315" s="695"/>
      <c r="FZ315" s="695"/>
      <c r="GA315" s="695"/>
      <c r="GB315" s="695"/>
      <c r="GC315" s="695"/>
      <c r="GD315" s="695"/>
      <c r="GE315" s="695"/>
      <c r="GF315" s="695"/>
      <c r="GG315" s="695"/>
      <c r="GH315" s="695"/>
      <c r="GI315" s="695"/>
      <c r="GJ315" s="695"/>
      <c r="GK315" s="695"/>
      <c r="GL315" s="695"/>
      <c r="GM315" s="695"/>
      <c r="GN315" s="695"/>
    </row>
    <row r="316" spans="1:196" s="35" customFormat="1" ht="14.4">
      <c r="A316" s="695"/>
      <c r="B316" s="695"/>
      <c r="C316" s="693"/>
      <c r="D316" s="693"/>
      <c r="E316" s="693"/>
      <c r="F316" s="699"/>
      <c r="G316" s="695"/>
      <c r="H316" s="695"/>
      <c r="I316" s="695"/>
      <c r="J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c r="CI316" s="695"/>
      <c r="CJ316" s="695"/>
      <c r="CK316" s="695"/>
      <c r="CL316" s="695"/>
      <c r="CM316" s="695"/>
      <c r="CN316" s="695"/>
      <c r="CO316" s="695"/>
      <c r="CP316" s="695"/>
      <c r="CQ316" s="695"/>
      <c r="CR316" s="695"/>
      <c r="CS316" s="695"/>
      <c r="CT316" s="695"/>
      <c r="CU316" s="695"/>
      <c r="CV316" s="695"/>
      <c r="CW316" s="695"/>
      <c r="CX316" s="695"/>
      <c r="CY316" s="695"/>
      <c r="CZ316" s="695"/>
      <c r="DA316" s="695"/>
      <c r="DB316" s="695"/>
      <c r="DC316" s="695"/>
      <c r="DD316" s="695"/>
      <c r="DE316" s="695"/>
      <c r="DF316" s="695"/>
      <c r="DG316" s="695"/>
      <c r="DH316" s="695"/>
      <c r="DI316" s="695"/>
      <c r="DJ316" s="695"/>
      <c r="DK316" s="695"/>
      <c r="DL316" s="695"/>
      <c r="DM316" s="695"/>
      <c r="DN316" s="695"/>
      <c r="DO316" s="695"/>
      <c r="DP316" s="695"/>
      <c r="DQ316" s="695"/>
      <c r="DR316" s="695"/>
      <c r="DS316" s="695"/>
      <c r="DT316" s="695"/>
      <c r="DU316" s="695"/>
      <c r="DV316" s="695"/>
      <c r="DW316" s="695"/>
      <c r="DX316" s="695"/>
      <c r="DY316" s="695"/>
      <c r="DZ316" s="695"/>
      <c r="EA316" s="695"/>
      <c r="EB316" s="695"/>
      <c r="EC316" s="695"/>
      <c r="ED316" s="695"/>
      <c r="EE316" s="695"/>
      <c r="EF316" s="695"/>
      <c r="EG316" s="695"/>
      <c r="EH316" s="695"/>
      <c r="EI316" s="695"/>
      <c r="EJ316" s="695"/>
      <c r="EK316" s="695"/>
      <c r="EL316" s="695"/>
      <c r="EM316" s="695"/>
      <c r="EN316" s="695"/>
      <c r="EO316" s="695"/>
      <c r="EP316" s="695"/>
      <c r="EQ316" s="695"/>
      <c r="ER316" s="695"/>
      <c r="ES316" s="695"/>
      <c r="ET316" s="695"/>
      <c r="EU316" s="695"/>
      <c r="EV316" s="695"/>
      <c r="EW316" s="695"/>
      <c r="EX316" s="695"/>
      <c r="EY316" s="695"/>
      <c r="EZ316" s="695"/>
      <c r="FA316" s="695"/>
      <c r="FB316" s="695"/>
      <c r="FC316" s="695"/>
      <c r="FD316" s="695"/>
      <c r="FE316" s="695"/>
      <c r="FF316" s="695"/>
      <c r="FG316" s="695"/>
      <c r="FH316" s="695"/>
      <c r="FI316" s="695"/>
      <c r="FJ316" s="695"/>
      <c r="FK316" s="695"/>
      <c r="FL316" s="695"/>
      <c r="FM316" s="695"/>
      <c r="FN316" s="695"/>
      <c r="FO316" s="695"/>
      <c r="FP316" s="695"/>
      <c r="FQ316" s="695"/>
      <c r="FR316" s="695"/>
      <c r="FS316" s="695"/>
      <c r="FT316" s="695"/>
      <c r="FU316" s="695"/>
      <c r="FV316" s="695"/>
      <c r="FW316" s="695"/>
      <c r="FX316" s="695"/>
      <c r="FY316" s="695"/>
      <c r="FZ316" s="695"/>
      <c r="GA316" s="695"/>
      <c r="GB316" s="695"/>
      <c r="GC316" s="695"/>
      <c r="GD316" s="695"/>
      <c r="GE316" s="695"/>
      <c r="GF316" s="695"/>
      <c r="GG316" s="695"/>
      <c r="GH316" s="695"/>
      <c r="GI316" s="695"/>
      <c r="GJ316" s="695"/>
      <c r="GK316" s="695"/>
      <c r="GL316" s="695"/>
      <c r="GM316" s="695"/>
      <c r="GN316" s="695"/>
    </row>
    <row r="317" spans="1:196" s="35" customFormat="1" ht="14.4">
      <c r="A317" s="695"/>
      <c r="B317" s="695"/>
      <c r="C317" s="693"/>
      <c r="D317" s="693"/>
      <c r="E317" s="693"/>
      <c r="F317" s="699"/>
      <c r="G317" s="695"/>
      <c r="H317" s="695"/>
      <c r="I317" s="695"/>
      <c r="J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c r="CI317" s="695"/>
      <c r="CJ317" s="695"/>
      <c r="CK317" s="695"/>
      <c r="CL317" s="695"/>
      <c r="CM317" s="695"/>
      <c r="CN317" s="695"/>
      <c r="CO317" s="695"/>
      <c r="CP317" s="695"/>
      <c r="CQ317" s="695"/>
      <c r="CR317" s="695"/>
      <c r="CS317" s="695"/>
      <c r="CT317" s="695"/>
      <c r="CU317" s="695"/>
      <c r="CV317" s="695"/>
      <c r="CW317" s="695"/>
      <c r="CX317" s="695"/>
      <c r="CY317" s="695"/>
      <c r="CZ317" s="695"/>
      <c r="DA317" s="695"/>
      <c r="DB317" s="695"/>
      <c r="DC317" s="695"/>
      <c r="DD317" s="695"/>
      <c r="DE317" s="695"/>
      <c r="DF317" s="695"/>
      <c r="DG317" s="695"/>
      <c r="DH317" s="695"/>
      <c r="DI317" s="695"/>
      <c r="DJ317" s="695"/>
      <c r="DK317" s="695"/>
      <c r="DL317" s="695"/>
      <c r="DM317" s="695"/>
      <c r="DN317" s="695"/>
      <c r="DO317" s="695"/>
      <c r="DP317" s="695"/>
      <c r="DQ317" s="695"/>
      <c r="DR317" s="695"/>
      <c r="DS317" s="695"/>
      <c r="DT317" s="695"/>
      <c r="DU317" s="695"/>
      <c r="DV317" s="695"/>
      <c r="DW317" s="695"/>
      <c r="DX317" s="695"/>
      <c r="DY317" s="695"/>
      <c r="DZ317" s="695"/>
      <c r="EA317" s="695"/>
      <c r="EB317" s="695"/>
      <c r="EC317" s="695"/>
      <c r="ED317" s="695"/>
      <c r="EE317" s="695"/>
      <c r="EF317" s="695"/>
      <c r="EG317" s="695"/>
      <c r="EH317" s="695"/>
      <c r="EI317" s="695"/>
      <c r="EJ317" s="695"/>
      <c r="EK317" s="695"/>
      <c r="EL317" s="695"/>
      <c r="EM317" s="695"/>
      <c r="EN317" s="695"/>
      <c r="EO317" s="695"/>
      <c r="EP317" s="695"/>
      <c r="EQ317" s="695"/>
      <c r="ER317" s="695"/>
      <c r="ES317" s="695"/>
      <c r="ET317" s="695"/>
      <c r="EU317" s="695"/>
      <c r="EV317" s="695"/>
      <c r="EW317" s="695"/>
      <c r="EX317" s="695"/>
      <c r="EY317" s="695"/>
      <c r="EZ317" s="695"/>
      <c r="FA317" s="695"/>
      <c r="FB317" s="695"/>
      <c r="FC317" s="695"/>
      <c r="FD317" s="695"/>
      <c r="FE317" s="695"/>
      <c r="FF317" s="695"/>
      <c r="FG317" s="695"/>
      <c r="FH317" s="695"/>
      <c r="FI317" s="695"/>
      <c r="FJ317" s="695"/>
      <c r="FK317" s="695"/>
      <c r="FL317" s="695"/>
      <c r="FM317" s="695"/>
      <c r="FN317" s="695"/>
      <c r="FO317" s="695"/>
      <c r="FP317" s="695"/>
      <c r="FQ317" s="695"/>
      <c r="FR317" s="695"/>
      <c r="FS317" s="695"/>
      <c r="FT317" s="695"/>
      <c r="FU317" s="695"/>
      <c r="FV317" s="695"/>
      <c r="FW317" s="695"/>
      <c r="FX317" s="695"/>
      <c r="FY317" s="695"/>
      <c r="FZ317" s="695"/>
      <c r="GA317" s="695"/>
      <c r="GB317" s="695"/>
      <c r="GC317" s="695"/>
      <c r="GD317" s="695"/>
      <c r="GE317" s="695"/>
      <c r="GF317" s="695"/>
      <c r="GG317" s="695"/>
      <c r="GH317" s="695"/>
      <c r="GI317" s="695"/>
      <c r="GJ317" s="695"/>
      <c r="GK317" s="695"/>
      <c r="GL317" s="695"/>
      <c r="GM317" s="695"/>
      <c r="GN317" s="695"/>
    </row>
    <row r="318" spans="1:196" s="35" customFormat="1" ht="14.4">
      <c r="A318" s="695"/>
      <c r="B318" s="695"/>
      <c r="C318" s="693"/>
      <c r="D318" s="693"/>
      <c r="E318" s="693"/>
      <c r="F318" s="699"/>
      <c r="G318" s="695"/>
      <c r="H318" s="695"/>
      <c r="I318" s="695"/>
      <c r="J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c r="CI318" s="695"/>
      <c r="CJ318" s="695"/>
      <c r="CK318" s="695"/>
      <c r="CL318" s="695"/>
      <c r="CM318" s="695"/>
      <c r="CN318" s="695"/>
      <c r="CO318" s="695"/>
      <c r="CP318" s="695"/>
      <c r="CQ318" s="695"/>
      <c r="CR318" s="695"/>
      <c r="CS318" s="695"/>
      <c r="CT318" s="695"/>
      <c r="CU318" s="695"/>
      <c r="CV318" s="695"/>
      <c r="CW318" s="695"/>
      <c r="CX318" s="695"/>
      <c r="CY318" s="695"/>
      <c r="CZ318" s="695"/>
      <c r="DA318" s="695"/>
      <c r="DB318" s="695"/>
      <c r="DC318" s="695"/>
      <c r="DD318" s="695"/>
      <c r="DE318" s="695"/>
      <c r="DF318" s="695"/>
      <c r="DG318" s="695"/>
      <c r="DH318" s="695"/>
      <c r="DI318" s="695"/>
      <c r="DJ318" s="695"/>
      <c r="DK318" s="695"/>
      <c r="DL318" s="695"/>
      <c r="DM318" s="695"/>
      <c r="DN318" s="695"/>
      <c r="DO318" s="695"/>
      <c r="DP318" s="695"/>
      <c r="DQ318" s="695"/>
      <c r="DR318" s="695"/>
      <c r="DS318" s="695"/>
      <c r="DT318" s="695"/>
      <c r="DU318" s="695"/>
      <c r="DV318" s="695"/>
      <c r="DW318" s="695"/>
      <c r="DX318" s="695"/>
      <c r="DY318" s="695"/>
      <c r="DZ318" s="695"/>
      <c r="EA318" s="695"/>
      <c r="EB318" s="695"/>
      <c r="EC318" s="695"/>
      <c r="ED318" s="695"/>
      <c r="EE318" s="695"/>
      <c r="EF318" s="695"/>
      <c r="EG318" s="695"/>
      <c r="EH318" s="695"/>
      <c r="EI318" s="695"/>
      <c r="EJ318" s="695"/>
      <c r="EK318" s="695"/>
      <c r="EL318" s="695"/>
      <c r="EM318" s="695"/>
      <c r="EN318" s="695"/>
      <c r="EO318" s="695"/>
      <c r="EP318" s="695"/>
      <c r="EQ318" s="695"/>
      <c r="ER318" s="695"/>
      <c r="ES318" s="695"/>
      <c r="ET318" s="695"/>
      <c r="EU318" s="695"/>
      <c r="EV318" s="695"/>
      <c r="EW318" s="695"/>
      <c r="EX318" s="695"/>
      <c r="EY318" s="695"/>
      <c r="EZ318" s="695"/>
      <c r="FA318" s="695"/>
      <c r="FB318" s="695"/>
      <c r="FC318" s="695"/>
      <c r="FD318" s="695"/>
      <c r="FE318" s="695"/>
      <c r="FF318" s="695"/>
      <c r="FG318" s="695"/>
      <c r="FH318" s="695"/>
      <c r="FI318" s="695"/>
      <c r="FJ318" s="695"/>
      <c r="FK318" s="695"/>
      <c r="FL318" s="695"/>
      <c r="FM318" s="695"/>
      <c r="FN318" s="695"/>
      <c r="FO318" s="695"/>
      <c r="FP318" s="695"/>
      <c r="FQ318" s="695"/>
      <c r="FR318" s="695"/>
      <c r="FS318" s="695"/>
      <c r="FT318" s="695"/>
      <c r="FU318" s="695"/>
      <c r="FV318" s="695"/>
      <c r="FW318" s="695"/>
      <c r="FX318" s="695"/>
      <c r="FY318" s="695"/>
      <c r="FZ318" s="695"/>
      <c r="GA318" s="695"/>
      <c r="GB318" s="695"/>
      <c r="GC318" s="695"/>
      <c r="GD318" s="695"/>
      <c r="GE318" s="695"/>
      <c r="GF318" s="695"/>
      <c r="GG318" s="695"/>
      <c r="GH318" s="695"/>
      <c r="GI318" s="695"/>
      <c r="GJ318" s="695"/>
      <c r="GK318" s="695"/>
      <c r="GL318" s="695"/>
      <c r="GM318" s="695"/>
      <c r="GN318" s="695"/>
    </row>
    <row r="319" spans="1:196" s="35" customFormat="1" ht="14.4">
      <c r="A319" s="695"/>
      <c r="B319" s="695"/>
      <c r="C319" s="693"/>
      <c r="D319" s="693"/>
      <c r="E319" s="693"/>
      <c r="F319" s="699"/>
      <c r="G319" s="695"/>
      <c r="H319" s="695"/>
      <c r="I319" s="695"/>
      <c r="J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c r="CI319" s="695"/>
      <c r="CJ319" s="695"/>
      <c r="CK319" s="695"/>
      <c r="CL319" s="695"/>
      <c r="CM319" s="695"/>
      <c r="CN319" s="695"/>
      <c r="CO319" s="695"/>
      <c r="CP319" s="695"/>
      <c r="CQ319" s="695"/>
      <c r="CR319" s="695"/>
      <c r="CS319" s="695"/>
      <c r="CT319" s="695"/>
      <c r="CU319" s="695"/>
      <c r="CV319" s="695"/>
      <c r="CW319" s="695"/>
      <c r="CX319" s="695"/>
      <c r="CY319" s="695"/>
      <c r="CZ319" s="695"/>
      <c r="DA319" s="695"/>
      <c r="DB319" s="695"/>
      <c r="DC319" s="695"/>
      <c r="DD319" s="695"/>
      <c r="DE319" s="695"/>
      <c r="DF319" s="695"/>
      <c r="DG319" s="695"/>
      <c r="DH319" s="695"/>
      <c r="DI319" s="695"/>
      <c r="DJ319" s="695"/>
      <c r="DK319" s="695"/>
      <c r="DL319" s="695"/>
      <c r="DM319" s="695"/>
      <c r="DN319" s="695"/>
      <c r="DO319" s="695"/>
      <c r="DP319" s="695"/>
      <c r="DQ319" s="695"/>
      <c r="DR319" s="695"/>
      <c r="DS319" s="695"/>
      <c r="DT319" s="695"/>
      <c r="DU319" s="695"/>
      <c r="DV319" s="695"/>
      <c r="DW319" s="695"/>
      <c r="DX319" s="695"/>
      <c r="DY319" s="695"/>
      <c r="DZ319" s="695"/>
      <c r="EA319" s="695"/>
      <c r="EB319" s="695"/>
      <c r="EC319" s="695"/>
      <c r="ED319" s="695"/>
      <c r="EE319" s="695"/>
      <c r="EF319" s="695"/>
      <c r="EG319" s="695"/>
      <c r="EH319" s="695"/>
      <c r="EI319" s="695"/>
      <c r="EJ319" s="695"/>
      <c r="EK319" s="695"/>
      <c r="EL319" s="695"/>
      <c r="EM319" s="695"/>
      <c r="EN319" s="695"/>
      <c r="EO319" s="695"/>
      <c r="EP319" s="695"/>
      <c r="EQ319" s="695"/>
      <c r="ER319" s="695"/>
      <c r="ES319" s="695"/>
      <c r="ET319" s="695"/>
      <c r="EU319" s="695"/>
      <c r="EV319" s="695"/>
      <c r="EW319" s="695"/>
      <c r="EX319" s="695"/>
      <c r="EY319" s="695"/>
      <c r="EZ319" s="695"/>
      <c r="FA319" s="695"/>
      <c r="FB319" s="695"/>
      <c r="FC319" s="695"/>
      <c r="FD319" s="695"/>
      <c r="FE319" s="695"/>
      <c r="FF319" s="695"/>
      <c r="FG319" s="695"/>
      <c r="FH319" s="695"/>
      <c r="FI319" s="695"/>
      <c r="FJ319" s="695"/>
      <c r="FK319" s="695"/>
      <c r="FL319" s="695"/>
      <c r="FM319" s="695"/>
      <c r="FN319" s="695"/>
      <c r="FO319" s="695"/>
      <c r="FP319" s="695"/>
      <c r="FQ319" s="695"/>
      <c r="FR319" s="695"/>
      <c r="FS319" s="695"/>
      <c r="FT319" s="695"/>
      <c r="FU319" s="695"/>
      <c r="FV319" s="695"/>
      <c r="FW319" s="695"/>
      <c r="FX319" s="695"/>
      <c r="FY319" s="695"/>
      <c r="FZ319" s="695"/>
      <c r="GA319" s="695"/>
      <c r="GB319" s="695"/>
      <c r="GC319" s="695"/>
      <c r="GD319" s="695"/>
      <c r="GE319" s="695"/>
      <c r="GF319" s="695"/>
      <c r="GG319" s="695"/>
      <c r="GH319" s="695"/>
      <c r="GI319" s="695"/>
      <c r="GJ319" s="695"/>
      <c r="GK319" s="695"/>
      <c r="GL319" s="695"/>
      <c r="GM319" s="695"/>
      <c r="GN319" s="695"/>
    </row>
    <row r="320" spans="1:196" s="35" customFormat="1" ht="14.4">
      <c r="A320" s="695"/>
      <c r="B320" s="695"/>
      <c r="C320" s="693"/>
      <c r="D320" s="693"/>
      <c r="E320" s="693"/>
      <c r="F320" s="699"/>
      <c r="G320" s="695"/>
      <c r="H320" s="695"/>
      <c r="I320" s="695"/>
      <c r="J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c r="CI320" s="695"/>
      <c r="CJ320" s="695"/>
      <c r="CK320" s="695"/>
      <c r="CL320" s="695"/>
      <c r="CM320" s="695"/>
      <c r="CN320" s="695"/>
      <c r="CO320" s="695"/>
      <c r="CP320" s="695"/>
      <c r="CQ320" s="695"/>
      <c r="CR320" s="695"/>
      <c r="CS320" s="695"/>
      <c r="CT320" s="695"/>
      <c r="CU320" s="695"/>
      <c r="CV320" s="695"/>
      <c r="CW320" s="695"/>
      <c r="CX320" s="695"/>
      <c r="CY320" s="695"/>
      <c r="CZ320" s="695"/>
      <c r="DA320" s="695"/>
      <c r="DB320" s="695"/>
      <c r="DC320" s="695"/>
      <c r="DD320" s="695"/>
      <c r="DE320" s="695"/>
      <c r="DF320" s="695"/>
      <c r="DG320" s="695"/>
      <c r="DH320" s="695"/>
      <c r="DI320" s="695"/>
      <c r="DJ320" s="695"/>
      <c r="DK320" s="695"/>
      <c r="DL320" s="695"/>
      <c r="DM320" s="695"/>
      <c r="DN320" s="695"/>
      <c r="DO320" s="695"/>
      <c r="DP320" s="695"/>
      <c r="DQ320" s="695"/>
      <c r="DR320" s="695"/>
      <c r="DS320" s="695"/>
      <c r="DT320" s="695"/>
      <c r="DU320" s="695"/>
      <c r="DV320" s="695"/>
      <c r="DW320" s="695"/>
      <c r="DX320" s="695"/>
      <c r="DY320" s="695"/>
      <c r="DZ320" s="695"/>
      <c r="EA320" s="695"/>
      <c r="EB320" s="695"/>
      <c r="EC320" s="695"/>
      <c r="ED320" s="695"/>
      <c r="EE320" s="695"/>
      <c r="EF320" s="695"/>
      <c r="EG320" s="695"/>
      <c r="EH320" s="695"/>
      <c r="EI320" s="695"/>
      <c r="EJ320" s="695"/>
      <c r="EK320" s="695"/>
      <c r="EL320" s="695"/>
      <c r="EM320" s="695"/>
      <c r="EN320" s="695"/>
      <c r="EO320" s="695"/>
      <c r="EP320" s="695"/>
      <c r="EQ320" s="695"/>
      <c r="ER320" s="695"/>
      <c r="ES320" s="695"/>
      <c r="ET320" s="695"/>
      <c r="EU320" s="695"/>
      <c r="EV320" s="695"/>
      <c r="EW320" s="695"/>
      <c r="EX320" s="695"/>
      <c r="EY320" s="695"/>
      <c r="EZ320" s="695"/>
      <c r="FA320" s="695"/>
      <c r="FB320" s="695"/>
      <c r="FC320" s="695"/>
      <c r="FD320" s="695"/>
      <c r="FE320" s="695"/>
      <c r="FF320" s="695"/>
      <c r="FG320" s="695"/>
      <c r="FH320" s="695"/>
      <c r="FI320" s="695"/>
      <c r="FJ320" s="695"/>
      <c r="FK320" s="695"/>
      <c r="FL320" s="695"/>
      <c r="FM320" s="695"/>
      <c r="FN320" s="695"/>
      <c r="FO320" s="695"/>
      <c r="FP320" s="695"/>
      <c r="FQ320" s="695"/>
      <c r="FR320" s="695"/>
      <c r="FS320" s="695"/>
      <c r="FT320" s="695"/>
      <c r="FU320" s="695"/>
      <c r="FV320" s="695"/>
      <c r="FW320" s="695"/>
      <c r="FX320" s="695"/>
      <c r="FY320" s="695"/>
      <c r="FZ320" s="695"/>
      <c r="GA320" s="695"/>
      <c r="GB320" s="695"/>
      <c r="GC320" s="695"/>
      <c r="GD320" s="695"/>
      <c r="GE320" s="695"/>
      <c r="GF320" s="695"/>
      <c r="GG320" s="695"/>
      <c r="GH320" s="695"/>
      <c r="GI320" s="695"/>
      <c r="GJ320" s="695"/>
      <c r="GK320" s="695"/>
      <c r="GL320" s="695"/>
      <c r="GM320" s="695"/>
      <c r="GN320" s="695"/>
    </row>
    <row r="321" spans="1:196" s="35" customFormat="1" ht="14.4">
      <c r="A321" s="695"/>
      <c r="B321" s="695"/>
      <c r="C321" s="693"/>
      <c r="D321" s="693"/>
      <c r="E321" s="693"/>
      <c r="F321" s="699"/>
      <c r="G321" s="695"/>
      <c r="H321" s="695"/>
      <c r="I321" s="695"/>
      <c r="J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c r="CI321" s="695"/>
      <c r="CJ321" s="695"/>
      <c r="CK321" s="695"/>
      <c r="CL321" s="695"/>
      <c r="CM321" s="695"/>
      <c r="CN321" s="695"/>
      <c r="CO321" s="695"/>
      <c r="CP321" s="695"/>
      <c r="CQ321" s="695"/>
      <c r="CR321" s="695"/>
      <c r="CS321" s="695"/>
      <c r="CT321" s="695"/>
      <c r="CU321" s="695"/>
      <c r="CV321" s="695"/>
      <c r="CW321" s="695"/>
      <c r="CX321" s="695"/>
      <c r="CY321" s="695"/>
      <c r="CZ321" s="695"/>
      <c r="DA321" s="695"/>
      <c r="DB321" s="695"/>
      <c r="DC321" s="695"/>
      <c r="DD321" s="695"/>
      <c r="DE321" s="695"/>
      <c r="DF321" s="695"/>
      <c r="DG321" s="695"/>
      <c r="DH321" s="695"/>
      <c r="DI321" s="695"/>
      <c r="DJ321" s="695"/>
      <c r="DK321" s="695"/>
      <c r="DL321" s="695"/>
      <c r="DM321" s="695"/>
      <c r="DN321" s="695"/>
      <c r="DO321" s="695"/>
      <c r="DP321" s="695"/>
      <c r="DQ321" s="695"/>
      <c r="DR321" s="695"/>
      <c r="DS321" s="695"/>
      <c r="DT321" s="695"/>
      <c r="DU321" s="695"/>
      <c r="DV321" s="695"/>
      <c r="DW321" s="695"/>
      <c r="DX321" s="695"/>
      <c r="DY321" s="695"/>
      <c r="DZ321" s="695"/>
      <c r="EA321" s="695"/>
      <c r="EB321" s="695"/>
      <c r="EC321" s="695"/>
      <c r="ED321" s="695"/>
      <c r="EE321" s="695"/>
      <c r="EF321" s="695"/>
      <c r="EG321" s="695"/>
      <c r="EH321" s="695"/>
      <c r="EI321" s="695"/>
      <c r="EJ321" s="695"/>
      <c r="EK321" s="695"/>
      <c r="EL321" s="695"/>
      <c r="EM321" s="695"/>
      <c r="EN321" s="695"/>
      <c r="EO321" s="695"/>
      <c r="EP321" s="695"/>
      <c r="EQ321" s="695"/>
      <c r="ER321" s="695"/>
      <c r="ES321" s="695"/>
      <c r="ET321" s="695"/>
      <c r="EU321" s="695"/>
      <c r="EV321" s="695"/>
      <c r="EW321" s="695"/>
      <c r="EX321" s="695"/>
      <c r="EY321" s="695"/>
      <c r="EZ321" s="695"/>
      <c r="FA321" s="695"/>
      <c r="FB321" s="695"/>
      <c r="FC321" s="695"/>
      <c r="FD321" s="695"/>
      <c r="FE321" s="695"/>
      <c r="FF321" s="695"/>
      <c r="FG321" s="695"/>
      <c r="FH321" s="695"/>
      <c r="FI321" s="695"/>
      <c r="FJ321" s="695"/>
      <c r="FK321" s="695"/>
      <c r="FL321" s="695"/>
      <c r="FM321" s="695"/>
      <c r="FN321" s="695"/>
      <c r="FO321" s="695"/>
      <c r="FP321" s="695"/>
      <c r="FQ321" s="695"/>
      <c r="FR321" s="695"/>
      <c r="FS321" s="695"/>
      <c r="FT321" s="695"/>
      <c r="FU321" s="695"/>
      <c r="FV321" s="695"/>
      <c r="FW321" s="695"/>
      <c r="FX321" s="695"/>
      <c r="FY321" s="695"/>
      <c r="FZ321" s="695"/>
      <c r="GA321" s="695"/>
      <c r="GB321" s="695"/>
      <c r="GC321" s="695"/>
      <c r="GD321" s="695"/>
      <c r="GE321" s="695"/>
      <c r="GF321" s="695"/>
      <c r="GG321" s="695"/>
      <c r="GH321" s="695"/>
      <c r="GI321" s="695"/>
      <c r="GJ321" s="695"/>
      <c r="GK321" s="695"/>
      <c r="GL321" s="695"/>
      <c r="GM321" s="695"/>
      <c r="GN321" s="695"/>
    </row>
    <row r="322" spans="1:196" s="35" customFormat="1" ht="14.4">
      <c r="A322" s="695"/>
      <c r="B322" s="695"/>
      <c r="C322" s="693"/>
      <c r="D322" s="693"/>
      <c r="E322" s="693"/>
      <c r="F322" s="699"/>
      <c r="G322" s="695"/>
      <c r="H322" s="695"/>
      <c r="I322" s="695"/>
      <c r="J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c r="CI322" s="695"/>
      <c r="CJ322" s="695"/>
      <c r="CK322" s="695"/>
      <c r="CL322" s="695"/>
      <c r="CM322" s="695"/>
      <c r="CN322" s="695"/>
      <c r="CO322" s="695"/>
      <c r="CP322" s="695"/>
      <c r="CQ322" s="695"/>
      <c r="CR322" s="695"/>
      <c r="CS322" s="695"/>
      <c r="CT322" s="695"/>
      <c r="CU322" s="695"/>
      <c r="CV322" s="695"/>
      <c r="CW322" s="695"/>
      <c r="CX322" s="695"/>
      <c r="CY322" s="695"/>
      <c r="CZ322" s="695"/>
      <c r="DA322" s="695"/>
      <c r="DB322" s="695"/>
      <c r="DC322" s="695"/>
      <c r="DD322" s="695"/>
      <c r="DE322" s="695"/>
      <c r="DF322" s="695"/>
      <c r="DG322" s="695"/>
      <c r="DH322" s="695"/>
      <c r="DI322" s="695"/>
      <c r="DJ322" s="695"/>
      <c r="DK322" s="695"/>
      <c r="DL322" s="695"/>
      <c r="DM322" s="695"/>
      <c r="DN322" s="695"/>
      <c r="DO322" s="695"/>
      <c r="DP322" s="695"/>
      <c r="DQ322" s="695"/>
      <c r="DR322" s="695"/>
      <c r="DS322" s="695"/>
      <c r="DT322" s="695"/>
      <c r="DU322" s="695"/>
      <c r="DV322" s="695"/>
      <c r="DW322" s="695"/>
      <c r="DX322" s="695"/>
      <c r="DY322" s="695"/>
      <c r="DZ322" s="695"/>
      <c r="EA322" s="695"/>
      <c r="EB322" s="695"/>
      <c r="EC322" s="695"/>
      <c r="ED322" s="695"/>
      <c r="EE322" s="695"/>
      <c r="EF322" s="695"/>
      <c r="EG322" s="695"/>
      <c r="EH322" s="695"/>
      <c r="EI322" s="695"/>
      <c r="EJ322" s="695"/>
      <c r="EK322" s="695"/>
      <c r="EL322" s="695"/>
      <c r="EM322" s="695"/>
      <c r="EN322" s="695"/>
      <c r="EO322" s="695"/>
      <c r="EP322" s="695"/>
      <c r="EQ322" s="695"/>
      <c r="ER322" s="695"/>
      <c r="ES322" s="695"/>
      <c r="ET322" s="695"/>
      <c r="EU322" s="695"/>
      <c r="EV322" s="695"/>
      <c r="EW322" s="695"/>
      <c r="EX322" s="695"/>
      <c r="EY322" s="695"/>
      <c r="EZ322" s="695"/>
      <c r="FA322" s="695"/>
      <c r="FB322" s="695"/>
      <c r="FC322" s="695"/>
      <c r="FD322" s="695"/>
      <c r="FE322" s="695"/>
      <c r="FF322" s="695"/>
      <c r="FG322" s="695"/>
      <c r="FH322" s="695"/>
      <c r="FI322" s="695"/>
      <c r="FJ322" s="695"/>
      <c r="FK322" s="695"/>
      <c r="FL322" s="695"/>
      <c r="FM322" s="695"/>
      <c r="FN322" s="695"/>
      <c r="FO322" s="695"/>
      <c r="FP322" s="695"/>
      <c r="FQ322" s="695"/>
      <c r="FR322" s="695"/>
      <c r="FS322" s="695"/>
      <c r="FT322" s="695"/>
      <c r="FU322" s="695"/>
      <c r="FV322" s="695"/>
      <c r="FW322" s="695"/>
      <c r="FX322" s="695"/>
      <c r="FY322" s="695"/>
      <c r="FZ322" s="695"/>
      <c r="GA322" s="695"/>
      <c r="GB322" s="695"/>
      <c r="GC322" s="695"/>
      <c r="GD322" s="695"/>
      <c r="GE322" s="695"/>
      <c r="GF322" s="695"/>
      <c r="GG322" s="695"/>
      <c r="GH322" s="695"/>
      <c r="GI322" s="695"/>
      <c r="GJ322" s="695"/>
      <c r="GK322" s="695"/>
      <c r="GL322" s="695"/>
      <c r="GM322" s="695"/>
      <c r="GN322" s="695"/>
    </row>
    <row r="323" spans="1:196" s="35" customFormat="1" ht="14.4">
      <c r="A323" s="695"/>
      <c r="B323" s="695"/>
      <c r="C323" s="693"/>
      <c r="D323" s="693"/>
      <c r="E323" s="693"/>
      <c r="F323" s="699"/>
      <c r="G323" s="695"/>
      <c r="H323" s="695"/>
      <c r="I323" s="695"/>
      <c r="J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c r="CI323" s="695"/>
      <c r="CJ323" s="695"/>
      <c r="CK323" s="695"/>
      <c r="CL323" s="695"/>
      <c r="CM323" s="695"/>
      <c r="CN323" s="695"/>
      <c r="CO323" s="695"/>
      <c r="CP323" s="695"/>
      <c r="CQ323" s="695"/>
      <c r="CR323" s="695"/>
      <c r="CS323" s="695"/>
      <c r="CT323" s="695"/>
      <c r="CU323" s="695"/>
      <c r="CV323" s="695"/>
      <c r="CW323" s="695"/>
      <c r="CX323" s="695"/>
      <c r="CY323" s="695"/>
      <c r="CZ323" s="695"/>
      <c r="DA323" s="695"/>
      <c r="DB323" s="695"/>
      <c r="DC323" s="695"/>
      <c r="DD323" s="695"/>
      <c r="DE323" s="695"/>
      <c r="DF323" s="695"/>
      <c r="DG323" s="695"/>
      <c r="DH323" s="695"/>
      <c r="DI323" s="695"/>
      <c r="DJ323" s="695"/>
      <c r="DK323" s="695"/>
      <c r="DL323" s="695"/>
      <c r="DM323" s="695"/>
      <c r="DN323" s="695"/>
      <c r="DO323" s="695"/>
      <c r="DP323" s="695"/>
      <c r="DQ323" s="695"/>
      <c r="DR323" s="695"/>
      <c r="DS323" s="695"/>
      <c r="DT323" s="695"/>
      <c r="DU323" s="695"/>
      <c r="DV323" s="695"/>
      <c r="DW323" s="695"/>
      <c r="DX323" s="695"/>
      <c r="DY323" s="695"/>
      <c r="DZ323" s="695"/>
      <c r="EA323" s="695"/>
      <c r="EB323" s="695"/>
      <c r="EC323" s="695"/>
      <c r="ED323" s="695"/>
      <c r="EE323" s="695"/>
      <c r="EF323" s="695"/>
      <c r="EG323" s="695"/>
      <c r="EH323" s="695"/>
      <c r="EI323" s="695"/>
      <c r="EJ323" s="695"/>
      <c r="EK323" s="695"/>
      <c r="EL323" s="695"/>
      <c r="EM323" s="695"/>
      <c r="EN323" s="695"/>
      <c r="EO323" s="695"/>
      <c r="EP323" s="695"/>
      <c r="EQ323" s="695"/>
      <c r="ER323" s="695"/>
      <c r="ES323" s="695"/>
      <c r="ET323" s="695"/>
      <c r="EU323" s="695"/>
      <c r="EV323" s="695"/>
      <c r="EW323" s="695"/>
      <c r="EX323" s="695"/>
      <c r="EY323" s="695"/>
      <c r="EZ323" s="695"/>
      <c r="FA323" s="695"/>
      <c r="FB323" s="695"/>
      <c r="FC323" s="695"/>
      <c r="FD323" s="695"/>
      <c r="FE323" s="695"/>
      <c r="FF323" s="695"/>
      <c r="FG323" s="695"/>
      <c r="FH323" s="695"/>
      <c r="FI323" s="695"/>
      <c r="FJ323" s="695"/>
      <c r="FK323" s="695"/>
      <c r="FL323" s="695"/>
      <c r="FM323" s="695"/>
      <c r="FN323" s="695"/>
      <c r="FO323" s="695"/>
      <c r="FP323" s="695"/>
      <c r="FQ323" s="695"/>
      <c r="FR323" s="695"/>
      <c r="FS323" s="695"/>
      <c r="FT323" s="695"/>
      <c r="FU323" s="695"/>
      <c r="FV323" s="695"/>
      <c r="FW323" s="695"/>
      <c r="FX323" s="695"/>
      <c r="FY323" s="695"/>
      <c r="FZ323" s="695"/>
      <c r="GA323" s="695"/>
      <c r="GB323" s="695"/>
      <c r="GC323" s="695"/>
      <c r="GD323" s="695"/>
      <c r="GE323" s="695"/>
      <c r="GF323" s="695"/>
      <c r="GG323" s="695"/>
      <c r="GH323" s="695"/>
      <c r="GI323" s="695"/>
      <c r="GJ323" s="695"/>
      <c r="GK323" s="695"/>
      <c r="GL323" s="695"/>
      <c r="GM323" s="695"/>
      <c r="GN323" s="695"/>
    </row>
    <row r="324" spans="1:196" s="35" customFormat="1" ht="14.4">
      <c r="A324" s="695"/>
      <c r="B324" s="695"/>
      <c r="C324" s="693"/>
      <c r="D324" s="693"/>
      <c r="E324" s="693"/>
      <c r="F324" s="699"/>
      <c r="G324" s="695"/>
      <c r="H324" s="695"/>
      <c r="I324" s="695"/>
      <c r="J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c r="CI324" s="695"/>
      <c r="CJ324" s="695"/>
      <c r="CK324" s="695"/>
      <c r="CL324" s="695"/>
      <c r="CM324" s="695"/>
      <c r="CN324" s="695"/>
      <c r="CO324" s="695"/>
      <c r="CP324" s="695"/>
      <c r="CQ324" s="695"/>
      <c r="CR324" s="695"/>
      <c r="CS324" s="695"/>
      <c r="CT324" s="695"/>
      <c r="CU324" s="695"/>
      <c r="CV324" s="695"/>
      <c r="CW324" s="695"/>
      <c r="CX324" s="695"/>
      <c r="CY324" s="695"/>
      <c r="CZ324" s="695"/>
      <c r="DA324" s="695"/>
      <c r="DB324" s="695"/>
      <c r="DC324" s="695"/>
      <c r="DD324" s="695"/>
      <c r="DE324" s="695"/>
      <c r="DF324" s="695"/>
      <c r="DG324" s="695"/>
      <c r="DH324" s="695"/>
      <c r="DI324" s="695"/>
      <c r="DJ324" s="695"/>
      <c r="DK324" s="695"/>
      <c r="DL324" s="695"/>
      <c r="DM324" s="695"/>
      <c r="DN324" s="695"/>
      <c r="DO324" s="695"/>
      <c r="DP324" s="695"/>
      <c r="DQ324" s="695"/>
      <c r="DR324" s="695"/>
      <c r="DS324" s="695"/>
      <c r="DT324" s="695"/>
      <c r="DU324" s="695"/>
      <c r="DV324" s="695"/>
      <c r="DW324" s="695"/>
      <c r="DX324" s="695"/>
      <c r="DY324" s="695"/>
      <c r="DZ324" s="695"/>
      <c r="EA324" s="695"/>
      <c r="EB324" s="695"/>
      <c r="EC324" s="695"/>
      <c r="ED324" s="695"/>
      <c r="EE324" s="695"/>
      <c r="EF324" s="695"/>
      <c r="EG324" s="695"/>
      <c r="EH324" s="695"/>
      <c r="EI324" s="695"/>
      <c r="EJ324" s="695"/>
      <c r="EK324" s="695"/>
      <c r="EL324" s="695"/>
      <c r="EM324" s="695"/>
      <c r="EN324" s="695"/>
      <c r="EO324" s="695"/>
      <c r="EP324" s="695"/>
      <c r="EQ324" s="695"/>
      <c r="ER324" s="695"/>
      <c r="ES324" s="695"/>
      <c r="ET324" s="695"/>
      <c r="EU324" s="695"/>
      <c r="EV324" s="695"/>
      <c r="EW324" s="695"/>
      <c r="EX324" s="695"/>
      <c r="EY324" s="695"/>
      <c r="EZ324" s="695"/>
      <c r="FA324" s="695"/>
      <c r="FB324" s="695"/>
      <c r="FC324" s="695"/>
      <c r="FD324" s="695"/>
      <c r="FE324" s="695"/>
      <c r="FF324" s="695"/>
      <c r="FG324" s="695"/>
      <c r="FH324" s="695"/>
      <c r="FI324" s="695"/>
      <c r="FJ324" s="695"/>
      <c r="FK324" s="695"/>
      <c r="FL324" s="695"/>
      <c r="FM324" s="695"/>
      <c r="FN324" s="695"/>
      <c r="FO324" s="695"/>
      <c r="FP324" s="695"/>
      <c r="FQ324" s="695"/>
      <c r="FR324" s="695"/>
      <c r="FS324" s="695"/>
      <c r="FT324" s="695"/>
      <c r="FU324" s="695"/>
      <c r="FV324" s="695"/>
      <c r="FW324" s="695"/>
      <c r="FX324" s="695"/>
      <c r="FY324" s="695"/>
      <c r="FZ324" s="695"/>
      <c r="GA324" s="695"/>
      <c r="GB324" s="695"/>
      <c r="GC324" s="695"/>
      <c r="GD324" s="695"/>
      <c r="GE324" s="695"/>
      <c r="GF324" s="695"/>
      <c r="GG324" s="695"/>
      <c r="GH324" s="695"/>
      <c r="GI324" s="695"/>
      <c r="GJ324" s="695"/>
      <c r="GK324" s="695"/>
      <c r="GL324" s="695"/>
      <c r="GM324" s="695"/>
      <c r="GN324" s="695"/>
    </row>
    <row r="325" spans="1:196" s="35" customFormat="1" ht="14.4">
      <c r="A325" s="695"/>
      <c r="B325" s="695"/>
      <c r="C325" s="693"/>
      <c r="D325" s="693"/>
      <c r="E325" s="693"/>
      <c r="F325" s="699"/>
      <c r="G325" s="695"/>
      <c r="H325" s="695"/>
      <c r="I325" s="695"/>
      <c r="J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c r="CI325" s="695"/>
      <c r="CJ325" s="695"/>
      <c r="CK325" s="695"/>
      <c r="CL325" s="695"/>
      <c r="CM325" s="695"/>
      <c r="CN325" s="695"/>
      <c r="CO325" s="695"/>
      <c r="CP325" s="695"/>
      <c r="CQ325" s="695"/>
      <c r="CR325" s="695"/>
      <c r="CS325" s="695"/>
      <c r="CT325" s="695"/>
      <c r="CU325" s="695"/>
      <c r="CV325" s="695"/>
      <c r="CW325" s="695"/>
      <c r="CX325" s="695"/>
      <c r="CY325" s="695"/>
      <c r="CZ325" s="695"/>
      <c r="DA325" s="695"/>
      <c r="DB325" s="695"/>
      <c r="DC325" s="695"/>
      <c r="DD325" s="695"/>
      <c r="DE325" s="695"/>
      <c r="DF325" s="695"/>
      <c r="DG325" s="695"/>
      <c r="DH325" s="695"/>
      <c r="DI325" s="695"/>
      <c r="DJ325" s="695"/>
      <c r="DK325" s="695"/>
      <c r="DL325" s="695"/>
      <c r="DM325" s="695"/>
      <c r="DN325" s="695"/>
      <c r="DO325" s="695"/>
      <c r="DP325" s="695"/>
      <c r="DQ325" s="695"/>
      <c r="DR325" s="695"/>
      <c r="DS325" s="695"/>
      <c r="DT325" s="695"/>
      <c r="DU325" s="695"/>
      <c r="DV325" s="695"/>
      <c r="DW325" s="695"/>
      <c r="DX325" s="695"/>
      <c r="DY325" s="695"/>
      <c r="DZ325" s="695"/>
      <c r="EA325" s="695"/>
      <c r="EB325" s="695"/>
      <c r="EC325" s="695"/>
      <c r="ED325" s="695"/>
      <c r="EE325" s="695"/>
      <c r="EF325" s="695"/>
      <c r="EG325" s="695"/>
      <c r="EH325" s="695"/>
      <c r="EI325" s="695"/>
      <c r="EJ325" s="695"/>
      <c r="EK325" s="695"/>
      <c r="EL325" s="695"/>
      <c r="EM325" s="695"/>
      <c r="EN325" s="695"/>
      <c r="EO325" s="695"/>
      <c r="EP325" s="695"/>
      <c r="EQ325" s="695"/>
      <c r="ER325" s="695"/>
      <c r="ES325" s="695"/>
      <c r="ET325" s="695"/>
      <c r="EU325" s="695"/>
      <c r="EV325" s="695"/>
      <c r="EW325" s="695"/>
      <c r="EX325" s="695"/>
      <c r="EY325" s="695"/>
      <c r="EZ325" s="695"/>
      <c r="FA325" s="695"/>
      <c r="FB325" s="695"/>
      <c r="FC325" s="695"/>
      <c r="FD325" s="695"/>
      <c r="FE325" s="695"/>
      <c r="FF325" s="695"/>
      <c r="FG325" s="695"/>
      <c r="FH325" s="695"/>
      <c r="FI325" s="695"/>
      <c r="FJ325" s="695"/>
      <c r="FK325" s="695"/>
      <c r="FL325" s="695"/>
      <c r="FM325" s="695"/>
      <c r="FN325" s="695"/>
      <c r="FO325" s="695"/>
      <c r="FP325" s="695"/>
      <c r="FQ325" s="695"/>
      <c r="FR325" s="695"/>
      <c r="FS325" s="695"/>
      <c r="FT325" s="695"/>
      <c r="FU325" s="695"/>
      <c r="FV325" s="695"/>
      <c r="FW325" s="695"/>
      <c r="FX325" s="695"/>
      <c r="FY325" s="695"/>
      <c r="FZ325" s="695"/>
      <c r="GA325" s="695"/>
      <c r="GB325" s="695"/>
      <c r="GC325" s="695"/>
      <c r="GD325" s="695"/>
      <c r="GE325" s="695"/>
      <c r="GF325" s="695"/>
      <c r="GG325" s="695"/>
      <c r="GH325" s="695"/>
      <c r="GI325" s="695"/>
      <c r="GJ325" s="695"/>
      <c r="GK325" s="695"/>
      <c r="GL325" s="695"/>
      <c r="GM325" s="695"/>
      <c r="GN325" s="695"/>
    </row>
    <row r="326" spans="1:196" s="35" customFormat="1" ht="14.4">
      <c r="A326" s="695"/>
      <c r="B326" s="695"/>
      <c r="C326" s="693"/>
      <c r="D326" s="693"/>
      <c r="E326" s="693"/>
      <c r="F326" s="699"/>
      <c r="G326" s="695"/>
      <c r="H326" s="695"/>
      <c r="I326" s="695"/>
      <c r="J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c r="CI326" s="695"/>
      <c r="CJ326" s="695"/>
      <c r="CK326" s="695"/>
      <c r="CL326" s="695"/>
      <c r="CM326" s="695"/>
      <c r="CN326" s="695"/>
      <c r="CO326" s="695"/>
      <c r="CP326" s="695"/>
      <c r="CQ326" s="695"/>
      <c r="CR326" s="695"/>
      <c r="CS326" s="695"/>
      <c r="CT326" s="695"/>
      <c r="CU326" s="695"/>
      <c r="CV326" s="695"/>
      <c r="CW326" s="695"/>
      <c r="CX326" s="695"/>
      <c r="CY326" s="695"/>
      <c r="CZ326" s="695"/>
      <c r="DA326" s="695"/>
      <c r="DB326" s="695"/>
      <c r="DC326" s="695"/>
      <c r="DD326" s="695"/>
      <c r="DE326" s="695"/>
      <c r="DF326" s="695"/>
      <c r="DG326" s="695"/>
      <c r="DH326" s="695"/>
      <c r="DI326" s="695"/>
      <c r="DJ326" s="695"/>
      <c r="DK326" s="695"/>
      <c r="DL326" s="695"/>
      <c r="DM326" s="695"/>
      <c r="DN326" s="695"/>
      <c r="DO326" s="695"/>
      <c r="DP326" s="695"/>
      <c r="DQ326" s="695"/>
      <c r="DR326" s="695"/>
      <c r="DS326" s="695"/>
      <c r="DT326" s="695"/>
      <c r="DU326" s="695"/>
      <c r="DV326" s="695"/>
      <c r="DW326" s="695"/>
      <c r="DX326" s="695"/>
      <c r="DY326" s="695"/>
      <c r="DZ326" s="695"/>
      <c r="EA326" s="695"/>
      <c r="EB326" s="695"/>
      <c r="EC326" s="695"/>
      <c r="ED326" s="695"/>
      <c r="EE326" s="695"/>
      <c r="EF326" s="695"/>
      <c r="EG326" s="695"/>
      <c r="EH326" s="695"/>
      <c r="EI326" s="695"/>
      <c r="EJ326" s="695"/>
      <c r="EK326" s="695"/>
      <c r="EL326" s="695"/>
      <c r="EM326" s="695"/>
      <c r="EN326" s="695"/>
      <c r="EO326" s="695"/>
      <c r="EP326" s="695"/>
      <c r="EQ326" s="695"/>
      <c r="ER326" s="695"/>
      <c r="ES326" s="695"/>
      <c r="ET326" s="695"/>
      <c r="EU326" s="695"/>
      <c r="EV326" s="695"/>
      <c r="EW326" s="695"/>
      <c r="EX326" s="695"/>
      <c r="EY326" s="695"/>
      <c r="EZ326" s="695"/>
      <c r="FA326" s="695"/>
      <c r="FB326" s="695"/>
      <c r="FC326" s="695"/>
      <c r="FD326" s="695"/>
      <c r="FE326" s="695"/>
      <c r="FF326" s="695"/>
      <c r="FG326" s="695"/>
      <c r="FH326" s="695"/>
      <c r="FI326" s="695"/>
      <c r="FJ326" s="695"/>
      <c r="FK326" s="695"/>
      <c r="FL326" s="695"/>
      <c r="FM326" s="695"/>
      <c r="FN326" s="695"/>
      <c r="FO326" s="695"/>
      <c r="FP326" s="695"/>
      <c r="FQ326" s="695"/>
      <c r="FR326" s="695"/>
      <c r="FS326" s="695"/>
      <c r="FT326" s="695"/>
      <c r="FU326" s="695"/>
      <c r="FV326" s="695"/>
      <c r="FW326" s="695"/>
      <c r="FX326" s="695"/>
      <c r="FY326" s="695"/>
      <c r="FZ326" s="695"/>
      <c r="GA326" s="695"/>
      <c r="GB326" s="695"/>
      <c r="GC326" s="695"/>
      <c r="GD326" s="695"/>
      <c r="GE326" s="695"/>
      <c r="GF326" s="695"/>
      <c r="GG326" s="695"/>
      <c r="GH326" s="695"/>
      <c r="GI326" s="695"/>
      <c r="GJ326" s="695"/>
      <c r="GK326" s="695"/>
      <c r="GL326" s="695"/>
      <c r="GM326" s="695"/>
      <c r="GN326" s="695"/>
    </row>
    <row r="327" spans="1:196" s="35" customFormat="1" ht="14.4">
      <c r="A327" s="695"/>
      <c r="B327" s="695"/>
      <c r="C327" s="693"/>
      <c r="D327" s="693"/>
      <c r="E327" s="693"/>
      <c r="F327" s="699"/>
      <c r="G327" s="695"/>
      <c r="H327" s="695"/>
      <c r="I327" s="695"/>
      <c r="J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c r="CI327" s="695"/>
      <c r="CJ327" s="695"/>
      <c r="CK327" s="695"/>
      <c r="CL327" s="695"/>
      <c r="CM327" s="695"/>
      <c r="CN327" s="695"/>
      <c r="CO327" s="695"/>
      <c r="CP327" s="695"/>
      <c r="CQ327" s="695"/>
      <c r="CR327" s="695"/>
      <c r="CS327" s="695"/>
      <c r="CT327" s="695"/>
      <c r="CU327" s="695"/>
      <c r="CV327" s="695"/>
      <c r="CW327" s="695"/>
      <c r="CX327" s="695"/>
      <c r="CY327" s="695"/>
      <c r="CZ327" s="695"/>
      <c r="DA327" s="695"/>
      <c r="DB327" s="695"/>
      <c r="DC327" s="695"/>
      <c r="DD327" s="695"/>
      <c r="DE327" s="695"/>
      <c r="DF327" s="695"/>
      <c r="DG327" s="695"/>
      <c r="DH327" s="695"/>
      <c r="DI327" s="695"/>
      <c r="DJ327" s="695"/>
      <c r="DK327" s="695"/>
      <c r="DL327" s="695"/>
      <c r="DM327" s="695"/>
      <c r="DN327" s="695"/>
      <c r="DO327" s="695"/>
      <c r="DP327" s="695"/>
      <c r="DQ327" s="695"/>
      <c r="DR327" s="695"/>
      <c r="DS327" s="695"/>
      <c r="DT327" s="695"/>
      <c r="DU327" s="695"/>
      <c r="DV327" s="695"/>
      <c r="DW327" s="695"/>
      <c r="DX327" s="695"/>
      <c r="DY327" s="695"/>
      <c r="DZ327" s="695"/>
      <c r="EA327" s="695"/>
      <c r="EB327" s="695"/>
      <c r="EC327" s="695"/>
      <c r="ED327" s="695"/>
      <c r="EE327" s="695"/>
      <c r="EF327" s="695"/>
      <c r="EG327" s="695"/>
      <c r="EH327" s="695"/>
      <c r="EI327" s="695"/>
      <c r="EJ327" s="695"/>
      <c r="EK327" s="695"/>
      <c r="EL327" s="695"/>
      <c r="EM327" s="695"/>
      <c r="EN327" s="695"/>
      <c r="EO327" s="695"/>
      <c r="EP327" s="695"/>
      <c r="EQ327" s="695"/>
      <c r="ER327" s="695"/>
      <c r="ES327" s="695"/>
      <c r="ET327" s="695"/>
      <c r="EU327" s="695"/>
      <c r="EV327" s="695"/>
      <c r="EW327" s="695"/>
      <c r="EX327" s="695"/>
      <c r="EY327" s="695"/>
      <c r="EZ327" s="695"/>
      <c r="FA327" s="695"/>
      <c r="FB327" s="695"/>
      <c r="FC327" s="695"/>
      <c r="FD327" s="695"/>
      <c r="FE327" s="695"/>
      <c r="FF327" s="695"/>
      <c r="FG327" s="695"/>
      <c r="FH327" s="695"/>
      <c r="FI327" s="695"/>
      <c r="FJ327" s="695"/>
      <c r="FK327" s="695"/>
      <c r="FL327" s="695"/>
      <c r="FM327" s="695"/>
      <c r="FN327" s="695"/>
      <c r="FO327" s="695"/>
      <c r="FP327" s="695"/>
      <c r="FQ327" s="695"/>
      <c r="FR327" s="695"/>
      <c r="FS327" s="695"/>
      <c r="FT327" s="695"/>
      <c r="FU327" s="695"/>
      <c r="FV327" s="695"/>
      <c r="FW327" s="695"/>
      <c r="FX327" s="695"/>
      <c r="FY327" s="695"/>
      <c r="FZ327" s="695"/>
      <c r="GA327" s="695"/>
      <c r="GB327" s="695"/>
      <c r="GC327" s="695"/>
      <c r="GD327" s="695"/>
      <c r="GE327" s="695"/>
      <c r="GF327" s="695"/>
      <c r="GG327" s="695"/>
      <c r="GH327" s="695"/>
      <c r="GI327" s="695"/>
      <c r="GJ327" s="695"/>
      <c r="GK327" s="695"/>
      <c r="GL327" s="695"/>
      <c r="GM327" s="695"/>
      <c r="GN327" s="695"/>
    </row>
    <row r="328" spans="1:196" s="35" customFormat="1" ht="14.4">
      <c r="A328" s="695"/>
      <c r="B328" s="695"/>
      <c r="C328" s="693"/>
      <c r="D328" s="693"/>
      <c r="E328" s="693"/>
      <c r="F328" s="699"/>
      <c r="G328" s="695"/>
      <c r="H328" s="695"/>
      <c r="I328" s="695"/>
      <c r="J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c r="CI328" s="695"/>
      <c r="CJ328" s="695"/>
      <c r="CK328" s="695"/>
      <c r="CL328" s="695"/>
      <c r="CM328" s="695"/>
      <c r="CN328" s="695"/>
      <c r="CO328" s="695"/>
      <c r="CP328" s="695"/>
      <c r="CQ328" s="695"/>
      <c r="CR328" s="695"/>
      <c r="CS328" s="695"/>
      <c r="CT328" s="695"/>
      <c r="CU328" s="695"/>
      <c r="CV328" s="695"/>
      <c r="CW328" s="695"/>
      <c r="CX328" s="695"/>
      <c r="CY328" s="695"/>
      <c r="CZ328" s="695"/>
      <c r="DA328" s="695"/>
      <c r="DB328" s="695"/>
      <c r="DC328" s="695"/>
      <c r="DD328" s="695"/>
      <c r="DE328" s="695"/>
      <c r="DF328" s="695"/>
      <c r="DG328" s="695"/>
      <c r="DH328" s="695"/>
      <c r="DI328" s="695"/>
      <c r="DJ328" s="695"/>
      <c r="DK328" s="695"/>
      <c r="DL328" s="695"/>
      <c r="DM328" s="695"/>
      <c r="DN328" s="695"/>
      <c r="DO328" s="695"/>
      <c r="DP328" s="695"/>
      <c r="DQ328" s="695"/>
      <c r="DR328" s="695"/>
      <c r="DS328" s="695"/>
      <c r="DT328" s="695"/>
      <c r="DU328" s="695"/>
      <c r="DV328" s="695"/>
      <c r="DW328" s="695"/>
      <c r="DX328" s="695"/>
      <c r="DY328" s="695"/>
      <c r="DZ328" s="695"/>
      <c r="EA328" s="695"/>
      <c r="EB328" s="695"/>
      <c r="EC328" s="695"/>
      <c r="ED328" s="695"/>
      <c r="EE328" s="695"/>
      <c r="EF328" s="695"/>
      <c r="EG328" s="695"/>
      <c r="EH328" s="695"/>
      <c r="EI328" s="695"/>
      <c r="EJ328" s="695"/>
      <c r="EK328" s="695"/>
      <c r="EL328" s="695"/>
      <c r="EM328" s="695"/>
      <c r="EN328" s="695"/>
      <c r="EO328" s="695"/>
      <c r="EP328" s="695"/>
      <c r="EQ328" s="695"/>
      <c r="ER328" s="695"/>
      <c r="ES328" s="695"/>
      <c r="ET328" s="695"/>
      <c r="EU328" s="695"/>
      <c r="EV328" s="695"/>
      <c r="EW328" s="695"/>
      <c r="EX328" s="695"/>
      <c r="EY328" s="695"/>
      <c r="EZ328" s="695"/>
      <c r="FA328" s="695"/>
      <c r="FB328" s="695"/>
      <c r="FC328" s="695"/>
      <c r="FD328" s="695"/>
      <c r="FE328" s="695"/>
      <c r="FF328" s="695"/>
      <c r="FG328" s="695"/>
      <c r="FH328" s="695"/>
      <c r="FI328" s="695"/>
      <c r="FJ328" s="695"/>
      <c r="FK328" s="695"/>
      <c r="FL328" s="695"/>
      <c r="FM328" s="695"/>
      <c r="FN328" s="695"/>
      <c r="FO328" s="695"/>
      <c r="FP328" s="695"/>
      <c r="FQ328" s="695"/>
      <c r="FR328" s="695"/>
      <c r="FS328" s="695"/>
      <c r="FT328" s="695"/>
      <c r="FU328" s="695"/>
      <c r="FV328" s="695"/>
      <c r="FW328" s="695"/>
      <c r="FX328" s="695"/>
      <c r="FY328" s="695"/>
      <c r="FZ328" s="695"/>
      <c r="GA328" s="695"/>
      <c r="GB328" s="695"/>
      <c r="GC328" s="695"/>
      <c r="GD328" s="695"/>
      <c r="GE328" s="695"/>
      <c r="GF328" s="695"/>
      <c r="GG328" s="695"/>
      <c r="GH328" s="695"/>
      <c r="GI328" s="695"/>
      <c r="GJ328" s="695"/>
      <c r="GK328" s="695"/>
      <c r="GL328" s="695"/>
      <c r="GM328" s="695"/>
      <c r="GN328" s="695"/>
    </row>
    <row r="329" spans="1:196" s="35" customFormat="1" ht="14.4">
      <c r="A329" s="695"/>
      <c r="B329" s="695"/>
      <c r="C329" s="693"/>
      <c r="D329" s="693"/>
      <c r="E329" s="693"/>
      <c r="F329" s="699"/>
      <c r="G329" s="695"/>
      <c r="H329" s="695"/>
      <c r="I329" s="695"/>
      <c r="J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c r="CI329" s="695"/>
      <c r="CJ329" s="695"/>
      <c r="CK329" s="695"/>
      <c r="CL329" s="695"/>
      <c r="CM329" s="695"/>
      <c r="CN329" s="695"/>
      <c r="CO329" s="695"/>
      <c r="CP329" s="695"/>
      <c r="CQ329" s="695"/>
      <c r="CR329" s="695"/>
      <c r="CS329" s="695"/>
      <c r="CT329" s="695"/>
      <c r="CU329" s="695"/>
      <c r="CV329" s="695"/>
      <c r="CW329" s="695"/>
      <c r="CX329" s="695"/>
      <c r="CY329" s="695"/>
      <c r="CZ329" s="695"/>
      <c r="DA329" s="695"/>
      <c r="DB329" s="695"/>
      <c r="DC329" s="695"/>
      <c r="DD329" s="695"/>
      <c r="DE329" s="695"/>
      <c r="DF329" s="695"/>
      <c r="DG329" s="695"/>
      <c r="DH329" s="695"/>
      <c r="DI329" s="695"/>
      <c r="DJ329" s="695"/>
      <c r="DK329" s="695"/>
      <c r="DL329" s="695"/>
      <c r="DM329" s="695"/>
      <c r="DN329" s="695"/>
      <c r="DO329" s="695"/>
      <c r="DP329" s="695"/>
      <c r="DQ329" s="695"/>
      <c r="DR329" s="695"/>
      <c r="DS329" s="695"/>
      <c r="DT329" s="695"/>
      <c r="DU329" s="695"/>
      <c r="DV329" s="695"/>
      <c r="DW329" s="695"/>
      <c r="DX329" s="695"/>
      <c r="DY329" s="695"/>
      <c r="DZ329" s="695"/>
      <c r="EA329" s="695"/>
      <c r="EB329" s="695"/>
      <c r="EC329" s="695"/>
      <c r="ED329" s="695"/>
      <c r="EE329" s="695"/>
      <c r="EF329" s="695"/>
      <c r="EG329" s="695"/>
      <c r="EH329" s="695"/>
      <c r="EI329" s="695"/>
      <c r="EJ329" s="695"/>
      <c r="EK329" s="695"/>
      <c r="EL329" s="695"/>
      <c r="EM329" s="695"/>
      <c r="EN329" s="695"/>
      <c r="EO329" s="695"/>
      <c r="EP329" s="695"/>
      <c r="EQ329" s="695"/>
      <c r="ER329" s="695"/>
      <c r="ES329" s="695"/>
      <c r="ET329" s="695"/>
      <c r="EU329" s="695"/>
      <c r="EV329" s="695"/>
      <c r="EW329" s="695"/>
      <c r="EX329" s="695"/>
      <c r="EY329" s="695"/>
      <c r="EZ329" s="695"/>
      <c r="FA329" s="695"/>
      <c r="FB329" s="695"/>
      <c r="FC329" s="695"/>
      <c r="FD329" s="695"/>
      <c r="FE329" s="695"/>
      <c r="FF329" s="695"/>
      <c r="FG329" s="695"/>
      <c r="FH329" s="695"/>
      <c r="FI329" s="695"/>
      <c r="FJ329" s="695"/>
      <c r="FK329" s="695"/>
      <c r="FL329" s="695"/>
      <c r="FM329" s="695"/>
      <c r="FN329" s="695"/>
      <c r="FO329" s="695"/>
      <c r="FP329" s="695"/>
      <c r="FQ329" s="695"/>
      <c r="FR329" s="695"/>
      <c r="FS329" s="695"/>
      <c r="FT329" s="695"/>
      <c r="FU329" s="695"/>
      <c r="FV329" s="695"/>
      <c r="FW329" s="695"/>
      <c r="FX329" s="695"/>
      <c r="FY329" s="695"/>
      <c r="FZ329" s="695"/>
      <c r="GA329" s="695"/>
      <c r="GB329" s="695"/>
      <c r="GC329" s="695"/>
      <c r="GD329" s="695"/>
      <c r="GE329" s="695"/>
      <c r="GF329" s="695"/>
      <c r="GG329" s="695"/>
      <c r="GH329" s="695"/>
      <c r="GI329" s="695"/>
      <c r="GJ329" s="695"/>
      <c r="GK329" s="695"/>
      <c r="GL329" s="695"/>
      <c r="GM329" s="695"/>
      <c r="GN329" s="695"/>
    </row>
    <row r="330" spans="1:196" s="35" customFormat="1" ht="14.4">
      <c r="A330" s="695"/>
      <c r="B330" s="695"/>
      <c r="C330" s="693"/>
      <c r="D330" s="693"/>
      <c r="E330" s="693"/>
      <c r="F330" s="699"/>
      <c r="G330" s="695"/>
      <c r="H330" s="695"/>
      <c r="I330" s="695"/>
      <c r="J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c r="CI330" s="695"/>
      <c r="CJ330" s="695"/>
      <c r="CK330" s="695"/>
      <c r="CL330" s="695"/>
      <c r="CM330" s="695"/>
      <c r="CN330" s="695"/>
      <c r="CO330" s="695"/>
      <c r="CP330" s="695"/>
      <c r="CQ330" s="695"/>
      <c r="CR330" s="695"/>
      <c r="CS330" s="695"/>
      <c r="CT330" s="695"/>
      <c r="CU330" s="695"/>
      <c r="CV330" s="695"/>
      <c r="CW330" s="695"/>
      <c r="CX330" s="695"/>
      <c r="CY330" s="695"/>
      <c r="CZ330" s="695"/>
      <c r="DA330" s="695"/>
      <c r="DB330" s="695"/>
      <c r="DC330" s="695"/>
      <c r="DD330" s="695"/>
      <c r="DE330" s="695"/>
      <c r="DF330" s="695"/>
      <c r="DG330" s="695"/>
      <c r="DH330" s="695"/>
      <c r="DI330" s="695"/>
      <c r="DJ330" s="695"/>
      <c r="DK330" s="695"/>
      <c r="DL330" s="695"/>
      <c r="DM330" s="695"/>
      <c r="DN330" s="695"/>
      <c r="DO330" s="695"/>
      <c r="DP330" s="695"/>
      <c r="DQ330" s="695"/>
      <c r="DR330" s="695"/>
      <c r="DS330" s="695"/>
      <c r="DT330" s="695"/>
      <c r="DU330" s="695"/>
      <c r="DV330" s="695"/>
      <c r="DW330" s="695"/>
      <c r="DX330" s="695"/>
      <c r="DY330" s="695"/>
      <c r="DZ330" s="695"/>
      <c r="EA330" s="695"/>
      <c r="EB330" s="695"/>
      <c r="EC330" s="695"/>
      <c r="ED330" s="695"/>
      <c r="EE330" s="695"/>
      <c r="EF330" s="695"/>
      <c r="EG330" s="695"/>
      <c r="EH330" s="695"/>
      <c r="EI330" s="695"/>
      <c r="EJ330" s="695"/>
      <c r="EK330" s="695"/>
      <c r="EL330" s="695"/>
      <c r="EM330" s="695"/>
      <c r="EN330" s="695"/>
      <c r="EO330" s="695"/>
      <c r="EP330" s="695"/>
      <c r="EQ330" s="695"/>
      <c r="ER330" s="695"/>
      <c r="ES330" s="695"/>
      <c r="ET330" s="695"/>
      <c r="EU330" s="695"/>
      <c r="EV330" s="695"/>
      <c r="EW330" s="695"/>
      <c r="EX330" s="695"/>
      <c r="EY330" s="695"/>
      <c r="EZ330" s="695"/>
      <c r="FA330" s="695"/>
      <c r="FB330" s="695"/>
      <c r="FC330" s="695"/>
      <c r="FD330" s="695"/>
      <c r="FE330" s="695"/>
      <c r="FF330" s="695"/>
      <c r="FG330" s="695"/>
      <c r="FH330" s="695"/>
      <c r="FI330" s="695"/>
      <c r="FJ330" s="695"/>
      <c r="FK330" s="695"/>
      <c r="FL330" s="695"/>
      <c r="FM330" s="695"/>
      <c r="FN330" s="695"/>
      <c r="FO330" s="695"/>
      <c r="FP330" s="695"/>
      <c r="FQ330" s="695"/>
      <c r="FR330" s="695"/>
      <c r="FS330" s="695"/>
      <c r="FT330" s="695"/>
      <c r="FU330" s="695"/>
      <c r="FV330" s="695"/>
      <c r="FW330" s="695"/>
      <c r="FX330" s="695"/>
      <c r="FY330" s="695"/>
      <c r="FZ330" s="695"/>
      <c r="GA330" s="695"/>
      <c r="GB330" s="695"/>
      <c r="GC330" s="695"/>
      <c r="GD330" s="695"/>
      <c r="GE330" s="695"/>
      <c r="GF330" s="695"/>
      <c r="GG330" s="695"/>
      <c r="GH330" s="695"/>
      <c r="GI330" s="695"/>
      <c r="GJ330" s="695"/>
      <c r="GK330" s="695"/>
      <c r="GL330" s="695"/>
      <c r="GM330" s="695"/>
      <c r="GN330" s="695"/>
    </row>
    <row r="331" spans="1:196" s="35" customFormat="1" ht="14.4">
      <c r="A331" s="695"/>
      <c r="B331" s="695"/>
      <c r="C331" s="693"/>
      <c r="D331" s="693"/>
      <c r="E331" s="693"/>
      <c r="F331" s="699"/>
      <c r="G331" s="695"/>
      <c r="H331" s="695"/>
      <c r="I331" s="695"/>
      <c r="J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c r="CI331" s="695"/>
      <c r="CJ331" s="695"/>
      <c r="CK331" s="695"/>
      <c r="CL331" s="695"/>
      <c r="CM331" s="695"/>
      <c r="CN331" s="695"/>
      <c r="CO331" s="695"/>
      <c r="CP331" s="695"/>
      <c r="CQ331" s="695"/>
      <c r="CR331" s="695"/>
      <c r="CS331" s="695"/>
      <c r="CT331" s="695"/>
      <c r="CU331" s="695"/>
      <c r="CV331" s="695"/>
      <c r="CW331" s="695"/>
      <c r="CX331" s="695"/>
      <c r="CY331" s="695"/>
      <c r="CZ331" s="695"/>
      <c r="DA331" s="695"/>
      <c r="DB331" s="695"/>
      <c r="DC331" s="695"/>
      <c r="DD331" s="695"/>
      <c r="DE331" s="695"/>
      <c r="DF331" s="695"/>
      <c r="DG331" s="695"/>
      <c r="DH331" s="695"/>
      <c r="DI331" s="695"/>
      <c r="DJ331" s="695"/>
      <c r="DK331" s="695"/>
      <c r="DL331" s="695"/>
      <c r="DM331" s="695"/>
      <c r="DN331" s="695"/>
      <c r="DO331" s="695"/>
      <c r="DP331" s="695"/>
      <c r="DQ331" s="695"/>
      <c r="DR331" s="695"/>
      <c r="DS331" s="695"/>
      <c r="DT331" s="695"/>
      <c r="DU331" s="695"/>
      <c r="DV331" s="695"/>
      <c r="DW331" s="695"/>
      <c r="DX331" s="695"/>
      <c r="DY331" s="695"/>
      <c r="DZ331" s="695"/>
      <c r="EA331" s="695"/>
      <c r="EB331" s="695"/>
      <c r="EC331" s="695"/>
      <c r="ED331" s="695"/>
      <c r="EE331" s="695"/>
      <c r="EF331" s="695"/>
      <c r="EG331" s="695"/>
      <c r="EH331" s="695"/>
      <c r="EI331" s="695"/>
      <c r="EJ331" s="695"/>
      <c r="EK331" s="695"/>
      <c r="EL331" s="695"/>
      <c r="EM331" s="695"/>
      <c r="EN331" s="695"/>
      <c r="EO331" s="695"/>
      <c r="EP331" s="695"/>
      <c r="EQ331" s="695"/>
      <c r="ER331" s="695"/>
      <c r="ES331" s="695"/>
      <c r="ET331" s="695"/>
      <c r="EU331" s="695"/>
      <c r="EV331" s="695"/>
      <c r="EW331" s="695"/>
      <c r="EX331" s="695"/>
      <c r="EY331" s="695"/>
      <c r="EZ331" s="695"/>
      <c r="FA331" s="695"/>
      <c r="FB331" s="695"/>
      <c r="FC331" s="695"/>
      <c r="FD331" s="695"/>
      <c r="FE331" s="695"/>
      <c r="FF331" s="695"/>
      <c r="FG331" s="695"/>
      <c r="FH331" s="695"/>
      <c r="FI331" s="695"/>
      <c r="FJ331" s="695"/>
      <c r="FK331" s="695"/>
      <c r="FL331" s="695"/>
      <c r="FM331" s="695"/>
      <c r="FN331" s="695"/>
      <c r="FO331" s="695"/>
      <c r="FP331" s="695"/>
      <c r="FQ331" s="695"/>
      <c r="FR331" s="695"/>
      <c r="FS331" s="695"/>
      <c r="FT331" s="695"/>
      <c r="FU331" s="695"/>
      <c r="FV331" s="695"/>
      <c r="FW331" s="695"/>
      <c r="FX331" s="695"/>
      <c r="FY331" s="695"/>
      <c r="FZ331" s="695"/>
      <c r="GA331" s="695"/>
      <c r="GB331" s="695"/>
      <c r="GC331" s="695"/>
      <c r="GD331" s="695"/>
      <c r="GE331" s="695"/>
      <c r="GF331" s="695"/>
      <c r="GG331" s="695"/>
      <c r="GH331" s="695"/>
      <c r="GI331" s="695"/>
      <c r="GJ331" s="695"/>
      <c r="GK331" s="695"/>
      <c r="GL331" s="695"/>
      <c r="GM331" s="695"/>
      <c r="GN331" s="695"/>
    </row>
    <row r="332" spans="1:196" s="35" customFormat="1" ht="14.4">
      <c r="A332" s="695"/>
      <c r="B332" s="695"/>
      <c r="C332" s="693"/>
      <c r="D332" s="693"/>
      <c r="E332" s="693"/>
      <c r="F332" s="699"/>
      <c r="G332" s="695"/>
      <c r="H332" s="695"/>
      <c r="I332" s="695"/>
      <c r="J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c r="CI332" s="695"/>
      <c r="CJ332" s="695"/>
      <c r="CK332" s="695"/>
      <c r="CL332" s="695"/>
      <c r="CM332" s="695"/>
      <c r="CN332" s="695"/>
      <c r="CO332" s="695"/>
      <c r="CP332" s="695"/>
      <c r="CQ332" s="695"/>
      <c r="CR332" s="695"/>
      <c r="CS332" s="695"/>
      <c r="CT332" s="695"/>
      <c r="CU332" s="695"/>
      <c r="CV332" s="695"/>
      <c r="CW332" s="695"/>
      <c r="CX332" s="695"/>
      <c r="CY332" s="695"/>
      <c r="CZ332" s="695"/>
      <c r="DA332" s="695"/>
      <c r="DB332" s="695"/>
      <c r="DC332" s="695"/>
      <c r="DD332" s="695"/>
      <c r="DE332" s="695"/>
      <c r="DF332" s="695"/>
      <c r="DG332" s="695"/>
      <c r="DH332" s="695"/>
      <c r="DI332" s="695"/>
      <c r="DJ332" s="695"/>
      <c r="DK332" s="695"/>
      <c r="DL332" s="695"/>
      <c r="DM332" s="695"/>
      <c r="DN332" s="695"/>
      <c r="DO332" s="695"/>
      <c r="DP332" s="695"/>
      <c r="DQ332" s="695"/>
      <c r="DR332" s="695"/>
      <c r="DS332" s="695"/>
      <c r="DT332" s="695"/>
      <c r="DU332" s="695"/>
      <c r="DV332" s="695"/>
      <c r="DW332" s="695"/>
      <c r="DX332" s="695"/>
      <c r="DY332" s="695"/>
      <c r="DZ332" s="695"/>
      <c r="EA332" s="695"/>
      <c r="EB332" s="695"/>
      <c r="EC332" s="695"/>
      <c r="ED332" s="695"/>
      <c r="EE332" s="695"/>
      <c r="EF332" s="695"/>
      <c r="EG332" s="695"/>
      <c r="EH332" s="695"/>
      <c r="EI332" s="695"/>
      <c r="EJ332" s="695"/>
      <c r="EK332" s="695"/>
      <c r="EL332" s="695"/>
      <c r="EM332" s="695"/>
      <c r="EN332" s="695"/>
      <c r="EO332" s="695"/>
      <c r="EP332" s="695"/>
      <c r="EQ332" s="695"/>
      <c r="ER332" s="695"/>
      <c r="ES332" s="695"/>
      <c r="ET332" s="695"/>
      <c r="EU332" s="695"/>
      <c r="EV332" s="695"/>
      <c r="EW332" s="695"/>
      <c r="EX332" s="695"/>
      <c r="EY332" s="695"/>
      <c r="EZ332" s="695"/>
      <c r="FA332" s="695"/>
      <c r="FB332" s="695"/>
      <c r="FC332" s="695"/>
      <c r="FD332" s="695"/>
      <c r="FE332" s="695"/>
      <c r="FF332" s="695"/>
      <c r="FG332" s="695"/>
      <c r="FH332" s="695"/>
      <c r="FI332" s="695"/>
      <c r="FJ332" s="695"/>
      <c r="FK332" s="695"/>
      <c r="FL332" s="695"/>
      <c r="FM332" s="695"/>
      <c r="FN332" s="695"/>
      <c r="FO332" s="695"/>
      <c r="FP332" s="695"/>
      <c r="FQ332" s="695"/>
      <c r="FR332" s="695"/>
      <c r="FS332" s="695"/>
      <c r="FT332" s="695"/>
      <c r="FU332" s="695"/>
      <c r="FV332" s="695"/>
      <c r="FW332" s="695"/>
      <c r="FX332" s="695"/>
      <c r="FY332" s="695"/>
      <c r="FZ332" s="695"/>
      <c r="GA332" s="695"/>
      <c r="GB332" s="695"/>
      <c r="GC332" s="695"/>
      <c r="GD332" s="695"/>
      <c r="GE332" s="695"/>
      <c r="GF332" s="695"/>
      <c r="GG332" s="695"/>
      <c r="GH332" s="695"/>
      <c r="GI332" s="695"/>
      <c r="GJ332" s="695"/>
      <c r="GK332" s="695"/>
      <c r="GL332" s="695"/>
      <c r="GM332" s="695"/>
      <c r="GN332" s="695"/>
    </row>
    <row r="333" spans="1:196" s="35" customFormat="1" ht="14.4">
      <c r="A333" s="695"/>
      <c r="B333" s="695"/>
      <c r="C333" s="693"/>
      <c r="D333" s="693"/>
      <c r="E333" s="693"/>
      <c r="F333" s="699"/>
      <c r="G333" s="695"/>
      <c r="H333" s="695"/>
      <c r="I333" s="695"/>
      <c r="J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c r="CI333" s="695"/>
      <c r="CJ333" s="695"/>
      <c r="CK333" s="695"/>
      <c r="CL333" s="695"/>
      <c r="CM333" s="695"/>
      <c r="CN333" s="695"/>
      <c r="CO333" s="695"/>
      <c r="CP333" s="695"/>
      <c r="CQ333" s="695"/>
      <c r="CR333" s="695"/>
      <c r="CS333" s="695"/>
      <c r="CT333" s="695"/>
      <c r="CU333" s="695"/>
      <c r="CV333" s="695"/>
      <c r="CW333" s="695"/>
      <c r="CX333" s="695"/>
      <c r="CY333" s="695"/>
      <c r="CZ333" s="695"/>
      <c r="DA333" s="695"/>
      <c r="DB333" s="695"/>
      <c r="DC333" s="695"/>
      <c r="DD333" s="695"/>
      <c r="DE333" s="695"/>
      <c r="DF333" s="695"/>
      <c r="DG333" s="695"/>
      <c r="DH333" s="695"/>
      <c r="DI333" s="695"/>
      <c r="DJ333" s="695"/>
      <c r="DK333" s="695"/>
      <c r="DL333" s="695"/>
      <c r="DM333" s="695"/>
      <c r="DN333" s="695"/>
      <c r="DO333" s="695"/>
      <c r="DP333" s="695"/>
      <c r="DQ333" s="695"/>
      <c r="DR333" s="695"/>
      <c r="DS333" s="695"/>
      <c r="DT333" s="695"/>
      <c r="DU333" s="695"/>
      <c r="DV333" s="695"/>
      <c r="DW333" s="695"/>
      <c r="DX333" s="695"/>
      <c r="DY333" s="695"/>
      <c r="DZ333" s="695"/>
      <c r="EA333" s="695"/>
      <c r="EB333" s="695"/>
      <c r="EC333" s="695"/>
      <c r="ED333" s="695"/>
      <c r="EE333" s="695"/>
      <c r="EF333" s="695"/>
      <c r="EG333" s="695"/>
      <c r="EH333" s="695"/>
      <c r="EI333" s="695"/>
      <c r="EJ333" s="695"/>
      <c r="EK333" s="695"/>
      <c r="EL333" s="695"/>
      <c r="EM333" s="695"/>
      <c r="EN333" s="695"/>
      <c r="EO333" s="695"/>
      <c r="EP333" s="695"/>
      <c r="EQ333" s="695"/>
      <c r="ER333" s="695"/>
      <c r="ES333" s="695"/>
      <c r="ET333" s="695"/>
      <c r="EU333" s="695"/>
      <c r="EV333" s="695"/>
      <c r="EW333" s="695"/>
      <c r="EX333" s="695"/>
      <c r="EY333" s="695"/>
      <c r="EZ333" s="695"/>
      <c r="FA333" s="695"/>
      <c r="FB333" s="695"/>
      <c r="FC333" s="695"/>
      <c r="FD333" s="695"/>
      <c r="FE333" s="695"/>
      <c r="FF333" s="695"/>
      <c r="FG333" s="695"/>
      <c r="FH333" s="695"/>
      <c r="FI333" s="695"/>
      <c r="FJ333" s="695"/>
      <c r="FK333" s="695"/>
      <c r="FL333" s="695"/>
      <c r="FM333" s="695"/>
      <c r="FN333" s="695"/>
      <c r="FO333" s="695"/>
      <c r="FP333" s="695"/>
      <c r="FQ333" s="695"/>
      <c r="FR333" s="695"/>
      <c r="FS333" s="695"/>
      <c r="FT333" s="695"/>
      <c r="FU333" s="695"/>
      <c r="FV333" s="695"/>
      <c r="FW333" s="695"/>
      <c r="FX333" s="695"/>
      <c r="FY333" s="695"/>
      <c r="FZ333" s="695"/>
      <c r="GA333" s="695"/>
      <c r="GB333" s="695"/>
      <c r="GC333" s="695"/>
      <c r="GD333" s="695"/>
      <c r="GE333" s="695"/>
      <c r="GF333" s="695"/>
      <c r="GG333" s="695"/>
      <c r="GH333" s="695"/>
      <c r="GI333" s="695"/>
      <c r="GJ333" s="695"/>
      <c r="GK333" s="695"/>
      <c r="GL333" s="695"/>
      <c r="GM333" s="695"/>
      <c r="GN333" s="695"/>
    </row>
    <row r="334" spans="1:196" s="35" customFormat="1" ht="14.4">
      <c r="A334" s="695"/>
      <c r="B334" s="695"/>
      <c r="C334" s="693"/>
      <c r="D334" s="693"/>
      <c r="E334" s="693"/>
      <c r="F334" s="699"/>
      <c r="G334" s="695"/>
      <c r="H334" s="695"/>
      <c r="I334" s="695"/>
      <c r="J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c r="CI334" s="695"/>
      <c r="CJ334" s="695"/>
      <c r="CK334" s="695"/>
      <c r="CL334" s="695"/>
      <c r="CM334" s="695"/>
      <c r="CN334" s="695"/>
      <c r="CO334" s="695"/>
      <c r="CP334" s="695"/>
      <c r="CQ334" s="695"/>
      <c r="CR334" s="695"/>
      <c r="CS334" s="695"/>
      <c r="CT334" s="695"/>
      <c r="CU334" s="695"/>
      <c r="CV334" s="695"/>
      <c r="CW334" s="695"/>
      <c r="CX334" s="695"/>
      <c r="CY334" s="695"/>
      <c r="CZ334" s="695"/>
      <c r="DA334" s="695"/>
      <c r="DB334" s="695"/>
      <c r="DC334" s="695"/>
      <c r="DD334" s="695"/>
      <c r="DE334" s="695"/>
      <c r="DF334" s="695"/>
      <c r="DG334" s="695"/>
      <c r="DH334" s="695"/>
      <c r="DI334" s="695"/>
      <c r="DJ334" s="695"/>
      <c r="DK334" s="695"/>
      <c r="DL334" s="695"/>
      <c r="DM334" s="695"/>
      <c r="DN334" s="695"/>
      <c r="DO334" s="695"/>
      <c r="DP334" s="695"/>
      <c r="DQ334" s="695"/>
      <c r="DR334" s="695"/>
      <c r="DS334" s="695"/>
      <c r="DT334" s="695"/>
      <c r="DU334" s="695"/>
      <c r="DV334" s="695"/>
      <c r="DW334" s="695"/>
      <c r="DX334" s="695"/>
      <c r="DY334" s="695"/>
      <c r="DZ334" s="695"/>
      <c r="EA334" s="695"/>
      <c r="EB334" s="695"/>
      <c r="EC334" s="695"/>
      <c r="ED334" s="695"/>
      <c r="EE334" s="695"/>
      <c r="EF334" s="695"/>
      <c r="EG334" s="695"/>
      <c r="EH334" s="695"/>
      <c r="EI334" s="695"/>
      <c r="EJ334" s="695"/>
      <c r="EK334" s="695"/>
      <c r="EL334" s="695"/>
      <c r="EM334" s="695"/>
      <c r="EN334" s="695"/>
      <c r="EO334" s="695"/>
      <c r="EP334" s="695"/>
      <c r="EQ334" s="695"/>
      <c r="ER334" s="695"/>
      <c r="ES334" s="695"/>
      <c r="ET334" s="695"/>
      <c r="EU334" s="695"/>
      <c r="EV334" s="695"/>
      <c r="EW334" s="695"/>
      <c r="EX334" s="695"/>
      <c r="EY334" s="695"/>
      <c r="EZ334" s="695"/>
      <c r="FA334" s="695"/>
      <c r="FB334" s="695"/>
      <c r="FC334" s="695"/>
      <c r="FD334" s="695"/>
      <c r="FE334" s="695"/>
      <c r="FF334" s="695"/>
      <c r="FG334" s="695"/>
      <c r="FH334" s="695"/>
      <c r="FI334" s="695"/>
      <c r="FJ334" s="695"/>
      <c r="FK334" s="695"/>
      <c r="FL334" s="695"/>
      <c r="FM334" s="695"/>
      <c r="FN334" s="695"/>
      <c r="FO334" s="695"/>
      <c r="FP334" s="695"/>
      <c r="FQ334" s="695"/>
      <c r="FR334" s="695"/>
      <c r="FS334" s="695"/>
      <c r="FT334" s="695"/>
      <c r="FU334" s="695"/>
      <c r="FV334" s="695"/>
      <c r="FW334" s="695"/>
      <c r="FX334" s="695"/>
      <c r="FY334" s="695"/>
      <c r="FZ334" s="695"/>
      <c r="GA334" s="695"/>
      <c r="GB334" s="695"/>
      <c r="GC334" s="695"/>
      <c r="GD334" s="695"/>
      <c r="GE334" s="695"/>
      <c r="GF334" s="695"/>
      <c r="GG334" s="695"/>
      <c r="GH334" s="695"/>
      <c r="GI334" s="695"/>
      <c r="GJ334" s="695"/>
      <c r="GK334" s="695"/>
      <c r="GL334" s="695"/>
      <c r="GM334" s="695"/>
      <c r="GN334" s="695"/>
    </row>
    <row r="335" spans="1:196" s="35" customFormat="1" ht="14.4">
      <c r="A335" s="695"/>
      <c r="B335" s="695"/>
      <c r="C335" s="693"/>
      <c r="D335" s="693"/>
      <c r="E335" s="693"/>
      <c r="F335" s="699"/>
      <c r="G335" s="695"/>
      <c r="H335" s="695"/>
      <c r="I335" s="695"/>
      <c r="J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c r="CI335" s="695"/>
      <c r="CJ335" s="695"/>
      <c r="CK335" s="695"/>
      <c r="CL335" s="695"/>
      <c r="CM335" s="695"/>
      <c r="CN335" s="695"/>
      <c r="CO335" s="695"/>
      <c r="CP335" s="695"/>
      <c r="CQ335" s="695"/>
      <c r="CR335" s="695"/>
      <c r="CS335" s="695"/>
      <c r="CT335" s="695"/>
      <c r="CU335" s="695"/>
      <c r="CV335" s="695"/>
      <c r="CW335" s="695"/>
      <c r="CX335" s="695"/>
      <c r="CY335" s="695"/>
      <c r="CZ335" s="695"/>
      <c r="DA335" s="695"/>
      <c r="DB335" s="695"/>
      <c r="DC335" s="695"/>
      <c r="DD335" s="695"/>
      <c r="DE335" s="695"/>
      <c r="DF335" s="695"/>
      <c r="DG335" s="695"/>
      <c r="DH335" s="695"/>
      <c r="DI335" s="695"/>
      <c r="DJ335" s="695"/>
      <c r="DK335" s="695"/>
      <c r="DL335" s="695"/>
      <c r="DM335" s="695"/>
      <c r="DN335" s="695"/>
      <c r="DO335" s="695"/>
      <c r="DP335" s="695"/>
      <c r="DQ335" s="695"/>
      <c r="DR335" s="695"/>
      <c r="DS335" s="695"/>
      <c r="DT335" s="695"/>
      <c r="DU335" s="695"/>
      <c r="DV335" s="695"/>
      <c r="DW335" s="695"/>
      <c r="DX335" s="695"/>
      <c r="DY335" s="695"/>
      <c r="DZ335" s="695"/>
      <c r="EA335" s="695"/>
      <c r="EB335" s="695"/>
      <c r="EC335" s="695"/>
      <c r="ED335" s="695"/>
      <c r="EE335" s="695"/>
      <c r="EF335" s="695"/>
      <c r="EG335" s="695"/>
      <c r="EH335" s="695"/>
      <c r="EI335" s="695"/>
      <c r="EJ335" s="695"/>
      <c r="EK335" s="695"/>
      <c r="EL335" s="695"/>
      <c r="EM335" s="695"/>
      <c r="EN335" s="695"/>
      <c r="EO335" s="695"/>
      <c r="EP335" s="695"/>
      <c r="EQ335" s="695"/>
      <c r="ER335" s="695"/>
      <c r="ES335" s="695"/>
      <c r="ET335" s="695"/>
      <c r="EU335" s="695"/>
      <c r="EV335" s="695"/>
      <c r="EW335" s="695"/>
      <c r="EX335" s="695"/>
      <c r="EY335" s="695"/>
      <c r="EZ335" s="695"/>
      <c r="FA335" s="695"/>
      <c r="FB335" s="695"/>
      <c r="FC335" s="695"/>
      <c r="FD335" s="695"/>
      <c r="FE335" s="695"/>
      <c r="FF335" s="695"/>
      <c r="FG335" s="695"/>
      <c r="FH335" s="695"/>
      <c r="FI335" s="695"/>
      <c r="FJ335" s="695"/>
      <c r="FK335" s="695"/>
      <c r="FL335" s="695"/>
      <c r="FM335" s="695"/>
      <c r="FN335" s="695"/>
      <c r="FO335" s="695"/>
      <c r="FP335" s="695"/>
      <c r="FQ335" s="695"/>
      <c r="FR335" s="695"/>
      <c r="FS335" s="695"/>
      <c r="FT335" s="695"/>
      <c r="FU335" s="695"/>
      <c r="FV335" s="695"/>
      <c r="FW335" s="695"/>
      <c r="FX335" s="695"/>
      <c r="FY335" s="695"/>
      <c r="FZ335" s="695"/>
      <c r="GA335" s="695"/>
      <c r="GB335" s="695"/>
      <c r="GC335" s="695"/>
      <c r="GD335" s="695"/>
      <c r="GE335" s="695"/>
      <c r="GF335" s="695"/>
      <c r="GG335" s="695"/>
      <c r="GH335" s="695"/>
      <c r="GI335" s="695"/>
      <c r="GJ335" s="695"/>
      <c r="GK335" s="695"/>
      <c r="GL335" s="695"/>
      <c r="GM335" s="695"/>
      <c r="GN335" s="695"/>
    </row>
    <row r="336" spans="1:196" s="35" customFormat="1" ht="14.4">
      <c r="A336" s="695"/>
      <c r="B336" s="695"/>
      <c r="C336" s="693"/>
      <c r="D336" s="693"/>
      <c r="E336" s="693"/>
      <c r="F336" s="699"/>
      <c r="G336" s="695"/>
      <c r="H336" s="695"/>
      <c r="I336" s="695"/>
      <c r="J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c r="CI336" s="695"/>
      <c r="CJ336" s="695"/>
      <c r="CK336" s="695"/>
      <c r="CL336" s="695"/>
      <c r="CM336" s="695"/>
      <c r="CN336" s="695"/>
      <c r="CO336" s="695"/>
      <c r="CP336" s="695"/>
      <c r="CQ336" s="695"/>
      <c r="CR336" s="695"/>
      <c r="CS336" s="695"/>
      <c r="CT336" s="695"/>
      <c r="CU336" s="695"/>
      <c r="CV336" s="695"/>
      <c r="CW336" s="695"/>
      <c r="CX336" s="695"/>
      <c r="CY336" s="695"/>
      <c r="CZ336" s="695"/>
      <c r="DA336" s="695"/>
      <c r="DB336" s="695"/>
      <c r="DC336" s="695"/>
      <c r="DD336" s="695"/>
      <c r="DE336" s="695"/>
      <c r="DF336" s="695"/>
      <c r="DG336" s="695"/>
      <c r="DH336" s="695"/>
      <c r="DI336" s="695"/>
      <c r="DJ336" s="695"/>
      <c r="DK336" s="695"/>
      <c r="DL336" s="695"/>
      <c r="DM336" s="695"/>
      <c r="DN336" s="695"/>
      <c r="DO336" s="695"/>
      <c r="DP336" s="695"/>
      <c r="DQ336" s="695"/>
      <c r="DR336" s="695"/>
      <c r="DS336" s="695"/>
      <c r="DT336" s="695"/>
      <c r="DU336" s="695"/>
      <c r="DV336" s="695"/>
      <c r="DW336" s="695"/>
      <c r="DX336" s="695"/>
      <c r="DY336" s="695"/>
      <c r="DZ336" s="695"/>
      <c r="EA336" s="695"/>
      <c r="EB336" s="695"/>
      <c r="EC336" s="695"/>
      <c r="ED336" s="695"/>
      <c r="EE336" s="695"/>
      <c r="EF336" s="695"/>
      <c r="EG336" s="695"/>
      <c r="EH336" s="695"/>
      <c r="EI336" s="695"/>
      <c r="EJ336" s="695"/>
      <c r="EK336" s="695"/>
      <c r="EL336" s="695"/>
      <c r="EM336" s="695"/>
      <c r="EN336" s="695"/>
      <c r="EO336" s="695"/>
      <c r="EP336" s="695"/>
      <c r="EQ336" s="695"/>
      <c r="ER336" s="695"/>
      <c r="ES336" s="695"/>
      <c r="ET336" s="695"/>
      <c r="EU336" s="695"/>
      <c r="EV336" s="695"/>
      <c r="EW336" s="695"/>
      <c r="EX336" s="695"/>
      <c r="EY336" s="695"/>
      <c r="EZ336" s="695"/>
      <c r="FA336" s="695"/>
      <c r="FB336" s="695"/>
      <c r="FC336" s="695"/>
      <c r="FD336" s="695"/>
      <c r="FE336" s="695"/>
      <c r="FF336" s="695"/>
      <c r="FG336" s="695"/>
      <c r="FH336" s="695"/>
      <c r="FI336" s="695"/>
      <c r="FJ336" s="695"/>
      <c r="FK336" s="695"/>
      <c r="FL336" s="695"/>
      <c r="FM336" s="695"/>
      <c r="FN336" s="695"/>
      <c r="FO336" s="695"/>
      <c r="FP336" s="695"/>
      <c r="FQ336" s="695"/>
      <c r="FR336" s="695"/>
      <c r="FS336" s="695"/>
      <c r="FT336" s="695"/>
      <c r="FU336" s="695"/>
      <c r="FV336" s="695"/>
      <c r="FW336" s="695"/>
      <c r="FX336" s="695"/>
      <c r="FY336" s="695"/>
      <c r="FZ336" s="695"/>
      <c r="GA336" s="695"/>
      <c r="GB336" s="695"/>
      <c r="GC336" s="695"/>
      <c r="GD336" s="695"/>
      <c r="GE336" s="695"/>
      <c r="GF336" s="695"/>
      <c r="GG336" s="695"/>
      <c r="GH336" s="695"/>
      <c r="GI336" s="695"/>
      <c r="GJ336" s="695"/>
      <c r="GK336" s="695"/>
      <c r="GL336" s="695"/>
      <c r="GM336" s="695"/>
      <c r="GN336" s="695"/>
    </row>
    <row r="337" spans="1:196" s="35" customFormat="1" ht="14.4">
      <c r="A337" s="695"/>
      <c r="B337" s="695"/>
      <c r="C337" s="693"/>
      <c r="D337" s="693"/>
      <c r="E337" s="693"/>
      <c r="F337" s="699"/>
      <c r="G337" s="695"/>
      <c r="H337" s="695"/>
      <c r="I337" s="695"/>
      <c r="J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c r="CI337" s="695"/>
      <c r="CJ337" s="695"/>
      <c r="CK337" s="695"/>
      <c r="CL337" s="695"/>
      <c r="CM337" s="695"/>
      <c r="CN337" s="695"/>
      <c r="CO337" s="695"/>
      <c r="CP337" s="695"/>
      <c r="CQ337" s="695"/>
      <c r="CR337" s="695"/>
      <c r="CS337" s="695"/>
      <c r="CT337" s="695"/>
      <c r="CU337" s="695"/>
      <c r="CV337" s="695"/>
      <c r="CW337" s="695"/>
      <c r="CX337" s="695"/>
      <c r="CY337" s="695"/>
      <c r="CZ337" s="695"/>
      <c r="DA337" s="695"/>
      <c r="DB337" s="695"/>
      <c r="DC337" s="695"/>
      <c r="DD337" s="695"/>
      <c r="DE337" s="695"/>
      <c r="DF337" s="695"/>
      <c r="DG337" s="695"/>
      <c r="DH337" s="695"/>
      <c r="DI337" s="695"/>
      <c r="DJ337" s="695"/>
      <c r="DK337" s="695"/>
      <c r="DL337" s="695"/>
      <c r="DM337" s="695"/>
      <c r="DN337" s="695"/>
      <c r="DO337" s="695"/>
      <c r="DP337" s="695"/>
      <c r="DQ337" s="695"/>
      <c r="DR337" s="695"/>
      <c r="DS337" s="695"/>
      <c r="DT337" s="695"/>
      <c r="DU337" s="695"/>
      <c r="DV337" s="695"/>
      <c r="DW337" s="695"/>
      <c r="DX337" s="695"/>
      <c r="DY337" s="695"/>
      <c r="DZ337" s="695"/>
      <c r="EA337" s="695"/>
      <c r="EB337" s="695"/>
      <c r="EC337" s="695"/>
      <c r="ED337" s="695"/>
      <c r="EE337" s="695"/>
      <c r="EF337" s="695"/>
      <c r="EG337" s="695"/>
      <c r="EH337" s="695"/>
      <c r="EI337" s="695"/>
      <c r="EJ337" s="695"/>
      <c r="EK337" s="695"/>
      <c r="EL337" s="695"/>
      <c r="EM337" s="695"/>
      <c r="EN337" s="695"/>
      <c r="EO337" s="695"/>
      <c r="EP337" s="695"/>
      <c r="EQ337" s="695"/>
      <c r="ER337" s="695"/>
      <c r="ES337" s="695"/>
      <c r="ET337" s="695"/>
      <c r="EU337" s="695"/>
      <c r="EV337" s="695"/>
      <c r="EW337" s="695"/>
      <c r="EX337" s="695"/>
      <c r="EY337" s="695"/>
      <c r="EZ337" s="695"/>
      <c r="FA337" s="695"/>
      <c r="FB337" s="695"/>
      <c r="FC337" s="695"/>
      <c r="FD337" s="695"/>
      <c r="FE337" s="695"/>
      <c r="FF337" s="695"/>
      <c r="FG337" s="695"/>
      <c r="FH337" s="695"/>
      <c r="FI337" s="695"/>
      <c r="FJ337" s="695"/>
      <c r="FK337" s="695"/>
      <c r="FL337" s="695"/>
      <c r="FM337" s="695"/>
      <c r="FN337" s="695"/>
      <c r="FO337" s="695"/>
      <c r="FP337" s="695"/>
      <c r="FQ337" s="695"/>
      <c r="FR337" s="695"/>
      <c r="FS337" s="695"/>
      <c r="FT337" s="695"/>
      <c r="FU337" s="695"/>
      <c r="FV337" s="695"/>
      <c r="FW337" s="695"/>
      <c r="FX337" s="695"/>
      <c r="FY337" s="695"/>
      <c r="FZ337" s="695"/>
      <c r="GA337" s="695"/>
      <c r="GB337" s="695"/>
      <c r="GC337" s="695"/>
      <c r="GD337" s="695"/>
      <c r="GE337" s="695"/>
      <c r="GF337" s="695"/>
      <c r="GG337" s="695"/>
      <c r="GH337" s="695"/>
      <c r="GI337" s="695"/>
      <c r="GJ337" s="695"/>
      <c r="GK337" s="695"/>
      <c r="GL337" s="695"/>
      <c r="GM337" s="695"/>
      <c r="GN337" s="695"/>
    </row>
    <row r="338" spans="1:196" s="35" customFormat="1" ht="14.4">
      <c r="A338" s="695"/>
      <c r="B338" s="695"/>
      <c r="C338" s="693"/>
      <c r="D338" s="693"/>
      <c r="E338" s="693"/>
      <c r="F338" s="699"/>
      <c r="G338" s="695"/>
      <c r="H338" s="695"/>
      <c r="I338" s="695"/>
      <c r="J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c r="CI338" s="695"/>
      <c r="CJ338" s="695"/>
      <c r="CK338" s="695"/>
      <c r="CL338" s="695"/>
      <c r="CM338" s="695"/>
      <c r="CN338" s="695"/>
      <c r="CO338" s="695"/>
      <c r="CP338" s="695"/>
      <c r="CQ338" s="695"/>
      <c r="CR338" s="695"/>
      <c r="CS338" s="695"/>
      <c r="CT338" s="695"/>
      <c r="CU338" s="695"/>
      <c r="CV338" s="695"/>
      <c r="CW338" s="695"/>
      <c r="CX338" s="695"/>
      <c r="CY338" s="695"/>
      <c r="CZ338" s="695"/>
      <c r="DA338" s="695"/>
      <c r="DB338" s="695"/>
      <c r="DC338" s="695"/>
      <c r="DD338" s="695"/>
      <c r="DE338" s="695"/>
      <c r="DF338" s="695"/>
      <c r="DG338" s="695"/>
      <c r="DH338" s="695"/>
      <c r="DI338" s="695"/>
      <c r="DJ338" s="695"/>
      <c r="DK338" s="695"/>
      <c r="DL338" s="695"/>
      <c r="DM338" s="695"/>
      <c r="DN338" s="695"/>
      <c r="DO338" s="695"/>
      <c r="DP338" s="695"/>
      <c r="DQ338" s="695"/>
      <c r="DR338" s="695"/>
      <c r="DS338" s="695"/>
      <c r="DT338" s="695"/>
      <c r="DU338" s="695"/>
      <c r="DV338" s="695"/>
      <c r="DW338" s="695"/>
      <c r="DX338" s="695"/>
      <c r="DY338" s="695"/>
      <c r="DZ338" s="695"/>
      <c r="EA338" s="695"/>
      <c r="EB338" s="695"/>
      <c r="EC338" s="695"/>
      <c r="ED338" s="695"/>
      <c r="EE338" s="695"/>
      <c r="EF338" s="695"/>
      <c r="EG338" s="695"/>
      <c r="EH338" s="695"/>
      <c r="EI338" s="695"/>
      <c r="EJ338" s="695"/>
      <c r="EK338" s="695"/>
      <c r="EL338" s="695"/>
      <c r="EM338" s="695"/>
      <c r="EN338" s="695"/>
      <c r="EO338" s="695"/>
      <c r="EP338" s="695"/>
      <c r="EQ338" s="695"/>
      <c r="ER338" s="695"/>
      <c r="ES338" s="695"/>
      <c r="ET338" s="695"/>
      <c r="EU338" s="695"/>
      <c r="EV338" s="695"/>
      <c r="EW338" s="695"/>
      <c r="EX338" s="695"/>
      <c r="EY338" s="695"/>
      <c r="EZ338" s="695"/>
      <c r="FA338" s="695"/>
      <c r="FB338" s="695"/>
      <c r="FC338" s="695"/>
      <c r="FD338" s="695"/>
      <c r="FE338" s="695"/>
      <c r="FF338" s="695"/>
      <c r="FG338" s="695"/>
      <c r="FH338" s="695"/>
      <c r="FI338" s="695"/>
      <c r="FJ338" s="695"/>
      <c r="FK338" s="695"/>
      <c r="FL338" s="695"/>
      <c r="FM338" s="695"/>
      <c r="FN338" s="695"/>
      <c r="FO338" s="695"/>
      <c r="FP338" s="695"/>
      <c r="FQ338" s="695"/>
      <c r="FR338" s="695"/>
      <c r="FS338" s="695"/>
      <c r="FT338" s="695"/>
      <c r="FU338" s="695"/>
      <c r="FV338" s="695"/>
      <c r="FW338" s="695"/>
      <c r="FX338" s="695"/>
      <c r="FY338" s="695"/>
      <c r="FZ338" s="695"/>
      <c r="GA338" s="695"/>
      <c r="GB338" s="695"/>
      <c r="GC338" s="695"/>
      <c r="GD338" s="695"/>
      <c r="GE338" s="695"/>
      <c r="GF338" s="695"/>
      <c r="GG338" s="695"/>
      <c r="GH338" s="695"/>
      <c r="GI338" s="695"/>
      <c r="GJ338" s="695"/>
      <c r="GK338" s="695"/>
      <c r="GL338" s="695"/>
      <c r="GM338" s="695"/>
      <c r="GN338" s="695"/>
    </row>
    <row r="339" spans="1:196" s="35" customFormat="1" ht="14.4">
      <c r="A339" s="695"/>
      <c r="B339" s="695"/>
      <c r="C339" s="693"/>
      <c r="D339" s="693"/>
      <c r="E339" s="693"/>
      <c r="F339" s="699"/>
      <c r="G339" s="695"/>
      <c r="H339" s="695"/>
      <c r="I339" s="695"/>
      <c r="J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c r="CI339" s="695"/>
      <c r="CJ339" s="695"/>
      <c r="CK339" s="695"/>
      <c r="CL339" s="695"/>
      <c r="CM339" s="695"/>
      <c r="CN339" s="695"/>
      <c r="CO339" s="695"/>
      <c r="CP339" s="695"/>
      <c r="CQ339" s="695"/>
      <c r="CR339" s="695"/>
      <c r="CS339" s="695"/>
      <c r="CT339" s="695"/>
      <c r="CU339" s="695"/>
      <c r="CV339" s="695"/>
      <c r="CW339" s="695"/>
      <c r="CX339" s="695"/>
      <c r="CY339" s="695"/>
      <c r="CZ339" s="695"/>
      <c r="DA339" s="695"/>
      <c r="DB339" s="695"/>
      <c r="DC339" s="695"/>
      <c r="DD339" s="695"/>
      <c r="DE339" s="695"/>
      <c r="DF339" s="695"/>
      <c r="DG339" s="695"/>
      <c r="DH339" s="695"/>
      <c r="DI339" s="695"/>
      <c r="DJ339" s="695"/>
      <c r="DK339" s="695"/>
      <c r="DL339" s="695"/>
      <c r="DM339" s="695"/>
      <c r="DN339" s="695"/>
      <c r="DO339" s="695"/>
      <c r="DP339" s="695"/>
      <c r="DQ339" s="695"/>
      <c r="DR339" s="695"/>
      <c r="DS339" s="695"/>
      <c r="DT339" s="695"/>
      <c r="DU339" s="695"/>
      <c r="DV339" s="695"/>
      <c r="DW339" s="695"/>
      <c r="DX339" s="695"/>
      <c r="DY339" s="695"/>
      <c r="DZ339" s="695"/>
      <c r="EA339" s="695"/>
      <c r="EB339" s="695"/>
      <c r="EC339" s="695"/>
      <c r="ED339" s="695"/>
      <c r="EE339" s="695"/>
      <c r="EF339" s="695"/>
      <c r="EG339" s="695"/>
      <c r="EH339" s="695"/>
      <c r="EI339" s="695"/>
      <c r="EJ339" s="695"/>
      <c r="EK339" s="695"/>
      <c r="EL339" s="695"/>
      <c r="EM339" s="695"/>
      <c r="EN339" s="695"/>
      <c r="EO339" s="695"/>
      <c r="EP339" s="695"/>
      <c r="EQ339" s="695"/>
      <c r="ER339" s="695"/>
      <c r="ES339" s="695"/>
      <c r="ET339" s="695"/>
      <c r="EU339" s="695"/>
      <c r="EV339" s="695"/>
      <c r="EW339" s="695"/>
      <c r="EX339" s="695"/>
      <c r="EY339" s="695"/>
      <c r="EZ339" s="695"/>
      <c r="FA339" s="695"/>
      <c r="FB339" s="695"/>
      <c r="FC339" s="695"/>
      <c r="FD339" s="695"/>
      <c r="FE339" s="695"/>
      <c r="FF339" s="695"/>
      <c r="FG339" s="695"/>
      <c r="FH339" s="695"/>
      <c r="FI339" s="695"/>
      <c r="FJ339" s="695"/>
      <c r="FK339" s="695"/>
      <c r="FL339" s="695"/>
      <c r="FM339" s="695"/>
      <c r="FN339" s="695"/>
      <c r="FO339" s="695"/>
      <c r="FP339" s="695"/>
      <c r="FQ339" s="695"/>
      <c r="FR339" s="695"/>
      <c r="FS339" s="695"/>
      <c r="FT339" s="695"/>
      <c r="FU339" s="695"/>
      <c r="FV339" s="695"/>
      <c r="FW339" s="695"/>
      <c r="FX339" s="695"/>
      <c r="FY339" s="695"/>
      <c r="FZ339" s="695"/>
      <c r="GA339" s="695"/>
      <c r="GB339" s="695"/>
      <c r="GC339" s="695"/>
      <c r="GD339" s="695"/>
      <c r="GE339" s="695"/>
      <c r="GF339" s="695"/>
      <c r="GG339" s="695"/>
      <c r="GH339" s="695"/>
      <c r="GI339" s="695"/>
      <c r="GJ339" s="695"/>
      <c r="GK339" s="695"/>
      <c r="GL339" s="695"/>
      <c r="GM339" s="695"/>
      <c r="GN339" s="695"/>
    </row>
    <row r="340" spans="1:196" s="35" customFormat="1" ht="14.4">
      <c r="A340" s="695"/>
      <c r="B340" s="695"/>
      <c r="C340" s="693"/>
      <c r="D340" s="693"/>
      <c r="E340" s="693"/>
      <c r="F340" s="699"/>
      <c r="G340" s="695"/>
      <c r="H340" s="695"/>
      <c r="I340" s="695"/>
      <c r="J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c r="CI340" s="695"/>
      <c r="CJ340" s="695"/>
      <c r="CK340" s="695"/>
      <c r="CL340" s="695"/>
      <c r="CM340" s="695"/>
      <c r="CN340" s="695"/>
      <c r="CO340" s="695"/>
      <c r="CP340" s="695"/>
      <c r="CQ340" s="695"/>
      <c r="CR340" s="695"/>
      <c r="CS340" s="695"/>
      <c r="CT340" s="695"/>
      <c r="CU340" s="695"/>
      <c r="CV340" s="695"/>
      <c r="CW340" s="695"/>
      <c r="CX340" s="695"/>
      <c r="CY340" s="695"/>
      <c r="CZ340" s="695"/>
      <c r="DA340" s="695"/>
      <c r="DB340" s="695"/>
      <c r="DC340" s="695"/>
      <c r="DD340" s="695"/>
      <c r="DE340" s="695"/>
      <c r="DF340" s="695"/>
      <c r="DG340" s="695"/>
      <c r="DH340" s="695"/>
      <c r="DI340" s="695"/>
      <c r="DJ340" s="695"/>
      <c r="DK340" s="695"/>
      <c r="DL340" s="695"/>
      <c r="DM340" s="695"/>
      <c r="DN340" s="695"/>
      <c r="DO340" s="695"/>
      <c r="DP340" s="695"/>
      <c r="DQ340" s="695"/>
      <c r="DR340" s="695"/>
      <c r="DS340" s="695"/>
      <c r="DT340" s="695"/>
      <c r="DU340" s="695"/>
      <c r="DV340" s="695"/>
      <c r="DW340" s="695"/>
      <c r="DX340" s="695"/>
      <c r="DY340" s="695"/>
      <c r="DZ340" s="695"/>
      <c r="EA340" s="695"/>
      <c r="EB340" s="695"/>
      <c r="EC340" s="695"/>
      <c r="ED340" s="695"/>
      <c r="EE340" s="695"/>
      <c r="EF340" s="695"/>
      <c r="EG340" s="695"/>
      <c r="EH340" s="695"/>
      <c r="EI340" s="695"/>
      <c r="EJ340" s="695"/>
      <c r="EK340" s="695"/>
      <c r="EL340" s="695"/>
      <c r="EM340" s="695"/>
      <c r="EN340" s="695"/>
      <c r="EO340" s="695"/>
      <c r="EP340" s="695"/>
      <c r="EQ340" s="695"/>
      <c r="ER340" s="695"/>
      <c r="ES340" s="695"/>
      <c r="ET340" s="695"/>
      <c r="EU340" s="695"/>
      <c r="EV340" s="695"/>
      <c r="EW340" s="695"/>
      <c r="EX340" s="695"/>
      <c r="EY340" s="695"/>
      <c r="EZ340" s="695"/>
      <c r="FA340" s="695"/>
      <c r="FB340" s="695"/>
      <c r="FC340" s="695"/>
      <c r="FD340" s="695"/>
      <c r="FE340" s="695"/>
      <c r="FF340" s="695"/>
      <c r="FG340" s="695"/>
      <c r="FH340" s="695"/>
      <c r="FI340" s="695"/>
      <c r="FJ340" s="695"/>
      <c r="FK340" s="695"/>
      <c r="FL340" s="695"/>
      <c r="FM340" s="695"/>
      <c r="FN340" s="695"/>
      <c r="FO340" s="695"/>
      <c r="FP340" s="695"/>
      <c r="FQ340" s="695"/>
      <c r="FR340" s="695"/>
      <c r="FS340" s="695"/>
      <c r="FT340" s="695"/>
      <c r="FU340" s="695"/>
      <c r="FV340" s="695"/>
      <c r="FW340" s="695"/>
      <c r="FX340" s="695"/>
      <c r="FY340" s="695"/>
      <c r="FZ340" s="695"/>
      <c r="GA340" s="695"/>
      <c r="GB340" s="695"/>
      <c r="GC340" s="695"/>
      <c r="GD340" s="695"/>
      <c r="GE340" s="695"/>
      <c r="GF340" s="695"/>
      <c r="GG340" s="695"/>
      <c r="GH340" s="695"/>
      <c r="GI340" s="695"/>
      <c r="GJ340" s="695"/>
      <c r="GK340" s="695"/>
      <c r="GL340" s="695"/>
      <c r="GM340" s="695"/>
      <c r="GN340" s="695"/>
    </row>
    <row r="341" spans="1:196" s="35" customFormat="1" ht="14.4">
      <c r="A341" s="695"/>
      <c r="B341" s="695"/>
      <c r="C341" s="693"/>
      <c r="D341" s="693"/>
      <c r="E341" s="693"/>
      <c r="F341" s="699"/>
      <c r="G341" s="695"/>
      <c r="H341" s="695"/>
      <c r="I341" s="695"/>
      <c r="J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c r="CI341" s="695"/>
      <c r="CJ341" s="695"/>
      <c r="CK341" s="695"/>
      <c r="CL341" s="695"/>
      <c r="CM341" s="695"/>
      <c r="CN341" s="695"/>
      <c r="CO341" s="695"/>
      <c r="CP341" s="695"/>
      <c r="CQ341" s="695"/>
      <c r="CR341" s="695"/>
      <c r="CS341" s="695"/>
      <c r="CT341" s="695"/>
      <c r="CU341" s="695"/>
      <c r="CV341" s="695"/>
      <c r="CW341" s="695"/>
      <c r="CX341" s="695"/>
      <c r="CY341" s="695"/>
      <c r="CZ341" s="695"/>
      <c r="DA341" s="695"/>
      <c r="DB341" s="695"/>
      <c r="DC341" s="695"/>
      <c r="DD341" s="695"/>
      <c r="DE341" s="695"/>
      <c r="DF341" s="695"/>
      <c r="DG341" s="695"/>
      <c r="DH341" s="695"/>
      <c r="DI341" s="695"/>
      <c r="DJ341" s="695"/>
      <c r="DK341" s="695"/>
      <c r="DL341" s="695"/>
      <c r="DM341" s="695"/>
      <c r="DN341" s="695"/>
      <c r="DO341" s="695"/>
      <c r="DP341" s="695"/>
      <c r="DQ341" s="695"/>
      <c r="DR341" s="695"/>
      <c r="DS341" s="695"/>
      <c r="DT341" s="695"/>
      <c r="DU341" s="695"/>
      <c r="DV341" s="695"/>
      <c r="DW341" s="695"/>
      <c r="DX341" s="695"/>
      <c r="DY341" s="695"/>
      <c r="DZ341" s="695"/>
      <c r="EA341" s="695"/>
      <c r="EB341" s="695"/>
      <c r="EC341" s="695"/>
      <c r="ED341" s="695"/>
      <c r="EE341" s="695"/>
      <c r="EF341" s="695"/>
      <c r="EG341" s="695"/>
      <c r="EH341" s="695"/>
      <c r="EI341" s="695"/>
      <c r="EJ341" s="695"/>
      <c r="EK341" s="695"/>
      <c r="EL341" s="695"/>
      <c r="EM341" s="695"/>
      <c r="EN341" s="695"/>
      <c r="EO341" s="695"/>
      <c r="EP341" s="695"/>
      <c r="EQ341" s="695"/>
      <c r="ER341" s="695"/>
      <c r="ES341" s="695"/>
      <c r="ET341" s="695"/>
      <c r="EU341" s="695"/>
      <c r="EV341" s="695"/>
      <c r="EW341" s="695"/>
      <c r="EX341" s="695"/>
      <c r="EY341" s="695"/>
      <c r="EZ341" s="695"/>
      <c r="FA341" s="695"/>
      <c r="FB341" s="695"/>
      <c r="FC341" s="695"/>
      <c r="FD341" s="695"/>
      <c r="FE341" s="695"/>
      <c r="FF341" s="695"/>
      <c r="FG341" s="695"/>
      <c r="FH341" s="695"/>
      <c r="FI341" s="695"/>
      <c r="FJ341" s="695"/>
      <c r="FK341" s="695"/>
      <c r="FL341" s="695"/>
      <c r="FM341" s="695"/>
      <c r="FN341" s="695"/>
      <c r="FO341" s="695"/>
      <c r="FP341" s="695"/>
      <c r="FQ341" s="695"/>
      <c r="FR341" s="695"/>
      <c r="FS341" s="695"/>
      <c r="FT341" s="695"/>
      <c r="FU341" s="695"/>
      <c r="FV341" s="695"/>
      <c r="FW341" s="695"/>
      <c r="FX341" s="695"/>
      <c r="FY341" s="695"/>
      <c r="FZ341" s="695"/>
      <c r="GA341" s="695"/>
      <c r="GB341" s="695"/>
      <c r="GC341" s="695"/>
      <c r="GD341" s="695"/>
      <c r="GE341" s="695"/>
      <c r="GF341" s="695"/>
      <c r="GG341" s="695"/>
      <c r="GH341" s="695"/>
      <c r="GI341" s="695"/>
      <c r="GJ341" s="695"/>
      <c r="GK341" s="695"/>
      <c r="GL341" s="695"/>
      <c r="GM341" s="695"/>
      <c r="GN341" s="695"/>
    </row>
    <row r="342" spans="1:196" s="35" customFormat="1" ht="14.4">
      <c r="A342" s="695"/>
      <c r="B342" s="695"/>
      <c r="C342" s="693"/>
      <c r="D342" s="693"/>
      <c r="E342" s="693"/>
      <c r="F342" s="699"/>
      <c r="G342" s="695"/>
      <c r="H342" s="695"/>
      <c r="I342" s="695"/>
      <c r="J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c r="CI342" s="695"/>
      <c r="CJ342" s="695"/>
      <c r="CK342" s="695"/>
      <c r="CL342" s="695"/>
      <c r="CM342" s="695"/>
      <c r="CN342" s="695"/>
      <c r="CO342" s="695"/>
      <c r="CP342" s="695"/>
      <c r="CQ342" s="695"/>
      <c r="CR342" s="695"/>
      <c r="CS342" s="695"/>
      <c r="CT342" s="695"/>
      <c r="CU342" s="695"/>
      <c r="CV342" s="695"/>
      <c r="CW342" s="695"/>
      <c r="CX342" s="695"/>
      <c r="CY342" s="695"/>
      <c r="CZ342" s="695"/>
      <c r="DA342" s="695"/>
      <c r="DB342" s="695"/>
      <c r="DC342" s="695"/>
      <c r="DD342" s="695"/>
      <c r="DE342" s="695"/>
      <c r="DF342" s="695"/>
      <c r="DG342" s="695"/>
      <c r="DH342" s="695"/>
      <c r="DI342" s="695"/>
      <c r="DJ342" s="695"/>
      <c r="DK342" s="695"/>
      <c r="DL342" s="695"/>
      <c r="DM342" s="695"/>
      <c r="DN342" s="695"/>
      <c r="DO342" s="695"/>
      <c r="DP342" s="695"/>
      <c r="DQ342" s="695"/>
      <c r="DR342" s="695"/>
      <c r="DS342" s="695"/>
      <c r="DT342" s="695"/>
      <c r="DU342" s="695"/>
      <c r="DV342" s="695"/>
      <c r="DW342" s="695"/>
      <c r="DX342" s="695"/>
      <c r="DY342" s="695"/>
      <c r="DZ342" s="695"/>
      <c r="EA342" s="695"/>
      <c r="EB342" s="695"/>
      <c r="EC342" s="695"/>
      <c r="ED342" s="695"/>
      <c r="EE342" s="695"/>
      <c r="EF342" s="695"/>
      <c r="EG342" s="695"/>
      <c r="EH342" s="695"/>
      <c r="EI342" s="695"/>
      <c r="EJ342" s="695"/>
      <c r="EK342" s="695"/>
      <c r="EL342" s="695"/>
      <c r="EM342" s="695"/>
      <c r="EN342" s="695"/>
      <c r="EO342" s="695"/>
      <c r="EP342" s="695"/>
      <c r="EQ342" s="695"/>
      <c r="ER342" s="695"/>
      <c r="ES342" s="695"/>
      <c r="ET342" s="695"/>
      <c r="EU342" s="695"/>
      <c r="EV342" s="695"/>
      <c r="EW342" s="695"/>
      <c r="EX342" s="695"/>
      <c r="EY342" s="695"/>
      <c r="EZ342" s="695"/>
      <c r="FA342" s="695"/>
      <c r="FB342" s="695"/>
      <c r="FC342" s="695"/>
      <c r="FD342" s="695"/>
      <c r="FE342" s="695"/>
      <c r="FF342" s="695"/>
      <c r="FG342" s="695"/>
      <c r="FH342" s="695"/>
      <c r="FI342" s="695"/>
      <c r="FJ342" s="695"/>
      <c r="FK342" s="695"/>
      <c r="FL342" s="695"/>
      <c r="FM342" s="695"/>
      <c r="FN342" s="695"/>
      <c r="FO342" s="695"/>
      <c r="FP342" s="695"/>
      <c r="FQ342" s="695"/>
      <c r="FR342" s="695"/>
      <c r="FS342" s="695"/>
      <c r="FT342" s="695"/>
      <c r="FU342" s="695"/>
      <c r="FV342" s="695"/>
      <c r="FW342" s="695"/>
      <c r="FX342" s="695"/>
      <c r="FY342" s="695"/>
      <c r="FZ342" s="695"/>
      <c r="GA342" s="695"/>
      <c r="GB342" s="695"/>
      <c r="GC342" s="695"/>
      <c r="GD342" s="695"/>
      <c r="GE342" s="695"/>
      <c r="GF342" s="695"/>
      <c r="GG342" s="695"/>
      <c r="GH342" s="695"/>
      <c r="GI342" s="695"/>
      <c r="GJ342" s="695"/>
      <c r="GK342" s="695"/>
      <c r="GL342" s="695"/>
      <c r="GM342" s="695"/>
      <c r="GN342" s="695"/>
    </row>
    <row r="343" spans="1:196" s="35" customFormat="1" ht="14.4">
      <c r="A343" s="695"/>
      <c r="B343" s="695"/>
      <c r="C343" s="693"/>
      <c r="D343" s="693"/>
      <c r="E343" s="693"/>
      <c r="F343" s="699"/>
      <c r="G343" s="695"/>
      <c r="H343" s="695"/>
      <c r="I343" s="695"/>
      <c r="J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c r="CI343" s="695"/>
      <c r="CJ343" s="695"/>
      <c r="CK343" s="695"/>
      <c r="CL343" s="695"/>
      <c r="CM343" s="695"/>
      <c r="CN343" s="695"/>
      <c r="CO343" s="695"/>
      <c r="CP343" s="695"/>
      <c r="CQ343" s="695"/>
      <c r="CR343" s="695"/>
      <c r="CS343" s="695"/>
      <c r="CT343" s="695"/>
      <c r="CU343" s="695"/>
      <c r="CV343" s="695"/>
      <c r="CW343" s="695"/>
      <c r="CX343" s="695"/>
      <c r="CY343" s="695"/>
      <c r="CZ343" s="695"/>
      <c r="DA343" s="695"/>
      <c r="DB343" s="695"/>
      <c r="DC343" s="695"/>
      <c r="DD343" s="695"/>
      <c r="DE343" s="695"/>
      <c r="DF343" s="695"/>
      <c r="DG343" s="695"/>
      <c r="DH343" s="695"/>
      <c r="DI343" s="695"/>
      <c r="DJ343" s="695"/>
      <c r="DK343" s="695"/>
      <c r="DL343" s="695"/>
      <c r="DM343" s="695"/>
      <c r="DN343" s="695"/>
      <c r="DO343" s="695"/>
      <c r="DP343" s="695"/>
      <c r="DQ343" s="695"/>
      <c r="DR343" s="695"/>
      <c r="DS343" s="695"/>
      <c r="DT343" s="695"/>
      <c r="DU343" s="695"/>
      <c r="DV343" s="695"/>
      <c r="DW343" s="695"/>
      <c r="DX343" s="695"/>
      <c r="DY343" s="695"/>
      <c r="DZ343" s="695"/>
      <c r="EA343" s="695"/>
      <c r="EB343" s="695"/>
      <c r="EC343" s="695"/>
      <c r="ED343" s="695"/>
      <c r="EE343" s="695"/>
      <c r="EF343" s="695"/>
      <c r="EG343" s="695"/>
      <c r="EH343" s="695"/>
      <c r="EI343" s="695"/>
      <c r="EJ343" s="695"/>
      <c r="EK343" s="695"/>
      <c r="EL343" s="695"/>
      <c r="EM343" s="695"/>
      <c r="EN343" s="695"/>
      <c r="EO343" s="695"/>
      <c r="EP343" s="695"/>
      <c r="EQ343" s="695"/>
      <c r="ER343" s="695"/>
      <c r="ES343" s="695"/>
      <c r="ET343" s="695"/>
      <c r="EU343" s="695"/>
      <c r="EV343" s="695"/>
      <c r="EW343" s="695"/>
      <c r="EX343" s="695"/>
      <c r="EY343" s="695"/>
      <c r="EZ343" s="695"/>
      <c r="FA343" s="695"/>
      <c r="FB343" s="695"/>
      <c r="FC343" s="695"/>
      <c r="FD343" s="695"/>
      <c r="FE343" s="695"/>
      <c r="FF343" s="695"/>
      <c r="FG343" s="695"/>
      <c r="FH343" s="695"/>
      <c r="FI343" s="695"/>
      <c r="FJ343" s="695"/>
      <c r="FK343" s="695"/>
      <c r="FL343" s="695"/>
      <c r="FM343" s="695"/>
      <c r="FN343" s="695"/>
      <c r="FO343" s="695"/>
      <c r="FP343" s="695"/>
      <c r="FQ343" s="695"/>
      <c r="FR343" s="695"/>
      <c r="FS343" s="695"/>
      <c r="FT343" s="695"/>
      <c r="FU343" s="695"/>
      <c r="FV343" s="695"/>
      <c r="FW343" s="695"/>
      <c r="FX343" s="695"/>
      <c r="FY343" s="695"/>
      <c r="FZ343" s="695"/>
      <c r="GA343" s="695"/>
      <c r="GB343" s="695"/>
      <c r="GC343" s="695"/>
      <c r="GD343" s="695"/>
      <c r="GE343" s="695"/>
      <c r="GF343" s="695"/>
      <c r="GG343" s="695"/>
      <c r="GH343" s="695"/>
      <c r="GI343" s="695"/>
      <c r="GJ343" s="695"/>
      <c r="GK343" s="695"/>
      <c r="GL343" s="695"/>
      <c r="GM343" s="695"/>
      <c r="GN343" s="695"/>
    </row>
    <row r="344" spans="1:196" s="35" customFormat="1" ht="14.4">
      <c r="A344" s="695"/>
      <c r="B344" s="695"/>
      <c r="C344" s="693"/>
      <c r="D344" s="693"/>
      <c r="E344" s="693"/>
      <c r="F344" s="699"/>
      <c r="G344" s="695"/>
      <c r="H344" s="695"/>
      <c r="I344" s="695"/>
      <c r="J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c r="CI344" s="695"/>
      <c r="CJ344" s="695"/>
      <c r="CK344" s="695"/>
      <c r="CL344" s="695"/>
      <c r="CM344" s="695"/>
      <c r="CN344" s="695"/>
      <c r="CO344" s="695"/>
      <c r="CP344" s="695"/>
      <c r="CQ344" s="695"/>
      <c r="CR344" s="695"/>
      <c r="CS344" s="695"/>
      <c r="CT344" s="695"/>
      <c r="CU344" s="695"/>
      <c r="CV344" s="695"/>
      <c r="CW344" s="695"/>
      <c r="CX344" s="695"/>
      <c r="CY344" s="695"/>
      <c r="CZ344" s="695"/>
      <c r="DA344" s="695"/>
      <c r="DB344" s="695"/>
      <c r="DC344" s="695"/>
      <c r="DD344" s="695"/>
      <c r="DE344" s="695"/>
      <c r="DF344" s="695"/>
      <c r="DG344" s="695"/>
      <c r="DH344" s="695"/>
      <c r="DI344" s="695"/>
      <c r="DJ344" s="695"/>
      <c r="DK344" s="695"/>
      <c r="DL344" s="695"/>
      <c r="DM344" s="695"/>
      <c r="DN344" s="695"/>
      <c r="DO344" s="695"/>
      <c r="DP344" s="695"/>
      <c r="DQ344" s="695"/>
      <c r="DR344" s="695"/>
      <c r="DS344" s="695"/>
      <c r="DT344" s="695"/>
      <c r="DU344" s="695"/>
      <c r="DV344" s="695"/>
      <c r="DW344" s="695"/>
      <c r="DX344" s="695"/>
      <c r="DY344" s="695"/>
      <c r="DZ344" s="695"/>
      <c r="EA344" s="695"/>
      <c r="EB344" s="695"/>
      <c r="EC344" s="695"/>
      <c r="ED344" s="695"/>
      <c r="EE344" s="695"/>
      <c r="EF344" s="695"/>
      <c r="EG344" s="695"/>
      <c r="EH344" s="695"/>
      <c r="EI344" s="695"/>
      <c r="EJ344" s="695"/>
      <c r="EK344" s="695"/>
      <c r="EL344" s="695"/>
      <c r="EM344" s="695"/>
      <c r="EN344" s="695"/>
      <c r="EO344" s="695"/>
      <c r="EP344" s="695"/>
      <c r="EQ344" s="695"/>
      <c r="ER344" s="695"/>
      <c r="ES344" s="695"/>
      <c r="ET344" s="695"/>
      <c r="EU344" s="695"/>
      <c r="EV344" s="695"/>
      <c r="EW344" s="695"/>
      <c r="EX344" s="695"/>
      <c r="EY344" s="695"/>
      <c r="EZ344" s="695"/>
      <c r="FA344" s="695"/>
      <c r="FB344" s="695"/>
      <c r="FC344" s="695"/>
      <c r="FD344" s="695"/>
      <c r="FE344" s="695"/>
      <c r="FF344" s="695"/>
      <c r="FG344" s="695"/>
      <c r="FH344" s="695"/>
      <c r="FI344" s="695"/>
      <c r="FJ344" s="695"/>
      <c r="FK344" s="695"/>
      <c r="FL344" s="695"/>
      <c r="FM344" s="695"/>
      <c r="FN344" s="695"/>
      <c r="FO344" s="695"/>
      <c r="FP344" s="695"/>
      <c r="FQ344" s="695"/>
      <c r="FR344" s="695"/>
      <c r="FS344" s="695"/>
      <c r="FT344" s="695"/>
      <c r="FU344" s="695"/>
      <c r="FV344" s="695"/>
      <c r="FW344" s="695"/>
      <c r="FX344" s="695"/>
      <c r="FY344" s="695"/>
      <c r="FZ344" s="695"/>
      <c r="GA344" s="695"/>
      <c r="GB344" s="695"/>
      <c r="GC344" s="695"/>
      <c r="GD344" s="695"/>
      <c r="GE344" s="695"/>
      <c r="GF344" s="695"/>
      <c r="GG344" s="695"/>
      <c r="GH344" s="695"/>
      <c r="GI344" s="695"/>
      <c r="GJ344" s="695"/>
      <c r="GK344" s="695"/>
      <c r="GL344" s="695"/>
      <c r="GM344" s="695"/>
      <c r="GN344" s="695"/>
    </row>
    <row r="345" spans="1:196" s="35" customFormat="1" ht="14.4">
      <c r="A345" s="695"/>
      <c r="B345" s="695"/>
      <c r="C345" s="693"/>
      <c r="D345" s="693"/>
      <c r="E345" s="693"/>
      <c r="F345" s="699"/>
      <c r="G345" s="695"/>
      <c r="H345" s="695"/>
      <c r="I345" s="695"/>
      <c r="J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c r="CI345" s="695"/>
      <c r="CJ345" s="695"/>
      <c r="CK345" s="695"/>
      <c r="CL345" s="695"/>
      <c r="CM345" s="695"/>
      <c r="CN345" s="695"/>
      <c r="CO345" s="695"/>
      <c r="CP345" s="695"/>
      <c r="CQ345" s="695"/>
      <c r="CR345" s="695"/>
      <c r="CS345" s="695"/>
      <c r="CT345" s="695"/>
      <c r="CU345" s="695"/>
      <c r="CV345" s="695"/>
      <c r="CW345" s="695"/>
      <c r="CX345" s="695"/>
      <c r="CY345" s="695"/>
      <c r="CZ345" s="695"/>
      <c r="DA345" s="695"/>
      <c r="DB345" s="695"/>
      <c r="DC345" s="695"/>
      <c r="DD345" s="695"/>
      <c r="DE345" s="695"/>
      <c r="DF345" s="695"/>
      <c r="DG345" s="695"/>
      <c r="DH345" s="695"/>
      <c r="DI345" s="695"/>
      <c r="DJ345" s="695"/>
      <c r="DK345" s="695"/>
      <c r="DL345" s="695"/>
      <c r="DM345" s="695"/>
      <c r="DN345" s="695"/>
      <c r="DO345" s="695"/>
      <c r="DP345" s="695"/>
      <c r="DQ345" s="695"/>
      <c r="DR345" s="695"/>
      <c r="DS345" s="695"/>
      <c r="DT345" s="695"/>
      <c r="DU345" s="695"/>
      <c r="DV345" s="695"/>
      <c r="DW345" s="695"/>
      <c r="DX345" s="695"/>
      <c r="DY345" s="695"/>
      <c r="DZ345" s="695"/>
      <c r="EA345" s="695"/>
      <c r="EB345" s="695"/>
      <c r="EC345" s="695"/>
      <c r="ED345" s="695"/>
      <c r="EE345" s="695"/>
      <c r="EF345" s="695"/>
      <c r="EG345" s="695"/>
      <c r="EH345" s="695"/>
      <c r="EI345" s="695"/>
      <c r="EJ345" s="695"/>
      <c r="EK345" s="695"/>
      <c r="EL345" s="695"/>
      <c r="EM345" s="695"/>
      <c r="EN345" s="695"/>
      <c r="EO345" s="695"/>
      <c r="EP345" s="695"/>
      <c r="EQ345" s="695"/>
      <c r="ER345" s="695"/>
      <c r="ES345" s="695"/>
      <c r="ET345" s="695"/>
      <c r="EU345" s="695"/>
      <c r="EV345" s="695"/>
      <c r="EW345" s="695"/>
      <c r="EX345" s="695"/>
      <c r="EY345" s="695"/>
      <c r="EZ345" s="695"/>
      <c r="FA345" s="695"/>
      <c r="FB345" s="695"/>
      <c r="FC345" s="695"/>
      <c r="FD345" s="695"/>
      <c r="FE345" s="695"/>
      <c r="FF345" s="695"/>
      <c r="FG345" s="695"/>
      <c r="FH345" s="695"/>
      <c r="FI345" s="695"/>
      <c r="FJ345" s="695"/>
      <c r="FK345" s="695"/>
      <c r="FL345" s="695"/>
      <c r="FM345" s="695"/>
      <c r="FN345" s="695"/>
      <c r="FO345" s="695"/>
      <c r="FP345" s="695"/>
      <c r="FQ345" s="695"/>
      <c r="FR345" s="695"/>
      <c r="FS345" s="695"/>
      <c r="FT345" s="695"/>
      <c r="FU345" s="695"/>
      <c r="FV345" s="695"/>
      <c r="FW345" s="695"/>
      <c r="FX345" s="695"/>
      <c r="FY345" s="695"/>
      <c r="FZ345" s="695"/>
      <c r="GA345" s="695"/>
      <c r="GB345" s="695"/>
      <c r="GC345" s="695"/>
      <c r="GD345" s="695"/>
      <c r="GE345" s="695"/>
      <c r="GF345" s="695"/>
      <c r="GG345" s="695"/>
      <c r="GH345" s="695"/>
      <c r="GI345" s="695"/>
      <c r="GJ345" s="695"/>
      <c r="GK345" s="695"/>
      <c r="GL345" s="695"/>
      <c r="GM345" s="695"/>
      <c r="GN345" s="695"/>
    </row>
    <row r="346" spans="1:196" s="35" customFormat="1" ht="14.4">
      <c r="A346" s="695"/>
      <c r="B346" s="695"/>
      <c r="C346" s="693"/>
      <c r="D346" s="693"/>
      <c r="E346" s="693"/>
      <c r="F346" s="699"/>
      <c r="G346" s="695"/>
      <c r="H346" s="695"/>
      <c r="I346" s="695"/>
      <c r="J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c r="CI346" s="695"/>
      <c r="CJ346" s="695"/>
      <c r="CK346" s="695"/>
      <c r="CL346" s="695"/>
      <c r="CM346" s="695"/>
      <c r="CN346" s="695"/>
      <c r="CO346" s="695"/>
      <c r="CP346" s="695"/>
      <c r="CQ346" s="695"/>
      <c r="CR346" s="695"/>
      <c r="CS346" s="695"/>
      <c r="CT346" s="695"/>
      <c r="CU346" s="695"/>
      <c r="CV346" s="695"/>
      <c r="CW346" s="695"/>
      <c r="CX346" s="695"/>
      <c r="CY346" s="695"/>
      <c r="CZ346" s="695"/>
      <c r="DA346" s="695"/>
      <c r="DB346" s="695"/>
      <c r="DC346" s="695"/>
      <c r="DD346" s="695"/>
      <c r="DE346" s="695"/>
      <c r="DF346" s="695"/>
      <c r="DG346" s="695"/>
      <c r="DH346" s="695"/>
      <c r="DI346" s="695"/>
      <c r="DJ346" s="695"/>
      <c r="DK346" s="695"/>
      <c r="DL346" s="695"/>
      <c r="DM346" s="695"/>
      <c r="DN346" s="695"/>
      <c r="DO346" s="695"/>
      <c r="DP346" s="695"/>
      <c r="DQ346" s="695"/>
      <c r="DR346" s="695"/>
      <c r="DS346" s="695"/>
      <c r="DT346" s="695"/>
      <c r="DU346" s="695"/>
      <c r="DV346" s="695"/>
      <c r="DW346" s="695"/>
      <c r="DX346" s="695"/>
      <c r="DY346" s="695"/>
      <c r="DZ346" s="695"/>
      <c r="EA346" s="695"/>
      <c r="EB346" s="695"/>
      <c r="EC346" s="695"/>
      <c r="ED346" s="695"/>
      <c r="EE346" s="695"/>
      <c r="EF346" s="695"/>
      <c r="EG346" s="695"/>
      <c r="EH346" s="695"/>
      <c r="EI346" s="695"/>
      <c r="EJ346" s="695"/>
      <c r="EK346" s="695"/>
      <c r="EL346" s="695"/>
      <c r="EM346" s="695"/>
      <c r="EN346" s="695"/>
      <c r="EO346" s="695"/>
      <c r="EP346" s="695"/>
      <c r="EQ346" s="695"/>
      <c r="ER346" s="695"/>
      <c r="ES346" s="695"/>
      <c r="ET346" s="695"/>
      <c r="EU346" s="695"/>
      <c r="EV346" s="695"/>
      <c r="EW346" s="695"/>
      <c r="EX346" s="695"/>
      <c r="EY346" s="695"/>
      <c r="EZ346" s="695"/>
      <c r="FA346" s="695"/>
      <c r="FB346" s="695"/>
      <c r="FC346" s="695"/>
      <c r="FD346" s="695"/>
      <c r="FE346" s="695"/>
      <c r="FF346" s="695"/>
      <c r="FG346" s="695"/>
      <c r="FH346" s="695"/>
      <c r="FI346" s="695"/>
      <c r="FJ346" s="695"/>
      <c r="FK346" s="695"/>
      <c r="FL346" s="695"/>
      <c r="FM346" s="695"/>
      <c r="FN346" s="695"/>
      <c r="FO346" s="695"/>
      <c r="FP346" s="695"/>
      <c r="FQ346" s="695"/>
      <c r="FR346" s="695"/>
      <c r="FS346" s="695"/>
      <c r="FT346" s="695"/>
      <c r="FU346" s="695"/>
      <c r="FV346" s="695"/>
      <c r="FW346" s="695"/>
      <c r="FX346" s="695"/>
      <c r="FY346" s="695"/>
      <c r="FZ346" s="695"/>
      <c r="GA346" s="695"/>
      <c r="GB346" s="695"/>
      <c r="GC346" s="695"/>
      <c r="GD346" s="695"/>
      <c r="GE346" s="695"/>
      <c r="GF346" s="695"/>
      <c r="GG346" s="695"/>
      <c r="GH346" s="695"/>
      <c r="GI346" s="695"/>
      <c r="GJ346" s="695"/>
      <c r="GK346" s="695"/>
      <c r="GL346" s="695"/>
      <c r="GM346" s="695"/>
      <c r="GN346" s="695"/>
    </row>
    <row r="347" spans="1:196" s="35" customFormat="1" ht="14.4">
      <c r="A347" s="695"/>
      <c r="B347" s="695"/>
      <c r="C347" s="693"/>
      <c r="D347" s="693"/>
      <c r="E347" s="693"/>
      <c r="F347" s="699"/>
      <c r="G347" s="695"/>
      <c r="H347" s="695"/>
      <c r="I347" s="695"/>
      <c r="J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c r="CI347" s="695"/>
      <c r="CJ347" s="695"/>
      <c r="CK347" s="695"/>
      <c r="CL347" s="695"/>
      <c r="CM347" s="695"/>
      <c r="CN347" s="695"/>
      <c r="CO347" s="695"/>
      <c r="CP347" s="695"/>
      <c r="CQ347" s="695"/>
      <c r="CR347" s="695"/>
      <c r="CS347" s="695"/>
      <c r="CT347" s="695"/>
      <c r="CU347" s="695"/>
      <c r="CV347" s="695"/>
      <c r="CW347" s="695"/>
      <c r="CX347" s="695"/>
      <c r="CY347" s="695"/>
      <c r="CZ347" s="695"/>
      <c r="DA347" s="695"/>
      <c r="DB347" s="695"/>
      <c r="DC347" s="695"/>
      <c r="DD347" s="695"/>
      <c r="DE347" s="695"/>
      <c r="DF347" s="695"/>
      <c r="DG347" s="695"/>
      <c r="DH347" s="695"/>
      <c r="DI347" s="695"/>
      <c r="DJ347" s="695"/>
      <c r="DK347" s="695"/>
      <c r="DL347" s="695"/>
      <c r="DM347" s="695"/>
      <c r="DN347" s="695"/>
      <c r="DO347" s="695"/>
      <c r="DP347" s="695"/>
      <c r="DQ347" s="695"/>
      <c r="DR347" s="695"/>
      <c r="DS347" s="695"/>
      <c r="DT347" s="695"/>
      <c r="DU347" s="695"/>
      <c r="DV347" s="695"/>
      <c r="DW347" s="695"/>
      <c r="DX347" s="695"/>
      <c r="DY347" s="695"/>
      <c r="DZ347" s="695"/>
      <c r="EA347" s="695"/>
      <c r="EB347" s="695"/>
      <c r="EC347" s="695"/>
      <c r="ED347" s="695"/>
      <c r="EE347" s="695"/>
      <c r="EF347" s="695"/>
      <c r="EG347" s="695"/>
      <c r="EH347" s="695"/>
      <c r="EI347" s="695"/>
      <c r="EJ347" s="695"/>
      <c r="EK347" s="695"/>
      <c r="EL347" s="695"/>
      <c r="EM347" s="695"/>
      <c r="EN347" s="695"/>
      <c r="EO347" s="695"/>
      <c r="EP347" s="695"/>
      <c r="EQ347" s="695"/>
      <c r="ER347" s="695"/>
      <c r="ES347" s="695"/>
      <c r="ET347" s="695"/>
      <c r="EU347" s="695"/>
      <c r="EV347" s="695"/>
      <c r="EW347" s="695"/>
      <c r="EX347" s="695"/>
      <c r="EY347" s="695"/>
      <c r="EZ347" s="695"/>
      <c r="FA347" s="695"/>
      <c r="FB347" s="695"/>
      <c r="FC347" s="695"/>
      <c r="FD347" s="695"/>
      <c r="FE347" s="695"/>
      <c r="FF347" s="695"/>
      <c r="FG347" s="695"/>
      <c r="FH347" s="695"/>
      <c r="FI347" s="695"/>
      <c r="FJ347" s="695"/>
      <c r="FK347" s="695"/>
      <c r="FL347" s="695"/>
      <c r="FM347" s="695"/>
      <c r="FN347" s="695"/>
      <c r="FO347" s="695"/>
      <c r="FP347" s="695"/>
      <c r="FQ347" s="695"/>
      <c r="FR347" s="695"/>
      <c r="FS347" s="695"/>
      <c r="FT347" s="695"/>
      <c r="FU347" s="695"/>
      <c r="FV347" s="695"/>
      <c r="FW347" s="695"/>
      <c r="FX347" s="695"/>
      <c r="FY347" s="695"/>
      <c r="FZ347" s="695"/>
      <c r="GA347" s="695"/>
      <c r="GB347" s="695"/>
      <c r="GC347" s="695"/>
      <c r="GD347" s="695"/>
      <c r="GE347" s="695"/>
      <c r="GF347" s="695"/>
      <c r="GG347" s="695"/>
      <c r="GH347" s="695"/>
      <c r="GI347" s="695"/>
      <c r="GJ347" s="695"/>
      <c r="GK347" s="695"/>
      <c r="GL347" s="695"/>
      <c r="GM347" s="695"/>
      <c r="GN347" s="695"/>
    </row>
    <row r="348" spans="1:196" s="35" customFormat="1" ht="14.4">
      <c r="A348" s="695"/>
      <c r="B348" s="695"/>
      <c r="C348" s="693"/>
      <c r="D348" s="693"/>
      <c r="E348" s="693"/>
      <c r="F348" s="699"/>
      <c r="G348" s="695"/>
      <c r="H348" s="695"/>
      <c r="I348" s="695"/>
      <c r="J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c r="CI348" s="695"/>
      <c r="CJ348" s="695"/>
      <c r="CK348" s="695"/>
      <c r="CL348" s="695"/>
      <c r="CM348" s="695"/>
      <c r="CN348" s="695"/>
      <c r="CO348" s="695"/>
      <c r="CP348" s="695"/>
      <c r="CQ348" s="695"/>
      <c r="CR348" s="695"/>
      <c r="CS348" s="695"/>
      <c r="CT348" s="695"/>
      <c r="CU348" s="695"/>
      <c r="CV348" s="695"/>
      <c r="CW348" s="695"/>
      <c r="CX348" s="695"/>
      <c r="CY348" s="695"/>
      <c r="CZ348" s="695"/>
      <c r="DA348" s="695"/>
      <c r="DB348" s="695"/>
      <c r="DC348" s="695"/>
      <c r="DD348" s="695"/>
      <c r="DE348" s="695"/>
      <c r="DF348" s="695"/>
      <c r="DG348" s="695"/>
      <c r="DH348" s="695"/>
      <c r="DI348" s="695"/>
      <c r="DJ348" s="695"/>
      <c r="DK348" s="695"/>
      <c r="DL348" s="695"/>
      <c r="DM348" s="695"/>
      <c r="DN348" s="695"/>
      <c r="DO348" s="695"/>
      <c r="DP348" s="695"/>
      <c r="DQ348" s="695"/>
      <c r="DR348" s="695"/>
      <c r="DS348" s="695"/>
      <c r="DT348" s="695"/>
      <c r="DU348" s="695"/>
      <c r="DV348" s="695"/>
      <c r="DW348" s="695"/>
      <c r="DX348" s="695"/>
      <c r="DY348" s="695"/>
      <c r="DZ348" s="695"/>
      <c r="EA348" s="695"/>
      <c r="EB348" s="695"/>
      <c r="EC348" s="695"/>
      <c r="ED348" s="695"/>
      <c r="EE348" s="695"/>
      <c r="EF348" s="695"/>
      <c r="EG348" s="695"/>
      <c r="EH348" s="695"/>
      <c r="EI348" s="695"/>
      <c r="EJ348" s="695"/>
      <c r="EK348" s="695"/>
      <c r="EL348" s="695"/>
      <c r="EM348" s="695"/>
      <c r="EN348" s="695"/>
      <c r="EO348" s="695"/>
      <c r="EP348" s="695"/>
      <c r="EQ348" s="695"/>
      <c r="ER348" s="695"/>
      <c r="ES348" s="695"/>
      <c r="ET348" s="695"/>
      <c r="EU348" s="695"/>
      <c r="EV348" s="695"/>
      <c r="EW348" s="695"/>
      <c r="EX348" s="695"/>
      <c r="EY348" s="695"/>
      <c r="EZ348" s="695"/>
      <c r="FA348" s="695"/>
      <c r="FB348" s="695"/>
      <c r="FC348" s="695"/>
      <c r="FD348" s="695"/>
      <c r="FE348" s="695"/>
      <c r="FF348" s="695"/>
      <c r="FG348" s="695"/>
      <c r="FH348" s="695"/>
      <c r="FI348" s="695"/>
      <c r="FJ348" s="695"/>
      <c r="FK348" s="695"/>
      <c r="FL348" s="695"/>
      <c r="FM348" s="695"/>
      <c r="FN348" s="695"/>
      <c r="FO348" s="695"/>
      <c r="FP348" s="695"/>
      <c r="FQ348" s="695"/>
      <c r="FR348" s="695"/>
      <c r="FS348" s="695"/>
      <c r="FT348" s="695"/>
      <c r="FU348" s="695"/>
      <c r="FV348" s="695"/>
      <c r="FW348" s="695"/>
      <c r="FX348" s="695"/>
      <c r="FY348" s="695"/>
      <c r="FZ348" s="695"/>
      <c r="GA348" s="695"/>
      <c r="GB348" s="695"/>
      <c r="GC348" s="695"/>
      <c r="GD348" s="695"/>
      <c r="GE348" s="695"/>
      <c r="GF348" s="695"/>
      <c r="GG348" s="695"/>
      <c r="GH348" s="695"/>
      <c r="GI348" s="695"/>
      <c r="GJ348" s="695"/>
      <c r="GK348" s="695"/>
      <c r="GL348" s="695"/>
      <c r="GM348" s="695"/>
      <c r="GN348" s="695"/>
    </row>
    <row r="349" spans="1:196" s="35" customFormat="1" ht="14.4">
      <c r="A349" s="695"/>
      <c r="B349" s="695"/>
      <c r="C349" s="693"/>
      <c r="D349" s="693"/>
      <c r="E349" s="693"/>
      <c r="F349" s="699"/>
      <c r="G349" s="695"/>
      <c r="H349" s="695"/>
      <c r="I349" s="695"/>
      <c r="J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c r="CI349" s="695"/>
      <c r="CJ349" s="695"/>
      <c r="CK349" s="695"/>
      <c r="CL349" s="695"/>
      <c r="CM349" s="695"/>
      <c r="CN349" s="695"/>
      <c r="CO349" s="695"/>
      <c r="CP349" s="695"/>
      <c r="CQ349" s="695"/>
      <c r="CR349" s="695"/>
      <c r="CS349" s="695"/>
      <c r="CT349" s="695"/>
      <c r="CU349" s="695"/>
      <c r="CV349" s="695"/>
      <c r="CW349" s="695"/>
      <c r="CX349" s="695"/>
      <c r="CY349" s="695"/>
      <c r="CZ349" s="695"/>
      <c r="DA349" s="695"/>
      <c r="DB349" s="695"/>
      <c r="DC349" s="695"/>
      <c r="DD349" s="695"/>
      <c r="DE349" s="695"/>
      <c r="DF349" s="695"/>
      <c r="DG349" s="695"/>
      <c r="DH349" s="695"/>
      <c r="DI349" s="695"/>
      <c r="DJ349" s="695"/>
      <c r="DK349" s="695"/>
      <c r="DL349" s="695"/>
      <c r="DM349" s="695"/>
      <c r="DN349" s="695"/>
      <c r="DO349" s="695"/>
      <c r="DP349" s="695"/>
      <c r="DQ349" s="695"/>
      <c r="DR349" s="695"/>
      <c r="DS349" s="695"/>
      <c r="DT349" s="695"/>
      <c r="DU349" s="695"/>
      <c r="DV349" s="695"/>
      <c r="DW349" s="695"/>
      <c r="DX349" s="695"/>
      <c r="DY349" s="695"/>
      <c r="DZ349" s="695"/>
      <c r="EA349" s="695"/>
      <c r="EB349" s="695"/>
      <c r="EC349" s="695"/>
      <c r="ED349" s="695"/>
      <c r="EE349" s="695"/>
      <c r="EF349" s="695"/>
      <c r="EG349" s="695"/>
      <c r="EH349" s="695"/>
      <c r="EI349" s="695"/>
      <c r="EJ349" s="695"/>
      <c r="EK349" s="695"/>
      <c r="EL349" s="695"/>
      <c r="EM349" s="695"/>
      <c r="EN349" s="695"/>
      <c r="EO349" s="695"/>
      <c r="EP349" s="695"/>
      <c r="EQ349" s="695"/>
      <c r="ER349" s="695"/>
      <c r="ES349" s="695"/>
      <c r="ET349" s="695"/>
      <c r="EU349" s="695"/>
      <c r="EV349" s="695"/>
      <c r="EW349" s="695"/>
      <c r="EX349" s="695"/>
      <c r="EY349" s="695"/>
      <c r="EZ349" s="695"/>
      <c r="FA349" s="695"/>
      <c r="FB349" s="695"/>
      <c r="FC349" s="695"/>
      <c r="FD349" s="695"/>
      <c r="FE349" s="695"/>
      <c r="FF349" s="695"/>
      <c r="FG349" s="695"/>
      <c r="FH349" s="695"/>
      <c r="FI349" s="695"/>
      <c r="FJ349" s="695"/>
      <c r="FK349" s="695"/>
      <c r="FL349" s="695"/>
      <c r="FM349" s="695"/>
      <c r="FN349" s="695"/>
      <c r="FO349" s="695"/>
      <c r="FP349" s="695"/>
      <c r="FQ349" s="695"/>
      <c r="FR349" s="695"/>
      <c r="FS349" s="695"/>
      <c r="FT349" s="695"/>
      <c r="FU349" s="695"/>
      <c r="FV349" s="695"/>
      <c r="FW349" s="695"/>
      <c r="FX349" s="695"/>
      <c r="FY349" s="695"/>
      <c r="FZ349" s="695"/>
      <c r="GA349" s="695"/>
      <c r="GB349" s="695"/>
      <c r="GC349" s="695"/>
      <c r="GD349" s="695"/>
      <c r="GE349" s="695"/>
      <c r="GF349" s="695"/>
      <c r="GG349" s="695"/>
      <c r="GH349" s="695"/>
      <c r="GI349" s="695"/>
      <c r="GJ349" s="695"/>
      <c r="GK349" s="695"/>
      <c r="GL349" s="695"/>
      <c r="GM349" s="695"/>
      <c r="GN349" s="695"/>
    </row>
    <row r="350" spans="1:196" s="35" customFormat="1" ht="14.4">
      <c r="A350" s="695"/>
      <c r="B350" s="695"/>
      <c r="C350" s="693"/>
      <c r="D350" s="693"/>
      <c r="E350" s="693"/>
      <c r="F350" s="699"/>
      <c r="G350" s="695"/>
      <c r="H350" s="695"/>
      <c r="I350" s="695"/>
      <c r="J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c r="CI350" s="695"/>
      <c r="CJ350" s="695"/>
      <c r="CK350" s="695"/>
      <c r="CL350" s="695"/>
      <c r="CM350" s="695"/>
      <c r="CN350" s="695"/>
      <c r="CO350" s="695"/>
      <c r="CP350" s="695"/>
      <c r="CQ350" s="695"/>
      <c r="CR350" s="695"/>
      <c r="CS350" s="695"/>
      <c r="CT350" s="695"/>
      <c r="CU350" s="695"/>
      <c r="CV350" s="695"/>
      <c r="CW350" s="695"/>
      <c r="CX350" s="695"/>
      <c r="CY350" s="695"/>
      <c r="CZ350" s="695"/>
      <c r="DA350" s="695"/>
      <c r="DB350" s="695"/>
      <c r="DC350" s="695"/>
      <c r="DD350" s="695"/>
      <c r="DE350" s="695"/>
      <c r="DF350" s="695"/>
      <c r="DG350" s="695"/>
      <c r="DH350" s="695"/>
      <c r="DI350" s="695"/>
      <c r="DJ350" s="695"/>
      <c r="DK350" s="695"/>
      <c r="DL350" s="695"/>
      <c r="DM350" s="695"/>
      <c r="DN350" s="695"/>
      <c r="DO350" s="695"/>
      <c r="DP350" s="695"/>
      <c r="DQ350" s="695"/>
      <c r="DR350" s="695"/>
      <c r="DS350" s="695"/>
      <c r="DT350" s="695"/>
      <c r="DU350" s="695"/>
      <c r="DV350" s="695"/>
      <c r="DW350" s="695"/>
      <c r="DX350" s="695"/>
      <c r="DY350" s="695"/>
      <c r="DZ350" s="695"/>
      <c r="EA350" s="695"/>
      <c r="EB350" s="695"/>
      <c r="EC350" s="695"/>
      <c r="ED350" s="695"/>
      <c r="EE350" s="695"/>
      <c r="EF350" s="695"/>
      <c r="EG350" s="695"/>
      <c r="EH350" s="695"/>
      <c r="EI350" s="695"/>
      <c r="EJ350" s="695"/>
      <c r="EK350" s="695"/>
      <c r="EL350" s="695"/>
      <c r="EM350" s="695"/>
      <c r="EN350" s="695"/>
      <c r="EO350" s="695"/>
      <c r="EP350" s="695"/>
      <c r="EQ350" s="695"/>
      <c r="ER350" s="695"/>
      <c r="ES350" s="695"/>
      <c r="ET350" s="695"/>
      <c r="EU350" s="695"/>
      <c r="EV350" s="695"/>
      <c r="EW350" s="695"/>
      <c r="EX350" s="695"/>
      <c r="EY350" s="695"/>
      <c r="EZ350" s="695"/>
      <c r="FA350" s="695"/>
      <c r="FB350" s="695"/>
      <c r="FC350" s="695"/>
      <c r="FD350" s="695"/>
      <c r="FE350" s="695"/>
      <c r="FF350" s="695"/>
      <c r="FG350" s="695"/>
      <c r="FH350" s="695"/>
      <c r="FI350" s="695"/>
      <c r="FJ350" s="695"/>
      <c r="FK350" s="695"/>
      <c r="FL350" s="695"/>
      <c r="FM350" s="695"/>
      <c r="FN350" s="695"/>
      <c r="FO350" s="695"/>
      <c r="FP350" s="695"/>
      <c r="FQ350" s="695"/>
      <c r="FR350" s="695"/>
      <c r="FS350" s="695"/>
      <c r="FT350" s="695"/>
      <c r="FU350" s="695"/>
      <c r="FV350" s="695"/>
      <c r="FW350" s="695"/>
      <c r="FX350" s="695"/>
      <c r="FY350" s="695"/>
      <c r="FZ350" s="695"/>
      <c r="GA350" s="695"/>
      <c r="GB350" s="695"/>
      <c r="GC350" s="695"/>
      <c r="GD350" s="695"/>
      <c r="GE350" s="695"/>
      <c r="GF350" s="695"/>
      <c r="GG350" s="695"/>
      <c r="GH350" s="695"/>
      <c r="GI350" s="695"/>
      <c r="GJ350" s="695"/>
      <c r="GK350" s="695"/>
      <c r="GL350" s="695"/>
      <c r="GM350" s="695"/>
      <c r="GN350" s="695"/>
    </row>
    <row r="351" spans="1:196" s="35" customFormat="1" ht="14.4">
      <c r="A351" s="695"/>
      <c r="B351" s="695"/>
      <c r="C351" s="693"/>
      <c r="D351" s="693"/>
      <c r="E351" s="693"/>
      <c r="F351" s="699"/>
      <c r="G351" s="695"/>
      <c r="H351" s="695"/>
      <c r="I351" s="695"/>
      <c r="J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c r="CI351" s="695"/>
      <c r="CJ351" s="695"/>
      <c r="CK351" s="695"/>
      <c r="CL351" s="695"/>
      <c r="CM351" s="695"/>
      <c r="CN351" s="695"/>
      <c r="CO351" s="695"/>
      <c r="CP351" s="695"/>
      <c r="CQ351" s="695"/>
      <c r="CR351" s="695"/>
      <c r="CS351" s="695"/>
      <c r="CT351" s="695"/>
      <c r="CU351" s="695"/>
      <c r="CV351" s="695"/>
      <c r="CW351" s="695"/>
      <c r="CX351" s="695"/>
      <c r="CY351" s="695"/>
      <c r="CZ351" s="695"/>
      <c r="DA351" s="695"/>
      <c r="DB351" s="695"/>
      <c r="DC351" s="695"/>
      <c r="DD351" s="695"/>
      <c r="DE351" s="695"/>
      <c r="DF351" s="695"/>
      <c r="DG351" s="695"/>
      <c r="DH351" s="695"/>
      <c r="DI351" s="695"/>
      <c r="DJ351" s="695"/>
      <c r="DK351" s="695"/>
      <c r="DL351" s="695"/>
      <c r="DM351" s="695"/>
      <c r="DN351" s="695"/>
      <c r="DO351" s="695"/>
      <c r="DP351" s="695"/>
      <c r="DQ351" s="695"/>
      <c r="DR351" s="695"/>
      <c r="DS351" s="695"/>
      <c r="DT351" s="695"/>
      <c r="DU351" s="695"/>
      <c r="DV351" s="695"/>
      <c r="DW351" s="695"/>
      <c r="DX351" s="695"/>
      <c r="DY351" s="695"/>
      <c r="DZ351" s="695"/>
      <c r="EA351" s="695"/>
      <c r="EB351" s="695"/>
      <c r="EC351" s="695"/>
      <c r="ED351" s="695"/>
      <c r="EE351" s="695"/>
      <c r="EF351" s="695"/>
      <c r="EG351" s="695"/>
      <c r="EH351" s="695"/>
      <c r="EI351" s="695"/>
      <c r="EJ351" s="695"/>
      <c r="EK351" s="695"/>
      <c r="EL351" s="695"/>
      <c r="EM351" s="695"/>
      <c r="EN351" s="695"/>
      <c r="EO351" s="695"/>
      <c r="EP351" s="695"/>
      <c r="EQ351" s="695"/>
      <c r="ER351" s="695"/>
      <c r="ES351" s="695"/>
      <c r="ET351" s="695"/>
      <c r="EU351" s="695"/>
      <c r="EV351" s="695"/>
      <c r="EW351" s="695"/>
      <c r="EX351" s="695"/>
      <c r="EY351" s="695"/>
      <c r="EZ351" s="695"/>
      <c r="FA351" s="695"/>
      <c r="FB351" s="695"/>
      <c r="FC351" s="695"/>
      <c r="FD351" s="695"/>
      <c r="FE351" s="695"/>
      <c r="FF351" s="695"/>
      <c r="FG351" s="695"/>
      <c r="FH351" s="695"/>
      <c r="FI351" s="695"/>
      <c r="FJ351" s="695"/>
      <c r="FK351" s="695"/>
      <c r="FL351" s="695"/>
      <c r="FM351" s="695"/>
      <c r="FN351" s="695"/>
      <c r="FO351" s="695"/>
      <c r="FP351" s="695"/>
      <c r="FQ351" s="695"/>
      <c r="FR351" s="695"/>
      <c r="FS351" s="695"/>
      <c r="FT351" s="695"/>
      <c r="FU351" s="695"/>
      <c r="FV351" s="695"/>
      <c r="FW351" s="695"/>
      <c r="FX351" s="695"/>
      <c r="FY351" s="695"/>
      <c r="FZ351" s="695"/>
      <c r="GA351" s="695"/>
      <c r="GB351" s="695"/>
      <c r="GC351" s="695"/>
      <c r="GD351" s="695"/>
      <c r="GE351" s="695"/>
      <c r="GF351" s="695"/>
      <c r="GG351" s="695"/>
      <c r="GH351" s="695"/>
      <c r="GI351" s="695"/>
      <c r="GJ351" s="695"/>
      <c r="GK351" s="695"/>
      <c r="GL351" s="695"/>
      <c r="GM351" s="695"/>
      <c r="GN351" s="695"/>
    </row>
    <row r="352" spans="1:196" s="35" customFormat="1" ht="14.4">
      <c r="A352" s="695"/>
      <c r="B352" s="695"/>
      <c r="C352" s="693"/>
      <c r="D352" s="693"/>
      <c r="E352" s="693"/>
      <c r="F352" s="699"/>
      <c r="G352" s="695"/>
      <c r="H352" s="695"/>
      <c r="I352" s="695"/>
      <c r="J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c r="CI352" s="695"/>
      <c r="CJ352" s="695"/>
      <c r="CK352" s="695"/>
      <c r="CL352" s="695"/>
      <c r="CM352" s="695"/>
      <c r="CN352" s="695"/>
      <c r="CO352" s="695"/>
      <c r="CP352" s="695"/>
      <c r="CQ352" s="695"/>
      <c r="CR352" s="695"/>
      <c r="CS352" s="695"/>
      <c r="CT352" s="695"/>
      <c r="CU352" s="695"/>
      <c r="CV352" s="695"/>
      <c r="CW352" s="695"/>
      <c r="CX352" s="695"/>
      <c r="CY352" s="695"/>
      <c r="CZ352" s="695"/>
      <c r="DA352" s="695"/>
      <c r="DB352" s="695"/>
      <c r="DC352" s="695"/>
      <c r="DD352" s="695"/>
      <c r="DE352" s="695"/>
      <c r="DF352" s="695"/>
      <c r="DG352" s="695"/>
      <c r="DH352" s="695"/>
      <c r="DI352" s="695"/>
      <c r="DJ352" s="695"/>
      <c r="DK352" s="695"/>
      <c r="DL352" s="695"/>
      <c r="DM352" s="695"/>
      <c r="DN352" s="695"/>
      <c r="DO352" s="695"/>
      <c r="DP352" s="695"/>
      <c r="DQ352" s="695"/>
      <c r="DR352" s="695"/>
      <c r="DS352" s="695"/>
      <c r="DT352" s="695"/>
      <c r="DU352" s="695"/>
      <c r="DV352" s="695"/>
      <c r="DW352" s="695"/>
      <c r="DX352" s="695"/>
      <c r="DY352" s="695"/>
      <c r="DZ352" s="695"/>
      <c r="EA352" s="695"/>
      <c r="EB352" s="695"/>
      <c r="EC352" s="695"/>
      <c r="ED352" s="695"/>
      <c r="EE352" s="695"/>
      <c r="EF352" s="695"/>
      <c r="EG352" s="695"/>
      <c r="EH352" s="695"/>
      <c r="EI352" s="695"/>
      <c r="EJ352" s="695"/>
      <c r="EK352" s="695"/>
      <c r="EL352" s="695"/>
      <c r="EM352" s="695"/>
      <c r="EN352" s="695"/>
      <c r="EO352" s="695"/>
      <c r="EP352" s="695"/>
      <c r="EQ352" s="695"/>
      <c r="ER352" s="695"/>
      <c r="ES352" s="695"/>
      <c r="ET352" s="695"/>
      <c r="EU352" s="695"/>
      <c r="EV352" s="695"/>
      <c r="EW352" s="695"/>
      <c r="EX352" s="695"/>
      <c r="EY352" s="695"/>
      <c r="EZ352" s="695"/>
      <c r="FA352" s="695"/>
      <c r="FB352" s="695"/>
      <c r="FC352" s="695"/>
      <c r="FD352" s="695"/>
      <c r="FE352" s="695"/>
      <c r="FF352" s="695"/>
      <c r="FG352" s="695"/>
      <c r="FH352" s="695"/>
      <c r="FI352" s="695"/>
      <c r="FJ352" s="695"/>
      <c r="FK352" s="695"/>
      <c r="FL352" s="695"/>
      <c r="FM352" s="695"/>
      <c r="FN352" s="695"/>
      <c r="FO352" s="695"/>
      <c r="FP352" s="695"/>
      <c r="FQ352" s="695"/>
      <c r="FR352" s="695"/>
      <c r="FS352" s="695"/>
      <c r="FT352" s="695"/>
      <c r="FU352" s="695"/>
      <c r="FV352" s="695"/>
      <c r="FW352" s="695"/>
      <c r="FX352" s="695"/>
      <c r="FY352" s="695"/>
      <c r="FZ352" s="695"/>
      <c r="GA352" s="695"/>
      <c r="GB352" s="695"/>
      <c r="GC352" s="695"/>
      <c r="GD352" s="695"/>
      <c r="GE352" s="695"/>
      <c r="GF352" s="695"/>
      <c r="GG352" s="695"/>
      <c r="GH352" s="695"/>
      <c r="GI352" s="695"/>
      <c r="GJ352" s="695"/>
      <c r="GK352" s="695"/>
      <c r="GL352" s="695"/>
      <c r="GM352" s="695"/>
      <c r="GN352" s="695"/>
    </row>
    <row r="353" spans="1:196" s="35" customFormat="1" ht="14.4">
      <c r="A353" s="695"/>
      <c r="B353" s="695"/>
      <c r="C353" s="693"/>
      <c r="D353" s="693"/>
      <c r="E353" s="693"/>
      <c r="F353" s="699"/>
      <c r="G353" s="695"/>
      <c r="H353" s="695"/>
      <c r="I353" s="695"/>
      <c r="J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c r="CI353" s="695"/>
      <c r="CJ353" s="695"/>
      <c r="CK353" s="695"/>
      <c r="CL353" s="695"/>
      <c r="CM353" s="695"/>
      <c r="CN353" s="695"/>
      <c r="CO353" s="695"/>
      <c r="CP353" s="695"/>
      <c r="CQ353" s="695"/>
      <c r="CR353" s="695"/>
      <c r="CS353" s="695"/>
      <c r="CT353" s="695"/>
      <c r="CU353" s="695"/>
      <c r="CV353" s="695"/>
      <c r="CW353" s="695"/>
      <c r="CX353" s="695"/>
      <c r="CY353" s="695"/>
      <c r="CZ353" s="695"/>
      <c r="DA353" s="695"/>
      <c r="DB353" s="695"/>
      <c r="DC353" s="695"/>
      <c r="DD353" s="695"/>
      <c r="DE353" s="695"/>
      <c r="DF353" s="695"/>
      <c r="DG353" s="695"/>
      <c r="DH353" s="695"/>
      <c r="DI353" s="695"/>
      <c r="DJ353" s="695"/>
      <c r="DK353" s="695"/>
      <c r="DL353" s="695"/>
      <c r="DM353" s="695"/>
      <c r="DN353" s="695"/>
      <c r="DO353" s="695"/>
      <c r="DP353" s="695"/>
      <c r="DQ353" s="695"/>
      <c r="DR353" s="695"/>
      <c r="DS353" s="695"/>
      <c r="DT353" s="695"/>
      <c r="DU353" s="695"/>
      <c r="DV353" s="695"/>
      <c r="DW353" s="695"/>
      <c r="DX353" s="695"/>
      <c r="DY353" s="695"/>
      <c r="DZ353" s="695"/>
      <c r="EA353" s="695"/>
      <c r="EB353" s="695"/>
      <c r="EC353" s="695"/>
      <c r="ED353" s="695"/>
      <c r="EE353" s="695"/>
      <c r="EF353" s="695"/>
      <c r="EG353" s="695"/>
      <c r="EH353" s="695"/>
      <c r="EI353" s="695"/>
      <c r="EJ353" s="695"/>
      <c r="EK353" s="695"/>
      <c r="EL353" s="695"/>
      <c r="EM353" s="695"/>
      <c r="EN353" s="695"/>
      <c r="EO353" s="695"/>
      <c r="EP353" s="695"/>
      <c r="EQ353" s="695"/>
      <c r="ER353" s="695"/>
      <c r="ES353" s="695"/>
      <c r="ET353" s="695"/>
      <c r="EU353" s="695"/>
      <c r="EV353" s="695"/>
      <c r="EW353" s="695"/>
      <c r="EX353" s="695"/>
      <c r="EY353" s="695"/>
      <c r="EZ353" s="695"/>
      <c r="FA353" s="695"/>
      <c r="FB353" s="695"/>
      <c r="FC353" s="695"/>
      <c r="FD353" s="695"/>
      <c r="FE353" s="695"/>
      <c r="FF353" s="695"/>
      <c r="FG353" s="695"/>
      <c r="FH353" s="695"/>
      <c r="FI353" s="695"/>
      <c r="FJ353" s="695"/>
      <c r="FK353" s="695"/>
      <c r="FL353" s="695"/>
      <c r="FM353" s="695"/>
      <c r="FN353" s="695"/>
      <c r="FO353" s="695"/>
      <c r="FP353" s="695"/>
      <c r="FQ353" s="695"/>
      <c r="FR353" s="695"/>
      <c r="FS353" s="695"/>
      <c r="FT353" s="695"/>
      <c r="FU353" s="695"/>
      <c r="FV353" s="695"/>
      <c r="FW353" s="695"/>
      <c r="FX353" s="695"/>
      <c r="FY353" s="695"/>
      <c r="FZ353" s="695"/>
      <c r="GA353" s="695"/>
      <c r="GB353" s="695"/>
      <c r="GC353" s="695"/>
      <c r="GD353" s="695"/>
      <c r="GE353" s="695"/>
      <c r="GF353" s="695"/>
      <c r="GG353" s="695"/>
      <c r="GH353" s="695"/>
      <c r="GI353" s="695"/>
      <c r="GJ353" s="695"/>
      <c r="GK353" s="695"/>
      <c r="GL353" s="695"/>
      <c r="GM353" s="695"/>
      <c r="GN353" s="695"/>
    </row>
    <row r="354" spans="1:196" s="35" customFormat="1" ht="14.4">
      <c r="A354" s="695"/>
      <c r="B354" s="695"/>
      <c r="C354" s="693"/>
      <c r="D354" s="693"/>
      <c r="E354" s="693"/>
      <c r="F354" s="699"/>
      <c r="G354" s="695"/>
      <c r="H354" s="695"/>
      <c r="I354" s="695"/>
      <c r="J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c r="CI354" s="695"/>
      <c r="CJ354" s="695"/>
      <c r="CK354" s="695"/>
      <c r="CL354" s="695"/>
      <c r="CM354" s="695"/>
      <c r="CN354" s="695"/>
      <c r="CO354" s="695"/>
      <c r="CP354" s="695"/>
      <c r="CQ354" s="695"/>
      <c r="CR354" s="695"/>
      <c r="CS354" s="695"/>
      <c r="CT354" s="695"/>
      <c r="CU354" s="695"/>
      <c r="CV354" s="695"/>
      <c r="CW354" s="695"/>
      <c r="CX354" s="695"/>
      <c r="CY354" s="695"/>
      <c r="CZ354" s="695"/>
      <c r="DA354" s="695"/>
      <c r="DB354" s="695"/>
      <c r="DC354" s="695"/>
      <c r="DD354" s="695"/>
      <c r="DE354" s="695"/>
      <c r="DF354" s="695"/>
      <c r="DG354" s="695"/>
      <c r="DH354" s="695"/>
      <c r="DI354" s="695"/>
      <c r="DJ354" s="695"/>
      <c r="DK354" s="695"/>
      <c r="DL354" s="695"/>
      <c r="DM354" s="695"/>
      <c r="DN354" s="695"/>
      <c r="DO354" s="695"/>
      <c r="DP354" s="695"/>
      <c r="DQ354" s="695"/>
      <c r="DR354" s="695"/>
      <c r="DS354" s="695"/>
      <c r="DT354" s="695"/>
      <c r="DU354" s="695"/>
      <c r="DV354" s="695"/>
      <c r="DW354" s="695"/>
      <c r="DX354" s="695"/>
      <c r="DY354" s="695"/>
      <c r="DZ354" s="695"/>
      <c r="EA354" s="695"/>
      <c r="EB354" s="695"/>
      <c r="EC354" s="695"/>
      <c r="ED354" s="695"/>
      <c r="EE354" s="695"/>
      <c r="EF354" s="695"/>
      <c r="EG354" s="695"/>
      <c r="EH354" s="695"/>
      <c r="EI354" s="695"/>
      <c r="EJ354" s="695"/>
      <c r="EK354" s="695"/>
      <c r="EL354" s="695"/>
      <c r="EM354" s="695"/>
      <c r="EN354" s="695"/>
      <c r="EO354" s="695"/>
      <c r="EP354" s="695"/>
      <c r="EQ354" s="695"/>
      <c r="ER354" s="695"/>
      <c r="ES354" s="695"/>
      <c r="ET354" s="695"/>
      <c r="EU354" s="695"/>
      <c r="EV354" s="695"/>
      <c r="EW354" s="695"/>
      <c r="EX354" s="695"/>
      <c r="EY354" s="695"/>
      <c r="EZ354" s="695"/>
      <c r="FA354" s="695"/>
      <c r="FB354" s="695"/>
      <c r="FC354" s="695"/>
      <c r="FD354" s="695"/>
      <c r="FE354" s="695"/>
      <c r="FF354" s="695"/>
      <c r="FG354" s="695"/>
      <c r="FH354" s="695"/>
      <c r="FI354" s="695"/>
      <c r="FJ354" s="695"/>
      <c r="FK354" s="695"/>
      <c r="FL354" s="695"/>
      <c r="FM354" s="695"/>
      <c r="FN354" s="695"/>
      <c r="FO354" s="695"/>
      <c r="FP354" s="695"/>
      <c r="FQ354" s="695"/>
      <c r="FR354" s="695"/>
      <c r="FS354" s="695"/>
      <c r="FT354" s="695"/>
      <c r="FU354" s="695"/>
      <c r="FV354" s="695"/>
      <c r="FW354" s="695"/>
      <c r="FX354" s="695"/>
      <c r="FY354" s="695"/>
      <c r="FZ354" s="695"/>
      <c r="GA354" s="695"/>
      <c r="GB354" s="695"/>
      <c r="GC354" s="695"/>
      <c r="GD354" s="695"/>
      <c r="GE354" s="695"/>
      <c r="GF354" s="695"/>
      <c r="GG354" s="695"/>
      <c r="GH354" s="695"/>
      <c r="GI354" s="695"/>
      <c r="GJ354" s="695"/>
      <c r="GK354" s="695"/>
      <c r="GL354" s="695"/>
      <c r="GM354" s="695"/>
      <c r="GN354" s="695"/>
    </row>
    <row r="355" spans="1:196" s="35" customFormat="1" ht="14.4">
      <c r="A355" s="695"/>
      <c r="B355" s="695"/>
      <c r="C355" s="693"/>
      <c r="D355" s="693"/>
      <c r="E355" s="693"/>
      <c r="F355" s="699"/>
      <c r="G355" s="695"/>
      <c r="H355" s="695"/>
      <c r="I355" s="695"/>
      <c r="J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c r="CI355" s="695"/>
      <c r="CJ355" s="695"/>
      <c r="CK355" s="695"/>
      <c r="CL355" s="695"/>
      <c r="CM355" s="695"/>
      <c r="CN355" s="695"/>
      <c r="CO355" s="695"/>
      <c r="CP355" s="695"/>
      <c r="CQ355" s="695"/>
      <c r="CR355" s="695"/>
      <c r="CS355" s="695"/>
      <c r="CT355" s="695"/>
      <c r="CU355" s="695"/>
      <c r="CV355" s="695"/>
      <c r="CW355" s="695"/>
      <c r="CX355" s="695"/>
      <c r="CY355" s="695"/>
      <c r="CZ355" s="695"/>
      <c r="DA355" s="695"/>
      <c r="DB355" s="695"/>
      <c r="DC355" s="695"/>
      <c r="DD355" s="695"/>
      <c r="DE355" s="695"/>
      <c r="DF355" s="695"/>
      <c r="DG355" s="695"/>
      <c r="DH355" s="695"/>
      <c r="DI355" s="695"/>
      <c r="DJ355" s="695"/>
      <c r="DK355" s="695"/>
      <c r="DL355" s="695"/>
      <c r="DM355" s="695"/>
      <c r="DN355" s="695"/>
      <c r="DO355" s="695"/>
      <c r="DP355" s="695"/>
      <c r="DQ355" s="695"/>
      <c r="DR355" s="695"/>
      <c r="DS355" s="695"/>
      <c r="DT355" s="695"/>
      <c r="DU355" s="695"/>
      <c r="DV355" s="695"/>
      <c r="DW355" s="695"/>
      <c r="DX355" s="695"/>
      <c r="DY355" s="695"/>
      <c r="DZ355" s="695"/>
      <c r="EA355" s="695"/>
      <c r="EB355" s="695"/>
      <c r="EC355" s="695"/>
      <c r="ED355" s="695"/>
      <c r="EE355" s="695"/>
      <c r="EF355" s="695"/>
      <c r="EG355" s="695"/>
      <c r="EH355" s="695"/>
      <c r="EI355" s="695"/>
      <c r="EJ355" s="695"/>
      <c r="EK355" s="695"/>
      <c r="EL355" s="695"/>
      <c r="EM355" s="695"/>
      <c r="EN355" s="695"/>
      <c r="EO355" s="695"/>
      <c r="EP355" s="695"/>
      <c r="EQ355" s="695"/>
      <c r="ER355" s="695"/>
      <c r="ES355" s="695"/>
      <c r="ET355" s="695"/>
      <c r="EU355" s="695"/>
      <c r="EV355" s="695"/>
      <c r="EW355" s="695"/>
      <c r="EX355" s="695"/>
      <c r="EY355" s="695"/>
      <c r="EZ355" s="695"/>
      <c r="FA355" s="695"/>
      <c r="FB355" s="695"/>
      <c r="FC355" s="695"/>
      <c r="FD355" s="695"/>
      <c r="FE355" s="695"/>
      <c r="FF355" s="695"/>
      <c r="FG355" s="695"/>
      <c r="FH355" s="695"/>
      <c r="FI355" s="695"/>
      <c r="FJ355" s="695"/>
      <c r="FK355" s="695"/>
      <c r="FL355" s="695"/>
      <c r="FM355" s="695"/>
      <c r="FN355" s="695"/>
      <c r="FO355" s="695"/>
      <c r="FP355" s="695"/>
      <c r="FQ355" s="695"/>
      <c r="FR355" s="695"/>
      <c r="FS355" s="695"/>
      <c r="FT355" s="695"/>
      <c r="FU355" s="695"/>
      <c r="FV355" s="695"/>
      <c r="FW355" s="695"/>
      <c r="FX355" s="695"/>
      <c r="FY355" s="695"/>
      <c r="FZ355" s="695"/>
      <c r="GA355" s="695"/>
      <c r="GB355" s="695"/>
      <c r="GC355" s="695"/>
      <c r="GD355" s="695"/>
      <c r="GE355" s="695"/>
      <c r="GF355" s="695"/>
      <c r="GG355" s="695"/>
      <c r="GH355" s="695"/>
      <c r="GI355" s="695"/>
      <c r="GJ355" s="695"/>
      <c r="GK355" s="695"/>
      <c r="GL355" s="695"/>
      <c r="GM355" s="695"/>
      <c r="GN355" s="695"/>
    </row>
    <row r="356" spans="1:196" s="35" customFormat="1" ht="14.4">
      <c r="A356" s="695"/>
      <c r="B356" s="695"/>
      <c r="C356" s="693"/>
      <c r="D356" s="693"/>
      <c r="E356" s="693"/>
      <c r="F356" s="699"/>
      <c r="G356" s="695"/>
      <c r="H356" s="695"/>
      <c r="I356" s="695"/>
      <c r="J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c r="CI356" s="695"/>
      <c r="CJ356" s="695"/>
      <c r="CK356" s="695"/>
      <c r="CL356" s="695"/>
      <c r="CM356" s="695"/>
      <c r="CN356" s="695"/>
      <c r="CO356" s="695"/>
      <c r="CP356" s="695"/>
      <c r="CQ356" s="695"/>
      <c r="CR356" s="695"/>
      <c r="CS356" s="695"/>
      <c r="CT356" s="695"/>
      <c r="CU356" s="695"/>
      <c r="CV356" s="695"/>
      <c r="CW356" s="695"/>
      <c r="CX356" s="695"/>
      <c r="CY356" s="695"/>
      <c r="CZ356" s="695"/>
      <c r="DA356" s="695"/>
      <c r="DB356" s="695"/>
      <c r="DC356" s="695"/>
      <c r="DD356" s="695"/>
      <c r="DE356" s="695"/>
      <c r="DF356" s="695"/>
      <c r="DG356" s="695"/>
      <c r="DH356" s="695"/>
      <c r="DI356" s="695"/>
      <c r="DJ356" s="695"/>
      <c r="DK356" s="695"/>
      <c r="DL356" s="695"/>
      <c r="DM356" s="695"/>
      <c r="DN356" s="695"/>
      <c r="DO356" s="695"/>
      <c r="DP356" s="695"/>
      <c r="DQ356" s="695"/>
      <c r="DR356" s="695"/>
      <c r="DS356" s="695"/>
      <c r="DT356" s="695"/>
      <c r="DU356" s="695"/>
      <c r="DV356" s="695"/>
      <c r="DW356" s="695"/>
      <c r="DX356" s="695"/>
      <c r="DY356" s="695"/>
      <c r="DZ356" s="695"/>
      <c r="EA356" s="695"/>
      <c r="EB356" s="695"/>
      <c r="EC356" s="695"/>
      <c r="ED356" s="695"/>
      <c r="EE356" s="695"/>
      <c r="EF356" s="695"/>
      <c r="EG356" s="695"/>
      <c r="EH356" s="695"/>
      <c r="EI356" s="695"/>
      <c r="EJ356" s="695"/>
      <c r="EK356" s="695"/>
      <c r="EL356" s="695"/>
      <c r="EM356" s="695"/>
      <c r="EN356" s="695"/>
      <c r="EO356" s="695"/>
      <c r="EP356" s="695"/>
      <c r="EQ356" s="695"/>
      <c r="ER356" s="695"/>
      <c r="ES356" s="695"/>
      <c r="ET356" s="695"/>
      <c r="EU356" s="695"/>
      <c r="EV356" s="695"/>
      <c r="EW356" s="695"/>
      <c r="EX356" s="695"/>
      <c r="EY356" s="695"/>
      <c r="EZ356" s="695"/>
      <c r="FA356" s="695"/>
      <c r="FB356" s="695"/>
      <c r="FC356" s="695"/>
      <c r="FD356" s="695"/>
      <c r="FE356" s="695"/>
      <c r="FF356" s="695"/>
      <c r="FG356" s="695"/>
      <c r="FH356" s="695"/>
      <c r="FI356" s="695"/>
      <c r="FJ356" s="695"/>
      <c r="FK356" s="695"/>
      <c r="FL356" s="695"/>
      <c r="FM356" s="695"/>
      <c r="FN356" s="695"/>
      <c r="FO356" s="695"/>
      <c r="FP356" s="695"/>
      <c r="FQ356" s="695"/>
      <c r="FR356" s="695"/>
      <c r="FS356" s="695"/>
      <c r="FT356" s="695"/>
      <c r="FU356" s="695"/>
      <c r="FV356" s="695"/>
      <c r="FW356" s="695"/>
      <c r="FX356" s="695"/>
      <c r="FY356" s="695"/>
      <c r="FZ356" s="695"/>
      <c r="GA356" s="695"/>
      <c r="GB356" s="695"/>
      <c r="GC356" s="695"/>
      <c r="GD356" s="695"/>
      <c r="GE356" s="695"/>
      <c r="GF356" s="695"/>
      <c r="GG356" s="695"/>
      <c r="GH356" s="695"/>
      <c r="GI356" s="695"/>
      <c r="GJ356" s="695"/>
      <c r="GK356" s="695"/>
      <c r="GL356" s="695"/>
      <c r="GM356" s="695"/>
      <c r="GN356" s="695"/>
    </row>
    <row r="357" spans="1:196" s="35" customFormat="1" ht="14.4">
      <c r="A357" s="695"/>
      <c r="B357" s="695"/>
      <c r="C357" s="693"/>
      <c r="D357" s="693"/>
      <c r="E357" s="693"/>
      <c r="F357" s="699"/>
      <c r="G357" s="695"/>
      <c r="H357" s="695"/>
      <c r="I357" s="695"/>
      <c r="J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c r="CI357" s="695"/>
      <c r="CJ357" s="695"/>
      <c r="CK357" s="695"/>
      <c r="CL357" s="695"/>
      <c r="CM357" s="695"/>
      <c r="CN357" s="695"/>
      <c r="CO357" s="695"/>
      <c r="CP357" s="695"/>
      <c r="CQ357" s="695"/>
      <c r="CR357" s="695"/>
      <c r="CS357" s="695"/>
      <c r="CT357" s="695"/>
      <c r="CU357" s="695"/>
      <c r="CV357" s="695"/>
      <c r="CW357" s="695"/>
      <c r="CX357" s="695"/>
      <c r="CY357" s="695"/>
      <c r="CZ357" s="695"/>
      <c r="DA357" s="695"/>
      <c r="DB357" s="695"/>
      <c r="DC357" s="695"/>
      <c r="DD357" s="695"/>
      <c r="DE357" s="695"/>
      <c r="DF357" s="695"/>
      <c r="DG357" s="695"/>
      <c r="DH357" s="695"/>
      <c r="DI357" s="695"/>
      <c r="DJ357" s="695"/>
      <c r="DK357" s="695"/>
      <c r="DL357" s="695"/>
      <c r="DM357" s="695"/>
      <c r="DN357" s="695"/>
      <c r="DO357" s="695"/>
      <c r="DP357" s="695"/>
      <c r="DQ357" s="695"/>
      <c r="DR357" s="695"/>
      <c r="DS357" s="695"/>
      <c r="DT357" s="695"/>
      <c r="DU357" s="695"/>
      <c r="DV357" s="695"/>
      <c r="DW357" s="695"/>
      <c r="DX357" s="695"/>
      <c r="DY357" s="695"/>
      <c r="DZ357" s="695"/>
      <c r="EA357" s="695"/>
      <c r="EB357" s="695"/>
      <c r="EC357" s="695"/>
      <c r="ED357" s="695"/>
      <c r="EE357" s="695"/>
      <c r="EF357" s="695"/>
      <c r="EG357" s="695"/>
      <c r="EH357" s="695"/>
      <c r="EI357" s="695"/>
      <c r="EJ357" s="695"/>
      <c r="EK357" s="695"/>
      <c r="EL357" s="695"/>
      <c r="EM357" s="695"/>
      <c r="EN357" s="695"/>
      <c r="EO357" s="695"/>
      <c r="EP357" s="695"/>
      <c r="EQ357" s="695"/>
      <c r="ER357" s="695"/>
      <c r="ES357" s="695"/>
      <c r="ET357" s="695"/>
      <c r="EU357" s="695"/>
      <c r="EV357" s="695"/>
      <c r="EW357" s="695"/>
      <c r="EX357" s="695"/>
      <c r="EY357" s="695"/>
      <c r="EZ357" s="695"/>
      <c r="FA357" s="695"/>
      <c r="FB357" s="695"/>
      <c r="FC357" s="695"/>
      <c r="FD357" s="695"/>
      <c r="FE357" s="695"/>
      <c r="FF357" s="695"/>
      <c r="FG357" s="695"/>
      <c r="FH357" s="695"/>
      <c r="FI357" s="695"/>
      <c r="FJ357" s="695"/>
      <c r="FK357" s="695"/>
      <c r="FL357" s="695"/>
      <c r="FM357" s="695"/>
      <c r="FN357" s="695"/>
      <c r="FO357" s="695"/>
      <c r="FP357" s="695"/>
      <c r="FQ357" s="695"/>
      <c r="FR357" s="695"/>
      <c r="FS357" s="695"/>
      <c r="FT357" s="695"/>
      <c r="FU357" s="695"/>
      <c r="FV357" s="695"/>
      <c r="FW357" s="695"/>
      <c r="FX357" s="695"/>
      <c r="FY357" s="695"/>
      <c r="FZ357" s="695"/>
      <c r="GA357" s="695"/>
      <c r="GB357" s="695"/>
      <c r="GC357" s="695"/>
      <c r="GD357" s="695"/>
      <c r="GE357" s="695"/>
      <c r="GF357" s="695"/>
      <c r="GG357" s="695"/>
      <c r="GH357" s="695"/>
      <c r="GI357" s="695"/>
      <c r="GJ357" s="695"/>
      <c r="GK357" s="695"/>
      <c r="GL357" s="695"/>
      <c r="GM357" s="695"/>
      <c r="GN357" s="695"/>
    </row>
    <row r="358" spans="1:196" s="35" customFormat="1" ht="14.4">
      <c r="A358" s="695"/>
      <c r="B358" s="695"/>
      <c r="C358" s="693"/>
      <c r="D358" s="693"/>
      <c r="E358" s="693"/>
      <c r="F358" s="699"/>
      <c r="G358" s="695"/>
      <c r="H358" s="695"/>
      <c r="I358" s="695"/>
      <c r="J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c r="CI358" s="695"/>
      <c r="CJ358" s="695"/>
      <c r="CK358" s="695"/>
      <c r="CL358" s="695"/>
      <c r="CM358" s="695"/>
      <c r="CN358" s="695"/>
      <c r="CO358" s="695"/>
      <c r="CP358" s="695"/>
      <c r="CQ358" s="695"/>
      <c r="CR358" s="695"/>
      <c r="CS358" s="695"/>
      <c r="CT358" s="695"/>
      <c r="CU358" s="695"/>
      <c r="CV358" s="695"/>
      <c r="CW358" s="695"/>
      <c r="CX358" s="695"/>
      <c r="CY358" s="695"/>
      <c r="CZ358" s="695"/>
      <c r="DA358" s="695"/>
      <c r="DB358" s="695"/>
      <c r="DC358" s="695"/>
      <c r="DD358" s="695"/>
      <c r="DE358" s="695"/>
      <c r="DF358" s="695"/>
      <c r="DG358" s="695"/>
      <c r="DH358" s="695"/>
      <c r="DI358" s="695"/>
      <c r="DJ358" s="695"/>
      <c r="DK358" s="695"/>
      <c r="DL358" s="695"/>
      <c r="DM358" s="695"/>
      <c r="DN358" s="695"/>
      <c r="DO358" s="695"/>
      <c r="DP358" s="695"/>
      <c r="DQ358" s="695"/>
      <c r="DR358" s="695"/>
      <c r="DS358" s="695"/>
      <c r="DT358" s="695"/>
      <c r="DU358" s="695"/>
      <c r="DV358" s="695"/>
      <c r="DW358" s="695"/>
      <c r="DX358" s="695"/>
      <c r="DY358" s="695"/>
      <c r="DZ358" s="695"/>
      <c r="EA358" s="695"/>
      <c r="EB358" s="695"/>
      <c r="EC358" s="695"/>
      <c r="ED358" s="695"/>
      <c r="EE358" s="695"/>
      <c r="EF358" s="695"/>
      <c r="EG358" s="695"/>
      <c r="EH358" s="695"/>
      <c r="EI358" s="695"/>
      <c r="EJ358" s="695"/>
      <c r="EK358" s="695"/>
      <c r="EL358" s="695"/>
      <c r="EM358" s="695"/>
      <c r="EN358" s="695"/>
      <c r="EO358" s="695"/>
      <c r="EP358" s="695"/>
      <c r="EQ358" s="695"/>
      <c r="ER358" s="695"/>
      <c r="ES358" s="695"/>
      <c r="ET358" s="695"/>
      <c r="EU358" s="695"/>
      <c r="EV358" s="695"/>
      <c r="EW358" s="695"/>
      <c r="EX358" s="695"/>
      <c r="EY358" s="695"/>
      <c r="EZ358" s="695"/>
      <c r="FA358" s="695"/>
      <c r="FB358" s="695"/>
      <c r="FC358" s="695"/>
      <c r="FD358" s="695"/>
      <c r="FE358" s="695"/>
      <c r="FF358" s="695"/>
      <c r="FG358" s="695"/>
      <c r="FH358" s="695"/>
      <c r="FI358" s="695"/>
      <c r="FJ358" s="695"/>
      <c r="FK358" s="695"/>
      <c r="FL358" s="695"/>
      <c r="FM358" s="695"/>
      <c r="FN358" s="695"/>
      <c r="FO358" s="695"/>
      <c r="FP358" s="695"/>
      <c r="FQ358" s="695"/>
      <c r="FR358" s="695"/>
      <c r="FS358" s="695"/>
      <c r="FT358" s="695"/>
      <c r="FU358" s="695"/>
      <c r="FV358" s="695"/>
      <c r="FW358" s="695"/>
      <c r="FX358" s="695"/>
      <c r="FY358" s="695"/>
      <c r="FZ358" s="695"/>
      <c r="GA358" s="695"/>
      <c r="GB358" s="695"/>
      <c r="GC358" s="695"/>
      <c r="GD358" s="695"/>
      <c r="GE358" s="695"/>
      <c r="GF358" s="695"/>
      <c r="GG358" s="695"/>
      <c r="GH358" s="695"/>
      <c r="GI358" s="695"/>
      <c r="GJ358" s="695"/>
      <c r="GK358" s="695"/>
      <c r="GL358" s="695"/>
      <c r="GM358" s="695"/>
      <c r="GN358" s="695"/>
    </row>
    <row r="359" spans="1:196" s="35" customFormat="1" ht="14.4">
      <c r="A359" s="695"/>
      <c r="B359" s="695"/>
      <c r="C359" s="693"/>
      <c r="D359" s="693"/>
      <c r="E359" s="693"/>
      <c r="F359" s="699"/>
      <c r="G359" s="695"/>
      <c r="H359" s="695"/>
      <c r="I359" s="695"/>
      <c r="J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c r="CI359" s="695"/>
      <c r="CJ359" s="695"/>
      <c r="CK359" s="695"/>
      <c r="CL359" s="695"/>
      <c r="CM359" s="695"/>
      <c r="CN359" s="695"/>
      <c r="CO359" s="695"/>
      <c r="CP359" s="695"/>
      <c r="CQ359" s="695"/>
      <c r="CR359" s="695"/>
      <c r="CS359" s="695"/>
      <c r="CT359" s="695"/>
      <c r="CU359" s="695"/>
      <c r="CV359" s="695"/>
      <c r="CW359" s="695"/>
      <c r="CX359" s="695"/>
      <c r="CY359" s="695"/>
      <c r="CZ359" s="695"/>
      <c r="DA359" s="695"/>
      <c r="DB359" s="695"/>
      <c r="DC359" s="695"/>
      <c r="DD359" s="695"/>
      <c r="DE359" s="695"/>
      <c r="DF359" s="695"/>
      <c r="DG359" s="695"/>
      <c r="DH359" s="695"/>
      <c r="DI359" s="695"/>
      <c r="DJ359" s="695"/>
      <c r="DK359" s="695"/>
      <c r="DL359" s="695"/>
      <c r="DM359" s="695"/>
      <c r="DN359" s="695"/>
      <c r="DO359" s="695"/>
      <c r="DP359" s="695"/>
      <c r="DQ359" s="695"/>
      <c r="DR359" s="695"/>
      <c r="DS359" s="695"/>
      <c r="DT359" s="695"/>
      <c r="DU359" s="695"/>
      <c r="DV359" s="695"/>
      <c r="DW359" s="695"/>
      <c r="DX359" s="695"/>
      <c r="DY359" s="695"/>
      <c r="DZ359" s="695"/>
      <c r="EA359" s="695"/>
      <c r="EB359" s="695"/>
      <c r="EC359" s="695"/>
      <c r="ED359" s="695"/>
      <c r="EE359" s="695"/>
      <c r="EF359" s="695"/>
      <c r="EG359" s="695"/>
      <c r="EH359" s="695"/>
      <c r="EI359" s="695"/>
      <c r="EJ359" s="695"/>
      <c r="EK359" s="695"/>
      <c r="EL359" s="695"/>
      <c r="EM359" s="695"/>
      <c r="EN359" s="695"/>
      <c r="EO359" s="695"/>
      <c r="EP359" s="695"/>
      <c r="EQ359" s="695"/>
      <c r="ER359" s="695"/>
      <c r="ES359" s="695"/>
      <c r="ET359" s="695"/>
      <c r="EU359" s="695"/>
      <c r="EV359" s="695"/>
      <c r="EW359" s="695"/>
      <c r="EX359" s="695"/>
      <c r="EY359" s="695"/>
      <c r="EZ359" s="695"/>
      <c r="FA359" s="695"/>
      <c r="FB359" s="695"/>
      <c r="FC359" s="695"/>
      <c r="FD359" s="695"/>
      <c r="FE359" s="695"/>
      <c r="FF359" s="695"/>
      <c r="FG359" s="695"/>
      <c r="FH359" s="695"/>
      <c r="FI359" s="695"/>
      <c r="FJ359" s="695"/>
      <c r="FK359" s="695"/>
      <c r="FL359" s="695"/>
      <c r="FM359" s="695"/>
      <c r="FN359" s="695"/>
      <c r="FO359" s="695"/>
      <c r="FP359" s="695"/>
      <c r="FQ359" s="695"/>
      <c r="FR359" s="695"/>
      <c r="FS359" s="695"/>
      <c r="FT359" s="695"/>
      <c r="FU359" s="695"/>
      <c r="FV359" s="695"/>
      <c r="FW359" s="695"/>
      <c r="FX359" s="695"/>
      <c r="FY359" s="695"/>
      <c r="FZ359" s="695"/>
      <c r="GA359" s="695"/>
      <c r="GB359" s="695"/>
      <c r="GC359" s="695"/>
      <c r="GD359" s="695"/>
      <c r="GE359" s="695"/>
      <c r="GF359" s="695"/>
      <c r="GG359" s="695"/>
      <c r="GH359" s="695"/>
      <c r="GI359" s="695"/>
      <c r="GJ359" s="695"/>
      <c r="GK359" s="695"/>
      <c r="GL359" s="695"/>
      <c r="GM359" s="695"/>
      <c r="GN359" s="695"/>
    </row>
    <row r="360" spans="1:196" s="35" customFormat="1" ht="14.4">
      <c r="A360" s="695"/>
      <c r="B360" s="695"/>
      <c r="C360" s="693"/>
      <c r="D360" s="693"/>
      <c r="E360" s="693"/>
      <c r="F360" s="699"/>
      <c r="G360" s="695"/>
      <c r="H360" s="695"/>
      <c r="I360" s="695"/>
      <c r="J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c r="CI360" s="695"/>
      <c r="CJ360" s="695"/>
      <c r="CK360" s="695"/>
      <c r="CL360" s="695"/>
      <c r="CM360" s="695"/>
      <c r="CN360" s="695"/>
      <c r="CO360" s="695"/>
      <c r="CP360" s="695"/>
      <c r="CQ360" s="695"/>
      <c r="CR360" s="695"/>
      <c r="CS360" s="695"/>
      <c r="CT360" s="695"/>
      <c r="CU360" s="695"/>
      <c r="CV360" s="695"/>
      <c r="CW360" s="695"/>
      <c r="CX360" s="695"/>
      <c r="CY360" s="695"/>
      <c r="CZ360" s="695"/>
      <c r="DA360" s="695"/>
      <c r="DB360" s="695"/>
      <c r="DC360" s="695"/>
      <c r="DD360" s="695"/>
      <c r="DE360" s="695"/>
      <c r="DF360" s="695"/>
      <c r="DG360" s="695"/>
      <c r="DH360" s="695"/>
      <c r="DI360" s="695"/>
      <c r="DJ360" s="695"/>
      <c r="DK360" s="695"/>
      <c r="DL360" s="695"/>
      <c r="DM360" s="695"/>
      <c r="DN360" s="695"/>
      <c r="DO360" s="695"/>
      <c r="DP360" s="695"/>
      <c r="DQ360" s="695"/>
      <c r="DR360" s="695"/>
      <c r="DS360" s="695"/>
      <c r="DT360" s="695"/>
      <c r="DU360" s="695"/>
      <c r="DV360" s="695"/>
      <c r="DW360" s="695"/>
      <c r="DX360" s="695"/>
      <c r="DY360" s="695"/>
      <c r="DZ360" s="695"/>
      <c r="EA360" s="695"/>
      <c r="EB360" s="695"/>
      <c r="EC360" s="695"/>
      <c r="ED360" s="695"/>
      <c r="EE360" s="695"/>
      <c r="EF360" s="695"/>
      <c r="EG360" s="695"/>
      <c r="EH360" s="695"/>
      <c r="EI360" s="695"/>
      <c r="EJ360" s="695"/>
      <c r="EK360" s="695"/>
      <c r="EL360" s="695"/>
      <c r="EM360" s="695"/>
      <c r="EN360" s="695"/>
      <c r="EO360" s="695"/>
      <c r="EP360" s="695"/>
      <c r="EQ360" s="695"/>
      <c r="ER360" s="695"/>
      <c r="ES360" s="695"/>
      <c r="ET360" s="695"/>
      <c r="EU360" s="695"/>
      <c r="EV360" s="695"/>
      <c r="EW360" s="695"/>
      <c r="EX360" s="695"/>
      <c r="EY360" s="695"/>
      <c r="EZ360" s="695"/>
      <c r="FA360" s="695"/>
      <c r="FB360" s="695"/>
      <c r="FC360" s="695"/>
      <c r="FD360" s="695"/>
      <c r="FE360" s="695"/>
      <c r="FF360" s="695"/>
      <c r="FG360" s="695"/>
      <c r="FH360" s="695"/>
      <c r="FI360" s="695"/>
      <c r="FJ360" s="695"/>
      <c r="FK360" s="695"/>
      <c r="FL360" s="695"/>
      <c r="FM360" s="695"/>
      <c r="FN360" s="695"/>
      <c r="FO360" s="695"/>
      <c r="FP360" s="695"/>
      <c r="FQ360" s="695"/>
      <c r="FR360" s="695"/>
      <c r="FS360" s="695"/>
      <c r="FT360" s="695"/>
      <c r="FU360" s="695"/>
      <c r="FV360" s="695"/>
      <c r="FW360" s="695"/>
      <c r="FX360" s="695"/>
      <c r="FY360" s="695"/>
      <c r="FZ360" s="695"/>
      <c r="GA360" s="695"/>
      <c r="GB360" s="695"/>
      <c r="GC360" s="695"/>
      <c r="GD360" s="695"/>
      <c r="GE360" s="695"/>
      <c r="GF360" s="695"/>
      <c r="GG360" s="695"/>
      <c r="GH360" s="695"/>
      <c r="GI360" s="695"/>
      <c r="GJ360" s="695"/>
      <c r="GK360" s="695"/>
      <c r="GL360" s="695"/>
      <c r="GM360" s="695"/>
      <c r="GN360" s="695"/>
    </row>
    <row r="361" spans="1:196" s="35" customFormat="1" ht="14.4">
      <c r="A361" s="695"/>
      <c r="B361" s="695"/>
      <c r="C361" s="693"/>
      <c r="D361" s="693"/>
      <c r="E361" s="693"/>
      <c r="F361" s="699"/>
      <c r="G361" s="695"/>
      <c r="H361" s="695"/>
      <c r="I361" s="695"/>
      <c r="J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c r="CI361" s="695"/>
      <c r="CJ361" s="695"/>
      <c r="CK361" s="695"/>
      <c r="CL361" s="695"/>
      <c r="CM361" s="695"/>
      <c r="CN361" s="695"/>
      <c r="CO361" s="695"/>
      <c r="CP361" s="695"/>
      <c r="CQ361" s="695"/>
      <c r="CR361" s="695"/>
      <c r="CS361" s="695"/>
      <c r="CT361" s="695"/>
      <c r="CU361" s="695"/>
      <c r="CV361" s="695"/>
      <c r="CW361" s="695"/>
      <c r="CX361" s="695"/>
      <c r="CY361" s="695"/>
      <c r="CZ361" s="695"/>
      <c r="DA361" s="695"/>
      <c r="DB361" s="695"/>
      <c r="DC361" s="695"/>
      <c r="DD361" s="695"/>
      <c r="DE361" s="695"/>
      <c r="DF361" s="695"/>
      <c r="DG361" s="695"/>
      <c r="DH361" s="695"/>
      <c r="DI361" s="695"/>
      <c r="DJ361" s="695"/>
      <c r="DK361" s="695"/>
      <c r="DL361" s="695"/>
      <c r="DM361" s="695"/>
      <c r="DN361" s="695"/>
      <c r="DO361" s="695"/>
      <c r="DP361" s="695"/>
      <c r="DQ361" s="695"/>
      <c r="DR361" s="695"/>
      <c r="DS361" s="695"/>
      <c r="DT361" s="695"/>
      <c r="DU361" s="695"/>
      <c r="DV361" s="695"/>
      <c r="DW361" s="695"/>
      <c r="DX361" s="695"/>
      <c r="DY361" s="695"/>
      <c r="DZ361" s="695"/>
      <c r="EA361" s="695"/>
      <c r="EB361" s="695"/>
      <c r="EC361" s="695"/>
      <c r="ED361" s="695"/>
      <c r="EE361" s="695"/>
      <c r="EF361" s="695"/>
      <c r="EG361" s="695"/>
      <c r="EH361" s="695"/>
      <c r="EI361" s="695"/>
      <c r="EJ361" s="695"/>
      <c r="EK361" s="695"/>
      <c r="EL361" s="695"/>
      <c r="EM361" s="695"/>
      <c r="EN361" s="695"/>
      <c r="EO361" s="695"/>
      <c r="EP361" s="695"/>
      <c r="EQ361" s="695"/>
      <c r="ER361" s="695"/>
      <c r="ES361" s="695"/>
      <c r="ET361" s="695"/>
      <c r="EU361" s="695"/>
      <c r="EV361" s="695"/>
      <c r="EW361" s="695"/>
      <c r="EX361" s="695"/>
      <c r="EY361" s="695"/>
      <c r="EZ361" s="695"/>
      <c r="FA361" s="695"/>
      <c r="FB361" s="695"/>
      <c r="FC361" s="695"/>
      <c r="FD361" s="695"/>
      <c r="FE361" s="695"/>
      <c r="FF361" s="695"/>
      <c r="FG361" s="695"/>
      <c r="FH361" s="695"/>
      <c r="FI361" s="695"/>
      <c r="FJ361" s="695"/>
      <c r="FK361" s="695"/>
      <c r="FL361" s="695"/>
      <c r="FM361" s="695"/>
      <c r="FN361" s="695"/>
      <c r="FO361" s="695"/>
      <c r="FP361" s="695"/>
      <c r="FQ361" s="695"/>
      <c r="FR361" s="695"/>
      <c r="FS361" s="695"/>
      <c r="FT361" s="695"/>
      <c r="FU361" s="695"/>
      <c r="FV361" s="695"/>
      <c r="FW361" s="695"/>
      <c r="FX361" s="695"/>
      <c r="FY361" s="695"/>
      <c r="FZ361" s="695"/>
      <c r="GA361" s="695"/>
      <c r="GB361" s="695"/>
      <c r="GC361" s="695"/>
      <c r="GD361" s="695"/>
      <c r="GE361" s="695"/>
      <c r="GF361" s="695"/>
      <c r="GG361" s="695"/>
      <c r="GH361" s="695"/>
      <c r="GI361" s="695"/>
      <c r="GJ361" s="695"/>
      <c r="GK361" s="695"/>
      <c r="GL361" s="695"/>
      <c r="GM361" s="695"/>
      <c r="GN361" s="695"/>
    </row>
    <row r="362" spans="1:196" s="35" customFormat="1" ht="14.4">
      <c r="A362" s="695"/>
      <c r="B362" s="695"/>
      <c r="C362" s="693"/>
      <c r="D362" s="693"/>
      <c r="E362" s="693"/>
      <c r="F362" s="699"/>
      <c r="G362" s="695"/>
      <c r="H362" s="695"/>
      <c r="I362" s="695"/>
      <c r="J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c r="CI362" s="695"/>
      <c r="CJ362" s="695"/>
      <c r="CK362" s="695"/>
      <c r="CL362" s="695"/>
      <c r="CM362" s="695"/>
      <c r="CN362" s="695"/>
      <c r="CO362" s="695"/>
      <c r="CP362" s="695"/>
      <c r="CQ362" s="695"/>
      <c r="CR362" s="695"/>
      <c r="CS362" s="695"/>
      <c r="CT362" s="695"/>
      <c r="CU362" s="695"/>
      <c r="CV362" s="695"/>
      <c r="CW362" s="695"/>
      <c r="CX362" s="695"/>
      <c r="CY362" s="695"/>
      <c r="CZ362" s="695"/>
      <c r="DA362" s="695"/>
      <c r="DB362" s="695"/>
      <c r="DC362" s="695"/>
      <c r="DD362" s="695"/>
      <c r="DE362" s="695"/>
      <c r="DF362" s="695"/>
      <c r="DG362" s="695"/>
      <c r="DH362" s="695"/>
      <c r="DI362" s="695"/>
      <c r="DJ362" s="695"/>
      <c r="DK362" s="695"/>
      <c r="DL362" s="695"/>
      <c r="DM362" s="695"/>
      <c r="DN362" s="695"/>
      <c r="DO362" s="695"/>
      <c r="DP362" s="695"/>
      <c r="DQ362" s="695"/>
      <c r="DR362" s="695"/>
      <c r="DS362" s="695"/>
      <c r="DT362" s="695"/>
      <c r="DU362" s="695"/>
      <c r="DV362" s="695"/>
      <c r="DW362" s="695"/>
      <c r="DX362" s="695"/>
      <c r="DY362" s="695"/>
      <c r="DZ362" s="695"/>
      <c r="EA362" s="695"/>
      <c r="EB362" s="695"/>
      <c r="EC362" s="695"/>
      <c r="ED362" s="695"/>
      <c r="EE362" s="695"/>
      <c r="EF362" s="695"/>
      <c r="EG362" s="695"/>
      <c r="EH362" s="695"/>
      <c r="EI362" s="695"/>
      <c r="EJ362" s="695"/>
      <c r="EK362" s="695"/>
      <c r="EL362" s="695"/>
      <c r="EM362" s="695"/>
      <c r="EN362" s="695"/>
      <c r="EO362" s="695"/>
      <c r="EP362" s="695"/>
      <c r="EQ362" s="695"/>
      <c r="ER362" s="695"/>
      <c r="ES362" s="695"/>
      <c r="ET362" s="695"/>
      <c r="EU362" s="695"/>
      <c r="EV362" s="695"/>
      <c r="EW362" s="695"/>
      <c r="EX362" s="695"/>
      <c r="EY362" s="695"/>
      <c r="EZ362" s="695"/>
      <c r="FA362" s="695"/>
      <c r="FB362" s="695"/>
      <c r="FC362" s="695"/>
      <c r="FD362" s="695"/>
      <c r="FE362" s="695"/>
      <c r="FF362" s="695"/>
      <c r="FG362" s="695"/>
      <c r="FH362" s="695"/>
      <c r="FI362" s="695"/>
      <c r="FJ362" s="695"/>
      <c r="FK362" s="695"/>
      <c r="FL362" s="695"/>
      <c r="FM362" s="695"/>
      <c r="FN362" s="695"/>
      <c r="FO362" s="695"/>
      <c r="FP362" s="695"/>
      <c r="FQ362" s="695"/>
      <c r="FR362" s="695"/>
      <c r="FS362" s="695"/>
      <c r="FT362" s="695"/>
      <c r="FU362" s="695"/>
      <c r="FV362" s="695"/>
      <c r="FW362" s="695"/>
      <c r="FX362" s="695"/>
      <c r="FY362" s="695"/>
      <c r="FZ362" s="695"/>
      <c r="GA362" s="695"/>
      <c r="GB362" s="695"/>
      <c r="GC362" s="695"/>
      <c r="GD362" s="695"/>
      <c r="GE362" s="695"/>
      <c r="GF362" s="695"/>
      <c r="GG362" s="695"/>
      <c r="GH362" s="695"/>
      <c r="GI362" s="695"/>
      <c r="GJ362" s="695"/>
      <c r="GK362" s="695"/>
      <c r="GL362" s="695"/>
      <c r="GM362" s="695"/>
      <c r="GN362" s="695"/>
    </row>
    <row r="363" spans="1:196" s="35" customFormat="1" ht="14.4">
      <c r="A363" s="695"/>
      <c r="B363" s="695"/>
      <c r="C363" s="693"/>
      <c r="D363" s="693"/>
      <c r="E363" s="693"/>
      <c r="F363" s="699"/>
      <c r="G363" s="695"/>
      <c r="H363" s="695"/>
      <c r="I363" s="695"/>
      <c r="J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c r="CI363" s="695"/>
      <c r="CJ363" s="695"/>
      <c r="CK363" s="695"/>
      <c r="CL363" s="695"/>
      <c r="CM363" s="695"/>
      <c r="CN363" s="695"/>
      <c r="CO363" s="695"/>
      <c r="CP363" s="695"/>
      <c r="CQ363" s="695"/>
      <c r="CR363" s="695"/>
      <c r="CS363" s="695"/>
      <c r="CT363" s="695"/>
      <c r="CU363" s="695"/>
      <c r="CV363" s="695"/>
      <c r="CW363" s="695"/>
      <c r="CX363" s="695"/>
      <c r="CY363" s="695"/>
      <c r="CZ363" s="695"/>
      <c r="DA363" s="695"/>
      <c r="DB363" s="695"/>
      <c r="DC363" s="695"/>
      <c r="DD363" s="695"/>
      <c r="DE363" s="695"/>
      <c r="DF363" s="695"/>
      <c r="DG363" s="695"/>
      <c r="DH363" s="695"/>
      <c r="DI363" s="695"/>
      <c r="DJ363" s="695"/>
      <c r="DK363" s="695"/>
      <c r="DL363" s="695"/>
      <c r="DM363" s="695"/>
      <c r="DN363" s="695"/>
      <c r="DO363" s="695"/>
      <c r="DP363" s="695"/>
      <c r="DQ363" s="695"/>
      <c r="DR363" s="695"/>
      <c r="DS363" s="695"/>
      <c r="DT363" s="695"/>
      <c r="DU363" s="695"/>
      <c r="DV363" s="695"/>
      <c r="DW363" s="695"/>
      <c r="DX363" s="695"/>
      <c r="DY363" s="695"/>
      <c r="DZ363" s="695"/>
      <c r="EA363" s="695"/>
      <c r="EB363" s="695"/>
      <c r="EC363" s="695"/>
      <c r="ED363" s="695"/>
      <c r="EE363" s="695"/>
      <c r="EF363" s="695"/>
      <c r="EG363" s="695"/>
      <c r="EH363" s="695"/>
      <c r="EI363" s="695"/>
      <c r="EJ363" s="695"/>
      <c r="EK363" s="695"/>
      <c r="EL363" s="695"/>
      <c r="EM363" s="695"/>
      <c r="EN363" s="695"/>
      <c r="EO363" s="695"/>
      <c r="EP363" s="695"/>
      <c r="EQ363" s="695"/>
      <c r="ER363" s="695"/>
      <c r="ES363" s="695"/>
      <c r="ET363" s="695"/>
      <c r="EU363" s="695"/>
      <c r="EV363" s="695"/>
      <c r="EW363" s="695"/>
      <c r="EX363" s="695"/>
      <c r="EY363" s="695"/>
      <c r="EZ363" s="695"/>
      <c r="FA363" s="695"/>
      <c r="FB363" s="695"/>
      <c r="FC363" s="695"/>
      <c r="FD363" s="695"/>
      <c r="FE363" s="695"/>
      <c r="FF363" s="695"/>
      <c r="FG363" s="695"/>
      <c r="FH363" s="695"/>
      <c r="FI363" s="695"/>
      <c r="FJ363" s="695"/>
      <c r="FK363" s="695"/>
      <c r="FL363" s="695"/>
      <c r="FM363" s="695"/>
      <c r="FN363" s="695"/>
      <c r="FO363" s="695"/>
      <c r="FP363" s="695"/>
      <c r="FQ363" s="695"/>
      <c r="FR363" s="695"/>
      <c r="FS363" s="695"/>
      <c r="FT363" s="695"/>
      <c r="FU363" s="695"/>
      <c r="FV363" s="695"/>
      <c r="FW363" s="695"/>
      <c r="FX363" s="695"/>
      <c r="FY363" s="695"/>
      <c r="FZ363" s="695"/>
      <c r="GA363" s="695"/>
      <c r="GB363" s="695"/>
      <c r="GC363" s="695"/>
      <c r="GD363" s="695"/>
      <c r="GE363" s="695"/>
      <c r="GF363" s="695"/>
      <c r="GG363" s="695"/>
      <c r="GH363" s="695"/>
      <c r="GI363" s="695"/>
      <c r="GJ363" s="695"/>
      <c r="GK363" s="695"/>
      <c r="GL363" s="695"/>
      <c r="GM363" s="695"/>
      <c r="GN363" s="695"/>
    </row>
    <row r="364" spans="1:196" s="35" customFormat="1" ht="14.4">
      <c r="A364" s="695"/>
      <c r="B364" s="695"/>
      <c r="C364" s="693"/>
      <c r="D364" s="693"/>
      <c r="E364" s="693"/>
      <c r="F364" s="699"/>
      <c r="G364" s="695"/>
      <c r="H364" s="695"/>
      <c r="I364" s="695"/>
      <c r="J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c r="CI364" s="695"/>
      <c r="CJ364" s="695"/>
      <c r="CK364" s="695"/>
      <c r="CL364" s="695"/>
      <c r="CM364" s="695"/>
      <c r="CN364" s="695"/>
      <c r="CO364" s="695"/>
      <c r="CP364" s="695"/>
      <c r="CQ364" s="695"/>
      <c r="CR364" s="695"/>
      <c r="CS364" s="695"/>
      <c r="CT364" s="695"/>
      <c r="CU364" s="695"/>
      <c r="CV364" s="695"/>
      <c r="CW364" s="695"/>
      <c r="CX364" s="695"/>
      <c r="CY364" s="695"/>
      <c r="CZ364" s="695"/>
      <c r="DA364" s="695"/>
      <c r="DB364" s="695"/>
      <c r="DC364" s="695"/>
      <c r="DD364" s="695"/>
      <c r="DE364" s="695"/>
      <c r="DF364" s="695"/>
      <c r="DG364" s="695"/>
      <c r="DH364" s="695"/>
      <c r="DI364" s="695"/>
      <c r="DJ364" s="695"/>
      <c r="DK364" s="695"/>
      <c r="DL364" s="695"/>
      <c r="DM364" s="695"/>
      <c r="DN364" s="695"/>
      <c r="DO364" s="695"/>
      <c r="DP364" s="695"/>
      <c r="DQ364" s="695"/>
      <c r="DR364" s="695"/>
      <c r="DS364" s="695"/>
      <c r="DT364" s="695"/>
      <c r="DU364" s="695"/>
      <c r="DV364" s="695"/>
      <c r="DW364" s="695"/>
      <c r="DX364" s="695"/>
      <c r="DY364" s="695"/>
      <c r="DZ364" s="695"/>
      <c r="EA364" s="695"/>
      <c r="EB364" s="695"/>
      <c r="EC364" s="695"/>
      <c r="ED364" s="695"/>
      <c r="EE364" s="695"/>
      <c r="EF364" s="695"/>
      <c r="EG364" s="695"/>
      <c r="EH364" s="695"/>
      <c r="EI364" s="695"/>
      <c r="EJ364" s="695"/>
      <c r="EK364" s="695"/>
      <c r="EL364" s="695"/>
      <c r="EM364" s="695"/>
      <c r="EN364" s="695"/>
      <c r="EO364" s="695"/>
      <c r="EP364" s="695"/>
      <c r="EQ364" s="695"/>
      <c r="ER364" s="695"/>
      <c r="ES364" s="695"/>
      <c r="ET364" s="695"/>
      <c r="EU364" s="695"/>
      <c r="EV364" s="695"/>
      <c r="EW364" s="695"/>
      <c r="EX364" s="695"/>
      <c r="EY364" s="695"/>
      <c r="EZ364" s="695"/>
      <c r="FA364" s="695"/>
      <c r="FB364" s="695"/>
      <c r="FC364" s="695"/>
      <c r="FD364" s="695"/>
      <c r="FE364" s="695"/>
      <c r="FF364" s="695"/>
      <c r="FG364" s="695"/>
      <c r="FH364" s="695"/>
      <c r="FI364" s="695"/>
      <c r="FJ364" s="695"/>
      <c r="FK364" s="695"/>
      <c r="FL364" s="695"/>
      <c r="FM364" s="695"/>
      <c r="FN364" s="695"/>
      <c r="FO364" s="695"/>
      <c r="FP364" s="695"/>
      <c r="FQ364" s="695"/>
      <c r="FR364" s="695"/>
      <c r="FS364" s="695"/>
      <c r="FT364" s="695"/>
      <c r="FU364" s="695"/>
      <c r="FV364" s="695"/>
      <c r="FW364" s="695"/>
      <c r="FX364" s="695"/>
      <c r="FY364" s="695"/>
      <c r="FZ364" s="695"/>
      <c r="GA364" s="695"/>
      <c r="GB364" s="695"/>
      <c r="GC364" s="695"/>
      <c r="GD364" s="695"/>
      <c r="GE364" s="695"/>
      <c r="GF364" s="695"/>
      <c r="GG364" s="695"/>
      <c r="GH364" s="695"/>
      <c r="GI364" s="695"/>
      <c r="GJ364" s="695"/>
      <c r="GK364" s="695"/>
      <c r="GL364" s="695"/>
      <c r="GM364" s="695"/>
      <c r="GN364" s="695"/>
    </row>
    <row r="365" spans="1:196" s="35" customFormat="1" ht="14.4">
      <c r="A365" s="695"/>
      <c r="B365" s="695"/>
      <c r="C365" s="693"/>
      <c r="D365" s="693"/>
      <c r="E365" s="693"/>
      <c r="F365" s="699"/>
      <c r="G365" s="695"/>
      <c r="H365" s="695"/>
      <c r="I365" s="695"/>
      <c r="J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c r="CI365" s="695"/>
      <c r="CJ365" s="695"/>
      <c r="CK365" s="695"/>
      <c r="CL365" s="695"/>
      <c r="CM365" s="695"/>
      <c r="CN365" s="695"/>
      <c r="CO365" s="695"/>
      <c r="CP365" s="695"/>
      <c r="CQ365" s="695"/>
      <c r="CR365" s="695"/>
      <c r="CS365" s="695"/>
      <c r="CT365" s="695"/>
      <c r="CU365" s="695"/>
      <c r="CV365" s="695"/>
      <c r="CW365" s="695"/>
      <c r="CX365" s="695"/>
      <c r="CY365" s="695"/>
      <c r="CZ365" s="695"/>
      <c r="DA365" s="695"/>
      <c r="DB365" s="695"/>
      <c r="DC365" s="695"/>
      <c r="DD365" s="695"/>
      <c r="DE365" s="695"/>
      <c r="DF365" s="695"/>
      <c r="DG365" s="695"/>
      <c r="DH365" s="695"/>
      <c r="DI365" s="695"/>
      <c r="DJ365" s="695"/>
      <c r="DK365" s="695"/>
      <c r="DL365" s="695"/>
      <c r="DM365" s="695"/>
      <c r="DN365" s="695"/>
      <c r="DO365" s="695"/>
      <c r="DP365" s="695"/>
      <c r="DQ365" s="695"/>
      <c r="DR365" s="695"/>
      <c r="DS365" s="695"/>
      <c r="DT365" s="695"/>
      <c r="DU365" s="695"/>
      <c r="DV365" s="695"/>
      <c r="DW365" s="695"/>
      <c r="DX365" s="695"/>
      <c r="DY365" s="695"/>
      <c r="DZ365" s="695"/>
      <c r="EA365" s="695"/>
      <c r="EB365" s="695"/>
      <c r="EC365" s="695"/>
      <c r="ED365" s="695"/>
      <c r="EE365" s="695"/>
      <c r="EF365" s="695"/>
      <c r="EG365" s="695"/>
      <c r="EH365" s="695"/>
      <c r="EI365" s="695"/>
      <c r="EJ365" s="695"/>
      <c r="EK365" s="695"/>
      <c r="EL365" s="695"/>
      <c r="EM365" s="695"/>
      <c r="EN365" s="695"/>
      <c r="EO365" s="695"/>
      <c r="EP365" s="695"/>
      <c r="EQ365" s="695"/>
      <c r="ER365" s="695"/>
      <c r="ES365" s="695"/>
      <c r="ET365" s="695"/>
      <c r="EU365" s="695"/>
      <c r="EV365" s="695"/>
      <c r="EW365" s="695"/>
      <c r="EX365" s="695"/>
      <c r="EY365" s="695"/>
      <c r="EZ365" s="695"/>
      <c r="FA365" s="695"/>
      <c r="FB365" s="695"/>
      <c r="FC365" s="695"/>
      <c r="FD365" s="695"/>
      <c r="FE365" s="695"/>
      <c r="FF365" s="695"/>
      <c r="FG365" s="695"/>
      <c r="FH365" s="695"/>
      <c r="FI365" s="695"/>
      <c r="FJ365" s="695"/>
      <c r="FK365" s="695"/>
      <c r="FL365" s="695"/>
      <c r="FM365" s="695"/>
      <c r="FN365" s="695"/>
      <c r="FO365" s="695"/>
      <c r="FP365" s="695"/>
      <c r="FQ365" s="695"/>
      <c r="FR365" s="695"/>
      <c r="FS365" s="695"/>
      <c r="FT365" s="695"/>
      <c r="FU365" s="695"/>
      <c r="FV365" s="695"/>
      <c r="FW365" s="695"/>
      <c r="FX365" s="695"/>
      <c r="FY365" s="695"/>
      <c r="FZ365" s="695"/>
      <c r="GA365" s="695"/>
      <c r="GB365" s="695"/>
      <c r="GC365" s="695"/>
      <c r="GD365" s="695"/>
      <c r="GE365" s="695"/>
      <c r="GF365" s="695"/>
      <c r="GG365" s="695"/>
      <c r="GH365" s="695"/>
      <c r="GI365" s="695"/>
      <c r="GJ365" s="695"/>
      <c r="GK365" s="695"/>
      <c r="GL365" s="695"/>
      <c r="GM365" s="695"/>
      <c r="GN365" s="695"/>
    </row>
    <row r="366" spans="1:196" s="35" customFormat="1" ht="14.4">
      <c r="A366" s="695"/>
      <c r="B366" s="695"/>
      <c r="C366" s="693"/>
      <c r="D366" s="693"/>
      <c r="E366" s="693"/>
      <c r="F366" s="699"/>
      <c r="G366" s="695"/>
      <c r="H366" s="695"/>
      <c r="I366" s="695"/>
      <c r="J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5"/>
      <c r="BX366" s="695"/>
      <c r="BY366" s="695"/>
      <c r="BZ366" s="695"/>
      <c r="CA366" s="695"/>
      <c r="CB366" s="695"/>
      <c r="CC366" s="695"/>
      <c r="CD366" s="695"/>
      <c r="CE366" s="695"/>
      <c r="CF366" s="695"/>
      <c r="CG366" s="695"/>
      <c r="CH366" s="695"/>
      <c r="CI366" s="695"/>
      <c r="CJ366" s="695"/>
      <c r="CK366" s="695"/>
      <c r="CL366" s="695"/>
      <c r="CM366" s="695"/>
      <c r="CN366" s="695"/>
      <c r="CO366" s="695"/>
      <c r="CP366" s="695"/>
      <c r="CQ366" s="695"/>
      <c r="CR366" s="695"/>
      <c r="CS366" s="695"/>
      <c r="CT366" s="695"/>
      <c r="CU366" s="695"/>
      <c r="CV366" s="695"/>
      <c r="CW366" s="695"/>
      <c r="CX366" s="695"/>
      <c r="CY366" s="695"/>
      <c r="CZ366" s="695"/>
      <c r="DA366" s="695"/>
      <c r="DB366" s="695"/>
      <c r="DC366" s="695"/>
      <c r="DD366" s="695"/>
      <c r="DE366" s="695"/>
      <c r="DF366" s="695"/>
      <c r="DG366" s="695"/>
      <c r="DH366" s="695"/>
      <c r="DI366" s="695"/>
      <c r="DJ366" s="695"/>
      <c r="DK366" s="695"/>
      <c r="DL366" s="695"/>
      <c r="DM366" s="695"/>
      <c r="DN366" s="695"/>
      <c r="DO366" s="695"/>
      <c r="DP366" s="695"/>
      <c r="DQ366" s="695"/>
      <c r="DR366" s="695"/>
      <c r="DS366" s="695"/>
      <c r="DT366" s="695"/>
      <c r="DU366" s="695"/>
      <c r="DV366" s="695"/>
      <c r="DW366" s="695"/>
      <c r="DX366" s="695"/>
      <c r="DY366" s="695"/>
      <c r="DZ366" s="695"/>
      <c r="EA366" s="695"/>
      <c r="EB366" s="695"/>
      <c r="EC366" s="695"/>
      <c r="ED366" s="695"/>
      <c r="EE366" s="695"/>
      <c r="EF366" s="695"/>
      <c r="EG366" s="695"/>
      <c r="EH366" s="695"/>
      <c r="EI366" s="695"/>
      <c r="EJ366" s="695"/>
      <c r="EK366" s="695"/>
      <c r="EL366" s="695"/>
      <c r="EM366" s="695"/>
      <c r="EN366" s="695"/>
      <c r="EO366" s="695"/>
      <c r="EP366" s="695"/>
      <c r="EQ366" s="695"/>
      <c r="ER366" s="695"/>
      <c r="ES366" s="695"/>
      <c r="ET366" s="695"/>
      <c r="EU366" s="695"/>
      <c r="EV366" s="695"/>
      <c r="EW366" s="695"/>
      <c r="EX366" s="695"/>
      <c r="EY366" s="695"/>
      <c r="EZ366" s="695"/>
      <c r="FA366" s="695"/>
      <c r="FB366" s="695"/>
      <c r="FC366" s="695"/>
      <c r="FD366" s="695"/>
      <c r="FE366" s="695"/>
      <c r="FF366" s="695"/>
      <c r="FG366" s="695"/>
      <c r="FH366" s="695"/>
      <c r="FI366" s="695"/>
      <c r="FJ366" s="695"/>
      <c r="FK366" s="695"/>
      <c r="FL366" s="695"/>
      <c r="FM366" s="695"/>
      <c r="FN366" s="695"/>
      <c r="FO366" s="695"/>
      <c r="FP366" s="695"/>
      <c r="FQ366" s="695"/>
      <c r="FR366" s="695"/>
      <c r="FS366" s="695"/>
      <c r="FT366" s="695"/>
      <c r="FU366" s="695"/>
      <c r="FV366" s="695"/>
      <c r="FW366" s="695"/>
      <c r="FX366" s="695"/>
      <c r="FY366" s="695"/>
      <c r="FZ366" s="695"/>
      <c r="GA366" s="695"/>
      <c r="GB366" s="695"/>
      <c r="GC366" s="695"/>
      <c r="GD366" s="695"/>
      <c r="GE366" s="695"/>
      <c r="GF366" s="695"/>
      <c r="GG366" s="695"/>
      <c r="GH366" s="695"/>
      <c r="GI366" s="695"/>
      <c r="GJ366" s="695"/>
      <c r="GK366" s="695"/>
      <c r="GL366" s="695"/>
      <c r="GM366" s="695"/>
      <c r="GN366" s="695"/>
    </row>
    <row r="367" spans="1:196" s="35" customFormat="1" ht="14.4">
      <c r="A367" s="695"/>
      <c r="B367" s="695"/>
      <c r="C367" s="693"/>
      <c r="D367" s="693"/>
      <c r="E367" s="693"/>
      <c r="F367" s="699"/>
      <c r="G367" s="695"/>
      <c r="H367" s="695"/>
      <c r="I367" s="695"/>
      <c r="J367" s="695"/>
      <c r="S367" s="695"/>
      <c r="T367" s="695"/>
      <c r="U367" s="695"/>
      <c r="V367" s="695"/>
      <c r="W367" s="695"/>
      <c r="X367" s="695"/>
      <c r="Y367" s="695"/>
      <c r="Z367" s="695"/>
      <c r="AA367" s="695"/>
      <c r="AB367" s="695"/>
      <c r="AC367" s="695"/>
      <c r="AD367" s="695"/>
      <c r="AE367" s="695"/>
      <c r="AF367" s="695"/>
      <c r="AG367" s="695"/>
      <c r="AH367" s="695"/>
      <c r="AI367" s="695"/>
      <c r="AJ367" s="695"/>
      <c r="AK367" s="695"/>
      <c r="AL367" s="695"/>
      <c r="AM367" s="695"/>
      <c r="AN367" s="695"/>
      <c r="AO367" s="695"/>
      <c r="AP367" s="695"/>
      <c r="AQ367" s="695"/>
      <c r="AR367" s="695"/>
      <c r="AS367" s="695"/>
      <c r="AT367" s="695"/>
      <c r="AU367" s="695"/>
      <c r="AV367" s="695"/>
      <c r="AW367" s="695"/>
      <c r="AX367" s="695"/>
      <c r="AY367" s="695"/>
      <c r="AZ367" s="695"/>
      <c r="BA367" s="695"/>
      <c r="BB367" s="695"/>
      <c r="BC367" s="695"/>
      <c r="BD367" s="695"/>
      <c r="BE367" s="695"/>
      <c r="BF367" s="695"/>
      <c r="BG367" s="695"/>
      <c r="BH367" s="695"/>
      <c r="BI367" s="695"/>
      <c r="BJ367" s="695"/>
      <c r="BK367" s="695"/>
      <c r="BL367" s="695"/>
      <c r="BM367" s="695"/>
      <c r="BN367" s="695"/>
      <c r="BO367" s="695"/>
      <c r="BP367" s="695"/>
      <c r="BQ367" s="695"/>
      <c r="BR367" s="695"/>
      <c r="BS367" s="695"/>
      <c r="BT367" s="695"/>
      <c r="BU367" s="695"/>
      <c r="BV367" s="695"/>
      <c r="BW367" s="695"/>
      <c r="BX367" s="695"/>
      <c r="BY367" s="695"/>
      <c r="BZ367" s="695"/>
      <c r="CA367" s="695"/>
      <c r="CB367" s="695"/>
      <c r="CC367" s="695"/>
      <c r="CD367" s="695"/>
      <c r="CE367" s="695"/>
      <c r="CF367" s="695"/>
      <c r="CG367" s="695"/>
      <c r="CH367" s="695"/>
      <c r="CI367" s="695"/>
      <c r="CJ367" s="695"/>
      <c r="CK367" s="695"/>
      <c r="CL367" s="695"/>
      <c r="CM367" s="695"/>
      <c r="CN367" s="695"/>
      <c r="CO367" s="695"/>
      <c r="CP367" s="695"/>
      <c r="CQ367" s="695"/>
      <c r="CR367" s="695"/>
      <c r="CS367" s="695"/>
      <c r="CT367" s="695"/>
      <c r="CU367" s="695"/>
      <c r="CV367" s="695"/>
      <c r="CW367" s="695"/>
      <c r="CX367" s="695"/>
      <c r="CY367" s="695"/>
      <c r="CZ367" s="695"/>
      <c r="DA367" s="695"/>
      <c r="DB367" s="695"/>
      <c r="DC367" s="695"/>
      <c r="DD367" s="695"/>
      <c r="DE367" s="695"/>
      <c r="DF367" s="695"/>
      <c r="DG367" s="695"/>
      <c r="DH367" s="695"/>
      <c r="DI367" s="695"/>
      <c r="DJ367" s="695"/>
      <c r="DK367" s="695"/>
      <c r="DL367" s="695"/>
      <c r="DM367" s="695"/>
      <c r="DN367" s="695"/>
      <c r="DO367" s="695"/>
      <c r="DP367" s="695"/>
      <c r="DQ367" s="695"/>
      <c r="DR367" s="695"/>
      <c r="DS367" s="695"/>
      <c r="DT367" s="695"/>
      <c r="DU367" s="695"/>
      <c r="DV367" s="695"/>
      <c r="DW367" s="695"/>
      <c r="DX367" s="695"/>
      <c r="DY367" s="695"/>
      <c r="DZ367" s="695"/>
      <c r="EA367" s="695"/>
      <c r="EB367" s="695"/>
      <c r="EC367" s="695"/>
      <c r="ED367" s="695"/>
      <c r="EE367" s="695"/>
      <c r="EF367" s="695"/>
      <c r="EG367" s="695"/>
      <c r="EH367" s="695"/>
      <c r="EI367" s="695"/>
      <c r="EJ367" s="695"/>
      <c r="EK367" s="695"/>
      <c r="EL367" s="695"/>
      <c r="EM367" s="695"/>
      <c r="EN367" s="695"/>
      <c r="EO367" s="695"/>
      <c r="EP367" s="695"/>
      <c r="EQ367" s="695"/>
      <c r="ER367" s="695"/>
      <c r="ES367" s="695"/>
      <c r="ET367" s="695"/>
      <c r="EU367" s="695"/>
      <c r="EV367" s="695"/>
      <c r="EW367" s="695"/>
      <c r="EX367" s="695"/>
      <c r="EY367" s="695"/>
      <c r="EZ367" s="695"/>
      <c r="FA367" s="695"/>
      <c r="FB367" s="695"/>
      <c r="FC367" s="695"/>
      <c r="FD367" s="695"/>
      <c r="FE367" s="695"/>
      <c r="FF367" s="695"/>
      <c r="FG367" s="695"/>
      <c r="FH367" s="695"/>
      <c r="FI367" s="695"/>
      <c r="FJ367" s="695"/>
      <c r="FK367" s="695"/>
      <c r="FL367" s="695"/>
      <c r="FM367" s="695"/>
      <c r="FN367" s="695"/>
      <c r="FO367" s="695"/>
      <c r="FP367" s="695"/>
      <c r="FQ367" s="695"/>
      <c r="FR367" s="695"/>
      <c r="FS367" s="695"/>
      <c r="FT367" s="695"/>
      <c r="FU367" s="695"/>
      <c r="FV367" s="695"/>
      <c r="FW367" s="695"/>
      <c r="FX367" s="695"/>
      <c r="FY367" s="695"/>
      <c r="FZ367" s="695"/>
      <c r="GA367" s="695"/>
      <c r="GB367" s="695"/>
      <c r="GC367" s="695"/>
      <c r="GD367" s="695"/>
      <c r="GE367" s="695"/>
      <c r="GF367" s="695"/>
      <c r="GG367" s="695"/>
      <c r="GH367" s="695"/>
      <c r="GI367" s="695"/>
      <c r="GJ367" s="695"/>
      <c r="GK367" s="695"/>
      <c r="GL367" s="695"/>
      <c r="GM367" s="695"/>
      <c r="GN367" s="695"/>
    </row>
    <row r="368" spans="1:196" s="35" customFormat="1" ht="14.4">
      <c r="A368" s="695"/>
      <c r="B368" s="695"/>
      <c r="C368" s="693"/>
      <c r="D368" s="693"/>
      <c r="E368" s="693"/>
      <c r="F368" s="699"/>
      <c r="G368" s="695"/>
      <c r="H368" s="695"/>
      <c r="I368" s="695"/>
      <c r="J368" s="695"/>
      <c r="S368" s="695"/>
      <c r="T368" s="695"/>
      <c r="U368" s="695"/>
      <c r="V368" s="695"/>
      <c r="W368" s="695"/>
      <c r="X368" s="695"/>
      <c r="Y368" s="695"/>
      <c r="Z368" s="695"/>
      <c r="AA368" s="695"/>
      <c r="AB368" s="695"/>
      <c r="AC368" s="695"/>
      <c r="AD368" s="695"/>
      <c r="AE368" s="695"/>
      <c r="AF368" s="695"/>
      <c r="AG368" s="695"/>
      <c r="AH368" s="695"/>
      <c r="AI368" s="695"/>
      <c r="AJ368" s="695"/>
      <c r="AK368" s="695"/>
      <c r="AL368" s="695"/>
      <c r="AM368" s="695"/>
      <c r="AN368" s="695"/>
      <c r="AO368" s="695"/>
      <c r="AP368" s="695"/>
      <c r="AQ368" s="695"/>
      <c r="AR368" s="695"/>
      <c r="AS368" s="695"/>
      <c r="AT368" s="695"/>
      <c r="AU368" s="695"/>
      <c r="AV368" s="695"/>
      <c r="AW368" s="695"/>
      <c r="AX368" s="695"/>
      <c r="AY368" s="695"/>
      <c r="AZ368" s="695"/>
      <c r="BA368" s="695"/>
      <c r="BB368" s="695"/>
      <c r="BC368" s="695"/>
      <c r="BD368" s="695"/>
      <c r="BE368" s="695"/>
      <c r="BF368" s="695"/>
      <c r="BG368" s="695"/>
      <c r="BH368" s="695"/>
      <c r="BI368" s="695"/>
      <c r="BJ368" s="695"/>
      <c r="BK368" s="695"/>
      <c r="BL368" s="695"/>
      <c r="BM368" s="695"/>
      <c r="BN368" s="695"/>
      <c r="BO368" s="695"/>
      <c r="BP368" s="695"/>
      <c r="BQ368" s="695"/>
      <c r="BR368" s="695"/>
      <c r="BS368" s="695"/>
      <c r="BT368" s="695"/>
      <c r="BU368" s="695"/>
      <c r="BV368" s="695"/>
      <c r="BW368" s="695"/>
      <c r="BX368" s="695"/>
      <c r="BY368" s="695"/>
      <c r="BZ368" s="695"/>
      <c r="CA368" s="695"/>
      <c r="CB368" s="695"/>
      <c r="CC368" s="695"/>
      <c r="CD368" s="695"/>
      <c r="CE368" s="695"/>
      <c r="CF368" s="695"/>
      <c r="CG368" s="695"/>
      <c r="CH368" s="695"/>
      <c r="CI368" s="695"/>
      <c r="CJ368" s="695"/>
      <c r="CK368" s="695"/>
      <c r="CL368" s="695"/>
      <c r="CM368" s="695"/>
      <c r="CN368" s="695"/>
      <c r="CO368" s="695"/>
      <c r="CP368" s="695"/>
      <c r="CQ368" s="695"/>
      <c r="CR368" s="695"/>
      <c r="CS368" s="695"/>
      <c r="CT368" s="695"/>
      <c r="CU368" s="695"/>
      <c r="CV368" s="695"/>
      <c r="CW368" s="695"/>
      <c r="CX368" s="695"/>
      <c r="CY368" s="695"/>
      <c r="CZ368" s="695"/>
      <c r="DA368" s="695"/>
      <c r="DB368" s="695"/>
      <c r="DC368" s="695"/>
      <c r="DD368" s="695"/>
      <c r="DE368" s="695"/>
      <c r="DF368" s="695"/>
      <c r="DG368" s="695"/>
      <c r="DH368" s="695"/>
      <c r="DI368" s="695"/>
      <c r="DJ368" s="695"/>
      <c r="DK368" s="695"/>
      <c r="DL368" s="695"/>
      <c r="DM368" s="695"/>
      <c r="DN368" s="695"/>
      <c r="DO368" s="695"/>
      <c r="DP368" s="695"/>
      <c r="DQ368" s="695"/>
      <c r="DR368" s="695"/>
      <c r="DS368" s="695"/>
      <c r="DT368" s="695"/>
      <c r="DU368" s="695"/>
      <c r="DV368" s="695"/>
      <c r="DW368" s="695"/>
      <c r="DX368" s="695"/>
      <c r="DY368" s="695"/>
      <c r="DZ368" s="695"/>
      <c r="EA368" s="695"/>
      <c r="EB368" s="695"/>
      <c r="EC368" s="695"/>
      <c r="ED368" s="695"/>
      <c r="EE368" s="695"/>
      <c r="EF368" s="695"/>
      <c r="EG368" s="695"/>
      <c r="EH368" s="695"/>
      <c r="EI368" s="695"/>
      <c r="EJ368" s="695"/>
      <c r="EK368" s="695"/>
      <c r="EL368" s="695"/>
      <c r="EM368" s="695"/>
      <c r="EN368" s="695"/>
      <c r="EO368" s="695"/>
      <c r="EP368" s="695"/>
      <c r="EQ368" s="695"/>
      <c r="ER368" s="695"/>
      <c r="ES368" s="695"/>
      <c r="ET368" s="695"/>
      <c r="EU368" s="695"/>
      <c r="EV368" s="695"/>
      <c r="EW368" s="695"/>
      <c r="EX368" s="695"/>
      <c r="EY368" s="695"/>
      <c r="EZ368" s="695"/>
      <c r="FA368" s="695"/>
      <c r="FB368" s="695"/>
      <c r="FC368" s="695"/>
      <c r="FD368" s="695"/>
      <c r="FE368" s="695"/>
      <c r="FF368" s="695"/>
      <c r="FG368" s="695"/>
      <c r="FH368" s="695"/>
      <c r="FI368" s="695"/>
      <c r="FJ368" s="695"/>
      <c r="FK368" s="695"/>
      <c r="FL368" s="695"/>
      <c r="FM368" s="695"/>
      <c r="FN368" s="695"/>
      <c r="FO368" s="695"/>
      <c r="FP368" s="695"/>
      <c r="FQ368" s="695"/>
      <c r="FR368" s="695"/>
      <c r="FS368" s="695"/>
      <c r="FT368" s="695"/>
      <c r="FU368" s="695"/>
      <c r="FV368" s="695"/>
      <c r="FW368" s="695"/>
      <c r="FX368" s="695"/>
      <c r="FY368" s="695"/>
      <c r="FZ368" s="695"/>
      <c r="GA368" s="695"/>
      <c r="GB368" s="695"/>
      <c r="GC368" s="695"/>
      <c r="GD368" s="695"/>
      <c r="GE368" s="695"/>
      <c r="GF368" s="695"/>
      <c r="GG368" s="695"/>
      <c r="GH368" s="695"/>
      <c r="GI368" s="695"/>
      <c r="GJ368" s="695"/>
      <c r="GK368" s="695"/>
      <c r="GL368" s="695"/>
      <c r="GM368" s="695"/>
      <c r="GN368" s="695"/>
    </row>
    <row r="369" spans="1:196" s="35" customFormat="1" ht="14.4">
      <c r="A369" s="695"/>
      <c r="B369" s="695"/>
      <c r="C369" s="693"/>
      <c r="D369" s="693"/>
      <c r="E369" s="693"/>
      <c r="F369" s="699"/>
      <c r="G369" s="695"/>
      <c r="H369" s="695"/>
      <c r="I369" s="695"/>
      <c r="J369" s="695"/>
      <c r="S369" s="695"/>
      <c r="T369" s="695"/>
      <c r="U369" s="695"/>
      <c r="V369" s="695"/>
      <c r="W369" s="695"/>
      <c r="X369" s="695"/>
      <c r="Y369" s="695"/>
      <c r="Z369" s="695"/>
      <c r="AA369" s="695"/>
      <c r="AB369" s="695"/>
      <c r="AC369" s="695"/>
      <c r="AD369" s="695"/>
      <c r="AE369" s="695"/>
      <c r="AF369" s="695"/>
      <c r="AG369" s="695"/>
      <c r="AH369" s="695"/>
      <c r="AI369" s="695"/>
      <c r="AJ369" s="695"/>
      <c r="AK369" s="695"/>
      <c r="AL369" s="695"/>
      <c r="AM369" s="695"/>
      <c r="AN369" s="695"/>
      <c r="AO369" s="695"/>
      <c r="AP369" s="695"/>
      <c r="AQ369" s="695"/>
      <c r="AR369" s="695"/>
      <c r="AS369" s="695"/>
      <c r="AT369" s="695"/>
      <c r="AU369" s="695"/>
      <c r="AV369" s="695"/>
      <c r="AW369" s="695"/>
      <c r="AX369" s="695"/>
      <c r="AY369" s="695"/>
      <c r="AZ369" s="695"/>
      <c r="BA369" s="695"/>
      <c r="BB369" s="695"/>
      <c r="BC369" s="695"/>
      <c r="BD369" s="695"/>
      <c r="BE369" s="695"/>
      <c r="BF369" s="695"/>
      <c r="BG369" s="695"/>
      <c r="BH369" s="695"/>
      <c r="BI369" s="695"/>
      <c r="BJ369" s="695"/>
      <c r="BK369" s="695"/>
      <c r="BL369" s="695"/>
      <c r="BM369" s="695"/>
      <c r="BN369" s="695"/>
      <c r="BO369" s="695"/>
      <c r="BP369" s="695"/>
      <c r="BQ369" s="695"/>
      <c r="BR369" s="695"/>
      <c r="BS369" s="695"/>
      <c r="BT369" s="695"/>
      <c r="BU369" s="695"/>
      <c r="BV369" s="695"/>
      <c r="BW369" s="695"/>
      <c r="BX369" s="695"/>
      <c r="BY369" s="695"/>
      <c r="BZ369" s="695"/>
      <c r="CA369" s="695"/>
      <c r="CB369" s="695"/>
      <c r="CC369" s="695"/>
      <c r="CD369" s="695"/>
      <c r="CE369" s="695"/>
      <c r="CF369" s="695"/>
      <c r="CG369" s="695"/>
      <c r="CH369" s="695"/>
      <c r="CI369" s="695"/>
      <c r="CJ369" s="695"/>
      <c r="CK369" s="695"/>
      <c r="CL369" s="695"/>
      <c r="CM369" s="695"/>
      <c r="CN369" s="695"/>
      <c r="CO369" s="695"/>
      <c r="CP369" s="695"/>
      <c r="CQ369" s="695"/>
      <c r="CR369" s="695"/>
      <c r="CS369" s="695"/>
      <c r="CT369" s="695"/>
      <c r="CU369" s="695"/>
      <c r="CV369" s="695"/>
      <c r="CW369" s="695"/>
      <c r="CX369" s="695"/>
      <c r="CY369" s="695"/>
      <c r="CZ369" s="695"/>
      <c r="DA369" s="695"/>
      <c r="DB369" s="695"/>
      <c r="DC369" s="695"/>
      <c r="DD369" s="695"/>
      <c r="DE369" s="695"/>
      <c r="DF369" s="695"/>
      <c r="DG369" s="695"/>
      <c r="DH369" s="695"/>
      <c r="DI369" s="695"/>
      <c r="DJ369" s="695"/>
      <c r="DK369" s="695"/>
      <c r="DL369" s="695"/>
      <c r="DM369" s="695"/>
      <c r="DN369" s="695"/>
      <c r="DO369" s="695"/>
      <c r="DP369" s="695"/>
      <c r="DQ369" s="695"/>
      <c r="DR369" s="695"/>
      <c r="DS369" s="695"/>
      <c r="DT369" s="695"/>
      <c r="DU369" s="695"/>
      <c r="DV369" s="695"/>
      <c r="DW369" s="695"/>
      <c r="DX369" s="695"/>
      <c r="DY369" s="695"/>
      <c r="DZ369" s="695"/>
      <c r="EA369" s="695"/>
      <c r="EB369" s="695"/>
      <c r="EC369" s="695"/>
      <c r="ED369" s="695"/>
      <c r="EE369" s="695"/>
      <c r="EF369" s="695"/>
      <c r="EG369" s="695"/>
      <c r="EH369" s="695"/>
      <c r="EI369" s="695"/>
      <c r="EJ369" s="695"/>
      <c r="EK369" s="695"/>
      <c r="EL369" s="695"/>
      <c r="EM369" s="695"/>
      <c r="EN369" s="695"/>
      <c r="EO369" s="695"/>
      <c r="EP369" s="695"/>
      <c r="EQ369" s="695"/>
      <c r="ER369" s="695"/>
      <c r="ES369" s="695"/>
      <c r="ET369" s="695"/>
      <c r="EU369" s="695"/>
      <c r="EV369" s="695"/>
      <c r="EW369" s="695"/>
      <c r="EX369" s="695"/>
      <c r="EY369" s="695"/>
      <c r="EZ369" s="695"/>
      <c r="FA369" s="695"/>
      <c r="FB369" s="695"/>
      <c r="FC369" s="695"/>
      <c r="FD369" s="695"/>
      <c r="FE369" s="695"/>
      <c r="FF369" s="695"/>
      <c r="FG369" s="695"/>
      <c r="FH369" s="695"/>
      <c r="FI369" s="695"/>
      <c r="FJ369" s="695"/>
      <c r="FK369" s="695"/>
      <c r="FL369" s="695"/>
      <c r="FM369" s="695"/>
      <c r="FN369" s="695"/>
      <c r="FO369" s="695"/>
      <c r="FP369" s="695"/>
      <c r="FQ369" s="695"/>
      <c r="FR369" s="695"/>
      <c r="FS369" s="695"/>
      <c r="FT369" s="695"/>
      <c r="FU369" s="695"/>
      <c r="FV369" s="695"/>
      <c r="FW369" s="695"/>
      <c r="FX369" s="695"/>
      <c r="FY369" s="695"/>
      <c r="FZ369" s="695"/>
      <c r="GA369" s="695"/>
      <c r="GB369" s="695"/>
      <c r="GC369" s="695"/>
      <c r="GD369" s="695"/>
      <c r="GE369" s="695"/>
      <c r="GF369" s="695"/>
      <c r="GG369" s="695"/>
      <c r="GH369" s="695"/>
      <c r="GI369" s="695"/>
      <c r="GJ369" s="695"/>
      <c r="GK369" s="695"/>
      <c r="GL369" s="695"/>
      <c r="GM369" s="695"/>
      <c r="GN369" s="695"/>
    </row>
    <row r="370" spans="1:196" s="35" customFormat="1" ht="14.4">
      <c r="A370" s="695"/>
      <c r="B370" s="695"/>
      <c r="C370" s="693"/>
      <c r="D370" s="693"/>
      <c r="E370" s="693"/>
      <c r="F370" s="699"/>
      <c r="G370" s="695"/>
      <c r="H370" s="695"/>
      <c r="I370" s="695"/>
      <c r="J370" s="695"/>
      <c r="S370" s="695"/>
      <c r="T370" s="695"/>
      <c r="U370" s="695"/>
      <c r="V370" s="695"/>
      <c r="W370" s="695"/>
      <c r="X370" s="695"/>
      <c r="Y370" s="695"/>
      <c r="Z370" s="695"/>
      <c r="AA370" s="695"/>
      <c r="AB370" s="695"/>
      <c r="AC370" s="695"/>
      <c r="AD370" s="695"/>
      <c r="AE370" s="695"/>
      <c r="AF370" s="695"/>
      <c r="AG370" s="695"/>
      <c r="AH370" s="695"/>
      <c r="AI370" s="695"/>
      <c r="AJ370" s="695"/>
      <c r="AK370" s="695"/>
      <c r="AL370" s="695"/>
      <c r="AM370" s="695"/>
      <c r="AN370" s="695"/>
      <c r="AO370" s="695"/>
      <c r="AP370" s="695"/>
      <c r="AQ370" s="695"/>
      <c r="AR370" s="695"/>
      <c r="AS370" s="695"/>
      <c r="AT370" s="695"/>
      <c r="AU370" s="695"/>
      <c r="AV370" s="695"/>
      <c r="AW370" s="695"/>
      <c r="AX370" s="695"/>
      <c r="AY370" s="695"/>
      <c r="AZ370" s="695"/>
      <c r="BA370" s="695"/>
      <c r="BB370" s="695"/>
      <c r="BC370" s="695"/>
      <c r="BD370" s="695"/>
      <c r="BE370" s="695"/>
      <c r="BF370" s="695"/>
      <c r="BG370" s="695"/>
      <c r="BH370" s="695"/>
      <c r="BI370" s="695"/>
      <c r="BJ370" s="695"/>
      <c r="BK370" s="695"/>
      <c r="BL370" s="695"/>
      <c r="BM370" s="695"/>
      <c r="BN370" s="695"/>
      <c r="BO370" s="695"/>
      <c r="BP370" s="695"/>
      <c r="BQ370" s="695"/>
      <c r="BR370" s="695"/>
      <c r="BS370" s="695"/>
      <c r="BT370" s="695"/>
      <c r="BU370" s="695"/>
      <c r="BV370" s="695"/>
      <c r="BW370" s="695"/>
      <c r="BX370" s="695"/>
      <c r="BY370" s="695"/>
      <c r="BZ370" s="695"/>
      <c r="CA370" s="695"/>
      <c r="CB370" s="695"/>
      <c r="CC370" s="695"/>
      <c r="CD370" s="695"/>
      <c r="CE370" s="695"/>
      <c r="CF370" s="695"/>
      <c r="CG370" s="695"/>
      <c r="CH370" s="695"/>
      <c r="CI370" s="695"/>
      <c r="CJ370" s="695"/>
      <c r="CK370" s="695"/>
      <c r="CL370" s="695"/>
      <c r="CM370" s="695"/>
      <c r="CN370" s="695"/>
      <c r="CO370" s="695"/>
      <c r="CP370" s="695"/>
      <c r="CQ370" s="695"/>
      <c r="CR370" s="695"/>
      <c r="CS370" s="695"/>
      <c r="CT370" s="695"/>
      <c r="CU370" s="695"/>
      <c r="CV370" s="695"/>
      <c r="CW370" s="695"/>
      <c r="CX370" s="695"/>
      <c r="CY370" s="695"/>
      <c r="CZ370" s="695"/>
      <c r="DA370" s="695"/>
      <c r="DB370" s="695"/>
      <c r="DC370" s="695"/>
      <c r="DD370" s="695"/>
      <c r="DE370" s="695"/>
      <c r="DF370" s="695"/>
      <c r="DG370" s="695"/>
      <c r="DH370" s="695"/>
      <c r="DI370" s="695"/>
      <c r="DJ370" s="695"/>
      <c r="DK370" s="695"/>
      <c r="DL370" s="695"/>
      <c r="DM370" s="695"/>
      <c r="DN370" s="695"/>
      <c r="DO370" s="695"/>
      <c r="DP370" s="695"/>
      <c r="DQ370" s="695"/>
      <c r="DR370" s="695"/>
      <c r="DS370" s="695"/>
      <c r="DT370" s="695"/>
      <c r="DU370" s="695"/>
      <c r="DV370" s="695"/>
      <c r="DW370" s="695"/>
      <c r="DX370" s="695"/>
      <c r="DY370" s="695"/>
      <c r="DZ370" s="695"/>
      <c r="EA370" s="695"/>
      <c r="EB370" s="695"/>
      <c r="EC370" s="695"/>
      <c r="ED370" s="695"/>
      <c r="EE370" s="695"/>
      <c r="EF370" s="695"/>
      <c r="EG370" s="695"/>
      <c r="EH370" s="695"/>
      <c r="EI370" s="695"/>
      <c r="EJ370" s="695"/>
      <c r="EK370" s="695"/>
      <c r="EL370" s="695"/>
      <c r="EM370" s="695"/>
      <c r="EN370" s="695"/>
      <c r="EO370" s="695"/>
      <c r="EP370" s="695"/>
      <c r="EQ370" s="695"/>
      <c r="ER370" s="695"/>
      <c r="ES370" s="695"/>
      <c r="ET370" s="695"/>
      <c r="EU370" s="695"/>
      <c r="EV370" s="695"/>
      <c r="EW370" s="695"/>
      <c r="EX370" s="695"/>
      <c r="EY370" s="695"/>
      <c r="EZ370" s="695"/>
      <c r="FA370" s="695"/>
      <c r="FB370" s="695"/>
      <c r="FC370" s="695"/>
      <c r="FD370" s="695"/>
      <c r="FE370" s="695"/>
      <c r="FF370" s="695"/>
      <c r="FG370" s="695"/>
      <c r="FH370" s="695"/>
      <c r="FI370" s="695"/>
      <c r="FJ370" s="695"/>
      <c r="FK370" s="695"/>
      <c r="FL370" s="695"/>
      <c r="FM370" s="695"/>
      <c r="FN370" s="695"/>
      <c r="FO370" s="695"/>
      <c r="FP370" s="695"/>
      <c r="FQ370" s="695"/>
      <c r="FR370" s="695"/>
      <c r="FS370" s="695"/>
      <c r="FT370" s="695"/>
      <c r="FU370" s="695"/>
      <c r="FV370" s="695"/>
      <c r="FW370" s="695"/>
      <c r="FX370" s="695"/>
      <c r="FY370" s="695"/>
      <c r="FZ370" s="695"/>
      <c r="GA370" s="695"/>
      <c r="GB370" s="695"/>
      <c r="GC370" s="695"/>
      <c r="GD370" s="695"/>
      <c r="GE370" s="695"/>
      <c r="GF370" s="695"/>
      <c r="GG370" s="695"/>
      <c r="GH370" s="695"/>
      <c r="GI370" s="695"/>
      <c r="GJ370" s="695"/>
      <c r="GK370" s="695"/>
      <c r="GL370" s="695"/>
      <c r="GM370" s="695"/>
      <c r="GN370" s="695"/>
    </row>
    <row r="371" spans="1:196" s="35" customFormat="1" ht="14.4">
      <c r="A371" s="695"/>
      <c r="B371" s="695"/>
      <c r="C371" s="693"/>
      <c r="D371" s="693"/>
      <c r="E371" s="693"/>
      <c r="F371" s="699"/>
      <c r="G371" s="695"/>
      <c r="H371" s="695"/>
      <c r="I371" s="695"/>
      <c r="J371" s="695"/>
      <c r="S371" s="695"/>
      <c r="T371" s="695"/>
      <c r="U371" s="695"/>
      <c r="V371" s="695"/>
      <c r="W371" s="695"/>
      <c r="X371" s="695"/>
      <c r="Y371" s="695"/>
      <c r="Z371" s="695"/>
      <c r="AA371" s="695"/>
      <c r="AB371" s="695"/>
      <c r="AC371" s="695"/>
      <c r="AD371" s="695"/>
      <c r="AE371" s="695"/>
      <c r="AF371" s="695"/>
      <c r="AG371" s="695"/>
      <c r="AH371" s="695"/>
      <c r="AI371" s="695"/>
      <c r="AJ371" s="695"/>
      <c r="AK371" s="695"/>
      <c r="AL371" s="695"/>
      <c r="AM371" s="695"/>
      <c r="AN371" s="695"/>
      <c r="AO371" s="695"/>
      <c r="AP371" s="695"/>
      <c r="AQ371" s="695"/>
      <c r="AR371" s="695"/>
      <c r="AS371" s="695"/>
      <c r="AT371" s="695"/>
      <c r="AU371" s="695"/>
      <c r="AV371" s="695"/>
      <c r="AW371" s="695"/>
      <c r="AX371" s="695"/>
      <c r="AY371" s="695"/>
      <c r="AZ371" s="695"/>
      <c r="BA371" s="695"/>
      <c r="BB371" s="695"/>
      <c r="BC371" s="695"/>
      <c r="BD371" s="695"/>
      <c r="BE371" s="695"/>
      <c r="BF371" s="695"/>
      <c r="BG371" s="695"/>
      <c r="BH371" s="695"/>
      <c r="BI371" s="695"/>
      <c r="BJ371" s="695"/>
      <c r="BK371" s="695"/>
      <c r="BL371" s="695"/>
      <c r="BM371" s="695"/>
      <c r="BN371" s="695"/>
      <c r="BO371" s="695"/>
      <c r="BP371" s="695"/>
      <c r="BQ371" s="695"/>
      <c r="BR371" s="695"/>
      <c r="BS371" s="695"/>
      <c r="BT371" s="695"/>
      <c r="BU371" s="695"/>
      <c r="BV371" s="695"/>
      <c r="BW371" s="695"/>
      <c r="BX371" s="695"/>
      <c r="BY371" s="695"/>
      <c r="BZ371" s="695"/>
      <c r="CA371" s="695"/>
      <c r="CB371" s="695"/>
      <c r="CC371" s="695"/>
      <c r="CD371" s="695"/>
      <c r="CE371" s="695"/>
      <c r="CF371" s="695"/>
      <c r="CG371" s="695"/>
      <c r="CH371" s="695"/>
      <c r="CI371" s="695"/>
      <c r="CJ371" s="695"/>
      <c r="CK371" s="695"/>
      <c r="CL371" s="695"/>
      <c r="CM371" s="695"/>
      <c r="CN371" s="695"/>
      <c r="CO371" s="695"/>
      <c r="CP371" s="695"/>
      <c r="CQ371" s="695"/>
      <c r="CR371" s="695"/>
      <c r="CS371" s="695"/>
      <c r="CT371" s="695"/>
      <c r="CU371" s="695"/>
      <c r="CV371" s="695"/>
      <c r="CW371" s="695"/>
      <c r="CX371" s="695"/>
      <c r="CY371" s="695"/>
      <c r="CZ371" s="695"/>
      <c r="DA371" s="695"/>
      <c r="DB371" s="695"/>
      <c r="DC371" s="695"/>
      <c r="DD371" s="695"/>
      <c r="DE371" s="695"/>
      <c r="DF371" s="695"/>
      <c r="DG371" s="695"/>
      <c r="DH371" s="695"/>
      <c r="DI371" s="695"/>
      <c r="DJ371" s="695"/>
      <c r="DK371" s="695"/>
      <c r="DL371" s="695"/>
      <c r="DM371" s="695"/>
      <c r="DN371" s="695"/>
      <c r="DO371" s="695"/>
      <c r="DP371" s="695"/>
      <c r="DQ371" s="695"/>
      <c r="DR371" s="695"/>
      <c r="DS371" s="695"/>
      <c r="DT371" s="695"/>
      <c r="DU371" s="695"/>
      <c r="DV371" s="695"/>
      <c r="DW371" s="695"/>
      <c r="DX371" s="695"/>
      <c r="DY371" s="695"/>
      <c r="DZ371" s="695"/>
      <c r="EA371" s="695"/>
      <c r="EB371" s="695"/>
      <c r="EC371" s="695"/>
      <c r="ED371" s="695"/>
      <c r="EE371" s="695"/>
      <c r="EF371" s="695"/>
      <c r="EG371" s="695"/>
      <c r="EH371" s="695"/>
      <c r="EI371" s="695"/>
      <c r="EJ371" s="695"/>
      <c r="EK371" s="695"/>
      <c r="EL371" s="695"/>
      <c r="EM371" s="695"/>
      <c r="EN371" s="695"/>
      <c r="EO371" s="695"/>
      <c r="EP371" s="695"/>
      <c r="EQ371" s="695"/>
      <c r="ER371" s="695"/>
      <c r="ES371" s="695"/>
      <c r="ET371" s="695"/>
      <c r="EU371" s="695"/>
      <c r="EV371" s="695"/>
      <c r="EW371" s="695"/>
      <c r="EX371" s="695"/>
      <c r="EY371" s="695"/>
      <c r="EZ371" s="695"/>
      <c r="FA371" s="695"/>
      <c r="FB371" s="695"/>
      <c r="FC371" s="695"/>
      <c r="FD371" s="695"/>
      <c r="FE371" s="695"/>
      <c r="FF371" s="695"/>
      <c r="FG371" s="695"/>
      <c r="FH371" s="695"/>
      <c r="FI371" s="695"/>
      <c r="FJ371" s="695"/>
      <c r="FK371" s="695"/>
      <c r="FL371" s="695"/>
      <c r="FM371" s="695"/>
      <c r="FN371" s="695"/>
      <c r="FO371" s="695"/>
      <c r="FP371" s="695"/>
      <c r="FQ371" s="695"/>
      <c r="FR371" s="695"/>
      <c r="FS371" s="695"/>
      <c r="FT371" s="695"/>
      <c r="FU371" s="695"/>
      <c r="FV371" s="695"/>
      <c r="FW371" s="695"/>
      <c r="FX371" s="695"/>
      <c r="FY371" s="695"/>
      <c r="FZ371" s="695"/>
      <c r="GA371" s="695"/>
      <c r="GB371" s="695"/>
      <c r="GC371" s="695"/>
      <c r="GD371" s="695"/>
      <c r="GE371" s="695"/>
      <c r="GF371" s="695"/>
      <c r="GG371" s="695"/>
      <c r="GH371" s="695"/>
      <c r="GI371" s="695"/>
      <c r="GJ371" s="695"/>
      <c r="GK371" s="695"/>
      <c r="GL371" s="695"/>
      <c r="GM371" s="695"/>
      <c r="GN371" s="695"/>
    </row>
    <row r="372" spans="1:196" s="35" customFormat="1" ht="14.4">
      <c r="A372" s="695"/>
      <c r="B372" s="695"/>
      <c r="C372" s="693"/>
      <c r="D372" s="693"/>
      <c r="E372" s="693"/>
      <c r="F372" s="699"/>
      <c r="G372" s="695"/>
      <c r="H372" s="695"/>
      <c r="I372" s="695"/>
      <c r="J372" s="695"/>
      <c r="S372" s="695"/>
      <c r="T372" s="695"/>
      <c r="U372" s="695"/>
      <c r="V372" s="695"/>
      <c r="W372" s="695"/>
      <c r="X372" s="695"/>
      <c r="Y372" s="695"/>
      <c r="Z372" s="695"/>
      <c r="AA372" s="695"/>
      <c r="AB372" s="695"/>
      <c r="AC372" s="695"/>
      <c r="AD372" s="695"/>
      <c r="AE372" s="695"/>
      <c r="AF372" s="695"/>
      <c r="AG372" s="695"/>
      <c r="AH372" s="695"/>
      <c r="AI372" s="695"/>
      <c r="AJ372" s="695"/>
      <c r="AK372" s="695"/>
      <c r="AL372" s="695"/>
      <c r="AM372" s="695"/>
      <c r="AN372" s="695"/>
      <c r="AO372" s="695"/>
      <c r="AP372" s="695"/>
      <c r="AQ372" s="695"/>
      <c r="AR372" s="695"/>
      <c r="AS372" s="695"/>
      <c r="AT372" s="695"/>
      <c r="AU372" s="695"/>
      <c r="AV372" s="695"/>
      <c r="AW372" s="695"/>
      <c r="AX372" s="695"/>
      <c r="AY372" s="695"/>
      <c r="AZ372" s="695"/>
      <c r="BA372" s="695"/>
      <c r="BB372" s="695"/>
      <c r="BC372" s="695"/>
      <c r="BD372" s="695"/>
      <c r="BE372" s="695"/>
      <c r="BF372" s="695"/>
      <c r="BG372" s="695"/>
      <c r="BH372" s="695"/>
      <c r="BI372" s="695"/>
      <c r="BJ372" s="695"/>
      <c r="BK372" s="695"/>
      <c r="BL372" s="695"/>
      <c r="BM372" s="695"/>
      <c r="BN372" s="695"/>
      <c r="BO372" s="695"/>
      <c r="BP372" s="695"/>
      <c r="BQ372" s="695"/>
      <c r="BR372" s="695"/>
      <c r="BS372" s="695"/>
      <c r="BT372" s="695"/>
      <c r="BU372" s="695"/>
      <c r="BV372" s="695"/>
      <c r="BW372" s="695"/>
      <c r="BX372" s="695"/>
      <c r="BY372" s="695"/>
      <c r="BZ372" s="695"/>
      <c r="CA372" s="695"/>
      <c r="CB372" s="695"/>
      <c r="CC372" s="695"/>
      <c r="CD372" s="695"/>
      <c r="CE372" s="695"/>
      <c r="CF372" s="695"/>
      <c r="CG372" s="695"/>
      <c r="CH372" s="695"/>
      <c r="CI372" s="695"/>
      <c r="CJ372" s="695"/>
      <c r="CK372" s="695"/>
      <c r="CL372" s="695"/>
      <c r="CM372" s="695"/>
      <c r="CN372" s="695"/>
      <c r="CO372" s="695"/>
      <c r="CP372" s="695"/>
      <c r="CQ372" s="695"/>
      <c r="CR372" s="695"/>
      <c r="CS372" s="695"/>
      <c r="CT372" s="695"/>
      <c r="CU372" s="695"/>
      <c r="CV372" s="695"/>
      <c r="CW372" s="695"/>
      <c r="CX372" s="695"/>
      <c r="CY372" s="695"/>
      <c r="CZ372" s="695"/>
      <c r="DA372" s="695"/>
      <c r="DB372" s="695"/>
      <c r="DC372" s="695"/>
      <c r="DD372" s="695"/>
      <c r="DE372" s="695"/>
      <c r="DF372" s="695"/>
      <c r="DG372" s="695"/>
      <c r="DH372" s="695"/>
      <c r="DI372" s="695"/>
      <c r="DJ372" s="695"/>
      <c r="DK372" s="695"/>
      <c r="DL372" s="695"/>
      <c r="DM372" s="695"/>
      <c r="DN372" s="695"/>
      <c r="DO372" s="695"/>
      <c r="DP372" s="695"/>
      <c r="DQ372" s="695"/>
      <c r="DR372" s="695"/>
      <c r="DS372" s="695"/>
      <c r="DT372" s="695"/>
      <c r="DU372" s="695"/>
      <c r="DV372" s="695"/>
      <c r="DW372" s="695"/>
      <c r="DX372" s="695"/>
      <c r="DY372" s="695"/>
      <c r="DZ372" s="695"/>
      <c r="EA372" s="695"/>
      <c r="EB372" s="695"/>
      <c r="EC372" s="695"/>
      <c r="ED372" s="695"/>
      <c r="EE372" s="695"/>
      <c r="EF372" s="695"/>
      <c r="EG372" s="695"/>
      <c r="EH372" s="695"/>
      <c r="EI372" s="695"/>
      <c r="EJ372" s="695"/>
      <c r="EK372" s="695"/>
      <c r="EL372" s="695"/>
      <c r="EM372" s="695"/>
      <c r="EN372" s="695"/>
      <c r="EO372" s="695"/>
      <c r="EP372" s="695"/>
      <c r="EQ372" s="695"/>
      <c r="ER372" s="695"/>
      <c r="ES372" s="695"/>
      <c r="ET372" s="695"/>
      <c r="EU372" s="695"/>
      <c r="EV372" s="695"/>
      <c r="EW372" s="695"/>
      <c r="EX372" s="695"/>
      <c r="EY372" s="695"/>
      <c r="EZ372" s="695"/>
      <c r="FA372" s="695"/>
      <c r="FB372" s="695"/>
      <c r="FC372" s="695"/>
      <c r="FD372" s="695"/>
      <c r="FE372" s="695"/>
      <c r="FF372" s="695"/>
      <c r="FG372" s="695"/>
      <c r="FH372" s="695"/>
      <c r="FI372" s="695"/>
      <c r="FJ372" s="695"/>
      <c r="FK372" s="695"/>
      <c r="FL372" s="695"/>
      <c r="FM372" s="695"/>
      <c r="FN372" s="695"/>
      <c r="FO372" s="695"/>
      <c r="FP372" s="695"/>
      <c r="FQ372" s="695"/>
      <c r="FR372" s="695"/>
      <c r="FS372" s="695"/>
      <c r="FT372" s="695"/>
      <c r="FU372" s="695"/>
      <c r="FV372" s="695"/>
      <c r="FW372" s="695"/>
      <c r="FX372" s="695"/>
      <c r="FY372" s="695"/>
      <c r="FZ372" s="695"/>
      <c r="GA372" s="695"/>
      <c r="GB372" s="695"/>
      <c r="GC372" s="695"/>
      <c r="GD372" s="695"/>
      <c r="GE372" s="695"/>
      <c r="GF372" s="695"/>
      <c r="GG372" s="695"/>
      <c r="GH372" s="695"/>
      <c r="GI372" s="695"/>
      <c r="GJ372" s="695"/>
      <c r="GK372" s="695"/>
      <c r="GL372" s="695"/>
      <c r="GM372" s="695"/>
      <c r="GN372" s="695"/>
    </row>
    <row r="373" spans="1:196" s="35" customFormat="1" ht="14.4">
      <c r="A373" s="695"/>
      <c r="B373" s="695"/>
      <c r="C373" s="693"/>
      <c r="D373" s="693"/>
      <c r="E373" s="693"/>
      <c r="F373" s="699"/>
      <c r="G373" s="695"/>
      <c r="H373" s="695"/>
      <c r="I373" s="695"/>
      <c r="J373" s="695"/>
      <c r="S373" s="695"/>
      <c r="T373" s="695"/>
      <c r="U373" s="695"/>
      <c r="V373" s="695"/>
      <c r="W373" s="695"/>
      <c r="X373" s="695"/>
      <c r="Y373" s="695"/>
      <c r="Z373" s="695"/>
      <c r="AA373" s="695"/>
      <c r="AB373" s="695"/>
      <c r="AC373" s="695"/>
      <c r="AD373" s="695"/>
      <c r="AE373" s="695"/>
      <c r="AF373" s="695"/>
      <c r="AG373" s="695"/>
      <c r="AH373" s="695"/>
      <c r="AI373" s="695"/>
      <c r="AJ373" s="695"/>
      <c r="AK373" s="695"/>
      <c r="AL373" s="695"/>
      <c r="AM373" s="695"/>
      <c r="AN373" s="695"/>
      <c r="AO373" s="695"/>
      <c r="AP373" s="695"/>
      <c r="AQ373" s="695"/>
      <c r="AR373" s="695"/>
      <c r="AS373" s="695"/>
      <c r="AT373" s="695"/>
      <c r="AU373" s="695"/>
      <c r="AV373" s="695"/>
      <c r="AW373" s="695"/>
      <c r="AX373" s="695"/>
      <c r="AY373" s="695"/>
      <c r="AZ373" s="695"/>
      <c r="BA373" s="695"/>
      <c r="BB373" s="695"/>
      <c r="BC373" s="695"/>
      <c r="BD373" s="695"/>
      <c r="BE373" s="695"/>
      <c r="BF373" s="695"/>
      <c r="BG373" s="695"/>
      <c r="BH373" s="695"/>
      <c r="BI373" s="695"/>
      <c r="BJ373" s="695"/>
      <c r="BK373" s="695"/>
      <c r="BL373" s="695"/>
      <c r="BM373" s="695"/>
      <c r="BN373" s="695"/>
      <c r="BO373" s="695"/>
      <c r="BP373" s="695"/>
      <c r="BQ373" s="695"/>
      <c r="BR373" s="695"/>
      <c r="BS373" s="695"/>
      <c r="BT373" s="695"/>
      <c r="BU373" s="695"/>
      <c r="BV373" s="695"/>
      <c r="BW373" s="695"/>
      <c r="BX373" s="695"/>
      <c r="BY373" s="695"/>
      <c r="BZ373" s="695"/>
      <c r="CA373" s="695"/>
      <c r="CB373" s="695"/>
      <c r="CC373" s="695"/>
      <c r="CD373" s="695"/>
      <c r="CE373" s="695"/>
      <c r="CF373" s="695"/>
      <c r="CG373" s="695"/>
      <c r="CH373" s="695"/>
      <c r="CI373" s="695"/>
      <c r="CJ373" s="695"/>
      <c r="CK373" s="695"/>
      <c r="CL373" s="695"/>
      <c r="CM373" s="695"/>
      <c r="CN373" s="695"/>
      <c r="CO373" s="695"/>
      <c r="CP373" s="695"/>
      <c r="CQ373" s="695"/>
      <c r="CR373" s="695"/>
      <c r="CS373" s="695"/>
      <c r="CT373" s="695"/>
      <c r="CU373" s="695"/>
      <c r="CV373" s="695"/>
      <c r="CW373" s="695"/>
      <c r="CX373" s="695"/>
      <c r="CY373" s="695"/>
      <c r="CZ373" s="695"/>
      <c r="DA373" s="695"/>
      <c r="DB373" s="695"/>
      <c r="DC373" s="695"/>
      <c r="DD373" s="695"/>
      <c r="DE373" s="695"/>
      <c r="DF373" s="695"/>
      <c r="DG373" s="695"/>
      <c r="DH373" s="695"/>
      <c r="DI373" s="695"/>
      <c r="DJ373" s="695"/>
      <c r="DK373" s="695"/>
      <c r="DL373" s="695"/>
      <c r="DM373" s="695"/>
      <c r="DN373" s="695"/>
      <c r="DO373" s="695"/>
      <c r="DP373" s="695"/>
      <c r="DQ373" s="695"/>
      <c r="DR373" s="695"/>
      <c r="DS373" s="695"/>
      <c r="DT373" s="695"/>
      <c r="DU373" s="695"/>
      <c r="DV373" s="695"/>
      <c r="DW373" s="695"/>
      <c r="DX373" s="695"/>
      <c r="DY373" s="695"/>
      <c r="DZ373" s="695"/>
      <c r="EA373" s="695"/>
      <c r="EB373" s="695"/>
      <c r="EC373" s="695"/>
      <c r="ED373" s="695"/>
      <c r="EE373" s="695"/>
      <c r="EF373" s="695"/>
      <c r="EG373" s="695"/>
      <c r="EH373" s="695"/>
      <c r="EI373" s="695"/>
      <c r="EJ373" s="695"/>
      <c r="EK373" s="695"/>
      <c r="EL373" s="695"/>
      <c r="EM373" s="695"/>
      <c r="EN373" s="695"/>
      <c r="EO373" s="695"/>
      <c r="EP373" s="695"/>
      <c r="EQ373" s="695"/>
      <c r="ER373" s="695"/>
      <c r="ES373" s="695"/>
      <c r="ET373" s="695"/>
      <c r="EU373" s="695"/>
      <c r="EV373" s="695"/>
      <c r="EW373" s="695"/>
      <c r="EX373" s="695"/>
      <c r="EY373" s="695"/>
      <c r="EZ373" s="695"/>
      <c r="FA373" s="695"/>
      <c r="FB373" s="695"/>
      <c r="FC373" s="695"/>
      <c r="FD373" s="695"/>
      <c r="FE373" s="695"/>
      <c r="FF373" s="695"/>
      <c r="FG373" s="695"/>
      <c r="FH373" s="695"/>
      <c r="FI373" s="695"/>
      <c r="FJ373" s="695"/>
      <c r="FK373" s="695"/>
      <c r="FL373" s="695"/>
      <c r="FM373" s="695"/>
      <c r="FN373" s="695"/>
      <c r="FO373" s="695"/>
      <c r="FP373" s="695"/>
      <c r="FQ373" s="695"/>
      <c r="FR373" s="695"/>
      <c r="FS373" s="695"/>
      <c r="FT373" s="695"/>
      <c r="FU373" s="695"/>
      <c r="FV373" s="695"/>
      <c r="FW373" s="695"/>
      <c r="FX373" s="695"/>
      <c r="FY373" s="695"/>
      <c r="FZ373" s="695"/>
      <c r="GA373" s="695"/>
      <c r="GB373" s="695"/>
      <c r="GC373" s="695"/>
      <c r="GD373" s="695"/>
      <c r="GE373" s="695"/>
      <c r="GF373" s="695"/>
      <c r="GG373" s="695"/>
      <c r="GH373" s="695"/>
      <c r="GI373" s="695"/>
      <c r="GJ373" s="695"/>
      <c r="GK373" s="695"/>
      <c r="GL373" s="695"/>
      <c r="GM373" s="695"/>
      <c r="GN373" s="695"/>
    </row>
    <row r="374" spans="1:196" s="35" customFormat="1" ht="14.4">
      <c r="A374" s="695"/>
      <c r="B374" s="695"/>
      <c r="C374" s="693"/>
      <c r="D374" s="693"/>
      <c r="E374" s="693"/>
      <c r="F374" s="699"/>
      <c r="G374" s="695"/>
      <c r="H374" s="695"/>
      <c r="I374" s="695"/>
      <c r="J374" s="695"/>
      <c r="S374" s="695"/>
      <c r="T374" s="695"/>
      <c r="U374" s="695"/>
      <c r="V374" s="695"/>
      <c r="W374" s="695"/>
      <c r="X374" s="695"/>
      <c r="Y374" s="695"/>
      <c r="Z374" s="695"/>
      <c r="AA374" s="695"/>
      <c r="AB374" s="695"/>
      <c r="AC374" s="695"/>
      <c r="AD374" s="695"/>
      <c r="AE374" s="695"/>
      <c r="AF374" s="695"/>
      <c r="AG374" s="695"/>
      <c r="AH374" s="695"/>
      <c r="AI374" s="695"/>
      <c r="AJ374" s="695"/>
      <c r="AK374" s="695"/>
      <c r="AL374" s="695"/>
      <c r="AM374" s="695"/>
      <c r="AN374" s="695"/>
      <c r="AO374" s="695"/>
      <c r="AP374" s="695"/>
      <c r="AQ374" s="695"/>
      <c r="AR374" s="695"/>
      <c r="AS374" s="695"/>
      <c r="AT374" s="695"/>
      <c r="AU374" s="695"/>
      <c r="AV374" s="695"/>
      <c r="AW374" s="695"/>
      <c r="AX374" s="695"/>
      <c r="AY374" s="695"/>
      <c r="AZ374" s="695"/>
      <c r="BA374" s="695"/>
      <c r="BB374" s="695"/>
      <c r="BC374" s="695"/>
      <c r="BD374" s="695"/>
      <c r="BE374" s="695"/>
      <c r="BF374" s="695"/>
      <c r="BG374" s="695"/>
      <c r="BH374" s="695"/>
      <c r="BI374" s="695"/>
      <c r="BJ374" s="695"/>
      <c r="BK374" s="695"/>
      <c r="BL374" s="695"/>
      <c r="BM374" s="695"/>
      <c r="BN374" s="695"/>
      <c r="BO374" s="695"/>
      <c r="BP374" s="695"/>
      <c r="BQ374" s="695"/>
      <c r="BR374" s="695"/>
      <c r="BS374" s="695"/>
      <c r="BT374" s="695"/>
      <c r="BU374" s="695"/>
      <c r="BV374" s="695"/>
      <c r="BW374" s="695"/>
      <c r="BX374" s="695"/>
      <c r="BY374" s="695"/>
      <c r="BZ374" s="695"/>
      <c r="CA374" s="695"/>
      <c r="CB374" s="695"/>
      <c r="CC374" s="695"/>
      <c r="CD374" s="695"/>
      <c r="CE374" s="695"/>
      <c r="CF374" s="695"/>
      <c r="CG374" s="695"/>
      <c r="CH374" s="695"/>
      <c r="CI374" s="695"/>
      <c r="CJ374" s="695"/>
      <c r="CK374" s="695"/>
      <c r="CL374" s="695"/>
      <c r="CM374" s="695"/>
      <c r="CN374" s="695"/>
      <c r="CO374" s="695"/>
      <c r="CP374" s="695"/>
      <c r="CQ374" s="695"/>
      <c r="CR374" s="695"/>
      <c r="CS374" s="695"/>
      <c r="CT374" s="695"/>
      <c r="CU374" s="695"/>
      <c r="CV374" s="695"/>
      <c r="CW374" s="695"/>
      <c r="CX374" s="695"/>
      <c r="CY374" s="695"/>
      <c r="CZ374" s="695"/>
      <c r="DA374" s="695"/>
      <c r="DB374" s="695"/>
      <c r="DC374" s="695"/>
      <c r="DD374" s="695"/>
      <c r="DE374" s="695"/>
      <c r="DF374" s="695"/>
      <c r="DG374" s="695"/>
      <c r="DH374" s="695"/>
      <c r="DI374" s="695"/>
      <c r="DJ374" s="695"/>
      <c r="DK374" s="695"/>
      <c r="DL374" s="695"/>
      <c r="DM374" s="695"/>
      <c r="DN374" s="695"/>
      <c r="DO374" s="695"/>
      <c r="DP374" s="695"/>
      <c r="DQ374" s="695"/>
      <c r="DR374" s="695"/>
      <c r="DS374" s="695"/>
      <c r="DT374" s="695"/>
      <c r="DU374" s="695"/>
      <c r="DV374" s="695"/>
      <c r="DW374" s="695"/>
      <c r="DX374" s="695"/>
      <c r="DY374" s="695"/>
      <c r="DZ374" s="695"/>
      <c r="EA374" s="695"/>
      <c r="EB374" s="695"/>
      <c r="EC374" s="695"/>
      <c r="ED374" s="695"/>
      <c r="EE374" s="695"/>
      <c r="EF374" s="695"/>
      <c r="EG374" s="695"/>
      <c r="EH374" s="695"/>
      <c r="EI374" s="695"/>
      <c r="EJ374" s="695"/>
      <c r="EK374" s="695"/>
      <c r="EL374" s="695"/>
      <c r="EM374" s="695"/>
      <c r="EN374" s="695"/>
      <c r="EO374" s="695"/>
      <c r="EP374" s="695"/>
      <c r="EQ374" s="695"/>
      <c r="ER374" s="695"/>
      <c r="ES374" s="695"/>
      <c r="ET374" s="695"/>
      <c r="EU374" s="695"/>
      <c r="EV374" s="695"/>
      <c r="EW374" s="695"/>
      <c r="EX374" s="695"/>
      <c r="EY374" s="695"/>
      <c r="EZ374" s="695"/>
      <c r="FA374" s="695"/>
      <c r="FB374" s="695"/>
      <c r="FC374" s="695"/>
      <c r="FD374" s="695"/>
      <c r="FE374" s="695"/>
      <c r="FF374" s="695"/>
      <c r="FG374" s="695"/>
      <c r="FH374" s="695"/>
      <c r="FI374" s="695"/>
      <c r="FJ374" s="695"/>
      <c r="FK374" s="695"/>
      <c r="FL374" s="695"/>
      <c r="FM374" s="695"/>
      <c r="FN374" s="695"/>
      <c r="FO374" s="695"/>
      <c r="FP374" s="695"/>
      <c r="FQ374" s="695"/>
      <c r="FR374" s="695"/>
      <c r="FS374" s="695"/>
      <c r="FT374" s="695"/>
      <c r="FU374" s="695"/>
      <c r="FV374" s="695"/>
      <c r="FW374" s="695"/>
      <c r="FX374" s="695"/>
      <c r="FY374" s="695"/>
      <c r="FZ374" s="695"/>
      <c r="GA374" s="695"/>
      <c r="GB374" s="695"/>
      <c r="GC374" s="695"/>
      <c r="GD374" s="695"/>
      <c r="GE374" s="695"/>
      <c r="GF374" s="695"/>
      <c r="GG374" s="695"/>
      <c r="GH374" s="695"/>
      <c r="GI374" s="695"/>
      <c r="GJ374" s="695"/>
      <c r="GK374" s="695"/>
      <c r="GL374" s="695"/>
      <c r="GM374" s="695"/>
      <c r="GN374" s="695"/>
    </row>
    <row r="375" spans="1:196" s="35" customFormat="1" ht="14.4">
      <c r="A375" s="695"/>
      <c r="B375" s="695"/>
      <c r="C375" s="693"/>
      <c r="D375" s="693"/>
      <c r="E375" s="693"/>
      <c r="F375" s="699"/>
      <c r="G375" s="695"/>
      <c r="H375" s="695"/>
      <c r="I375" s="695"/>
      <c r="J375" s="695"/>
      <c r="S375" s="695"/>
      <c r="T375" s="695"/>
      <c r="U375" s="695"/>
      <c r="V375" s="695"/>
      <c r="W375" s="695"/>
      <c r="X375" s="695"/>
      <c r="Y375" s="695"/>
      <c r="Z375" s="695"/>
      <c r="AA375" s="695"/>
      <c r="AB375" s="695"/>
      <c r="AC375" s="695"/>
      <c r="AD375" s="695"/>
      <c r="AE375" s="695"/>
      <c r="AF375" s="695"/>
      <c r="AG375" s="695"/>
      <c r="AH375" s="695"/>
      <c r="AI375" s="695"/>
      <c r="AJ375" s="695"/>
      <c r="AK375" s="695"/>
      <c r="AL375" s="695"/>
      <c r="AM375" s="695"/>
      <c r="AN375" s="695"/>
      <c r="AO375" s="695"/>
      <c r="AP375" s="695"/>
      <c r="AQ375" s="695"/>
      <c r="AR375" s="695"/>
      <c r="AS375" s="695"/>
      <c r="AT375" s="695"/>
      <c r="AU375" s="695"/>
      <c r="AV375" s="695"/>
      <c r="AW375" s="695"/>
      <c r="AX375" s="695"/>
      <c r="AY375" s="695"/>
      <c r="AZ375" s="695"/>
      <c r="BA375" s="695"/>
      <c r="BB375" s="695"/>
      <c r="BC375" s="695"/>
      <c r="BD375" s="695"/>
      <c r="BE375" s="695"/>
      <c r="BF375" s="695"/>
      <c r="BG375" s="695"/>
      <c r="BH375" s="695"/>
      <c r="BI375" s="695"/>
      <c r="BJ375" s="695"/>
      <c r="BK375" s="695"/>
      <c r="BL375" s="695"/>
      <c r="BM375" s="695"/>
      <c r="BN375" s="695"/>
      <c r="BO375" s="695"/>
      <c r="BP375" s="695"/>
      <c r="BQ375" s="695"/>
      <c r="BR375" s="695"/>
      <c r="BS375" s="695"/>
      <c r="BT375" s="695"/>
      <c r="BU375" s="695"/>
      <c r="BV375" s="695"/>
      <c r="BW375" s="695"/>
      <c r="BX375" s="695"/>
      <c r="BY375" s="695"/>
      <c r="BZ375" s="695"/>
      <c r="CA375" s="695"/>
      <c r="CB375" s="695"/>
      <c r="CC375" s="695"/>
      <c r="CD375" s="695"/>
      <c r="CE375" s="695"/>
      <c r="CF375" s="695"/>
      <c r="CG375" s="695"/>
      <c r="CH375" s="695"/>
      <c r="CI375" s="695"/>
      <c r="CJ375" s="695"/>
      <c r="CK375" s="695"/>
      <c r="CL375" s="695"/>
      <c r="CM375" s="695"/>
      <c r="CN375" s="695"/>
      <c r="CO375" s="695"/>
      <c r="CP375" s="695"/>
      <c r="CQ375" s="695"/>
      <c r="CR375" s="695"/>
      <c r="CS375" s="695"/>
      <c r="CT375" s="695"/>
      <c r="CU375" s="695"/>
      <c r="CV375" s="695"/>
      <c r="CW375" s="695"/>
      <c r="CX375" s="695"/>
      <c r="CY375" s="695"/>
      <c r="CZ375" s="695"/>
      <c r="DA375" s="695"/>
      <c r="DB375" s="695"/>
      <c r="DC375" s="695"/>
      <c r="DD375" s="695"/>
      <c r="DE375" s="695"/>
      <c r="DF375" s="695"/>
      <c r="DG375" s="695"/>
      <c r="DH375" s="695"/>
      <c r="DI375" s="695"/>
      <c r="DJ375" s="695"/>
      <c r="DK375" s="695"/>
      <c r="DL375" s="695"/>
      <c r="DM375" s="695"/>
      <c r="DN375" s="695"/>
      <c r="DO375" s="695"/>
      <c r="DP375" s="695"/>
      <c r="DQ375" s="695"/>
      <c r="DR375" s="695"/>
      <c r="DS375" s="695"/>
      <c r="DT375" s="695"/>
      <c r="DU375" s="695"/>
      <c r="DV375" s="695"/>
      <c r="DW375" s="695"/>
      <c r="DX375" s="695"/>
      <c r="DY375" s="695"/>
      <c r="DZ375" s="695"/>
      <c r="EA375" s="695"/>
      <c r="EB375" s="695"/>
      <c r="EC375" s="695"/>
      <c r="ED375" s="695"/>
      <c r="EE375" s="695"/>
      <c r="EF375" s="695"/>
      <c r="EG375" s="695"/>
      <c r="EH375" s="695"/>
      <c r="EI375" s="695"/>
      <c r="EJ375" s="695"/>
      <c r="EK375" s="695"/>
      <c r="EL375" s="695"/>
      <c r="EM375" s="695"/>
      <c r="EN375" s="695"/>
      <c r="EO375" s="695"/>
      <c r="EP375" s="695"/>
      <c r="EQ375" s="695"/>
      <c r="ER375" s="695"/>
      <c r="ES375" s="695"/>
      <c r="ET375" s="695"/>
      <c r="EU375" s="695"/>
      <c r="EV375" s="695"/>
      <c r="EW375" s="695"/>
      <c r="EX375" s="695"/>
      <c r="EY375" s="695"/>
      <c r="EZ375" s="695"/>
      <c r="FA375" s="695"/>
      <c r="FB375" s="695"/>
      <c r="FC375" s="695"/>
      <c r="FD375" s="695"/>
      <c r="FE375" s="695"/>
      <c r="FF375" s="695"/>
      <c r="FG375" s="695"/>
      <c r="FH375" s="695"/>
      <c r="FI375" s="695"/>
      <c r="FJ375" s="695"/>
      <c r="FK375" s="695"/>
      <c r="FL375" s="695"/>
      <c r="FM375" s="695"/>
      <c r="FN375" s="695"/>
      <c r="FO375" s="695"/>
      <c r="FP375" s="695"/>
      <c r="FQ375" s="695"/>
      <c r="FR375" s="695"/>
      <c r="FS375" s="695"/>
      <c r="FT375" s="695"/>
      <c r="FU375" s="695"/>
      <c r="FV375" s="695"/>
      <c r="FW375" s="695"/>
      <c r="FX375" s="695"/>
      <c r="FY375" s="695"/>
      <c r="FZ375" s="695"/>
      <c r="GA375" s="695"/>
      <c r="GB375" s="695"/>
      <c r="GC375" s="695"/>
      <c r="GD375" s="695"/>
      <c r="GE375" s="695"/>
      <c r="GF375" s="695"/>
      <c r="GG375" s="695"/>
      <c r="GH375" s="695"/>
      <c r="GI375" s="695"/>
      <c r="GJ375" s="695"/>
      <c r="GK375" s="695"/>
      <c r="GL375" s="695"/>
      <c r="GM375" s="695"/>
      <c r="GN375" s="695"/>
    </row>
    <row r="376" spans="1:196" s="35" customFormat="1" ht="14.4">
      <c r="A376" s="695"/>
      <c r="B376" s="695"/>
      <c r="C376" s="693"/>
      <c r="D376" s="693"/>
      <c r="E376" s="693"/>
      <c r="F376" s="699"/>
      <c r="G376" s="695"/>
      <c r="H376" s="695"/>
      <c r="I376" s="695"/>
      <c r="J376" s="695"/>
      <c r="S376" s="695"/>
      <c r="T376" s="695"/>
      <c r="U376" s="695"/>
      <c r="V376" s="695"/>
      <c r="W376" s="695"/>
      <c r="X376" s="695"/>
      <c r="Y376" s="695"/>
      <c r="Z376" s="695"/>
      <c r="AA376" s="695"/>
      <c r="AB376" s="695"/>
      <c r="AC376" s="695"/>
      <c r="AD376" s="695"/>
      <c r="AE376" s="695"/>
      <c r="AF376" s="695"/>
      <c r="AG376" s="695"/>
      <c r="AH376" s="695"/>
      <c r="AI376" s="695"/>
      <c r="AJ376" s="695"/>
      <c r="AK376" s="695"/>
      <c r="AL376" s="695"/>
      <c r="AM376" s="695"/>
      <c r="AN376" s="695"/>
      <c r="AO376" s="695"/>
      <c r="AP376" s="695"/>
      <c r="AQ376" s="695"/>
      <c r="AR376" s="695"/>
      <c r="AS376" s="695"/>
      <c r="AT376" s="695"/>
      <c r="AU376" s="695"/>
      <c r="AV376" s="695"/>
      <c r="AW376" s="695"/>
      <c r="AX376" s="695"/>
      <c r="AY376" s="695"/>
      <c r="AZ376" s="695"/>
      <c r="BA376" s="695"/>
      <c r="BB376" s="695"/>
      <c r="BC376" s="695"/>
      <c r="BD376" s="695"/>
      <c r="BE376" s="695"/>
      <c r="BF376" s="695"/>
      <c r="BG376" s="695"/>
      <c r="BH376" s="695"/>
      <c r="BI376" s="695"/>
      <c r="BJ376" s="695"/>
      <c r="BK376" s="695"/>
      <c r="BL376" s="695"/>
      <c r="BM376" s="695"/>
      <c r="BN376" s="695"/>
      <c r="BO376" s="695"/>
      <c r="BP376" s="695"/>
      <c r="BQ376" s="695"/>
      <c r="BR376" s="695"/>
      <c r="BS376" s="695"/>
      <c r="BT376" s="695"/>
      <c r="BU376" s="695"/>
      <c r="BV376" s="695"/>
      <c r="BW376" s="695"/>
      <c r="BX376" s="695"/>
      <c r="BY376" s="695"/>
      <c r="BZ376" s="695"/>
      <c r="CA376" s="695"/>
      <c r="CB376" s="695"/>
      <c r="CC376" s="695"/>
      <c r="CD376" s="695"/>
      <c r="CE376" s="695"/>
      <c r="CF376" s="695"/>
      <c r="CG376" s="695"/>
      <c r="CH376" s="695"/>
      <c r="CI376" s="695"/>
      <c r="CJ376" s="695"/>
      <c r="CK376" s="695"/>
      <c r="CL376" s="695"/>
      <c r="CM376" s="695"/>
      <c r="CN376" s="695"/>
      <c r="CO376" s="695"/>
      <c r="CP376" s="695"/>
      <c r="CQ376" s="695"/>
      <c r="CR376" s="695"/>
      <c r="CS376" s="695"/>
      <c r="CT376" s="695"/>
      <c r="CU376" s="695"/>
      <c r="CV376" s="695"/>
      <c r="CW376" s="695"/>
      <c r="CX376" s="695"/>
      <c r="CY376" s="695"/>
      <c r="CZ376" s="695"/>
      <c r="DA376" s="695"/>
      <c r="DB376" s="695"/>
      <c r="DC376" s="695"/>
      <c r="DD376" s="695"/>
      <c r="DE376" s="695"/>
      <c r="DF376" s="695"/>
      <c r="DG376" s="695"/>
      <c r="DH376" s="695"/>
      <c r="DI376" s="695"/>
      <c r="DJ376" s="695"/>
      <c r="DK376" s="695"/>
      <c r="DL376" s="695"/>
      <c r="DM376" s="695"/>
      <c r="DN376" s="695"/>
      <c r="DO376" s="695"/>
      <c r="DP376" s="695"/>
      <c r="DQ376" s="695"/>
      <c r="DR376" s="695"/>
      <c r="DS376" s="695"/>
      <c r="DT376" s="695"/>
      <c r="DU376" s="695"/>
      <c r="DV376" s="695"/>
      <c r="DW376" s="695"/>
      <c r="DX376" s="695"/>
      <c r="DY376" s="695"/>
      <c r="DZ376" s="695"/>
      <c r="EA376" s="695"/>
      <c r="EB376" s="695"/>
      <c r="EC376" s="695"/>
      <c r="ED376" s="695"/>
      <c r="EE376" s="695"/>
      <c r="EF376" s="695"/>
      <c r="EG376" s="695"/>
      <c r="EH376" s="695"/>
      <c r="EI376" s="695"/>
      <c r="EJ376" s="695"/>
      <c r="EK376" s="695"/>
      <c r="EL376" s="695"/>
      <c r="EM376" s="695"/>
      <c r="EN376" s="695"/>
      <c r="EO376" s="695"/>
      <c r="EP376" s="695"/>
      <c r="EQ376" s="695"/>
      <c r="ER376" s="695"/>
      <c r="ES376" s="695"/>
      <c r="ET376" s="695"/>
      <c r="EU376" s="695"/>
      <c r="EV376" s="695"/>
      <c r="EW376" s="695"/>
      <c r="EX376" s="695"/>
      <c r="EY376" s="695"/>
      <c r="EZ376" s="695"/>
      <c r="FA376" s="695"/>
      <c r="FB376" s="695"/>
      <c r="FC376" s="695"/>
      <c r="FD376" s="695"/>
      <c r="FE376" s="695"/>
      <c r="FF376" s="695"/>
      <c r="FG376" s="695"/>
      <c r="FH376" s="695"/>
      <c r="FI376" s="695"/>
      <c r="FJ376" s="695"/>
      <c r="FK376" s="695"/>
      <c r="FL376" s="695"/>
      <c r="FM376" s="695"/>
      <c r="FN376" s="695"/>
      <c r="FO376" s="695"/>
      <c r="FP376" s="695"/>
      <c r="FQ376" s="695"/>
      <c r="FR376" s="695"/>
      <c r="FS376" s="695"/>
      <c r="FT376" s="695"/>
      <c r="FU376" s="695"/>
      <c r="FV376" s="695"/>
      <c r="FW376" s="695"/>
      <c r="FX376" s="695"/>
      <c r="FY376" s="695"/>
      <c r="FZ376" s="695"/>
      <c r="GA376" s="695"/>
      <c r="GB376" s="695"/>
      <c r="GC376" s="695"/>
      <c r="GD376" s="695"/>
      <c r="GE376" s="695"/>
      <c r="GF376" s="695"/>
      <c r="GG376" s="695"/>
      <c r="GH376" s="695"/>
      <c r="GI376" s="695"/>
      <c r="GJ376" s="695"/>
      <c r="GK376" s="695"/>
      <c r="GL376" s="695"/>
      <c r="GM376" s="695"/>
      <c r="GN376" s="695"/>
    </row>
    <row r="377" spans="1:196" s="35" customFormat="1" ht="14.4">
      <c r="A377" s="695"/>
      <c r="B377" s="695"/>
      <c r="C377" s="693"/>
      <c r="D377" s="693"/>
      <c r="E377" s="693"/>
      <c r="F377" s="699"/>
      <c r="G377" s="695"/>
      <c r="H377" s="695"/>
      <c r="I377" s="695"/>
      <c r="J377" s="695"/>
      <c r="S377" s="695"/>
      <c r="T377" s="695"/>
      <c r="U377" s="695"/>
      <c r="V377" s="695"/>
      <c r="W377" s="695"/>
      <c r="X377" s="695"/>
      <c r="Y377" s="695"/>
      <c r="Z377" s="695"/>
      <c r="AA377" s="695"/>
      <c r="AB377" s="695"/>
      <c r="AC377" s="695"/>
      <c r="AD377" s="695"/>
      <c r="AE377" s="695"/>
      <c r="AF377" s="695"/>
      <c r="AG377" s="695"/>
      <c r="AH377" s="695"/>
      <c r="AI377" s="695"/>
      <c r="AJ377" s="695"/>
      <c r="AK377" s="695"/>
      <c r="AL377" s="695"/>
      <c r="AM377" s="695"/>
      <c r="AN377" s="695"/>
      <c r="AO377" s="695"/>
      <c r="AP377" s="695"/>
      <c r="AQ377" s="695"/>
      <c r="AR377" s="695"/>
      <c r="AS377" s="695"/>
      <c r="AT377" s="695"/>
      <c r="AU377" s="695"/>
      <c r="AV377" s="695"/>
      <c r="AW377" s="695"/>
      <c r="AX377" s="695"/>
      <c r="AY377" s="695"/>
      <c r="AZ377" s="695"/>
      <c r="BA377" s="695"/>
      <c r="BB377" s="695"/>
      <c r="BC377" s="695"/>
      <c r="BD377" s="695"/>
      <c r="BE377" s="695"/>
      <c r="BF377" s="695"/>
      <c r="BG377" s="695"/>
      <c r="BH377" s="695"/>
      <c r="BI377" s="695"/>
      <c r="BJ377" s="695"/>
      <c r="BK377" s="695"/>
      <c r="BL377" s="695"/>
      <c r="BM377" s="695"/>
      <c r="BN377" s="695"/>
      <c r="BO377" s="695"/>
      <c r="BP377" s="695"/>
      <c r="BQ377" s="695"/>
      <c r="BR377" s="695"/>
      <c r="BS377" s="695"/>
      <c r="BT377" s="695"/>
      <c r="BU377" s="695"/>
      <c r="BV377" s="695"/>
      <c r="BW377" s="695"/>
      <c r="BX377" s="695"/>
      <c r="BY377" s="695"/>
      <c r="BZ377" s="695"/>
      <c r="CA377" s="695"/>
      <c r="CB377" s="695"/>
      <c r="CC377" s="695"/>
      <c r="CD377" s="695"/>
      <c r="CE377" s="695"/>
      <c r="CF377" s="695"/>
      <c r="CG377" s="695"/>
      <c r="CH377" s="695"/>
      <c r="CI377" s="695"/>
      <c r="CJ377" s="695"/>
      <c r="CK377" s="695"/>
      <c r="CL377" s="695"/>
      <c r="CM377" s="695"/>
      <c r="CN377" s="695"/>
      <c r="CO377" s="695"/>
      <c r="CP377" s="695"/>
      <c r="CQ377" s="695"/>
      <c r="CR377" s="695"/>
      <c r="CS377" s="695"/>
      <c r="CT377" s="695"/>
      <c r="CU377" s="695"/>
      <c r="CV377" s="695"/>
      <c r="CW377" s="695"/>
      <c r="CX377" s="695"/>
      <c r="CY377" s="695"/>
      <c r="CZ377" s="695"/>
      <c r="DA377" s="695"/>
      <c r="DB377" s="695"/>
      <c r="DC377" s="695"/>
      <c r="DD377" s="695"/>
      <c r="DE377" s="695"/>
      <c r="DF377" s="695"/>
      <c r="DG377" s="695"/>
      <c r="DH377" s="695"/>
      <c r="DI377" s="695"/>
      <c r="DJ377" s="695"/>
      <c r="DK377" s="695"/>
      <c r="DL377" s="695"/>
      <c r="DM377" s="695"/>
      <c r="DN377" s="695"/>
      <c r="DO377" s="695"/>
      <c r="DP377" s="695"/>
      <c r="DQ377" s="695"/>
      <c r="DR377" s="695"/>
      <c r="DS377" s="695"/>
      <c r="DT377" s="695"/>
      <c r="DU377" s="695"/>
      <c r="DV377" s="695"/>
      <c r="DW377" s="695"/>
      <c r="DX377" s="695"/>
      <c r="DY377" s="695"/>
      <c r="DZ377" s="695"/>
      <c r="EA377" s="695"/>
      <c r="EB377" s="695"/>
      <c r="EC377" s="695"/>
      <c r="ED377" s="695"/>
      <c r="EE377" s="695"/>
      <c r="EF377" s="695"/>
      <c r="EG377" s="695"/>
      <c r="EH377" s="695"/>
      <c r="EI377" s="695"/>
      <c r="EJ377" s="695"/>
      <c r="EK377" s="695"/>
      <c r="EL377" s="695"/>
      <c r="EM377" s="695"/>
      <c r="EN377" s="695"/>
      <c r="EO377" s="695"/>
      <c r="EP377" s="695"/>
      <c r="EQ377" s="695"/>
      <c r="ER377" s="695"/>
      <c r="ES377" s="695"/>
      <c r="ET377" s="695"/>
      <c r="EU377" s="695"/>
      <c r="EV377" s="695"/>
      <c r="EW377" s="695"/>
      <c r="EX377" s="695"/>
      <c r="EY377" s="695"/>
      <c r="EZ377" s="695"/>
      <c r="FA377" s="695"/>
      <c r="FB377" s="695"/>
      <c r="FC377" s="695"/>
      <c r="FD377" s="695"/>
      <c r="FE377" s="695"/>
      <c r="FF377" s="695"/>
      <c r="FG377" s="695"/>
      <c r="FH377" s="695"/>
      <c r="FI377" s="695"/>
      <c r="FJ377" s="695"/>
      <c r="FK377" s="695"/>
      <c r="FL377" s="695"/>
      <c r="FM377" s="695"/>
      <c r="FN377" s="695"/>
      <c r="FO377" s="695"/>
      <c r="FP377" s="695"/>
      <c r="FQ377" s="695"/>
      <c r="FR377" s="695"/>
      <c r="FS377" s="695"/>
      <c r="FT377" s="695"/>
      <c r="FU377" s="695"/>
      <c r="FV377" s="695"/>
      <c r="FW377" s="695"/>
      <c r="FX377" s="695"/>
      <c r="FY377" s="695"/>
      <c r="FZ377" s="695"/>
      <c r="GA377" s="695"/>
      <c r="GB377" s="695"/>
      <c r="GC377" s="695"/>
      <c r="GD377" s="695"/>
      <c r="GE377" s="695"/>
      <c r="GF377" s="695"/>
      <c r="GG377" s="695"/>
      <c r="GH377" s="695"/>
      <c r="GI377" s="695"/>
      <c r="GJ377" s="695"/>
      <c r="GK377" s="695"/>
      <c r="GL377" s="695"/>
      <c r="GM377" s="695"/>
      <c r="GN377" s="695"/>
    </row>
    <row r="378" spans="1:196" s="35" customFormat="1" ht="14.4">
      <c r="A378" s="695"/>
      <c r="B378" s="695"/>
      <c r="C378" s="693"/>
      <c r="D378" s="693"/>
      <c r="E378" s="693"/>
      <c r="F378" s="699"/>
      <c r="G378" s="695"/>
      <c r="H378" s="695"/>
      <c r="I378" s="695"/>
      <c r="J378" s="695"/>
      <c r="S378" s="695"/>
      <c r="T378" s="695"/>
      <c r="U378" s="695"/>
      <c r="V378" s="695"/>
      <c r="W378" s="695"/>
      <c r="X378" s="695"/>
      <c r="Y378" s="695"/>
      <c r="Z378" s="695"/>
      <c r="AA378" s="695"/>
      <c r="AB378" s="695"/>
      <c r="AC378" s="695"/>
      <c r="AD378" s="695"/>
      <c r="AE378" s="695"/>
      <c r="AF378" s="695"/>
      <c r="AG378" s="695"/>
      <c r="AH378" s="695"/>
      <c r="AI378" s="695"/>
      <c r="AJ378" s="695"/>
      <c r="AK378" s="695"/>
      <c r="AL378" s="695"/>
      <c r="AM378" s="695"/>
      <c r="AN378" s="695"/>
      <c r="AO378" s="695"/>
      <c r="AP378" s="695"/>
      <c r="AQ378" s="695"/>
      <c r="AR378" s="695"/>
      <c r="AS378" s="695"/>
      <c r="AT378" s="695"/>
      <c r="AU378" s="695"/>
      <c r="AV378" s="695"/>
      <c r="AW378" s="695"/>
      <c r="AX378" s="695"/>
      <c r="AY378" s="695"/>
      <c r="AZ378" s="695"/>
      <c r="BA378" s="695"/>
      <c r="BB378" s="695"/>
      <c r="BC378" s="695"/>
      <c r="BD378" s="695"/>
      <c r="BE378" s="695"/>
      <c r="BF378" s="695"/>
      <c r="BG378" s="695"/>
      <c r="BH378" s="695"/>
      <c r="BI378" s="695"/>
      <c r="BJ378" s="695"/>
      <c r="BK378" s="695"/>
      <c r="BL378" s="695"/>
      <c r="BM378" s="695"/>
      <c r="BN378" s="695"/>
      <c r="BO378" s="695"/>
      <c r="BP378" s="695"/>
      <c r="BQ378" s="695"/>
      <c r="BR378" s="695"/>
      <c r="BS378" s="695"/>
      <c r="BT378" s="695"/>
      <c r="BU378" s="695"/>
      <c r="BV378" s="695"/>
      <c r="BW378" s="695"/>
      <c r="BX378" s="695"/>
      <c r="BY378" s="695"/>
      <c r="BZ378" s="695"/>
      <c r="CA378" s="695"/>
      <c r="CB378" s="695"/>
      <c r="CC378" s="695"/>
      <c r="CD378" s="695"/>
      <c r="CE378" s="695"/>
      <c r="CF378" s="695"/>
      <c r="CG378" s="695"/>
      <c r="CH378" s="695"/>
      <c r="CI378" s="695"/>
      <c r="CJ378" s="695"/>
      <c r="CK378" s="695"/>
      <c r="CL378" s="695"/>
      <c r="CM378" s="695"/>
      <c r="CN378" s="695"/>
      <c r="CO378" s="695"/>
      <c r="CP378" s="695"/>
      <c r="CQ378" s="695"/>
      <c r="CR378" s="695"/>
      <c r="CS378" s="695"/>
      <c r="CT378" s="695"/>
      <c r="CU378" s="695"/>
      <c r="CV378" s="695"/>
      <c r="CW378" s="695"/>
      <c r="CX378" s="695"/>
      <c r="CY378" s="695"/>
      <c r="CZ378" s="695"/>
      <c r="DA378" s="695"/>
      <c r="DB378" s="695"/>
      <c r="DC378" s="695"/>
      <c r="DD378" s="695"/>
      <c r="DE378" s="695"/>
      <c r="DF378" s="695"/>
      <c r="DG378" s="695"/>
      <c r="DH378" s="695"/>
      <c r="DI378" s="695"/>
      <c r="DJ378" s="695"/>
      <c r="DK378" s="695"/>
      <c r="DL378" s="695"/>
      <c r="DM378" s="695"/>
      <c r="DN378" s="695"/>
      <c r="DO378" s="695"/>
      <c r="DP378" s="695"/>
      <c r="DQ378" s="695"/>
      <c r="DR378" s="695"/>
      <c r="DS378" s="695"/>
      <c r="DT378" s="695"/>
      <c r="DU378" s="695"/>
      <c r="DV378" s="695"/>
      <c r="DW378" s="695"/>
      <c r="DX378" s="695"/>
      <c r="DY378" s="695"/>
      <c r="DZ378" s="695"/>
      <c r="EA378" s="695"/>
      <c r="EB378" s="695"/>
      <c r="EC378" s="695"/>
      <c r="ED378" s="695"/>
      <c r="EE378" s="695"/>
      <c r="EF378" s="695"/>
      <c r="EG378" s="695"/>
      <c r="EH378" s="695"/>
      <c r="EI378" s="695"/>
      <c r="EJ378" s="695"/>
      <c r="EK378" s="695"/>
      <c r="EL378" s="695"/>
      <c r="EM378" s="695"/>
      <c r="EN378" s="695"/>
      <c r="EO378" s="695"/>
      <c r="EP378" s="695"/>
      <c r="EQ378" s="695"/>
      <c r="ER378" s="695"/>
      <c r="ES378" s="695"/>
      <c r="ET378" s="695"/>
      <c r="EU378" s="695"/>
      <c r="EV378" s="695"/>
      <c r="EW378" s="695"/>
      <c r="EX378" s="695"/>
      <c r="EY378" s="695"/>
      <c r="EZ378" s="695"/>
      <c r="FA378" s="695"/>
      <c r="FB378" s="695"/>
      <c r="FC378" s="695"/>
      <c r="FD378" s="695"/>
      <c r="FE378" s="695"/>
      <c r="FF378" s="695"/>
      <c r="FG378" s="695"/>
      <c r="FH378" s="695"/>
      <c r="FI378" s="695"/>
      <c r="FJ378" s="695"/>
      <c r="FK378" s="695"/>
      <c r="FL378" s="695"/>
      <c r="FM378" s="695"/>
      <c r="FN378" s="695"/>
      <c r="FO378" s="695"/>
      <c r="FP378" s="695"/>
      <c r="FQ378" s="695"/>
      <c r="FR378" s="695"/>
      <c r="FS378" s="695"/>
      <c r="FT378" s="695"/>
      <c r="FU378" s="695"/>
      <c r="FV378" s="695"/>
      <c r="FW378" s="695"/>
      <c r="FX378" s="695"/>
      <c r="FY378" s="695"/>
      <c r="FZ378" s="695"/>
      <c r="GA378" s="695"/>
      <c r="GB378" s="695"/>
      <c r="GC378" s="695"/>
      <c r="GD378" s="695"/>
      <c r="GE378" s="695"/>
      <c r="GF378" s="695"/>
      <c r="GG378" s="695"/>
      <c r="GH378" s="695"/>
      <c r="GI378" s="695"/>
      <c r="GJ378" s="695"/>
      <c r="GK378" s="695"/>
      <c r="GL378" s="695"/>
      <c r="GM378" s="695"/>
      <c r="GN378" s="695"/>
    </row>
    <row r="379" spans="1:196" s="35" customFormat="1" ht="14.4">
      <c r="A379" s="695"/>
      <c r="B379" s="695"/>
      <c r="C379" s="693"/>
      <c r="D379" s="693"/>
      <c r="E379" s="693"/>
      <c r="F379" s="699"/>
      <c r="G379" s="695"/>
      <c r="H379" s="695"/>
      <c r="I379" s="695"/>
      <c r="J379" s="695"/>
      <c r="S379" s="695"/>
      <c r="T379" s="695"/>
      <c r="U379" s="695"/>
      <c r="V379" s="695"/>
      <c r="W379" s="695"/>
      <c r="X379" s="695"/>
      <c r="Y379" s="695"/>
      <c r="Z379" s="695"/>
      <c r="AA379" s="695"/>
      <c r="AB379" s="695"/>
      <c r="AC379" s="695"/>
      <c r="AD379" s="695"/>
      <c r="AE379" s="695"/>
      <c r="AF379" s="695"/>
      <c r="AG379" s="695"/>
      <c r="AH379" s="695"/>
      <c r="AI379" s="695"/>
      <c r="AJ379" s="695"/>
      <c r="AK379" s="695"/>
      <c r="AL379" s="695"/>
      <c r="AM379" s="695"/>
      <c r="AN379" s="695"/>
      <c r="AO379" s="695"/>
      <c r="AP379" s="695"/>
      <c r="AQ379" s="695"/>
      <c r="AR379" s="695"/>
      <c r="AS379" s="695"/>
      <c r="AT379" s="695"/>
      <c r="AU379" s="695"/>
      <c r="AV379" s="695"/>
      <c r="AW379" s="695"/>
      <c r="AX379" s="695"/>
      <c r="AY379" s="695"/>
      <c r="AZ379" s="695"/>
      <c r="BA379" s="695"/>
      <c r="BB379" s="695"/>
      <c r="BC379" s="695"/>
      <c r="BD379" s="695"/>
      <c r="BE379" s="695"/>
      <c r="BF379" s="695"/>
      <c r="BG379" s="695"/>
      <c r="BH379" s="695"/>
      <c r="BI379" s="695"/>
      <c r="BJ379" s="695"/>
      <c r="BK379" s="695"/>
      <c r="BL379" s="695"/>
      <c r="BM379" s="695"/>
      <c r="BN379" s="695"/>
      <c r="BO379" s="695"/>
      <c r="BP379" s="695"/>
      <c r="BQ379" s="695"/>
      <c r="BR379" s="695"/>
      <c r="BS379" s="695"/>
      <c r="BT379" s="695"/>
      <c r="BU379" s="695"/>
      <c r="BV379" s="695"/>
      <c r="BW379" s="695"/>
      <c r="BX379" s="695"/>
      <c r="BY379" s="695"/>
      <c r="BZ379" s="695"/>
      <c r="CA379" s="695"/>
      <c r="CB379" s="695"/>
      <c r="CC379" s="695"/>
      <c r="CD379" s="695"/>
      <c r="CE379" s="695"/>
      <c r="CF379" s="695"/>
      <c r="CG379" s="695"/>
      <c r="CH379" s="695"/>
      <c r="CI379" s="695"/>
      <c r="CJ379" s="695"/>
      <c r="CK379" s="695"/>
      <c r="CL379" s="695"/>
      <c r="CM379" s="695"/>
      <c r="CN379" s="695"/>
      <c r="CO379" s="695"/>
      <c r="CP379" s="695"/>
      <c r="CQ379" s="695"/>
      <c r="CR379" s="695"/>
      <c r="CS379" s="695"/>
      <c r="CT379" s="695"/>
      <c r="CU379" s="695"/>
      <c r="CV379" s="695"/>
      <c r="CW379" s="695"/>
      <c r="CX379" s="695"/>
      <c r="CY379" s="695"/>
      <c r="CZ379" s="695"/>
      <c r="DA379" s="695"/>
      <c r="DB379" s="695"/>
      <c r="DC379" s="695"/>
      <c r="DD379" s="695"/>
      <c r="DE379" s="695"/>
      <c r="DF379" s="695"/>
      <c r="DG379" s="695"/>
      <c r="DH379" s="695"/>
      <c r="DI379" s="695"/>
      <c r="DJ379" s="695"/>
      <c r="DK379" s="695"/>
      <c r="DL379" s="695"/>
      <c r="DM379" s="695"/>
      <c r="DN379" s="695"/>
      <c r="DO379" s="695"/>
      <c r="DP379" s="695"/>
      <c r="DQ379" s="695"/>
      <c r="DR379" s="695"/>
      <c r="DS379" s="695"/>
      <c r="DT379" s="695"/>
      <c r="DU379" s="695"/>
      <c r="DV379" s="695"/>
      <c r="DW379" s="695"/>
      <c r="DX379" s="695"/>
      <c r="DY379" s="695"/>
      <c r="DZ379" s="695"/>
      <c r="EA379" s="695"/>
      <c r="EB379" s="695"/>
      <c r="EC379" s="695"/>
      <c r="ED379" s="695"/>
      <c r="EE379" s="695"/>
      <c r="EF379" s="695"/>
      <c r="EG379" s="695"/>
      <c r="EH379" s="695"/>
      <c r="EI379" s="695"/>
      <c r="EJ379" s="695"/>
      <c r="EK379" s="695"/>
      <c r="EL379" s="695"/>
      <c r="EM379" s="695"/>
      <c r="EN379" s="695"/>
      <c r="EO379" s="695"/>
      <c r="EP379" s="695"/>
      <c r="EQ379" s="695"/>
      <c r="ER379" s="695"/>
      <c r="ES379" s="695"/>
      <c r="ET379" s="695"/>
      <c r="EU379" s="695"/>
      <c r="EV379" s="695"/>
      <c r="EW379" s="695"/>
      <c r="EX379" s="695"/>
      <c r="EY379" s="695"/>
      <c r="EZ379" s="695"/>
      <c r="FA379" s="695"/>
      <c r="FB379" s="695"/>
      <c r="FC379" s="695"/>
      <c r="FD379" s="695"/>
      <c r="FE379" s="695"/>
      <c r="FF379" s="695"/>
      <c r="FG379" s="695"/>
      <c r="FH379" s="695"/>
      <c r="FI379" s="695"/>
      <c r="FJ379" s="695"/>
      <c r="FK379" s="695"/>
      <c r="FL379" s="695"/>
      <c r="FM379" s="695"/>
      <c r="FN379" s="695"/>
      <c r="FO379" s="695"/>
      <c r="FP379" s="695"/>
      <c r="FQ379" s="695"/>
      <c r="FR379" s="695"/>
      <c r="FS379" s="695"/>
      <c r="FT379" s="695"/>
      <c r="FU379" s="695"/>
      <c r="FV379" s="695"/>
      <c r="FW379" s="695"/>
      <c r="FX379" s="695"/>
      <c r="FY379" s="695"/>
      <c r="FZ379" s="695"/>
      <c r="GA379" s="695"/>
      <c r="GB379" s="695"/>
      <c r="GC379" s="695"/>
      <c r="GD379" s="695"/>
      <c r="GE379" s="695"/>
      <c r="GF379" s="695"/>
      <c r="GG379" s="695"/>
      <c r="GH379" s="695"/>
      <c r="GI379" s="695"/>
      <c r="GJ379" s="695"/>
      <c r="GK379" s="695"/>
      <c r="GL379" s="695"/>
      <c r="GM379" s="695"/>
      <c r="GN379" s="695"/>
    </row>
    <row r="380" spans="1:196" s="35" customFormat="1" ht="14.4">
      <c r="A380" s="695"/>
      <c r="B380" s="695"/>
      <c r="C380" s="693"/>
      <c r="D380" s="693"/>
      <c r="E380" s="693"/>
      <c r="F380" s="699"/>
      <c r="G380" s="695"/>
      <c r="H380" s="695"/>
      <c r="I380" s="695"/>
      <c r="J380" s="695"/>
      <c r="S380" s="695"/>
      <c r="T380" s="695"/>
      <c r="U380" s="695"/>
      <c r="V380" s="695"/>
      <c r="W380" s="695"/>
      <c r="X380" s="695"/>
      <c r="Y380" s="695"/>
      <c r="Z380" s="695"/>
      <c r="AA380" s="695"/>
      <c r="AB380" s="695"/>
      <c r="AC380" s="695"/>
      <c r="AD380" s="695"/>
      <c r="AE380" s="695"/>
      <c r="AF380" s="695"/>
      <c r="AG380" s="695"/>
      <c r="AH380" s="695"/>
      <c r="AI380" s="695"/>
      <c r="AJ380" s="695"/>
      <c r="AK380" s="695"/>
      <c r="AL380" s="695"/>
      <c r="AM380" s="695"/>
      <c r="AN380" s="695"/>
      <c r="AO380" s="695"/>
      <c r="AP380" s="695"/>
      <c r="AQ380" s="695"/>
      <c r="AR380" s="695"/>
      <c r="AS380" s="695"/>
      <c r="AT380" s="695"/>
      <c r="AU380" s="695"/>
      <c r="AV380" s="695"/>
      <c r="AW380" s="695"/>
      <c r="AX380" s="695"/>
      <c r="AY380" s="695"/>
      <c r="AZ380" s="695"/>
      <c r="BA380" s="695"/>
      <c r="BB380" s="695"/>
      <c r="BC380" s="695"/>
      <c r="BD380" s="695"/>
      <c r="BE380" s="695"/>
      <c r="BF380" s="695"/>
      <c r="BG380" s="695"/>
      <c r="BH380" s="695"/>
      <c r="BI380" s="695"/>
      <c r="BJ380" s="695"/>
      <c r="BK380" s="695"/>
      <c r="BL380" s="695"/>
      <c r="BM380" s="695"/>
      <c r="BN380" s="695"/>
      <c r="BO380" s="695"/>
      <c r="BP380" s="695"/>
      <c r="BQ380" s="695"/>
      <c r="BR380" s="695"/>
      <c r="BS380" s="695"/>
      <c r="BT380" s="695"/>
      <c r="BU380" s="695"/>
      <c r="BV380" s="695"/>
      <c r="BW380" s="695"/>
      <c r="BX380" s="695"/>
      <c r="BY380" s="695"/>
      <c r="BZ380" s="695"/>
      <c r="CA380" s="695"/>
      <c r="CB380" s="695"/>
      <c r="CC380" s="695"/>
      <c r="CD380" s="695"/>
      <c r="CE380" s="695"/>
      <c r="CF380" s="695"/>
      <c r="CG380" s="695"/>
      <c r="CH380" s="695"/>
      <c r="CI380" s="695"/>
      <c r="CJ380" s="695"/>
      <c r="CK380" s="695"/>
      <c r="CL380" s="695"/>
      <c r="CM380" s="695"/>
      <c r="CN380" s="695"/>
      <c r="CO380" s="695"/>
      <c r="CP380" s="695"/>
      <c r="CQ380" s="695"/>
      <c r="CR380" s="695"/>
      <c r="CS380" s="695"/>
      <c r="CT380" s="695"/>
      <c r="CU380" s="695"/>
      <c r="CV380" s="695"/>
      <c r="CW380" s="695"/>
      <c r="CX380" s="695"/>
      <c r="CY380" s="695"/>
      <c r="CZ380" s="695"/>
      <c r="DA380" s="695"/>
      <c r="DB380" s="695"/>
      <c r="DC380" s="695"/>
      <c r="DD380" s="695"/>
      <c r="DE380" s="695"/>
      <c r="DF380" s="695"/>
      <c r="DG380" s="695"/>
      <c r="DH380" s="695"/>
      <c r="DI380" s="695"/>
      <c r="DJ380" s="695"/>
      <c r="DK380" s="695"/>
      <c r="DL380" s="695"/>
      <c r="DM380" s="695"/>
      <c r="DN380" s="695"/>
      <c r="DO380" s="695"/>
      <c r="DP380" s="695"/>
      <c r="DQ380" s="695"/>
      <c r="DR380" s="695"/>
      <c r="DS380" s="695"/>
      <c r="DT380" s="695"/>
      <c r="DU380" s="695"/>
      <c r="DV380" s="695"/>
      <c r="DW380" s="695"/>
      <c r="DX380" s="695"/>
      <c r="DY380" s="695"/>
      <c r="DZ380" s="695"/>
      <c r="EA380" s="695"/>
      <c r="EB380" s="695"/>
      <c r="EC380" s="695"/>
      <c r="ED380" s="695"/>
      <c r="EE380" s="695"/>
      <c r="EF380" s="695"/>
      <c r="EG380" s="695"/>
      <c r="EH380" s="695"/>
      <c r="EI380" s="695"/>
      <c r="EJ380" s="695"/>
      <c r="EK380" s="695"/>
      <c r="EL380" s="695"/>
      <c r="EM380" s="695"/>
      <c r="EN380" s="695"/>
      <c r="EO380" s="695"/>
      <c r="EP380" s="695"/>
      <c r="EQ380" s="695"/>
      <c r="ER380" s="695"/>
      <c r="ES380" s="695"/>
      <c r="ET380" s="695"/>
      <c r="EU380" s="695"/>
      <c r="EV380" s="695"/>
      <c r="EW380" s="695"/>
      <c r="EX380" s="695"/>
      <c r="EY380" s="695"/>
      <c r="EZ380" s="695"/>
      <c r="FA380" s="695"/>
      <c r="FB380" s="695"/>
      <c r="FC380" s="695"/>
      <c r="FD380" s="695"/>
      <c r="FE380" s="695"/>
      <c r="FF380" s="695"/>
      <c r="FG380" s="695"/>
      <c r="FH380" s="695"/>
      <c r="FI380" s="695"/>
      <c r="FJ380" s="695"/>
      <c r="FK380" s="695"/>
      <c r="FL380" s="695"/>
      <c r="FM380" s="695"/>
      <c r="FN380" s="695"/>
      <c r="FO380" s="695"/>
      <c r="FP380" s="695"/>
      <c r="FQ380" s="695"/>
      <c r="FR380" s="695"/>
      <c r="FS380" s="695"/>
      <c r="FT380" s="695"/>
      <c r="FU380" s="695"/>
      <c r="FV380" s="695"/>
      <c r="FW380" s="695"/>
      <c r="FX380" s="695"/>
      <c r="FY380" s="695"/>
      <c r="FZ380" s="695"/>
      <c r="GA380" s="695"/>
      <c r="GB380" s="695"/>
      <c r="GC380" s="695"/>
      <c r="GD380" s="695"/>
      <c r="GE380" s="695"/>
      <c r="GF380" s="695"/>
      <c r="GG380" s="695"/>
      <c r="GH380" s="695"/>
      <c r="GI380" s="695"/>
      <c r="GJ380" s="695"/>
      <c r="GK380" s="695"/>
      <c r="GL380" s="695"/>
      <c r="GM380" s="695"/>
      <c r="GN380" s="695"/>
    </row>
    <row r="381" spans="1:196" s="35" customFormat="1" ht="14.4">
      <c r="A381" s="695"/>
      <c r="B381" s="695"/>
      <c r="C381" s="693"/>
      <c r="D381" s="693"/>
      <c r="E381" s="693"/>
      <c r="F381" s="699"/>
      <c r="G381" s="695"/>
      <c r="H381" s="695"/>
      <c r="I381" s="695"/>
      <c r="J381" s="695"/>
      <c r="S381" s="695"/>
      <c r="T381" s="695"/>
      <c r="U381" s="695"/>
      <c r="V381" s="695"/>
      <c r="W381" s="695"/>
      <c r="X381" s="695"/>
      <c r="Y381" s="695"/>
      <c r="Z381" s="695"/>
      <c r="AA381" s="695"/>
      <c r="AB381" s="695"/>
      <c r="AC381" s="695"/>
      <c r="AD381" s="695"/>
      <c r="AE381" s="695"/>
      <c r="AF381" s="695"/>
      <c r="AG381" s="695"/>
      <c r="AH381" s="695"/>
      <c r="AI381" s="695"/>
      <c r="AJ381" s="695"/>
      <c r="AK381" s="695"/>
      <c r="AL381" s="695"/>
      <c r="AM381" s="695"/>
      <c r="AN381" s="695"/>
      <c r="AO381" s="695"/>
      <c r="AP381" s="695"/>
      <c r="AQ381" s="695"/>
      <c r="AR381" s="695"/>
      <c r="AS381" s="695"/>
      <c r="AT381" s="695"/>
      <c r="AU381" s="695"/>
      <c r="AV381" s="695"/>
      <c r="AW381" s="695"/>
      <c r="AX381" s="695"/>
      <c r="AY381" s="695"/>
      <c r="AZ381" s="695"/>
      <c r="BA381" s="695"/>
      <c r="BB381" s="695"/>
      <c r="BC381" s="695"/>
      <c r="BD381" s="695"/>
      <c r="BE381" s="695"/>
      <c r="BF381" s="695"/>
      <c r="BG381" s="695"/>
      <c r="BH381" s="695"/>
      <c r="BI381" s="695"/>
      <c r="BJ381" s="695"/>
      <c r="BK381" s="695"/>
      <c r="BL381" s="695"/>
      <c r="BM381" s="695"/>
      <c r="BN381" s="695"/>
      <c r="BO381" s="695"/>
      <c r="BP381" s="695"/>
      <c r="BQ381" s="695"/>
      <c r="BR381" s="695"/>
      <c r="BS381" s="695"/>
      <c r="BT381" s="695"/>
      <c r="BU381" s="695"/>
      <c r="BV381" s="695"/>
      <c r="BW381" s="695"/>
      <c r="BX381" s="695"/>
      <c r="BY381" s="695"/>
      <c r="BZ381" s="695"/>
      <c r="CA381" s="695"/>
      <c r="CB381" s="695"/>
      <c r="CC381" s="695"/>
      <c r="CD381" s="695"/>
      <c r="CE381" s="695"/>
      <c r="CF381" s="695"/>
      <c r="CG381" s="695"/>
      <c r="CH381" s="695"/>
      <c r="CI381" s="695"/>
      <c r="CJ381" s="695"/>
      <c r="CK381" s="695"/>
      <c r="CL381" s="695"/>
      <c r="CM381" s="695"/>
      <c r="CN381" s="695"/>
      <c r="CO381" s="695"/>
      <c r="CP381" s="695"/>
      <c r="CQ381" s="695"/>
      <c r="CR381" s="695"/>
      <c r="CS381" s="695"/>
      <c r="CT381" s="695"/>
      <c r="CU381" s="695"/>
      <c r="CV381" s="695"/>
      <c r="CW381" s="695"/>
      <c r="CX381" s="695"/>
      <c r="CY381" s="695"/>
      <c r="CZ381" s="695"/>
      <c r="DA381" s="695"/>
      <c r="DB381" s="695"/>
      <c r="DC381" s="695"/>
      <c r="DD381" s="695"/>
      <c r="DE381" s="695"/>
      <c r="DF381" s="695"/>
      <c r="DG381" s="695"/>
      <c r="DH381" s="695"/>
      <c r="DI381" s="695"/>
      <c r="DJ381" s="695"/>
      <c r="DK381" s="695"/>
      <c r="DL381" s="695"/>
      <c r="DM381" s="695"/>
      <c r="DN381" s="695"/>
      <c r="DO381" s="695"/>
      <c r="DP381" s="695"/>
      <c r="DQ381" s="695"/>
      <c r="DR381" s="695"/>
      <c r="DS381" s="695"/>
      <c r="DT381" s="695"/>
      <c r="DU381" s="695"/>
      <c r="DV381" s="695"/>
      <c r="DW381" s="695"/>
      <c r="DX381" s="695"/>
      <c r="DY381" s="695"/>
      <c r="DZ381" s="695"/>
      <c r="EA381" s="695"/>
      <c r="EB381" s="695"/>
      <c r="EC381" s="695"/>
      <c r="ED381" s="695"/>
      <c r="EE381" s="695"/>
      <c r="EF381" s="695"/>
      <c r="EG381" s="695"/>
      <c r="EH381" s="695"/>
      <c r="EI381" s="695"/>
      <c r="EJ381" s="695"/>
      <c r="EK381" s="695"/>
      <c r="EL381" s="695"/>
      <c r="EM381" s="695"/>
      <c r="EN381" s="695"/>
      <c r="EO381" s="695"/>
      <c r="EP381" s="695"/>
      <c r="EQ381" s="695"/>
      <c r="ER381" s="695"/>
      <c r="ES381" s="695"/>
      <c r="ET381" s="695"/>
      <c r="EU381" s="695"/>
      <c r="EV381" s="695"/>
      <c r="EW381" s="695"/>
      <c r="EX381" s="695"/>
      <c r="EY381" s="695"/>
      <c r="EZ381" s="695"/>
      <c r="FA381" s="695"/>
      <c r="FB381" s="695"/>
      <c r="FC381" s="695"/>
      <c r="FD381" s="695"/>
      <c r="FE381" s="695"/>
      <c r="FF381" s="695"/>
      <c r="FG381" s="695"/>
      <c r="FH381" s="695"/>
      <c r="FI381" s="695"/>
      <c r="FJ381" s="695"/>
      <c r="FK381" s="695"/>
      <c r="FL381" s="695"/>
      <c r="FM381" s="695"/>
      <c r="FN381" s="695"/>
      <c r="FO381" s="695"/>
      <c r="FP381" s="695"/>
      <c r="FQ381" s="695"/>
      <c r="FR381" s="695"/>
      <c r="FS381" s="695"/>
      <c r="FT381" s="695"/>
      <c r="FU381" s="695"/>
      <c r="FV381" s="695"/>
      <c r="FW381" s="695"/>
      <c r="FX381" s="695"/>
      <c r="FY381" s="695"/>
      <c r="FZ381" s="695"/>
      <c r="GA381" s="695"/>
      <c r="GB381" s="695"/>
      <c r="GC381" s="695"/>
      <c r="GD381" s="695"/>
      <c r="GE381" s="695"/>
      <c r="GF381" s="695"/>
      <c r="GG381" s="695"/>
      <c r="GH381" s="695"/>
      <c r="GI381" s="695"/>
      <c r="GJ381" s="695"/>
      <c r="GK381" s="695"/>
      <c r="GL381" s="695"/>
      <c r="GM381" s="695"/>
      <c r="GN381" s="695"/>
    </row>
    <row r="382" spans="1:196" s="35" customFormat="1" ht="14.4">
      <c r="A382" s="695"/>
      <c r="B382" s="695"/>
      <c r="C382" s="693"/>
      <c r="D382" s="693"/>
      <c r="E382" s="693"/>
      <c r="F382" s="699"/>
      <c r="G382" s="695"/>
      <c r="H382" s="695"/>
      <c r="I382" s="695"/>
      <c r="J382" s="695"/>
      <c r="S382" s="695"/>
      <c r="T382" s="695"/>
      <c r="U382" s="695"/>
      <c r="V382" s="695"/>
      <c r="W382" s="695"/>
      <c r="X382" s="695"/>
      <c r="Y382" s="695"/>
      <c r="Z382" s="695"/>
      <c r="AA382" s="695"/>
      <c r="AB382" s="695"/>
      <c r="AC382" s="695"/>
      <c r="AD382" s="695"/>
      <c r="AE382" s="695"/>
      <c r="AF382" s="695"/>
      <c r="AG382" s="695"/>
      <c r="AH382" s="695"/>
      <c r="AI382" s="695"/>
      <c r="AJ382" s="695"/>
      <c r="AK382" s="695"/>
      <c r="AL382" s="695"/>
      <c r="AM382" s="695"/>
      <c r="AN382" s="695"/>
      <c r="AO382" s="695"/>
      <c r="AP382" s="695"/>
      <c r="AQ382" s="695"/>
      <c r="AR382" s="695"/>
      <c r="AS382" s="695"/>
      <c r="AT382" s="695"/>
      <c r="AU382" s="695"/>
      <c r="AV382" s="695"/>
      <c r="AW382" s="695"/>
      <c r="AX382" s="695"/>
      <c r="AY382" s="695"/>
      <c r="AZ382" s="695"/>
      <c r="BA382" s="695"/>
      <c r="BB382" s="695"/>
      <c r="BC382" s="695"/>
      <c r="BD382" s="695"/>
      <c r="BE382" s="695"/>
      <c r="BF382" s="695"/>
      <c r="BG382" s="695"/>
      <c r="BH382" s="695"/>
      <c r="BI382" s="695"/>
      <c r="BJ382" s="695"/>
      <c r="BK382" s="695"/>
      <c r="BL382" s="695"/>
      <c r="BM382" s="695"/>
      <c r="BN382" s="695"/>
      <c r="BO382" s="695"/>
      <c r="BP382" s="695"/>
      <c r="BQ382" s="695"/>
      <c r="BR382" s="695"/>
      <c r="BS382" s="695"/>
      <c r="BT382" s="695"/>
      <c r="BU382" s="695"/>
      <c r="BV382" s="695"/>
      <c r="BW382" s="695"/>
      <c r="BX382" s="695"/>
      <c r="BY382" s="695"/>
      <c r="BZ382" s="695"/>
      <c r="CA382" s="695"/>
      <c r="CB382" s="695"/>
      <c r="CC382" s="695"/>
      <c r="CD382" s="695"/>
      <c r="CE382" s="695"/>
      <c r="CF382" s="695"/>
      <c r="CG382" s="695"/>
      <c r="CH382" s="695"/>
      <c r="CI382" s="695"/>
      <c r="CJ382" s="695"/>
      <c r="CK382" s="695"/>
      <c r="CL382" s="695"/>
      <c r="CM382" s="695"/>
      <c r="CN382" s="695"/>
      <c r="CO382" s="695"/>
      <c r="CP382" s="695"/>
      <c r="CQ382" s="695"/>
      <c r="CR382" s="695"/>
      <c r="CS382" s="695"/>
      <c r="CT382" s="695"/>
      <c r="CU382" s="695"/>
      <c r="CV382" s="695"/>
      <c r="CW382" s="695"/>
      <c r="CX382" s="695"/>
      <c r="CY382" s="695"/>
      <c r="CZ382" s="695"/>
      <c r="DA382" s="695"/>
      <c r="DB382" s="695"/>
      <c r="DC382" s="695"/>
      <c r="DD382" s="695"/>
      <c r="DE382" s="695"/>
      <c r="DF382" s="695"/>
      <c r="DG382" s="695"/>
      <c r="DH382" s="695"/>
      <c r="DI382" s="695"/>
      <c r="DJ382" s="695"/>
      <c r="DK382" s="695"/>
      <c r="DL382" s="695"/>
      <c r="DM382" s="695"/>
      <c r="DN382" s="695"/>
      <c r="DO382" s="695"/>
      <c r="DP382" s="695"/>
      <c r="DQ382" s="695"/>
      <c r="DR382" s="695"/>
      <c r="DS382" s="695"/>
      <c r="DT382" s="695"/>
      <c r="DU382" s="695"/>
      <c r="DV382" s="695"/>
      <c r="DW382" s="695"/>
      <c r="DX382" s="695"/>
      <c r="DY382" s="695"/>
      <c r="DZ382" s="695"/>
      <c r="EA382" s="695"/>
      <c r="EB382" s="695"/>
      <c r="EC382" s="695"/>
      <c r="ED382" s="695"/>
      <c r="EE382" s="695"/>
      <c r="EF382" s="695"/>
      <c r="EG382" s="695"/>
      <c r="EH382" s="695"/>
      <c r="EI382" s="695"/>
      <c r="EJ382" s="695"/>
      <c r="EK382" s="695"/>
      <c r="EL382" s="695"/>
      <c r="EM382" s="695"/>
      <c r="EN382" s="695"/>
      <c r="EO382" s="695"/>
      <c r="EP382" s="695"/>
      <c r="EQ382" s="695"/>
      <c r="ER382" s="695"/>
      <c r="ES382" s="695"/>
      <c r="ET382" s="695"/>
      <c r="EU382" s="695"/>
      <c r="EV382" s="695"/>
      <c r="EW382" s="695"/>
      <c r="EX382" s="695"/>
      <c r="EY382" s="695"/>
      <c r="EZ382" s="695"/>
      <c r="FA382" s="695"/>
      <c r="FB382" s="695"/>
      <c r="FC382" s="695"/>
      <c r="FD382" s="695"/>
      <c r="FE382" s="695"/>
      <c r="FF382" s="695"/>
      <c r="FG382" s="695"/>
      <c r="FH382" s="695"/>
      <c r="FI382" s="695"/>
      <c r="FJ382" s="695"/>
      <c r="FK382" s="695"/>
      <c r="FL382" s="695"/>
      <c r="FM382" s="695"/>
      <c r="FN382" s="695"/>
      <c r="FO382" s="695"/>
      <c r="FP382" s="695"/>
      <c r="FQ382" s="695"/>
      <c r="FR382" s="695"/>
      <c r="FS382" s="695"/>
      <c r="FT382" s="695"/>
      <c r="FU382" s="695"/>
      <c r="FV382" s="695"/>
      <c r="FW382" s="695"/>
      <c r="FX382" s="695"/>
      <c r="FY382" s="695"/>
      <c r="FZ382" s="695"/>
      <c r="GA382" s="695"/>
      <c r="GB382" s="695"/>
      <c r="GC382" s="695"/>
      <c r="GD382" s="695"/>
      <c r="GE382" s="695"/>
      <c r="GF382" s="695"/>
      <c r="GG382" s="695"/>
      <c r="GH382" s="695"/>
      <c r="GI382" s="695"/>
      <c r="GJ382" s="695"/>
      <c r="GK382" s="695"/>
      <c r="GL382" s="695"/>
      <c r="GM382" s="695"/>
      <c r="GN382" s="695"/>
    </row>
    <row r="383" spans="1:196" s="35" customFormat="1" ht="14.4">
      <c r="A383" s="695"/>
      <c r="B383" s="695"/>
      <c r="C383" s="693"/>
      <c r="D383" s="693"/>
      <c r="E383" s="693"/>
      <c r="F383" s="699"/>
      <c r="G383" s="695"/>
      <c r="H383" s="695"/>
      <c r="I383" s="695"/>
      <c r="J383" s="695"/>
      <c r="S383" s="695"/>
      <c r="T383" s="695"/>
      <c r="U383" s="695"/>
      <c r="V383" s="695"/>
      <c r="W383" s="695"/>
      <c r="X383" s="695"/>
      <c r="Y383" s="695"/>
      <c r="Z383" s="695"/>
      <c r="AA383" s="695"/>
      <c r="AB383" s="695"/>
      <c r="AC383" s="695"/>
      <c r="AD383" s="695"/>
      <c r="AE383" s="695"/>
      <c r="AF383" s="695"/>
      <c r="AG383" s="695"/>
      <c r="AH383" s="695"/>
      <c r="AI383" s="695"/>
      <c r="AJ383" s="695"/>
      <c r="AK383" s="695"/>
      <c r="AL383" s="695"/>
      <c r="AM383" s="695"/>
      <c r="AN383" s="695"/>
      <c r="AO383" s="695"/>
      <c r="AP383" s="695"/>
      <c r="AQ383" s="695"/>
      <c r="AR383" s="695"/>
      <c r="AS383" s="695"/>
      <c r="AT383" s="695"/>
      <c r="AU383" s="695"/>
      <c r="AV383" s="695"/>
      <c r="AW383" s="695"/>
      <c r="AX383" s="695"/>
      <c r="AY383" s="695"/>
      <c r="AZ383" s="695"/>
      <c r="BA383" s="695"/>
      <c r="BB383" s="695"/>
      <c r="BC383" s="695"/>
      <c r="BD383" s="695"/>
      <c r="BE383" s="695"/>
      <c r="BF383" s="695"/>
      <c r="BG383" s="695"/>
      <c r="BH383" s="695"/>
      <c r="BI383" s="695"/>
      <c r="BJ383" s="695"/>
      <c r="BK383" s="695"/>
      <c r="BL383" s="695"/>
      <c r="BM383" s="695"/>
      <c r="BN383" s="695"/>
      <c r="BO383" s="695"/>
      <c r="BP383" s="695"/>
      <c r="BQ383" s="695"/>
      <c r="BR383" s="695"/>
      <c r="BS383" s="695"/>
      <c r="BT383" s="695"/>
      <c r="BU383" s="695"/>
      <c r="BV383" s="695"/>
      <c r="BW383" s="695"/>
      <c r="BX383" s="695"/>
      <c r="BY383" s="695"/>
      <c r="BZ383" s="695"/>
      <c r="CA383" s="695"/>
      <c r="CB383" s="695"/>
      <c r="CC383" s="695"/>
      <c r="CD383" s="695"/>
      <c r="CE383" s="695"/>
      <c r="CF383" s="695"/>
      <c r="CG383" s="695"/>
      <c r="CH383" s="695"/>
      <c r="CI383" s="695"/>
      <c r="CJ383" s="695"/>
      <c r="CK383" s="695"/>
      <c r="CL383" s="695"/>
      <c r="CM383" s="695"/>
      <c r="CN383" s="695"/>
      <c r="CO383" s="695"/>
      <c r="CP383" s="695"/>
      <c r="CQ383" s="695"/>
      <c r="CR383" s="695"/>
      <c r="CS383" s="695"/>
      <c r="CT383" s="695"/>
      <c r="CU383" s="695"/>
      <c r="CV383" s="695"/>
      <c r="CW383" s="695"/>
      <c r="CX383" s="695"/>
      <c r="CY383" s="695"/>
      <c r="CZ383" s="695"/>
      <c r="DA383" s="695"/>
      <c r="DB383" s="695"/>
      <c r="DC383" s="695"/>
      <c r="DD383" s="695"/>
      <c r="DE383" s="695"/>
      <c r="DF383" s="695"/>
      <c r="DG383" s="695"/>
      <c r="DH383" s="695"/>
      <c r="DI383" s="695"/>
      <c r="DJ383" s="695"/>
      <c r="DK383" s="695"/>
      <c r="DL383" s="695"/>
      <c r="DM383" s="695"/>
      <c r="DN383" s="695"/>
      <c r="DO383" s="695"/>
      <c r="DP383" s="695"/>
      <c r="DQ383" s="695"/>
      <c r="DR383" s="695"/>
      <c r="DS383" s="695"/>
      <c r="DT383" s="695"/>
      <c r="DU383" s="695"/>
      <c r="DV383" s="695"/>
      <c r="DW383" s="695"/>
      <c r="DX383" s="695"/>
      <c r="DY383" s="695"/>
      <c r="DZ383" s="695"/>
      <c r="EA383" s="695"/>
      <c r="EB383" s="695"/>
      <c r="EC383" s="695"/>
      <c r="ED383" s="695"/>
      <c r="EE383" s="695"/>
      <c r="EF383" s="695"/>
      <c r="EG383" s="695"/>
      <c r="EH383" s="695"/>
      <c r="EI383" s="695"/>
      <c r="EJ383" s="695"/>
      <c r="EK383" s="695"/>
      <c r="EL383" s="695"/>
      <c r="EM383" s="695"/>
      <c r="EN383" s="695"/>
      <c r="EO383" s="695"/>
      <c r="EP383" s="695"/>
      <c r="EQ383" s="695"/>
      <c r="ER383" s="695"/>
      <c r="ES383" s="695"/>
      <c r="ET383" s="695"/>
      <c r="EU383" s="695"/>
      <c r="EV383" s="695"/>
      <c r="EW383" s="695"/>
      <c r="EX383" s="695"/>
      <c r="EY383" s="695"/>
      <c r="EZ383" s="695"/>
      <c r="FA383" s="695"/>
      <c r="FB383" s="695"/>
      <c r="FC383" s="695"/>
      <c r="FD383" s="695"/>
      <c r="FE383" s="695"/>
      <c r="FF383" s="695"/>
      <c r="FG383" s="695"/>
      <c r="FH383" s="695"/>
      <c r="FI383" s="695"/>
      <c r="FJ383" s="695"/>
      <c r="FK383" s="695"/>
      <c r="FL383" s="695"/>
      <c r="FM383" s="695"/>
      <c r="FN383" s="695"/>
      <c r="FO383" s="695"/>
      <c r="FP383" s="695"/>
      <c r="FQ383" s="695"/>
      <c r="FR383" s="695"/>
      <c r="FS383" s="695"/>
      <c r="FT383" s="695"/>
      <c r="FU383" s="695"/>
      <c r="FV383" s="695"/>
      <c r="FW383" s="695"/>
      <c r="FX383" s="695"/>
      <c r="FY383" s="695"/>
      <c r="FZ383" s="695"/>
      <c r="GA383" s="695"/>
      <c r="GB383" s="695"/>
      <c r="GC383" s="695"/>
      <c r="GD383" s="695"/>
      <c r="GE383" s="695"/>
      <c r="GF383" s="695"/>
      <c r="GG383" s="695"/>
      <c r="GH383" s="695"/>
      <c r="GI383" s="695"/>
      <c r="GJ383" s="695"/>
      <c r="GK383" s="695"/>
      <c r="GL383" s="695"/>
      <c r="GM383" s="695"/>
      <c r="GN383" s="695"/>
    </row>
    <row r="384" spans="1:196" s="35" customFormat="1" ht="14.4">
      <c r="A384" s="695"/>
      <c r="B384" s="695"/>
      <c r="C384" s="693"/>
      <c r="D384" s="693"/>
      <c r="E384" s="693"/>
      <c r="F384" s="699"/>
      <c r="G384" s="695"/>
      <c r="H384" s="695"/>
      <c r="I384" s="695"/>
      <c r="J384" s="695"/>
      <c r="S384" s="695"/>
      <c r="T384" s="695"/>
      <c r="U384" s="695"/>
      <c r="V384" s="695"/>
      <c r="W384" s="695"/>
      <c r="X384" s="695"/>
      <c r="Y384" s="695"/>
      <c r="Z384" s="695"/>
      <c r="AA384" s="695"/>
      <c r="AB384" s="695"/>
      <c r="AC384" s="695"/>
      <c r="AD384" s="695"/>
      <c r="AE384" s="695"/>
      <c r="AF384" s="695"/>
      <c r="AG384" s="695"/>
      <c r="AH384" s="695"/>
      <c r="AI384" s="695"/>
      <c r="AJ384" s="695"/>
      <c r="AK384" s="695"/>
      <c r="AL384" s="695"/>
      <c r="AM384" s="695"/>
      <c r="AN384" s="695"/>
      <c r="AO384" s="695"/>
      <c r="AP384" s="695"/>
      <c r="AQ384" s="695"/>
      <c r="AR384" s="695"/>
      <c r="AS384" s="695"/>
      <c r="AT384" s="695"/>
      <c r="AU384" s="695"/>
      <c r="AV384" s="695"/>
      <c r="AW384" s="695"/>
      <c r="AX384" s="695"/>
      <c r="AY384" s="695"/>
      <c r="AZ384" s="695"/>
      <c r="BA384" s="695"/>
      <c r="BB384" s="695"/>
      <c r="BC384" s="695"/>
      <c r="BD384" s="695"/>
      <c r="BE384" s="695"/>
      <c r="BF384" s="695"/>
      <c r="BG384" s="695"/>
      <c r="BH384" s="695"/>
      <c r="BI384" s="695"/>
      <c r="BJ384" s="695"/>
      <c r="BK384" s="695"/>
      <c r="BL384" s="695"/>
      <c r="BM384" s="695"/>
      <c r="BN384" s="695"/>
      <c r="BO384" s="695"/>
      <c r="BP384" s="695"/>
      <c r="BQ384" s="695"/>
      <c r="BR384" s="695"/>
      <c r="BS384" s="695"/>
      <c r="BT384" s="695"/>
      <c r="BU384" s="695"/>
      <c r="BV384" s="695"/>
      <c r="BW384" s="695"/>
      <c r="BX384" s="695"/>
      <c r="BY384" s="695"/>
      <c r="BZ384" s="695"/>
      <c r="CA384" s="695"/>
      <c r="CB384" s="695"/>
      <c r="CC384" s="695"/>
      <c r="CD384" s="695"/>
      <c r="CE384" s="695"/>
      <c r="CF384" s="695"/>
      <c r="CG384" s="695"/>
      <c r="CH384" s="695"/>
      <c r="CI384" s="695"/>
      <c r="CJ384" s="695"/>
      <c r="CK384" s="695"/>
      <c r="CL384" s="695"/>
      <c r="CM384" s="695"/>
      <c r="CN384" s="695"/>
      <c r="CO384" s="695"/>
      <c r="CP384" s="695"/>
      <c r="CQ384" s="695"/>
      <c r="CR384" s="695"/>
      <c r="CS384" s="695"/>
      <c r="CT384" s="695"/>
      <c r="CU384" s="695"/>
      <c r="CV384" s="695"/>
      <c r="CW384" s="695"/>
      <c r="CX384" s="695"/>
      <c r="CY384" s="695"/>
      <c r="CZ384" s="695"/>
      <c r="DA384" s="695"/>
      <c r="DB384" s="695"/>
      <c r="DC384" s="695"/>
      <c r="DD384" s="695"/>
      <c r="DE384" s="695"/>
      <c r="DF384" s="695"/>
      <c r="DG384" s="695"/>
      <c r="DH384" s="695"/>
      <c r="DI384" s="695"/>
      <c r="DJ384" s="695"/>
      <c r="DK384" s="695"/>
      <c r="DL384" s="695"/>
      <c r="DM384" s="695"/>
      <c r="DN384" s="695"/>
      <c r="DO384" s="695"/>
      <c r="DP384" s="695"/>
      <c r="DQ384" s="695"/>
      <c r="DR384" s="695"/>
      <c r="DS384" s="695"/>
      <c r="DT384" s="695"/>
      <c r="DU384" s="695"/>
      <c r="DV384" s="695"/>
      <c r="DW384" s="695"/>
      <c r="DX384" s="695"/>
      <c r="DY384" s="695"/>
      <c r="DZ384" s="695"/>
      <c r="EA384" s="695"/>
      <c r="EB384" s="695"/>
      <c r="EC384" s="695"/>
      <c r="ED384" s="695"/>
      <c r="EE384" s="695"/>
      <c r="EF384" s="695"/>
      <c r="EG384" s="695"/>
      <c r="EH384" s="695"/>
      <c r="EI384" s="695"/>
      <c r="EJ384" s="695"/>
      <c r="EK384" s="695"/>
      <c r="EL384" s="695"/>
      <c r="EM384" s="695"/>
      <c r="EN384" s="695"/>
      <c r="EO384" s="695"/>
      <c r="EP384" s="695"/>
      <c r="EQ384" s="695"/>
      <c r="ER384" s="695"/>
      <c r="ES384" s="695"/>
      <c r="ET384" s="695"/>
      <c r="EU384" s="695"/>
      <c r="EV384" s="695"/>
      <c r="EW384" s="695"/>
      <c r="EX384" s="695"/>
      <c r="EY384" s="695"/>
      <c r="EZ384" s="695"/>
      <c r="FA384" s="695"/>
      <c r="FB384" s="695"/>
      <c r="FC384" s="695"/>
      <c r="FD384" s="695"/>
      <c r="FE384" s="695"/>
      <c r="FF384" s="695"/>
      <c r="FG384" s="695"/>
      <c r="FH384" s="695"/>
      <c r="FI384" s="695"/>
      <c r="FJ384" s="695"/>
      <c r="FK384" s="695"/>
      <c r="FL384" s="695"/>
      <c r="FM384" s="695"/>
      <c r="FN384" s="695"/>
      <c r="FO384" s="695"/>
      <c r="FP384" s="695"/>
      <c r="FQ384" s="695"/>
      <c r="FR384" s="695"/>
      <c r="FS384" s="695"/>
      <c r="FT384" s="695"/>
      <c r="FU384" s="695"/>
      <c r="FV384" s="695"/>
      <c r="FW384" s="695"/>
      <c r="FX384" s="695"/>
      <c r="FY384" s="695"/>
      <c r="FZ384" s="695"/>
      <c r="GA384" s="695"/>
      <c r="GB384" s="695"/>
      <c r="GC384" s="695"/>
      <c r="GD384" s="695"/>
      <c r="GE384" s="695"/>
      <c r="GF384" s="695"/>
      <c r="GG384" s="695"/>
      <c r="GH384" s="695"/>
      <c r="GI384" s="695"/>
      <c r="GJ384" s="695"/>
      <c r="GK384" s="695"/>
      <c r="GL384" s="695"/>
      <c r="GM384" s="695"/>
      <c r="GN384" s="695"/>
    </row>
    <row r="385" spans="1:196" s="35" customFormat="1" ht="14.4">
      <c r="A385" s="695"/>
      <c r="B385" s="695"/>
      <c r="C385" s="693"/>
      <c r="D385" s="693"/>
      <c r="E385" s="693"/>
      <c r="F385" s="699"/>
      <c r="G385" s="695"/>
      <c r="H385" s="695"/>
      <c r="I385" s="695"/>
      <c r="J385" s="695"/>
      <c r="S385" s="695"/>
      <c r="T385" s="695"/>
      <c r="U385" s="695"/>
      <c r="V385" s="695"/>
      <c r="W385" s="695"/>
      <c r="X385" s="695"/>
      <c r="Y385" s="695"/>
      <c r="Z385" s="695"/>
      <c r="AA385" s="695"/>
      <c r="AB385" s="695"/>
      <c r="AC385" s="695"/>
      <c r="AD385" s="695"/>
      <c r="AE385" s="695"/>
      <c r="AF385" s="695"/>
      <c r="AG385" s="695"/>
      <c r="AH385" s="695"/>
      <c r="AI385" s="695"/>
      <c r="AJ385" s="695"/>
      <c r="AK385" s="695"/>
      <c r="AL385" s="695"/>
      <c r="AM385" s="695"/>
      <c r="AN385" s="695"/>
      <c r="AO385" s="695"/>
      <c r="AP385" s="695"/>
      <c r="AQ385" s="695"/>
      <c r="AR385" s="695"/>
      <c r="AS385" s="695"/>
      <c r="AT385" s="695"/>
      <c r="AU385" s="695"/>
      <c r="AV385" s="695"/>
      <c r="AW385" s="695"/>
      <c r="AX385" s="695"/>
      <c r="AY385" s="695"/>
      <c r="AZ385" s="695"/>
      <c r="BA385" s="695"/>
      <c r="BB385" s="695"/>
      <c r="BC385" s="695"/>
      <c r="BD385" s="695"/>
      <c r="BE385" s="695"/>
      <c r="BF385" s="695"/>
      <c r="BG385" s="695"/>
      <c r="BH385" s="695"/>
      <c r="BI385" s="695"/>
      <c r="BJ385" s="695"/>
      <c r="BK385" s="695"/>
      <c r="BL385" s="695"/>
      <c r="BM385" s="695"/>
      <c r="BN385" s="695"/>
      <c r="BO385" s="695"/>
      <c r="BP385" s="695"/>
      <c r="BQ385" s="695"/>
      <c r="BR385" s="695"/>
      <c r="BS385" s="695"/>
      <c r="BT385" s="695"/>
      <c r="BU385" s="695"/>
      <c r="BV385" s="695"/>
      <c r="BW385" s="695"/>
      <c r="BX385" s="695"/>
      <c r="BY385" s="695"/>
      <c r="BZ385" s="695"/>
      <c r="CA385" s="695"/>
      <c r="CB385" s="695"/>
      <c r="CC385" s="695"/>
      <c r="CD385" s="695"/>
      <c r="CE385" s="695"/>
      <c r="CF385" s="695"/>
      <c r="CG385" s="695"/>
      <c r="CH385" s="695"/>
      <c r="CI385" s="695"/>
      <c r="CJ385" s="695"/>
      <c r="CK385" s="695"/>
      <c r="CL385" s="695"/>
      <c r="CM385" s="695"/>
      <c r="CN385" s="695"/>
      <c r="CO385" s="695"/>
      <c r="CP385" s="695"/>
      <c r="CQ385" s="695"/>
      <c r="CR385" s="695"/>
      <c r="CS385" s="695"/>
      <c r="CT385" s="695"/>
      <c r="CU385" s="695"/>
      <c r="CV385" s="695"/>
      <c r="CW385" s="695"/>
      <c r="CX385" s="695"/>
      <c r="CY385" s="695"/>
      <c r="CZ385" s="695"/>
      <c r="DA385" s="695"/>
      <c r="DB385" s="695"/>
      <c r="DC385" s="695"/>
      <c r="DD385" s="695"/>
      <c r="DE385" s="695"/>
      <c r="DF385" s="695"/>
      <c r="DG385" s="695"/>
      <c r="DH385" s="695"/>
      <c r="DI385" s="695"/>
      <c r="DJ385" s="695"/>
      <c r="DK385" s="695"/>
      <c r="DL385" s="695"/>
      <c r="DM385" s="695"/>
      <c r="DN385" s="695"/>
      <c r="DO385" s="695"/>
      <c r="DP385" s="695"/>
      <c r="DQ385" s="695"/>
      <c r="DR385" s="695"/>
      <c r="DS385" s="695"/>
      <c r="DT385" s="695"/>
      <c r="DU385" s="695"/>
      <c r="DV385" s="695"/>
      <c r="DW385" s="695"/>
      <c r="DX385" s="695"/>
      <c r="DY385" s="695"/>
      <c r="DZ385" s="695"/>
      <c r="EA385" s="695"/>
      <c r="EB385" s="695"/>
      <c r="EC385" s="695"/>
      <c r="ED385" s="695"/>
      <c r="EE385" s="695"/>
      <c r="EF385" s="695"/>
      <c r="EG385" s="695"/>
      <c r="EH385" s="695"/>
      <c r="EI385" s="695"/>
      <c r="EJ385" s="695"/>
      <c r="EK385" s="695"/>
      <c r="EL385" s="695"/>
      <c r="EM385" s="695"/>
      <c r="EN385" s="695"/>
      <c r="EO385" s="695"/>
      <c r="EP385" s="695"/>
      <c r="EQ385" s="695"/>
      <c r="ER385" s="695"/>
      <c r="ES385" s="695"/>
      <c r="ET385" s="695"/>
      <c r="EU385" s="695"/>
      <c r="EV385" s="695"/>
      <c r="EW385" s="695"/>
      <c r="EX385" s="695"/>
      <c r="EY385" s="695"/>
      <c r="EZ385" s="695"/>
      <c r="FA385" s="695"/>
      <c r="FB385" s="695"/>
      <c r="FC385" s="695"/>
      <c r="FD385" s="695"/>
      <c r="FE385" s="695"/>
      <c r="FF385" s="695"/>
      <c r="FG385" s="695"/>
      <c r="FH385" s="695"/>
      <c r="FI385" s="695"/>
      <c r="FJ385" s="695"/>
      <c r="FK385" s="695"/>
      <c r="FL385" s="695"/>
      <c r="FM385" s="695"/>
      <c r="FN385" s="695"/>
      <c r="FO385" s="695"/>
      <c r="FP385" s="695"/>
      <c r="FQ385" s="695"/>
      <c r="FR385" s="695"/>
      <c r="FS385" s="695"/>
      <c r="FT385" s="695"/>
      <c r="FU385" s="695"/>
      <c r="FV385" s="695"/>
      <c r="FW385" s="695"/>
      <c r="FX385" s="695"/>
      <c r="FY385" s="695"/>
      <c r="FZ385" s="695"/>
      <c r="GA385" s="695"/>
      <c r="GB385" s="695"/>
      <c r="GC385" s="695"/>
      <c r="GD385" s="695"/>
      <c r="GE385" s="695"/>
      <c r="GF385" s="695"/>
      <c r="GG385" s="695"/>
      <c r="GH385" s="695"/>
      <c r="GI385" s="695"/>
      <c r="GJ385" s="695"/>
      <c r="GK385" s="695"/>
      <c r="GL385" s="695"/>
      <c r="GM385" s="695"/>
      <c r="GN385" s="695"/>
    </row>
    <row r="386" spans="1:196" s="35" customFormat="1" ht="14.4">
      <c r="A386" s="695"/>
      <c r="B386" s="695"/>
      <c r="C386" s="693"/>
      <c r="D386" s="693"/>
      <c r="E386" s="693"/>
      <c r="F386" s="699"/>
      <c r="G386" s="695"/>
      <c r="H386" s="695"/>
      <c r="I386" s="695"/>
      <c r="J386" s="695"/>
      <c r="S386" s="695"/>
      <c r="T386" s="695"/>
      <c r="U386" s="695"/>
      <c r="V386" s="695"/>
      <c r="W386" s="695"/>
      <c r="X386" s="695"/>
      <c r="Y386" s="695"/>
      <c r="Z386" s="695"/>
      <c r="AA386" s="695"/>
      <c r="AB386" s="695"/>
      <c r="AC386" s="695"/>
      <c r="AD386" s="695"/>
      <c r="AE386" s="695"/>
      <c r="AF386" s="695"/>
      <c r="AG386" s="695"/>
      <c r="AH386" s="695"/>
      <c r="AI386" s="695"/>
      <c r="AJ386" s="695"/>
      <c r="AK386" s="695"/>
      <c r="AL386" s="695"/>
      <c r="AM386" s="695"/>
      <c r="AN386" s="695"/>
      <c r="AO386" s="695"/>
      <c r="AP386" s="695"/>
      <c r="AQ386" s="695"/>
      <c r="AR386" s="695"/>
      <c r="AS386" s="695"/>
      <c r="AT386" s="695"/>
      <c r="AU386" s="695"/>
      <c r="AV386" s="695"/>
      <c r="AW386" s="695"/>
      <c r="AX386" s="695"/>
      <c r="AY386" s="695"/>
      <c r="AZ386" s="695"/>
      <c r="BA386" s="695"/>
      <c r="BB386" s="695"/>
      <c r="BC386" s="695"/>
      <c r="BD386" s="695"/>
      <c r="BE386" s="695"/>
      <c r="BF386" s="695"/>
      <c r="BG386" s="695"/>
      <c r="BH386" s="695"/>
      <c r="BI386" s="695"/>
      <c r="BJ386" s="695"/>
      <c r="BK386" s="695"/>
      <c r="BL386" s="695"/>
      <c r="BM386" s="695"/>
      <c r="BN386" s="695"/>
      <c r="BO386" s="695"/>
      <c r="BP386" s="695"/>
      <c r="BQ386" s="695"/>
      <c r="BR386" s="695"/>
      <c r="BS386" s="695"/>
      <c r="BT386" s="695"/>
      <c r="BU386" s="695"/>
      <c r="BV386" s="695"/>
      <c r="BW386" s="695"/>
      <c r="BX386" s="695"/>
      <c r="BY386" s="695"/>
      <c r="BZ386" s="695"/>
      <c r="CA386" s="695"/>
      <c r="CB386" s="695"/>
      <c r="CC386" s="695"/>
      <c r="CD386" s="695"/>
      <c r="CE386" s="695"/>
      <c r="CF386" s="695"/>
      <c r="CG386" s="695"/>
      <c r="CH386" s="695"/>
      <c r="CI386" s="695"/>
      <c r="CJ386" s="695"/>
      <c r="CK386" s="695"/>
      <c r="CL386" s="695"/>
      <c r="CM386" s="695"/>
      <c r="CN386" s="695"/>
      <c r="CO386" s="695"/>
      <c r="CP386" s="695"/>
      <c r="CQ386" s="695"/>
      <c r="CR386" s="695"/>
      <c r="CS386" s="695"/>
      <c r="CT386" s="695"/>
      <c r="CU386" s="695"/>
      <c r="CV386" s="695"/>
      <c r="CW386" s="695"/>
      <c r="CX386" s="695"/>
      <c r="CY386" s="695"/>
      <c r="CZ386" s="695"/>
      <c r="DA386" s="695"/>
      <c r="DB386" s="695"/>
      <c r="DC386" s="695"/>
      <c r="DD386" s="695"/>
      <c r="DE386" s="695"/>
      <c r="DF386" s="695"/>
      <c r="DG386" s="695"/>
      <c r="DH386" s="695"/>
      <c r="DI386" s="695"/>
      <c r="DJ386" s="695"/>
      <c r="DK386" s="695"/>
      <c r="DL386" s="695"/>
      <c r="DM386" s="695"/>
      <c r="DN386" s="695"/>
      <c r="DO386" s="695"/>
      <c r="DP386" s="695"/>
      <c r="DQ386" s="695"/>
      <c r="DR386" s="695"/>
      <c r="DS386" s="695"/>
      <c r="DT386" s="695"/>
      <c r="DU386" s="695"/>
      <c r="DV386" s="695"/>
      <c r="DW386" s="695"/>
      <c r="DX386" s="695"/>
      <c r="DY386" s="695"/>
      <c r="DZ386" s="695"/>
      <c r="EA386" s="695"/>
      <c r="EB386" s="695"/>
      <c r="EC386" s="695"/>
      <c r="ED386" s="695"/>
      <c r="EE386" s="695"/>
      <c r="EF386" s="695"/>
      <c r="EG386" s="695"/>
      <c r="EH386" s="695"/>
      <c r="EI386" s="695"/>
      <c r="EJ386" s="695"/>
      <c r="EK386" s="695"/>
      <c r="EL386" s="695"/>
      <c r="EM386" s="695"/>
      <c r="EN386" s="695"/>
      <c r="EO386" s="695"/>
      <c r="EP386" s="695"/>
      <c r="EQ386" s="695"/>
      <c r="ER386" s="695"/>
      <c r="ES386" s="695"/>
      <c r="ET386" s="695"/>
      <c r="EU386" s="695"/>
      <c r="EV386" s="695"/>
      <c r="EW386" s="695"/>
      <c r="EX386" s="695"/>
      <c r="EY386" s="695"/>
      <c r="EZ386" s="695"/>
      <c r="FA386" s="695"/>
      <c r="FB386" s="695"/>
      <c r="FC386" s="695"/>
      <c r="FD386" s="695"/>
      <c r="FE386" s="695"/>
      <c r="FF386" s="695"/>
      <c r="FG386" s="695"/>
      <c r="FH386" s="695"/>
      <c r="FI386" s="695"/>
      <c r="FJ386" s="695"/>
      <c r="FK386" s="695"/>
      <c r="FL386" s="695"/>
      <c r="FM386" s="695"/>
      <c r="FN386" s="695"/>
      <c r="FO386" s="695"/>
      <c r="FP386" s="695"/>
      <c r="FQ386" s="695"/>
      <c r="FR386" s="695"/>
      <c r="FS386" s="695"/>
      <c r="FT386" s="695"/>
      <c r="FU386" s="695"/>
      <c r="FV386" s="695"/>
      <c r="FW386" s="695"/>
      <c r="FX386" s="695"/>
      <c r="FY386" s="695"/>
      <c r="FZ386" s="695"/>
      <c r="GA386" s="695"/>
      <c r="GB386" s="695"/>
      <c r="GC386" s="695"/>
      <c r="GD386" s="695"/>
      <c r="GE386" s="695"/>
      <c r="GF386" s="695"/>
      <c r="GG386" s="695"/>
      <c r="GH386" s="695"/>
      <c r="GI386" s="695"/>
      <c r="GJ386" s="695"/>
      <c r="GK386" s="695"/>
      <c r="GL386" s="695"/>
      <c r="GM386" s="695"/>
      <c r="GN386" s="695"/>
    </row>
    <row r="387" spans="1:196" s="35" customFormat="1" ht="14.4">
      <c r="A387" s="695"/>
      <c r="B387" s="695"/>
      <c r="C387" s="693"/>
      <c r="D387" s="693"/>
      <c r="E387" s="693"/>
      <c r="F387" s="699"/>
      <c r="G387" s="695"/>
      <c r="H387" s="695"/>
      <c r="I387" s="695"/>
      <c r="J387" s="695"/>
      <c r="S387" s="695"/>
      <c r="T387" s="695"/>
      <c r="U387" s="695"/>
      <c r="V387" s="695"/>
      <c r="W387" s="695"/>
      <c r="X387" s="695"/>
      <c r="Y387" s="695"/>
      <c r="Z387" s="695"/>
      <c r="AA387" s="695"/>
      <c r="AB387" s="695"/>
      <c r="AC387" s="695"/>
      <c r="AD387" s="695"/>
      <c r="AE387" s="695"/>
      <c r="AF387" s="695"/>
      <c r="AG387" s="695"/>
      <c r="AH387" s="695"/>
      <c r="AI387" s="695"/>
      <c r="AJ387" s="695"/>
      <c r="AK387" s="695"/>
      <c r="AL387" s="695"/>
      <c r="AM387" s="695"/>
      <c r="AN387" s="695"/>
      <c r="AO387" s="695"/>
      <c r="AP387" s="695"/>
      <c r="AQ387" s="695"/>
      <c r="AR387" s="695"/>
      <c r="AS387" s="695"/>
      <c r="AT387" s="695"/>
      <c r="AU387" s="695"/>
      <c r="AV387" s="695"/>
      <c r="AW387" s="695"/>
      <c r="AX387" s="695"/>
      <c r="AY387" s="695"/>
      <c r="AZ387" s="695"/>
      <c r="BA387" s="695"/>
      <c r="BB387" s="695"/>
      <c r="BC387" s="695"/>
      <c r="BD387" s="695"/>
      <c r="BE387" s="695"/>
      <c r="BF387" s="695"/>
      <c r="BG387" s="695"/>
      <c r="BH387" s="695"/>
      <c r="BI387" s="695"/>
      <c r="BJ387" s="695"/>
      <c r="BK387" s="695"/>
      <c r="BL387" s="695"/>
      <c r="BM387" s="695"/>
      <c r="BN387" s="695"/>
      <c r="BO387" s="695"/>
      <c r="BP387" s="695"/>
      <c r="BQ387" s="695"/>
      <c r="BR387" s="695"/>
      <c r="BS387" s="695"/>
      <c r="BT387" s="695"/>
      <c r="BU387" s="695"/>
      <c r="BV387" s="695"/>
      <c r="BW387" s="695"/>
      <c r="BX387" s="695"/>
      <c r="BY387" s="695"/>
      <c r="BZ387" s="695"/>
      <c r="CA387" s="695"/>
      <c r="CB387" s="695"/>
      <c r="CC387" s="695"/>
      <c r="CD387" s="695"/>
      <c r="CE387" s="695"/>
      <c r="CF387" s="695"/>
      <c r="CG387" s="695"/>
      <c r="CH387" s="695"/>
      <c r="CI387" s="695"/>
      <c r="CJ387" s="695"/>
      <c r="CK387" s="695"/>
      <c r="CL387" s="695"/>
      <c r="CM387" s="695"/>
      <c r="CN387" s="695"/>
      <c r="CO387" s="695"/>
      <c r="CP387" s="695"/>
      <c r="CQ387" s="695"/>
      <c r="CR387" s="695"/>
      <c r="CS387" s="695"/>
      <c r="CT387" s="695"/>
      <c r="CU387" s="695"/>
      <c r="CV387" s="695"/>
      <c r="CW387" s="695"/>
      <c r="CX387" s="695"/>
      <c r="CY387" s="695"/>
      <c r="CZ387" s="695"/>
      <c r="DA387" s="695"/>
      <c r="DB387" s="695"/>
      <c r="DC387" s="695"/>
      <c r="DD387" s="695"/>
      <c r="DE387" s="695"/>
      <c r="DF387" s="695"/>
      <c r="DG387" s="695"/>
      <c r="DH387" s="695"/>
      <c r="DI387" s="695"/>
      <c r="DJ387" s="695"/>
      <c r="DK387" s="695"/>
      <c r="DL387" s="695"/>
      <c r="DM387" s="695"/>
      <c r="DN387" s="695"/>
      <c r="DO387" s="695"/>
      <c r="DP387" s="695"/>
      <c r="DQ387" s="695"/>
      <c r="DR387" s="695"/>
      <c r="DS387" s="695"/>
      <c r="DT387" s="695"/>
      <c r="DU387" s="695"/>
      <c r="DV387" s="695"/>
      <c r="DW387" s="695"/>
      <c r="DX387" s="695"/>
      <c r="DY387" s="695"/>
      <c r="DZ387" s="695"/>
      <c r="EA387" s="695"/>
      <c r="EB387" s="695"/>
      <c r="EC387" s="695"/>
      <c r="ED387" s="695"/>
      <c r="EE387" s="695"/>
      <c r="EF387" s="695"/>
      <c r="EG387" s="695"/>
      <c r="EH387" s="695"/>
      <c r="EI387" s="695"/>
      <c r="EJ387" s="695"/>
      <c r="EK387" s="695"/>
      <c r="EL387" s="695"/>
      <c r="EM387" s="695"/>
      <c r="EN387" s="695"/>
      <c r="EO387" s="695"/>
      <c r="EP387" s="695"/>
      <c r="EQ387" s="695"/>
      <c r="ER387" s="695"/>
      <c r="ES387" s="695"/>
      <c r="ET387" s="695"/>
      <c r="EU387" s="695"/>
      <c r="EV387" s="695"/>
      <c r="EW387" s="695"/>
      <c r="EX387" s="695"/>
      <c r="EY387" s="695"/>
      <c r="EZ387" s="695"/>
      <c r="FA387" s="695"/>
      <c r="FB387" s="695"/>
      <c r="FC387" s="695"/>
      <c r="FD387" s="695"/>
      <c r="FE387" s="695"/>
      <c r="FF387" s="695"/>
      <c r="FG387" s="695"/>
      <c r="FH387" s="695"/>
      <c r="FI387" s="695"/>
      <c r="FJ387" s="695"/>
      <c r="FK387" s="695"/>
      <c r="FL387" s="695"/>
      <c r="FM387" s="695"/>
      <c r="FN387" s="695"/>
      <c r="FO387" s="695"/>
      <c r="FP387" s="695"/>
      <c r="FQ387" s="695"/>
      <c r="FR387" s="695"/>
      <c r="FS387" s="695"/>
      <c r="FT387" s="695"/>
      <c r="FU387" s="695"/>
      <c r="FV387" s="695"/>
      <c r="FW387" s="695"/>
      <c r="FX387" s="695"/>
      <c r="FY387" s="695"/>
      <c r="FZ387" s="695"/>
      <c r="GA387" s="695"/>
      <c r="GB387" s="695"/>
      <c r="GC387" s="695"/>
      <c r="GD387" s="695"/>
      <c r="GE387" s="695"/>
      <c r="GF387" s="695"/>
      <c r="GG387" s="695"/>
      <c r="GH387" s="695"/>
      <c r="GI387" s="695"/>
      <c r="GJ387" s="695"/>
      <c r="GK387" s="695"/>
      <c r="GL387" s="695"/>
      <c r="GM387" s="695"/>
      <c r="GN387" s="695"/>
    </row>
    <row r="388" spans="1:196" s="35" customFormat="1" ht="14.4">
      <c r="A388" s="695"/>
      <c r="B388" s="695"/>
      <c r="C388" s="693"/>
      <c r="D388" s="693"/>
      <c r="E388" s="693"/>
      <c r="F388" s="699"/>
      <c r="G388" s="695"/>
      <c r="H388" s="695"/>
      <c r="I388" s="695"/>
      <c r="J388" s="695"/>
      <c r="S388" s="695"/>
      <c r="T388" s="695"/>
      <c r="U388" s="695"/>
      <c r="V388" s="695"/>
      <c r="W388" s="695"/>
      <c r="X388" s="695"/>
      <c r="Y388" s="695"/>
      <c r="Z388" s="695"/>
      <c r="AA388" s="695"/>
      <c r="AB388" s="695"/>
      <c r="AC388" s="695"/>
      <c r="AD388" s="695"/>
      <c r="AE388" s="695"/>
      <c r="AF388" s="695"/>
      <c r="AG388" s="695"/>
      <c r="AH388" s="695"/>
      <c r="AI388" s="695"/>
      <c r="AJ388" s="695"/>
      <c r="AK388" s="695"/>
      <c r="AL388" s="695"/>
      <c r="AM388" s="695"/>
      <c r="AN388" s="695"/>
      <c r="AO388" s="695"/>
      <c r="AP388" s="695"/>
      <c r="AQ388" s="695"/>
      <c r="AR388" s="695"/>
      <c r="AS388" s="695"/>
      <c r="AT388" s="695"/>
      <c r="AU388" s="695"/>
      <c r="AV388" s="695"/>
      <c r="AW388" s="695"/>
      <c r="AX388" s="695"/>
      <c r="AY388" s="695"/>
      <c r="AZ388" s="695"/>
      <c r="BA388" s="695"/>
      <c r="BB388" s="695"/>
      <c r="BC388" s="695"/>
      <c r="BD388" s="695"/>
      <c r="BE388" s="695"/>
      <c r="BF388" s="695"/>
      <c r="BG388" s="695"/>
      <c r="BH388" s="695"/>
      <c r="BI388" s="695"/>
      <c r="BJ388" s="695"/>
      <c r="BK388" s="695"/>
      <c r="BL388" s="695"/>
      <c r="BM388" s="695"/>
      <c r="BN388" s="695"/>
      <c r="BO388" s="695"/>
      <c r="BP388" s="695"/>
      <c r="BQ388" s="695"/>
      <c r="BR388" s="695"/>
      <c r="BS388" s="695"/>
      <c r="BT388" s="695"/>
      <c r="BU388" s="695"/>
      <c r="BV388" s="695"/>
      <c r="BW388" s="695"/>
      <c r="BX388" s="695"/>
      <c r="BY388" s="695"/>
      <c r="BZ388" s="695"/>
      <c r="CA388" s="695"/>
      <c r="CB388" s="695"/>
      <c r="CC388" s="695"/>
      <c r="CD388" s="695"/>
      <c r="CE388" s="695"/>
      <c r="CF388" s="695"/>
      <c r="CG388" s="695"/>
      <c r="CH388" s="695"/>
      <c r="CI388" s="695"/>
      <c r="CJ388" s="695"/>
      <c r="CK388" s="695"/>
      <c r="CL388" s="695"/>
      <c r="CM388" s="695"/>
      <c r="CN388" s="695"/>
      <c r="CO388" s="695"/>
      <c r="CP388" s="695"/>
      <c r="CQ388" s="695"/>
      <c r="CR388" s="695"/>
      <c r="CS388" s="695"/>
      <c r="CT388" s="695"/>
      <c r="CU388" s="695"/>
      <c r="CV388" s="695"/>
      <c r="CW388" s="695"/>
      <c r="CX388" s="695"/>
      <c r="CY388" s="695"/>
      <c r="CZ388" s="695"/>
      <c r="DA388" s="695"/>
      <c r="DB388" s="695"/>
      <c r="DC388" s="695"/>
      <c r="DD388" s="695"/>
      <c r="DE388" s="695"/>
      <c r="DF388" s="695"/>
      <c r="DG388" s="695"/>
      <c r="DH388" s="695"/>
      <c r="DI388" s="695"/>
      <c r="DJ388" s="695"/>
      <c r="DK388" s="695"/>
      <c r="DL388" s="695"/>
      <c r="DM388" s="695"/>
      <c r="DN388" s="695"/>
      <c r="DO388" s="695"/>
      <c r="DP388" s="695"/>
      <c r="DQ388" s="695"/>
      <c r="DR388" s="695"/>
      <c r="DS388" s="695"/>
      <c r="DT388" s="695"/>
      <c r="DU388" s="695"/>
      <c r="DV388" s="695"/>
      <c r="DW388" s="695"/>
      <c r="DX388" s="695"/>
      <c r="DY388" s="695"/>
      <c r="DZ388" s="695"/>
      <c r="EA388" s="695"/>
      <c r="EB388" s="695"/>
      <c r="EC388" s="695"/>
      <c r="ED388" s="695"/>
      <c r="EE388" s="695"/>
      <c r="EF388" s="695"/>
      <c r="EG388" s="695"/>
      <c r="EH388" s="695"/>
      <c r="EI388" s="695"/>
      <c r="EJ388" s="695"/>
      <c r="EK388" s="695"/>
      <c r="EL388" s="695"/>
      <c r="EM388" s="695"/>
      <c r="EN388" s="695"/>
      <c r="EO388" s="695"/>
      <c r="EP388" s="695"/>
      <c r="EQ388" s="695"/>
      <c r="ER388" s="695"/>
      <c r="ES388" s="695"/>
      <c r="ET388" s="695"/>
      <c r="EU388" s="695"/>
      <c r="EV388" s="695"/>
      <c r="EW388" s="695"/>
      <c r="EX388" s="695"/>
      <c r="EY388" s="695"/>
      <c r="EZ388" s="695"/>
      <c r="FA388" s="695"/>
      <c r="FB388" s="695"/>
      <c r="FC388" s="695"/>
      <c r="FD388" s="695"/>
      <c r="FE388" s="695"/>
      <c r="FF388" s="695"/>
      <c r="FG388" s="695"/>
      <c r="FH388" s="695"/>
      <c r="FI388" s="695"/>
      <c r="FJ388" s="695"/>
      <c r="FK388" s="695"/>
      <c r="FL388" s="695"/>
      <c r="FM388" s="695"/>
      <c r="FN388" s="695"/>
      <c r="FO388" s="695"/>
      <c r="FP388" s="695"/>
      <c r="FQ388" s="695"/>
      <c r="FR388" s="695"/>
      <c r="FS388" s="695"/>
      <c r="FT388" s="695"/>
      <c r="FU388" s="695"/>
      <c r="FV388" s="695"/>
      <c r="FW388" s="695"/>
      <c r="FX388" s="695"/>
      <c r="FY388" s="695"/>
      <c r="FZ388" s="695"/>
      <c r="GA388" s="695"/>
      <c r="GB388" s="695"/>
      <c r="GC388" s="695"/>
      <c r="GD388" s="695"/>
      <c r="GE388" s="695"/>
      <c r="GF388" s="695"/>
      <c r="GG388" s="695"/>
      <c r="GH388" s="695"/>
      <c r="GI388" s="695"/>
      <c r="GJ388" s="695"/>
      <c r="GK388" s="695"/>
      <c r="GL388" s="695"/>
      <c r="GM388" s="695"/>
      <c r="GN388" s="695"/>
    </row>
    <row r="389" spans="1:196" s="35" customFormat="1" ht="14.4">
      <c r="A389" s="695"/>
      <c r="B389" s="695"/>
      <c r="C389" s="693"/>
      <c r="D389" s="693"/>
      <c r="E389" s="693"/>
      <c r="F389" s="699"/>
      <c r="G389" s="695"/>
      <c r="H389" s="695"/>
      <c r="I389" s="695"/>
      <c r="J389" s="695"/>
      <c r="S389" s="695"/>
      <c r="T389" s="695"/>
      <c r="U389" s="695"/>
      <c r="V389" s="695"/>
      <c r="W389" s="695"/>
      <c r="X389" s="695"/>
      <c r="Y389" s="695"/>
      <c r="Z389" s="695"/>
      <c r="AA389" s="695"/>
      <c r="AB389" s="695"/>
      <c r="AC389" s="695"/>
      <c r="AD389" s="695"/>
      <c r="AE389" s="695"/>
      <c r="AF389" s="695"/>
      <c r="AG389" s="695"/>
      <c r="AH389" s="695"/>
      <c r="AI389" s="695"/>
      <c r="AJ389" s="695"/>
      <c r="AK389" s="695"/>
      <c r="AL389" s="695"/>
      <c r="AM389" s="695"/>
      <c r="AN389" s="695"/>
      <c r="AO389" s="695"/>
      <c r="AP389" s="695"/>
      <c r="AQ389" s="695"/>
      <c r="AR389" s="695"/>
      <c r="AS389" s="695"/>
      <c r="AT389" s="695"/>
      <c r="AU389" s="695"/>
      <c r="AV389" s="695"/>
      <c r="AW389" s="695"/>
      <c r="AX389" s="695"/>
      <c r="AY389" s="695"/>
      <c r="AZ389" s="695"/>
      <c r="BA389" s="695"/>
      <c r="BB389" s="695"/>
      <c r="BC389" s="695"/>
      <c r="BD389" s="695"/>
      <c r="BE389" s="695"/>
      <c r="BF389" s="695"/>
      <c r="BG389" s="695"/>
      <c r="BH389" s="695"/>
      <c r="BI389" s="695"/>
      <c r="BJ389" s="695"/>
      <c r="BK389" s="695"/>
      <c r="BL389" s="695"/>
      <c r="BM389" s="695"/>
      <c r="BN389" s="695"/>
      <c r="BO389" s="695"/>
      <c r="BP389" s="695"/>
      <c r="BQ389" s="695"/>
      <c r="BR389" s="695"/>
      <c r="BS389" s="695"/>
      <c r="BT389" s="695"/>
      <c r="BU389" s="695"/>
      <c r="BV389" s="695"/>
      <c r="BW389" s="695"/>
      <c r="BX389" s="695"/>
      <c r="BY389" s="695"/>
      <c r="BZ389" s="695"/>
      <c r="CA389" s="695"/>
      <c r="CB389" s="695"/>
      <c r="CC389" s="695"/>
      <c r="CD389" s="695"/>
      <c r="CE389" s="695"/>
      <c r="CF389" s="695"/>
      <c r="CG389" s="695"/>
      <c r="CH389" s="695"/>
      <c r="CI389" s="695"/>
      <c r="CJ389" s="695"/>
      <c r="CK389" s="695"/>
      <c r="CL389" s="695"/>
      <c r="CM389" s="695"/>
      <c r="CN389" s="695"/>
      <c r="CO389" s="695"/>
      <c r="CP389" s="695"/>
      <c r="CQ389" s="695"/>
      <c r="CR389" s="695"/>
      <c r="CS389" s="695"/>
      <c r="CT389" s="695"/>
      <c r="CU389" s="695"/>
      <c r="CV389" s="695"/>
      <c r="CW389" s="695"/>
      <c r="CX389" s="695"/>
      <c r="CY389" s="695"/>
      <c r="CZ389" s="695"/>
      <c r="DA389" s="695"/>
      <c r="DB389" s="695"/>
      <c r="DC389" s="695"/>
      <c r="DD389" s="695"/>
      <c r="DE389" s="695"/>
      <c r="DF389" s="695"/>
      <c r="DG389" s="695"/>
      <c r="DH389" s="695"/>
      <c r="DI389" s="695"/>
      <c r="DJ389" s="695"/>
      <c r="DK389" s="695"/>
      <c r="DL389" s="695"/>
      <c r="DM389" s="695"/>
      <c r="DN389" s="695"/>
      <c r="DO389" s="695"/>
      <c r="DP389" s="695"/>
      <c r="DQ389" s="695"/>
      <c r="DR389" s="695"/>
      <c r="DS389" s="695"/>
      <c r="DT389" s="695"/>
      <c r="DU389" s="695"/>
      <c r="DV389" s="695"/>
      <c r="DW389" s="695"/>
      <c r="DX389" s="695"/>
      <c r="DY389" s="695"/>
      <c r="DZ389" s="695"/>
      <c r="EA389" s="695"/>
      <c r="EB389" s="695"/>
      <c r="EC389" s="695"/>
      <c r="ED389" s="695"/>
      <c r="EE389" s="695"/>
      <c r="EF389" s="695"/>
      <c r="EG389" s="695"/>
      <c r="EH389" s="695"/>
      <c r="EI389" s="695"/>
      <c r="EJ389" s="695"/>
      <c r="EK389" s="695"/>
      <c r="EL389" s="695"/>
      <c r="EM389" s="695"/>
      <c r="EN389" s="695"/>
      <c r="EO389" s="695"/>
      <c r="EP389" s="695"/>
      <c r="EQ389" s="695"/>
      <c r="ER389" s="695"/>
      <c r="ES389" s="695"/>
      <c r="ET389" s="695"/>
      <c r="EU389" s="695"/>
      <c r="EV389" s="695"/>
      <c r="EW389" s="695"/>
      <c r="EX389" s="695"/>
      <c r="EY389" s="695"/>
      <c r="EZ389" s="695"/>
      <c r="FA389" s="695"/>
      <c r="FB389" s="695"/>
      <c r="FC389" s="695"/>
      <c r="FD389" s="695"/>
      <c r="FE389" s="695"/>
      <c r="FF389" s="695"/>
      <c r="FG389" s="695"/>
      <c r="FH389" s="695"/>
      <c r="FI389" s="695"/>
      <c r="FJ389" s="695"/>
      <c r="FK389" s="695"/>
      <c r="FL389" s="695"/>
      <c r="FM389" s="695"/>
      <c r="FN389" s="695"/>
      <c r="FO389" s="695"/>
      <c r="FP389" s="695"/>
      <c r="FQ389" s="695"/>
      <c r="FR389" s="695"/>
      <c r="FS389" s="695"/>
      <c r="FT389" s="695"/>
      <c r="FU389" s="695"/>
      <c r="FV389" s="695"/>
      <c r="FW389" s="695"/>
      <c r="FX389" s="695"/>
      <c r="FY389" s="695"/>
      <c r="FZ389" s="695"/>
      <c r="GA389" s="695"/>
      <c r="GB389" s="695"/>
      <c r="GC389" s="695"/>
      <c r="GD389" s="695"/>
      <c r="GE389" s="695"/>
      <c r="GF389" s="695"/>
      <c r="GG389" s="695"/>
      <c r="GH389" s="695"/>
      <c r="GI389" s="695"/>
      <c r="GJ389" s="695"/>
      <c r="GK389" s="695"/>
      <c r="GL389" s="695"/>
      <c r="GM389" s="695"/>
      <c r="GN389" s="695"/>
    </row>
    <row r="390" spans="1:196" s="35" customFormat="1" ht="14.4">
      <c r="A390" s="695"/>
      <c r="B390" s="695"/>
      <c r="C390" s="693"/>
      <c r="D390" s="693"/>
      <c r="E390" s="693"/>
      <c r="F390" s="699"/>
      <c r="G390" s="695"/>
      <c r="H390" s="695"/>
      <c r="I390" s="695"/>
      <c r="J390" s="695"/>
      <c r="S390" s="695"/>
      <c r="T390" s="695"/>
      <c r="U390" s="695"/>
      <c r="V390" s="695"/>
      <c r="W390" s="695"/>
      <c r="X390" s="695"/>
      <c r="Y390" s="695"/>
      <c r="Z390" s="695"/>
      <c r="AA390" s="695"/>
      <c r="AB390" s="695"/>
      <c r="AC390" s="695"/>
      <c r="AD390" s="695"/>
      <c r="AE390" s="695"/>
      <c r="AF390" s="695"/>
      <c r="AG390" s="695"/>
      <c r="AH390" s="695"/>
      <c r="AI390" s="695"/>
      <c r="AJ390" s="695"/>
      <c r="AK390" s="695"/>
      <c r="AL390" s="695"/>
      <c r="AM390" s="695"/>
      <c r="AN390" s="695"/>
      <c r="AO390" s="695"/>
      <c r="AP390" s="695"/>
      <c r="AQ390" s="695"/>
      <c r="AR390" s="695"/>
      <c r="AS390" s="695"/>
      <c r="AT390" s="695"/>
      <c r="AU390" s="695"/>
      <c r="AV390" s="695"/>
      <c r="AW390" s="695"/>
      <c r="AX390" s="695"/>
      <c r="AY390" s="695"/>
      <c r="AZ390" s="695"/>
      <c r="BA390" s="695"/>
      <c r="BB390" s="695"/>
      <c r="BC390" s="695"/>
      <c r="BD390" s="695"/>
      <c r="BE390" s="695"/>
      <c r="BF390" s="695"/>
      <c r="BG390" s="695"/>
      <c r="BH390" s="695"/>
      <c r="BI390" s="695"/>
      <c r="BJ390" s="695"/>
      <c r="BK390" s="695"/>
      <c r="BL390" s="695"/>
      <c r="BM390" s="695"/>
      <c r="BN390" s="695"/>
      <c r="BO390" s="695"/>
      <c r="BP390" s="695"/>
      <c r="BQ390" s="695"/>
      <c r="BR390" s="695"/>
      <c r="BS390" s="695"/>
      <c r="BT390" s="695"/>
      <c r="BU390" s="695"/>
      <c r="BV390" s="695"/>
      <c r="BW390" s="695"/>
      <c r="BX390" s="695"/>
      <c r="BY390" s="695"/>
      <c r="BZ390" s="695"/>
      <c r="CA390" s="695"/>
      <c r="CB390" s="695"/>
      <c r="CC390" s="695"/>
      <c r="CD390" s="695"/>
      <c r="CE390" s="695"/>
      <c r="CF390" s="695"/>
      <c r="CG390" s="695"/>
      <c r="CH390" s="695"/>
      <c r="CI390" s="695"/>
      <c r="CJ390" s="695"/>
      <c r="CK390" s="695"/>
      <c r="CL390" s="695"/>
      <c r="CM390" s="695"/>
      <c r="CN390" s="695"/>
      <c r="CO390" s="695"/>
      <c r="CP390" s="695"/>
      <c r="CQ390" s="695"/>
      <c r="CR390" s="695"/>
      <c r="CS390" s="695"/>
      <c r="CT390" s="695"/>
      <c r="CU390" s="695"/>
      <c r="CV390" s="695"/>
      <c r="CW390" s="695"/>
      <c r="CX390" s="695"/>
      <c r="CY390" s="695"/>
      <c r="CZ390" s="695"/>
      <c r="DA390" s="695"/>
      <c r="DB390" s="695"/>
      <c r="DC390" s="695"/>
      <c r="DD390" s="695"/>
      <c r="DE390" s="695"/>
      <c r="DF390" s="695"/>
      <c r="DG390" s="695"/>
      <c r="DH390" s="695"/>
      <c r="DI390" s="695"/>
      <c r="DJ390" s="695"/>
      <c r="DK390" s="695"/>
      <c r="DL390" s="695"/>
      <c r="DM390" s="695"/>
      <c r="DN390" s="695"/>
      <c r="DO390" s="695"/>
      <c r="DP390" s="695"/>
      <c r="DQ390" s="695"/>
      <c r="DR390" s="695"/>
      <c r="DS390" s="695"/>
      <c r="DT390" s="695"/>
      <c r="DU390" s="695"/>
      <c r="DV390" s="695"/>
      <c r="DW390" s="695"/>
      <c r="DX390" s="695"/>
      <c r="DY390" s="695"/>
      <c r="DZ390" s="695"/>
      <c r="EA390" s="695"/>
      <c r="EB390" s="695"/>
      <c r="EC390" s="695"/>
      <c r="ED390" s="695"/>
      <c r="EE390" s="695"/>
      <c r="EF390" s="695"/>
      <c r="EG390" s="695"/>
      <c r="EH390" s="695"/>
      <c r="EI390" s="695"/>
      <c r="EJ390" s="695"/>
      <c r="EK390" s="695"/>
      <c r="EL390" s="695"/>
      <c r="EM390" s="695"/>
      <c r="EN390" s="695"/>
      <c r="EO390" s="695"/>
      <c r="EP390" s="695"/>
      <c r="EQ390" s="695"/>
      <c r="ER390" s="695"/>
      <c r="ES390" s="695"/>
      <c r="ET390" s="695"/>
      <c r="EU390" s="695"/>
      <c r="EV390" s="695"/>
      <c r="EW390" s="695"/>
      <c r="EX390" s="695"/>
      <c r="EY390" s="695"/>
      <c r="EZ390" s="695"/>
      <c r="FA390" s="695"/>
      <c r="FB390" s="695"/>
      <c r="FC390" s="695"/>
      <c r="FD390" s="695"/>
      <c r="FE390" s="695"/>
      <c r="FF390" s="695"/>
      <c r="FG390" s="695"/>
      <c r="FH390" s="695"/>
      <c r="FI390" s="695"/>
      <c r="FJ390" s="695"/>
      <c r="FK390" s="695"/>
      <c r="FL390" s="695"/>
      <c r="FM390" s="695"/>
      <c r="FN390" s="695"/>
      <c r="FO390" s="695"/>
      <c r="FP390" s="695"/>
      <c r="FQ390" s="695"/>
      <c r="FR390" s="695"/>
      <c r="FS390" s="695"/>
      <c r="FT390" s="695"/>
      <c r="FU390" s="695"/>
      <c r="FV390" s="695"/>
      <c r="FW390" s="695"/>
      <c r="FX390" s="695"/>
      <c r="FY390" s="695"/>
      <c r="FZ390" s="695"/>
      <c r="GA390" s="695"/>
      <c r="GB390" s="695"/>
      <c r="GC390" s="695"/>
      <c r="GD390" s="695"/>
      <c r="GE390" s="695"/>
      <c r="GF390" s="695"/>
      <c r="GG390" s="695"/>
      <c r="GH390" s="695"/>
      <c r="GI390" s="695"/>
      <c r="GJ390" s="695"/>
      <c r="GK390" s="695"/>
      <c r="GL390" s="695"/>
      <c r="GM390" s="695"/>
      <c r="GN390" s="695"/>
    </row>
    <row r="391" spans="1:196" s="35" customFormat="1" ht="14.4">
      <c r="A391" s="695"/>
      <c r="B391" s="695"/>
      <c r="C391" s="693"/>
      <c r="D391" s="693"/>
      <c r="E391" s="693"/>
      <c r="F391" s="699"/>
      <c r="G391" s="695"/>
      <c r="H391" s="695"/>
      <c r="I391" s="695"/>
      <c r="J391" s="695"/>
      <c r="S391" s="695"/>
      <c r="T391" s="695"/>
      <c r="U391" s="695"/>
      <c r="V391" s="695"/>
      <c r="W391" s="695"/>
      <c r="X391" s="695"/>
      <c r="Y391" s="695"/>
      <c r="Z391" s="695"/>
      <c r="AA391" s="695"/>
      <c r="AB391" s="695"/>
      <c r="AC391" s="695"/>
      <c r="AD391" s="695"/>
      <c r="AE391" s="695"/>
      <c r="AF391" s="695"/>
      <c r="AG391" s="695"/>
      <c r="AH391" s="695"/>
      <c r="AI391" s="695"/>
      <c r="AJ391" s="695"/>
      <c r="AK391" s="695"/>
      <c r="AL391" s="695"/>
      <c r="AM391" s="695"/>
      <c r="AN391" s="695"/>
      <c r="AO391" s="695"/>
      <c r="AP391" s="695"/>
      <c r="AQ391" s="695"/>
      <c r="AR391" s="695"/>
      <c r="AS391" s="695"/>
      <c r="AT391" s="695"/>
      <c r="AU391" s="695"/>
      <c r="AV391" s="695"/>
      <c r="AW391" s="695"/>
      <c r="AX391" s="695"/>
      <c r="AY391" s="695"/>
      <c r="AZ391" s="695"/>
      <c r="BA391" s="695"/>
      <c r="BB391" s="695"/>
      <c r="BC391" s="695"/>
      <c r="BD391" s="695"/>
      <c r="BE391" s="695"/>
      <c r="BF391" s="695"/>
      <c r="BG391" s="695"/>
      <c r="BH391" s="695"/>
      <c r="BI391" s="695"/>
      <c r="BJ391" s="695"/>
      <c r="BK391" s="695"/>
      <c r="BL391" s="695"/>
      <c r="BM391" s="695"/>
      <c r="BN391" s="695"/>
      <c r="BO391" s="695"/>
      <c r="BP391" s="695"/>
      <c r="BQ391" s="695"/>
      <c r="BR391" s="695"/>
      <c r="BS391" s="695"/>
      <c r="BT391" s="695"/>
      <c r="BU391" s="695"/>
      <c r="BV391" s="695"/>
      <c r="BW391" s="695"/>
      <c r="BX391" s="695"/>
      <c r="BY391" s="695"/>
      <c r="BZ391" s="695"/>
      <c r="CA391" s="695"/>
      <c r="CB391" s="695"/>
      <c r="CC391" s="695"/>
      <c r="CD391" s="695"/>
      <c r="CE391" s="695"/>
      <c r="CF391" s="695"/>
      <c r="CG391" s="695"/>
      <c r="CH391" s="695"/>
      <c r="CI391" s="695"/>
      <c r="CJ391" s="695"/>
      <c r="CK391" s="695"/>
      <c r="CL391" s="695"/>
      <c r="CM391" s="695"/>
      <c r="CN391" s="695"/>
      <c r="CO391" s="695"/>
      <c r="CP391" s="695"/>
      <c r="CQ391" s="695"/>
      <c r="CR391" s="695"/>
      <c r="CS391" s="695"/>
      <c r="CT391" s="695"/>
      <c r="CU391" s="695"/>
      <c r="CV391" s="695"/>
      <c r="CW391" s="695"/>
      <c r="CX391" s="695"/>
      <c r="CY391" s="695"/>
      <c r="CZ391" s="695"/>
      <c r="DA391" s="695"/>
      <c r="DB391" s="695"/>
      <c r="DC391" s="695"/>
      <c r="DD391" s="695"/>
      <c r="DE391" s="695"/>
      <c r="DF391" s="695"/>
      <c r="DG391" s="695"/>
      <c r="DH391" s="695"/>
      <c r="DI391" s="695"/>
      <c r="DJ391" s="695"/>
      <c r="DK391" s="695"/>
      <c r="DL391" s="695"/>
      <c r="DM391" s="695"/>
      <c r="DN391" s="695"/>
      <c r="DO391" s="695"/>
      <c r="DP391" s="695"/>
      <c r="DQ391" s="695"/>
      <c r="DR391" s="695"/>
      <c r="DS391" s="695"/>
      <c r="DT391" s="695"/>
      <c r="DU391" s="695"/>
      <c r="DV391" s="695"/>
      <c r="DW391" s="695"/>
      <c r="DX391" s="695"/>
      <c r="DY391" s="695"/>
      <c r="DZ391" s="695"/>
      <c r="EA391" s="695"/>
      <c r="EB391" s="695"/>
      <c r="EC391" s="695"/>
      <c r="ED391" s="695"/>
      <c r="EE391" s="695"/>
      <c r="EF391" s="695"/>
      <c r="EG391" s="695"/>
      <c r="EH391" s="695"/>
      <c r="EI391" s="695"/>
      <c r="EJ391" s="695"/>
      <c r="EK391" s="695"/>
      <c r="EL391" s="695"/>
      <c r="EM391" s="695"/>
      <c r="EN391" s="695"/>
      <c r="EO391" s="695"/>
      <c r="EP391" s="695"/>
      <c r="EQ391" s="695"/>
      <c r="ER391" s="695"/>
      <c r="ES391" s="695"/>
      <c r="ET391" s="695"/>
      <c r="EU391" s="695"/>
      <c r="EV391" s="695"/>
      <c r="EW391" s="695"/>
      <c r="EX391" s="695"/>
      <c r="EY391" s="695"/>
      <c r="EZ391" s="695"/>
      <c r="FA391" s="695"/>
      <c r="FB391" s="695"/>
      <c r="FC391" s="695"/>
      <c r="FD391" s="695"/>
      <c r="FE391" s="695"/>
      <c r="FF391" s="695"/>
      <c r="FG391" s="695"/>
      <c r="FH391" s="695"/>
      <c r="FI391" s="695"/>
      <c r="FJ391" s="695"/>
      <c r="FK391" s="695"/>
      <c r="FL391" s="695"/>
      <c r="FM391" s="695"/>
      <c r="FN391" s="695"/>
      <c r="FO391" s="695"/>
      <c r="FP391" s="695"/>
      <c r="FQ391" s="695"/>
      <c r="FR391" s="695"/>
      <c r="FS391" s="695"/>
      <c r="FT391" s="695"/>
      <c r="FU391" s="695"/>
      <c r="FV391" s="695"/>
      <c r="FW391" s="695"/>
      <c r="FX391" s="695"/>
      <c r="FY391" s="695"/>
      <c r="FZ391" s="695"/>
      <c r="GA391" s="695"/>
      <c r="GB391" s="695"/>
      <c r="GC391" s="695"/>
      <c r="GD391" s="695"/>
      <c r="GE391" s="695"/>
      <c r="GF391" s="695"/>
      <c r="GG391" s="695"/>
      <c r="GH391" s="695"/>
      <c r="GI391" s="695"/>
      <c r="GJ391" s="695"/>
      <c r="GK391" s="695"/>
      <c r="GL391" s="695"/>
      <c r="GM391" s="695"/>
      <c r="GN391" s="695"/>
    </row>
    <row r="392" spans="1:196" s="35" customFormat="1" ht="14.4">
      <c r="A392" s="695"/>
      <c r="B392" s="695"/>
      <c r="C392" s="693"/>
      <c r="D392" s="693"/>
      <c r="E392" s="693"/>
      <c r="F392" s="699"/>
      <c r="G392" s="695"/>
      <c r="H392" s="695"/>
      <c r="I392" s="695"/>
      <c r="J392" s="695"/>
      <c r="S392" s="695"/>
      <c r="T392" s="695"/>
      <c r="U392" s="695"/>
      <c r="V392" s="695"/>
      <c r="W392" s="695"/>
      <c r="X392" s="695"/>
      <c r="Y392" s="695"/>
      <c r="Z392" s="695"/>
      <c r="AA392" s="695"/>
      <c r="AB392" s="695"/>
      <c r="AC392" s="695"/>
      <c r="AD392" s="695"/>
      <c r="AE392" s="695"/>
      <c r="AF392" s="695"/>
      <c r="AG392" s="695"/>
      <c r="AH392" s="695"/>
      <c r="AI392" s="695"/>
      <c r="AJ392" s="695"/>
      <c r="AK392" s="695"/>
      <c r="AL392" s="695"/>
      <c r="AM392" s="695"/>
      <c r="AN392" s="695"/>
      <c r="AO392" s="695"/>
      <c r="AP392" s="695"/>
      <c r="AQ392" s="695"/>
      <c r="AR392" s="695"/>
      <c r="AS392" s="695"/>
      <c r="AT392" s="695"/>
      <c r="AU392" s="695"/>
      <c r="AV392" s="695"/>
      <c r="AW392" s="695"/>
      <c r="AX392" s="695"/>
      <c r="AY392" s="695"/>
      <c r="AZ392" s="695"/>
      <c r="BA392" s="695"/>
      <c r="BB392" s="695"/>
      <c r="BC392" s="695"/>
      <c r="BD392" s="695"/>
      <c r="BE392" s="695"/>
      <c r="BF392" s="695"/>
      <c r="BG392" s="695"/>
      <c r="BH392" s="695"/>
      <c r="BI392" s="695"/>
      <c r="BJ392" s="695"/>
      <c r="BK392" s="695"/>
      <c r="BL392" s="695"/>
      <c r="BM392" s="695"/>
      <c r="BN392" s="695"/>
      <c r="BO392" s="695"/>
      <c r="BP392" s="695"/>
      <c r="BQ392" s="695"/>
      <c r="BR392" s="695"/>
      <c r="BS392" s="695"/>
      <c r="BT392" s="695"/>
      <c r="BU392" s="695"/>
      <c r="BV392" s="695"/>
      <c r="BW392" s="695"/>
      <c r="BX392" s="695"/>
      <c r="BY392" s="695"/>
      <c r="BZ392" s="695"/>
      <c r="CA392" s="695"/>
      <c r="CB392" s="695"/>
      <c r="CC392" s="695"/>
      <c r="CD392" s="695"/>
      <c r="CE392" s="695"/>
      <c r="CF392" s="695"/>
      <c r="CG392" s="695"/>
      <c r="CH392" s="695"/>
      <c r="CI392" s="695"/>
      <c r="CJ392" s="695"/>
      <c r="CK392" s="695"/>
      <c r="CL392" s="695"/>
      <c r="CM392" s="695"/>
      <c r="CN392" s="695"/>
      <c r="CO392" s="695"/>
      <c r="CP392" s="695"/>
      <c r="CQ392" s="695"/>
      <c r="CR392" s="695"/>
      <c r="CS392" s="695"/>
      <c r="CT392" s="695"/>
      <c r="CU392" s="695"/>
      <c r="CV392" s="695"/>
      <c r="CW392" s="695"/>
      <c r="CX392" s="695"/>
      <c r="CY392" s="695"/>
      <c r="CZ392" s="695"/>
      <c r="DA392" s="695"/>
      <c r="DB392" s="695"/>
      <c r="DC392" s="695"/>
      <c r="DD392" s="695"/>
      <c r="DE392" s="695"/>
      <c r="DF392" s="695"/>
      <c r="DG392" s="695"/>
      <c r="DH392" s="695"/>
      <c r="DI392" s="695"/>
      <c r="DJ392" s="695"/>
      <c r="DK392" s="695"/>
      <c r="DL392" s="695"/>
      <c r="DM392" s="695"/>
      <c r="DN392" s="695"/>
      <c r="DO392" s="695"/>
      <c r="DP392" s="695"/>
      <c r="DQ392" s="695"/>
      <c r="DR392" s="695"/>
      <c r="DS392" s="695"/>
      <c r="DT392" s="695"/>
      <c r="DU392" s="695"/>
      <c r="DV392" s="695"/>
      <c r="DW392" s="695"/>
      <c r="DX392" s="695"/>
      <c r="DY392" s="695"/>
      <c r="DZ392" s="695"/>
      <c r="EA392" s="695"/>
      <c r="EB392" s="695"/>
      <c r="EC392" s="695"/>
      <c r="ED392" s="695"/>
      <c r="EE392" s="695"/>
      <c r="EF392" s="695"/>
      <c r="EG392" s="695"/>
      <c r="EH392" s="695"/>
      <c r="EI392" s="695"/>
      <c r="EJ392" s="695"/>
      <c r="EK392" s="695"/>
      <c r="EL392" s="695"/>
      <c r="EM392" s="695"/>
      <c r="EN392" s="695"/>
      <c r="EO392" s="695"/>
      <c r="EP392" s="695"/>
      <c r="EQ392" s="695"/>
      <c r="ER392" s="695"/>
      <c r="ES392" s="695"/>
      <c r="ET392" s="695"/>
      <c r="EU392" s="695"/>
      <c r="EV392" s="695"/>
      <c r="EW392" s="695"/>
      <c r="EX392" s="695"/>
      <c r="EY392" s="695"/>
      <c r="EZ392" s="695"/>
      <c r="FA392" s="695"/>
      <c r="FB392" s="695"/>
      <c r="FC392" s="695"/>
      <c r="FD392" s="695"/>
      <c r="FE392" s="695"/>
      <c r="FF392" s="695"/>
      <c r="FG392" s="695"/>
      <c r="FH392" s="695"/>
      <c r="FI392" s="695"/>
      <c r="FJ392" s="695"/>
      <c r="FK392" s="695"/>
      <c r="FL392" s="695"/>
      <c r="FM392" s="695"/>
      <c r="FN392" s="695"/>
      <c r="FO392" s="695"/>
      <c r="FP392" s="695"/>
      <c r="FQ392" s="695"/>
      <c r="FR392" s="695"/>
      <c r="FS392" s="695"/>
      <c r="FT392" s="695"/>
      <c r="FU392" s="695"/>
      <c r="FV392" s="695"/>
      <c r="FW392" s="695"/>
      <c r="FX392" s="695"/>
      <c r="FY392" s="695"/>
      <c r="FZ392" s="695"/>
      <c r="GA392" s="695"/>
      <c r="GB392" s="695"/>
      <c r="GC392" s="695"/>
      <c r="GD392" s="695"/>
      <c r="GE392" s="695"/>
      <c r="GF392" s="695"/>
      <c r="GG392" s="695"/>
      <c r="GH392" s="695"/>
      <c r="GI392" s="695"/>
      <c r="GJ392" s="695"/>
      <c r="GK392" s="695"/>
      <c r="GL392" s="695"/>
      <c r="GM392" s="695"/>
      <c r="GN392" s="695"/>
    </row>
    <row r="393" spans="1:196" s="35" customFormat="1" ht="14.4">
      <c r="A393" s="695"/>
      <c r="B393" s="695"/>
      <c r="C393" s="693"/>
      <c r="D393" s="693"/>
      <c r="E393" s="693"/>
      <c r="F393" s="699"/>
      <c r="G393" s="695"/>
      <c r="H393" s="695"/>
      <c r="I393" s="695"/>
      <c r="J393" s="695"/>
      <c r="S393" s="695"/>
      <c r="T393" s="695"/>
      <c r="U393" s="695"/>
      <c r="V393" s="695"/>
      <c r="W393" s="695"/>
      <c r="X393" s="695"/>
      <c r="Y393" s="695"/>
      <c r="Z393" s="695"/>
      <c r="AA393" s="695"/>
      <c r="AB393" s="695"/>
      <c r="AC393" s="695"/>
      <c r="AD393" s="695"/>
      <c r="AE393" s="695"/>
      <c r="AF393" s="695"/>
      <c r="AG393" s="695"/>
      <c r="AH393" s="695"/>
      <c r="AI393" s="695"/>
      <c r="AJ393" s="695"/>
      <c r="AK393" s="695"/>
      <c r="AL393" s="695"/>
      <c r="AM393" s="695"/>
      <c r="AN393" s="695"/>
      <c r="AO393" s="695"/>
      <c r="AP393" s="695"/>
      <c r="AQ393" s="695"/>
      <c r="AR393" s="695"/>
      <c r="AS393" s="695"/>
      <c r="AT393" s="695"/>
      <c r="AU393" s="695"/>
      <c r="AV393" s="695"/>
      <c r="AW393" s="695"/>
      <c r="AX393" s="695"/>
      <c r="AY393" s="695"/>
      <c r="AZ393" s="695"/>
      <c r="BA393" s="695"/>
      <c r="BB393" s="695"/>
      <c r="BC393" s="695"/>
      <c r="BD393" s="695"/>
      <c r="BE393" s="695"/>
      <c r="BF393" s="695"/>
      <c r="BG393" s="695"/>
      <c r="BH393" s="695"/>
      <c r="BI393" s="695"/>
      <c r="BJ393" s="695"/>
      <c r="BK393" s="695"/>
      <c r="BL393" s="695"/>
      <c r="BM393" s="695"/>
      <c r="BN393" s="695"/>
      <c r="BO393" s="695"/>
      <c r="BP393" s="695"/>
      <c r="BQ393" s="695"/>
      <c r="BR393" s="695"/>
      <c r="BS393" s="695"/>
      <c r="BT393" s="695"/>
      <c r="BU393" s="695"/>
      <c r="BV393" s="695"/>
      <c r="BW393" s="695"/>
      <c r="BX393" s="695"/>
      <c r="BY393" s="695"/>
      <c r="BZ393" s="695"/>
      <c r="CA393" s="695"/>
      <c r="CB393" s="695"/>
      <c r="CC393" s="695"/>
      <c r="CD393" s="695"/>
      <c r="CE393" s="695"/>
      <c r="CF393" s="695"/>
      <c r="CG393" s="695"/>
      <c r="CH393" s="695"/>
      <c r="CI393" s="695"/>
      <c r="CJ393" s="695"/>
      <c r="CK393" s="695"/>
      <c r="CL393" s="695"/>
      <c r="CM393" s="695"/>
      <c r="CN393" s="695"/>
      <c r="CO393" s="695"/>
      <c r="CP393" s="695"/>
      <c r="CQ393" s="695"/>
      <c r="CR393" s="695"/>
      <c r="CS393" s="695"/>
      <c r="CT393" s="695"/>
      <c r="CU393" s="695"/>
      <c r="CV393" s="695"/>
      <c r="CW393" s="695"/>
      <c r="CX393" s="695"/>
      <c r="CY393" s="695"/>
      <c r="CZ393" s="695"/>
      <c r="DA393" s="695"/>
      <c r="DB393" s="695"/>
      <c r="DC393" s="695"/>
      <c r="DD393" s="695"/>
      <c r="DE393" s="695"/>
      <c r="DF393" s="695"/>
      <c r="DG393" s="695"/>
      <c r="DH393" s="695"/>
      <c r="DI393" s="695"/>
      <c r="DJ393" s="695"/>
      <c r="DK393" s="695"/>
      <c r="DL393" s="695"/>
      <c r="DM393" s="695"/>
      <c r="DN393" s="695"/>
      <c r="DO393" s="695"/>
      <c r="DP393" s="695"/>
      <c r="DQ393" s="695"/>
      <c r="DR393" s="695"/>
      <c r="DS393" s="695"/>
      <c r="DT393" s="695"/>
      <c r="DU393" s="695"/>
      <c r="DV393" s="695"/>
      <c r="DW393" s="695"/>
      <c r="DX393" s="695"/>
      <c r="DY393" s="695"/>
      <c r="DZ393" s="695"/>
      <c r="EA393" s="695"/>
      <c r="EB393" s="695"/>
      <c r="EC393" s="695"/>
      <c r="ED393" s="695"/>
      <c r="EE393" s="695"/>
      <c r="EF393" s="695"/>
      <c r="EG393" s="695"/>
      <c r="EH393" s="695"/>
      <c r="EI393" s="695"/>
      <c r="EJ393" s="695"/>
      <c r="EK393" s="695"/>
      <c r="EL393" s="695"/>
      <c r="EM393" s="695"/>
      <c r="EN393" s="695"/>
      <c r="EO393" s="695"/>
      <c r="EP393" s="695"/>
      <c r="EQ393" s="695"/>
      <c r="ER393" s="695"/>
      <c r="ES393" s="695"/>
      <c r="ET393" s="695"/>
      <c r="EU393" s="695"/>
      <c r="EV393" s="695"/>
      <c r="EW393" s="695"/>
      <c r="EX393" s="695"/>
      <c r="EY393" s="695"/>
      <c r="EZ393" s="695"/>
      <c r="FA393" s="695"/>
      <c r="FB393" s="695"/>
      <c r="FC393" s="695"/>
      <c r="FD393" s="695"/>
      <c r="FE393" s="695"/>
      <c r="FF393" s="695"/>
      <c r="FG393" s="695"/>
      <c r="FH393" s="695"/>
      <c r="FI393" s="695"/>
      <c r="FJ393" s="695"/>
      <c r="FK393" s="695"/>
      <c r="FL393" s="695"/>
      <c r="FM393" s="695"/>
      <c r="FN393" s="695"/>
      <c r="FO393" s="695"/>
      <c r="FP393" s="695"/>
      <c r="FQ393" s="695"/>
      <c r="FR393" s="695"/>
      <c r="FS393" s="695"/>
      <c r="FT393" s="695"/>
      <c r="FU393" s="695"/>
      <c r="FV393" s="695"/>
      <c r="FW393" s="695"/>
      <c r="FX393" s="695"/>
      <c r="FY393" s="695"/>
      <c r="FZ393" s="695"/>
      <c r="GA393" s="695"/>
      <c r="GB393" s="695"/>
      <c r="GC393" s="695"/>
      <c r="GD393" s="695"/>
      <c r="GE393" s="695"/>
      <c r="GF393" s="695"/>
      <c r="GG393" s="695"/>
      <c r="GH393" s="695"/>
      <c r="GI393" s="695"/>
      <c r="GJ393" s="695"/>
      <c r="GK393" s="695"/>
      <c r="GL393" s="695"/>
      <c r="GM393" s="695"/>
      <c r="GN393" s="695"/>
    </row>
    <row r="394" spans="1:196" s="35" customFormat="1" ht="14.4">
      <c r="A394" s="695"/>
      <c r="B394" s="695"/>
      <c r="C394" s="693"/>
      <c r="D394" s="693"/>
      <c r="E394" s="693"/>
      <c r="F394" s="699"/>
      <c r="G394" s="695"/>
      <c r="H394" s="695"/>
      <c r="I394" s="695"/>
      <c r="J394" s="695"/>
      <c r="S394" s="695"/>
      <c r="T394" s="695"/>
      <c r="U394" s="695"/>
      <c r="V394" s="695"/>
      <c r="W394" s="695"/>
      <c r="X394" s="695"/>
      <c r="Y394" s="695"/>
      <c r="Z394" s="695"/>
      <c r="AA394" s="695"/>
      <c r="AB394" s="695"/>
      <c r="AC394" s="695"/>
      <c r="AD394" s="695"/>
      <c r="AE394" s="695"/>
      <c r="AF394" s="695"/>
      <c r="AG394" s="695"/>
      <c r="AH394" s="695"/>
      <c r="AI394" s="695"/>
      <c r="AJ394" s="695"/>
      <c r="AK394" s="695"/>
      <c r="AL394" s="695"/>
      <c r="AM394" s="695"/>
      <c r="AN394" s="695"/>
      <c r="AO394" s="695"/>
      <c r="AP394" s="695"/>
      <c r="AQ394" s="695"/>
      <c r="AR394" s="695"/>
      <c r="AS394" s="695"/>
      <c r="AT394" s="695"/>
      <c r="AU394" s="695"/>
      <c r="AV394" s="695"/>
      <c r="AW394" s="695"/>
      <c r="AX394" s="695"/>
      <c r="AY394" s="695"/>
      <c r="AZ394" s="695"/>
      <c r="BA394" s="695"/>
      <c r="BB394" s="695"/>
      <c r="BC394" s="695"/>
      <c r="BD394" s="695"/>
      <c r="BE394" s="695"/>
      <c r="BF394" s="695"/>
      <c r="BG394" s="695"/>
      <c r="BH394" s="695"/>
      <c r="BI394" s="695"/>
      <c r="BJ394" s="695"/>
      <c r="BK394" s="695"/>
      <c r="BL394" s="695"/>
      <c r="BM394" s="695"/>
      <c r="BN394" s="695"/>
      <c r="BO394" s="695"/>
      <c r="BP394" s="695"/>
      <c r="BQ394" s="695"/>
      <c r="BR394" s="695"/>
      <c r="BS394" s="695"/>
      <c r="BT394" s="695"/>
      <c r="BU394" s="695"/>
      <c r="BV394" s="695"/>
      <c r="BW394" s="695"/>
      <c r="BX394" s="695"/>
      <c r="BY394" s="695"/>
      <c r="BZ394" s="695"/>
      <c r="CA394" s="695"/>
      <c r="CB394" s="695"/>
      <c r="CC394" s="695"/>
      <c r="CD394" s="695"/>
      <c r="CE394" s="695"/>
      <c r="CF394" s="695"/>
      <c r="CG394" s="695"/>
      <c r="CH394" s="695"/>
      <c r="CI394" s="695"/>
      <c r="CJ394" s="695"/>
      <c r="CK394" s="695"/>
      <c r="CL394" s="695"/>
      <c r="CM394" s="695"/>
      <c r="CN394" s="695"/>
      <c r="CO394" s="695"/>
      <c r="CP394" s="695"/>
      <c r="CQ394" s="695"/>
      <c r="CR394" s="695"/>
      <c r="CS394" s="695"/>
      <c r="CT394" s="695"/>
      <c r="CU394" s="695"/>
      <c r="CV394" s="695"/>
      <c r="CW394" s="695"/>
      <c r="CX394" s="695"/>
      <c r="CY394" s="695"/>
      <c r="CZ394" s="695"/>
      <c r="DA394" s="695"/>
      <c r="DB394" s="695"/>
      <c r="DC394" s="695"/>
      <c r="DD394" s="695"/>
      <c r="DE394" s="695"/>
      <c r="DF394" s="695"/>
      <c r="DG394" s="695"/>
      <c r="DH394" s="695"/>
      <c r="DI394" s="695"/>
      <c r="DJ394" s="695"/>
      <c r="DK394" s="695"/>
      <c r="DL394" s="695"/>
      <c r="DM394" s="695"/>
      <c r="DN394" s="695"/>
      <c r="DO394" s="695"/>
      <c r="DP394" s="695"/>
      <c r="DQ394" s="695"/>
      <c r="DR394" s="695"/>
      <c r="DS394" s="695"/>
      <c r="DT394" s="695"/>
      <c r="DU394" s="695"/>
      <c r="DV394" s="695"/>
      <c r="DW394" s="695"/>
      <c r="DX394" s="695"/>
      <c r="DY394" s="695"/>
      <c r="DZ394" s="695"/>
      <c r="EA394" s="695"/>
      <c r="EB394" s="695"/>
      <c r="EC394" s="695"/>
      <c r="ED394" s="695"/>
      <c r="EE394" s="695"/>
      <c r="EF394" s="695"/>
      <c r="EG394" s="695"/>
      <c r="EH394" s="695"/>
      <c r="EI394" s="695"/>
      <c r="EJ394" s="695"/>
      <c r="EK394" s="695"/>
      <c r="EL394" s="695"/>
      <c r="EM394" s="695"/>
      <c r="EN394" s="695"/>
      <c r="EO394" s="695"/>
      <c r="EP394" s="695"/>
      <c r="EQ394" s="695"/>
      <c r="ER394" s="695"/>
      <c r="ES394" s="695"/>
      <c r="ET394" s="695"/>
      <c r="EU394" s="695"/>
      <c r="EV394" s="695"/>
      <c r="EW394" s="695"/>
      <c r="EX394" s="695"/>
      <c r="EY394" s="695"/>
      <c r="EZ394" s="695"/>
      <c r="FA394" s="695"/>
      <c r="FB394" s="695"/>
      <c r="FC394" s="695"/>
      <c r="FD394" s="695"/>
      <c r="FE394" s="695"/>
      <c r="FF394" s="695"/>
      <c r="FG394" s="695"/>
      <c r="FH394" s="695"/>
      <c r="FI394" s="695"/>
      <c r="FJ394" s="695"/>
      <c r="FK394" s="695"/>
      <c r="FL394" s="695"/>
      <c r="FM394" s="695"/>
      <c r="FN394" s="695"/>
      <c r="FO394" s="695"/>
      <c r="FP394" s="695"/>
      <c r="FQ394" s="695"/>
      <c r="FR394" s="695"/>
      <c r="FS394" s="695"/>
      <c r="FT394" s="695"/>
      <c r="FU394" s="695"/>
      <c r="FV394" s="695"/>
      <c r="FW394" s="695"/>
      <c r="FX394" s="695"/>
      <c r="FY394" s="695"/>
      <c r="FZ394" s="695"/>
      <c r="GA394" s="695"/>
      <c r="GB394" s="695"/>
      <c r="GC394" s="695"/>
      <c r="GD394" s="695"/>
      <c r="GE394" s="695"/>
      <c r="GF394" s="695"/>
      <c r="GG394" s="695"/>
      <c r="GH394" s="695"/>
      <c r="GI394" s="695"/>
      <c r="GJ394" s="695"/>
      <c r="GK394" s="695"/>
      <c r="GL394" s="695"/>
      <c r="GM394" s="695"/>
      <c r="GN394" s="695"/>
    </row>
    <row r="395" spans="1:196" s="35" customFormat="1" ht="14.4">
      <c r="A395" s="695"/>
      <c r="B395" s="695"/>
      <c r="C395" s="693"/>
      <c r="D395" s="693"/>
      <c r="E395" s="693"/>
      <c r="F395" s="699"/>
      <c r="G395" s="695"/>
      <c r="H395" s="695"/>
      <c r="I395" s="695"/>
      <c r="J395" s="695"/>
      <c r="S395" s="695"/>
      <c r="T395" s="695"/>
      <c r="U395" s="695"/>
      <c r="V395" s="695"/>
      <c r="W395" s="695"/>
      <c r="X395" s="695"/>
      <c r="Y395" s="695"/>
      <c r="Z395" s="695"/>
      <c r="AA395" s="695"/>
      <c r="AB395" s="695"/>
      <c r="AC395" s="695"/>
      <c r="AD395" s="695"/>
      <c r="AE395" s="695"/>
      <c r="AF395" s="695"/>
      <c r="AG395" s="695"/>
      <c r="AH395" s="695"/>
      <c r="AI395" s="695"/>
      <c r="AJ395" s="695"/>
      <c r="AK395" s="695"/>
      <c r="AL395" s="695"/>
      <c r="AM395" s="695"/>
      <c r="AN395" s="695"/>
      <c r="AO395" s="695"/>
      <c r="AP395" s="695"/>
      <c r="AQ395" s="695"/>
      <c r="AR395" s="695"/>
      <c r="AS395" s="695"/>
      <c r="AT395" s="695"/>
      <c r="AU395" s="695"/>
      <c r="AV395" s="695"/>
      <c r="AW395" s="695"/>
      <c r="AX395" s="695"/>
      <c r="AY395" s="695"/>
      <c r="AZ395" s="695"/>
      <c r="BA395" s="695"/>
      <c r="BB395" s="695"/>
      <c r="BC395" s="695"/>
      <c r="BD395" s="695"/>
      <c r="BE395" s="695"/>
      <c r="BF395" s="695"/>
      <c r="BG395" s="695"/>
      <c r="BH395" s="695"/>
      <c r="BI395" s="695"/>
      <c r="BJ395" s="695"/>
      <c r="BK395" s="695"/>
      <c r="BL395" s="695"/>
      <c r="BM395" s="695"/>
      <c r="BN395" s="695"/>
      <c r="BO395" s="695"/>
      <c r="BP395" s="695"/>
      <c r="BQ395" s="695"/>
      <c r="BR395" s="695"/>
      <c r="BS395" s="695"/>
      <c r="BT395" s="695"/>
      <c r="BU395" s="695"/>
      <c r="BV395" s="695"/>
      <c r="BW395" s="695"/>
      <c r="BX395" s="695"/>
      <c r="BY395" s="695"/>
      <c r="BZ395" s="695"/>
      <c r="CA395" s="695"/>
      <c r="CB395" s="695"/>
      <c r="CC395" s="695"/>
      <c r="CD395" s="695"/>
      <c r="CE395" s="695"/>
      <c r="CF395" s="695"/>
      <c r="CG395" s="695"/>
      <c r="CH395" s="695"/>
      <c r="CI395" s="695"/>
      <c r="CJ395" s="695"/>
      <c r="CK395" s="695"/>
      <c r="CL395" s="695"/>
      <c r="CM395" s="695"/>
      <c r="CN395" s="695"/>
      <c r="CO395" s="695"/>
      <c r="CP395" s="695"/>
      <c r="CQ395" s="695"/>
      <c r="CR395" s="695"/>
      <c r="CS395" s="695"/>
      <c r="CT395" s="695"/>
      <c r="CU395" s="695"/>
      <c r="CV395" s="695"/>
      <c r="CW395" s="695"/>
      <c r="CX395" s="695"/>
      <c r="CY395" s="695"/>
      <c r="CZ395" s="695"/>
      <c r="DA395" s="695"/>
      <c r="DB395" s="695"/>
      <c r="DC395" s="695"/>
      <c r="DD395" s="695"/>
      <c r="DE395" s="695"/>
      <c r="DF395" s="695"/>
      <c r="DG395" s="695"/>
      <c r="DH395" s="695"/>
      <c r="DI395" s="695"/>
      <c r="DJ395" s="695"/>
      <c r="DK395" s="695"/>
      <c r="DL395" s="695"/>
      <c r="DM395" s="695"/>
      <c r="DN395" s="695"/>
      <c r="DO395" s="695"/>
      <c r="DP395" s="695"/>
      <c r="DQ395" s="695"/>
      <c r="DR395" s="695"/>
      <c r="DS395" s="695"/>
      <c r="DT395" s="695"/>
      <c r="DU395" s="695"/>
      <c r="DV395" s="695"/>
      <c r="DW395" s="695"/>
      <c r="DX395" s="695"/>
      <c r="DY395" s="695"/>
      <c r="DZ395" s="695"/>
      <c r="EA395" s="695"/>
      <c r="EB395" s="695"/>
      <c r="EC395" s="695"/>
      <c r="ED395" s="695"/>
      <c r="EE395" s="695"/>
      <c r="EF395" s="695"/>
      <c r="EG395" s="695"/>
      <c r="EH395" s="695"/>
      <c r="EI395" s="695"/>
      <c r="EJ395" s="695"/>
      <c r="EK395" s="695"/>
      <c r="EL395" s="695"/>
      <c r="EM395" s="695"/>
      <c r="EN395" s="695"/>
      <c r="EO395" s="695"/>
      <c r="EP395" s="695"/>
      <c r="EQ395" s="695"/>
      <c r="ER395" s="695"/>
      <c r="ES395" s="695"/>
      <c r="ET395" s="695"/>
      <c r="EU395" s="695"/>
      <c r="EV395" s="695"/>
      <c r="EW395" s="695"/>
      <c r="EX395" s="695"/>
      <c r="EY395" s="695"/>
      <c r="EZ395" s="695"/>
      <c r="FA395" s="695"/>
      <c r="FB395" s="695"/>
      <c r="FC395" s="695"/>
      <c r="FD395" s="695"/>
      <c r="FE395" s="695"/>
      <c r="FF395" s="695"/>
      <c r="FG395" s="695"/>
      <c r="FH395" s="695"/>
      <c r="FI395" s="695"/>
      <c r="FJ395" s="695"/>
      <c r="FK395" s="695"/>
      <c r="FL395" s="695"/>
      <c r="FM395" s="695"/>
      <c r="FN395" s="695"/>
      <c r="FO395" s="695"/>
      <c r="FP395" s="695"/>
      <c r="FQ395" s="695"/>
      <c r="FR395" s="695"/>
      <c r="FS395" s="695"/>
      <c r="FT395" s="695"/>
      <c r="FU395" s="695"/>
      <c r="FV395" s="695"/>
      <c r="FW395" s="695"/>
      <c r="FX395" s="695"/>
      <c r="FY395" s="695"/>
      <c r="FZ395" s="695"/>
      <c r="GA395" s="695"/>
      <c r="GB395" s="695"/>
      <c r="GC395" s="695"/>
      <c r="GD395" s="695"/>
      <c r="GE395" s="695"/>
      <c r="GF395" s="695"/>
      <c r="GG395" s="695"/>
      <c r="GH395" s="695"/>
      <c r="GI395" s="695"/>
      <c r="GJ395" s="695"/>
      <c r="GK395" s="695"/>
      <c r="GL395" s="695"/>
      <c r="GM395" s="695"/>
      <c r="GN395" s="695"/>
    </row>
    <row r="396" spans="1:196" s="35" customFormat="1" ht="14.4">
      <c r="A396" s="695"/>
      <c r="B396" s="695"/>
      <c r="C396" s="693"/>
      <c r="D396" s="693"/>
      <c r="E396" s="693"/>
      <c r="F396" s="699"/>
      <c r="G396" s="695"/>
      <c r="H396" s="695"/>
      <c r="I396" s="695"/>
      <c r="J396" s="695"/>
      <c r="S396" s="695"/>
      <c r="T396" s="695"/>
      <c r="U396" s="695"/>
      <c r="V396" s="695"/>
      <c r="W396" s="695"/>
      <c r="X396" s="695"/>
      <c r="Y396" s="695"/>
      <c r="Z396" s="695"/>
      <c r="AA396" s="695"/>
      <c r="AB396" s="695"/>
      <c r="AC396" s="695"/>
      <c r="AD396" s="695"/>
      <c r="AE396" s="695"/>
      <c r="AF396" s="695"/>
      <c r="AG396" s="695"/>
      <c r="AH396" s="695"/>
      <c r="AI396" s="695"/>
      <c r="AJ396" s="695"/>
      <c r="AK396" s="695"/>
      <c r="AL396" s="695"/>
      <c r="AM396" s="695"/>
      <c r="AN396" s="695"/>
      <c r="AO396" s="695"/>
      <c r="AP396" s="695"/>
      <c r="AQ396" s="695"/>
      <c r="AR396" s="695"/>
      <c r="AS396" s="695"/>
      <c r="AT396" s="695"/>
      <c r="AU396" s="695"/>
      <c r="AV396" s="695"/>
      <c r="AW396" s="695"/>
      <c r="AX396" s="695"/>
      <c r="AY396" s="695"/>
      <c r="AZ396" s="695"/>
      <c r="BA396" s="695"/>
      <c r="BB396" s="695"/>
      <c r="BC396" s="695"/>
      <c r="BD396" s="695"/>
      <c r="BE396" s="695"/>
      <c r="BF396" s="695"/>
      <c r="BG396" s="695"/>
      <c r="BH396" s="695"/>
      <c r="BI396" s="695"/>
      <c r="BJ396" s="695"/>
      <c r="BK396" s="695"/>
      <c r="BL396" s="695"/>
      <c r="BM396" s="695"/>
      <c r="BN396" s="695"/>
      <c r="BO396" s="695"/>
      <c r="BP396" s="695"/>
      <c r="BQ396" s="695"/>
      <c r="BR396" s="695"/>
      <c r="BS396" s="695"/>
      <c r="BT396" s="695"/>
      <c r="BU396" s="695"/>
      <c r="BV396" s="695"/>
      <c r="BW396" s="695"/>
      <c r="BX396" s="695"/>
      <c r="BY396" s="695"/>
      <c r="BZ396" s="695"/>
      <c r="CA396" s="695"/>
      <c r="CB396" s="695"/>
      <c r="CC396" s="695"/>
      <c r="CD396" s="695"/>
      <c r="CE396" s="695"/>
      <c r="CF396" s="695"/>
      <c r="CG396" s="695"/>
      <c r="CH396" s="695"/>
      <c r="CI396" s="695"/>
      <c r="CJ396" s="695"/>
      <c r="CK396" s="695"/>
      <c r="CL396" s="695"/>
      <c r="CM396" s="695"/>
      <c r="CN396" s="695"/>
      <c r="CO396" s="695"/>
      <c r="CP396" s="695"/>
      <c r="CQ396" s="695"/>
      <c r="CR396" s="695"/>
      <c r="CS396" s="695"/>
      <c r="CT396" s="695"/>
      <c r="CU396" s="695"/>
      <c r="CV396" s="695"/>
      <c r="CW396" s="695"/>
      <c r="CX396" s="695"/>
      <c r="CY396" s="695"/>
      <c r="CZ396" s="695"/>
      <c r="DA396" s="695"/>
      <c r="DB396" s="695"/>
      <c r="DC396" s="695"/>
      <c r="DD396" s="695"/>
      <c r="DE396" s="695"/>
      <c r="DF396" s="695"/>
      <c r="DG396" s="695"/>
      <c r="DH396" s="695"/>
      <c r="DI396" s="695"/>
      <c r="DJ396" s="695"/>
      <c r="DK396" s="695"/>
      <c r="DL396" s="695"/>
      <c r="DM396" s="695"/>
      <c r="DN396" s="695"/>
      <c r="DO396" s="695"/>
      <c r="DP396" s="695"/>
      <c r="DQ396" s="695"/>
      <c r="DR396" s="695"/>
      <c r="DS396" s="695"/>
      <c r="DT396" s="695"/>
      <c r="DU396" s="695"/>
      <c r="DV396" s="695"/>
      <c r="DW396" s="695"/>
      <c r="DX396" s="695"/>
      <c r="DY396" s="695"/>
      <c r="DZ396" s="695"/>
      <c r="EA396" s="695"/>
      <c r="EB396" s="695"/>
      <c r="EC396" s="695"/>
      <c r="ED396" s="695"/>
      <c r="EE396" s="695"/>
      <c r="EF396" s="695"/>
      <c r="EG396" s="695"/>
      <c r="EH396" s="695"/>
      <c r="EI396" s="695"/>
      <c r="EJ396" s="695"/>
      <c r="EK396" s="695"/>
      <c r="EL396" s="695"/>
      <c r="EM396" s="695"/>
      <c r="EN396" s="695"/>
      <c r="EO396" s="695"/>
      <c r="EP396" s="695"/>
      <c r="EQ396" s="695"/>
      <c r="ER396" s="695"/>
      <c r="ES396" s="695"/>
      <c r="ET396" s="695"/>
      <c r="EU396" s="695"/>
      <c r="EV396" s="695"/>
      <c r="EW396" s="695"/>
      <c r="EX396" s="695"/>
      <c r="EY396" s="695"/>
      <c r="EZ396" s="695"/>
      <c r="FA396" s="695"/>
      <c r="FB396" s="695"/>
      <c r="FC396" s="695"/>
      <c r="FD396" s="695"/>
      <c r="FE396" s="695"/>
      <c r="FF396" s="695"/>
      <c r="FG396" s="695"/>
      <c r="FH396" s="695"/>
      <c r="FI396" s="695"/>
      <c r="FJ396" s="695"/>
      <c r="FK396" s="695"/>
      <c r="FL396" s="695"/>
      <c r="FM396" s="695"/>
      <c r="FN396" s="695"/>
      <c r="FO396" s="695"/>
      <c r="FP396" s="695"/>
      <c r="FQ396" s="695"/>
      <c r="FR396" s="695"/>
      <c r="FS396" s="695"/>
      <c r="FT396" s="695"/>
      <c r="FU396" s="695"/>
      <c r="FV396" s="695"/>
      <c r="FW396" s="695"/>
      <c r="FX396" s="695"/>
      <c r="FY396" s="695"/>
      <c r="FZ396" s="695"/>
      <c r="GA396" s="695"/>
      <c r="GB396" s="695"/>
      <c r="GC396" s="695"/>
      <c r="GD396" s="695"/>
      <c r="GE396" s="695"/>
      <c r="GF396" s="695"/>
      <c r="GG396" s="695"/>
      <c r="GH396" s="695"/>
      <c r="GI396" s="695"/>
      <c r="GJ396" s="695"/>
      <c r="GK396" s="695"/>
      <c r="GL396" s="695"/>
      <c r="GM396" s="695"/>
      <c r="GN396" s="695"/>
    </row>
    <row r="397" spans="1:196" s="35" customFormat="1" ht="14.4">
      <c r="A397" s="695"/>
      <c r="B397" s="695"/>
      <c r="C397" s="693"/>
      <c r="D397" s="693"/>
      <c r="E397" s="693"/>
      <c r="F397" s="699"/>
      <c r="G397" s="695"/>
      <c r="H397" s="695"/>
      <c r="I397" s="695"/>
      <c r="J397" s="695"/>
      <c r="S397" s="695"/>
      <c r="T397" s="695"/>
      <c r="U397" s="695"/>
      <c r="V397" s="695"/>
      <c r="W397" s="695"/>
      <c r="X397" s="695"/>
      <c r="Y397" s="695"/>
      <c r="Z397" s="695"/>
      <c r="AA397" s="695"/>
      <c r="AB397" s="695"/>
      <c r="AC397" s="695"/>
      <c r="AD397" s="695"/>
      <c r="AE397" s="695"/>
      <c r="AF397" s="695"/>
      <c r="AG397" s="695"/>
      <c r="AH397" s="695"/>
      <c r="AI397" s="695"/>
      <c r="AJ397" s="695"/>
      <c r="AK397" s="695"/>
      <c r="AL397" s="695"/>
      <c r="AM397" s="695"/>
      <c r="AN397" s="695"/>
      <c r="AO397" s="695"/>
      <c r="AP397" s="695"/>
      <c r="AQ397" s="695"/>
      <c r="AR397" s="695"/>
      <c r="AS397" s="695"/>
      <c r="AT397" s="695"/>
      <c r="AU397" s="695"/>
      <c r="AV397" s="695"/>
      <c r="AW397" s="695"/>
      <c r="AX397" s="695"/>
      <c r="AY397" s="695"/>
      <c r="AZ397" s="695"/>
      <c r="BA397" s="695"/>
      <c r="BB397" s="695"/>
      <c r="BC397" s="695"/>
      <c r="BD397" s="695"/>
      <c r="BE397" s="695"/>
      <c r="BF397" s="695"/>
      <c r="BG397" s="695"/>
      <c r="BH397" s="695"/>
      <c r="BI397" s="695"/>
      <c r="BJ397" s="695"/>
      <c r="BK397" s="695"/>
      <c r="BL397" s="695"/>
      <c r="BM397" s="695"/>
      <c r="BN397" s="695"/>
      <c r="BO397" s="695"/>
      <c r="BP397" s="695"/>
      <c r="BQ397" s="695"/>
      <c r="BR397" s="695"/>
      <c r="BS397" s="695"/>
      <c r="BT397" s="695"/>
      <c r="BU397" s="695"/>
      <c r="BV397" s="695"/>
      <c r="BW397" s="695"/>
      <c r="BX397" s="695"/>
      <c r="BY397" s="695"/>
      <c r="BZ397" s="695"/>
      <c r="CA397" s="695"/>
      <c r="CB397" s="695"/>
      <c r="CC397" s="695"/>
      <c r="CD397" s="695"/>
      <c r="CE397" s="695"/>
      <c r="CF397" s="695"/>
      <c r="CG397" s="695"/>
      <c r="CH397" s="695"/>
      <c r="CI397" s="695"/>
      <c r="CJ397" s="695"/>
      <c r="CK397" s="695"/>
      <c r="CL397" s="695"/>
      <c r="CM397" s="695"/>
      <c r="CN397" s="695"/>
      <c r="CO397" s="695"/>
      <c r="CP397" s="695"/>
      <c r="CQ397" s="695"/>
      <c r="CR397" s="695"/>
      <c r="CS397" s="695"/>
      <c r="CT397" s="695"/>
      <c r="CU397" s="695"/>
      <c r="CV397" s="695"/>
      <c r="CW397" s="695"/>
      <c r="CX397" s="695"/>
      <c r="CY397" s="695"/>
      <c r="CZ397" s="695"/>
      <c r="DA397" s="695"/>
      <c r="DB397" s="695"/>
      <c r="DC397" s="695"/>
      <c r="DD397" s="695"/>
      <c r="DE397" s="695"/>
      <c r="DF397" s="695"/>
      <c r="DG397" s="695"/>
      <c r="DH397" s="695"/>
      <c r="DI397" s="695"/>
      <c r="DJ397" s="695"/>
      <c r="DK397" s="695"/>
      <c r="DL397" s="695"/>
      <c r="DM397" s="695"/>
      <c r="DN397" s="695"/>
      <c r="DO397" s="695"/>
      <c r="DP397" s="695"/>
      <c r="DQ397" s="695"/>
      <c r="DR397" s="695"/>
      <c r="DS397" s="695"/>
      <c r="DT397" s="695"/>
      <c r="DU397" s="695"/>
      <c r="DV397" s="695"/>
      <c r="DW397" s="695"/>
      <c r="DX397" s="695"/>
      <c r="DY397" s="695"/>
      <c r="DZ397" s="695"/>
      <c r="EA397" s="695"/>
      <c r="EB397" s="695"/>
      <c r="EC397" s="695"/>
      <c r="ED397" s="695"/>
      <c r="EE397" s="695"/>
      <c r="EF397" s="695"/>
      <c r="EG397" s="695"/>
      <c r="EH397" s="695"/>
      <c r="EI397" s="695"/>
      <c r="EJ397" s="695"/>
      <c r="EK397" s="695"/>
      <c r="EL397" s="695"/>
      <c r="EM397" s="695"/>
      <c r="EN397" s="695"/>
      <c r="EO397" s="695"/>
      <c r="EP397" s="695"/>
      <c r="EQ397" s="695"/>
      <c r="ER397" s="695"/>
      <c r="ES397" s="695"/>
      <c r="ET397" s="695"/>
      <c r="EU397" s="695"/>
      <c r="EV397" s="695"/>
      <c r="EW397" s="695"/>
      <c r="EX397" s="695"/>
      <c r="EY397" s="695"/>
      <c r="EZ397" s="695"/>
      <c r="FA397" s="695"/>
      <c r="FB397" s="695"/>
      <c r="FC397" s="695"/>
      <c r="FD397" s="695"/>
      <c r="FE397" s="695"/>
      <c r="FF397" s="695"/>
      <c r="FG397" s="695"/>
      <c r="FH397" s="695"/>
      <c r="FI397" s="695"/>
      <c r="FJ397" s="695"/>
      <c r="FK397" s="695"/>
      <c r="FL397" s="695"/>
      <c r="FM397" s="695"/>
      <c r="FN397" s="695"/>
      <c r="FO397" s="695"/>
      <c r="FP397" s="695"/>
      <c r="FQ397" s="695"/>
      <c r="FR397" s="695"/>
      <c r="FS397" s="695"/>
      <c r="FT397" s="695"/>
      <c r="FU397" s="695"/>
      <c r="FV397" s="695"/>
      <c r="FW397" s="695"/>
      <c r="FX397" s="695"/>
      <c r="FY397" s="695"/>
      <c r="FZ397" s="695"/>
      <c r="GA397" s="695"/>
      <c r="GB397" s="695"/>
      <c r="GC397" s="695"/>
      <c r="GD397" s="695"/>
      <c r="GE397" s="695"/>
      <c r="GF397" s="695"/>
      <c r="GG397" s="695"/>
      <c r="GH397" s="695"/>
      <c r="GI397" s="695"/>
      <c r="GJ397" s="695"/>
      <c r="GK397" s="695"/>
      <c r="GL397" s="695"/>
      <c r="GM397" s="695"/>
      <c r="GN397" s="695"/>
    </row>
    <row r="398" spans="1:196" s="35" customFormat="1" ht="14.4">
      <c r="A398" s="695"/>
      <c r="B398" s="695"/>
      <c r="C398" s="693"/>
      <c r="D398" s="693"/>
      <c r="E398" s="693"/>
      <c r="F398" s="699"/>
      <c r="G398" s="695"/>
      <c r="H398" s="695"/>
      <c r="I398" s="695"/>
      <c r="J398" s="695"/>
      <c r="S398" s="695"/>
      <c r="T398" s="695"/>
      <c r="U398" s="695"/>
      <c r="V398" s="695"/>
      <c r="W398" s="695"/>
      <c r="X398" s="695"/>
      <c r="Y398" s="695"/>
      <c r="Z398" s="695"/>
      <c r="AA398" s="695"/>
      <c r="AB398" s="695"/>
      <c r="AC398" s="695"/>
      <c r="AD398" s="695"/>
      <c r="AE398" s="695"/>
      <c r="AF398" s="695"/>
      <c r="AG398" s="695"/>
      <c r="AH398" s="695"/>
      <c r="AI398" s="695"/>
      <c r="AJ398" s="695"/>
      <c r="AK398" s="695"/>
      <c r="AL398" s="695"/>
      <c r="AM398" s="695"/>
      <c r="AN398" s="695"/>
      <c r="AO398" s="695"/>
      <c r="AP398" s="695"/>
      <c r="AQ398" s="695"/>
      <c r="AR398" s="695"/>
      <c r="AS398" s="695"/>
      <c r="AT398" s="695"/>
      <c r="AU398" s="695"/>
      <c r="AV398" s="695"/>
      <c r="AW398" s="695"/>
      <c r="AX398" s="695"/>
      <c r="AY398" s="695"/>
      <c r="AZ398" s="695"/>
      <c r="BA398" s="695"/>
      <c r="BB398" s="695"/>
      <c r="BC398" s="695"/>
      <c r="BD398" s="695"/>
      <c r="BE398" s="695"/>
      <c r="BF398" s="695"/>
      <c r="BG398" s="695"/>
      <c r="BH398" s="695"/>
      <c r="BI398" s="695"/>
      <c r="BJ398" s="695"/>
      <c r="BK398" s="695"/>
      <c r="BL398" s="695"/>
      <c r="BM398" s="695"/>
      <c r="BN398" s="695"/>
      <c r="BO398" s="695"/>
      <c r="BP398" s="695"/>
      <c r="BQ398" s="695"/>
      <c r="BR398" s="695"/>
      <c r="BS398" s="695"/>
      <c r="BT398" s="695"/>
      <c r="BU398" s="695"/>
      <c r="BV398" s="695"/>
      <c r="BW398" s="695"/>
      <c r="BX398" s="695"/>
      <c r="BY398" s="695"/>
      <c r="BZ398" s="695"/>
      <c r="CA398" s="695"/>
      <c r="CB398" s="695"/>
      <c r="CC398" s="695"/>
      <c r="CD398" s="695"/>
      <c r="CE398" s="695"/>
      <c r="CF398" s="695"/>
      <c r="CG398" s="695"/>
      <c r="CH398" s="695"/>
      <c r="CI398" s="695"/>
      <c r="CJ398" s="695"/>
      <c r="CK398" s="695"/>
      <c r="CL398" s="695"/>
      <c r="CM398" s="695"/>
      <c r="CN398" s="695"/>
      <c r="CO398" s="695"/>
      <c r="CP398" s="695"/>
      <c r="CQ398" s="695"/>
      <c r="CR398" s="695"/>
      <c r="CS398" s="695"/>
      <c r="CT398" s="695"/>
      <c r="CU398" s="695"/>
      <c r="CV398" s="695"/>
      <c r="CW398" s="695"/>
      <c r="CX398" s="695"/>
      <c r="CY398" s="695"/>
      <c r="CZ398" s="695"/>
      <c r="DA398" s="695"/>
      <c r="DB398" s="695"/>
      <c r="DC398" s="695"/>
      <c r="DD398" s="695"/>
      <c r="DE398" s="695"/>
      <c r="DF398" s="695"/>
      <c r="DG398" s="695"/>
      <c r="DH398" s="695"/>
      <c r="DI398" s="695"/>
      <c r="DJ398" s="695"/>
      <c r="DK398" s="695"/>
      <c r="DL398" s="695"/>
      <c r="DM398" s="695"/>
      <c r="DN398" s="695"/>
      <c r="DO398" s="695"/>
      <c r="DP398" s="695"/>
      <c r="DQ398" s="695"/>
      <c r="DR398" s="695"/>
      <c r="DS398" s="695"/>
      <c r="DT398" s="695"/>
      <c r="DU398" s="695"/>
      <c r="DV398" s="695"/>
      <c r="DW398" s="695"/>
      <c r="DX398" s="695"/>
      <c r="DY398" s="695"/>
      <c r="DZ398" s="695"/>
      <c r="EA398" s="695"/>
      <c r="EB398" s="695"/>
      <c r="EC398" s="695"/>
      <c r="ED398" s="695"/>
      <c r="EE398" s="695"/>
      <c r="EF398" s="695"/>
      <c r="EG398" s="695"/>
      <c r="EH398" s="695"/>
      <c r="EI398" s="695"/>
      <c r="EJ398" s="695"/>
      <c r="EK398" s="695"/>
      <c r="EL398" s="695"/>
      <c r="EM398" s="695"/>
      <c r="EN398" s="695"/>
      <c r="EO398" s="695"/>
      <c r="EP398" s="695"/>
      <c r="EQ398" s="695"/>
      <c r="ER398" s="695"/>
      <c r="ES398" s="695"/>
      <c r="ET398" s="695"/>
      <c r="EU398" s="695"/>
      <c r="EV398" s="695"/>
      <c r="EW398" s="695"/>
      <c r="EX398" s="695"/>
      <c r="EY398" s="695"/>
      <c r="EZ398" s="695"/>
      <c r="FA398" s="695"/>
      <c r="FB398" s="695"/>
      <c r="FC398" s="695"/>
      <c r="FD398" s="695"/>
      <c r="FE398" s="695"/>
      <c r="FF398" s="695"/>
      <c r="FG398" s="695"/>
      <c r="FH398" s="695"/>
      <c r="FI398" s="695"/>
      <c r="FJ398" s="695"/>
      <c r="FK398" s="695"/>
      <c r="FL398" s="695"/>
      <c r="FM398" s="695"/>
      <c r="FN398" s="695"/>
      <c r="FO398" s="695"/>
      <c r="FP398" s="695"/>
      <c r="FQ398" s="695"/>
      <c r="FR398" s="695"/>
      <c r="FS398" s="695"/>
      <c r="FT398" s="695"/>
      <c r="FU398" s="695"/>
      <c r="FV398" s="695"/>
      <c r="FW398" s="695"/>
      <c r="FX398" s="695"/>
      <c r="FY398" s="695"/>
      <c r="FZ398" s="695"/>
      <c r="GA398" s="695"/>
      <c r="GB398" s="695"/>
      <c r="GC398" s="695"/>
      <c r="GD398" s="695"/>
      <c r="GE398" s="695"/>
      <c r="GF398" s="695"/>
      <c r="GG398" s="695"/>
      <c r="GH398" s="695"/>
      <c r="GI398" s="695"/>
      <c r="GJ398" s="695"/>
      <c r="GK398" s="695"/>
      <c r="GL398" s="695"/>
      <c r="GM398" s="695"/>
      <c r="GN398" s="695"/>
    </row>
    <row r="399" spans="1:196" s="35" customFormat="1" ht="14.4">
      <c r="A399" s="695"/>
      <c r="B399" s="695"/>
      <c r="C399" s="693"/>
      <c r="D399" s="693"/>
      <c r="E399" s="693"/>
      <c r="F399" s="699"/>
      <c r="G399" s="695"/>
      <c r="H399" s="695"/>
      <c r="I399" s="695"/>
      <c r="J399" s="695"/>
      <c r="S399" s="695"/>
      <c r="T399" s="695"/>
      <c r="U399" s="695"/>
      <c r="V399" s="695"/>
      <c r="W399" s="695"/>
      <c r="X399" s="695"/>
      <c r="Y399" s="695"/>
      <c r="Z399" s="695"/>
      <c r="AA399" s="695"/>
      <c r="AB399" s="695"/>
      <c r="AC399" s="695"/>
      <c r="AD399" s="695"/>
      <c r="AE399" s="695"/>
      <c r="AF399" s="695"/>
      <c r="AG399" s="695"/>
      <c r="AH399" s="695"/>
      <c r="AI399" s="695"/>
      <c r="AJ399" s="695"/>
      <c r="AK399" s="695"/>
      <c r="AL399" s="695"/>
      <c r="AM399" s="695"/>
      <c r="AN399" s="695"/>
      <c r="AO399" s="695"/>
      <c r="AP399" s="695"/>
      <c r="AQ399" s="695"/>
      <c r="AR399" s="695"/>
      <c r="AS399" s="695"/>
      <c r="AT399" s="695"/>
      <c r="AU399" s="695"/>
      <c r="AV399" s="695"/>
      <c r="AW399" s="695"/>
      <c r="AX399" s="695"/>
      <c r="AY399" s="695"/>
      <c r="AZ399" s="695"/>
      <c r="BA399" s="695"/>
      <c r="BB399" s="695"/>
      <c r="BC399" s="695"/>
      <c r="BD399" s="695"/>
      <c r="BE399" s="695"/>
      <c r="BF399" s="695"/>
      <c r="BG399" s="695"/>
      <c r="BH399" s="695"/>
      <c r="BI399" s="695"/>
      <c r="BJ399" s="695"/>
      <c r="BK399" s="695"/>
      <c r="BL399" s="695"/>
      <c r="BM399" s="695"/>
      <c r="BN399" s="695"/>
      <c r="BO399" s="695"/>
      <c r="BP399" s="695"/>
      <c r="BQ399" s="695"/>
      <c r="BR399" s="695"/>
      <c r="BS399" s="695"/>
      <c r="BT399" s="695"/>
      <c r="BU399" s="695"/>
      <c r="BV399" s="695"/>
      <c r="BW399" s="695"/>
      <c r="BX399" s="695"/>
      <c r="BY399" s="695"/>
      <c r="BZ399" s="695"/>
      <c r="CA399" s="695"/>
      <c r="CB399" s="695"/>
      <c r="CC399" s="695"/>
      <c r="CD399" s="695"/>
      <c r="CE399" s="695"/>
      <c r="CF399" s="695"/>
      <c r="CG399" s="695"/>
      <c r="CH399" s="695"/>
      <c r="CI399" s="695"/>
      <c r="CJ399" s="695"/>
      <c r="CK399" s="695"/>
      <c r="CL399" s="695"/>
      <c r="CM399" s="695"/>
      <c r="CN399" s="695"/>
      <c r="CO399" s="695"/>
      <c r="CP399" s="695"/>
      <c r="CQ399" s="695"/>
      <c r="CR399" s="695"/>
      <c r="CS399" s="695"/>
      <c r="CT399" s="695"/>
      <c r="CU399" s="695"/>
      <c r="CV399" s="695"/>
      <c r="CW399" s="695"/>
      <c r="CX399" s="695"/>
      <c r="CY399" s="695"/>
      <c r="CZ399" s="695"/>
      <c r="DA399" s="695"/>
      <c r="DB399" s="695"/>
      <c r="DC399" s="695"/>
      <c r="DD399" s="695"/>
      <c r="DE399" s="695"/>
      <c r="DF399" s="695"/>
      <c r="DG399" s="695"/>
      <c r="DH399" s="695"/>
      <c r="DI399" s="695"/>
      <c r="DJ399" s="695"/>
      <c r="DK399" s="695"/>
      <c r="DL399" s="695"/>
      <c r="DM399" s="695"/>
      <c r="DN399" s="695"/>
      <c r="DO399" s="695"/>
      <c r="DP399" s="695"/>
      <c r="DQ399" s="695"/>
      <c r="DR399" s="695"/>
      <c r="DS399" s="695"/>
      <c r="DT399" s="695"/>
      <c r="DU399" s="695"/>
      <c r="DV399" s="695"/>
      <c r="DW399" s="695"/>
      <c r="DX399" s="695"/>
      <c r="DY399" s="695"/>
      <c r="DZ399" s="695"/>
      <c r="EA399" s="695"/>
      <c r="EB399" s="695"/>
      <c r="EC399" s="695"/>
      <c r="ED399" s="695"/>
      <c r="EE399" s="695"/>
      <c r="EF399" s="695"/>
      <c r="EG399" s="695"/>
      <c r="EH399" s="695"/>
      <c r="EI399" s="695"/>
      <c r="EJ399" s="695"/>
      <c r="EK399" s="695"/>
      <c r="EL399" s="695"/>
      <c r="EM399" s="695"/>
      <c r="EN399" s="695"/>
      <c r="EO399" s="695"/>
      <c r="EP399" s="695"/>
      <c r="EQ399" s="695"/>
      <c r="ER399" s="695"/>
      <c r="ES399" s="695"/>
      <c r="ET399" s="695"/>
      <c r="EU399" s="695"/>
      <c r="EV399" s="695"/>
      <c r="EW399" s="695"/>
      <c r="EX399" s="695"/>
      <c r="EY399" s="695"/>
      <c r="EZ399" s="695"/>
      <c r="FA399" s="695"/>
      <c r="FB399" s="695"/>
      <c r="FC399" s="695"/>
      <c r="FD399" s="695"/>
      <c r="FE399" s="695"/>
      <c r="FF399" s="695"/>
      <c r="FG399" s="695"/>
      <c r="FH399" s="695"/>
      <c r="FI399" s="695"/>
      <c r="FJ399" s="695"/>
      <c r="FK399" s="695"/>
      <c r="FL399" s="695"/>
      <c r="FM399" s="695"/>
      <c r="FN399" s="695"/>
      <c r="FO399" s="695"/>
      <c r="FP399" s="695"/>
      <c r="FQ399" s="695"/>
      <c r="FR399" s="695"/>
      <c r="FS399" s="695"/>
      <c r="FT399" s="695"/>
      <c r="FU399" s="695"/>
      <c r="FV399" s="695"/>
      <c r="FW399" s="695"/>
      <c r="FX399" s="695"/>
      <c r="FY399" s="695"/>
      <c r="FZ399" s="695"/>
      <c r="GA399" s="695"/>
      <c r="GB399" s="695"/>
      <c r="GC399" s="695"/>
      <c r="GD399" s="695"/>
      <c r="GE399" s="695"/>
      <c r="GF399" s="695"/>
      <c r="GG399" s="695"/>
      <c r="GH399" s="695"/>
      <c r="GI399" s="695"/>
      <c r="GJ399" s="695"/>
      <c r="GK399" s="695"/>
      <c r="GL399" s="695"/>
      <c r="GM399" s="695"/>
      <c r="GN399" s="695"/>
    </row>
    <row r="400" spans="1:196" s="35" customFormat="1" ht="14.4">
      <c r="A400" s="695"/>
      <c r="B400" s="695"/>
      <c r="C400" s="693"/>
      <c r="D400" s="693"/>
      <c r="E400" s="693"/>
      <c r="F400" s="699"/>
      <c r="G400" s="695"/>
      <c r="H400" s="695"/>
      <c r="I400" s="695"/>
      <c r="J400" s="695"/>
      <c r="S400" s="695"/>
      <c r="T400" s="695"/>
      <c r="U400" s="695"/>
      <c r="V400" s="695"/>
      <c r="W400" s="695"/>
      <c r="X400" s="695"/>
      <c r="Y400" s="695"/>
      <c r="Z400" s="695"/>
      <c r="AA400" s="695"/>
      <c r="AB400" s="695"/>
      <c r="AC400" s="695"/>
      <c r="AD400" s="695"/>
      <c r="AE400" s="695"/>
      <c r="AF400" s="695"/>
      <c r="AG400" s="695"/>
      <c r="AH400" s="695"/>
      <c r="AI400" s="695"/>
      <c r="AJ400" s="695"/>
      <c r="AK400" s="695"/>
      <c r="AL400" s="695"/>
      <c r="AM400" s="695"/>
      <c r="AN400" s="695"/>
      <c r="AO400" s="695"/>
      <c r="AP400" s="695"/>
      <c r="AQ400" s="695"/>
      <c r="AR400" s="695"/>
      <c r="AS400" s="695"/>
      <c r="AT400" s="695"/>
      <c r="AU400" s="695"/>
      <c r="AV400" s="695"/>
      <c r="AW400" s="695"/>
      <c r="AX400" s="695"/>
      <c r="AY400" s="695"/>
      <c r="AZ400" s="695"/>
      <c r="BA400" s="695"/>
      <c r="BB400" s="695"/>
      <c r="BC400" s="695"/>
      <c r="BD400" s="695"/>
      <c r="BE400" s="695"/>
      <c r="BF400" s="695"/>
      <c r="BG400" s="695"/>
      <c r="BH400" s="695"/>
      <c r="BI400" s="695"/>
      <c r="BJ400" s="695"/>
      <c r="BK400" s="695"/>
      <c r="BL400" s="695"/>
      <c r="BM400" s="695"/>
      <c r="BN400" s="695"/>
      <c r="BO400" s="695"/>
      <c r="BP400" s="695"/>
      <c r="BQ400" s="695"/>
      <c r="BR400" s="695"/>
      <c r="BS400" s="695"/>
      <c r="BT400" s="695"/>
      <c r="BU400" s="695"/>
      <c r="BV400" s="695"/>
      <c r="BW400" s="695"/>
      <c r="BX400" s="695"/>
      <c r="BY400" s="695"/>
      <c r="BZ400" s="695"/>
      <c r="CA400" s="695"/>
      <c r="CB400" s="695"/>
      <c r="CC400" s="695"/>
      <c r="CD400" s="695"/>
      <c r="CE400" s="695"/>
      <c r="CF400" s="695"/>
      <c r="CG400" s="695"/>
      <c r="CH400" s="695"/>
      <c r="CI400" s="695"/>
      <c r="CJ400" s="695"/>
      <c r="CK400" s="695"/>
      <c r="CL400" s="695"/>
      <c r="CM400" s="695"/>
      <c r="CN400" s="695"/>
      <c r="CO400" s="695"/>
      <c r="CP400" s="695"/>
      <c r="CQ400" s="695"/>
      <c r="CR400" s="695"/>
      <c r="CS400" s="695"/>
      <c r="CT400" s="695"/>
      <c r="CU400" s="695"/>
      <c r="CV400" s="695"/>
      <c r="CW400" s="695"/>
      <c r="CX400" s="695"/>
      <c r="CY400" s="695"/>
      <c r="CZ400" s="695"/>
      <c r="DA400" s="695"/>
      <c r="DB400" s="695"/>
      <c r="DC400" s="695"/>
      <c r="DD400" s="695"/>
      <c r="DE400" s="695"/>
      <c r="DF400" s="695"/>
      <c r="DG400" s="695"/>
      <c r="DH400" s="695"/>
      <c r="DI400" s="695"/>
      <c r="DJ400" s="695"/>
      <c r="DK400" s="695"/>
      <c r="DL400" s="695"/>
      <c r="DM400" s="695"/>
      <c r="DN400" s="695"/>
      <c r="DO400" s="695"/>
      <c r="DP400" s="695"/>
      <c r="DQ400" s="695"/>
      <c r="DR400" s="695"/>
      <c r="DS400" s="695"/>
      <c r="DT400" s="695"/>
      <c r="DU400" s="695"/>
      <c r="DV400" s="695"/>
      <c r="DW400" s="695"/>
      <c r="DX400" s="695"/>
      <c r="DY400" s="695"/>
      <c r="DZ400" s="695"/>
      <c r="EA400" s="695"/>
      <c r="EB400" s="695"/>
      <c r="EC400" s="695"/>
      <c r="ED400" s="695"/>
      <c r="EE400" s="695"/>
      <c r="EF400" s="695"/>
      <c r="EG400" s="695"/>
      <c r="EH400" s="695"/>
      <c r="EI400" s="695"/>
      <c r="EJ400" s="695"/>
      <c r="EK400" s="695"/>
      <c r="EL400" s="695"/>
      <c r="EM400" s="695"/>
      <c r="EN400" s="695"/>
      <c r="EO400" s="695"/>
      <c r="EP400" s="695"/>
      <c r="EQ400" s="695"/>
      <c r="ER400" s="695"/>
      <c r="ES400" s="695"/>
      <c r="ET400" s="695"/>
      <c r="EU400" s="695"/>
      <c r="EV400" s="695"/>
      <c r="EW400" s="695"/>
      <c r="EX400" s="695"/>
      <c r="EY400" s="695"/>
      <c r="EZ400" s="695"/>
      <c r="FA400" s="695"/>
      <c r="FB400" s="695"/>
      <c r="FC400" s="695"/>
      <c r="FD400" s="695"/>
      <c r="FE400" s="695"/>
      <c r="FF400" s="695"/>
      <c r="FG400" s="695"/>
      <c r="FH400" s="695"/>
      <c r="FI400" s="695"/>
      <c r="FJ400" s="695"/>
      <c r="FK400" s="695"/>
      <c r="FL400" s="695"/>
      <c r="FM400" s="695"/>
      <c r="FN400" s="695"/>
      <c r="FO400" s="695"/>
      <c r="FP400" s="695"/>
      <c r="FQ400" s="695"/>
      <c r="FR400" s="695"/>
      <c r="FS400" s="695"/>
      <c r="FT400" s="695"/>
      <c r="FU400" s="695"/>
      <c r="FV400" s="695"/>
      <c r="FW400" s="695"/>
      <c r="FX400" s="695"/>
      <c r="FY400" s="695"/>
      <c r="FZ400" s="695"/>
      <c r="GA400" s="695"/>
      <c r="GB400" s="695"/>
      <c r="GC400" s="695"/>
      <c r="GD400" s="695"/>
      <c r="GE400" s="695"/>
      <c r="GF400" s="695"/>
      <c r="GG400" s="695"/>
      <c r="GH400" s="695"/>
      <c r="GI400" s="695"/>
      <c r="GJ400" s="695"/>
      <c r="GK400" s="695"/>
      <c r="GL400" s="695"/>
      <c r="GM400" s="695"/>
      <c r="GN400" s="695"/>
    </row>
    <row r="401" spans="1:196" s="35" customFormat="1" ht="14.4">
      <c r="A401" s="695"/>
      <c r="B401" s="695"/>
      <c r="C401" s="693"/>
      <c r="D401" s="693"/>
      <c r="E401" s="693"/>
      <c r="F401" s="699"/>
      <c r="G401" s="695"/>
      <c r="H401" s="695"/>
      <c r="I401" s="695"/>
      <c r="J401" s="695"/>
      <c r="S401" s="695"/>
      <c r="T401" s="695"/>
      <c r="U401" s="695"/>
      <c r="V401" s="695"/>
      <c r="W401" s="695"/>
      <c r="X401" s="695"/>
      <c r="Y401" s="695"/>
      <c r="Z401" s="695"/>
      <c r="AA401" s="695"/>
      <c r="AB401" s="695"/>
      <c r="AC401" s="695"/>
      <c r="AD401" s="695"/>
      <c r="AE401" s="695"/>
      <c r="AF401" s="695"/>
      <c r="AG401" s="695"/>
      <c r="AH401" s="695"/>
      <c r="AI401" s="695"/>
      <c r="AJ401" s="695"/>
      <c r="AK401" s="695"/>
      <c r="AL401" s="695"/>
      <c r="AM401" s="695"/>
      <c r="AN401" s="695"/>
      <c r="AO401" s="695"/>
      <c r="AP401" s="695"/>
      <c r="AQ401" s="695"/>
      <c r="AR401" s="695"/>
      <c r="AS401" s="695"/>
      <c r="AT401" s="695"/>
      <c r="AU401" s="695"/>
      <c r="AV401" s="695"/>
      <c r="AW401" s="695"/>
      <c r="AX401" s="695"/>
      <c r="AY401" s="695"/>
      <c r="AZ401" s="695"/>
      <c r="BA401" s="695"/>
      <c r="BB401" s="695"/>
      <c r="BC401" s="695"/>
      <c r="BD401" s="695"/>
      <c r="BE401" s="695"/>
      <c r="BF401" s="695"/>
      <c r="BG401" s="695"/>
      <c r="BH401" s="695"/>
      <c r="BI401" s="695"/>
      <c r="BJ401" s="695"/>
      <c r="BK401" s="695"/>
      <c r="BL401" s="695"/>
      <c r="BM401" s="695"/>
      <c r="BN401" s="695"/>
      <c r="BO401" s="695"/>
      <c r="BP401" s="695"/>
      <c r="BQ401" s="695"/>
      <c r="BR401" s="695"/>
      <c r="BS401" s="695"/>
      <c r="BT401" s="695"/>
      <c r="BU401" s="695"/>
      <c r="BV401" s="695"/>
      <c r="BW401" s="695"/>
      <c r="BX401" s="695"/>
      <c r="BY401" s="695"/>
      <c r="BZ401" s="695"/>
      <c r="CA401" s="695"/>
      <c r="CB401" s="695"/>
      <c r="CC401" s="695"/>
      <c r="CD401" s="695"/>
      <c r="CE401" s="695"/>
      <c r="CF401" s="695"/>
      <c r="CG401" s="695"/>
      <c r="CH401" s="695"/>
      <c r="CI401" s="695"/>
      <c r="CJ401" s="695"/>
      <c r="CK401" s="695"/>
      <c r="CL401" s="695"/>
      <c r="CM401" s="695"/>
      <c r="CN401" s="695"/>
      <c r="CO401" s="695"/>
      <c r="CP401" s="695"/>
      <c r="CQ401" s="695"/>
      <c r="CR401" s="695"/>
      <c r="CS401" s="695"/>
      <c r="CT401" s="695"/>
      <c r="CU401" s="695"/>
      <c r="CV401" s="695"/>
      <c r="CW401" s="695"/>
      <c r="CX401" s="695"/>
      <c r="CY401" s="695"/>
      <c r="CZ401" s="695"/>
      <c r="DA401" s="695"/>
      <c r="DB401" s="695"/>
      <c r="DC401" s="695"/>
      <c r="DD401" s="695"/>
      <c r="DE401" s="695"/>
      <c r="DF401" s="695"/>
      <c r="DG401" s="695"/>
      <c r="DH401" s="695"/>
      <c r="DI401" s="695"/>
      <c r="DJ401" s="695"/>
      <c r="DK401" s="695"/>
      <c r="DL401" s="695"/>
      <c r="DM401" s="695"/>
      <c r="DN401" s="695"/>
      <c r="DO401" s="695"/>
      <c r="DP401" s="695"/>
      <c r="DQ401" s="695"/>
      <c r="DR401" s="695"/>
      <c r="DS401" s="695"/>
      <c r="DT401" s="695"/>
      <c r="DU401" s="695"/>
      <c r="DV401" s="695"/>
      <c r="DW401" s="695"/>
      <c r="DX401" s="695"/>
      <c r="DY401" s="695"/>
      <c r="DZ401" s="695"/>
      <c r="EA401" s="695"/>
      <c r="EB401" s="695"/>
      <c r="EC401" s="695"/>
      <c r="ED401" s="695"/>
      <c r="EE401" s="695"/>
      <c r="EF401" s="695"/>
      <c r="EG401" s="695"/>
      <c r="EH401" s="695"/>
      <c r="EI401" s="695"/>
      <c r="EJ401" s="695"/>
      <c r="EK401" s="695"/>
      <c r="EL401" s="695"/>
      <c r="EM401" s="695"/>
      <c r="EN401" s="695"/>
      <c r="EO401" s="695"/>
      <c r="EP401" s="695"/>
      <c r="EQ401" s="695"/>
      <c r="ER401" s="695"/>
      <c r="ES401" s="695"/>
      <c r="ET401" s="695"/>
      <c r="EU401" s="695"/>
      <c r="EV401" s="695"/>
      <c r="EW401" s="695"/>
      <c r="EX401" s="695"/>
      <c r="EY401" s="695"/>
      <c r="EZ401" s="695"/>
      <c r="FA401" s="695"/>
      <c r="FB401" s="695"/>
      <c r="FC401" s="695"/>
      <c r="FD401" s="695"/>
      <c r="FE401" s="695"/>
      <c r="FF401" s="695"/>
      <c r="FG401" s="695"/>
      <c r="FH401" s="695"/>
      <c r="FI401" s="695"/>
      <c r="FJ401" s="695"/>
      <c r="FK401" s="695"/>
      <c r="FL401" s="695"/>
      <c r="FM401" s="695"/>
      <c r="FN401" s="695"/>
      <c r="FO401" s="695"/>
      <c r="FP401" s="695"/>
      <c r="FQ401" s="695"/>
      <c r="FR401" s="695"/>
      <c r="FS401" s="695"/>
      <c r="FT401" s="695"/>
      <c r="FU401" s="695"/>
      <c r="FV401" s="695"/>
      <c r="FW401" s="695"/>
      <c r="FX401" s="695"/>
      <c r="FY401" s="695"/>
      <c r="FZ401" s="695"/>
      <c r="GA401" s="695"/>
      <c r="GB401" s="695"/>
      <c r="GC401" s="695"/>
      <c r="GD401" s="695"/>
      <c r="GE401" s="695"/>
      <c r="GF401" s="695"/>
      <c r="GG401" s="695"/>
      <c r="GH401" s="695"/>
      <c r="GI401" s="695"/>
      <c r="GJ401" s="695"/>
      <c r="GK401" s="695"/>
      <c r="GL401" s="695"/>
      <c r="GM401" s="695"/>
      <c r="GN401" s="695"/>
    </row>
    <row r="402" spans="1:196" s="35" customFormat="1" ht="14.4">
      <c r="A402" s="695"/>
      <c r="B402" s="695"/>
      <c r="C402" s="693"/>
      <c r="D402" s="693"/>
      <c r="E402" s="693"/>
      <c r="F402" s="699"/>
      <c r="G402" s="695"/>
      <c r="H402" s="695"/>
      <c r="I402" s="695"/>
      <c r="J402" s="695"/>
      <c r="S402" s="695"/>
      <c r="T402" s="695"/>
      <c r="U402" s="695"/>
      <c r="V402" s="695"/>
      <c r="W402" s="695"/>
      <c r="X402" s="695"/>
      <c r="Y402" s="695"/>
      <c r="Z402" s="695"/>
      <c r="AA402" s="695"/>
      <c r="AB402" s="695"/>
      <c r="AC402" s="695"/>
      <c r="AD402" s="695"/>
      <c r="AE402" s="695"/>
      <c r="AF402" s="695"/>
      <c r="AG402" s="695"/>
      <c r="AH402" s="695"/>
      <c r="AI402" s="695"/>
      <c r="AJ402" s="695"/>
      <c r="AK402" s="695"/>
      <c r="AL402" s="695"/>
      <c r="AM402" s="695"/>
      <c r="AN402" s="695"/>
      <c r="AO402" s="695"/>
      <c r="AP402" s="695"/>
      <c r="AQ402" s="695"/>
      <c r="AR402" s="695"/>
      <c r="AS402" s="695"/>
      <c r="AT402" s="695"/>
      <c r="AU402" s="695"/>
      <c r="AV402" s="695"/>
      <c r="AW402" s="695"/>
      <c r="AX402" s="695"/>
      <c r="AY402" s="695"/>
      <c r="AZ402" s="695"/>
      <c r="BA402" s="695"/>
      <c r="BB402" s="695"/>
      <c r="BC402" s="695"/>
      <c r="BD402" s="695"/>
      <c r="BE402" s="695"/>
      <c r="BF402" s="695"/>
      <c r="BG402" s="695"/>
      <c r="BH402" s="695"/>
      <c r="BI402" s="695"/>
      <c r="BJ402" s="695"/>
      <c r="BK402" s="695"/>
      <c r="BL402" s="695"/>
      <c r="BM402" s="695"/>
      <c r="BN402" s="695"/>
      <c r="BO402" s="695"/>
      <c r="BP402" s="695"/>
      <c r="BQ402" s="695"/>
      <c r="BR402" s="695"/>
      <c r="BS402" s="695"/>
      <c r="BT402" s="695"/>
      <c r="BU402" s="695"/>
      <c r="BV402" s="695"/>
      <c r="BW402" s="695"/>
      <c r="BX402" s="695"/>
      <c r="BY402" s="695"/>
      <c r="BZ402" s="695"/>
      <c r="CA402" s="695"/>
      <c r="CB402" s="695"/>
      <c r="CC402" s="695"/>
      <c r="CD402" s="695"/>
      <c r="CE402" s="695"/>
      <c r="CF402" s="695"/>
      <c r="CG402" s="695"/>
      <c r="CH402" s="695"/>
      <c r="CI402" s="695"/>
      <c r="CJ402" s="695"/>
      <c r="CK402" s="695"/>
      <c r="CL402" s="695"/>
      <c r="CM402" s="695"/>
      <c r="CN402" s="695"/>
      <c r="CO402" s="695"/>
      <c r="CP402" s="695"/>
      <c r="CQ402" s="695"/>
      <c r="CR402" s="695"/>
      <c r="CS402" s="695"/>
      <c r="CT402" s="695"/>
      <c r="CU402" s="695"/>
      <c r="CV402" s="695"/>
      <c r="CW402" s="695"/>
      <c r="CX402" s="695"/>
      <c r="CY402" s="695"/>
      <c r="CZ402" s="695"/>
      <c r="DA402" s="695"/>
      <c r="DB402" s="695"/>
      <c r="DC402" s="695"/>
      <c r="DD402" s="695"/>
      <c r="DE402" s="695"/>
      <c r="DF402" s="695"/>
      <c r="DG402" s="695"/>
      <c r="DH402" s="695"/>
      <c r="DI402" s="695"/>
      <c r="DJ402" s="695"/>
      <c r="DK402" s="695"/>
      <c r="DL402" s="695"/>
      <c r="DM402" s="695"/>
      <c r="DN402" s="695"/>
      <c r="DO402" s="695"/>
      <c r="DP402" s="695"/>
      <c r="DQ402" s="695"/>
      <c r="DR402" s="695"/>
      <c r="DS402" s="695"/>
      <c r="DT402" s="695"/>
      <c r="DU402" s="695"/>
      <c r="DV402" s="695"/>
      <c r="DW402" s="695"/>
      <c r="DX402" s="695"/>
      <c r="DY402" s="695"/>
      <c r="DZ402" s="695"/>
      <c r="EA402" s="695"/>
      <c r="EB402" s="695"/>
      <c r="EC402" s="695"/>
      <c r="ED402" s="695"/>
      <c r="EE402" s="695"/>
      <c r="EF402" s="695"/>
      <c r="EG402" s="695"/>
      <c r="EH402" s="695"/>
      <c r="EI402" s="695"/>
      <c r="EJ402" s="695"/>
      <c r="EK402" s="695"/>
      <c r="EL402" s="695"/>
      <c r="EM402" s="695"/>
      <c r="EN402" s="695"/>
      <c r="EO402" s="695"/>
      <c r="EP402" s="695"/>
      <c r="EQ402" s="695"/>
      <c r="ER402" s="695"/>
      <c r="ES402" s="695"/>
      <c r="ET402" s="695"/>
      <c r="EU402" s="695"/>
      <c r="EV402" s="695"/>
      <c r="EW402" s="695"/>
      <c r="EX402" s="695"/>
      <c r="EY402" s="695"/>
      <c r="EZ402" s="695"/>
      <c r="FA402" s="695"/>
      <c r="FB402" s="695"/>
      <c r="FC402" s="695"/>
      <c r="FD402" s="695"/>
      <c r="FE402" s="695"/>
      <c r="FF402" s="695"/>
      <c r="FG402" s="695"/>
      <c r="FH402" s="695"/>
      <c r="FI402" s="695"/>
      <c r="FJ402" s="695"/>
      <c r="FK402" s="695"/>
      <c r="FL402" s="695"/>
      <c r="FM402" s="695"/>
      <c r="FN402" s="695"/>
      <c r="FO402" s="695"/>
      <c r="FP402" s="695"/>
      <c r="FQ402" s="695"/>
      <c r="FR402" s="695"/>
      <c r="FS402" s="695"/>
      <c r="FT402" s="695"/>
      <c r="FU402" s="695"/>
      <c r="FV402" s="695"/>
      <c r="FW402" s="695"/>
      <c r="FX402" s="695"/>
      <c r="FY402" s="695"/>
      <c r="FZ402" s="695"/>
      <c r="GA402" s="695"/>
      <c r="GB402" s="695"/>
      <c r="GC402" s="695"/>
      <c r="GD402" s="695"/>
      <c r="GE402" s="695"/>
      <c r="GF402" s="695"/>
      <c r="GG402" s="695"/>
      <c r="GH402" s="695"/>
      <c r="GI402" s="695"/>
      <c r="GJ402" s="695"/>
      <c r="GK402" s="695"/>
      <c r="GL402" s="695"/>
      <c r="GM402" s="695"/>
      <c r="GN402" s="695"/>
    </row>
    <row r="403" spans="1:196" s="35" customFormat="1" ht="14.4">
      <c r="A403" s="695"/>
      <c r="B403" s="695"/>
      <c r="C403" s="693"/>
      <c r="D403" s="693"/>
      <c r="E403" s="693"/>
      <c r="F403" s="699"/>
      <c r="G403" s="695"/>
      <c r="H403" s="695"/>
      <c r="I403" s="695"/>
      <c r="J403" s="695"/>
      <c r="S403" s="695"/>
      <c r="T403" s="695"/>
      <c r="U403" s="695"/>
      <c r="V403" s="695"/>
      <c r="W403" s="695"/>
      <c r="X403" s="695"/>
      <c r="Y403" s="695"/>
      <c r="Z403" s="695"/>
      <c r="AA403" s="695"/>
      <c r="AB403" s="695"/>
      <c r="AC403" s="695"/>
      <c r="AD403" s="695"/>
      <c r="AE403" s="695"/>
      <c r="AF403" s="695"/>
      <c r="AG403" s="695"/>
      <c r="AH403" s="695"/>
      <c r="AI403" s="695"/>
      <c r="AJ403" s="695"/>
      <c r="AK403" s="695"/>
      <c r="AL403" s="695"/>
      <c r="AM403" s="695"/>
      <c r="AN403" s="695"/>
      <c r="AO403" s="695"/>
      <c r="AP403" s="695"/>
      <c r="AQ403" s="695"/>
      <c r="AR403" s="695"/>
      <c r="AS403" s="695"/>
      <c r="AT403" s="695"/>
      <c r="AU403" s="695"/>
      <c r="AV403" s="695"/>
      <c r="AW403" s="695"/>
      <c r="AX403" s="695"/>
      <c r="AY403" s="695"/>
      <c r="AZ403" s="695"/>
      <c r="BA403" s="695"/>
      <c r="BB403" s="695"/>
      <c r="BC403" s="695"/>
      <c r="BD403" s="695"/>
      <c r="BE403" s="695"/>
      <c r="BF403" s="695"/>
      <c r="BG403" s="695"/>
      <c r="BH403" s="695"/>
      <c r="BI403" s="695"/>
      <c r="BJ403" s="695"/>
      <c r="BK403" s="695"/>
      <c r="BL403" s="695"/>
      <c r="BM403" s="695"/>
      <c r="BN403" s="695"/>
      <c r="BO403" s="695"/>
      <c r="BP403" s="695"/>
      <c r="BQ403" s="695"/>
      <c r="BR403" s="695"/>
      <c r="BS403" s="695"/>
      <c r="BT403" s="695"/>
      <c r="BU403" s="695"/>
      <c r="BV403" s="695"/>
      <c r="BW403" s="695"/>
      <c r="BX403" s="695"/>
      <c r="BY403" s="695"/>
      <c r="BZ403" s="695"/>
      <c r="CA403" s="695"/>
      <c r="CB403" s="695"/>
      <c r="CC403" s="695"/>
      <c r="CD403" s="695"/>
      <c r="CE403" s="695"/>
      <c r="CF403" s="695"/>
      <c r="CG403" s="695"/>
      <c r="CH403" s="695"/>
      <c r="CI403" s="695"/>
      <c r="CJ403" s="695"/>
      <c r="CK403" s="695"/>
      <c r="CL403" s="695"/>
      <c r="CM403" s="695"/>
      <c r="CN403" s="695"/>
      <c r="CO403" s="695"/>
      <c r="CP403" s="695"/>
      <c r="CQ403" s="695"/>
      <c r="CR403" s="695"/>
      <c r="CS403" s="695"/>
      <c r="CT403" s="695"/>
      <c r="CU403" s="695"/>
      <c r="CV403" s="695"/>
      <c r="CW403" s="695"/>
      <c r="CX403" s="695"/>
      <c r="CY403" s="695"/>
      <c r="CZ403" s="695"/>
      <c r="DA403" s="695"/>
      <c r="DB403" s="695"/>
      <c r="DC403" s="695"/>
      <c r="DD403" s="695"/>
      <c r="DE403" s="695"/>
      <c r="DF403" s="695"/>
      <c r="DG403" s="695"/>
      <c r="DH403" s="695"/>
      <c r="DI403" s="695"/>
      <c r="DJ403" s="695"/>
      <c r="DK403" s="695"/>
      <c r="DL403" s="695"/>
      <c r="DM403" s="695"/>
      <c r="DN403" s="695"/>
      <c r="DO403" s="695"/>
      <c r="DP403" s="695"/>
      <c r="DQ403" s="695"/>
      <c r="DR403" s="695"/>
      <c r="DS403" s="695"/>
      <c r="DT403" s="695"/>
      <c r="DU403" s="695"/>
      <c r="DV403" s="695"/>
      <c r="DW403" s="695"/>
      <c r="DX403" s="695"/>
      <c r="DY403" s="695"/>
      <c r="DZ403" s="695"/>
      <c r="EA403" s="695"/>
      <c r="EB403" s="695"/>
      <c r="EC403" s="695"/>
      <c r="ED403" s="695"/>
      <c r="EE403" s="695"/>
      <c r="EF403" s="695"/>
      <c r="EG403" s="695"/>
      <c r="EH403" s="695"/>
      <c r="EI403" s="695"/>
      <c r="EJ403" s="695"/>
      <c r="EK403" s="695"/>
      <c r="EL403" s="695"/>
      <c r="EM403" s="695"/>
      <c r="EN403" s="695"/>
      <c r="EO403" s="695"/>
      <c r="EP403" s="695"/>
      <c r="EQ403" s="695"/>
      <c r="ER403" s="695"/>
      <c r="ES403" s="695"/>
      <c r="ET403" s="695"/>
      <c r="EU403" s="695"/>
      <c r="EV403" s="695"/>
      <c r="EW403" s="695"/>
      <c r="EX403" s="695"/>
      <c r="EY403" s="695"/>
      <c r="EZ403" s="695"/>
      <c r="FA403" s="695"/>
      <c r="FB403" s="695"/>
      <c r="FC403" s="695"/>
      <c r="FD403" s="695"/>
      <c r="FE403" s="695"/>
      <c r="FF403" s="695"/>
      <c r="FG403" s="695"/>
      <c r="FH403" s="695"/>
      <c r="FI403" s="695"/>
      <c r="FJ403" s="695"/>
      <c r="FK403" s="695"/>
      <c r="FL403" s="695"/>
      <c r="FM403" s="695"/>
      <c r="FN403" s="695"/>
      <c r="FO403" s="695"/>
      <c r="FP403" s="695"/>
      <c r="FQ403" s="695"/>
      <c r="FR403" s="695"/>
      <c r="FS403" s="695"/>
      <c r="FT403" s="695"/>
      <c r="FU403" s="695"/>
      <c r="FV403" s="695"/>
      <c r="FW403" s="695"/>
      <c r="FX403" s="695"/>
      <c r="FY403" s="695"/>
      <c r="FZ403" s="695"/>
      <c r="GA403" s="695"/>
      <c r="GB403" s="695"/>
      <c r="GC403" s="695"/>
      <c r="GD403" s="695"/>
      <c r="GE403" s="695"/>
      <c r="GF403" s="695"/>
      <c r="GG403" s="695"/>
      <c r="GH403" s="695"/>
      <c r="GI403" s="695"/>
      <c r="GJ403" s="695"/>
      <c r="GK403" s="695"/>
      <c r="GL403" s="695"/>
      <c r="GM403" s="695"/>
      <c r="GN403" s="695"/>
    </row>
    <row r="404" spans="1:196" s="35" customFormat="1" ht="14.4">
      <c r="A404" s="695"/>
      <c r="B404" s="695"/>
      <c r="C404" s="693"/>
      <c r="D404" s="693"/>
      <c r="E404" s="693"/>
      <c r="F404" s="699"/>
      <c r="G404" s="695"/>
      <c r="H404" s="695"/>
      <c r="I404" s="695"/>
      <c r="J404" s="695"/>
      <c r="S404" s="695"/>
      <c r="T404" s="695"/>
      <c r="U404" s="695"/>
      <c r="V404" s="695"/>
      <c r="W404" s="695"/>
      <c r="X404" s="695"/>
      <c r="Y404" s="695"/>
      <c r="Z404" s="695"/>
      <c r="AA404" s="695"/>
      <c r="AB404" s="695"/>
      <c r="AC404" s="695"/>
      <c r="AD404" s="695"/>
      <c r="AE404" s="695"/>
      <c r="AF404" s="695"/>
      <c r="AG404" s="695"/>
      <c r="AH404" s="695"/>
      <c r="AI404" s="695"/>
      <c r="AJ404" s="695"/>
      <c r="AK404" s="695"/>
      <c r="AL404" s="695"/>
      <c r="AM404" s="695"/>
      <c r="AN404" s="695"/>
      <c r="AO404" s="695"/>
      <c r="AP404" s="695"/>
      <c r="AQ404" s="695"/>
      <c r="AR404" s="695"/>
      <c r="AS404" s="695"/>
      <c r="AT404" s="695"/>
      <c r="AU404" s="695"/>
      <c r="AV404" s="695"/>
      <c r="AW404" s="695"/>
      <c r="AX404" s="695"/>
      <c r="AY404" s="695"/>
      <c r="AZ404" s="695"/>
      <c r="BA404" s="695"/>
      <c r="BB404" s="695"/>
      <c r="BC404" s="695"/>
      <c r="BD404" s="695"/>
      <c r="BE404" s="695"/>
      <c r="BF404" s="695"/>
      <c r="BG404" s="695"/>
      <c r="BH404" s="695"/>
      <c r="BI404" s="695"/>
      <c r="BJ404" s="695"/>
      <c r="BK404" s="695"/>
      <c r="BL404" s="695"/>
      <c r="BM404" s="695"/>
      <c r="BN404" s="695"/>
      <c r="BO404" s="695"/>
      <c r="BP404" s="695"/>
      <c r="BQ404" s="695"/>
      <c r="BR404" s="695"/>
      <c r="BS404" s="695"/>
      <c r="BT404" s="695"/>
      <c r="BU404" s="695"/>
      <c r="BV404" s="695"/>
      <c r="BW404" s="695"/>
      <c r="BX404" s="695"/>
      <c r="BY404" s="695"/>
      <c r="BZ404" s="695"/>
      <c r="CA404" s="695"/>
      <c r="CB404" s="695"/>
      <c r="CC404" s="695"/>
      <c r="CD404" s="695"/>
      <c r="CE404" s="695"/>
      <c r="CF404" s="695"/>
      <c r="CG404" s="695"/>
      <c r="CH404" s="695"/>
      <c r="CI404" s="695"/>
      <c r="CJ404" s="695"/>
      <c r="CK404" s="695"/>
      <c r="CL404" s="695"/>
      <c r="CM404" s="695"/>
      <c r="CN404" s="695"/>
      <c r="CO404" s="695"/>
      <c r="CP404" s="695"/>
      <c r="CQ404" s="695"/>
      <c r="CR404" s="695"/>
      <c r="CS404" s="695"/>
      <c r="CT404" s="695"/>
      <c r="CU404" s="695"/>
      <c r="CV404" s="695"/>
      <c r="CW404" s="695"/>
      <c r="CX404" s="695"/>
      <c r="CY404" s="695"/>
      <c r="CZ404" s="695"/>
      <c r="DA404" s="695"/>
      <c r="DB404" s="695"/>
      <c r="DC404" s="695"/>
      <c r="DD404" s="695"/>
      <c r="DE404" s="695"/>
      <c r="DF404" s="695"/>
      <c r="DG404" s="695"/>
      <c r="DH404" s="695"/>
      <c r="DI404" s="695"/>
      <c r="DJ404" s="695"/>
      <c r="DK404" s="695"/>
      <c r="DL404" s="695"/>
      <c r="DM404" s="695"/>
      <c r="DN404" s="695"/>
      <c r="DO404" s="695"/>
      <c r="DP404" s="695"/>
      <c r="DQ404" s="695"/>
      <c r="DR404" s="695"/>
      <c r="DS404" s="695"/>
      <c r="DT404" s="695"/>
      <c r="DU404" s="695"/>
      <c r="DV404" s="695"/>
      <c r="DW404" s="695"/>
      <c r="DX404" s="695"/>
      <c r="DY404" s="695"/>
      <c r="DZ404" s="695"/>
      <c r="EA404" s="695"/>
      <c r="EB404" s="695"/>
      <c r="EC404" s="695"/>
      <c r="ED404" s="695"/>
      <c r="EE404" s="695"/>
      <c r="EF404" s="695"/>
      <c r="EG404" s="695"/>
      <c r="EH404" s="695"/>
      <c r="EI404" s="695"/>
      <c r="EJ404" s="695"/>
      <c r="EK404" s="695"/>
      <c r="EL404" s="695"/>
      <c r="EM404" s="695"/>
      <c r="EN404" s="695"/>
      <c r="EO404" s="695"/>
      <c r="EP404" s="695"/>
      <c r="EQ404" s="695"/>
      <c r="ER404" s="695"/>
      <c r="ES404" s="695"/>
      <c r="ET404" s="695"/>
      <c r="EU404" s="695"/>
      <c r="EV404" s="695"/>
      <c r="EW404" s="695"/>
      <c r="EX404" s="695"/>
      <c r="EY404" s="695"/>
      <c r="EZ404" s="695"/>
      <c r="FA404" s="695"/>
      <c r="FB404" s="695"/>
      <c r="FC404" s="695"/>
      <c r="FD404" s="695"/>
      <c r="FE404" s="695"/>
      <c r="FF404" s="695"/>
      <c r="FG404" s="695"/>
      <c r="FH404" s="695"/>
      <c r="FI404" s="695"/>
      <c r="FJ404" s="695"/>
      <c r="FK404" s="695"/>
      <c r="FL404" s="695"/>
      <c r="FM404" s="695"/>
      <c r="FN404" s="695"/>
      <c r="FO404" s="695"/>
      <c r="FP404" s="695"/>
      <c r="FQ404" s="695"/>
      <c r="FR404" s="695"/>
      <c r="FS404" s="695"/>
      <c r="FT404" s="695"/>
      <c r="FU404" s="695"/>
      <c r="FV404" s="695"/>
      <c r="FW404" s="695"/>
      <c r="FX404" s="695"/>
      <c r="FY404" s="695"/>
      <c r="FZ404" s="695"/>
      <c r="GA404" s="695"/>
      <c r="GB404" s="695"/>
      <c r="GC404" s="695"/>
      <c r="GD404" s="695"/>
      <c r="GE404" s="695"/>
      <c r="GF404" s="695"/>
      <c r="GG404" s="695"/>
      <c r="GH404" s="695"/>
      <c r="GI404" s="695"/>
      <c r="GJ404" s="695"/>
      <c r="GK404" s="695"/>
      <c r="GL404" s="695"/>
      <c r="GM404" s="695"/>
      <c r="GN404" s="695"/>
    </row>
    <row r="405" spans="1:196" s="35" customFormat="1" ht="14.4">
      <c r="A405" s="695"/>
      <c r="B405" s="695"/>
      <c r="C405" s="693"/>
      <c r="D405" s="693"/>
      <c r="E405" s="693"/>
      <c r="F405" s="699"/>
      <c r="G405" s="695"/>
      <c r="H405" s="695"/>
      <c r="I405" s="695"/>
      <c r="J405" s="695"/>
      <c r="S405" s="695"/>
      <c r="T405" s="695"/>
      <c r="U405" s="695"/>
      <c r="V405" s="695"/>
      <c r="W405" s="695"/>
      <c r="X405" s="695"/>
      <c r="Y405" s="695"/>
      <c r="Z405" s="695"/>
      <c r="AA405" s="695"/>
      <c r="AB405" s="695"/>
      <c r="AC405" s="695"/>
      <c r="AD405" s="695"/>
      <c r="AE405" s="695"/>
      <c r="AF405" s="695"/>
      <c r="AG405" s="695"/>
      <c r="AH405" s="695"/>
      <c r="AI405" s="695"/>
      <c r="AJ405" s="695"/>
      <c r="AK405" s="695"/>
      <c r="AL405" s="695"/>
      <c r="AM405" s="695"/>
      <c r="AN405" s="695"/>
      <c r="AO405" s="695"/>
      <c r="AP405" s="695"/>
      <c r="AQ405" s="695"/>
      <c r="AR405" s="695"/>
      <c r="AS405" s="695"/>
      <c r="AT405" s="695"/>
      <c r="AU405" s="695"/>
      <c r="AV405" s="695"/>
      <c r="AW405" s="695"/>
      <c r="AX405" s="695"/>
      <c r="AY405" s="695"/>
      <c r="AZ405" s="695"/>
      <c r="BA405" s="695"/>
      <c r="BB405" s="695"/>
      <c r="BC405" s="695"/>
      <c r="BD405" s="695"/>
      <c r="BE405" s="695"/>
      <c r="BF405" s="695"/>
      <c r="BG405" s="695"/>
      <c r="BH405" s="695"/>
      <c r="BI405" s="695"/>
      <c r="BJ405" s="695"/>
      <c r="BK405" s="695"/>
      <c r="BL405" s="695"/>
      <c r="BM405" s="695"/>
      <c r="BN405" s="695"/>
      <c r="BO405" s="695"/>
      <c r="BP405" s="695"/>
      <c r="BQ405" s="695"/>
      <c r="BR405" s="695"/>
      <c r="BS405" s="695"/>
      <c r="BT405" s="695"/>
      <c r="BU405" s="695"/>
      <c r="BV405" s="695"/>
      <c r="BW405" s="695"/>
      <c r="BX405" s="695"/>
      <c r="BY405" s="695"/>
      <c r="BZ405" s="695"/>
      <c r="CA405" s="695"/>
      <c r="CB405" s="695"/>
      <c r="CC405" s="695"/>
      <c r="CD405" s="695"/>
      <c r="CE405" s="695"/>
      <c r="CF405" s="695"/>
      <c r="CG405" s="695"/>
      <c r="CH405" s="695"/>
      <c r="CI405" s="695"/>
      <c r="CJ405" s="695"/>
      <c r="CK405" s="695"/>
      <c r="CL405" s="695"/>
      <c r="CM405" s="695"/>
      <c r="CN405" s="695"/>
      <c r="CO405" s="695"/>
      <c r="CP405" s="695"/>
      <c r="CQ405" s="695"/>
      <c r="CR405" s="695"/>
      <c r="CS405" s="695"/>
      <c r="CT405" s="695"/>
      <c r="CU405" s="695"/>
      <c r="CV405" s="695"/>
      <c r="CW405" s="695"/>
      <c r="CX405" s="695"/>
      <c r="CY405" s="695"/>
      <c r="CZ405" s="695"/>
      <c r="DA405" s="695"/>
      <c r="DB405" s="695"/>
      <c r="DC405" s="695"/>
      <c r="DD405" s="695"/>
      <c r="DE405" s="695"/>
      <c r="DF405" s="695"/>
      <c r="DG405" s="695"/>
      <c r="DH405" s="695"/>
      <c r="DI405" s="695"/>
      <c r="DJ405" s="695"/>
      <c r="DK405" s="695"/>
      <c r="DL405" s="695"/>
      <c r="DM405" s="695"/>
      <c r="DN405" s="695"/>
      <c r="DO405" s="695"/>
      <c r="DP405" s="695"/>
      <c r="DQ405" s="695"/>
      <c r="DR405" s="695"/>
      <c r="DS405" s="695"/>
      <c r="DT405" s="695"/>
      <c r="DU405" s="695"/>
      <c r="DV405" s="695"/>
      <c r="DW405" s="695"/>
      <c r="DX405" s="695"/>
      <c r="DY405" s="695"/>
      <c r="DZ405" s="695"/>
      <c r="EA405" s="695"/>
      <c r="EB405" s="695"/>
      <c r="EC405" s="695"/>
      <c r="ED405" s="695"/>
      <c r="EE405" s="695"/>
      <c r="EF405" s="695"/>
      <c r="EG405" s="695"/>
      <c r="EH405" s="695"/>
      <c r="EI405" s="695"/>
      <c r="EJ405" s="695"/>
      <c r="EK405" s="695"/>
      <c r="EL405" s="695"/>
      <c r="EM405" s="695"/>
      <c r="EN405" s="695"/>
      <c r="EO405" s="695"/>
      <c r="EP405" s="695"/>
      <c r="EQ405" s="695"/>
      <c r="ER405" s="695"/>
      <c r="ES405" s="695"/>
      <c r="ET405" s="695"/>
      <c r="EU405" s="695"/>
      <c r="EV405" s="695"/>
      <c r="EW405" s="695"/>
      <c r="EX405" s="695"/>
      <c r="EY405" s="695"/>
      <c r="EZ405" s="695"/>
      <c r="FA405" s="695"/>
      <c r="FB405" s="695"/>
      <c r="FC405" s="695"/>
      <c r="FD405" s="695"/>
      <c r="FE405" s="695"/>
      <c r="FF405" s="695"/>
      <c r="FG405" s="695"/>
      <c r="FH405" s="695"/>
      <c r="FI405" s="695"/>
      <c r="FJ405" s="695"/>
      <c r="FK405" s="695"/>
      <c r="FL405" s="695"/>
      <c r="FM405" s="695"/>
      <c r="FN405" s="695"/>
      <c r="FO405" s="695"/>
      <c r="FP405" s="695"/>
      <c r="FQ405" s="695"/>
      <c r="FR405" s="695"/>
      <c r="FS405" s="695"/>
      <c r="FT405" s="695"/>
      <c r="FU405" s="695"/>
      <c r="FV405" s="695"/>
      <c r="FW405" s="695"/>
      <c r="FX405" s="695"/>
      <c r="FY405" s="695"/>
      <c r="FZ405" s="695"/>
      <c r="GA405" s="695"/>
      <c r="GB405" s="695"/>
      <c r="GC405" s="695"/>
      <c r="GD405" s="695"/>
      <c r="GE405" s="695"/>
      <c r="GF405" s="695"/>
      <c r="GG405" s="695"/>
      <c r="GH405" s="695"/>
      <c r="GI405" s="695"/>
      <c r="GJ405" s="695"/>
      <c r="GK405" s="695"/>
      <c r="GL405" s="695"/>
      <c r="GM405" s="695"/>
      <c r="GN405" s="695"/>
    </row>
    <row r="406" spans="1:196" s="35" customFormat="1" ht="14.4">
      <c r="A406" s="695"/>
      <c r="B406" s="695"/>
      <c r="C406" s="693"/>
      <c r="D406" s="693"/>
      <c r="E406" s="693"/>
      <c r="F406" s="699"/>
      <c r="G406" s="695"/>
      <c r="H406" s="695"/>
      <c r="I406" s="695"/>
      <c r="J406" s="695"/>
      <c r="S406" s="695"/>
      <c r="T406" s="695"/>
      <c r="U406" s="695"/>
      <c r="V406" s="695"/>
      <c r="W406" s="695"/>
      <c r="X406" s="695"/>
      <c r="Y406" s="695"/>
      <c r="Z406" s="695"/>
      <c r="AA406" s="695"/>
      <c r="AB406" s="695"/>
      <c r="AC406" s="695"/>
      <c r="AD406" s="695"/>
      <c r="AE406" s="695"/>
      <c r="AF406" s="695"/>
      <c r="AG406" s="695"/>
      <c r="AH406" s="695"/>
      <c r="AI406" s="695"/>
      <c r="AJ406" s="695"/>
      <c r="AK406" s="695"/>
      <c r="AL406" s="695"/>
      <c r="AM406" s="695"/>
      <c r="AN406" s="695"/>
      <c r="AO406" s="695"/>
      <c r="AP406" s="695"/>
      <c r="AQ406" s="695"/>
      <c r="AR406" s="695"/>
      <c r="AS406" s="695"/>
      <c r="AT406" s="695"/>
      <c r="AU406" s="695"/>
      <c r="AV406" s="695"/>
      <c r="AW406" s="695"/>
      <c r="AX406" s="695"/>
      <c r="AY406" s="695"/>
      <c r="AZ406" s="695"/>
      <c r="BA406" s="695"/>
      <c r="BB406" s="695"/>
      <c r="BC406" s="695"/>
      <c r="BD406" s="695"/>
      <c r="BE406" s="695"/>
      <c r="BF406" s="695"/>
      <c r="BG406" s="695"/>
      <c r="BH406" s="695"/>
      <c r="BI406" s="695"/>
      <c r="BJ406" s="695"/>
      <c r="BK406" s="695"/>
      <c r="BL406" s="695"/>
      <c r="BM406" s="695"/>
      <c r="BN406" s="695"/>
      <c r="BO406" s="695"/>
      <c r="BP406" s="695"/>
      <c r="BQ406" s="695"/>
      <c r="BR406" s="695"/>
      <c r="BS406" s="695"/>
      <c r="BT406" s="695"/>
      <c r="BU406" s="695"/>
      <c r="BV406" s="695"/>
      <c r="BW406" s="695"/>
      <c r="BX406" s="695"/>
      <c r="BY406" s="695"/>
      <c r="BZ406" s="695"/>
      <c r="CA406" s="695"/>
      <c r="CB406" s="695"/>
      <c r="CC406" s="695"/>
      <c r="CD406" s="695"/>
      <c r="CE406" s="695"/>
      <c r="CF406" s="695"/>
      <c r="CG406" s="695"/>
      <c r="CH406" s="695"/>
      <c r="CI406" s="695"/>
      <c r="CJ406" s="695"/>
      <c r="CK406" s="695"/>
      <c r="CL406" s="695"/>
      <c r="CM406" s="695"/>
      <c r="CN406" s="695"/>
      <c r="CO406" s="695"/>
      <c r="CP406" s="695"/>
      <c r="CQ406" s="695"/>
      <c r="CR406" s="695"/>
      <c r="CS406" s="695"/>
      <c r="CT406" s="695"/>
      <c r="CU406" s="695"/>
      <c r="CV406" s="695"/>
      <c r="CW406" s="695"/>
      <c r="CX406" s="695"/>
      <c r="CY406" s="695"/>
      <c r="CZ406" s="695"/>
      <c r="DA406" s="695"/>
      <c r="DB406" s="695"/>
      <c r="DC406" s="695"/>
      <c r="DD406" s="695"/>
      <c r="DE406" s="695"/>
      <c r="DF406" s="695"/>
      <c r="DG406" s="695"/>
      <c r="DH406" s="695"/>
      <c r="DI406" s="695"/>
      <c r="DJ406" s="695"/>
      <c r="DK406" s="695"/>
      <c r="DL406" s="695"/>
      <c r="DM406" s="695"/>
      <c r="DN406" s="695"/>
      <c r="DO406" s="695"/>
      <c r="DP406" s="695"/>
      <c r="DQ406" s="695"/>
      <c r="DR406" s="695"/>
      <c r="DS406" s="695"/>
      <c r="DT406" s="695"/>
      <c r="DU406" s="695"/>
      <c r="DV406" s="695"/>
      <c r="DW406" s="695"/>
      <c r="DX406" s="695"/>
      <c r="DY406" s="695"/>
      <c r="DZ406" s="695"/>
      <c r="EA406" s="695"/>
      <c r="EB406" s="695"/>
      <c r="EC406" s="695"/>
      <c r="ED406" s="695"/>
      <c r="EE406" s="695"/>
      <c r="EF406" s="695"/>
      <c r="EG406" s="695"/>
      <c r="EH406" s="695"/>
      <c r="EI406" s="695"/>
      <c r="EJ406" s="695"/>
      <c r="EK406" s="695"/>
      <c r="EL406" s="695"/>
      <c r="EM406" s="695"/>
      <c r="EN406" s="695"/>
      <c r="EO406" s="695"/>
      <c r="EP406" s="695"/>
      <c r="EQ406" s="695"/>
      <c r="ER406" s="695"/>
      <c r="ES406" s="695"/>
      <c r="ET406" s="695"/>
      <c r="EU406" s="695"/>
      <c r="EV406" s="695"/>
      <c r="EW406" s="695"/>
      <c r="EX406" s="695"/>
      <c r="EY406" s="695"/>
      <c r="EZ406" s="695"/>
      <c r="FA406" s="695"/>
      <c r="FB406" s="695"/>
      <c r="FC406" s="695"/>
      <c r="FD406" s="695"/>
      <c r="FE406" s="695"/>
      <c r="FF406" s="695"/>
      <c r="FG406" s="695"/>
      <c r="FH406" s="695"/>
      <c r="FI406" s="695"/>
      <c r="FJ406" s="695"/>
      <c r="FK406" s="695"/>
      <c r="FL406" s="695"/>
      <c r="FM406" s="695"/>
      <c r="FN406" s="695"/>
      <c r="FO406" s="695"/>
      <c r="FP406" s="695"/>
      <c r="FQ406" s="695"/>
      <c r="FR406" s="695"/>
      <c r="FS406" s="695"/>
      <c r="FT406" s="695"/>
      <c r="FU406" s="695"/>
      <c r="FV406" s="695"/>
      <c r="FW406" s="695"/>
      <c r="FX406" s="695"/>
      <c r="FY406" s="695"/>
      <c r="FZ406" s="695"/>
      <c r="GA406" s="695"/>
      <c r="GB406" s="695"/>
      <c r="GC406" s="695"/>
      <c r="GD406" s="695"/>
      <c r="GE406" s="695"/>
      <c r="GF406" s="695"/>
      <c r="GG406" s="695"/>
      <c r="GH406" s="695"/>
      <c r="GI406" s="695"/>
      <c r="GJ406" s="695"/>
      <c r="GK406" s="695"/>
      <c r="GL406" s="695"/>
      <c r="GM406" s="695"/>
      <c r="GN406" s="695"/>
    </row>
    <row r="407" spans="1:196" s="35" customFormat="1" ht="14.4">
      <c r="A407" s="695"/>
      <c r="B407" s="695"/>
      <c r="C407" s="693"/>
      <c r="D407" s="693"/>
      <c r="E407" s="693"/>
      <c r="F407" s="699"/>
      <c r="G407" s="695"/>
      <c r="H407" s="695"/>
      <c r="I407" s="695"/>
      <c r="J407" s="695"/>
      <c r="S407" s="695"/>
      <c r="T407" s="695"/>
      <c r="U407" s="695"/>
      <c r="V407" s="695"/>
      <c r="W407" s="695"/>
      <c r="X407" s="695"/>
      <c r="Y407" s="695"/>
      <c r="Z407" s="695"/>
      <c r="AA407" s="695"/>
      <c r="AB407" s="695"/>
      <c r="AC407" s="695"/>
      <c r="AD407" s="695"/>
      <c r="AE407" s="695"/>
      <c r="AF407" s="695"/>
      <c r="AG407" s="695"/>
      <c r="AH407" s="695"/>
      <c r="AI407" s="695"/>
      <c r="AJ407" s="695"/>
      <c r="AK407" s="695"/>
      <c r="AL407" s="695"/>
      <c r="AM407" s="695"/>
      <c r="AN407" s="695"/>
      <c r="AO407" s="695"/>
      <c r="AP407" s="695"/>
      <c r="AQ407" s="695"/>
      <c r="AR407" s="695"/>
      <c r="AS407" s="695"/>
      <c r="AT407" s="695"/>
      <c r="AU407" s="695"/>
      <c r="AV407" s="695"/>
      <c r="AW407" s="695"/>
      <c r="AX407" s="695"/>
      <c r="AY407" s="695"/>
      <c r="AZ407" s="695"/>
      <c r="BA407" s="695"/>
      <c r="BB407" s="695"/>
      <c r="BC407" s="695"/>
      <c r="BD407" s="695"/>
      <c r="BE407" s="695"/>
      <c r="BF407" s="695"/>
      <c r="BG407" s="695"/>
      <c r="BH407" s="695"/>
      <c r="BI407" s="695"/>
      <c r="BJ407" s="695"/>
      <c r="BK407" s="695"/>
      <c r="BL407" s="695"/>
      <c r="BM407" s="695"/>
      <c r="BN407" s="695"/>
      <c r="BO407" s="695"/>
      <c r="BP407" s="695"/>
      <c r="BQ407" s="695"/>
      <c r="BR407" s="695"/>
      <c r="BS407" s="695"/>
      <c r="BT407" s="695"/>
      <c r="BU407" s="695"/>
      <c r="BV407" s="695"/>
      <c r="BW407" s="695"/>
      <c r="BX407" s="695"/>
      <c r="BY407" s="695"/>
      <c r="BZ407" s="695"/>
      <c r="CA407" s="695"/>
      <c r="CB407" s="695"/>
      <c r="CC407" s="695"/>
      <c r="CD407" s="695"/>
      <c r="CE407" s="695"/>
      <c r="CF407" s="695"/>
      <c r="CG407" s="695"/>
      <c r="CH407" s="695"/>
      <c r="CI407" s="695"/>
      <c r="CJ407" s="695"/>
      <c r="CK407" s="695"/>
      <c r="CL407" s="695"/>
      <c r="CM407" s="695"/>
      <c r="CN407" s="695"/>
      <c r="CO407" s="695"/>
      <c r="CP407" s="695"/>
      <c r="CQ407" s="695"/>
      <c r="CR407" s="695"/>
      <c r="CS407" s="695"/>
      <c r="CT407" s="695"/>
      <c r="CU407" s="695"/>
      <c r="CV407" s="695"/>
      <c r="CW407" s="695"/>
      <c r="CX407" s="695"/>
      <c r="CY407" s="695"/>
      <c r="CZ407" s="695"/>
      <c r="DA407" s="695"/>
      <c r="DB407" s="695"/>
      <c r="DC407" s="695"/>
      <c r="DD407" s="695"/>
      <c r="DE407" s="695"/>
      <c r="DF407" s="695"/>
      <c r="DG407" s="695"/>
      <c r="DH407" s="695"/>
      <c r="DI407" s="695"/>
      <c r="DJ407" s="695"/>
      <c r="DK407" s="695"/>
      <c r="DL407" s="695"/>
      <c r="DM407" s="695"/>
      <c r="DN407" s="695"/>
      <c r="DO407" s="695"/>
      <c r="DP407" s="695"/>
      <c r="DQ407" s="695"/>
      <c r="DR407" s="695"/>
      <c r="DS407" s="695"/>
      <c r="DT407" s="695"/>
      <c r="DU407" s="695"/>
      <c r="DV407" s="695"/>
      <c r="DW407" s="695"/>
      <c r="DX407" s="695"/>
      <c r="DY407" s="695"/>
      <c r="DZ407" s="695"/>
      <c r="EA407" s="695"/>
      <c r="EB407" s="695"/>
      <c r="EC407" s="695"/>
      <c r="ED407" s="695"/>
      <c r="EE407" s="695"/>
      <c r="EF407" s="695"/>
      <c r="EG407" s="695"/>
      <c r="EH407" s="695"/>
      <c r="EI407" s="695"/>
      <c r="EJ407" s="695"/>
      <c r="EK407" s="695"/>
      <c r="EL407" s="695"/>
      <c r="EM407" s="695"/>
      <c r="EN407" s="695"/>
      <c r="EO407" s="695"/>
      <c r="EP407" s="695"/>
      <c r="EQ407" s="695"/>
      <c r="ER407" s="695"/>
      <c r="ES407" s="695"/>
      <c r="ET407" s="695"/>
      <c r="EU407" s="695"/>
      <c r="EV407" s="695"/>
      <c r="EW407" s="695"/>
      <c r="EX407" s="695"/>
      <c r="EY407" s="695"/>
      <c r="EZ407" s="695"/>
      <c r="FA407" s="695"/>
      <c r="FB407" s="695"/>
      <c r="FC407" s="695"/>
      <c r="FD407" s="695"/>
      <c r="FE407" s="695"/>
      <c r="FF407" s="695"/>
      <c r="FG407" s="695"/>
      <c r="FH407" s="695"/>
      <c r="FI407" s="695"/>
      <c r="FJ407" s="695"/>
      <c r="FK407" s="695"/>
      <c r="FL407" s="695"/>
      <c r="FM407" s="695"/>
      <c r="FN407" s="695"/>
      <c r="FO407" s="695"/>
      <c r="FP407" s="695"/>
      <c r="FQ407" s="695"/>
      <c r="FR407" s="695"/>
      <c r="FS407" s="695"/>
      <c r="FT407" s="695"/>
      <c r="FU407" s="695"/>
      <c r="FV407" s="695"/>
      <c r="FW407" s="695"/>
      <c r="FX407" s="695"/>
      <c r="FY407" s="695"/>
      <c r="FZ407" s="695"/>
      <c r="GA407" s="695"/>
      <c r="GB407" s="695"/>
      <c r="GC407" s="695"/>
      <c r="GD407" s="695"/>
      <c r="GE407" s="695"/>
      <c r="GF407" s="695"/>
      <c r="GG407" s="695"/>
      <c r="GH407" s="695"/>
      <c r="GI407" s="695"/>
      <c r="GJ407" s="695"/>
      <c r="GK407" s="695"/>
      <c r="GL407" s="695"/>
      <c r="GM407" s="695"/>
      <c r="GN407" s="695"/>
    </row>
    <row r="408" spans="1:196" s="35" customFormat="1" ht="14.4">
      <c r="A408" s="695"/>
      <c r="B408" s="695"/>
      <c r="C408" s="693"/>
      <c r="D408" s="693"/>
      <c r="E408" s="693"/>
      <c r="F408" s="699"/>
      <c r="G408" s="695"/>
      <c r="H408" s="695"/>
      <c r="I408" s="695"/>
      <c r="J408" s="695"/>
      <c r="S408" s="695"/>
      <c r="T408" s="695"/>
      <c r="U408" s="695"/>
      <c r="V408" s="695"/>
      <c r="W408" s="695"/>
      <c r="X408" s="695"/>
      <c r="Y408" s="695"/>
      <c r="Z408" s="695"/>
      <c r="AA408" s="695"/>
      <c r="AB408" s="695"/>
      <c r="AC408" s="695"/>
      <c r="AD408" s="695"/>
      <c r="AE408" s="695"/>
      <c r="AF408" s="695"/>
      <c r="AG408" s="695"/>
      <c r="AH408" s="695"/>
      <c r="AI408" s="695"/>
      <c r="AJ408" s="695"/>
      <c r="AK408" s="695"/>
      <c r="AL408" s="695"/>
      <c r="AM408" s="695"/>
      <c r="AN408" s="695"/>
      <c r="AO408" s="695"/>
      <c r="AP408" s="695"/>
      <c r="AQ408" s="695"/>
      <c r="AR408" s="695"/>
      <c r="AS408" s="695"/>
      <c r="AT408" s="695"/>
      <c r="AU408" s="695"/>
      <c r="AV408" s="695"/>
      <c r="AW408" s="695"/>
      <c r="AX408" s="695"/>
      <c r="AY408" s="695"/>
      <c r="AZ408" s="695"/>
      <c r="BA408" s="695"/>
      <c r="BB408" s="695"/>
      <c r="BC408" s="695"/>
      <c r="BD408" s="695"/>
      <c r="BE408" s="695"/>
      <c r="BF408" s="695"/>
      <c r="BG408" s="695"/>
      <c r="BH408" s="695"/>
      <c r="BI408" s="695"/>
      <c r="BJ408" s="695"/>
      <c r="BK408" s="695"/>
      <c r="BL408" s="695"/>
      <c r="BM408" s="695"/>
      <c r="BN408" s="695"/>
      <c r="BO408" s="695"/>
      <c r="BP408" s="695"/>
      <c r="BQ408" s="695"/>
      <c r="BR408" s="695"/>
      <c r="BS408" s="695"/>
      <c r="BT408" s="695"/>
      <c r="BU408" s="695"/>
      <c r="BV408" s="695"/>
      <c r="BW408" s="695"/>
      <c r="BX408" s="695"/>
      <c r="BY408" s="695"/>
      <c r="BZ408" s="695"/>
      <c r="CA408" s="695"/>
      <c r="CB408" s="695"/>
      <c r="CC408" s="695"/>
      <c r="CD408" s="695"/>
      <c r="CE408" s="695"/>
      <c r="CF408" s="695"/>
      <c r="CG408" s="695"/>
      <c r="CH408" s="695"/>
      <c r="CI408" s="695"/>
      <c r="CJ408" s="695"/>
      <c r="CK408" s="695"/>
      <c r="CL408" s="695"/>
      <c r="CM408" s="695"/>
      <c r="CN408" s="695"/>
      <c r="CO408" s="695"/>
      <c r="CP408" s="695"/>
      <c r="CQ408" s="695"/>
      <c r="CR408" s="695"/>
      <c r="CS408" s="695"/>
      <c r="CT408" s="695"/>
      <c r="CU408" s="695"/>
      <c r="CV408" s="695"/>
      <c r="CW408" s="695"/>
      <c r="CX408" s="695"/>
      <c r="CY408" s="695"/>
      <c r="CZ408" s="695"/>
      <c r="DA408" s="695"/>
      <c r="DB408" s="695"/>
      <c r="DC408" s="695"/>
      <c r="DD408" s="695"/>
      <c r="DE408" s="695"/>
      <c r="DF408" s="695"/>
      <c r="DG408" s="695"/>
      <c r="DH408" s="695"/>
      <c r="DI408" s="695"/>
      <c r="DJ408" s="695"/>
      <c r="DK408" s="695"/>
      <c r="DL408" s="695"/>
      <c r="DM408" s="695"/>
      <c r="DN408" s="695"/>
      <c r="DO408" s="695"/>
      <c r="DP408" s="695"/>
      <c r="DQ408" s="695"/>
      <c r="DR408" s="695"/>
      <c r="DS408" s="695"/>
      <c r="DT408" s="695"/>
      <c r="DU408" s="695"/>
      <c r="DV408" s="695"/>
      <c r="DW408" s="695"/>
      <c r="DX408" s="695"/>
      <c r="DY408" s="695"/>
      <c r="DZ408" s="695"/>
      <c r="EA408" s="695"/>
      <c r="EB408" s="695"/>
      <c r="EC408" s="695"/>
      <c r="ED408" s="695"/>
      <c r="EE408" s="695"/>
      <c r="EF408" s="695"/>
      <c r="EG408" s="695"/>
      <c r="EH408" s="695"/>
      <c r="EI408" s="695"/>
      <c r="EJ408" s="695"/>
      <c r="EK408" s="695"/>
      <c r="EL408" s="695"/>
      <c r="EM408" s="695"/>
      <c r="EN408" s="695"/>
      <c r="EO408" s="695"/>
      <c r="EP408" s="695"/>
      <c r="EQ408" s="695"/>
      <c r="ER408" s="695"/>
      <c r="ES408" s="695"/>
      <c r="ET408" s="695"/>
      <c r="EU408" s="695"/>
      <c r="EV408" s="695"/>
      <c r="EW408" s="695"/>
      <c r="EX408" s="695"/>
      <c r="EY408" s="695"/>
      <c r="EZ408" s="695"/>
      <c r="FA408" s="695"/>
      <c r="FB408" s="695"/>
      <c r="FC408" s="695"/>
      <c r="FD408" s="695"/>
      <c r="FE408" s="695"/>
      <c r="FF408" s="695"/>
      <c r="FG408" s="695"/>
      <c r="FH408" s="695"/>
      <c r="FI408" s="695"/>
      <c r="FJ408" s="695"/>
      <c r="FK408" s="695"/>
      <c r="FL408" s="695"/>
      <c r="FM408" s="695"/>
      <c r="FN408" s="695"/>
      <c r="FO408" s="695"/>
      <c r="FP408" s="695"/>
      <c r="FQ408" s="695"/>
      <c r="FR408" s="695"/>
      <c r="FS408" s="695"/>
      <c r="FT408" s="695"/>
      <c r="FU408" s="695"/>
      <c r="FV408" s="695"/>
      <c r="FW408" s="695"/>
      <c r="FX408" s="695"/>
      <c r="FY408" s="695"/>
      <c r="FZ408" s="695"/>
      <c r="GA408" s="695"/>
      <c r="GB408" s="695"/>
      <c r="GC408" s="695"/>
      <c r="GD408" s="695"/>
      <c r="GE408" s="695"/>
      <c r="GF408" s="695"/>
      <c r="GG408" s="695"/>
      <c r="GH408" s="695"/>
      <c r="GI408" s="695"/>
      <c r="GJ408" s="695"/>
      <c r="GK408" s="695"/>
      <c r="GL408" s="695"/>
      <c r="GM408" s="695"/>
      <c r="GN408" s="695"/>
    </row>
    <row r="409" spans="1:196" s="35" customFormat="1" ht="14.4">
      <c r="A409" s="695"/>
      <c r="B409" s="695"/>
      <c r="C409" s="693"/>
      <c r="D409" s="693"/>
      <c r="E409" s="693"/>
      <c r="F409" s="699"/>
      <c r="G409" s="695"/>
      <c r="H409" s="695"/>
      <c r="I409" s="695"/>
      <c r="J409" s="695"/>
      <c r="S409" s="695"/>
      <c r="T409" s="695"/>
      <c r="U409" s="695"/>
      <c r="V409" s="695"/>
      <c r="W409" s="695"/>
      <c r="X409" s="695"/>
      <c r="Y409" s="695"/>
      <c r="Z409" s="695"/>
      <c r="AA409" s="695"/>
      <c r="AB409" s="695"/>
      <c r="AC409" s="695"/>
      <c r="AD409" s="695"/>
      <c r="AE409" s="695"/>
      <c r="AF409" s="695"/>
      <c r="AG409" s="695"/>
      <c r="AH409" s="695"/>
      <c r="AI409" s="695"/>
      <c r="AJ409" s="695"/>
      <c r="AK409" s="695"/>
      <c r="AL409" s="695"/>
      <c r="AM409" s="695"/>
      <c r="AN409" s="695"/>
      <c r="AO409" s="695"/>
      <c r="AP409" s="695"/>
      <c r="AQ409" s="695"/>
      <c r="AR409" s="695"/>
      <c r="AS409" s="695"/>
      <c r="AT409" s="695"/>
      <c r="AU409" s="695"/>
      <c r="AV409" s="695"/>
      <c r="AW409" s="695"/>
      <c r="AX409" s="695"/>
      <c r="AY409" s="695"/>
      <c r="AZ409" s="695"/>
      <c r="BA409" s="695"/>
      <c r="BB409" s="695"/>
      <c r="BC409" s="695"/>
      <c r="BD409" s="695"/>
      <c r="BE409" s="695"/>
      <c r="BF409" s="695"/>
      <c r="BG409" s="695"/>
      <c r="BH409" s="695"/>
      <c r="BI409" s="695"/>
      <c r="BJ409" s="695"/>
      <c r="BK409" s="695"/>
      <c r="BL409" s="695"/>
      <c r="BM409" s="695"/>
      <c r="BN409" s="695"/>
      <c r="BO409" s="695"/>
      <c r="BP409" s="695"/>
      <c r="BQ409" s="695"/>
      <c r="BR409" s="695"/>
      <c r="BS409" s="695"/>
      <c r="BT409" s="695"/>
      <c r="BU409" s="695"/>
      <c r="BV409" s="695"/>
      <c r="BW409" s="695"/>
      <c r="BX409" s="695"/>
      <c r="BY409" s="695"/>
      <c r="BZ409" s="695"/>
      <c r="CA409" s="695"/>
      <c r="CB409" s="695"/>
      <c r="CC409" s="695"/>
      <c r="CD409" s="695"/>
      <c r="CE409" s="695"/>
      <c r="CF409" s="695"/>
      <c r="CG409" s="695"/>
      <c r="CH409" s="695"/>
      <c r="CI409" s="695"/>
      <c r="CJ409" s="695"/>
      <c r="CK409" s="695"/>
      <c r="CL409" s="695"/>
      <c r="CM409" s="695"/>
      <c r="CN409" s="695"/>
      <c r="CO409" s="695"/>
      <c r="CP409" s="695"/>
      <c r="CQ409" s="695"/>
      <c r="CR409" s="695"/>
      <c r="CS409" s="695"/>
      <c r="CT409" s="695"/>
      <c r="CU409" s="695"/>
      <c r="CV409" s="695"/>
      <c r="CW409" s="695"/>
      <c r="CX409" s="695"/>
      <c r="CY409" s="695"/>
      <c r="CZ409" s="695"/>
      <c r="DA409" s="695"/>
      <c r="DB409" s="695"/>
      <c r="DC409" s="695"/>
      <c r="DD409" s="695"/>
      <c r="DE409" s="695"/>
      <c r="DF409" s="695"/>
      <c r="DG409" s="695"/>
      <c r="DH409" s="695"/>
      <c r="DI409" s="695"/>
      <c r="DJ409" s="695"/>
      <c r="DK409" s="695"/>
      <c r="DL409" s="695"/>
      <c r="DM409" s="695"/>
      <c r="DN409" s="695"/>
      <c r="DO409" s="695"/>
      <c r="DP409" s="695"/>
      <c r="DQ409" s="695"/>
      <c r="DR409" s="695"/>
      <c r="DS409" s="695"/>
      <c r="DT409" s="695"/>
      <c r="DU409" s="695"/>
      <c r="DV409" s="695"/>
      <c r="DW409" s="695"/>
      <c r="DX409" s="695"/>
      <c r="DY409" s="695"/>
      <c r="DZ409" s="695"/>
      <c r="EA409" s="695"/>
      <c r="EB409" s="695"/>
      <c r="EC409" s="695"/>
      <c r="ED409" s="695"/>
      <c r="EE409" s="695"/>
      <c r="EF409" s="695"/>
      <c r="EG409" s="695"/>
      <c r="EH409" s="695"/>
      <c r="EI409" s="695"/>
      <c r="EJ409" s="695"/>
      <c r="EK409" s="695"/>
      <c r="EL409" s="695"/>
      <c r="EM409" s="695"/>
      <c r="EN409" s="695"/>
      <c r="EO409" s="695"/>
      <c r="EP409" s="695"/>
      <c r="EQ409" s="695"/>
      <c r="ER409" s="695"/>
      <c r="ES409" s="695"/>
      <c r="ET409" s="695"/>
      <c r="EU409" s="695"/>
      <c r="EV409" s="695"/>
      <c r="EW409" s="695"/>
      <c r="EX409" s="695"/>
      <c r="EY409" s="695"/>
      <c r="EZ409" s="695"/>
      <c r="FA409" s="695"/>
      <c r="FB409" s="695"/>
      <c r="FC409" s="695"/>
      <c r="FD409" s="695"/>
      <c r="FE409" s="695"/>
      <c r="FF409" s="695"/>
      <c r="FG409" s="695"/>
      <c r="FH409" s="695"/>
      <c r="FI409" s="695"/>
      <c r="FJ409" s="695"/>
      <c r="FK409" s="695"/>
      <c r="FL409" s="695"/>
      <c r="FM409" s="695"/>
      <c r="FN409" s="695"/>
      <c r="FO409" s="695"/>
      <c r="FP409" s="695"/>
      <c r="FQ409" s="695"/>
      <c r="FR409" s="695"/>
      <c r="FS409" s="695"/>
      <c r="FT409" s="695"/>
      <c r="FU409" s="695"/>
      <c r="FV409" s="695"/>
      <c r="FW409" s="695"/>
      <c r="FX409" s="695"/>
      <c r="FY409" s="695"/>
      <c r="FZ409" s="695"/>
      <c r="GA409" s="695"/>
      <c r="GB409" s="695"/>
      <c r="GC409" s="695"/>
      <c r="GD409" s="695"/>
      <c r="GE409" s="695"/>
      <c r="GF409" s="695"/>
      <c r="GG409" s="695"/>
      <c r="GH409" s="695"/>
      <c r="GI409" s="695"/>
      <c r="GJ409" s="695"/>
      <c r="GK409" s="695"/>
      <c r="GL409" s="695"/>
      <c r="GM409" s="695"/>
      <c r="GN409" s="695"/>
    </row>
    <row r="410" spans="1:196" s="35" customFormat="1" ht="14.4">
      <c r="A410" s="695"/>
      <c r="B410" s="695"/>
      <c r="C410" s="693"/>
      <c r="D410" s="693"/>
      <c r="E410" s="693"/>
      <c r="F410" s="699"/>
      <c r="G410" s="695"/>
      <c r="H410" s="695"/>
      <c r="I410" s="695"/>
      <c r="J410" s="695"/>
      <c r="S410" s="695"/>
      <c r="T410" s="695"/>
      <c r="U410" s="695"/>
      <c r="V410" s="695"/>
      <c r="W410" s="695"/>
      <c r="X410" s="695"/>
      <c r="Y410" s="695"/>
      <c r="Z410" s="695"/>
      <c r="AA410" s="695"/>
      <c r="AB410" s="695"/>
      <c r="AC410" s="695"/>
      <c r="AD410" s="695"/>
      <c r="AE410" s="695"/>
      <c r="AF410" s="695"/>
      <c r="AG410" s="695"/>
      <c r="AH410" s="695"/>
      <c r="AI410" s="695"/>
      <c r="AJ410" s="695"/>
      <c r="AK410" s="695"/>
      <c r="AL410" s="695"/>
      <c r="AM410" s="695"/>
      <c r="AN410" s="695"/>
      <c r="AO410" s="695"/>
      <c r="AP410" s="695"/>
      <c r="AQ410" s="695"/>
      <c r="AR410" s="695"/>
      <c r="AS410" s="695"/>
      <c r="AT410" s="695"/>
      <c r="AU410" s="695"/>
      <c r="AV410" s="695"/>
      <c r="AW410" s="695"/>
      <c r="AX410" s="695"/>
      <c r="AY410" s="695"/>
      <c r="AZ410" s="695"/>
      <c r="BA410" s="695"/>
      <c r="BB410" s="695"/>
      <c r="BC410" s="695"/>
      <c r="BD410" s="695"/>
      <c r="BE410" s="695"/>
      <c r="BF410" s="695"/>
      <c r="BG410" s="695"/>
      <c r="BH410" s="695"/>
      <c r="BI410" s="695"/>
      <c r="BJ410" s="695"/>
      <c r="BK410" s="695"/>
      <c r="BL410" s="695"/>
      <c r="BM410" s="695"/>
      <c r="BN410" s="695"/>
      <c r="BO410" s="695"/>
      <c r="BP410" s="695"/>
      <c r="BQ410" s="695"/>
      <c r="BR410" s="695"/>
      <c r="BS410" s="695"/>
      <c r="BT410" s="695"/>
      <c r="BU410" s="695"/>
      <c r="BV410" s="695"/>
      <c r="BW410" s="695"/>
      <c r="BX410" s="695"/>
      <c r="BY410" s="695"/>
      <c r="BZ410" s="695"/>
      <c r="CA410" s="695"/>
      <c r="CB410" s="695"/>
      <c r="CC410" s="695"/>
      <c r="CD410" s="695"/>
      <c r="CE410" s="695"/>
      <c r="CF410" s="695"/>
      <c r="CG410" s="695"/>
      <c r="CH410" s="695"/>
      <c r="CI410" s="695"/>
      <c r="CJ410" s="695"/>
      <c r="CK410" s="695"/>
      <c r="CL410" s="695"/>
      <c r="CM410" s="695"/>
      <c r="CN410" s="695"/>
      <c r="CO410" s="695"/>
      <c r="CP410" s="695"/>
      <c r="CQ410" s="695"/>
      <c r="CR410" s="695"/>
      <c r="CS410" s="695"/>
      <c r="CT410" s="695"/>
      <c r="CU410" s="695"/>
      <c r="CV410" s="695"/>
      <c r="CW410" s="695"/>
      <c r="CX410" s="695"/>
      <c r="CY410" s="695"/>
      <c r="CZ410" s="695"/>
      <c r="DA410" s="695"/>
      <c r="DB410" s="695"/>
      <c r="DC410" s="695"/>
      <c r="DD410" s="695"/>
      <c r="DE410" s="695"/>
      <c r="DF410" s="695"/>
      <c r="DG410" s="695"/>
      <c r="DH410" s="695"/>
      <c r="DI410" s="695"/>
      <c r="DJ410" s="695"/>
      <c r="DK410" s="695"/>
      <c r="DL410" s="695"/>
      <c r="DM410" s="695"/>
      <c r="DN410" s="695"/>
      <c r="DO410" s="695"/>
      <c r="DP410" s="695"/>
      <c r="DQ410" s="695"/>
      <c r="DR410" s="695"/>
      <c r="DS410" s="695"/>
      <c r="DT410" s="695"/>
      <c r="DU410" s="695"/>
      <c r="DV410" s="695"/>
      <c r="DW410" s="695"/>
      <c r="DX410" s="695"/>
      <c r="DY410" s="695"/>
      <c r="DZ410" s="695"/>
      <c r="EA410" s="695"/>
      <c r="EB410" s="695"/>
      <c r="EC410" s="695"/>
      <c r="ED410" s="695"/>
      <c r="EE410" s="695"/>
      <c r="EF410" s="695"/>
      <c r="EG410" s="695"/>
      <c r="EH410" s="695"/>
      <c r="EI410" s="695"/>
      <c r="EJ410" s="695"/>
      <c r="EK410" s="695"/>
      <c r="EL410" s="695"/>
      <c r="EM410" s="695"/>
      <c r="EN410" s="695"/>
      <c r="EO410" s="695"/>
      <c r="EP410" s="695"/>
      <c r="EQ410" s="695"/>
      <c r="ER410" s="695"/>
      <c r="ES410" s="695"/>
      <c r="ET410" s="695"/>
      <c r="EU410" s="695"/>
      <c r="EV410" s="695"/>
      <c r="EW410" s="695"/>
      <c r="EX410" s="695"/>
      <c r="EY410" s="695"/>
      <c r="EZ410" s="695"/>
      <c r="FA410" s="695"/>
      <c r="FB410" s="695"/>
      <c r="FC410" s="695"/>
      <c r="FD410" s="695"/>
      <c r="FE410" s="695"/>
      <c r="FF410" s="695"/>
      <c r="FG410" s="695"/>
      <c r="FH410" s="695"/>
      <c r="FI410" s="695"/>
      <c r="FJ410" s="695"/>
      <c r="FK410" s="695"/>
      <c r="FL410" s="695"/>
      <c r="FM410" s="695"/>
      <c r="FN410" s="695"/>
      <c r="FO410" s="695"/>
      <c r="FP410" s="695"/>
      <c r="FQ410" s="695"/>
      <c r="FR410" s="695"/>
      <c r="FS410" s="695"/>
      <c r="FT410" s="695"/>
      <c r="FU410" s="695"/>
      <c r="FV410" s="695"/>
      <c r="FW410" s="695"/>
      <c r="FX410" s="695"/>
      <c r="FY410" s="695"/>
      <c r="FZ410" s="695"/>
      <c r="GA410" s="695"/>
      <c r="GB410" s="695"/>
      <c r="GC410" s="695"/>
      <c r="GD410" s="695"/>
      <c r="GE410" s="695"/>
      <c r="GF410" s="695"/>
      <c r="GG410" s="695"/>
      <c r="GH410" s="695"/>
      <c r="GI410" s="695"/>
      <c r="GJ410" s="695"/>
      <c r="GK410" s="695"/>
      <c r="GL410" s="695"/>
      <c r="GM410" s="695"/>
      <c r="GN410" s="695"/>
    </row>
    <row r="411" spans="1:196" s="35" customFormat="1" ht="14.4">
      <c r="A411" s="695"/>
      <c r="B411" s="695"/>
      <c r="C411" s="693"/>
      <c r="D411" s="693"/>
      <c r="E411" s="693"/>
      <c r="F411" s="699"/>
      <c r="G411" s="695"/>
      <c r="H411" s="695"/>
      <c r="I411" s="695"/>
      <c r="J411" s="695"/>
      <c r="S411" s="695"/>
      <c r="T411" s="695"/>
      <c r="U411" s="695"/>
      <c r="V411" s="695"/>
      <c r="W411" s="695"/>
      <c r="X411" s="695"/>
      <c r="Y411" s="695"/>
      <c r="Z411" s="695"/>
      <c r="AA411" s="695"/>
      <c r="AB411" s="695"/>
      <c r="AC411" s="695"/>
      <c r="AD411" s="695"/>
      <c r="AE411" s="695"/>
      <c r="AF411" s="695"/>
      <c r="AG411" s="695"/>
      <c r="AH411" s="695"/>
      <c r="AI411" s="695"/>
      <c r="AJ411" s="695"/>
      <c r="AK411" s="695"/>
      <c r="AL411" s="695"/>
      <c r="AM411" s="695"/>
      <c r="AN411" s="695"/>
      <c r="AO411" s="695"/>
      <c r="AP411" s="695"/>
      <c r="AQ411" s="695"/>
      <c r="AR411" s="695"/>
      <c r="AS411" s="695"/>
      <c r="AT411" s="695"/>
      <c r="AU411" s="695"/>
      <c r="AV411" s="695"/>
      <c r="AW411" s="695"/>
      <c r="AX411" s="695"/>
      <c r="AY411" s="695"/>
      <c r="AZ411" s="695"/>
      <c r="BA411" s="695"/>
      <c r="BB411" s="695"/>
      <c r="BC411" s="695"/>
      <c r="BD411" s="695"/>
      <c r="BE411" s="695"/>
      <c r="BF411" s="695"/>
      <c r="BG411" s="695"/>
      <c r="BH411" s="695"/>
      <c r="BI411" s="695"/>
      <c r="BJ411" s="695"/>
      <c r="BK411" s="695"/>
      <c r="BL411" s="695"/>
      <c r="BM411" s="695"/>
      <c r="BN411" s="695"/>
      <c r="BO411" s="695"/>
      <c r="BP411" s="695"/>
      <c r="BQ411" s="695"/>
      <c r="BR411" s="695"/>
      <c r="BS411" s="695"/>
      <c r="BT411" s="695"/>
      <c r="BU411" s="695"/>
      <c r="BV411" s="695"/>
      <c r="BW411" s="695"/>
      <c r="BX411" s="695"/>
      <c r="BY411" s="695"/>
      <c r="BZ411" s="695"/>
      <c r="CA411" s="695"/>
      <c r="CB411" s="695"/>
      <c r="CC411" s="695"/>
      <c r="CD411" s="695"/>
      <c r="CE411" s="695"/>
      <c r="CF411" s="695"/>
      <c r="CG411" s="695"/>
      <c r="CH411" s="695"/>
      <c r="CI411" s="695"/>
      <c r="CJ411" s="695"/>
      <c r="CK411" s="695"/>
      <c r="CL411" s="695"/>
      <c r="CM411" s="695"/>
      <c r="CN411" s="695"/>
      <c r="CO411" s="695"/>
      <c r="CP411" s="695"/>
      <c r="CQ411" s="695"/>
      <c r="CR411" s="695"/>
      <c r="CS411" s="695"/>
      <c r="CT411" s="695"/>
      <c r="CU411" s="695"/>
      <c r="CV411" s="695"/>
      <c r="CW411" s="695"/>
      <c r="CX411" s="695"/>
      <c r="CY411" s="695"/>
      <c r="CZ411" s="695"/>
      <c r="DA411" s="695"/>
      <c r="DB411" s="695"/>
      <c r="DC411" s="695"/>
      <c r="DD411" s="695"/>
      <c r="DE411" s="695"/>
      <c r="DF411" s="695"/>
      <c r="DG411" s="695"/>
      <c r="DH411" s="695"/>
      <c r="DI411" s="695"/>
      <c r="DJ411" s="695"/>
      <c r="DK411" s="695"/>
      <c r="DL411" s="695"/>
      <c r="DM411" s="695"/>
      <c r="DN411" s="695"/>
      <c r="DO411" s="695"/>
      <c r="DP411" s="695"/>
      <c r="DQ411" s="695"/>
      <c r="DR411" s="695"/>
      <c r="DS411" s="695"/>
      <c r="DT411" s="695"/>
      <c r="DU411" s="695"/>
      <c r="DV411" s="695"/>
      <c r="DW411" s="695"/>
      <c r="DX411" s="695"/>
      <c r="DY411" s="695"/>
      <c r="DZ411" s="695"/>
      <c r="EA411" s="695"/>
      <c r="EB411" s="695"/>
      <c r="EC411" s="695"/>
      <c r="ED411" s="695"/>
      <c r="EE411" s="695"/>
      <c r="EF411" s="695"/>
      <c r="EG411" s="695"/>
      <c r="EH411" s="695"/>
      <c r="EI411" s="695"/>
      <c r="EJ411" s="695"/>
      <c r="EK411" s="695"/>
      <c r="EL411" s="695"/>
      <c r="EM411" s="695"/>
      <c r="EN411" s="695"/>
      <c r="EO411" s="695"/>
      <c r="EP411" s="695"/>
      <c r="EQ411" s="695"/>
      <c r="ER411" s="695"/>
      <c r="ES411" s="695"/>
      <c r="ET411" s="695"/>
      <c r="EU411" s="695"/>
      <c r="EV411" s="695"/>
      <c r="EW411" s="695"/>
      <c r="EX411" s="695"/>
      <c r="EY411" s="695"/>
      <c r="EZ411" s="695"/>
      <c r="FA411" s="695"/>
      <c r="FB411" s="695"/>
      <c r="FC411" s="695"/>
      <c r="FD411" s="695"/>
      <c r="FE411" s="695"/>
      <c r="FF411" s="695"/>
      <c r="FG411" s="695"/>
      <c r="FH411" s="695"/>
      <c r="FI411" s="695"/>
      <c r="FJ411" s="695"/>
      <c r="FK411" s="695"/>
      <c r="FL411" s="695"/>
      <c r="FM411" s="695"/>
      <c r="FN411" s="695"/>
      <c r="FO411" s="695"/>
      <c r="FP411" s="695"/>
      <c r="FQ411" s="695"/>
      <c r="FR411" s="695"/>
      <c r="FS411" s="695"/>
      <c r="FT411" s="695"/>
      <c r="FU411" s="695"/>
      <c r="FV411" s="695"/>
      <c r="FW411" s="695"/>
      <c r="FX411" s="695"/>
      <c r="FY411" s="695"/>
      <c r="FZ411" s="695"/>
      <c r="GA411" s="695"/>
      <c r="GB411" s="695"/>
      <c r="GC411" s="695"/>
      <c r="GD411" s="695"/>
      <c r="GE411" s="695"/>
      <c r="GF411" s="695"/>
      <c r="GG411" s="695"/>
      <c r="GH411" s="695"/>
      <c r="GI411" s="695"/>
      <c r="GJ411" s="695"/>
      <c r="GK411" s="695"/>
      <c r="GL411" s="695"/>
      <c r="GM411" s="695"/>
      <c r="GN411" s="695"/>
    </row>
    <row r="412" spans="1:196" s="35" customFormat="1" ht="14.4">
      <c r="A412" s="695"/>
      <c r="B412" s="695"/>
      <c r="C412" s="693"/>
      <c r="D412" s="693"/>
      <c r="E412" s="693"/>
      <c r="F412" s="699"/>
      <c r="G412" s="695"/>
      <c r="H412" s="695"/>
      <c r="I412" s="695"/>
      <c r="J412" s="695"/>
      <c r="S412" s="695"/>
      <c r="T412" s="695"/>
      <c r="U412" s="695"/>
      <c r="V412" s="695"/>
      <c r="W412" s="695"/>
      <c r="X412" s="695"/>
      <c r="Y412" s="695"/>
      <c r="Z412" s="695"/>
      <c r="AA412" s="695"/>
      <c r="AB412" s="695"/>
      <c r="AC412" s="695"/>
      <c r="AD412" s="695"/>
      <c r="AE412" s="695"/>
      <c r="AF412" s="695"/>
      <c r="AG412" s="695"/>
      <c r="AH412" s="695"/>
      <c r="AI412" s="695"/>
      <c r="AJ412" s="695"/>
      <c r="AK412" s="695"/>
      <c r="AL412" s="695"/>
      <c r="AM412" s="695"/>
      <c r="AN412" s="695"/>
      <c r="AO412" s="695"/>
      <c r="AP412" s="695"/>
      <c r="AQ412" s="695"/>
      <c r="AR412" s="695"/>
      <c r="AS412" s="695"/>
      <c r="AT412" s="695"/>
      <c r="AU412" s="695"/>
      <c r="AV412" s="695"/>
      <c r="AW412" s="695"/>
      <c r="AX412" s="695"/>
      <c r="AY412" s="695"/>
      <c r="AZ412" s="695"/>
      <c r="BA412" s="695"/>
      <c r="BB412" s="695"/>
      <c r="BC412" s="695"/>
      <c r="BD412" s="695"/>
      <c r="BE412" s="695"/>
      <c r="BF412" s="695"/>
      <c r="BG412" s="695"/>
      <c r="BH412" s="695"/>
      <c r="BI412" s="695"/>
      <c r="BJ412" s="695"/>
      <c r="BK412" s="695"/>
      <c r="BL412" s="695"/>
      <c r="BM412" s="695"/>
      <c r="BN412" s="695"/>
      <c r="BO412" s="695"/>
      <c r="BP412" s="695"/>
      <c r="BQ412" s="695"/>
      <c r="BR412" s="695"/>
      <c r="BS412" s="695"/>
      <c r="BT412" s="695"/>
      <c r="BU412" s="695"/>
      <c r="BV412" s="695"/>
      <c r="BW412" s="695"/>
      <c r="BX412" s="695"/>
      <c r="BY412" s="695"/>
      <c r="BZ412" s="695"/>
      <c r="CA412" s="695"/>
      <c r="CB412" s="695"/>
      <c r="CC412" s="695"/>
      <c r="CD412" s="695"/>
      <c r="CE412" s="695"/>
      <c r="CF412" s="695"/>
      <c r="CG412" s="695"/>
      <c r="CH412" s="695"/>
      <c r="CI412" s="695"/>
      <c r="CJ412" s="695"/>
      <c r="CK412" s="695"/>
      <c r="CL412" s="695"/>
      <c r="CM412" s="695"/>
      <c r="CN412" s="695"/>
      <c r="CO412" s="695"/>
      <c r="CP412" s="695"/>
      <c r="CQ412" s="695"/>
      <c r="CR412" s="695"/>
      <c r="CS412" s="695"/>
      <c r="CT412" s="695"/>
      <c r="CU412" s="695"/>
      <c r="CV412" s="695"/>
      <c r="CW412" s="695"/>
      <c r="CX412" s="695"/>
      <c r="CY412" s="695"/>
      <c r="CZ412" s="695"/>
      <c r="DA412" s="695"/>
      <c r="DB412" s="695"/>
      <c r="DC412" s="695"/>
      <c r="DD412" s="695"/>
      <c r="DE412" s="695"/>
      <c r="DF412" s="695"/>
      <c r="DG412" s="695"/>
      <c r="DH412" s="695"/>
      <c r="DI412" s="695"/>
      <c r="DJ412" s="695"/>
      <c r="DK412" s="695"/>
      <c r="DL412" s="695"/>
      <c r="DM412" s="695"/>
      <c r="DN412" s="695"/>
      <c r="DO412" s="695"/>
      <c r="DP412" s="695"/>
      <c r="DQ412" s="695"/>
      <c r="DR412" s="695"/>
      <c r="DS412" s="695"/>
      <c r="DT412" s="695"/>
      <c r="DU412" s="695"/>
      <c r="DV412" s="695"/>
      <c r="DW412" s="695"/>
      <c r="DX412" s="695"/>
      <c r="DY412" s="695"/>
      <c r="DZ412" s="695"/>
      <c r="EA412" s="695"/>
      <c r="EB412" s="695"/>
      <c r="EC412" s="695"/>
      <c r="ED412" s="695"/>
      <c r="EE412" s="695"/>
      <c r="EF412" s="695"/>
      <c r="EG412" s="695"/>
      <c r="EH412" s="695"/>
      <c r="EI412" s="695"/>
      <c r="EJ412" s="695"/>
      <c r="EK412" s="695"/>
      <c r="EL412" s="695"/>
      <c r="EM412" s="695"/>
      <c r="EN412" s="695"/>
      <c r="EO412" s="695"/>
      <c r="EP412" s="695"/>
      <c r="EQ412" s="695"/>
      <c r="ER412" s="695"/>
      <c r="ES412" s="695"/>
      <c r="ET412" s="695"/>
      <c r="EU412" s="695"/>
      <c r="EV412" s="695"/>
      <c r="EW412" s="695"/>
      <c r="EX412" s="695"/>
      <c r="EY412" s="695"/>
      <c r="EZ412" s="695"/>
      <c r="FA412" s="695"/>
      <c r="FB412" s="695"/>
      <c r="FC412" s="695"/>
      <c r="FD412" s="695"/>
      <c r="FE412" s="695"/>
      <c r="FF412" s="695"/>
      <c r="FG412" s="695"/>
      <c r="FH412" s="695"/>
      <c r="FI412" s="695"/>
      <c r="FJ412" s="695"/>
      <c r="FK412" s="695"/>
      <c r="FL412" s="695"/>
      <c r="FM412" s="695"/>
      <c r="FN412" s="695"/>
      <c r="FO412" s="695"/>
      <c r="FP412" s="695"/>
      <c r="FQ412" s="695"/>
      <c r="FR412" s="695"/>
      <c r="FS412" s="695"/>
      <c r="FT412" s="695"/>
      <c r="FU412" s="695"/>
      <c r="FV412" s="695"/>
      <c r="FW412" s="695"/>
      <c r="FX412" s="695"/>
      <c r="FY412" s="695"/>
      <c r="FZ412" s="695"/>
      <c r="GA412" s="695"/>
      <c r="GB412" s="695"/>
      <c r="GC412" s="695"/>
      <c r="GD412" s="695"/>
      <c r="GE412" s="695"/>
      <c r="GF412" s="695"/>
      <c r="GG412" s="695"/>
      <c r="GH412" s="695"/>
      <c r="GI412" s="695"/>
      <c r="GJ412" s="695"/>
      <c r="GK412" s="695"/>
      <c r="GL412" s="695"/>
      <c r="GM412" s="695"/>
      <c r="GN412" s="695"/>
    </row>
    <row r="413" spans="1:196" s="35" customFormat="1" ht="14.4">
      <c r="A413" s="695"/>
      <c r="B413" s="695"/>
      <c r="C413" s="693"/>
      <c r="D413" s="693"/>
      <c r="E413" s="693"/>
      <c r="F413" s="699"/>
      <c r="G413" s="695"/>
      <c r="H413" s="695"/>
      <c r="I413" s="695"/>
      <c r="J413" s="695"/>
      <c r="S413" s="695"/>
      <c r="T413" s="695"/>
      <c r="U413" s="695"/>
      <c r="V413" s="695"/>
      <c r="W413" s="695"/>
      <c r="X413" s="695"/>
      <c r="Y413" s="695"/>
      <c r="Z413" s="695"/>
      <c r="AA413" s="695"/>
      <c r="AB413" s="695"/>
      <c r="AC413" s="695"/>
      <c r="AD413" s="695"/>
      <c r="AE413" s="695"/>
      <c r="AF413" s="695"/>
      <c r="AG413" s="695"/>
      <c r="AH413" s="695"/>
      <c r="AI413" s="695"/>
      <c r="AJ413" s="695"/>
      <c r="AK413" s="695"/>
      <c r="AL413" s="695"/>
      <c r="AM413" s="695"/>
      <c r="AN413" s="695"/>
      <c r="AO413" s="695"/>
      <c r="AP413" s="695"/>
      <c r="AQ413" s="695"/>
      <c r="AR413" s="695"/>
      <c r="AS413" s="695"/>
      <c r="AT413" s="695"/>
      <c r="AU413" s="695"/>
      <c r="AV413" s="695"/>
      <c r="AW413" s="695"/>
      <c r="AX413" s="695"/>
      <c r="AY413" s="695"/>
      <c r="AZ413" s="695"/>
      <c r="BA413" s="695"/>
      <c r="BB413" s="695"/>
      <c r="BC413" s="695"/>
      <c r="BD413" s="695"/>
      <c r="BE413" s="695"/>
      <c r="BF413" s="695"/>
      <c r="BG413" s="695"/>
      <c r="BH413" s="695"/>
      <c r="BI413" s="695"/>
      <c r="BJ413" s="695"/>
      <c r="BK413" s="695"/>
      <c r="BL413" s="695"/>
      <c r="BM413" s="695"/>
      <c r="BN413" s="695"/>
      <c r="BO413" s="695"/>
      <c r="BP413" s="695"/>
      <c r="BQ413" s="695"/>
      <c r="BR413" s="695"/>
      <c r="BS413" s="695"/>
      <c r="BT413" s="695"/>
      <c r="BU413" s="695"/>
      <c r="BV413" s="695"/>
      <c r="BW413" s="695"/>
      <c r="BX413" s="695"/>
      <c r="BY413" s="695"/>
      <c r="BZ413" s="695"/>
      <c r="CA413" s="695"/>
      <c r="CB413" s="695"/>
      <c r="CC413" s="695"/>
      <c r="CD413" s="695"/>
      <c r="CE413" s="695"/>
      <c r="CF413" s="695"/>
      <c r="CG413" s="695"/>
      <c r="CH413" s="695"/>
      <c r="CI413" s="695"/>
      <c r="CJ413" s="695"/>
      <c r="CK413" s="695"/>
      <c r="CL413" s="695"/>
      <c r="CM413" s="695"/>
      <c r="CN413" s="695"/>
      <c r="CO413" s="695"/>
      <c r="CP413" s="695"/>
      <c r="CQ413" s="695"/>
      <c r="CR413" s="695"/>
      <c r="CS413" s="695"/>
      <c r="CT413" s="695"/>
      <c r="CU413" s="695"/>
      <c r="CV413" s="695"/>
      <c r="CW413" s="695"/>
      <c r="CX413" s="695"/>
      <c r="CY413" s="695"/>
      <c r="CZ413" s="695"/>
      <c r="DA413" s="695"/>
      <c r="DB413" s="695"/>
      <c r="DC413" s="695"/>
      <c r="DD413" s="695"/>
      <c r="DE413" s="695"/>
      <c r="DF413" s="695"/>
      <c r="DG413" s="695"/>
      <c r="DH413" s="695"/>
      <c r="DI413" s="695"/>
      <c r="DJ413" s="695"/>
      <c r="DK413" s="695"/>
      <c r="DL413" s="695"/>
      <c r="DM413" s="695"/>
      <c r="DN413" s="695"/>
      <c r="DO413" s="695"/>
      <c r="DP413" s="695"/>
      <c r="DQ413" s="695"/>
      <c r="DR413" s="695"/>
      <c r="DS413" s="695"/>
      <c r="DT413" s="695"/>
      <c r="DU413" s="695"/>
      <c r="DV413" s="695"/>
      <c r="DW413" s="695"/>
      <c r="DX413" s="695"/>
      <c r="DY413" s="695"/>
      <c r="DZ413" s="695"/>
      <c r="EA413" s="695"/>
      <c r="EB413" s="695"/>
      <c r="EC413" s="695"/>
      <c r="ED413" s="695"/>
      <c r="EE413" s="695"/>
      <c r="EF413" s="695"/>
      <c r="EG413" s="695"/>
      <c r="EH413" s="695"/>
      <c r="EI413" s="695"/>
      <c r="EJ413" s="695"/>
      <c r="EK413" s="695"/>
      <c r="EL413" s="695"/>
      <c r="EM413" s="695"/>
      <c r="EN413" s="695"/>
      <c r="EO413" s="695"/>
      <c r="EP413" s="695"/>
      <c r="EQ413" s="695"/>
      <c r="ER413" s="695"/>
      <c r="ES413" s="695"/>
      <c r="ET413" s="695"/>
      <c r="EU413" s="695"/>
      <c r="EV413" s="695"/>
      <c r="EW413" s="695"/>
      <c r="EX413" s="695"/>
      <c r="EY413" s="695"/>
      <c r="EZ413" s="695"/>
      <c r="FA413" s="695"/>
      <c r="FB413" s="695"/>
      <c r="FC413" s="695"/>
      <c r="FD413" s="695"/>
      <c r="FE413" s="695"/>
      <c r="FF413" s="695"/>
      <c r="FG413" s="695"/>
      <c r="FH413" s="695"/>
      <c r="FI413" s="695"/>
      <c r="FJ413" s="695"/>
      <c r="FK413" s="695"/>
      <c r="FL413" s="695"/>
      <c r="FM413" s="695"/>
      <c r="FN413" s="695"/>
      <c r="FO413" s="695"/>
      <c r="FP413" s="695"/>
      <c r="FQ413" s="695"/>
      <c r="FR413" s="695"/>
      <c r="FS413" s="695"/>
      <c r="FT413" s="695"/>
      <c r="FU413" s="695"/>
      <c r="FV413" s="695"/>
      <c r="FW413" s="695"/>
      <c r="FX413" s="695"/>
      <c r="FY413" s="695"/>
      <c r="FZ413" s="695"/>
      <c r="GA413" s="695"/>
      <c r="GB413" s="695"/>
      <c r="GC413" s="695"/>
      <c r="GD413" s="695"/>
      <c r="GE413" s="695"/>
      <c r="GF413" s="695"/>
      <c r="GG413" s="695"/>
      <c r="GH413" s="695"/>
      <c r="GI413" s="695"/>
      <c r="GJ413" s="695"/>
      <c r="GK413" s="695"/>
      <c r="GL413" s="695"/>
      <c r="GM413" s="695"/>
      <c r="GN413" s="695"/>
    </row>
    <row r="414" spans="1:196" s="35" customFormat="1" ht="14.4">
      <c r="A414" s="695"/>
      <c r="B414" s="695"/>
      <c r="C414" s="693"/>
      <c r="D414" s="693"/>
      <c r="E414" s="693"/>
      <c r="F414" s="699"/>
      <c r="G414" s="695"/>
      <c r="H414" s="695"/>
      <c r="I414" s="695"/>
      <c r="J414" s="695"/>
      <c r="S414" s="695"/>
      <c r="T414" s="695"/>
      <c r="U414" s="695"/>
      <c r="V414" s="695"/>
      <c r="W414" s="695"/>
      <c r="X414" s="695"/>
      <c r="Y414" s="695"/>
      <c r="Z414" s="695"/>
      <c r="AA414" s="695"/>
      <c r="AB414" s="695"/>
      <c r="AC414" s="695"/>
      <c r="AD414" s="695"/>
      <c r="AE414" s="695"/>
      <c r="AF414" s="695"/>
      <c r="AG414" s="695"/>
      <c r="AH414" s="695"/>
      <c r="AI414" s="695"/>
      <c r="AJ414" s="695"/>
      <c r="AK414" s="695"/>
      <c r="AL414" s="695"/>
      <c r="AM414" s="695"/>
      <c r="AN414" s="695"/>
      <c r="AO414" s="695"/>
      <c r="AP414" s="695"/>
      <c r="AQ414" s="695"/>
      <c r="AR414" s="695"/>
      <c r="AS414" s="695"/>
      <c r="AT414" s="695"/>
      <c r="AU414" s="695"/>
      <c r="AV414" s="695"/>
      <c r="AW414" s="695"/>
      <c r="AX414" s="695"/>
      <c r="AY414" s="695"/>
      <c r="AZ414" s="695"/>
      <c r="BA414" s="695"/>
      <c r="BB414" s="695"/>
      <c r="BC414" s="695"/>
      <c r="BD414" s="695"/>
      <c r="BE414" s="695"/>
      <c r="BF414" s="695"/>
      <c r="BG414" s="695"/>
      <c r="BH414" s="695"/>
      <c r="BI414" s="695"/>
      <c r="BJ414" s="695"/>
      <c r="BK414" s="695"/>
      <c r="BL414" s="695"/>
      <c r="BM414" s="695"/>
      <c r="BN414" s="695"/>
      <c r="BO414" s="695"/>
      <c r="BP414" s="695"/>
      <c r="BQ414" s="695"/>
      <c r="BR414" s="695"/>
      <c r="BS414" s="695"/>
      <c r="BT414" s="695"/>
      <c r="BU414" s="695"/>
      <c r="BV414" s="695"/>
      <c r="BW414" s="695"/>
      <c r="BX414" s="695"/>
      <c r="BY414" s="695"/>
      <c r="BZ414" s="695"/>
      <c r="CA414" s="695"/>
      <c r="CB414" s="695"/>
      <c r="CC414" s="695"/>
      <c r="CD414" s="695"/>
      <c r="CE414" s="695"/>
      <c r="CF414" s="695"/>
      <c r="CG414" s="695"/>
      <c r="CH414" s="695"/>
      <c r="CI414" s="695"/>
      <c r="CJ414" s="695"/>
      <c r="CK414" s="695"/>
      <c r="CL414" s="695"/>
      <c r="CM414" s="695"/>
      <c r="CN414" s="695"/>
      <c r="CO414" s="695"/>
      <c r="CP414" s="695"/>
      <c r="CQ414" s="695"/>
      <c r="CR414" s="695"/>
      <c r="CS414" s="695"/>
      <c r="CT414" s="695"/>
      <c r="CU414" s="695"/>
      <c r="CV414" s="695"/>
      <c r="CW414" s="695"/>
      <c r="CX414" s="695"/>
      <c r="CY414" s="695"/>
      <c r="CZ414" s="695"/>
      <c r="DA414" s="695"/>
      <c r="DB414" s="695"/>
      <c r="DC414" s="695"/>
      <c r="DD414" s="695"/>
      <c r="DE414" s="695"/>
      <c r="DF414" s="695"/>
      <c r="DG414" s="695"/>
      <c r="DH414" s="695"/>
      <c r="DI414" s="695"/>
      <c r="DJ414" s="695"/>
      <c r="DK414" s="695"/>
      <c r="DL414" s="695"/>
      <c r="DM414" s="695"/>
      <c r="DN414" s="695"/>
      <c r="DO414" s="695"/>
      <c r="DP414" s="695"/>
      <c r="DQ414" s="695"/>
      <c r="DR414" s="695"/>
      <c r="DS414" s="695"/>
      <c r="DT414" s="695"/>
      <c r="DU414" s="695"/>
      <c r="DV414" s="695"/>
      <c r="DW414" s="695"/>
      <c r="DX414" s="695"/>
      <c r="DY414" s="695"/>
      <c r="DZ414" s="695"/>
      <c r="EA414" s="695"/>
      <c r="EB414" s="695"/>
      <c r="EC414" s="695"/>
      <c r="ED414" s="695"/>
      <c r="EE414" s="695"/>
      <c r="EF414" s="695"/>
      <c r="EG414" s="695"/>
      <c r="EH414" s="695"/>
      <c r="EI414" s="695"/>
      <c r="EJ414" s="695"/>
      <c r="EK414" s="695"/>
      <c r="EL414" s="695"/>
      <c r="EM414" s="695"/>
      <c r="EN414" s="695"/>
      <c r="EO414" s="695"/>
      <c r="EP414" s="695"/>
      <c r="EQ414" s="695"/>
      <c r="ER414" s="695"/>
      <c r="ES414" s="695"/>
      <c r="ET414" s="695"/>
      <c r="EU414" s="695"/>
      <c r="EV414" s="695"/>
      <c r="EW414" s="695"/>
      <c r="EX414" s="695"/>
      <c r="EY414" s="695"/>
      <c r="EZ414" s="695"/>
      <c r="FA414" s="695"/>
      <c r="FB414" s="695"/>
      <c r="FC414" s="695"/>
      <c r="FD414" s="695"/>
      <c r="FE414" s="695"/>
      <c r="FF414" s="695"/>
      <c r="FG414" s="695"/>
      <c r="FH414" s="695"/>
      <c r="FI414" s="695"/>
      <c r="FJ414" s="695"/>
      <c r="FK414" s="695"/>
      <c r="FL414" s="695"/>
      <c r="FM414" s="695"/>
      <c r="FN414" s="695"/>
      <c r="FO414" s="695"/>
      <c r="FP414" s="695"/>
      <c r="FQ414" s="695"/>
      <c r="FR414" s="695"/>
      <c r="FS414" s="695"/>
      <c r="FT414" s="695"/>
      <c r="FU414" s="695"/>
      <c r="FV414" s="695"/>
      <c r="FW414" s="695"/>
      <c r="FX414" s="695"/>
      <c r="FY414" s="695"/>
      <c r="FZ414" s="695"/>
      <c r="GA414" s="695"/>
      <c r="GB414" s="695"/>
      <c r="GC414" s="695"/>
      <c r="GD414" s="695"/>
      <c r="GE414" s="695"/>
      <c r="GF414" s="695"/>
      <c r="GG414" s="695"/>
      <c r="GH414" s="695"/>
      <c r="GI414" s="695"/>
      <c r="GJ414" s="695"/>
      <c r="GK414" s="695"/>
      <c r="GL414" s="695"/>
      <c r="GM414" s="695"/>
      <c r="GN414" s="695"/>
    </row>
    <row r="415" spans="1:196" s="35" customFormat="1" ht="14.4">
      <c r="A415" s="695"/>
      <c r="B415" s="695"/>
      <c r="C415" s="693"/>
      <c r="D415" s="693"/>
      <c r="E415" s="693"/>
      <c r="F415" s="699"/>
      <c r="G415" s="695"/>
      <c r="H415" s="695"/>
      <c r="I415" s="695"/>
      <c r="J415" s="695"/>
      <c r="S415" s="695"/>
      <c r="T415" s="695"/>
      <c r="U415" s="695"/>
      <c r="V415" s="695"/>
      <c r="W415" s="695"/>
      <c r="X415" s="695"/>
      <c r="Y415" s="695"/>
      <c r="Z415" s="695"/>
      <c r="AA415" s="695"/>
      <c r="AB415" s="695"/>
      <c r="AC415" s="695"/>
      <c r="AD415" s="695"/>
      <c r="AE415" s="695"/>
      <c r="AF415" s="695"/>
      <c r="AG415" s="695"/>
      <c r="AH415" s="695"/>
      <c r="AI415" s="695"/>
      <c r="AJ415" s="695"/>
      <c r="AK415" s="695"/>
      <c r="AL415" s="695"/>
      <c r="AM415" s="695"/>
      <c r="AN415" s="695"/>
      <c r="AO415" s="695"/>
      <c r="AP415" s="695"/>
      <c r="AQ415" s="695"/>
      <c r="AR415" s="695"/>
      <c r="AS415" s="695"/>
      <c r="AT415" s="695"/>
      <c r="AU415" s="695"/>
      <c r="AV415" s="695"/>
      <c r="AW415" s="695"/>
      <c r="AX415" s="695"/>
      <c r="AY415" s="695"/>
      <c r="AZ415" s="695"/>
      <c r="BA415" s="695"/>
      <c r="BB415" s="695"/>
      <c r="BC415" s="695"/>
      <c r="BD415" s="695"/>
      <c r="BE415" s="695"/>
      <c r="BF415" s="695"/>
      <c r="BG415" s="695"/>
      <c r="BH415" s="695"/>
      <c r="BI415" s="695"/>
      <c r="BJ415" s="695"/>
      <c r="BK415" s="695"/>
      <c r="BL415" s="695"/>
      <c r="BM415" s="695"/>
      <c r="BN415" s="695"/>
      <c r="BO415" s="695"/>
      <c r="BP415" s="695"/>
      <c r="BQ415" s="695"/>
      <c r="BR415" s="695"/>
      <c r="BS415" s="695"/>
      <c r="BT415" s="695"/>
      <c r="BU415" s="695"/>
      <c r="BV415" s="695"/>
      <c r="BW415" s="695"/>
      <c r="BX415" s="695"/>
      <c r="BY415" s="695"/>
      <c r="BZ415" s="695"/>
      <c r="CA415" s="695"/>
      <c r="CB415" s="695"/>
      <c r="CC415" s="695"/>
      <c r="CD415" s="695"/>
      <c r="CE415" s="695"/>
      <c r="CF415" s="695"/>
      <c r="CG415" s="695"/>
      <c r="CH415" s="695"/>
      <c r="CI415" s="695"/>
      <c r="CJ415" s="695"/>
      <c r="CK415" s="695"/>
      <c r="CL415" s="695"/>
      <c r="CM415" s="695"/>
      <c r="CN415" s="695"/>
      <c r="CO415" s="695"/>
      <c r="CP415" s="695"/>
      <c r="CQ415" s="695"/>
      <c r="CR415" s="695"/>
      <c r="CS415" s="695"/>
      <c r="CT415" s="695"/>
      <c r="CU415" s="695"/>
      <c r="CV415" s="695"/>
      <c r="CW415" s="695"/>
      <c r="CX415" s="695"/>
      <c r="CY415" s="695"/>
      <c r="CZ415" s="695"/>
      <c r="DA415" s="695"/>
      <c r="DB415" s="695"/>
      <c r="DC415" s="695"/>
      <c r="DD415" s="695"/>
      <c r="DE415" s="695"/>
      <c r="DF415" s="695"/>
      <c r="DG415" s="695"/>
      <c r="DH415" s="695"/>
      <c r="DI415" s="695"/>
      <c r="DJ415" s="695"/>
      <c r="DK415" s="695"/>
      <c r="DL415" s="695"/>
      <c r="DM415" s="695"/>
      <c r="DN415" s="695"/>
      <c r="DO415" s="695"/>
      <c r="DP415" s="695"/>
      <c r="DQ415" s="695"/>
      <c r="DR415" s="695"/>
      <c r="DS415" s="695"/>
      <c r="DT415" s="695"/>
      <c r="DU415" s="695"/>
      <c r="DV415" s="695"/>
      <c r="DW415" s="695"/>
      <c r="DX415" s="695"/>
      <c r="DY415" s="695"/>
      <c r="DZ415" s="695"/>
      <c r="EA415" s="695"/>
      <c r="EB415" s="695"/>
      <c r="EC415" s="695"/>
      <c r="ED415" s="695"/>
      <c r="EE415" s="695"/>
      <c r="EF415" s="695"/>
      <c r="EG415" s="695"/>
      <c r="EH415" s="695"/>
      <c r="EI415" s="695"/>
      <c r="EJ415" s="695"/>
      <c r="EK415" s="695"/>
      <c r="EL415" s="695"/>
      <c r="EM415" s="695"/>
      <c r="EN415" s="695"/>
      <c r="EO415" s="695"/>
      <c r="EP415" s="695"/>
      <c r="EQ415" s="695"/>
      <c r="ER415" s="695"/>
      <c r="ES415" s="695"/>
      <c r="ET415" s="695"/>
      <c r="EU415" s="695"/>
      <c r="EV415" s="695"/>
      <c r="EW415" s="695"/>
      <c r="EX415" s="695"/>
      <c r="EY415" s="695"/>
      <c r="EZ415" s="695"/>
      <c r="FA415" s="695"/>
      <c r="FB415" s="695"/>
      <c r="FC415" s="695"/>
      <c r="FD415" s="695"/>
      <c r="FE415" s="695"/>
      <c r="FF415" s="695"/>
      <c r="FG415" s="695"/>
      <c r="FH415" s="695"/>
      <c r="FI415" s="695"/>
      <c r="FJ415" s="695"/>
      <c r="FK415" s="695"/>
      <c r="FL415" s="695"/>
      <c r="FM415" s="695"/>
      <c r="FN415" s="695"/>
      <c r="FO415" s="695"/>
      <c r="FP415" s="695"/>
      <c r="FQ415" s="695"/>
      <c r="FR415" s="695"/>
      <c r="FS415" s="695"/>
      <c r="FT415" s="695"/>
      <c r="FU415" s="695"/>
      <c r="FV415" s="695"/>
      <c r="FW415" s="695"/>
      <c r="FX415" s="695"/>
      <c r="FY415" s="695"/>
      <c r="FZ415" s="695"/>
      <c r="GA415" s="695"/>
      <c r="GB415" s="695"/>
      <c r="GC415" s="695"/>
      <c r="GD415" s="695"/>
      <c r="GE415" s="695"/>
      <c r="GF415" s="695"/>
      <c r="GG415" s="695"/>
      <c r="GH415" s="695"/>
      <c r="GI415" s="695"/>
      <c r="GJ415" s="695"/>
      <c r="GK415" s="695"/>
      <c r="GL415" s="695"/>
      <c r="GM415" s="695"/>
      <c r="GN415" s="695"/>
    </row>
    <row r="416" spans="1:196" s="35" customFormat="1" ht="14.4">
      <c r="A416" s="695"/>
      <c r="B416" s="695"/>
      <c r="C416" s="693"/>
      <c r="D416" s="693"/>
      <c r="E416" s="693"/>
      <c r="F416" s="699"/>
      <c r="G416" s="695"/>
      <c r="H416" s="695"/>
      <c r="I416" s="695"/>
      <c r="J416" s="695"/>
      <c r="S416" s="695"/>
      <c r="T416" s="695"/>
      <c r="U416" s="695"/>
      <c r="V416" s="695"/>
      <c r="W416" s="695"/>
      <c r="X416" s="695"/>
      <c r="Y416" s="695"/>
      <c r="Z416" s="695"/>
      <c r="AA416" s="695"/>
      <c r="AB416" s="695"/>
      <c r="AC416" s="695"/>
      <c r="AD416" s="695"/>
      <c r="AE416" s="695"/>
      <c r="AF416" s="695"/>
      <c r="AG416" s="695"/>
      <c r="AH416" s="695"/>
      <c r="AI416" s="695"/>
      <c r="AJ416" s="695"/>
      <c r="AK416" s="695"/>
      <c r="AL416" s="695"/>
      <c r="AM416" s="695"/>
      <c r="AN416" s="695"/>
      <c r="AO416" s="695"/>
      <c r="AP416" s="695"/>
      <c r="AQ416" s="695"/>
      <c r="AR416" s="695"/>
      <c r="AS416" s="695"/>
      <c r="AT416" s="695"/>
      <c r="AU416" s="695"/>
      <c r="AV416" s="695"/>
      <c r="AW416" s="695"/>
      <c r="AX416" s="695"/>
      <c r="AY416" s="695"/>
      <c r="AZ416" s="695"/>
      <c r="BA416" s="695"/>
      <c r="BB416" s="695"/>
      <c r="BC416" s="695"/>
      <c r="BD416" s="695"/>
      <c r="BE416" s="695"/>
      <c r="BF416" s="695"/>
      <c r="BG416" s="695"/>
      <c r="BH416" s="695"/>
      <c r="BI416" s="695"/>
      <c r="BJ416" s="695"/>
      <c r="BK416" s="695"/>
      <c r="BL416" s="695"/>
      <c r="BM416" s="695"/>
      <c r="BN416" s="695"/>
      <c r="BO416" s="695"/>
      <c r="BP416" s="695"/>
      <c r="BQ416" s="695"/>
      <c r="BR416" s="695"/>
      <c r="BS416" s="695"/>
      <c r="BT416" s="695"/>
      <c r="BU416" s="695"/>
      <c r="BV416" s="695"/>
      <c r="BW416" s="695"/>
      <c r="BX416" s="695"/>
      <c r="BY416" s="695"/>
      <c r="BZ416" s="695"/>
      <c r="CA416" s="695"/>
      <c r="CB416" s="695"/>
      <c r="CC416" s="695"/>
      <c r="CD416" s="695"/>
      <c r="CE416" s="695"/>
      <c r="CF416" s="695"/>
      <c r="CG416" s="695"/>
      <c r="CH416" s="695"/>
      <c r="CI416" s="695"/>
      <c r="CJ416" s="695"/>
      <c r="CK416" s="695"/>
      <c r="CL416" s="695"/>
      <c r="CM416" s="695"/>
      <c r="CN416" s="695"/>
      <c r="CO416" s="695"/>
      <c r="CP416" s="695"/>
      <c r="CQ416" s="695"/>
      <c r="CR416" s="695"/>
      <c r="CS416" s="695"/>
      <c r="CT416" s="695"/>
      <c r="CU416" s="695"/>
      <c r="CV416" s="695"/>
      <c r="CW416" s="695"/>
      <c r="CX416" s="695"/>
      <c r="CY416" s="695"/>
      <c r="CZ416" s="695"/>
      <c r="DA416" s="695"/>
      <c r="DB416" s="695"/>
      <c r="DC416" s="695"/>
      <c r="DD416" s="695"/>
      <c r="DE416" s="695"/>
      <c r="DF416" s="695"/>
      <c r="DG416" s="695"/>
      <c r="DH416" s="695"/>
      <c r="DI416" s="695"/>
      <c r="DJ416" s="695"/>
      <c r="DK416" s="695"/>
      <c r="DL416" s="695"/>
      <c r="DM416" s="695"/>
      <c r="DN416" s="695"/>
      <c r="DO416" s="695"/>
      <c r="DP416" s="695"/>
      <c r="DQ416" s="695"/>
      <c r="DR416" s="695"/>
      <c r="DS416" s="695"/>
      <c r="DT416" s="695"/>
      <c r="DU416" s="695"/>
      <c r="DV416" s="695"/>
      <c r="DW416" s="695"/>
      <c r="DX416" s="695"/>
      <c r="DY416" s="695"/>
      <c r="DZ416" s="695"/>
      <c r="EA416" s="695"/>
      <c r="EB416" s="695"/>
      <c r="EC416" s="695"/>
      <c r="ED416" s="695"/>
      <c r="EE416" s="695"/>
      <c r="EF416" s="695"/>
      <c r="EG416" s="695"/>
      <c r="EH416" s="695"/>
      <c r="EI416" s="695"/>
      <c r="EJ416" s="695"/>
      <c r="EK416" s="695"/>
      <c r="EL416" s="695"/>
      <c r="EM416" s="695"/>
      <c r="EN416" s="695"/>
      <c r="EO416" s="695"/>
      <c r="EP416" s="695"/>
      <c r="EQ416" s="695"/>
      <c r="ER416" s="695"/>
      <c r="ES416" s="695"/>
      <c r="ET416" s="695"/>
      <c r="EU416" s="695"/>
      <c r="EV416" s="695"/>
      <c r="EW416" s="695"/>
      <c r="EX416" s="695"/>
      <c r="EY416" s="695"/>
      <c r="EZ416" s="695"/>
      <c r="FA416" s="695"/>
      <c r="FB416" s="695"/>
      <c r="FC416" s="695"/>
      <c r="FD416" s="695"/>
      <c r="FE416" s="695"/>
      <c r="FF416" s="695"/>
      <c r="FG416" s="695"/>
      <c r="FH416" s="695"/>
      <c r="FI416" s="695"/>
      <c r="FJ416" s="695"/>
      <c r="FK416" s="695"/>
      <c r="FL416" s="695"/>
      <c r="FM416" s="695"/>
      <c r="FN416" s="695"/>
      <c r="FO416" s="695"/>
      <c r="FP416" s="695"/>
      <c r="FQ416" s="695"/>
      <c r="FR416" s="695"/>
      <c r="FS416" s="695"/>
      <c r="FT416" s="695"/>
      <c r="FU416" s="695"/>
      <c r="FV416" s="695"/>
      <c r="FW416" s="695"/>
      <c r="FX416" s="695"/>
      <c r="FY416" s="695"/>
      <c r="FZ416" s="695"/>
      <c r="GA416" s="695"/>
      <c r="GB416" s="695"/>
      <c r="GC416" s="695"/>
      <c r="GD416" s="695"/>
      <c r="GE416" s="695"/>
      <c r="GF416" s="695"/>
      <c r="GG416" s="695"/>
      <c r="GH416" s="695"/>
      <c r="GI416" s="695"/>
      <c r="GJ416" s="695"/>
      <c r="GK416" s="695"/>
      <c r="GL416" s="695"/>
      <c r="GM416" s="695"/>
      <c r="GN416" s="695"/>
    </row>
    <row r="417" spans="1:196" s="35" customFormat="1" ht="14.4">
      <c r="A417" s="695"/>
      <c r="B417" s="695"/>
      <c r="C417" s="693"/>
      <c r="D417" s="693"/>
      <c r="E417" s="693"/>
      <c r="F417" s="699"/>
      <c r="G417" s="695"/>
      <c r="H417" s="695"/>
      <c r="I417" s="695"/>
      <c r="J417" s="695"/>
      <c r="S417" s="695"/>
      <c r="T417" s="695"/>
      <c r="U417" s="695"/>
      <c r="V417" s="695"/>
      <c r="W417" s="695"/>
      <c r="X417" s="695"/>
      <c r="Y417" s="695"/>
      <c r="Z417" s="695"/>
      <c r="AA417" s="695"/>
      <c r="AB417" s="695"/>
      <c r="AC417" s="695"/>
      <c r="AD417" s="695"/>
      <c r="AE417" s="695"/>
      <c r="AF417" s="695"/>
      <c r="AG417" s="695"/>
      <c r="AH417" s="695"/>
      <c r="AI417" s="695"/>
      <c r="AJ417" s="695"/>
      <c r="AK417" s="695"/>
      <c r="AL417" s="695"/>
      <c r="AM417" s="695"/>
      <c r="AN417" s="695"/>
      <c r="AO417" s="695"/>
      <c r="AP417" s="695"/>
      <c r="AQ417" s="695"/>
      <c r="AR417" s="695"/>
      <c r="AS417" s="695"/>
      <c r="AT417" s="695"/>
      <c r="AU417" s="695"/>
      <c r="AV417" s="695"/>
      <c r="AW417" s="695"/>
      <c r="AX417" s="695"/>
      <c r="AY417" s="695"/>
      <c r="AZ417" s="695"/>
      <c r="BA417" s="695"/>
      <c r="BB417" s="695"/>
      <c r="BC417" s="695"/>
      <c r="BD417" s="695"/>
      <c r="BE417" s="695"/>
      <c r="BF417" s="695"/>
      <c r="BG417" s="695"/>
      <c r="BH417" s="695"/>
      <c r="BI417" s="695"/>
      <c r="BJ417" s="695"/>
      <c r="BK417" s="695"/>
      <c r="BL417" s="695"/>
      <c r="BM417" s="695"/>
      <c r="BN417" s="695"/>
      <c r="BO417" s="695"/>
      <c r="BP417" s="695"/>
      <c r="BQ417" s="695"/>
      <c r="BR417" s="695"/>
      <c r="BS417" s="695"/>
      <c r="BT417" s="695"/>
      <c r="BU417" s="695"/>
      <c r="BV417" s="695"/>
      <c r="BW417" s="695"/>
      <c r="BX417" s="695"/>
      <c r="BY417" s="695"/>
      <c r="BZ417" s="695"/>
      <c r="CA417" s="695"/>
      <c r="CB417" s="695"/>
      <c r="CC417" s="695"/>
      <c r="CD417" s="695"/>
      <c r="CE417" s="695"/>
      <c r="CF417" s="695"/>
      <c r="CG417" s="695"/>
      <c r="CH417" s="695"/>
      <c r="CI417" s="695"/>
      <c r="CJ417" s="695"/>
      <c r="CK417" s="695"/>
      <c r="CL417" s="695"/>
      <c r="CM417" s="695"/>
      <c r="CN417" s="695"/>
      <c r="CO417" s="695"/>
      <c r="CP417" s="695"/>
      <c r="CQ417" s="695"/>
      <c r="CR417" s="695"/>
      <c r="CS417" s="695"/>
      <c r="CT417" s="695"/>
      <c r="CU417" s="695"/>
      <c r="CV417" s="695"/>
      <c r="CW417" s="695"/>
      <c r="CX417" s="695"/>
      <c r="CY417" s="695"/>
      <c r="CZ417" s="695"/>
      <c r="DA417" s="695"/>
      <c r="DB417" s="695"/>
      <c r="DC417" s="695"/>
      <c r="DD417" s="695"/>
      <c r="DE417" s="695"/>
      <c r="DF417" s="695"/>
      <c r="DG417" s="695"/>
      <c r="DH417" s="695"/>
      <c r="DI417" s="695"/>
      <c r="DJ417" s="695"/>
      <c r="DK417" s="695"/>
      <c r="DL417" s="695"/>
      <c r="DM417" s="695"/>
      <c r="DN417" s="695"/>
      <c r="DO417" s="695"/>
      <c r="DP417" s="695"/>
      <c r="DQ417" s="695"/>
      <c r="DR417" s="695"/>
      <c r="DS417" s="695"/>
      <c r="DT417" s="695"/>
      <c r="DU417" s="695"/>
      <c r="DV417" s="695"/>
      <c r="DW417" s="695"/>
      <c r="DX417" s="695"/>
      <c r="DY417" s="695"/>
      <c r="DZ417" s="695"/>
      <c r="EA417" s="695"/>
      <c r="EB417" s="695"/>
      <c r="EC417" s="695"/>
      <c r="ED417" s="695"/>
      <c r="EE417" s="695"/>
      <c r="EF417" s="695"/>
      <c r="EG417" s="695"/>
      <c r="EH417" s="695"/>
      <c r="EI417" s="695"/>
      <c r="EJ417" s="695"/>
      <c r="EK417" s="695"/>
      <c r="EL417" s="695"/>
      <c r="EM417" s="695"/>
      <c r="EN417" s="695"/>
      <c r="EO417" s="695"/>
      <c r="EP417" s="695"/>
      <c r="EQ417" s="695"/>
      <c r="ER417" s="695"/>
      <c r="ES417" s="695"/>
      <c r="ET417" s="695"/>
      <c r="EU417" s="695"/>
      <c r="EV417" s="695"/>
      <c r="EW417" s="695"/>
      <c r="EX417" s="695"/>
      <c r="EY417" s="695"/>
      <c r="EZ417" s="695"/>
      <c r="FA417" s="695"/>
      <c r="FB417" s="695"/>
      <c r="FC417" s="695"/>
      <c r="FD417" s="695"/>
      <c r="FE417" s="695"/>
      <c r="FF417" s="695"/>
      <c r="FG417" s="695"/>
      <c r="FH417" s="695"/>
      <c r="FI417" s="695"/>
      <c r="FJ417" s="695"/>
      <c r="FK417" s="695"/>
      <c r="FL417" s="695"/>
      <c r="FM417" s="695"/>
      <c r="FN417" s="695"/>
      <c r="FO417" s="695"/>
      <c r="FP417" s="695"/>
      <c r="FQ417" s="695"/>
      <c r="FR417" s="695"/>
      <c r="FS417" s="695"/>
      <c r="FT417" s="695"/>
      <c r="FU417" s="695"/>
      <c r="FV417" s="695"/>
      <c r="FW417" s="695"/>
      <c r="FX417" s="695"/>
      <c r="FY417" s="695"/>
      <c r="FZ417" s="695"/>
      <c r="GA417" s="695"/>
      <c r="GB417" s="695"/>
      <c r="GC417" s="695"/>
      <c r="GD417" s="695"/>
      <c r="GE417" s="695"/>
      <c r="GF417" s="695"/>
      <c r="GG417" s="695"/>
      <c r="GH417" s="695"/>
      <c r="GI417" s="695"/>
      <c r="GJ417" s="695"/>
      <c r="GK417" s="695"/>
      <c r="GL417" s="695"/>
      <c r="GM417" s="695"/>
      <c r="GN417" s="695"/>
    </row>
    <row r="418" spans="1:196" s="35" customFormat="1" ht="14.4">
      <c r="A418" s="695"/>
      <c r="B418" s="695"/>
      <c r="C418" s="693"/>
      <c r="D418" s="693"/>
      <c r="E418" s="693"/>
      <c r="F418" s="699"/>
      <c r="G418" s="695"/>
      <c r="H418" s="695"/>
      <c r="I418" s="695"/>
      <c r="J418" s="695"/>
      <c r="S418" s="695"/>
      <c r="T418" s="695"/>
      <c r="U418" s="695"/>
      <c r="V418" s="695"/>
      <c r="W418" s="695"/>
      <c r="X418" s="695"/>
      <c r="Y418" s="695"/>
      <c r="Z418" s="695"/>
      <c r="AA418" s="695"/>
      <c r="AB418" s="695"/>
      <c r="AC418" s="695"/>
      <c r="AD418" s="695"/>
      <c r="AE418" s="695"/>
      <c r="AF418" s="695"/>
      <c r="AG418" s="695"/>
      <c r="AH418" s="695"/>
      <c r="AI418" s="695"/>
      <c r="AJ418" s="695"/>
      <c r="AK418" s="695"/>
      <c r="AL418" s="695"/>
      <c r="AM418" s="695"/>
      <c r="AN418" s="695"/>
      <c r="AO418" s="695"/>
      <c r="AP418" s="695"/>
      <c r="AQ418" s="695"/>
      <c r="AR418" s="695"/>
      <c r="AS418" s="695"/>
      <c r="AT418" s="695"/>
      <c r="AU418" s="695"/>
      <c r="AV418" s="695"/>
      <c r="AW418" s="695"/>
      <c r="AX418" s="695"/>
      <c r="AY418" s="695"/>
      <c r="AZ418" s="695"/>
      <c r="BA418" s="695"/>
      <c r="BB418" s="695"/>
      <c r="BC418" s="695"/>
      <c r="BD418" s="695"/>
      <c r="BE418" s="695"/>
      <c r="BF418" s="695"/>
      <c r="BG418" s="695"/>
      <c r="BH418" s="695"/>
      <c r="BI418" s="695"/>
      <c r="BJ418" s="695"/>
      <c r="BK418" s="695"/>
      <c r="BL418" s="695"/>
      <c r="BM418" s="695"/>
      <c r="BN418" s="695"/>
      <c r="BO418" s="695"/>
      <c r="BP418" s="695"/>
      <c r="BQ418" s="695"/>
      <c r="BR418" s="695"/>
      <c r="BS418" s="695"/>
      <c r="BT418" s="695"/>
      <c r="BU418" s="695"/>
      <c r="BV418" s="695"/>
      <c r="BW418" s="695"/>
      <c r="BX418" s="695"/>
      <c r="BY418" s="695"/>
      <c r="BZ418" s="695"/>
      <c r="CA418" s="695"/>
      <c r="CB418" s="695"/>
      <c r="CC418" s="695"/>
      <c r="CD418" s="695"/>
      <c r="CE418" s="695"/>
      <c r="CF418" s="695"/>
      <c r="CG418" s="695"/>
      <c r="CH418" s="695"/>
      <c r="CI418" s="695"/>
      <c r="CJ418" s="695"/>
      <c r="CK418" s="695"/>
      <c r="CL418" s="695"/>
      <c r="CM418" s="695"/>
      <c r="CN418" s="695"/>
      <c r="CO418" s="695"/>
      <c r="CP418" s="695"/>
      <c r="CQ418" s="695"/>
      <c r="CR418" s="695"/>
      <c r="CS418" s="695"/>
      <c r="CT418" s="695"/>
      <c r="CU418" s="695"/>
      <c r="CV418" s="695"/>
      <c r="CW418" s="695"/>
      <c r="CX418" s="695"/>
      <c r="CY418" s="695"/>
      <c r="CZ418" s="695"/>
      <c r="DA418" s="695"/>
      <c r="DB418" s="695"/>
      <c r="DC418" s="695"/>
      <c r="DD418" s="695"/>
      <c r="DE418" s="695"/>
      <c r="DF418" s="695"/>
      <c r="DG418" s="695"/>
      <c r="DH418" s="695"/>
      <c r="DI418" s="695"/>
      <c r="DJ418" s="695"/>
      <c r="DK418" s="695"/>
      <c r="DL418" s="695"/>
      <c r="DM418" s="695"/>
      <c r="DN418" s="695"/>
      <c r="DO418" s="695"/>
      <c r="DP418" s="695"/>
      <c r="DQ418" s="695"/>
      <c r="DR418" s="695"/>
      <c r="DS418" s="695"/>
      <c r="DT418" s="695"/>
      <c r="DU418" s="695"/>
      <c r="DV418" s="695"/>
      <c r="DW418" s="695"/>
      <c r="DX418" s="695"/>
      <c r="DY418" s="695"/>
      <c r="DZ418" s="695"/>
      <c r="EA418" s="695"/>
      <c r="EB418" s="695"/>
      <c r="EC418" s="695"/>
      <c r="ED418" s="695"/>
      <c r="EE418" s="695"/>
      <c r="EF418" s="695"/>
      <c r="EG418" s="695"/>
      <c r="EH418" s="695"/>
      <c r="EI418" s="695"/>
      <c r="EJ418" s="695"/>
      <c r="EK418" s="695"/>
      <c r="EL418" s="695"/>
      <c r="EM418" s="695"/>
      <c r="EN418" s="695"/>
      <c r="EO418" s="695"/>
      <c r="EP418" s="695"/>
      <c r="EQ418" s="695"/>
      <c r="ER418" s="695"/>
      <c r="ES418" s="695"/>
      <c r="ET418" s="695"/>
      <c r="EU418" s="695"/>
      <c r="EV418" s="695"/>
      <c r="EW418" s="695"/>
      <c r="EX418" s="695"/>
      <c r="EY418" s="695"/>
      <c r="EZ418" s="695"/>
      <c r="FA418" s="695"/>
      <c r="FB418" s="695"/>
      <c r="FC418" s="695"/>
      <c r="FD418" s="695"/>
      <c r="FE418" s="695"/>
      <c r="FF418" s="695"/>
      <c r="FG418" s="695"/>
      <c r="FH418" s="695"/>
      <c r="FI418" s="695"/>
      <c r="FJ418" s="695"/>
      <c r="FK418" s="695"/>
      <c r="FL418" s="695"/>
      <c r="FM418" s="695"/>
      <c r="FN418" s="695"/>
      <c r="FO418" s="695"/>
      <c r="FP418" s="695"/>
      <c r="FQ418" s="695"/>
      <c r="FR418" s="695"/>
      <c r="FS418" s="695"/>
      <c r="FT418" s="695"/>
      <c r="FU418" s="695"/>
      <c r="FV418" s="695"/>
      <c r="FW418" s="695"/>
      <c r="FX418" s="695"/>
      <c r="FY418" s="695"/>
      <c r="FZ418" s="695"/>
      <c r="GA418" s="695"/>
      <c r="GB418" s="695"/>
      <c r="GC418" s="695"/>
      <c r="GD418" s="695"/>
      <c r="GE418" s="695"/>
      <c r="GF418" s="695"/>
      <c r="GG418" s="695"/>
      <c r="GH418" s="695"/>
      <c r="GI418" s="695"/>
      <c r="GJ418" s="695"/>
      <c r="GK418" s="695"/>
      <c r="GL418" s="695"/>
      <c r="GM418" s="695"/>
      <c r="GN418" s="695"/>
    </row>
    <row r="419" spans="1:196" s="35" customFormat="1" ht="14.4">
      <c r="A419" s="695"/>
      <c r="B419" s="695"/>
      <c r="C419" s="693"/>
      <c r="D419" s="693"/>
      <c r="E419" s="693"/>
      <c r="F419" s="699"/>
      <c r="G419" s="695"/>
      <c r="H419" s="695"/>
      <c r="I419" s="695"/>
      <c r="J419" s="695"/>
      <c r="S419" s="695"/>
      <c r="T419" s="695"/>
      <c r="U419" s="695"/>
      <c r="V419" s="695"/>
      <c r="W419" s="695"/>
      <c r="X419" s="695"/>
      <c r="Y419" s="695"/>
      <c r="Z419" s="695"/>
      <c r="AA419" s="695"/>
      <c r="AB419" s="695"/>
      <c r="AC419" s="695"/>
      <c r="AD419" s="695"/>
      <c r="AE419" s="695"/>
      <c r="AF419" s="695"/>
      <c r="AG419" s="695"/>
      <c r="AH419" s="695"/>
      <c r="AI419" s="695"/>
      <c r="AJ419" s="695"/>
      <c r="AK419" s="695"/>
      <c r="AL419" s="695"/>
      <c r="AM419" s="695"/>
      <c r="AN419" s="695"/>
      <c r="AO419" s="695"/>
      <c r="AP419" s="695"/>
      <c r="AQ419" s="695"/>
      <c r="AR419" s="695"/>
      <c r="AS419" s="695"/>
      <c r="AT419" s="695"/>
      <c r="AU419" s="695"/>
      <c r="AV419" s="695"/>
      <c r="AW419" s="695"/>
      <c r="AX419" s="695"/>
      <c r="AY419" s="695"/>
      <c r="AZ419" s="695"/>
      <c r="BA419" s="695"/>
      <c r="BB419" s="695"/>
      <c r="BC419" s="695"/>
      <c r="BD419" s="695"/>
      <c r="BE419" s="695"/>
      <c r="BF419" s="695"/>
      <c r="BG419" s="695"/>
      <c r="BH419" s="695"/>
      <c r="BI419" s="695"/>
      <c r="BJ419" s="695"/>
      <c r="BK419" s="695"/>
      <c r="BL419" s="695"/>
      <c r="BM419" s="695"/>
      <c r="BN419" s="695"/>
      <c r="BO419" s="695"/>
      <c r="BP419" s="695"/>
      <c r="BQ419" s="695"/>
      <c r="BR419" s="695"/>
      <c r="BS419" s="695"/>
      <c r="BT419" s="695"/>
      <c r="BU419" s="695"/>
      <c r="BV419" s="695"/>
      <c r="BW419" s="695"/>
      <c r="BX419" s="695"/>
      <c r="BY419" s="695"/>
      <c r="BZ419" s="695"/>
      <c r="CA419" s="695"/>
      <c r="CB419" s="695"/>
      <c r="CC419" s="695"/>
      <c r="CD419" s="695"/>
      <c r="CE419" s="695"/>
      <c r="CF419" s="695"/>
      <c r="CG419" s="695"/>
      <c r="CH419" s="695"/>
      <c r="CI419" s="695"/>
      <c r="CJ419" s="695"/>
      <c r="CK419" s="695"/>
      <c r="CL419" s="695"/>
      <c r="CM419" s="695"/>
      <c r="CN419" s="695"/>
      <c r="CO419" s="695"/>
      <c r="CP419" s="695"/>
      <c r="CQ419" s="695"/>
      <c r="CR419" s="695"/>
      <c r="CS419" s="695"/>
      <c r="CT419" s="695"/>
      <c r="CU419" s="695"/>
      <c r="CV419" s="695"/>
      <c r="CW419" s="695"/>
      <c r="CX419" s="695"/>
      <c r="CY419" s="695"/>
      <c r="CZ419" s="695"/>
      <c r="DA419" s="695"/>
      <c r="DB419" s="695"/>
      <c r="DC419" s="695"/>
      <c r="DD419" s="695"/>
      <c r="DE419" s="695"/>
      <c r="DF419" s="695"/>
      <c r="DG419" s="695"/>
      <c r="DH419" s="695"/>
      <c r="DI419" s="695"/>
      <c r="DJ419" s="695"/>
      <c r="DK419" s="695"/>
      <c r="DL419" s="695"/>
      <c r="DM419" s="695"/>
      <c r="DN419" s="695"/>
      <c r="DO419" s="695"/>
      <c r="DP419" s="695"/>
      <c r="DQ419" s="695"/>
      <c r="DR419" s="695"/>
      <c r="DS419" s="695"/>
      <c r="DT419" s="695"/>
      <c r="DU419" s="695"/>
      <c r="DV419" s="695"/>
      <c r="DW419" s="695"/>
      <c r="DX419" s="695"/>
      <c r="DY419" s="695"/>
      <c r="DZ419" s="695"/>
      <c r="EA419" s="695"/>
      <c r="EB419" s="695"/>
      <c r="EC419" s="695"/>
      <c r="ED419" s="695"/>
      <c r="EE419" s="695"/>
      <c r="EF419" s="695"/>
      <c r="EG419" s="695"/>
      <c r="EH419" s="695"/>
      <c r="EI419" s="695"/>
      <c r="EJ419" s="695"/>
      <c r="EK419" s="695"/>
      <c r="EL419" s="695"/>
      <c r="EM419" s="695"/>
      <c r="EN419" s="695"/>
      <c r="EO419" s="695"/>
      <c r="EP419" s="695"/>
      <c r="EQ419" s="695"/>
      <c r="ER419" s="695"/>
      <c r="ES419" s="695"/>
      <c r="ET419" s="695"/>
      <c r="EU419" s="695"/>
      <c r="EV419" s="695"/>
      <c r="EW419" s="695"/>
      <c r="EX419" s="695"/>
      <c r="EY419" s="695"/>
      <c r="EZ419" s="695"/>
      <c r="FA419" s="695"/>
      <c r="FB419" s="695"/>
      <c r="FC419" s="695"/>
      <c r="FD419" s="695"/>
      <c r="FE419" s="695"/>
      <c r="FF419" s="695"/>
      <c r="FG419" s="695"/>
      <c r="FH419" s="695"/>
      <c r="FI419" s="695"/>
      <c r="FJ419" s="695"/>
      <c r="FK419" s="695"/>
      <c r="FL419" s="695"/>
      <c r="FM419" s="695"/>
      <c r="FN419" s="695"/>
      <c r="FO419" s="695"/>
      <c r="FP419" s="695"/>
      <c r="FQ419" s="695"/>
      <c r="FR419" s="695"/>
      <c r="FS419" s="695"/>
      <c r="FT419" s="695"/>
      <c r="FU419" s="695"/>
      <c r="FV419" s="695"/>
      <c r="FW419" s="695"/>
      <c r="FX419" s="695"/>
      <c r="FY419" s="695"/>
      <c r="FZ419" s="695"/>
      <c r="GA419" s="695"/>
      <c r="GB419" s="695"/>
      <c r="GC419" s="695"/>
      <c r="GD419" s="695"/>
      <c r="GE419" s="695"/>
      <c r="GF419" s="695"/>
      <c r="GG419" s="695"/>
      <c r="GH419" s="695"/>
      <c r="GI419" s="695"/>
      <c r="GJ419" s="695"/>
      <c r="GK419" s="695"/>
      <c r="GL419" s="695"/>
      <c r="GM419" s="695"/>
      <c r="GN419" s="695"/>
    </row>
    <row r="420" spans="1:196" s="35" customFormat="1" ht="14.4">
      <c r="A420" s="695"/>
      <c r="B420" s="695"/>
      <c r="C420" s="693"/>
      <c r="D420" s="693"/>
      <c r="E420" s="693"/>
      <c r="F420" s="699"/>
      <c r="G420" s="695"/>
      <c r="H420" s="695"/>
      <c r="I420" s="695"/>
      <c r="J420" s="695"/>
      <c r="S420" s="695"/>
      <c r="T420" s="695"/>
      <c r="U420" s="695"/>
      <c r="V420" s="695"/>
      <c r="W420" s="695"/>
      <c r="X420" s="695"/>
      <c r="Y420" s="695"/>
      <c r="Z420" s="695"/>
      <c r="AA420" s="695"/>
      <c r="AB420" s="695"/>
      <c r="AC420" s="695"/>
      <c r="AD420" s="695"/>
      <c r="AE420" s="695"/>
      <c r="AF420" s="695"/>
      <c r="AG420" s="695"/>
      <c r="AH420" s="695"/>
      <c r="AI420" s="695"/>
      <c r="AJ420" s="695"/>
      <c r="AK420" s="695"/>
      <c r="AL420" s="695"/>
      <c r="AM420" s="695"/>
      <c r="AN420" s="695"/>
      <c r="AO420" s="695"/>
      <c r="AP420" s="695"/>
      <c r="AQ420" s="695"/>
      <c r="AR420" s="695"/>
      <c r="AS420" s="695"/>
      <c r="AT420" s="695"/>
      <c r="AU420" s="695"/>
      <c r="AV420" s="695"/>
      <c r="AW420" s="695"/>
      <c r="AX420" s="695"/>
      <c r="AY420" s="695"/>
      <c r="AZ420" s="695"/>
      <c r="BA420" s="695"/>
      <c r="BB420" s="695"/>
      <c r="BC420" s="695"/>
      <c r="BD420" s="695"/>
      <c r="BE420" s="695"/>
      <c r="BF420" s="695"/>
      <c r="BG420" s="695"/>
      <c r="BH420" s="695"/>
      <c r="BI420" s="695"/>
      <c r="BJ420" s="695"/>
      <c r="BK420" s="695"/>
      <c r="BL420" s="695"/>
      <c r="BM420" s="695"/>
      <c r="BN420" s="695"/>
      <c r="BO420" s="695"/>
      <c r="BP420" s="695"/>
      <c r="BQ420" s="695"/>
      <c r="BR420" s="695"/>
      <c r="BS420" s="695"/>
      <c r="BT420" s="695"/>
      <c r="BU420" s="695"/>
      <c r="BV420" s="695"/>
      <c r="BW420" s="695"/>
      <c r="BX420" s="695"/>
      <c r="BY420" s="695"/>
      <c r="BZ420" s="695"/>
      <c r="CA420" s="695"/>
      <c r="CB420" s="695"/>
      <c r="CC420" s="695"/>
      <c r="CD420" s="695"/>
      <c r="CE420" s="695"/>
      <c r="CF420" s="695"/>
      <c r="CG420" s="695"/>
      <c r="CH420" s="695"/>
      <c r="CI420" s="695"/>
      <c r="CJ420" s="695"/>
      <c r="CK420" s="695"/>
      <c r="CL420" s="695"/>
      <c r="CM420" s="695"/>
      <c r="CN420" s="695"/>
      <c r="CO420" s="695"/>
      <c r="CP420" s="695"/>
      <c r="CQ420" s="695"/>
      <c r="CR420" s="695"/>
      <c r="CS420" s="695"/>
      <c r="CT420" s="695"/>
      <c r="CU420" s="695"/>
      <c r="CV420" s="695"/>
      <c r="CW420" s="695"/>
      <c r="CX420" s="695"/>
      <c r="CY420" s="695"/>
      <c r="CZ420" s="695"/>
      <c r="DA420" s="695"/>
      <c r="DB420" s="695"/>
      <c r="DC420" s="695"/>
      <c r="DD420" s="695"/>
      <c r="DE420" s="695"/>
      <c r="DF420" s="695"/>
      <c r="DG420" s="695"/>
      <c r="DH420" s="695"/>
      <c r="DI420" s="695"/>
      <c r="DJ420" s="695"/>
      <c r="DK420" s="695"/>
      <c r="DL420" s="695"/>
      <c r="DM420" s="695"/>
      <c r="DN420" s="695"/>
      <c r="DO420" s="695"/>
      <c r="DP420" s="695"/>
      <c r="DQ420" s="695"/>
      <c r="DR420" s="695"/>
      <c r="DS420" s="695"/>
      <c r="DT420" s="695"/>
      <c r="DU420" s="695"/>
      <c r="DV420" s="695"/>
      <c r="DW420" s="695"/>
      <c r="DX420" s="695"/>
      <c r="DY420" s="695"/>
      <c r="DZ420" s="695"/>
      <c r="EA420" s="695"/>
      <c r="EB420" s="695"/>
      <c r="EC420" s="695"/>
      <c r="ED420" s="695"/>
      <c r="EE420" s="695"/>
      <c r="EF420" s="695"/>
      <c r="EG420" s="695"/>
      <c r="EH420" s="695"/>
      <c r="EI420" s="695"/>
      <c r="EJ420" s="695"/>
      <c r="EK420" s="695"/>
      <c r="EL420" s="695"/>
      <c r="EM420" s="695"/>
      <c r="EN420" s="695"/>
      <c r="EO420" s="695"/>
      <c r="EP420" s="695"/>
      <c r="EQ420" s="695"/>
      <c r="ER420" s="695"/>
      <c r="ES420" s="695"/>
      <c r="ET420" s="695"/>
      <c r="EU420" s="695"/>
      <c r="EV420" s="695"/>
      <c r="EW420" s="695"/>
      <c r="EX420" s="695"/>
      <c r="EY420" s="695"/>
      <c r="EZ420" s="695"/>
      <c r="FA420" s="695"/>
      <c r="FB420" s="695"/>
      <c r="FC420" s="695"/>
      <c r="FD420" s="695"/>
      <c r="FE420" s="695"/>
      <c r="FF420" s="695"/>
      <c r="FG420" s="695"/>
      <c r="FH420" s="695"/>
      <c r="FI420" s="695"/>
      <c r="FJ420" s="695"/>
      <c r="FK420" s="695"/>
      <c r="FL420" s="695"/>
      <c r="FM420" s="695"/>
      <c r="FN420" s="695"/>
      <c r="FO420" s="695"/>
      <c r="FP420" s="695"/>
      <c r="FQ420" s="695"/>
      <c r="FR420" s="695"/>
      <c r="FS420" s="695"/>
      <c r="FT420" s="695"/>
      <c r="FU420" s="695"/>
      <c r="FV420" s="695"/>
      <c r="FW420" s="695"/>
      <c r="FX420" s="695"/>
      <c r="FY420" s="695"/>
      <c r="FZ420" s="695"/>
      <c r="GA420" s="695"/>
      <c r="GB420" s="695"/>
      <c r="GC420" s="695"/>
      <c r="GD420" s="695"/>
      <c r="GE420" s="695"/>
      <c r="GF420" s="695"/>
      <c r="GG420" s="695"/>
      <c r="GH420" s="695"/>
      <c r="GI420" s="695"/>
      <c r="GJ420" s="695"/>
      <c r="GK420" s="695"/>
      <c r="GL420" s="695"/>
      <c r="GM420" s="695"/>
      <c r="GN420" s="695"/>
    </row>
    <row r="421" spans="1:196" s="35" customFormat="1" ht="14.4">
      <c r="A421" s="695"/>
      <c r="B421" s="695"/>
      <c r="C421" s="693"/>
      <c r="D421" s="693"/>
      <c r="E421" s="693"/>
      <c r="F421" s="699"/>
      <c r="G421" s="695"/>
      <c r="H421" s="695"/>
      <c r="I421" s="695"/>
      <c r="J421" s="695"/>
      <c r="S421" s="695"/>
      <c r="T421" s="695"/>
      <c r="U421" s="695"/>
      <c r="V421" s="695"/>
      <c r="W421" s="695"/>
      <c r="X421" s="695"/>
      <c r="Y421" s="695"/>
      <c r="Z421" s="695"/>
      <c r="AA421" s="695"/>
      <c r="AB421" s="695"/>
      <c r="AC421" s="695"/>
      <c r="AD421" s="695"/>
      <c r="AE421" s="695"/>
      <c r="AF421" s="695"/>
      <c r="AG421" s="695"/>
      <c r="AH421" s="695"/>
      <c r="AI421" s="695"/>
      <c r="AJ421" s="695"/>
      <c r="AK421" s="695"/>
      <c r="AL421" s="695"/>
      <c r="AM421" s="695"/>
      <c r="AN421" s="695"/>
      <c r="AO421" s="695"/>
      <c r="AP421" s="695"/>
      <c r="AQ421" s="695"/>
      <c r="AR421" s="695"/>
      <c r="AS421" s="695"/>
      <c r="AT421" s="695"/>
      <c r="AU421" s="695"/>
      <c r="AV421" s="695"/>
      <c r="AW421" s="695"/>
      <c r="AX421" s="695"/>
      <c r="AY421" s="695"/>
      <c r="AZ421" s="695"/>
      <c r="BA421" s="695"/>
      <c r="BB421" s="695"/>
      <c r="BC421" s="695"/>
      <c r="BD421" s="695"/>
      <c r="BE421" s="695"/>
      <c r="BF421" s="695"/>
      <c r="BG421" s="695"/>
      <c r="BH421" s="695"/>
      <c r="BI421" s="695"/>
      <c r="BJ421" s="695"/>
      <c r="BK421" s="695"/>
      <c r="BL421" s="695"/>
      <c r="BM421" s="695"/>
      <c r="BN421" s="695"/>
      <c r="BO421" s="695"/>
      <c r="BP421" s="695"/>
      <c r="BQ421" s="695"/>
      <c r="BR421" s="695"/>
      <c r="BS421" s="695"/>
      <c r="BT421" s="695"/>
      <c r="BU421" s="695"/>
      <c r="BV421" s="695"/>
      <c r="BW421" s="695"/>
      <c r="BX421" s="695"/>
      <c r="BY421" s="695"/>
      <c r="BZ421" s="695"/>
      <c r="CA421" s="695"/>
      <c r="CB421" s="695"/>
      <c r="CC421" s="695"/>
      <c r="CD421" s="695"/>
      <c r="CE421" s="695"/>
      <c r="CF421" s="695"/>
      <c r="CG421" s="695"/>
      <c r="CH421" s="695"/>
      <c r="CI421" s="695"/>
      <c r="CJ421" s="695"/>
      <c r="CK421" s="695"/>
      <c r="CL421" s="695"/>
      <c r="CM421" s="695"/>
      <c r="CN421" s="695"/>
      <c r="CO421" s="695"/>
      <c r="CP421" s="695"/>
      <c r="CQ421" s="695"/>
      <c r="CR421" s="695"/>
      <c r="CS421" s="695"/>
      <c r="CT421" s="695"/>
      <c r="CU421" s="695"/>
      <c r="CV421" s="695"/>
      <c r="CW421" s="695"/>
      <c r="CX421" s="695"/>
      <c r="CY421" s="695"/>
      <c r="CZ421" s="695"/>
      <c r="DA421" s="695"/>
      <c r="DB421" s="695"/>
      <c r="DC421" s="695"/>
      <c r="DD421" s="695"/>
      <c r="DE421" s="695"/>
      <c r="DF421" s="695"/>
      <c r="DG421" s="695"/>
      <c r="DH421" s="695"/>
      <c r="DI421" s="695"/>
      <c r="DJ421" s="695"/>
      <c r="DK421" s="695"/>
      <c r="DL421" s="695"/>
      <c r="DM421" s="695"/>
      <c r="DN421" s="695"/>
      <c r="DO421" s="695"/>
      <c r="DP421" s="695"/>
      <c r="DQ421" s="695"/>
      <c r="DR421" s="695"/>
      <c r="DS421" s="695"/>
      <c r="DT421" s="695"/>
      <c r="DU421" s="695"/>
      <c r="DV421" s="695"/>
      <c r="DW421" s="695"/>
      <c r="DX421" s="695"/>
      <c r="DY421" s="695"/>
      <c r="DZ421" s="695"/>
      <c r="EA421" s="695"/>
      <c r="EB421" s="695"/>
      <c r="EC421" s="695"/>
      <c r="ED421" s="695"/>
      <c r="EE421" s="695"/>
      <c r="EF421" s="695"/>
      <c r="EG421" s="695"/>
      <c r="EH421" s="695"/>
      <c r="EI421" s="695"/>
      <c r="EJ421" s="695"/>
      <c r="EK421" s="695"/>
      <c r="EL421" s="695"/>
      <c r="EM421" s="695"/>
      <c r="EN421" s="695"/>
      <c r="EO421" s="695"/>
      <c r="EP421" s="695"/>
      <c r="EQ421" s="695"/>
      <c r="ER421" s="695"/>
      <c r="ES421" s="695"/>
      <c r="ET421" s="695"/>
      <c r="EU421" s="695"/>
      <c r="EV421" s="695"/>
      <c r="EW421" s="695"/>
      <c r="EX421" s="695"/>
      <c r="EY421" s="695"/>
      <c r="EZ421" s="695"/>
      <c r="FA421" s="695"/>
      <c r="FB421" s="695"/>
      <c r="FC421" s="695"/>
      <c r="FD421" s="695"/>
      <c r="FE421" s="695"/>
      <c r="FF421" s="695"/>
      <c r="FG421" s="695"/>
      <c r="FH421" s="695"/>
      <c r="FI421" s="695"/>
      <c r="FJ421" s="695"/>
      <c r="FK421" s="695"/>
      <c r="FL421" s="695"/>
      <c r="FM421" s="695"/>
      <c r="FN421" s="695"/>
      <c r="FO421" s="695"/>
      <c r="FP421" s="695"/>
      <c r="FQ421" s="695"/>
      <c r="FR421" s="695"/>
      <c r="FS421" s="695"/>
      <c r="FT421" s="695"/>
      <c r="FU421" s="695"/>
      <c r="FV421" s="695"/>
      <c r="FW421" s="695"/>
      <c r="FX421" s="695"/>
      <c r="FY421" s="695"/>
      <c r="FZ421" s="695"/>
      <c r="GA421" s="695"/>
      <c r="GB421" s="695"/>
      <c r="GC421" s="695"/>
      <c r="GD421" s="695"/>
      <c r="GE421" s="695"/>
      <c r="GF421" s="695"/>
      <c r="GG421" s="695"/>
      <c r="GH421" s="695"/>
      <c r="GI421" s="695"/>
      <c r="GJ421" s="695"/>
      <c r="GK421" s="695"/>
      <c r="GL421" s="695"/>
      <c r="GM421" s="695"/>
      <c r="GN421" s="695"/>
    </row>
    <row r="422" spans="1:196" s="35" customFormat="1" ht="14.4">
      <c r="A422" s="695"/>
      <c r="B422" s="695"/>
      <c r="C422" s="693"/>
      <c r="D422" s="693"/>
      <c r="E422" s="693"/>
      <c r="F422" s="699"/>
      <c r="G422" s="695"/>
      <c r="H422" s="695"/>
      <c r="I422" s="695"/>
      <c r="J422" s="695"/>
      <c r="S422" s="695"/>
      <c r="T422" s="695"/>
      <c r="U422" s="695"/>
      <c r="V422" s="695"/>
      <c r="W422" s="695"/>
      <c r="X422" s="695"/>
      <c r="Y422" s="695"/>
      <c r="Z422" s="695"/>
      <c r="AA422" s="695"/>
      <c r="AB422" s="695"/>
      <c r="AC422" s="695"/>
      <c r="AD422" s="695"/>
      <c r="AE422" s="695"/>
      <c r="AF422" s="695"/>
      <c r="AG422" s="695"/>
      <c r="AH422" s="695"/>
      <c r="AI422" s="695"/>
      <c r="AJ422" s="695"/>
      <c r="AK422" s="695"/>
      <c r="AL422" s="695"/>
      <c r="AM422" s="695"/>
      <c r="AN422" s="695"/>
      <c r="AO422" s="695"/>
      <c r="AP422" s="695"/>
      <c r="AQ422" s="695"/>
      <c r="AR422" s="695"/>
      <c r="AS422" s="695"/>
      <c r="AT422" s="695"/>
      <c r="AU422" s="695"/>
      <c r="AV422" s="695"/>
      <c r="AW422" s="695"/>
      <c r="AX422" s="695"/>
      <c r="AY422" s="695"/>
      <c r="AZ422" s="695"/>
      <c r="BA422" s="695"/>
      <c r="BB422" s="695"/>
      <c r="BC422" s="695"/>
      <c r="BD422" s="695"/>
      <c r="BE422" s="695"/>
      <c r="BF422" s="695"/>
      <c r="BG422" s="695"/>
      <c r="BH422" s="695"/>
      <c r="BI422" s="695"/>
      <c r="BJ422" s="695"/>
      <c r="BK422" s="695"/>
      <c r="BL422" s="695"/>
      <c r="BM422" s="695"/>
      <c r="BN422" s="695"/>
      <c r="BO422" s="695"/>
      <c r="BP422" s="695"/>
      <c r="BQ422" s="695"/>
      <c r="BR422" s="695"/>
      <c r="BS422" s="695"/>
      <c r="BT422" s="695"/>
      <c r="BU422" s="695"/>
      <c r="BV422" s="695"/>
      <c r="BW422" s="695"/>
      <c r="BX422" s="695"/>
      <c r="BY422" s="695"/>
      <c r="BZ422" s="695"/>
      <c r="CA422" s="695"/>
      <c r="CB422" s="695"/>
      <c r="CC422" s="695"/>
      <c r="CD422" s="695"/>
      <c r="CE422" s="695"/>
      <c r="CF422" s="695"/>
      <c r="CG422" s="695"/>
      <c r="CH422" s="695"/>
      <c r="CI422" s="695"/>
      <c r="CJ422" s="695"/>
      <c r="CK422" s="695"/>
      <c r="CL422" s="695"/>
      <c r="CM422" s="695"/>
      <c r="CN422" s="695"/>
      <c r="CO422" s="695"/>
      <c r="CP422" s="695"/>
      <c r="CQ422" s="695"/>
      <c r="CR422" s="695"/>
      <c r="CS422" s="695"/>
      <c r="CT422" s="695"/>
      <c r="CU422" s="695"/>
      <c r="CV422" s="695"/>
      <c r="CW422" s="695"/>
      <c r="CX422" s="695"/>
      <c r="CY422" s="695"/>
      <c r="CZ422" s="695"/>
      <c r="DA422" s="695"/>
      <c r="DB422" s="695"/>
      <c r="DC422" s="695"/>
      <c r="DD422" s="695"/>
      <c r="DE422" s="695"/>
      <c r="DF422" s="695"/>
      <c r="DG422" s="695"/>
      <c r="DH422" s="695"/>
      <c r="DI422" s="695"/>
      <c r="DJ422" s="695"/>
      <c r="DK422" s="695"/>
      <c r="DL422" s="695"/>
      <c r="DM422" s="695"/>
      <c r="DN422" s="695"/>
      <c r="DO422" s="695"/>
      <c r="DP422" s="695"/>
      <c r="DQ422" s="695"/>
      <c r="DR422" s="695"/>
      <c r="DS422" s="695"/>
      <c r="DT422" s="695"/>
      <c r="DU422" s="695"/>
      <c r="DV422" s="695"/>
      <c r="DW422" s="695"/>
      <c r="DX422" s="695"/>
      <c r="DY422" s="695"/>
      <c r="DZ422" s="695"/>
      <c r="EA422" s="695"/>
      <c r="EB422" s="695"/>
      <c r="EC422" s="695"/>
      <c r="ED422" s="695"/>
      <c r="EE422" s="695"/>
      <c r="EF422" s="695"/>
      <c r="EG422" s="695"/>
      <c r="EH422" s="695"/>
      <c r="EI422" s="695"/>
      <c r="EJ422" s="695"/>
      <c r="EK422" s="695"/>
      <c r="EL422" s="695"/>
      <c r="EM422" s="695"/>
      <c r="EN422" s="695"/>
      <c r="EO422" s="695"/>
      <c r="EP422" s="695"/>
      <c r="EQ422" s="695"/>
      <c r="ER422" s="695"/>
      <c r="ES422" s="695"/>
      <c r="ET422" s="695"/>
      <c r="EU422" s="695"/>
      <c r="EV422" s="695"/>
      <c r="EW422" s="695"/>
      <c r="EX422" s="695"/>
      <c r="EY422" s="695"/>
      <c r="EZ422" s="695"/>
      <c r="FA422" s="695"/>
      <c r="FB422" s="695"/>
      <c r="FC422" s="695"/>
      <c r="FD422" s="695"/>
      <c r="FE422" s="695"/>
      <c r="FF422" s="695"/>
      <c r="FG422" s="695"/>
      <c r="FH422" s="695"/>
      <c r="FI422" s="695"/>
      <c r="FJ422" s="695"/>
      <c r="FK422" s="695"/>
      <c r="FL422" s="695"/>
      <c r="FM422" s="695"/>
      <c r="FN422" s="695"/>
      <c r="FO422" s="695"/>
      <c r="FP422" s="695"/>
      <c r="FQ422" s="695"/>
      <c r="FR422" s="695"/>
      <c r="FS422" s="695"/>
      <c r="FT422" s="695"/>
      <c r="FU422" s="695"/>
      <c r="FV422" s="695"/>
      <c r="FW422" s="695"/>
      <c r="FX422" s="695"/>
      <c r="FY422" s="695"/>
      <c r="FZ422" s="695"/>
      <c r="GA422" s="695"/>
      <c r="GB422" s="695"/>
      <c r="GC422" s="695"/>
      <c r="GD422" s="695"/>
      <c r="GE422" s="695"/>
      <c r="GF422" s="695"/>
      <c r="GG422" s="695"/>
      <c r="GH422" s="695"/>
      <c r="GI422" s="695"/>
      <c r="GJ422" s="695"/>
      <c r="GK422" s="695"/>
      <c r="GL422" s="695"/>
      <c r="GM422" s="695"/>
      <c r="GN422" s="695"/>
    </row>
    <row r="423" spans="1:196" s="35" customFormat="1" ht="14.4">
      <c r="A423" s="695"/>
      <c r="B423" s="695"/>
      <c r="C423" s="693"/>
      <c r="D423" s="693"/>
      <c r="E423" s="693"/>
      <c r="F423" s="699"/>
      <c r="G423" s="695"/>
      <c r="H423" s="695"/>
      <c r="I423" s="695"/>
      <c r="J423" s="695"/>
      <c r="S423" s="695"/>
      <c r="T423" s="695"/>
      <c r="U423" s="695"/>
      <c r="V423" s="695"/>
      <c r="W423" s="695"/>
      <c r="X423" s="695"/>
      <c r="Y423" s="695"/>
      <c r="Z423" s="695"/>
      <c r="AA423" s="695"/>
      <c r="AB423" s="695"/>
      <c r="AC423" s="695"/>
      <c r="AD423" s="695"/>
      <c r="AE423" s="695"/>
      <c r="AF423" s="695"/>
      <c r="AG423" s="695"/>
      <c r="AH423" s="695"/>
      <c r="AI423" s="695"/>
      <c r="AJ423" s="695"/>
      <c r="AK423" s="695"/>
      <c r="AL423" s="695"/>
      <c r="AM423" s="695"/>
      <c r="AN423" s="695"/>
      <c r="AO423" s="695"/>
      <c r="AP423" s="695"/>
      <c r="AQ423" s="695"/>
      <c r="AR423" s="695"/>
      <c r="AS423" s="695"/>
      <c r="AT423" s="695"/>
      <c r="AU423" s="695"/>
      <c r="AV423" s="695"/>
      <c r="AW423" s="695"/>
      <c r="AX423" s="695"/>
      <c r="AY423" s="695"/>
      <c r="AZ423" s="695"/>
      <c r="BA423" s="695"/>
      <c r="BB423" s="695"/>
      <c r="BC423" s="695"/>
      <c r="BD423" s="695"/>
      <c r="BE423" s="695"/>
      <c r="BF423" s="695"/>
      <c r="BG423" s="695"/>
      <c r="BH423" s="695"/>
      <c r="BI423" s="695"/>
      <c r="BJ423" s="695"/>
      <c r="BK423" s="695"/>
      <c r="BL423" s="695"/>
      <c r="BM423" s="695"/>
      <c r="BN423" s="695"/>
      <c r="BO423" s="695"/>
      <c r="BP423" s="695"/>
      <c r="BQ423" s="695"/>
      <c r="BR423" s="695"/>
      <c r="BS423" s="695"/>
      <c r="BT423" s="695"/>
      <c r="BU423" s="695"/>
      <c r="BV423" s="695"/>
      <c r="BW423" s="695"/>
      <c r="BX423" s="695"/>
      <c r="BY423" s="695"/>
      <c r="BZ423" s="695"/>
      <c r="CA423" s="695"/>
      <c r="CB423" s="695"/>
      <c r="CC423" s="695"/>
      <c r="CD423" s="695"/>
      <c r="CE423" s="695"/>
      <c r="CF423" s="695"/>
      <c r="CG423" s="695"/>
      <c r="CH423" s="695"/>
      <c r="CI423" s="695"/>
      <c r="CJ423" s="695"/>
      <c r="CK423" s="695"/>
      <c r="CL423" s="695"/>
      <c r="CM423" s="695"/>
      <c r="CN423" s="695"/>
      <c r="CO423" s="695"/>
      <c r="CP423" s="695"/>
      <c r="CQ423" s="695"/>
      <c r="CR423" s="695"/>
      <c r="CS423" s="695"/>
      <c r="CT423" s="695"/>
      <c r="CU423" s="695"/>
      <c r="CV423" s="695"/>
      <c r="CW423" s="695"/>
      <c r="CX423" s="695"/>
      <c r="CY423" s="695"/>
      <c r="CZ423" s="695"/>
      <c r="DA423" s="695"/>
      <c r="DB423" s="695"/>
      <c r="DC423" s="695"/>
      <c r="DD423" s="695"/>
      <c r="DE423" s="695"/>
      <c r="DF423" s="695"/>
      <c r="DG423" s="695"/>
      <c r="DH423" s="695"/>
      <c r="DI423" s="695"/>
      <c r="DJ423" s="695"/>
      <c r="DK423" s="695"/>
      <c r="DL423" s="695"/>
      <c r="DM423" s="695"/>
      <c r="DN423" s="695"/>
      <c r="DO423" s="695"/>
      <c r="DP423" s="695"/>
      <c r="DQ423" s="695"/>
      <c r="DR423" s="695"/>
      <c r="DS423" s="695"/>
      <c r="DT423" s="695"/>
      <c r="DU423" s="695"/>
      <c r="DV423" s="695"/>
      <c r="DW423" s="695"/>
      <c r="DX423" s="695"/>
      <c r="DY423" s="695"/>
      <c r="DZ423" s="695"/>
      <c r="EA423" s="695"/>
      <c r="EB423" s="695"/>
      <c r="EC423" s="695"/>
      <c r="ED423" s="695"/>
      <c r="EE423" s="695"/>
      <c r="EF423" s="695"/>
      <c r="EG423" s="695"/>
      <c r="EH423" s="695"/>
      <c r="EI423" s="695"/>
      <c r="EJ423" s="695"/>
      <c r="EK423" s="695"/>
      <c r="EL423" s="695"/>
      <c r="EM423" s="695"/>
      <c r="EN423" s="695"/>
      <c r="EO423" s="695"/>
      <c r="EP423" s="695"/>
      <c r="EQ423" s="695"/>
      <c r="ER423" s="695"/>
      <c r="ES423" s="695"/>
      <c r="ET423" s="695"/>
      <c r="EU423" s="695"/>
      <c r="EV423" s="695"/>
      <c r="EW423" s="695"/>
      <c r="EX423" s="695"/>
      <c r="EY423" s="695"/>
      <c r="EZ423" s="695"/>
      <c r="FA423" s="695"/>
      <c r="FB423" s="695"/>
      <c r="FC423" s="695"/>
      <c r="FD423" s="695"/>
      <c r="FE423" s="695"/>
      <c r="FF423" s="695"/>
      <c r="FG423" s="695"/>
      <c r="FH423" s="695"/>
      <c r="FI423" s="695"/>
      <c r="FJ423" s="695"/>
      <c r="FK423" s="695"/>
      <c r="FL423" s="695"/>
      <c r="FM423" s="695"/>
      <c r="FN423" s="695"/>
      <c r="FO423" s="695"/>
      <c r="FP423" s="695"/>
      <c r="FQ423" s="695"/>
      <c r="FR423" s="695"/>
      <c r="FS423" s="695"/>
      <c r="FT423" s="695"/>
      <c r="FU423" s="695"/>
      <c r="FV423" s="695"/>
      <c r="FW423" s="695"/>
      <c r="FX423" s="695"/>
      <c r="FY423" s="695"/>
      <c r="FZ423" s="695"/>
      <c r="GA423" s="695"/>
      <c r="GB423" s="695"/>
      <c r="GC423" s="695"/>
      <c r="GD423" s="695"/>
      <c r="GE423" s="695"/>
      <c r="GF423" s="695"/>
      <c r="GG423" s="695"/>
      <c r="GH423" s="695"/>
      <c r="GI423" s="695"/>
      <c r="GJ423" s="695"/>
      <c r="GK423" s="695"/>
      <c r="GL423" s="695"/>
      <c r="GM423" s="695"/>
      <c r="GN423" s="695"/>
    </row>
    <row r="424" spans="1:196" s="35" customFormat="1" ht="14.4">
      <c r="A424" s="695"/>
      <c r="B424" s="695"/>
      <c r="C424" s="693"/>
      <c r="D424" s="693"/>
      <c r="E424" s="693"/>
      <c r="F424" s="699"/>
      <c r="G424" s="695"/>
      <c r="H424" s="695"/>
      <c r="I424" s="695"/>
      <c r="J424" s="695"/>
      <c r="S424" s="695"/>
      <c r="T424" s="695"/>
      <c r="U424" s="695"/>
      <c r="V424" s="695"/>
      <c r="W424" s="695"/>
      <c r="X424" s="695"/>
      <c r="Y424" s="695"/>
      <c r="Z424" s="695"/>
      <c r="AA424" s="695"/>
      <c r="AB424" s="695"/>
      <c r="AC424" s="695"/>
      <c r="AD424" s="695"/>
      <c r="AE424" s="695"/>
      <c r="AF424" s="695"/>
      <c r="AG424" s="695"/>
      <c r="AH424" s="695"/>
      <c r="AI424" s="695"/>
      <c r="AJ424" s="695"/>
      <c r="AK424" s="695"/>
      <c r="AL424" s="695"/>
      <c r="AM424" s="695"/>
      <c r="AN424" s="695"/>
      <c r="AO424" s="695"/>
      <c r="AP424" s="695"/>
      <c r="AQ424" s="695"/>
      <c r="AR424" s="695"/>
      <c r="AS424" s="695"/>
      <c r="AT424" s="695"/>
      <c r="AU424" s="695"/>
      <c r="AV424" s="695"/>
      <c r="AW424" s="695"/>
      <c r="AX424" s="695"/>
      <c r="AY424" s="695"/>
      <c r="AZ424" s="695"/>
      <c r="BA424" s="695"/>
      <c r="BB424" s="695"/>
      <c r="BC424" s="695"/>
      <c r="BD424" s="695"/>
      <c r="BE424" s="695"/>
      <c r="BF424" s="695"/>
      <c r="BG424" s="695"/>
      <c r="BH424" s="695"/>
      <c r="BI424" s="695"/>
      <c r="BJ424" s="695"/>
      <c r="BK424" s="695"/>
      <c r="BL424" s="695"/>
      <c r="BM424" s="695"/>
      <c r="BN424" s="695"/>
      <c r="BO424" s="695"/>
      <c r="BP424" s="695"/>
      <c r="BQ424" s="695"/>
      <c r="BR424" s="695"/>
      <c r="BS424" s="695"/>
      <c r="BT424" s="695"/>
      <c r="BU424" s="695"/>
      <c r="BV424" s="695"/>
      <c r="BW424" s="695"/>
      <c r="BX424" s="695"/>
      <c r="BY424" s="695"/>
      <c r="BZ424" s="695"/>
      <c r="CA424" s="695"/>
      <c r="CB424" s="695"/>
      <c r="CC424" s="695"/>
      <c r="CD424" s="695"/>
      <c r="CE424" s="695"/>
      <c r="CF424" s="695"/>
      <c r="CG424" s="695"/>
      <c r="CH424" s="695"/>
      <c r="CI424" s="695"/>
      <c r="CJ424" s="695"/>
      <c r="CK424" s="695"/>
      <c r="CL424" s="695"/>
      <c r="CM424" s="695"/>
      <c r="CN424" s="695"/>
      <c r="CO424" s="695"/>
      <c r="CP424" s="695"/>
      <c r="CQ424" s="695"/>
      <c r="CR424" s="695"/>
      <c r="CS424" s="695"/>
      <c r="CT424" s="695"/>
      <c r="CU424" s="695"/>
      <c r="CV424" s="695"/>
      <c r="CW424" s="695"/>
      <c r="CX424" s="695"/>
      <c r="CY424" s="695"/>
      <c r="CZ424" s="695"/>
      <c r="DA424" s="695"/>
      <c r="DB424" s="695"/>
      <c r="DC424" s="695"/>
      <c r="DD424" s="695"/>
      <c r="DE424" s="695"/>
      <c r="DF424" s="695"/>
      <c r="DG424" s="695"/>
      <c r="DH424" s="695"/>
      <c r="DI424" s="695"/>
      <c r="DJ424" s="695"/>
      <c r="DK424" s="695"/>
      <c r="DL424" s="695"/>
      <c r="DM424" s="695"/>
      <c r="DN424" s="695"/>
      <c r="DO424" s="695"/>
      <c r="DP424" s="695"/>
      <c r="DQ424" s="695"/>
      <c r="DR424" s="695"/>
      <c r="DS424" s="695"/>
      <c r="DT424" s="695"/>
      <c r="DU424" s="695"/>
      <c r="DV424" s="695"/>
      <c r="DW424" s="695"/>
      <c r="DX424" s="695"/>
      <c r="DY424" s="695"/>
      <c r="DZ424" s="695"/>
      <c r="EA424" s="695"/>
      <c r="EB424" s="695"/>
      <c r="EC424" s="695"/>
      <c r="ED424" s="695"/>
      <c r="EE424" s="695"/>
      <c r="EF424" s="695"/>
      <c r="EG424" s="695"/>
      <c r="EH424" s="695"/>
      <c r="EI424" s="695"/>
      <c r="EJ424" s="695"/>
      <c r="EK424" s="695"/>
      <c r="EL424" s="695"/>
      <c r="EM424" s="695"/>
      <c r="EN424" s="695"/>
      <c r="EO424" s="695"/>
      <c r="EP424" s="695"/>
      <c r="EQ424" s="695"/>
      <c r="ER424" s="695"/>
      <c r="ES424" s="695"/>
      <c r="ET424" s="695"/>
      <c r="EU424" s="695"/>
      <c r="EV424" s="695"/>
      <c r="EW424" s="695"/>
      <c r="EX424" s="695"/>
      <c r="EY424" s="695"/>
      <c r="EZ424" s="695"/>
      <c r="FA424" s="695"/>
      <c r="FB424" s="695"/>
      <c r="FC424" s="695"/>
      <c r="FD424" s="695"/>
      <c r="FE424" s="695"/>
      <c r="FF424" s="695"/>
      <c r="FG424" s="695"/>
      <c r="FH424" s="695"/>
      <c r="FI424" s="695"/>
      <c r="FJ424" s="695"/>
      <c r="FK424" s="695"/>
      <c r="FL424" s="695"/>
      <c r="FM424" s="695"/>
      <c r="FN424" s="695"/>
      <c r="FO424" s="695"/>
      <c r="FP424" s="695"/>
      <c r="FQ424" s="695"/>
      <c r="FR424" s="695"/>
      <c r="FS424" s="695"/>
      <c r="FT424" s="695"/>
      <c r="FU424" s="695"/>
      <c r="FV424" s="695"/>
      <c r="FW424" s="695"/>
      <c r="FX424" s="695"/>
      <c r="FY424" s="695"/>
      <c r="FZ424" s="695"/>
      <c r="GA424" s="695"/>
      <c r="GB424" s="695"/>
      <c r="GC424" s="695"/>
      <c r="GD424" s="695"/>
      <c r="GE424" s="695"/>
      <c r="GF424" s="695"/>
      <c r="GG424" s="695"/>
      <c r="GH424" s="695"/>
      <c r="GI424" s="695"/>
      <c r="GJ424" s="695"/>
      <c r="GK424" s="695"/>
      <c r="GL424" s="695"/>
      <c r="GM424" s="695"/>
      <c r="GN424" s="695"/>
    </row>
    <row r="425" spans="1:196" s="35" customFormat="1" ht="14.4">
      <c r="A425" s="695"/>
      <c r="B425" s="695"/>
      <c r="C425" s="693"/>
      <c r="D425" s="693"/>
      <c r="E425" s="693"/>
      <c r="F425" s="699"/>
      <c r="G425" s="695"/>
      <c r="H425" s="695"/>
      <c r="I425" s="695"/>
      <c r="J425" s="695"/>
      <c r="S425" s="695"/>
      <c r="T425" s="695"/>
      <c r="U425" s="695"/>
      <c r="V425" s="695"/>
      <c r="W425" s="695"/>
      <c r="X425" s="695"/>
      <c r="Y425" s="695"/>
      <c r="Z425" s="695"/>
      <c r="AA425" s="695"/>
      <c r="AB425" s="695"/>
      <c r="AC425" s="695"/>
      <c r="AD425" s="695"/>
      <c r="AE425" s="695"/>
      <c r="AF425" s="695"/>
      <c r="AG425" s="695"/>
      <c r="AH425" s="695"/>
      <c r="AI425" s="695"/>
      <c r="AJ425" s="695"/>
      <c r="AK425" s="695"/>
      <c r="AL425" s="695"/>
      <c r="AM425" s="695"/>
      <c r="AN425" s="695"/>
      <c r="AO425" s="695"/>
      <c r="AP425" s="695"/>
      <c r="AQ425" s="695"/>
      <c r="AR425" s="695"/>
      <c r="AS425" s="695"/>
      <c r="AT425" s="695"/>
      <c r="AU425" s="695"/>
      <c r="AV425" s="695"/>
      <c r="AW425" s="695"/>
      <c r="AX425" s="695"/>
      <c r="AY425" s="695"/>
      <c r="AZ425" s="695"/>
      <c r="BA425" s="695"/>
      <c r="BB425" s="695"/>
      <c r="BC425" s="695"/>
      <c r="BD425" s="695"/>
      <c r="BE425" s="695"/>
      <c r="BF425" s="695"/>
      <c r="BG425" s="695"/>
      <c r="BH425" s="695"/>
      <c r="BI425" s="695"/>
      <c r="BJ425" s="695"/>
      <c r="BK425" s="695"/>
      <c r="BL425" s="695"/>
      <c r="BM425" s="695"/>
      <c r="BN425" s="695"/>
      <c r="BO425" s="695"/>
      <c r="BP425" s="695"/>
      <c r="BQ425" s="695"/>
      <c r="BR425" s="695"/>
      <c r="BS425" s="695"/>
      <c r="BT425" s="695"/>
      <c r="BU425" s="695"/>
      <c r="BV425" s="695"/>
      <c r="BW425" s="695"/>
      <c r="BX425" s="695"/>
      <c r="BY425" s="695"/>
      <c r="BZ425" s="695"/>
      <c r="CA425" s="695"/>
      <c r="CB425" s="695"/>
      <c r="CC425" s="695"/>
      <c r="CD425" s="695"/>
      <c r="CE425" s="695"/>
      <c r="CF425" s="695"/>
      <c r="CG425" s="695"/>
      <c r="CH425" s="695"/>
      <c r="CI425" s="695"/>
      <c r="CJ425" s="695"/>
      <c r="CK425" s="695"/>
      <c r="CL425" s="695"/>
      <c r="CM425" s="695"/>
      <c r="CN425" s="695"/>
      <c r="CO425" s="695"/>
      <c r="CP425" s="695"/>
      <c r="CQ425" s="695"/>
      <c r="CR425" s="695"/>
      <c r="CS425" s="695"/>
      <c r="CT425" s="695"/>
      <c r="CU425" s="695"/>
      <c r="CV425" s="695"/>
      <c r="CW425" s="695"/>
      <c r="CX425" s="695"/>
      <c r="CY425" s="695"/>
      <c r="CZ425" s="695"/>
      <c r="DA425" s="695"/>
      <c r="DB425" s="695"/>
      <c r="DC425" s="695"/>
      <c r="DD425" s="695"/>
      <c r="DE425" s="695"/>
      <c r="DF425" s="695"/>
      <c r="DG425" s="695"/>
      <c r="DH425" s="695"/>
      <c r="DI425" s="695"/>
      <c r="DJ425" s="695"/>
      <c r="DK425" s="695"/>
      <c r="DL425" s="695"/>
      <c r="DM425" s="695"/>
      <c r="DN425" s="695"/>
      <c r="DO425" s="695"/>
      <c r="DP425" s="695"/>
      <c r="DQ425" s="695"/>
      <c r="DR425" s="695"/>
      <c r="DS425" s="695"/>
      <c r="DT425" s="695"/>
      <c r="DU425" s="695"/>
      <c r="DV425" s="695"/>
      <c r="DW425" s="695"/>
      <c r="DX425" s="695"/>
      <c r="DY425" s="695"/>
      <c r="DZ425" s="695"/>
      <c r="EA425" s="695"/>
      <c r="EB425" s="695"/>
      <c r="EC425" s="695"/>
      <c r="ED425" s="695"/>
      <c r="EE425" s="695"/>
      <c r="EF425" s="695"/>
      <c r="EG425" s="695"/>
      <c r="EH425" s="695"/>
      <c r="EI425" s="695"/>
      <c r="EJ425" s="695"/>
      <c r="EK425" s="695"/>
      <c r="EL425" s="695"/>
      <c r="EM425" s="695"/>
      <c r="EN425" s="695"/>
      <c r="EO425" s="695"/>
      <c r="EP425" s="695"/>
      <c r="EQ425" s="695"/>
      <c r="ER425" s="695"/>
      <c r="ES425" s="695"/>
      <c r="ET425" s="695"/>
      <c r="EU425" s="695"/>
      <c r="EV425" s="695"/>
      <c r="EW425" s="695"/>
      <c r="EX425" s="695"/>
      <c r="EY425" s="695"/>
      <c r="EZ425" s="695"/>
      <c r="FA425" s="695"/>
      <c r="FB425" s="695"/>
      <c r="FC425" s="695"/>
      <c r="FD425" s="695"/>
      <c r="FE425" s="695"/>
      <c r="FF425" s="695"/>
      <c r="FG425" s="695"/>
      <c r="FH425" s="695"/>
      <c r="FI425" s="695"/>
      <c r="FJ425" s="695"/>
      <c r="FK425" s="695"/>
      <c r="FL425" s="695"/>
      <c r="FM425" s="695"/>
      <c r="FN425" s="695"/>
      <c r="FO425" s="695"/>
      <c r="FP425" s="695"/>
      <c r="FQ425" s="695"/>
      <c r="FR425" s="695"/>
      <c r="FS425" s="695"/>
      <c r="FT425" s="695"/>
      <c r="FU425" s="695"/>
      <c r="FV425" s="695"/>
      <c r="FW425" s="695"/>
      <c r="FX425" s="695"/>
      <c r="FY425" s="695"/>
      <c r="FZ425" s="695"/>
      <c r="GA425" s="695"/>
      <c r="GB425" s="695"/>
      <c r="GC425" s="695"/>
      <c r="GD425" s="695"/>
      <c r="GE425" s="695"/>
      <c r="GF425" s="695"/>
      <c r="GG425" s="695"/>
      <c r="GH425" s="695"/>
      <c r="GI425" s="695"/>
      <c r="GJ425" s="695"/>
      <c r="GK425" s="695"/>
      <c r="GL425" s="695"/>
      <c r="GM425" s="695"/>
      <c r="GN425" s="695"/>
    </row>
    <row r="426" spans="1:196" s="35" customFormat="1" ht="14.4">
      <c r="A426" s="695"/>
      <c r="B426" s="695"/>
      <c r="C426" s="693"/>
      <c r="D426" s="693"/>
      <c r="E426" s="693"/>
      <c r="F426" s="699"/>
      <c r="G426" s="695"/>
      <c r="H426" s="695"/>
      <c r="I426" s="695"/>
      <c r="J426" s="695"/>
      <c r="S426" s="695"/>
      <c r="T426" s="695"/>
      <c r="U426" s="695"/>
      <c r="V426" s="695"/>
      <c r="W426" s="695"/>
      <c r="X426" s="695"/>
      <c r="Y426" s="695"/>
      <c r="Z426" s="695"/>
      <c r="AA426" s="695"/>
      <c r="AB426" s="695"/>
      <c r="AC426" s="695"/>
      <c r="AD426" s="695"/>
      <c r="AE426" s="695"/>
      <c r="AF426" s="695"/>
      <c r="AG426" s="695"/>
      <c r="AH426" s="695"/>
      <c r="AI426" s="695"/>
      <c r="AJ426" s="695"/>
      <c r="AK426" s="695"/>
      <c r="AL426" s="695"/>
      <c r="AM426" s="695"/>
      <c r="AN426" s="695"/>
      <c r="AO426" s="695"/>
      <c r="AP426" s="695"/>
      <c r="AQ426" s="695"/>
      <c r="AR426" s="695"/>
      <c r="AS426" s="695"/>
      <c r="AT426" s="695"/>
      <c r="AU426" s="695"/>
      <c r="AV426" s="695"/>
      <c r="AW426" s="695"/>
      <c r="AX426" s="695"/>
      <c r="AY426" s="695"/>
      <c r="AZ426" s="695"/>
      <c r="BA426" s="695"/>
      <c r="BB426" s="695"/>
      <c r="BC426" s="695"/>
      <c r="BD426" s="695"/>
      <c r="BE426" s="695"/>
      <c r="BF426" s="695"/>
      <c r="BG426" s="695"/>
      <c r="BH426" s="695"/>
      <c r="BI426" s="695"/>
      <c r="BJ426" s="695"/>
      <c r="BK426" s="695"/>
      <c r="BL426" s="695"/>
      <c r="BM426" s="695"/>
      <c r="BN426" s="695"/>
      <c r="BO426" s="695"/>
      <c r="BP426" s="695"/>
      <c r="BQ426" s="695"/>
      <c r="BR426" s="695"/>
      <c r="BS426" s="695"/>
      <c r="BT426" s="695"/>
      <c r="BU426" s="695"/>
      <c r="BV426" s="695"/>
      <c r="BW426" s="695"/>
      <c r="BX426" s="695"/>
      <c r="BY426" s="695"/>
      <c r="BZ426" s="695"/>
      <c r="CA426" s="695"/>
      <c r="CB426" s="695"/>
      <c r="CC426" s="695"/>
      <c r="CD426" s="695"/>
      <c r="CE426" s="695"/>
      <c r="CF426" s="695"/>
      <c r="CG426" s="695"/>
      <c r="CH426" s="695"/>
      <c r="CI426" s="695"/>
      <c r="CJ426" s="695"/>
      <c r="CK426" s="695"/>
      <c r="CL426" s="695"/>
      <c r="CM426" s="695"/>
      <c r="CN426" s="695"/>
      <c r="CO426" s="695"/>
      <c r="CP426" s="695"/>
      <c r="CQ426" s="695"/>
      <c r="CR426" s="695"/>
      <c r="CS426" s="695"/>
      <c r="CT426" s="695"/>
      <c r="CU426" s="695"/>
      <c r="CV426" s="695"/>
      <c r="CW426" s="695"/>
      <c r="CX426" s="695"/>
      <c r="CY426" s="695"/>
      <c r="CZ426" s="695"/>
      <c r="DA426" s="695"/>
      <c r="DB426" s="695"/>
      <c r="DC426" s="695"/>
      <c r="DD426" s="695"/>
      <c r="DE426" s="695"/>
      <c r="DF426" s="695"/>
      <c r="DG426" s="695"/>
      <c r="DH426" s="695"/>
      <c r="DI426" s="695"/>
      <c r="DJ426" s="695"/>
      <c r="DK426" s="695"/>
      <c r="DL426" s="695"/>
      <c r="DM426" s="695"/>
      <c r="DN426" s="695"/>
      <c r="DO426" s="695"/>
      <c r="DP426" s="695"/>
      <c r="DQ426" s="695"/>
      <c r="DR426" s="695"/>
      <c r="DS426" s="695"/>
      <c r="DT426" s="695"/>
      <c r="DU426" s="695"/>
      <c r="DV426" s="695"/>
      <c r="DW426" s="695"/>
      <c r="DX426" s="695"/>
      <c r="DY426" s="695"/>
      <c r="DZ426" s="695"/>
      <c r="EA426" s="695"/>
      <c r="EB426" s="695"/>
      <c r="EC426" s="695"/>
      <c r="ED426" s="695"/>
      <c r="EE426" s="695"/>
      <c r="EF426" s="695"/>
      <c r="EG426" s="695"/>
      <c r="EH426" s="695"/>
      <c r="EI426" s="695"/>
      <c r="EJ426" s="695"/>
      <c r="EK426" s="695"/>
      <c r="EL426" s="695"/>
      <c r="EM426" s="695"/>
      <c r="EN426" s="695"/>
      <c r="EO426" s="695"/>
      <c r="EP426" s="695"/>
      <c r="EQ426" s="695"/>
      <c r="ER426" s="695"/>
      <c r="ES426" s="695"/>
      <c r="ET426" s="695"/>
      <c r="EU426" s="695"/>
      <c r="EV426" s="695"/>
      <c r="EW426" s="695"/>
      <c r="EX426" s="695"/>
      <c r="EY426" s="695"/>
      <c r="EZ426" s="695"/>
      <c r="FA426" s="695"/>
      <c r="FB426" s="695"/>
      <c r="FC426" s="695"/>
      <c r="FD426" s="695"/>
      <c r="FE426" s="695"/>
      <c r="FF426" s="695"/>
      <c r="FG426" s="695"/>
      <c r="FH426" s="695"/>
      <c r="FI426" s="695"/>
      <c r="FJ426" s="695"/>
      <c r="FK426" s="695"/>
      <c r="FL426" s="695"/>
      <c r="FM426" s="695"/>
      <c r="FN426" s="695"/>
      <c r="FO426" s="695"/>
      <c r="FP426" s="695"/>
      <c r="FQ426" s="695"/>
      <c r="FR426" s="695"/>
      <c r="FS426" s="695"/>
      <c r="FT426" s="695"/>
      <c r="FU426" s="695"/>
      <c r="FV426" s="695"/>
      <c r="FW426" s="695"/>
      <c r="FX426" s="695"/>
      <c r="FY426" s="695"/>
      <c r="FZ426" s="695"/>
      <c r="GA426" s="695"/>
      <c r="GB426" s="695"/>
      <c r="GC426" s="695"/>
      <c r="GD426" s="695"/>
      <c r="GE426" s="695"/>
      <c r="GF426" s="695"/>
      <c r="GG426" s="695"/>
      <c r="GH426" s="695"/>
      <c r="GI426" s="695"/>
      <c r="GJ426" s="695"/>
      <c r="GK426" s="695"/>
      <c r="GL426" s="695"/>
      <c r="GM426" s="695"/>
      <c r="GN426" s="695"/>
    </row>
    <row r="427" spans="1:196" s="35" customFormat="1" ht="14.4">
      <c r="A427" s="695"/>
      <c r="B427" s="695"/>
      <c r="C427" s="693"/>
      <c r="D427" s="693"/>
      <c r="E427" s="693"/>
      <c r="F427" s="699"/>
      <c r="G427" s="695"/>
      <c r="H427" s="695"/>
      <c r="I427" s="695"/>
      <c r="J427" s="695"/>
      <c r="S427" s="695"/>
      <c r="T427" s="695"/>
      <c r="U427" s="695"/>
      <c r="V427" s="695"/>
      <c r="W427" s="695"/>
      <c r="X427" s="695"/>
      <c r="Y427" s="695"/>
      <c r="Z427" s="695"/>
      <c r="AA427" s="695"/>
      <c r="AB427" s="695"/>
      <c r="AC427" s="695"/>
      <c r="AD427" s="695"/>
      <c r="AE427" s="695"/>
      <c r="AF427" s="695"/>
      <c r="AG427" s="695"/>
      <c r="AH427" s="695"/>
      <c r="AI427" s="695"/>
      <c r="AJ427" s="695"/>
      <c r="AK427" s="695"/>
      <c r="AL427" s="695"/>
      <c r="AM427" s="695"/>
      <c r="AN427" s="695"/>
      <c r="AO427" s="695"/>
      <c r="AP427" s="695"/>
      <c r="AQ427" s="695"/>
      <c r="AR427" s="695"/>
      <c r="AS427" s="695"/>
      <c r="AT427" s="695"/>
      <c r="AU427" s="695"/>
      <c r="AV427" s="695"/>
      <c r="AW427" s="695"/>
      <c r="AX427" s="695"/>
      <c r="AY427" s="695"/>
      <c r="AZ427" s="695"/>
      <c r="BA427" s="695"/>
      <c r="BB427" s="695"/>
      <c r="BC427" s="695"/>
      <c r="BD427" s="695"/>
      <c r="BE427" s="695"/>
      <c r="BF427" s="695"/>
      <c r="BG427" s="695"/>
      <c r="BH427" s="695"/>
      <c r="BI427" s="695"/>
      <c r="BJ427" s="695"/>
      <c r="BK427" s="695"/>
      <c r="BL427" s="695"/>
      <c r="BM427" s="695"/>
      <c r="BN427" s="695"/>
      <c r="BO427" s="695"/>
      <c r="BP427" s="695"/>
      <c r="BQ427" s="695"/>
      <c r="BR427" s="695"/>
      <c r="BS427" s="695"/>
      <c r="BT427" s="695"/>
      <c r="BU427" s="695"/>
      <c r="BV427" s="695"/>
      <c r="BW427" s="695"/>
      <c r="BX427" s="695"/>
      <c r="BY427" s="695"/>
      <c r="BZ427" s="695"/>
      <c r="CA427" s="695"/>
      <c r="CB427" s="695"/>
      <c r="CC427" s="695"/>
      <c r="CD427" s="695"/>
      <c r="CE427" s="695"/>
      <c r="CF427" s="695"/>
      <c r="CG427" s="695"/>
      <c r="CH427" s="695"/>
      <c r="CI427" s="695"/>
      <c r="CJ427" s="695"/>
      <c r="CK427" s="695"/>
      <c r="CL427" s="695"/>
      <c r="CM427" s="695"/>
      <c r="CN427" s="695"/>
      <c r="CO427" s="695"/>
      <c r="CP427" s="695"/>
      <c r="CQ427" s="695"/>
      <c r="CR427" s="695"/>
      <c r="CS427" s="695"/>
      <c r="CT427" s="695"/>
      <c r="CU427" s="695"/>
      <c r="CV427" s="695"/>
      <c r="CW427" s="695"/>
      <c r="CX427" s="695"/>
      <c r="CY427" s="695"/>
      <c r="CZ427" s="695"/>
      <c r="DA427" s="695"/>
      <c r="DB427" s="695"/>
      <c r="DC427" s="695"/>
      <c r="DD427" s="695"/>
      <c r="DE427" s="695"/>
      <c r="DF427" s="695"/>
      <c r="DG427" s="695"/>
      <c r="DH427" s="695"/>
      <c r="DI427" s="695"/>
      <c r="DJ427" s="695"/>
      <c r="DK427" s="695"/>
      <c r="DL427" s="695"/>
      <c r="DM427" s="695"/>
      <c r="DN427" s="695"/>
      <c r="DO427" s="695"/>
      <c r="DP427" s="695"/>
      <c r="DQ427" s="695"/>
      <c r="DR427" s="695"/>
      <c r="DS427" s="695"/>
      <c r="DT427" s="695"/>
      <c r="DU427" s="695"/>
      <c r="DV427" s="695"/>
      <c r="DW427" s="695"/>
      <c r="DX427" s="695"/>
      <c r="DY427" s="695"/>
      <c r="DZ427" s="695"/>
      <c r="EA427" s="695"/>
      <c r="EB427" s="695"/>
      <c r="EC427" s="695"/>
      <c r="ED427" s="695"/>
      <c r="EE427" s="695"/>
      <c r="EF427" s="695"/>
      <c r="EG427" s="695"/>
      <c r="EH427" s="695"/>
      <c r="EI427" s="695"/>
      <c r="EJ427" s="695"/>
      <c r="EK427" s="695"/>
      <c r="EL427" s="695"/>
      <c r="EM427" s="695"/>
      <c r="EN427" s="695"/>
      <c r="EO427" s="695"/>
      <c r="EP427" s="695"/>
      <c r="EQ427" s="695"/>
      <c r="ER427" s="695"/>
      <c r="ES427" s="695"/>
      <c r="ET427" s="695"/>
      <c r="EU427" s="695"/>
      <c r="EV427" s="695"/>
      <c r="EW427" s="695"/>
      <c r="EX427" s="695"/>
      <c r="EY427" s="695"/>
      <c r="EZ427" s="695"/>
      <c r="FA427" s="695"/>
      <c r="FB427" s="695"/>
      <c r="FC427" s="695"/>
      <c r="FD427" s="695"/>
      <c r="FE427" s="695"/>
      <c r="FF427" s="695"/>
      <c r="FG427" s="695"/>
      <c r="FH427" s="695"/>
      <c r="FI427" s="695"/>
      <c r="FJ427" s="695"/>
      <c r="FK427" s="695"/>
      <c r="FL427" s="695"/>
      <c r="FM427" s="695"/>
      <c r="FN427" s="695"/>
      <c r="FO427" s="695"/>
      <c r="FP427" s="695"/>
      <c r="FQ427" s="695"/>
      <c r="FR427" s="695"/>
      <c r="FS427" s="695"/>
      <c r="FT427" s="695"/>
      <c r="FU427" s="695"/>
      <c r="FV427" s="695"/>
      <c r="FW427" s="695"/>
      <c r="FX427" s="695"/>
      <c r="FY427" s="695"/>
      <c r="FZ427" s="695"/>
      <c r="GA427" s="695"/>
      <c r="GB427" s="695"/>
      <c r="GC427" s="695"/>
      <c r="GD427" s="695"/>
      <c r="GE427" s="695"/>
      <c r="GF427" s="695"/>
      <c r="GG427" s="695"/>
      <c r="GH427" s="695"/>
      <c r="GI427" s="695"/>
      <c r="GJ427" s="695"/>
      <c r="GK427" s="695"/>
      <c r="GL427" s="695"/>
      <c r="GM427" s="695"/>
      <c r="GN427" s="695"/>
    </row>
    <row r="428" spans="1:196" s="35" customFormat="1" ht="14.4">
      <c r="A428" s="695"/>
      <c r="B428" s="695"/>
      <c r="C428" s="693"/>
      <c r="D428" s="693"/>
      <c r="E428" s="693"/>
      <c r="F428" s="699"/>
      <c r="G428" s="695"/>
      <c r="H428" s="695"/>
      <c r="I428" s="695"/>
      <c r="J428" s="695"/>
      <c r="S428" s="695"/>
      <c r="T428" s="695"/>
      <c r="U428" s="695"/>
      <c r="V428" s="695"/>
      <c r="W428" s="695"/>
      <c r="X428" s="695"/>
      <c r="Y428" s="695"/>
      <c r="Z428" s="695"/>
      <c r="AA428" s="695"/>
      <c r="AB428" s="695"/>
      <c r="AC428" s="695"/>
      <c r="AD428" s="695"/>
      <c r="AE428" s="695"/>
      <c r="AF428" s="695"/>
      <c r="AG428" s="695"/>
      <c r="AH428" s="695"/>
      <c r="AI428" s="695"/>
      <c r="AJ428" s="695"/>
      <c r="AK428" s="695"/>
      <c r="AL428" s="695"/>
      <c r="AM428" s="695"/>
      <c r="AN428" s="695"/>
      <c r="AO428" s="695"/>
      <c r="AP428" s="695"/>
      <c r="AQ428" s="695"/>
      <c r="AR428" s="695"/>
      <c r="AS428" s="695"/>
      <c r="AT428" s="695"/>
      <c r="AU428" s="695"/>
      <c r="AV428" s="695"/>
      <c r="AW428" s="695"/>
      <c r="AX428" s="695"/>
      <c r="AY428" s="695"/>
      <c r="AZ428" s="695"/>
      <c r="BA428" s="695"/>
      <c r="BB428" s="695"/>
      <c r="BC428" s="695"/>
      <c r="BD428" s="695"/>
      <c r="BE428" s="695"/>
      <c r="BF428" s="695"/>
      <c r="BG428" s="695"/>
      <c r="BH428" s="695"/>
      <c r="BI428" s="695"/>
      <c r="BJ428" s="695"/>
      <c r="BK428" s="695"/>
      <c r="BL428" s="695"/>
      <c r="BM428" s="695"/>
      <c r="BN428" s="695"/>
      <c r="BO428" s="695"/>
      <c r="BP428" s="695"/>
      <c r="BQ428" s="695"/>
      <c r="BR428" s="695"/>
      <c r="BS428" s="695"/>
      <c r="BT428" s="695"/>
      <c r="BU428" s="695"/>
      <c r="BV428" s="695"/>
      <c r="BW428" s="695"/>
      <c r="BX428" s="695"/>
      <c r="BY428" s="695"/>
      <c r="BZ428" s="695"/>
      <c r="CA428" s="695"/>
      <c r="CB428" s="695"/>
      <c r="CC428" s="695"/>
      <c r="CD428" s="695"/>
      <c r="CE428" s="695"/>
      <c r="CF428" s="695"/>
      <c r="CG428" s="695"/>
      <c r="CH428" s="695"/>
      <c r="CI428" s="695"/>
      <c r="CJ428" s="695"/>
      <c r="CK428" s="695"/>
      <c r="CL428" s="695"/>
      <c r="CM428" s="695"/>
      <c r="CN428" s="695"/>
      <c r="CO428" s="695"/>
      <c r="CP428" s="695"/>
      <c r="CQ428" s="695"/>
      <c r="CR428" s="695"/>
      <c r="CS428" s="695"/>
      <c r="CT428" s="695"/>
      <c r="CU428" s="695"/>
      <c r="CV428" s="695"/>
      <c r="CW428" s="695"/>
      <c r="CX428" s="695"/>
      <c r="CY428" s="695"/>
      <c r="CZ428" s="695"/>
      <c r="DA428" s="695"/>
      <c r="DB428" s="695"/>
      <c r="DC428" s="695"/>
      <c r="DD428" s="695"/>
      <c r="DE428" s="695"/>
      <c r="DF428" s="695"/>
      <c r="DG428" s="695"/>
      <c r="DH428" s="695"/>
      <c r="DI428" s="695"/>
      <c r="DJ428" s="695"/>
      <c r="DK428" s="695"/>
      <c r="DL428" s="695"/>
      <c r="DM428" s="695"/>
      <c r="DN428" s="695"/>
      <c r="DO428" s="695"/>
      <c r="DP428" s="695"/>
      <c r="DQ428" s="695"/>
      <c r="DR428" s="695"/>
      <c r="DS428" s="695"/>
      <c r="DT428" s="695"/>
      <c r="DU428" s="695"/>
      <c r="DV428" s="695"/>
      <c r="DW428" s="695"/>
      <c r="DX428" s="695"/>
      <c r="DY428" s="695"/>
      <c r="DZ428" s="695"/>
      <c r="EA428" s="695"/>
      <c r="EB428" s="695"/>
      <c r="EC428" s="695"/>
      <c r="ED428" s="695"/>
      <c r="EE428" s="695"/>
      <c r="EF428" s="695"/>
      <c r="EG428" s="695"/>
      <c r="EH428" s="695"/>
      <c r="EI428" s="695"/>
      <c r="EJ428" s="695"/>
      <c r="EK428" s="695"/>
      <c r="EL428" s="695"/>
      <c r="EM428" s="695"/>
      <c r="EN428" s="695"/>
      <c r="EO428" s="695"/>
      <c r="EP428" s="695"/>
      <c r="EQ428" s="695"/>
      <c r="ER428" s="695"/>
      <c r="ES428" s="695"/>
      <c r="ET428" s="695"/>
      <c r="EU428" s="695"/>
      <c r="EV428" s="695"/>
      <c r="EW428" s="695"/>
      <c r="EX428" s="695"/>
      <c r="EY428" s="695"/>
      <c r="EZ428" s="695"/>
      <c r="FA428" s="695"/>
      <c r="FB428" s="695"/>
      <c r="FC428" s="695"/>
      <c r="FD428" s="695"/>
      <c r="FE428" s="695"/>
      <c r="FF428" s="695"/>
      <c r="FG428" s="695"/>
      <c r="FH428" s="695"/>
      <c r="FI428" s="695"/>
      <c r="FJ428" s="695"/>
      <c r="FK428" s="695"/>
      <c r="FL428" s="695"/>
      <c r="FM428" s="695"/>
      <c r="FN428" s="695"/>
      <c r="FO428" s="695"/>
      <c r="FP428" s="695"/>
      <c r="FQ428" s="695"/>
      <c r="FR428" s="695"/>
      <c r="FS428" s="695"/>
      <c r="FT428" s="695"/>
      <c r="FU428" s="695"/>
      <c r="FV428" s="695"/>
      <c r="FW428" s="695"/>
      <c r="FX428" s="695"/>
      <c r="FY428" s="695"/>
      <c r="FZ428" s="695"/>
      <c r="GA428" s="695"/>
      <c r="GB428" s="695"/>
      <c r="GC428" s="695"/>
      <c r="GD428" s="695"/>
      <c r="GE428" s="695"/>
      <c r="GF428" s="695"/>
      <c r="GG428" s="695"/>
      <c r="GH428" s="695"/>
      <c r="GI428" s="695"/>
      <c r="GJ428" s="695"/>
      <c r="GK428" s="695"/>
      <c r="GL428" s="695"/>
      <c r="GM428" s="695"/>
      <c r="GN428" s="695"/>
    </row>
    <row r="429" spans="1:196" s="35" customFormat="1" ht="14.4">
      <c r="A429" s="695"/>
      <c r="B429" s="695"/>
      <c r="C429" s="693"/>
      <c r="D429" s="693"/>
      <c r="E429" s="693"/>
      <c r="F429" s="699"/>
      <c r="G429" s="695"/>
      <c r="H429" s="695"/>
      <c r="I429" s="695"/>
      <c r="J429" s="695"/>
      <c r="S429" s="695"/>
      <c r="T429" s="695"/>
      <c r="U429" s="695"/>
      <c r="V429" s="695"/>
      <c r="W429" s="695"/>
      <c r="X429" s="695"/>
      <c r="Y429" s="695"/>
      <c r="Z429" s="695"/>
      <c r="AA429" s="695"/>
      <c r="AB429" s="695"/>
      <c r="AC429" s="695"/>
      <c r="AD429" s="695"/>
      <c r="AE429" s="695"/>
      <c r="AF429" s="695"/>
      <c r="AG429" s="695"/>
      <c r="AH429" s="695"/>
      <c r="AI429" s="695"/>
      <c r="AJ429" s="695"/>
      <c r="AK429" s="695"/>
      <c r="AL429" s="695"/>
      <c r="AM429" s="695"/>
      <c r="AN429" s="695"/>
      <c r="AO429" s="695"/>
      <c r="AP429" s="695"/>
      <c r="AQ429" s="695"/>
      <c r="AR429" s="695"/>
      <c r="AS429" s="695"/>
      <c r="AT429" s="695"/>
      <c r="AU429" s="695"/>
      <c r="AV429" s="695"/>
      <c r="AW429" s="695"/>
      <c r="AX429" s="695"/>
      <c r="AY429" s="695"/>
      <c r="AZ429" s="695"/>
      <c r="BA429" s="695"/>
      <c r="BB429" s="695"/>
      <c r="BC429" s="695"/>
      <c r="BD429" s="695"/>
      <c r="BE429" s="695"/>
      <c r="BF429" s="695"/>
      <c r="BG429" s="695"/>
      <c r="BH429" s="695"/>
      <c r="BI429" s="695"/>
      <c r="BJ429" s="695"/>
      <c r="BK429" s="695"/>
      <c r="BL429" s="695"/>
      <c r="BM429" s="695"/>
      <c r="BN429" s="695"/>
      <c r="BO429" s="695"/>
      <c r="BP429" s="695"/>
      <c r="BQ429" s="695"/>
      <c r="BR429" s="695"/>
      <c r="BS429" s="695"/>
      <c r="BT429" s="695"/>
      <c r="BU429" s="695"/>
      <c r="BV429" s="695"/>
      <c r="BW429" s="695"/>
      <c r="BX429" s="695"/>
      <c r="BY429" s="695"/>
      <c r="BZ429" s="695"/>
      <c r="CA429" s="695"/>
      <c r="CB429" s="695"/>
      <c r="CC429" s="695"/>
      <c r="CD429" s="695"/>
      <c r="CE429" s="695"/>
      <c r="CF429" s="695"/>
      <c r="CG429" s="695"/>
      <c r="CH429" s="695"/>
      <c r="CI429" s="695"/>
      <c r="CJ429" s="695"/>
      <c r="CK429" s="695"/>
      <c r="CL429" s="695"/>
      <c r="CM429" s="695"/>
      <c r="CN429" s="695"/>
      <c r="CO429" s="695"/>
      <c r="CP429" s="695"/>
      <c r="CQ429" s="695"/>
      <c r="CR429" s="695"/>
      <c r="CS429" s="695"/>
      <c r="CT429" s="695"/>
      <c r="CU429" s="695"/>
      <c r="CV429" s="695"/>
      <c r="CW429" s="695"/>
      <c r="CX429" s="695"/>
      <c r="CY429" s="695"/>
      <c r="CZ429" s="695"/>
      <c r="DA429" s="695"/>
      <c r="DB429" s="695"/>
      <c r="DC429" s="695"/>
      <c r="DD429" s="695"/>
      <c r="DE429" s="695"/>
      <c r="DF429" s="695"/>
      <c r="DG429" s="695"/>
      <c r="DH429" s="695"/>
      <c r="DI429" s="695"/>
      <c r="DJ429" s="695"/>
      <c r="DK429" s="695"/>
      <c r="DL429" s="695"/>
      <c r="DM429" s="695"/>
      <c r="DN429" s="695"/>
      <c r="DO429" s="695"/>
      <c r="DP429" s="695"/>
      <c r="DQ429" s="695"/>
      <c r="DR429" s="695"/>
      <c r="DS429" s="695"/>
      <c r="DT429" s="695"/>
      <c r="DU429" s="695"/>
      <c r="DV429" s="695"/>
      <c r="DW429" s="695"/>
      <c r="DX429" s="695"/>
      <c r="DY429" s="695"/>
      <c r="DZ429" s="695"/>
      <c r="EA429" s="695"/>
      <c r="EB429" s="695"/>
      <c r="EC429" s="695"/>
      <c r="ED429" s="695"/>
      <c r="EE429" s="695"/>
      <c r="EF429" s="695"/>
      <c r="EG429" s="695"/>
      <c r="EH429" s="695"/>
      <c r="EI429" s="695"/>
      <c r="EJ429" s="695"/>
      <c r="EK429" s="695"/>
      <c r="EL429" s="695"/>
      <c r="EM429" s="695"/>
      <c r="EN429" s="695"/>
      <c r="EO429" s="695"/>
      <c r="EP429" s="695"/>
      <c r="EQ429" s="695"/>
      <c r="ER429" s="695"/>
      <c r="ES429" s="695"/>
      <c r="ET429" s="695"/>
      <c r="EU429" s="695"/>
      <c r="EV429" s="695"/>
      <c r="EW429" s="695"/>
      <c r="EX429" s="695"/>
      <c r="EY429" s="695"/>
      <c r="EZ429" s="695"/>
      <c r="FA429" s="695"/>
      <c r="FB429" s="695"/>
      <c r="FC429" s="695"/>
      <c r="FD429" s="695"/>
      <c r="FE429" s="695"/>
      <c r="FF429" s="695"/>
      <c r="FG429" s="695"/>
      <c r="FH429" s="695"/>
      <c r="FI429" s="695"/>
      <c r="FJ429" s="695"/>
      <c r="FK429" s="695"/>
      <c r="FL429" s="695"/>
      <c r="FM429" s="695"/>
      <c r="FN429" s="695"/>
      <c r="FO429" s="695"/>
      <c r="FP429" s="695"/>
      <c r="FQ429" s="695"/>
      <c r="FR429" s="695"/>
      <c r="FS429" s="695"/>
      <c r="FT429" s="695"/>
      <c r="FU429" s="695"/>
      <c r="FV429" s="695"/>
      <c r="FW429" s="695"/>
      <c r="FX429" s="695"/>
      <c r="FY429" s="695"/>
      <c r="FZ429" s="695"/>
      <c r="GA429" s="695"/>
      <c r="GB429" s="695"/>
      <c r="GC429" s="695"/>
      <c r="GD429" s="695"/>
      <c r="GE429" s="695"/>
      <c r="GF429" s="695"/>
      <c r="GG429" s="695"/>
      <c r="GH429" s="695"/>
      <c r="GI429" s="695"/>
      <c r="GJ429" s="695"/>
      <c r="GK429" s="695"/>
      <c r="GL429" s="695"/>
      <c r="GM429" s="695"/>
      <c r="GN429" s="695"/>
    </row>
    <row r="430" spans="1:196" s="35" customFormat="1" ht="14.4">
      <c r="A430" s="695"/>
      <c r="B430" s="695"/>
      <c r="C430" s="693"/>
      <c r="D430" s="693"/>
      <c r="E430" s="693"/>
      <c r="F430" s="699"/>
      <c r="G430" s="695"/>
      <c r="H430" s="695"/>
      <c r="I430" s="695"/>
      <c r="J430" s="695"/>
      <c r="S430" s="695"/>
      <c r="T430" s="695"/>
      <c r="U430" s="695"/>
      <c r="V430" s="695"/>
      <c r="W430" s="695"/>
      <c r="X430" s="695"/>
      <c r="Y430" s="695"/>
      <c r="Z430" s="695"/>
      <c r="AA430" s="695"/>
      <c r="AB430" s="695"/>
      <c r="AC430" s="695"/>
      <c r="AD430" s="695"/>
      <c r="AE430" s="695"/>
      <c r="AF430" s="695"/>
      <c r="AG430" s="695"/>
      <c r="AH430" s="695"/>
      <c r="AI430" s="695"/>
      <c r="AJ430" s="695"/>
      <c r="AK430" s="695"/>
      <c r="AL430" s="695"/>
      <c r="AM430" s="695"/>
      <c r="AN430" s="695"/>
      <c r="AO430" s="695"/>
      <c r="AP430" s="695"/>
      <c r="AQ430" s="695"/>
      <c r="AR430" s="695"/>
      <c r="AS430" s="695"/>
      <c r="AT430" s="695"/>
      <c r="AU430" s="695"/>
      <c r="AV430" s="695"/>
      <c r="AW430" s="695"/>
      <c r="AX430" s="695"/>
      <c r="AY430" s="695"/>
      <c r="AZ430" s="695"/>
      <c r="BA430" s="695"/>
      <c r="BB430" s="695"/>
      <c r="BC430" s="695"/>
      <c r="BD430" s="695"/>
      <c r="BE430" s="695"/>
      <c r="BF430" s="695"/>
      <c r="BG430" s="695"/>
      <c r="BH430" s="695"/>
      <c r="BI430" s="695"/>
      <c r="BJ430" s="695"/>
      <c r="BK430" s="695"/>
      <c r="BL430" s="695"/>
      <c r="BM430" s="695"/>
      <c r="BN430" s="695"/>
      <c r="BO430" s="695"/>
      <c r="BP430" s="695"/>
      <c r="BQ430" s="695"/>
      <c r="BR430" s="695"/>
      <c r="BS430" s="695"/>
      <c r="BT430" s="695"/>
      <c r="BU430" s="695"/>
      <c r="BV430" s="695"/>
      <c r="BW430" s="695"/>
      <c r="BX430" s="695"/>
      <c r="BY430" s="695"/>
      <c r="BZ430" s="695"/>
      <c r="CA430" s="695"/>
      <c r="CB430" s="695"/>
      <c r="CC430" s="695"/>
      <c r="CD430" s="695"/>
      <c r="CE430" s="695"/>
      <c r="CF430" s="695"/>
      <c r="CG430" s="695"/>
      <c r="CH430" s="695"/>
      <c r="CI430" s="695"/>
      <c r="CJ430" s="695"/>
      <c r="CK430" s="695"/>
      <c r="CL430" s="695"/>
      <c r="CM430" s="695"/>
      <c r="CN430" s="695"/>
      <c r="CO430" s="695"/>
      <c r="CP430" s="695"/>
      <c r="CQ430" s="695"/>
      <c r="CR430" s="695"/>
      <c r="CS430" s="695"/>
      <c r="CT430" s="695"/>
      <c r="CU430" s="695"/>
      <c r="CV430" s="695"/>
      <c r="CW430" s="695"/>
      <c r="CX430" s="695"/>
      <c r="CY430" s="695"/>
      <c r="CZ430" s="695"/>
      <c r="DA430" s="695"/>
      <c r="DB430" s="695"/>
      <c r="DC430" s="695"/>
      <c r="DD430" s="695"/>
      <c r="DE430" s="695"/>
      <c r="DF430" s="695"/>
      <c r="DG430" s="695"/>
      <c r="DH430" s="695"/>
      <c r="DI430" s="695"/>
      <c r="DJ430" s="695"/>
      <c r="DK430" s="695"/>
      <c r="DL430" s="695"/>
      <c r="DM430" s="695"/>
      <c r="DN430" s="695"/>
      <c r="DO430" s="695"/>
      <c r="DP430" s="695"/>
      <c r="DQ430" s="695"/>
      <c r="DR430" s="695"/>
      <c r="DS430" s="695"/>
      <c r="DT430" s="695"/>
      <c r="DU430" s="695"/>
      <c r="DV430" s="695"/>
      <c r="DW430" s="695"/>
      <c r="DX430" s="695"/>
      <c r="DY430" s="695"/>
      <c r="DZ430" s="695"/>
      <c r="EA430" s="695"/>
      <c r="EB430" s="695"/>
      <c r="EC430" s="695"/>
      <c r="ED430" s="695"/>
      <c r="EE430" s="695"/>
      <c r="EF430" s="695"/>
      <c r="EG430" s="695"/>
      <c r="EH430" s="695"/>
      <c r="EI430" s="695"/>
      <c r="EJ430" s="695"/>
      <c r="EK430" s="695"/>
      <c r="EL430" s="695"/>
      <c r="EM430" s="695"/>
      <c r="EN430" s="695"/>
      <c r="EO430" s="695"/>
      <c r="EP430" s="695"/>
      <c r="EQ430" s="695"/>
      <c r="ER430" s="695"/>
      <c r="ES430" s="695"/>
      <c r="ET430" s="695"/>
      <c r="EU430" s="695"/>
      <c r="EV430" s="695"/>
      <c r="EW430" s="695"/>
      <c r="EX430" s="695"/>
      <c r="EY430" s="695"/>
      <c r="EZ430" s="695"/>
      <c r="FA430" s="695"/>
      <c r="FB430" s="695"/>
      <c r="FC430" s="695"/>
      <c r="FD430" s="695"/>
      <c r="FE430" s="695"/>
      <c r="FF430" s="695"/>
      <c r="FG430" s="695"/>
      <c r="FH430" s="695"/>
      <c r="FI430" s="695"/>
      <c r="FJ430" s="695"/>
      <c r="FK430" s="695"/>
      <c r="FL430" s="695"/>
      <c r="FM430" s="695"/>
      <c r="FN430" s="695"/>
      <c r="FO430" s="695"/>
      <c r="FP430" s="695"/>
      <c r="FQ430" s="695"/>
      <c r="FR430" s="695"/>
      <c r="FS430" s="695"/>
      <c r="FT430" s="695"/>
      <c r="FU430" s="695"/>
      <c r="FV430" s="695"/>
      <c r="FW430" s="695"/>
      <c r="FX430" s="695"/>
      <c r="FY430" s="695"/>
      <c r="FZ430" s="695"/>
      <c r="GA430" s="695"/>
      <c r="GB430" s="695"/>
      <c r="GC430" s="695"/>
      <c r="GD430" s="695"/>
      <c r="GE430" s="695"/>
      <c r="GF430" s="695"/>
      <c r="GG430" s="695"/>
      <c r="GH430" s="695"/>
      <c r="GI430" s="695"/>
      <c r="GJ430" s="695"/>
      <c r="GK430" s="695"/>
      <c r="GL430" s="695"/>
      <c r="GM430" s="695"/>
      <c r="GN430" s="695"/>
    </row>
    <row r="431" spans="1:196" s="35" customFormat="1" ht="14.4">
      <c r="A431" s="695"/>
      <c r="B431" s="695"/>
      <c r="C431" s="693"/>
      <c r="D431" s="693"/>
      <c r="E431" s="693"/>
      <c r="F431" s="699"/>
      <c r="G431" s="695"/>
      <c r="H431" s="695"/>
      <c r="I431" s="695"/>
      <c r="J431" s="695"/>
      <c r="S431" s="695"/>
      <c r="T431" s="695"/>
      <c r="U431" s="695"/>
      <c r="V431" s="695"/>
      <c r="W431" s="695"/>
      <c r="X431" s="695"/>
      <c r="Y431" s="695"/>
      <c r="Z431" s="695"/>
      <c r="AA431" s="695"/>
      <c r="AB431" s="695"/>
      <c r="AC431" s="695"/>
      <c r="AD431" s="695"/>
      <c r="AE431" s="695"/>
      <c r="AF431" s="695"/>
      <c r="AG431" s="695"/>
      <c r="AH431" s="695"/>
      <c r="AI431" s="695"/>
      <c r="AJ431" s="695"/>
      <c r="AK431" s="695"/>
      <c r="AL431" s="695"/>
      <c r="AM431" s="695"/>
      <c r="AN431" s="695"/>
      <c r="AO431" s="695"/>
      <c r="AP431" s="695"/>
      <c r="AQ431" s="695"/>
      <c r="AR431" s="695"/>
      <c r="AS431" s="695"/>
      <c r="AT431" s="695"/>
      <c r="AU431" s="695"/>
      <c r="AV431" s="695"/>
      <c r="AW431" s="695"/>
      <c r="AX431" s="695"/>
      <c r="AY431" s="695"/>
      <c r="AZ431" s="695"/>
      <c r="BA431" s="695"/>
      <c r="BB431" s="695"/>
      <c r="BC431" s="695"/>
      <c r="BD431" s="695"/>
      <c r="BE431" s="695"/>
      <c r="BF431" s="695"/>
      <c r="BG431" s="695"/>
      <c r="BH431" s="695"/>
      <c r="BI431" s="695"/>
      <c r="BJ431" s="695"/>
      <c r="BK431" s="695"/>
      <c r="BL431" s="695"/>
      <c r="BM431" s="695"/>
      <c r="BN431" s="695"/>
      <c r="BO431" s="695"/>
      <c r="BP431" s="695"/>
      <c r="BQ431" s="695"/>
      <c r="BR431" s="695"/>
      <c r="BS431" s="695"/>
      <c r="BT431" s="695"/>
      <c r="BU431" s="695"/>
      <c r="BV431" s="695"/>
      <c r="BW431" s="695"/>
      <c r="BX431" s="695"/>
      <c r="BY431" s="695"/>
      <c r="BZ431" s="695"/>
      <c r="CA431" s="695"/>
      <c r="CB431" s="695"/>
      <c r="CC431" s="695"/>
      <c r="CD431" s="695"/>
      <c r="CE431" s="695"/>
      <c r="CF431" s="695"/>
      <c r="CG431" s="695"/>
      <c r="CH431" s="695"/>
      <c r="CI431" s="695"/>
      <c r="CJ431" s="695"/>
      <c r="CK431" s="695"/>
      <c r="CL431" s="695"/>
      <c r="CM431" s="695"/>
      <c r="CN431" s="695"/>
      <c r="CO431" s="695"/>
      <c r="CP431" s="695"/>
      <c r="CQ431" s="695"/>
      <c r="CR431" s="695"/>
      <c r="CS431" s="695"/>
      <c r="CT431" s="695"/>
      <c r="CU431" s="695"/>
      <c r="CV431" s="695"/>
      <c r="CW431" s="695"/>
      <c r="CX431" s="695"/>
      <c r="CY431" s="695"/>
      <c r="CZ431" s="695"/>
      <c r="DA431" s="695"/>
      <c r="DB431" s="695"/>
      <c r="DC431" s="695"/>
      <c r="DD431" s="695"/>
      <c r="DE431" s="695"/>
      <c r="DF431" s="695"/>
      <c r="DG431" s="695"/>
      <c r="DH431" s="695"/>
      <c r="DI431" s="695"/>
      <c r="DJ431" s="695"/>
      <c r="DK431" s="695"/>
      <c r="DL431" s="695"/>
      <c r="DM431" s="695"/>
      <c r="DN431" s="695"/>
      <c r="DO431" s="695"/>
      <c r="DP431" s="695"/>
      <c r="DQ431" s="695"/>
      <c r="DR431" s="695"/>
      <c r="DS431" s="695"/>
      <c r="DT431" s="695"/>
      <c r="DU431" s="695"/>
      <c r="DV431" s="695"/>
      <c r="DW431" s="695"/>
      <c r="DX431" s="695"/>
      <c r="DY431" s="695"/>
      <c r="DZ431" s="695"/>
      <c r="EA431" s="695"/>
      <c r="EB431" s="695"/>
      <c r="EC431" s="695"/>
      <c r="ED431" s="695"/>
      <c r="EE431" s="695"/>
      <c r="EF431" s="695"/>
      <c r="EG431" s="695"/>
      <c r="EH431" s="695"/>
      <c r="EI431" s="695"/>
      <c r="EJ431" s="695"/>
      <c r="EK431" s="695"/>
      <c r="EL431" s="695"/>
      <c r="EM431" s="695"/>
      <c r="EN431" s="695"/>
      <c r="EO431" s="695"/>
      <c r="EP431" s="695"/>
      <c r="EQ431" s="695"/>
      <c r="ER431" s="695"/>
      <c r="ES431" s="695"/>
      <c r="ET431" s="695"/>
      <c r="EU431" s="695"/>
      <c r="EV431" s="695"/>
      <c r="EW431" s="695"/>
      <c r="EX431" s="695"/>
      <c r="EY431" s="695"/>
      <c r="EZ431" s="695"/>
      <c r="FA431" s="695"/>
      <c r="FB431" s="695"/>
      <c r="FC431" s="695"/>
      <c r="FD431" s="695"/>
      <c r="FE431" s="695"/>
      <c r="FF431" s="695"/>
      <c r="FG431" s="695"/>
      <c r="FH431" s="695"/>
      <c r="FI431" s="695"/>
      <c r="FJ431" s="695"/>
      <c r="FK431" s="695"/>
      <c r="FL431" s="695"/>
      <c r="FM431" s="695"/>
      <c r="FN431" s="695"/>
      <c r="FO431" s="695"/>
      <c r="FP431" s="695"/>
      <c r="FQ431" s="695"/>
      <c r="FR431" s="695"/>
      <c r="FS431" s="695"/>
      <c r="FT431" s="695"/>
      <c r="FU431" s="695"/>
      <c r="FV431" s="695"/>
      <c r="FW431" s="695"/>
      <c r="FX431" s="695"/>
      <c r="FY431" s="695"/>
      <c r="FZ431" s="695"/>
      <c r="GA431" s="695"/>
      <c r="GB431" s="695"/>
      <c r="GC431" s="695"/>
      <c r="GD431" s="695"/>
      <c r="GE431" s="695"/>
      <c r="GF431" s="695"/>
      <c r="GG431" s="695"/>
      <c r="GH431" s="695"/>
      <c r="GI431" s="695"/>
      <c r="GJ431" s="695"/>
      <c r="GK431" s="695"/>
      <c r="GL431" s="695"/>
      <c r="GM431" s="695"/>
      <c r="GN431" s="695"/>
    </row>
    <row r="432" spans="1:196" s="35" customFormat="1" ht="14.4">
      <c r="A432" s="695"/>
      <c r="B432" s="695"/>
      <c r="C432" s="693"/>
      <c r="D432" s="693"/>
      <c r="E432" s="693"/>
      <c r="F432" s="699"/>
      <c r="G432" s="695"/>
      <c r="H432" s="695"/>
      <c r="I432" s="695"/>
      <c r="J432" s="695"/>
      <c r="S432" s="695"/>
      <c r="T432" s="695"/>
      <c r="U432" s="695"/>
      <c r="V432" s="695"/>
      <c r="W432" s="695"/>
      <c r="X432" s="695"/>
      <c r="Y432" s="695"/>
      <c r="Z432" s="695"/>
      <c r="AA432" s="695"/>
      <c r="AB432" s="695"/>
      <c r="AC432" s="695"/>
      <c r="AD432" s="695"/>
      <c r="AE432" s="695"/>
      <c r="AF432" s="695"/>
      <c r="AG432" s="695"/>
      <c r="AH432" s="695"/>
      <c r="AI432" s="695"/>
      <c r="AJ432" s="695"/>
      <c r="AK432" s="695"/>
      <c r="AL432" s="695"/>
      <c r="AM432" s="695"/>
      <c r="AN432" s="695"/>
      <c r="AO432" s="695"/>
      <c r="AP432" s="695"/>
      <c r="AQ432" s="695"/>
      <c r="AR432" s="695"/>
      <c r="AS432" s="695"/>
      <c r="AT432" s="695"/>
      <c r="AU432" s="695"/>
      <c r="AV432" s="695"/>
      <c r="AW432" s="695"/>
      <c r="AX432" s="695"/>
      <c r="AY432" s="695"/>
      <c r="AZ432" s="695"/>
      <c r="BA432" s="695"/>
      <c r="BB432" s="695"/>
      <c r="BC432" s="695"/>
      <c r="BD432" s="695"/>
      <c r="BE432" s="695"/>
      <c r="BF432" s="695"/>
      <c r="BG432" s="695"/>
      <c r="BH432" s="695"/>
      <c r="BI432" s="695"/>
      <c r="BJ432" s="695"/>
      <c r="BK432" s="695"/>
      <c r="BL432" s="695"/>
      <c r="BM432" s="695"/>
      <c r="BN432" s="695"/>
      <c r="BO432" s="695"/>
      <c r="BP432" s="695"/>
      <c r="BQ432" s="695"/>
      <c r="BR432" s="695"/>
      <c r="BS432" s="695"/>
      <c r="BT432" s="695"/>
      <c r="BU432" s="695"/>
      <c r="BV432" s="695"/>
      <c r="BW432" s="695"/>
      <c r="BX432" s="695"/>
      <c r="BY432" s="695"/>
      <c r="BZ432" s="695"/>
      <c r="CA432" s="695"/>
      <c r="CB432" s="695"/>
      <c r="CC432" s="695"/>
      <c r="CD432" s="695"/>
      <c r="CE432" s="695"/>
      <c r="CF432" s="695"/>
      <c r="CG432" s="695"/>
      <c r="CH432" s="695"/>
      <c r="CI432" s="695"/>
      <c r="CJ432" s="695"/>
      <c r="CK432" s="695"/>
      <c r="CL432" s="695"/>
      <c r="CM432" s="695"/>
      <c r="CN432" s="695"/>
      <c r="CO432" s="695"/>
      <c r="CP432" s="695"/>
      <c r="CQ432" s="695"/>
      <c r="CR432" s="695"/>
      <c r="CS432" s="695"/>
      <c r="CT432" s="695"/>
      <c r="CU432" s="695"/>
      <c r="CV432" s="695"/>
      <c r="CW432" s="695"/>
      <c r="CX432" s="695"/>
      <c r="CY432" s="695"/>
      <c r="CZ432" s="695"/>
      <c r="DA432" s="695"/>
      <c r="DB432" s="695"/>
      <c r="DC432" s="695"/>
      <c r="DD432" s="695"/>
      <c r="DE432" s="695"/>
      <c r="DF432" s="695"/>
      <c r="DG432" s="695"/>
      <c r="DH432" s="695"/>
      <c r="DI432" s="695"/>
      <c r="DJ432" s="695"/>
      <c r="DK432" s="695"/>
      <c r="DL432" s="695"/>
      <c r="DM432" s="695"/>
      <c r="DN432" s="695"/>
      <c r="DO432" s="695"/>
      <c r="DP432" s="695"/>
      <c r="DQ432" s="695"/>
      <c r="DR432" s="695"/>
      <c r="DS432" s="695"/>
      <c r="DT432" s="695"/>
      <c r="DU432" s="695"/>
      <c r="DV432" s="695"/>
      <c r="DW432" s="695"/>
      <c r="DX432" s="695"/>
      <c r="DY432" s="695"/>
      <c r="DZ432" s="695"/>
      <c r="EA432" s="695"/>
      <c r="EB432" s="695"/>
      <c r="EC432" s="695"/>
      <c r="ED432" s="695"/>
      <c r="EE432" s="695"/>
      <c r="EF432" s="695"/>
      <c r="EG432" s="695"/>
      <c r="EH432" s="695"/>
      <c r="EI432" s="695"/>
      <c r="EJ432" s="695"/>
      <c r="EK432" s="695"/>
      <c r="EL432" s="695"/>
      <c r="EM432" s="695"/>
      <c r="EN432" s="695"/>
      <c r="EO432" s="695"/>
      <c r="EP432" s="695"/>
      <c r="EQ432" s="695"/>
      <c r="ER432" s="695"/>
      <c r="ES432" s="695"/>
      <c r="ET432" s="695"/>
      <c r="EU432" s="695"/>
      <c r="EV432" s="695"/>
      <c r="EW432" s="695"/>
      <c r="EX432" s="695"/>
      <c r="EY432" s="695"/>
      <c r="EZ432" s="695"/>
      <c r="FA432" s="695"/>
      <c r="FB432" s="695"/>
      <c r="FC432" s="695"/>
      <c r="FD432" s="695"/>
      <c r="FE432" s="695"/>
      <c r="FF432" s="695"/>
      <c r="FG432" s="695"/>
      <c r="FH432" s="695"/>
      <c r="FI432" s="695"/>
      <c r="FJ432" s="695"/>
      <c r="FK432" s="695"/>
      <c r="FL432" s="695"/>
      <c r="FM432" s="695"/>
      <c r="FN432" s="695"/>
      <c r="FO432" s="695"/>
      <c r="FP432" s="695"/>
      <c r="FQ432" s="695"/>
      <c r="FR432" s="695"/>
      <c r="FS432" s="695"/>
      <c r="FT432" s="695"/>
      <c r="FU432" s="695"/>
      <c r="FV432" s="695"/>
      <c r="FW432" s="695"/>
      <c r="FX432" s="695"/>
      <c r="FY432" s="695"/>
      <c r="FZ432" s="695"/>
      <c r="GA432" s="695"/>
      <c r="GB432" s="695"/>
      <c r="GC432" s="695"/>
      <c r="GD432" s="695"/>
      <c r="GE432" s="695"/>
      <c r="GF432" s="695"/>
      <c r="GG432" s="695"/>
      <c r="GH432" s="695"/>
      <c r="GI432" s="695"/>
      <c r="GJ432" s="695"/>
      <c r="GK432" s="695"/>
      <c r="GL432" s="695"/>
      <c r="GM432" s="695"/>
      <c r="GN432" s="695"/>
    </row>
    <row r="433" spans="1:196" s="35" customFormat="1" ht="14.4">
      <c r="A433" s="695"/>
      <c r="B433" s="695"/>
      <c r="C433" s="693"/>
      <c r="D433" s="693"/>
      <c r="E433" s="693"/>
      <c r="F433" s="699"/>
      <c r="G433" s="695"/>
      <c r="H433" s="695"/>
      <c r="I433" s="695"/>
      <c r="J433" s="695"/>
      <c r="S433" s="695"/>
      <c r="T433" s="695"/>
      <c r="U433" s="695"/>
      <c r="V433" s="695"/>
      <c r="W433" s="695"/>
      <c r="X433" s="695"/>
      <c r="Y433" s="695"/>
      <c r="Z433" s="695"/>
      <c r="AA433" s="695"/>
      <c r="AB433" s="695"/>
      <c r="AC433" s="695"/>
      <c r="AD433" s="695"/>
      <c r="AE433" s="695"/>
      <c r="AF433" s="695"/>
      <c r="AG433" s="695"/>
      <c r="AH433" s="695"/>
      <c r="AI433" s="695"/>
      <c r="AJ433" s="695"/>
      <c r="AK433" s="695"/>
      <c r="AL433" s="695"/>
      <c r="AM433" s="695"/>
      <c r="AN433" s="695"/>
      <c r="AO433" s="695"/>
      <c r="AP433" s="695"/>
      <c r="AQ433" s="695"/>
      <c r="AR433" s="695"/>
      <c r="AS433" s="695"/>
      <c r="AT433" s="695"/>
      <c r="AU433" s="695"/>
      <c r="AV433" s="695"/>
      <c r="AW433" s="695"/>
      <c r="AX433" s="695"/>
      <c r="AY433" s="695"/>
      <c r="AZ433" s="695"/>
      <c r="BA433" s="695"/>
      <c r="BB433" s="695"/>
      <c r="BC433" s="695"/>
      <c r="BD433" s="695"/>
      <c r="BE433" s="695"/>
      <c r="BF433" s="695"/>
      <c r="BG433" s="695"/>
      <c r="BH433" s="695"/>
      <c r="BI433" s="695"/>
      <c r="BJ433" s="695"/>
      <c r="BK433" s="695"/>
      <c r="BL433" s="695"/>
      <c r="BM433" s="695"/>
      <c r="BN433" s="695"/>
      <c r="BO433" s="695"/>
      <c r="BP433" s="695"/>
      <c r="BQ433" s="695"/>
      <c r="BR433" s="695"/>
      <c r="BS433" s="695"/>
      <c r="BT433" s="695"/>
      <c r="BU433" s="695"/>
      <c r="BV433" s="695"/>
      <c r="BW433" s="695"/>
      <c r="BX433" s="695"/>
      <c r="BY433" s="695"/>
      <c r="BZ433" s="695"/>
      <c r="CA433" s="695"/>
      <c r="CB433" s="695"/>
      <c r="CC433" s="695"/>
      <c r="CD433" s="695"/>
      <c r="CE433" s="695"/>
      <c r="CF433" s="695"/>
      <c r="CG433" s="695"/>
      <c r="CH433" s="695"/>
      <c r="CI433" s="695"/>
      <c r="CJ433" s="695"/>
      <c r="CK433" s="695"/>
      <c r="CL433" s="695"/>
      <c r="CM433" s="695"/>
      <c r="CN433" s="695"/>
      <c r="CO433" s="695"/>
      <c r="CP433" s="695"/>
      <c r="CQ433" s="695"/>
      <c r="CR433" s="695"/>
      <c r="CS433" s="695"/>
      <c r="CT433" s="695"/>
      <c r="CU433" s="695"/>
      <c r="CV433" s="695"/>
      <c r="CW433" s="695"/>
      <c r="CX433" s="695"/>
      <c r="CY433" s="695"/>
      <c r="CZ433" s="695"/>
      <c r="DA433" s="695"/>
      <c r="DB433" s="695"/>
      <c r="DC433" s="695"/>
      <c r="DD433" s="695"/>
      <c r="DE433" s="695"/>
      <c r="DF433" s="695"/>
      <c r="DG433" s="695"/>
      <c r="DH433" s="695"/>
      <c r="DI433" s="695"/>
      <c r="DJ433" s="695"/>
      <c r="DK433" s="695"/>
      <c r="DL433" s="695"/>
      <c r="DM433" s="695"/>
      <c r="DN433" s="695"/>
      <c r="DO433" s="695"/>
      <c r="DP433" s="695"/>
      <c r="DQ433" s="695"/>
      <c r="DR433" s="695"/>
      <c r="DS433" s="695"/>
      <c r="DT433" s="695"/>
      <c r="DU433" s="695"/>
      <c r="DV433" s="695"/>
      <c r="DW433" s="695"/>
      <c r="DX433" s="695"/>
      <c r="DY433" s="695"/>
      <c r="DZ433" s="695"/>
      <c r="EA433" s="695"/>
      <c r="EB433" s="695"/>
      <c r="EC433" s="695"/>
      <c r="ED433" s="695"/>
      <c r="EE433" s="695"/>
      <c r="EF433" s="695"/>
      <c r="EG433" s="695"/>
      <c r="EH433" s="695"/>
      <c r="EI433" s="695"/>
      <c r="EJ433" s="695"/>
      <c r="EK433" s="695"/>
      <c r="EL433" s="695"/>
      <c r="EM433" s="695"/>
      <c r="EN433" s="695"/>
      <c r="EO433" s="695"/>
      <c r="EP433" s="695"/>
      <c r="EQ433" s="695"/>
      <c r="ER433" s="695"/>
      <c r="ES433" s="695"/>
      <c r="ET433" s="695"/>
      <c r="EU433" s="695"/>
      <c r="EV433" s="695"/>
      <c r="EW433" s="695"/>
      <c r="EX433" s="695"/>
      <c r="EY433" s="695"/>
      <c r="EZ433" s="695"/>
      <c r="FA433" s="695"/>
      <c r="FB433" s="695"/>
      <c r="FC433" s="695"/>
      <c r="FD433" s="695"/>
      <c r="FE433" s="695"/>
      <c r="FF433" s="695"/>
      <c r="FG433" s="695"/>
      <c r="FH433" s="695"/>
      <c r="FI433" s="695"/>
      <c r="FJ433" s="695"/>
      <c r="FK433" s="695"/>
      <c r="FL433" s="695"/>
      <c r="FM433" s="695"/>
      <c r="FN433" s="695"/>
      <c r="FO433" s="695"/>
      <c r="FP433" s="695"/>
      <c r="FQ433" s="695"/>
      <c r="FR433" s="695"/>
      <c r="FS433" s="695"/>
      <c r="FT433" s="695"/>
      <c r="FU433" s="695"/>
      <c r="FV433" s="695"/>
      <c r="FW433" s="695"/>
      <c r="FX433" s="695"/>
      <c r="FY433" s="695"/>
      <c r="FZ433" s="695"/>
      <c r="GA433" s="695"/>
      <c r="GB433" s="695"/>
      <c r="GC433" s="695"/>
      <c r="GD433" s="695"/>
      <c r="GE433" s="695"/>
      <c r="GF433" s="695"/>
      <c r="GG433" s="695"/>
      <c r="GH433" s="695"/>
      <c r="GI433" s="695"/>
      <c r="GJ433" s="695"/>
      <c r="GK433" s="695"/>
      <c r="GL433" s="695"/>
      <c r="GM433" s="695"/>
      <c r="GN433" s="695"/>
    </row>
    <row r="434" spans="1:196" s="35" customFormat="1" ht="14.4">
      <c r="A434" s="695"/>
      <c r="B434" s="695"/>
      <c r="C434" s="693"/>
      <c r="D434" s="693"/>
      <c r="E434" s="693"/>
      <c r="F434" s="699"/>
      <c r="G434" s="695"/>
      <c r="H434" s="695"/>
      <c r="I434" s="695"/>
      <c r="J434" s="695"/>
      <c r="S434" s="695"/>
      <c r="T434" s="695"/>
      <c r="U434" s="695"/>
      <c r="V434" s="695"/>
      <c r="W434" s="695"/>
      <c r="X434" s="695"/>
      <c r="Y434" s="695"/>
      <c r="Z434" s="695"/>
      <c r="AA434" s="695"/>
      <c r="AB434" s="695"/>
      <c r="AC434" s="695"/>
      <c r="AD434" s="695"/>
      <c r="AE434" s="695"/>
      <c r="AF434" s="695"/>
      <c r="AG434" s="695"/>
      <c r="AH434" s="695"/>
      <c r="AI434" s="695"/>
      <c r="AJ434" s="695"/>
      <c r="AK434" s="695"/>
      <c r="AL434" s="695"/>
      <c r="AM434" s="695"/>
      <c r="AN434" s="695"/>
      <c r="AO434" s="695"/>
      <c r="AP434" s="695"/>
      <c r="AQ434" s="695"/>
      <c r="AR434" s="695"/>
      <c r="AS434" s="695"/>
      <c r="AT434" s="695"/>
      <c r="AU434" s="695"/>
      <c r="AV434" s="695"/>
      <c r="AW434" s="695"/>
      <c r="AX434" s="695"/>
      <c r="AY434" s="695"/>
      <c r="AZ434" s="695"/>
      <c r="BA434" s="695"/>
      <c r="BB434" s="695"/>
      <c r="BC434" s="695"/>
      <c r="BD434" s="695"/>
      <c r="BE434" s="695"/>
      <c r="BF434" s="695"/>
      <c r="BG434" s="695"/>
      <c r="BH434" s="695"/>
      <c r="BI434" s="695"/>
      <c r="BJ434" s="695"/>
      <c r="BK434" s="695"/>
      <c r="BL434" s="695"/>
      <c r="BM434" s="695"/>
      <c r="BN434" s="695"/>
      <c r="BO434" s="695"/>
      <c r="BP434" s="695"/>
      <c r="BQ434" s="695"/>
      <c r="BR434" s="695"/>
      <c r="BS434" s="695"/>
      <c r="BT434" s="695"/>
      <c r="BU434" s="695"/>
      <c r="BV434" s="695"/>
      <c r="BW434" s="695"/>
      <c r="BX434" s="695"/>
      <c r="BY434" s="695"/>
      <c r="BZ434" s="695"/>
      <c r="CA434" s="695"/>
      <c r="CB434" s="695"/>
      <c r="CC434" s="695"/>
      <c r="CD434" s="695"/>
      <c r="CE434" s="695"/>
      <c r="CF434" s="695"/>
      <c r="CG434" s="695"/>
      <c r="CH434" s="695"/>
      <c r="CI434" s="695"/>
      <c r="CJ434" s="695"/>
      <c r="CK434" s="695"/>
      <c r="CL434" s="695"/>
      <c r="CM434" s="695"/>
      <c r="CN434" s="695"/>
      <c r="CO434" s="695"/>
      <c r="CP434" s="695"/>
      <c r="CQ434" s="695"/>
      <c r="CR434" s="695"/>
      <c r="CS434" s="695"/>
      <c r="CT434" s="695"/>
      <c r="CU434" s="695"/>
      <c r="CV434" s="695"/>
      <c r="CW434" s="695"/>
      <c r="CX434" s="695"/>
      <c r="CY434" s="695"/>
      <c r="CZ434" s="695"/>
      <c r="DA434" s="695"/>
      <c r="DB434" s="695"/>
      <c r="DC434" s="695"/>
      <c r="DD434" s="695"/>
      <c r="DE434" s="695"/>
      <c r="DF434" s="695"/>
      <c r="DG434" s="695"/>
      <c r="DH434" s="695"/>
      <c r="DI434" s="695"/>
      <c r="DJ434" s="695"/>
      <c r="DK434" s="695"/>
      <c r="DL434" s="695"/>
      <c r="DM434" s="695"/>
      <c r="DN434" s="695"/>
      <c r="DO434" s="695"/>
      <c r="DP434" s="695"/>
      <c r="DQ434" s="695"/>
      <c r="DR434" s="695"/>
      <c r="DS434" s="695"/>
      <c r="DT434" s="695"/>
      <c r="DU434" s="695"/>
      <c r="DV434" s="695"/>
      <c r="DW434" s="695"/>
      <c r="DX434" s="695"/>
      <c r="DY434" s="695"/>
      <c r="DZ434" s="695"/>
      <c r="EA434" s="695"/>
      <c r="EB434" s="695"/>
      <c r="EC434" s="695"/>
      <c r="ED434" s="695"/>
      <c r="EE434" s="695"/>
      <c r="EF434" s="695"/>
      <c r="EG434" s="695"/>
      <c r="EH434" s="695"/>
      <c r="EI434" s="695"/>
      <c r="EJ434" s="695"/>
      <c r="EK434" s="695"/>
      <c r="EL434" s="695"/>
      <c r="EM434" s="695"/>
      <c r="EN434" s="695"/>
      <c r="EO434" s="695"/>
      <c r="EP434" s="695"/>
      <c r="EQ434" s="695"/>
      <c r="ER434" s="695"/>
      <c r="ES434" s="695"/>
      <c r="ET434" s="695"/>
      <c r="EU434" s="695"/>
      <c r="EV434" s="695"/>
      <c r="EW434" s="695"/>
      <c r="EX434" s="695"/>
      <c r="EY434" s="695"/>
      <c r="EZ434" s="695"/>
      <c r="FA434" s="695"/>
      <c r="FB434" s="695"/>
      <c r="FC434" s="695"/>
      <c r="FD434" s="695"/>
      <c r="FE434" s="695"/>
      <c r="FF434" s="695"/>
      <c r="FG434" s="695"/>
      <c r="FH434" s="695"/>
      <c r="FI434" s="695"/>
      <c r="FJ434" s="695"/>
      <c r="FK434" s="695"/>
      <c r="FL434" s="695"/>
      <c r="FM434" s="695"/>
      <c r="FN434" s="695"/>
      <c r="FO434" s="695"/>
      <c r="FP434" s="695"/>
      <c r="FQ434" s="695"/>
      <c r="FR434" s="695"/>
      <c r="FS434" s="695"/>
      <c r="FT434" s="695"/>
      <c r="FU434" s="695"/>
      <c r="FV434" s="695"/>
      <c r="FW434" s="695"/>
      <c r="FX434" s="695"/>
      <c r="FY434" s="695"/>
      <c r="FZ434" s="695"/>
      <c r="GA434" s="695"/>
      <c r="GB434" s="695"/>
      <c r="GC434" s="695"/>
      <c r="GD434" s="695"/>
      <c r="GE434" s="695"/>
      <c r="GF434" s="695"/>
      <c r="GG434" s="695"/>
      <c r="GH434" s="695"/>
      <c r="GI434" s="695"/>
      <c r="GJ434" s="695"/>
      <c r="GK434" s="695"/>
      <c r="GL434" s="695"/>
      <c r="GM434" s="695"/>
      <c r="GN434" s="695"/>
    </row>
    <row r="435" spans="1:196" s="35" customFormat="1" ht="14.4">
      <c r="A435" s="695"/>
      <c r="B435" s="695"/>
      <c r="C435" s="693"/>
      <c r="D435" s="693"/>
      <c r="E435" s="693"/>
      <c r="F435" s="699"/>
      <c r="G435" s="695"/>
      <c r="H435" s="695"/>
      <c r="I435" s="695"/>
      <c r="J435" s="695"/>
      <c r="S435" s="695"/>
      <c r="T435" s="695"/>
      <c r="U435" s="695"/>
      <c r="V435" s="695"/>
      <c r="W435" s="695"/>
      <c r="X435" s="695"/>
      <c r="Y435" s="695"/>
      <c r="Z435" s="695"/>
      <c r="AA435" s="695"/>
      <c r="AB435" s="695"/>
      <c r="AC435" s="695"/>
      <c r="AD435" s="695"/>
      <c r="AE435" s="695"/>
      <c r="AF435" s="695"/>
      <c r="AG435" s="695"/>
      <c r="AH435" s="695"/>
      <c r="AI435" s="695"/>
      <c r="AJ435" s="695"/>
      <c r="AK435" s="695"/>
      <c r="AL435" s="695"/>
      <c r="AM435" s="695"/>
      <c r="AN435" s="695"/>
      <c r="AO435" s="695"/>
      <c r="AP435" s="695"/>
      <c r="AQ435" s="695"/>
      <c r="AR435" s="695"/>
      <c r="AS435" s="695"/>
      <c r="AT435" s="695"/>
      <c r="AU435" s="695"/>
      <c r="AV435" s="695"/>
      <c r="AW435" s="695"/>
      <c r="AX435" s="695"/>
      <c r="AY435" s="695"/>
      <c r="AZ435" s="695"/>
      <c r="BA435" s="695"/>
      <c r="BB435" s="695"/>
      <c r="BC435" s="695"/>
      <c r="BD435" s="695"/>
      <c r="BE435" s="695"/>
      <c r="BF435" s="695"/>
      <c r="BG435" s="695"/>
      <c r="BH435" s="695"/>
      <c r="BI435" s="695"/>
      <c r="BJ435" s="695"/>
      <c r="BK435" s="695"/>
      <c r="BL435" s="695"/>
      <c r="BM435" s="695"/>
      <c r="BN435" s="695"/>
      <c r="BO435" s="695"/>
      <c r="BP435" s="695"/>
      <c r="BQ435" s="695"/>
      <c r="BR435" s="695"/>
      <c r="BS435" s="695"/>
      <c r="BT435" s="695"/>
      <c r="BU435" s="695"/>
      <c r="BV435" s="695"/>
      <c r="BW435" s="695"/>
      <c r="BX435" s="695"/>
      <c r="BY435" s="695"/>
      <c r="BZ435" s="695"/>
      <c r="CA435" s="695"/>
      <c r="CB435" s="695"/>
      <c r="CC435" s="695"/>
      <c r="CD435" s="695"/>
      <c r="CE435" s="695"/>
      <c r="CF435" s="695"/>
      <c r="CG435" s="695"/>
      <c r="CH435" s="695"/>
      <c r="CI435" s="695"/>
      <c r="CJ435" s="695"/>
      <c r="CK435" s="695"/>
      <c r="CL435" s="695"/>
      <c r="CM435" s="695"/>
      <c r="CN435" s="695"/>
      <c r="CO435" s="695"/>
      <c r="CP435" s="695"/>
      <c r="CQ435" s="695"/>
      <c r="CR435" s="695"/>
      <c r="CS435" s="695"/>
      <c r="CT435" s="695"/>
      <c r="CU435" s="695"/>
      <c r="CV435" s="695"/>
      <c r="CW435" s="695"/>
      <c r="CX435" s="695"/>
      <c r="CY435" s="695"/>
      <c r="CZ435" s="695"/>
      <c r="DA435" s="695"/>
      <c r="DB435" s="695"/>
      <c r="DC435" s="695"/>
      <c r="DD435" s="695"/>
      <c r="DE435" s="695"/>
      <c r="DF435" s="695"/>
      <c r="DG435" s="695"/>
      <c r="DH435" s="695"/>
      <c r="DI435" s="695"/>
      <c r="DJ435" s="695"/>
      <c r="DK435" s="695"/>
      <c r="DL435" s="695"/>
      <c r="DM435" s="695"/>
      <c r="DN435" s="695"/>
      <c r="DO435" s="695"/>
      <c r="DP435" s="695"/>
      <c r="DQ435" s="695"/>
      <c r="DR435" s="695"/>
      <c r="DS435" s="695"/>
      <c r="DT435" s="695"/>
      <c r="DU435" s="695"/>
      <c r="DV435" s="695"/>
      <c r="DW435" s="695"/>
      <c r="DX435" s="695"/>
      <c r="DY435" s="695"/>
      <c r="DZ435" s="695"/>
      <c r="EA435" s="695"/>
      <c r="EB435" s="695"/>
      <c r="EC435" s="695"/>
      <c r="ED435" s="695"/>
      <c r="EE435" s="695"/>
      <c r="EF435" s="695"/>
      <c r="EG435" s="695"/>
      <c r="EH435" s="695"/>
      <c r="EI435" s="695"/>
      <c r="EJ435" s="695"/>
      <c r="EK435" s="695"/>
      <c r="EL435" s="695"/>
      <c r="EM435" s="695"/>
      <c r="EN435" s="695"/>
      <c r="EO435" s="695"/>
      <c r="EP435" s="695"/>
      <c r="EQ435" s="695"/>
      <c r="ER435" s="695"/>
      <c r="ES435" s="695"/>
      <c r="ET435" s="695"/>
      <c r="EU435" s="695"/>
      <c r="EV435" s="695"/>
      <c r="EW435" s="695"/>
      <c r="EX435" s="695"/>
      <c r="EY435" s="695"/>
      <c r="EZ435" s="695"/>
      <c r="FA435" s="695"/>
      <c r="FB435" s="695"/>
      <c r="FC435" s="695"/>
      <c r="FD435" s="695"/>
      <c r="FE435" s="695"/>
      <c r="FF435" s="695"/>
      <c r="FG435" s="695"/>
      <c r="FH435" s="695"/>
      <c r="FI435" s="695"/>
      <c r="FJ435" s="695"/>
      <c r="FK435" s="695"/>
      <c r="FL435" s="695"/>
      <c r="FM435" s="695"/>
      <c r="FN435" s="695"/>
      <c r="FO435" s="695"/>
      <c r="FP435" s="695"/>
      <c r="FQ435" s="695"/>
      <c r="FR435" s="695"/>
      <c r="FS435" s="695"/>
      <c r="FT435" s="695"/>
      <c r="FU435" s="695"/>
      <c r="FV435" s="695"/>
      <c r="FW435" s="695"/>
      <c r="FX435" s="695"/>
      <c r="FY435" s="695"/>
      <c r="FZ435" s="695"/>
      <c r="GA435" s="695"/>
      <c r="GB435" s="695"/>
      <c r="GC435" s="695"/>
      <c r="GD435" s="695"/>
      <c r="GE435" s="695"/>
      <c r="GF435" s="695"/>
      <c r="GG435" s="695"/>
      <c r="GH435" s="695"/>
      <c r="GI435" s="695"/>
      <c r="GJ435" s="695"/>
      <c r="GK435" s="695"/>
      <c r="GL435" s="695"/>
      <c r="GM435" s="695"/>
      <c r="GN435" s="695"/>
    </row>
    <row r="436" spans="1:196" s="35" customFormat="1" ht="14.4">
      <c r="A436" s="695"/>
      <c r="B436" s="695"/>
      <c r="C436" s="693"/>
      <c r="D436" s="693"/>
      <c r="E436" s="693"/>
      <c r="F436" s="699"/>
      <c r="G436" s="695"/>
      <c r="H436" s="695"/>
      <c r="I436" s="695"/>
      <c r="J436" s="695"/>
      <c r="S436" s="695"/>
      <c r="T436" s="695"/>
      <c r="U436" s="695"/>
      <c r="V436" s="695"/>
      <c r="W436" s="695"/>
      <c r="X436" s="695"/>
      <c r="Y436" s="695"/>
      <c r="Z436" s="695"/>
      <c r="AA436" s="695"/>
      <c r="AB436" s="695"/>
      <c r="AC436" s="695"/>
      <c r="AD436" s="695"/>
      <c r="AE436" s="695"/>
      <c r="AF436" s="695"/>
      <c r="AG436" s="695"/>
      <c r="AH436" s="695"/>
      <c r="AI436" s="695"/>
      <c r="AJ436" s="695"/>
      <c r="AK436" s="695"/>
      <c r="AL436" s="695"/>
      <c r="AM436" s="695"/>
      <c r="AN436" s="695"/>
      <c r="AO436" s="695"/>
      <c r="AP436" s="695"/>
      <c r="AQ436" s="695"/>
      <c r="AR436" s="695"/>
      <c r="AS436" s="695"/>
      <c r="AT436" s="695"/>
      <c r="AU436" s="695"/>
      <c r="AV436" s="695"/>
      <c r="AW436" s="695"/>
      <c r="AX436" s="695"/>
      <c r="AY436" s="695"/>
      <c r="AZ436" s="695"/>
      <c r="BA436" s="695"/>
      <c r="BB436" s="695"/>
      <c r="BC436" s="695"/>
      <c r="BD436" s="695"/>
      <c r="BE436" s="695"/>
      <c r="BF436" s="695"/>
      <c r="BG436" s="695"/>
      <c r="BH436" s="695"/>
      <c r="BI436" s="695"/>
      <c r="BJ436" s="695"/>
      <c r="BK436" s="695"/>
      <c r="BL436" s="695"/>
      <c r="BM436" s="695"/>
      <c r="BN436" s="695"/>
      <c r="BO436" s="695"/>
      <c r="BP436" s="695"/>
      <c r="BQ436" s="695"/>
      <c r="BR436" s="695"/>
      <c r="BS436" s="695"/>
      <c r="BT436" s="695"/>
      <c r="BU436" s="695"/>
      <c r="BV436" s="695"/>
      <c r="BW436" s="695"/>
      <c r="BX436" s="695"/>
      <c r="BY436" s="695"/>
      <c r="BZ436" s="695"/>
      <c r="CA436" s="695"/>
      <c r="CB436" s="695"/>
      <c r="CC436" s="695"/>
      <c r="CD436" s="695"/>
      <c r="CE436" s="695"/>
      <c r="CF436" s="695"/>
      <c r="CG436" s="695"/>
      <c r="CH436" s="695"/>
      <c r="CI436" s="695"/>
      <c r="CJ436" s="695"/>
      <c r="CK436" s="695"/>
      <c r="CL436" s="695"/>
      <c r="CM436" s="695"/>
      <c r="CN436" s="695"/>
      <c r="CO436" s="695"/>
      <c r="CP436" s="695"/>
      <c r="CQ436" s="695"/>
      <c r="CR436" s="695"/>
      <c r="CS436" s="695"/>
      <c r="CT436" s="695"/>
      <c r="CU436" s="695"/>
      <c r="CV436" s="695"/>
      <c r="CW436" s="695"/>
      <c r="CX436" s="695"/>
      <c r="CY436" s="695"/>
      <c r="CZ436" s="695"/>
      <c r="DA436" s="695"/>
      <c r="DB436" s="695"/>
      <c r="DC436" s="695"/>
      <c r="DD436" s="695"/>
      <c r="DE436" s="695"/>
      <c r="DF436" s="695"/>
      <c r="DG436" s="695"/>
      <c r="DH436" s="695"/>
      <c r="DI436" s="695"/>
      <c r="DJ436" s="695"/>
      <c r="DK436" s="695"/>
      <c r="DL436" s="695"/>
      <c r="DM436" s="695"/>
      <c r="DN436" s="695"/>
      <c r="DO436" s="695"/>
      <c r="DP436" s="695"/>
      <c r="DQ436" s="695"/>
      <c r="DR436" s="695"/>
      <c r="DS436" s="695"/>
      <c r="DT436" s="695"/>
      <c r="DU436" s="695"/>
      <c r="DV436" s="695"/>
      <c r="DW436" s="695"/>
      <c r="DX436" s="695"/>
      <c r="DY436" s="695"/>
      <c r="DZ436" s="695"/>
      <c r="EA436" s="695"/>
      <c r="EB436" s="695"/>
      <c r="EC436" s="695"/>
      <c r="ED436" s="695"/>
      <c r="EE436" s="695"/>
      <c r="EF436" s="695"/>
      <c r="EG436" s="695"/>
      <c r="EH436" s="695"/>
      <c r="EI436" s="695"/>
      <c r="EJ436" s="695"/>
      <c r="EK436" s="695"/>
      <c r="EL436" s="695"/>
      <c r="EM436" s="695"/>
      <c r="EN436" s="695"/>
      <c r="EO436" s="695"/>
      <c r="EP436" s="695"/>
      <c r="EQ436" s="695"/>
      <c r="ER436" s="695"/>
      <c r="ES436" s="695"/>
      <c r="ET436" s="695"/>
      <c r="EU436" s="695"/>
      <c r="EV436" s="695"/>
      <c r="EW436" s="695"/>
      <c r="EX436" s="695"/>
      <c r="EY436" s="695"/>
      <c r="EZ436" s="695"/>
      <c r="FA436" s="695"/>
      <c r="FB436" s="695"/>
      <c r="FC436" s="695"/>
      <c r="FD436" s="695"/>
      <c r="FE436" s="695"/>
      <c r="FF436" s="695"/>
      <c r="FG436" s="695"/>
      <c r="FH436" s="695"/>
      <c r="FI436" s="695"/>
      <c r="FJ436" s="695"/>
      <c r="FK436" s="695"/>
      <c r="FL436" s="695"/>
      <c r="FM436" s="695"/>
      <c r="FN436" s="695"/>
      <c r="FO436" s="695"/>
      <c r="FP436" s="695"/>
      <c r="FQ436" s="695"/>
      <c r="FR436" s="695"/>
      <c r="FS436" s="695"/>
      <c r="FT436" s="695"/>
      <c r="FU436" s="695"/>
      <c r="FV436" s="695"/>
      <c r="FW436" s="695"/>
      <c r="FX436" s="695"/>
      <c r="FY436" s="695"/>
      <c r="FZ436" s="695"/>
      <c r="GA436" s="695"/>
      <c r="GB436" s="695"/>
      <c r="GC436" s="695"/>
      <c r="GD436" s="695"/>
      <c r="GE436" s="695"/>
      <c r="GF436" s="695"/>
      <c r="GG436" s="695"/>
      <c r="GH436" s="695"/>
      <c r="GI436" s="695"/>
      <c r="GJ436" s="695"/>
      <c r="GK436" s="695"/>
      <c r="GL436" s="695"/>
      <c r="GM436" s="695"/>
      <c r="GN436" s="695"/>
    </row>
    <row r="437" spans="1:196" s="35" customFormat="1" ht="14.4">
      <c r="A437" s="695"/>
      <c r="B437" s="695"/>
      <c r="C437" s="693"/>
      <c r="D437" s="693"/>
      <c r="E437" s="693"/>
      <c r="F437" s="699"/>
      <c r="G437" s="695"/>
      <c r="H437" s="695"/>
      <c r="I437" s="695"/>
      <c r="J437" s="695"/>
      <c r="S437" s="695"/>
      <c r="T437" s="695"/>
      <c r="U437" s="695"/>
      <c r="V437" s="695"/>
      <c r="W437" s="695"/>
      <c r="X437" s="695"/>
      <c r="Y437" s="695"/>
      <c r="Z437" s="695"/>
      <c r="AA437" s="695"/>
      <c r="AB437" s="695"/>
      <c r="AC437" s="695"/>
      <c r="AD437" s="695"/>
      <c r="AE437" s="695"/>
      <c r="AF437" s="695"/>
      <c r="AG437" s="695"/>
      <c r="AH437" s="695"/>
      <c r="AI437" s="695"/>
      <c r="AJ437" s="695"/>
      <c r="AK437" s="695"/>
      <c r="AL437" s="695"/>
      <c r="AM437" s="695"/>
      <c r="AN437" s="695"/>
      <c r="AO437" s="695"/>
      <c r="AP437" s="695"/>
      <c r="AQ437" s="695"/>
      <c r="AR437" s="695"/>
      <c r="AS437" s="695"/>
      <c r="AT437" s="695"/>
      <c r="AU437" s="695"/>
      <c r="AV437" s="695"/>
      <c r="AW437" s="695"/>
      <c r="AX437" s="695"/>
      <c r="AY437" s="695"/>
      <c r="AZ437" s="695"/>
      <c r="BA437" s="695"/>
      <c r="BB437" s="695"/>
      <c r="BC437" s="695"/>
      <c r="BD437" s="695"/>
      <c r="BE437" s="695"/>
      <c r="BF437" s="695"/>
      <c r="BG437" s="695"/>
      <c r="BH437" s="695"/>
      <c r="BI437" s="695"/>
      <c r="BJ437" s="695"/>
      <c r="BK437" s="695"/>
      <c r="BL437" s="695"/>
      <c r="BM437" s="695"/>
      <c r="BN437" s="695"/>
      <c r="BO437" s="695"/>
      <c r="BP437" s="695"/>
      <c r="BQ437" s="695"/>
      <c r="BR437" s="695"/>
      <c r="BS437" s="695"/>
      <c r="BT437" s="695"/>
      <c r="BU437" s="695"/>
      <c r="BV437" s="695"/>
      <c r="BW437" s="695"/>
      <c r="BX437" s="695"/>
      <c r="BY437" s="695"/>
      <c r="BZ437" s="695"/>
      <c r="CA437" s="695"/>
      <c r="CB437" s="695"/>
      <c r="CC437" s="695"/>
      <c r="CD437" s="695"/>
      <c r="CE437" s="695"/>
      <c r="CF437" s="695"/>
      <c r="CG437" s="695"/>
      <c r="CH437" s="695"/>
      <c r="CI437" s="695"/>
      <c r="CJ437" s="695"/>
      <c r="CK437" s="695"/>
      <c r="CL437" s="695"/>
      <c r="CM437" s="695"/>
      <c r="CN437" s="695"/>
      <c r="CO437" s="695"/>
      <c r="CP437" s="695"/>
      <c r="CQ437" s="695"/>
      <c r="CR437" s="695"/>
      <c r="CS437" s="695"/>
      <c r="CT437" s="695"/>
      <c r="CU437" s="695"/>
      <c r="CV437" s="695"/>
      <c r="CW437" s="695"/>
      <c r="CX437" s="695"/>
      <c r="CY437" s="695"/>
      <c r="CZ437" s="695"/>
      <c r="DA437" s="695"/>
      <c r="DB437" s="695"/>
      <c r="DC437" s="695"/>
      <c r="DD437" s="695"/>
      <c r="DE437" s="695"/>
      <c r="DF437" s="695"/>
      <c r="DG437" s="695"/>
      <c r="DH437" s="695"/>
      <c r="DI437" s="695"/>
      <c r="DJ437" s="695"/>
      <c r="DK437" s="695"/>
      <c r="DL437" s="695"/>
      <c r="DM437" s="695"/>
      <c r="DN437" s="695"/>
      <c r="DO437" s="695"/>
      <c r="DP437" s="695"/>
      <c r="DQ437" s="695"/>
      <c r="DR437" s="695"/>
      <c r="DS437" s="695"/>
      <c r="DT437" s="695"/>
      <c r="DU437" s="695"/>
      <c r="DV437" s="695"/>
      <c r="DW437" s="695"/>
      <c r="DX437" s="695"/>
      <c r="DY437" s="695"/>
      <c r="DZ437" s="695"/>
      <c r="EA437" s="695"/>
      <c r="EB437" s="695"/>
      <c r="EC437" s="695"/>
      <c r="ED437" s="695"/>
      <c r="EE437" s="695"/>
      <c r="EF437" s="695"/>
      <c r="EG437" s="695"/>
      <c r="EH437" s="695"/>
      <c r="EI437" s="695"/>
      <c r="EJ437" s="695"/>
      <c r="EK437" s="695"/>
      <c r="EL437" s="695"/>
      <c r="EM437" s="695"/>
      <c r="EN437" s="695"/>
      <c r="EO437" s="695"/>
      <c r="EP437" s="695"/>
      <c r="EQ437" s="695"/>
      <c r="ER437" s="695"/>
      <c r="ES437" s="695"/>
      <c r="ET437" s="695"/>
      <c r="EU437" s="695"/>
      <c r="EV437" s="695"/>
      <c r="EW437" s="695"/>
      <c r="EX437" s="695"/>
      <c r="EY437" s="695"/>
      <c r="EZ437" s="695"/>
      <c r="FA437" s="695"/>
      <c r="FB437" s="695"/>
      <c r="FC437" s="695"/>
      <c r="FD437" s="695"/>
      <c r="FE437" s="695"/>
      <c r="FF437" s="695"/>
      <c r="FG437" s="695"/>
      <c r="FH437" s="695"/>
      <c r="FI437" s="695"/>
      <c r="FJ437" s="695"/>
      <c r="FK437" s="695"/>
      <c r="FL437" s="695"/>
      <c r="FM437" s="695"/>
      <c r="FN437" s="695"/>
      <c r="FO437" s="695"/>
      <c r="FP437" s="695"/>
      <c r="FQ437" s="695"/>
      <c r="FR437" s="695"/>
      <c r="FS437" s="695"/>
      <c r="FT437" s="695"/>
      <c r="FU437" s="695"/>
      <c r="FV437" s="695"/>
      <c r="FW437" s="695"/>
      <c r="FX437" s="695"/>
      <c r="FY437" s="695"/>
      <c r="FZ437" s="695"/>
      <c r="GA437" s="695"/>
      <c r="GB437" s="695"/>
      <c r="GC437" s="695"/>
      <c r="GD437" s="695"/>
      <c r="GE437" s="695"/>
      <c r="GF437" s="695"/>
      <c r="GG437" s="695"/>
      <c r="GH437" s="695"/>
      <c r="GI437" s="695"/>
      <c r="GJ437" s="695"/>
      <c r="GK437" s="695"/>
      <c r="GL437" s="695"/>
      <c r="GM437" s="695"/>
      <c r="GN437" s="695"/>
    </row>
    <row r="438" spans="1:196" s="35" customFormat="1" ht="14.4">
      <c r="A438" s="695"/>
      <c r="B438" s="695"/>
      <c r="C438" s="693"/>
      <c r="D438" s="693"/>
      <c r="E438" s="693"/>
      <c r="F438" s="699"/>
      <c r="G438" s="695"/>
      <c r="H438" s="695"/>
      <c r="I438" s="695"/>
      <c r="J438" s="695"/>
      <c r="S438" s="695"/>
      <c r="T438" s="695"/>
      <c r="U438" s="695"/>
      <c r="V438" s="695"/>
      <c r="W438" s="695"/>
      <c r="X438" s="695"/>
      <c r="Y438" s="695"/>
      <c r="Z438" s="695"/>
      <c r="AA438" s="695"/>
      <c r="AB438" s="695"/>
      <c r="AC438" s="695"/>
      <c r="AD438" s="695"/>
      <c r="AE438" s="695"/>
      <c r="AF438" s="695"/>
      <c r="AG438" s="695"/>
      <c r="AH438" s="695"/>
      <c r="AI438" s="695"/>
      <c r="AJ438" s="695"/>
      <c r="AK438" s="695"/>
      <c r="AL438" s="695"/>
      <c r="AM438" s="695"/>
      <c r="AN438" s="695"/>
      <c r="AO438" s="695"/>
      <c r="AP438" s="695"/>
      <c r="AQ438" s="695"/>
      <c r="AR438" s="695"/>
      <c r="AS438" s="695"/>
      <c r="AT438" s="695"/>
      <c r="AU438" s="695"/>
      <c r="AV438" s="695"/>
      <c r="AW438" s="695"/>
      <c r="AX438" s="695"/>
      <c r="AY438" s="695"/>
      <c r="AZ438" s="695"/>
      <c r="BA438" s="695"/>
      <c r="BB438" s="695"/>
      <c r="BC438" s="695"/>
      <c r="BD438" s="695"/>
      <c r="BE438" s="695"/>
      <c r="BF438" s="695"/>
      <c r="BG438" s="695"/>
      <c r="BH438" s="695"/>
      <c r="BI438" s="695"/>
      <c r="BJ438" s="695"/>
      <c r="BK438" s="695"/>
      <c r="BL438" s="695"/>
      <c r="BM438" s="695"/>
      <c r="BN438" s="695"/>
      <c r="BO438" s="695"/>
      <c r="BP438" s="695"/>
      <c r="BQ438" s="695"/>
      <c r="BR438" s="695"/>
      <c r="BS438" s="695"/>
      <c r="BT438" s="695"/>
      <c r="BU438" s="695"/>
      <c r="BV438" s="695"/>
      <c r="BW438" s="695"/>
      <c r="BX438" s="695"/>
      <c r="BY438" s="695"/>
      <c r="BZ438" s="695"/>
      <c r="CA438" s="695"/>
      <c r="CB438" s="695"/>
      <c r="CC438" s="695"/>
      <c r="CD438" s="695"/>
      <c r="CE438" s="695"/>
      <c r="CF438" s="695"/>
      <c r="CG438" s="695"/>
      <c r="CH438" s="695"/>
      <c r="CI438" s="695"/>
      <c r="CJ438" s="695"/>
      <c r="CK438" s="695"/>
      <c r="CL438" s="695"/>
      <c r="CM438" s="695"/>
      <c r="CN438" s="695"/>
      <c r="CO438" s="695"/>
      <c r="CP438" s="695"/>
      <c r="CQ438" s="695"/>
      <c r="CR438" s="695"/>
      <c r="CS438" s="695"/>
      <c r="CT438" s="695"/>
      <c r="CU438" s="695"/>
      <c r="CV438" s="695"/>
      <c r="CW438" s="695"/>
      <c r="CX438" s="695"/>
      <c r="CY438" s="695"/>
      <c r="CZ438" s="695"/>
      <c r="DA438" s="695"/>
      <c r="DB438" s="695"/>
      <c r="DC438" s="695"/>
      <c r="DD438" s="695"/>
      <c r="DE438" s="695"/>
      <c r="DF438" s="695"/>
      <c r="DG438" s="695"/>
      <c r="DH438" s="695"/>
      <c r="DI438" s="695"/>
      <c r="DJ438" s="695"/>
      <c r="DK438" s="695"/>
      <c r="DL438" s="695"/>
      <c r="DM438" s="695"/>
      <c r="DN438" s="695"/>
      <c r="DO438" s="695"/>
      <c r="DP438" s="695"/>
      <c r="DQ438" s="695"/>
      <c r="DR438" s="695"/>
      <c r="DS438" s="695"/>
      <c r="DT438" s="695"/>
      <c r="DU438" s="695"/>
      <c r="DV438" s="695"/>
      <c r="DW438" s="695"/>
      <c r="DX438" s="695"/>
      <c r="DY438" s="695"/>
      <c r="DZ438" s="695"/>
      <c r="EA438" s="695"/>
      <c r="EB438" s="695"/>
      <c r="EC438" s="695"/>
      <c r="ED438" s="695"/>
      <c r="EE438" s="695"/>
      <c r="EF438" s="695"/>
      <c r="EG438" s="695"/>
      <c r="EH438" s="695"/>
      <c r="EI438" s="695"/>
      <c r="EJ438" s="695"/>
      <c r="EK438" s="695"/>
      <c r="EL438" s="695"/>
      <c r="EM438" s="695"/>
      <c r="EN438" s="695"/>
      <c r="EO438" s="695"/>
      <c r="EP438" s="695"/>
      <c r="EQ438" s="695"/>
      <c r="ER438" s="695"/>
      <c r="ES438" s="695"/>
      <c r="ET438" s="695"/>
      <c r="EU438" s="695"/>
      <c r="EV438" s="695"/>
      <c r="EW438" s="695"/>
      <c r="EX438" s="695"/>
      <c r="EY438" s="695"/>
      <c r="EZ438" s="695"/>
      <c r="FA438" s="695"/>
      <c r="FB438" s="695"/>
      <c r="FC438" s="695"/>
      <c r="FD438" s="695"/>
      <c r="FE438" s="695"/>
      <c r="FF438" s="695"/>
      <c r="FG438" s="695"/>
      <c r="FH438" s="695"/>
      <c r="FI438" s="695"/>
      <c r="FJ438" s="695"/>
      <c r="FK438" s="695"/>
      <c r="FL438" s="695"/>
      <c r="FM438" s="695"/>
      <c r="FN438" s="695"/>
      <c r="FO438" s="695"/>
      <c r="FP438" s="695"/>
      <c r="FQ438" s="695"/>
      <c r="FR438" s="695"/>
      <c r="FS438" s="695"/>
      <c r="FT438" s="695"/>
      <c r="FU438" s="695"/>
      <c r="FV438" s="695"/>
      <c r="FW438" s="695"/>
      <c r="FX438" s="695"/>
      <c r="FY438" s="695"/>
      <c r="FZ438" s="695"/>
      <c r="GA438" s="695"/>
      <c r="GB438" s="695"/>
      <c r="GC438" s="695"/>
      <c r="GD438" s="695"/>
      <c r="GE438" s="695"/>
      <c r="GF438" s="695"/>
      <c r="GG438" s="695"/>
      <c r="GH438" s="695"/>
      <c r="GI438" s="695"/>
      <c r="GJ438" s="695"/>
      <c r="GK438" s="695"/>
      <c r="GL438" s="695"/>
      <c r="GM438" s="695"/>
      <c r="GN438" s="695"/>
    </row>
    <row r="439" spans="1:196" s="35" customFormat="1" ht="14.4">
      <c r="A439" s="695"/>
      <c r="B439" s="695"/>
      <c r="C439" s="693"/>
      <c r="D439" s="693"/>
      <c r="E439" s="693"/>
      <c r="F439" s="699"/>
      <c r="G439" s="695"/>
      <c r="H439" s="695"/>
      <c r="I439" s="695"/>
      <c r="J439" s="695"/>
      <c r="S439" s="695"/>
      <c r="T439" s="695"/>
      <c r="U439" s="695"/>
      <c r="V439" s="695"/>
      <c r="W439" s="695"/>
      <c r="X439" s="695"/>
      <c r="Y439" s="695"/>
      <c r="Z439" s="695"/>
      <c r="AA439" s="695"/>
      <c r="AB439" s="695"/>
      <c r="AC439" s="695"/>
      <c r="AD439" s="695"/>
      <c r="AE439" s="695"/>
      <c r="AF439" s="695"/>
      <c r="AG439" s="695"/>
      <c r="AH439" s="695"/>
      <c r="AI439" s="695"/>
      <c r="AJ439" s="695"/>
      <c r="AK439" s="695"/>
      <c r="AL439" s="695"/>
      <c r="AM439" s="695"/>
      <c r="AN439" s="695"/>
      <c r="AO439" s="695"/>
      <c r="AP439" s="695"/>
      <c r="AQ439" s="695"/>
      <c r="AR439" s="695"/>
      <c r="AS439" s="695"/>
      <c r="AT439" s="695"/>
      <c r="AU439" s="695"/>
      <c r="AV439" s="695"/>
      <c r="AW439" s="695"/>
      <c r="AX439" s="695"/>
      <c r="AY439" s="695"/>
      <c r="AZ439" s="695"/>
      <c r="BA439" s="695"/>
      <c r="BB439" s="695"/>
      <c r="BC439" s="695"/>
      <c r="BD439" s="695"/>
      <c r="BE439" s="695"/>
      <c r="BF439" s="695"/>
      <c r="BG439" s="695"/>
      <c r="BH439" s="695"/>
      <c r="BI439" s="695"/>
      <c r="BJ439" s="695"/>
      <c r="BK439" s="695"/>
      <c r="BL439" s="695"/>
      <c r="BM439" s="695"/>
      <c r="BN439" s="695"/>
      <c r="BO439" s="695"/>
      <c r="BP439" s="695"/>
      <c r="BQ439" s="695"/>
      <c r="BR439" s="695"/>
      <c r="BS439" s="695"/>
      <c r="BT439" s="695"/>
      <c r="BU439" s="695"/>
      <c r="BV439" s="695"/>
      <c r="BW439" s="695"/>
      <c r="BX439" s="695"/>
      <c r="BY439" s="695"/>
      <c r="BZ439" s="695"/>
      <c r="CA439" s="695"/>
      <c r="CB439" s="695"/>
      <c r="CC439" s="695"/>
      <c r="CD439" s="695"/>
      <c r="CE439" s="695"/>
      <c r="CF439" s="695"/>
      <c r="CG439" s="695"/>
      <c r="CH439" s="695"/>
      <c r="CI439" s="695"/>
      <c r="CJ439" s="695"/>
      <c r="CK439" s="695"/>
      <c r="CL439" s="695"/>
      <c r="CM439" s="695"/>
      <c r="CN439" s="695"/>
      <c r="CO439" s="695"/>
      <c r="CP439" s="695"/>
      <c r="CQ439" s="695"/>
      <c r="CR439" s="695"/>
      <c r="CS439" s="695"/>
      <c r="CT439" s="695"/>
      <c r="CU439" s="695"/>
      <c r="CV439" s="695"/>
      <c r="CW439" s="695"/>
      <c r="CX439" s="695"/>
      <c r="CY439" s="695"/>
      <c r="CZ439" s="695"/>
      <c r="DA439" s="695"/>
      <c r="DB439" s="695"/>
      <c r="DC439" s="695"/>
      <c r="DD439" s="695"/>
      <c r="DE439" s="695"/>
      <c r="DF439" s="695"/>
      <c r="DG439" s="695"/>
      <c r="DH439" s="695"/>
      <c r="DI439" s="695"/>
      <c r="DJ439" s="695"/>
      <c r="DK439" s="695"/>
      <c r="DL439" s="695"/>
      <c r="DM439" s="695"/>
      <c r="DN439" s="695"/>
      <c r="DO439" s="695"/>
      <c r="DP439" s="695"/>
      <c r="DQ439" s="695"/>
      <c r="DR439" s="695"/>
      <c r="DS439" s="695"/>
      <c r="DT439" s="695"/>
      <c r="DU439" s="695"/>
      <c r="DV439" s="695"/>
      <c r="DW439" s="695"/>
      <c r="DX439" s="695"/>
      <c r="DY439" s="695"/>
      <c r="DZ439" s="695"/>
      <c r="EA439" s="695"/>
      <c r="EB439" s="695"/>
      <c r="EC439" s="695"/>
      <c r="ED439" s="695"/>
      <c r="EE439" s="695"/>
      <c r="EF439" s="695"/>
      <c r="EG439" s="695"/>
      <c r="EH439" s="695"/>
      <c r="EI439" s="695"/>
      <c r="EJ439" s="695"/>
      <c r="EK439" s="695"/>
      <c r="EL439" s="695"/>
      <c r="EM439" s="695"/>
      <c r="EN439" s="695"/>
      <c r="EO439" s="695"/>
      <c r="EP439" s="695"/>
      <c r="EQ439" s="695"/>
      <c r="ER439" s="695"/>
      <c r="ES439" s="695"/>
      <c r="ET439" s="695"/>
      <c r="EU439" s="695"/>
      <c r="EV439" s="695"/>
      <c r="EW439" s="695"/>
      <c r="EX439" s="695"/>
      <c r="EY439" s="695"/>
      <c r="EZ439" s="695"/>
      <c r="FA439" s="695"/>
      <c r="FB439" s="695"/>
      <c r="FC439" s="695"/>
      <c r="FD439" s="695"/>
      <c r="FE439" s="695"/>
      <c r="FF439" s="695"/>
      <c r="FG439" s="695"/>
      <c r="FH439" s="695"/>
      <c r="FI439" s="695"/>
      <c r="FJ439" s="695"/>
      <c r="FK439" s="695"/>
      <c r="FL439" s="695"/>
      <c r="FM439" s="695"/>
      <c r="FN439" s="695"/>
      <c r="FO439" s="695"/>
      <c r="FP439" s="695"/>
      <c r="FQ439" s="695"/>
      <c r="FR439" s="695"/>
      <c r="FS439" s="695"/>
      <c r="FT439" s="695"/>
      <c r="FU439" s="695"/>
      <c r="FV439" s="695"/>
      <c r="FW439" s="695"/>
      <c r="FX439" s="695"/>
      <c r="FY439" s="695"/>
      <c r="FZ439" s="695"/>
      <c r="GA439" s="695"/>
      <c r="GB439" s="695"/>
      <c r="GC439" s="695"/>
      <c r="GD439" s="695"/>
      <c r="GE439" s="695"/>
      <c r="GF439" s="695"/>
      <c r="GG439" s="695"/>
      <c r="GH439" s="695"/>
      <c r="GI439" s="695"/>
      <c r="GJ439" s="695"/>
      <c r="GK439" s="695"/>
      <c r="GL439" s="695"/>
      <c r="GM439" s="695"/>
      <c r="GN439" s="695"/>
    </row>
    <row r="440" spans="1:196" s="35" customFormat="1" ht="14.4">
      <c r="A440" s="695"/>
      <c r="B440" s="695"/>
      <c r="C440" s="693"/>
      <c r="D440" s="693"/>
      <c r="E440" s="693"/>
      <c r="F440" s="699"/>
      <c r="G440" s="695"/>
      <c r="H440" s="695"/>
      <c r="I440" s="695"/>
      <c r="J440" s="695"/>
      <c r="S440" s="695"/>
      <c r="T440" s="695"/>
      <c r="U440" s="695"/>
      <c r="V440" s="695"/>
      <c r="W440" s="695"/>
      <c r="X440" s="695"/>
      <c r="Y440" s="695"/>
      <c r="Z440" s="695"/>
      <c r="AA440" s="695"/>
      <c r="AB440" s="695"/>
      <c r="AC440" s="695"/>
      <c r="AD440" s="695"/>
      <c r="AE440" s="695"/>
      <c r="AF440" s="695"/>
      <c r="AG440" s="695"/>
      <c r="AH440" s="695"/>
      <c r="AI440" s="695"/>
      <c r="AJ440" s="695"/>
      <c r="AK440" s="695"/>
      <c r="AL440" s="695"/>
      <c r="AM440" s="695"/>
      <c r="AN440" s="695"/>
      <c r="AO440" s="695"/>
      <c r="AP440" s="695"/>
      <c r="AQ440" s="695"/>
      <c r="AR440" s="695"/>
      <c r="AS440" s="695"/>
      <c r="AT440" s="695"/>
      <c r="AU440" s="695"/>
      <c r="AV440" s="695"/>
      <c r="AW440" s="695"/>
      <c r="AX440" s="695"/>
      <c r="AY440" s="695"/>
      <c r="AZ440" s="695"/>
      <c r="BA440" s="695"/>
      <c r="BB440" s="695"/>
      <c r="BC440" s="695"/>
      <c r="BD440" s="695"/>
      <c r="BE440" s="695"/>
      <c r="BF440" s="695"/>
      <c r="BG440" s="695"/>
      <c r="BH440" s="695"/>
      <c r="BI440" s="695"/>
      <c r="BJ440" s="695"/>
      <c r="BK440" s="695"/>
      <c r="BL440" s="695"/>
      <c r="BM440" s="695"/>
      <c r="BN440" s="695"/>
      <c r="BO440" s="695"/>
      <c r="BP440" s="695"/>
      <c r="BQ440" s="695"/>
      <c r="BR440" s="695"/>
      <c r="BS440" s="695"/>
      <c r="BT440" s="695"/>
      <c r="BU440" s="695"/>
      <c r="BV440" s="695"/>
      <c r="BW440" s="695"/>
      <c r="BX440" s="695"/>
      <c r="BY440" s="695"/>
      <c r="BZ440" s="695"/>
      <c r="CA440" s="695"/>
      <c r="CB440" s="695"/>
      <c r="CC440" s="695"/>
      <c r="CD440" s="695"/>
      <c r="CE440" s="695"/>
      <c r="CF440" s="695"/>
      <c r="CG440" s="695"/>
      <c r="CH440" s="695"/>
      <c r="CI440" s="695"/>
      <c r="CJ440" s="695"/>
      <c r="CK440" s="695"/>
      <c r="CL440" s="695"/>
      <c r="CM440" s="695"/>
      <c r="CN440" s="695"/>
      <c r="CO440" s="695"/>
      <c r="CP440" s="695"/>
      <c r="CQ440" s="695"/>
      <c r="CR440" s="695"/>
      <c r="CS440" s="695"/>
      <c r="CT440" s="695"/>
      <c r="CU440" s="695"/>
      <c r="CV440" s="695"/>
      <c r="CW440" s="695"/>
      <c r="CX440" s="695"/>
      <c r="CY440" s="695"/>
      <c r="CZ440" s="695"/>
      <c r="DA440" s="695"/>
      <c r="DB440" s="695"/>
      <c r="DC440" s="695"/>
      <c r="DD440" s="695"/>
      <c r="DE440" s="695"/>
      <c r="DF440" s="695"/>
      <c r="DG440" s="695"/>
      <c r="DH440" s="695"/>
      <c r="DI440" s="695"/>
      <c r="DJ440" s="695"/>
      <c r="DK440" s="695"/>
      <c r="DL440" s="695"/>
      <c r="DM440" s="695"/>
      <c r="DN440" s="695"/>
      <c r="DO440" s="695"/>
      <c r="DP440" s="695"/>
      <c r="DQ440" s="695"/>
      <c r="DR440" s="695"/>
      <c r="DS440" s="695"/>
      <c r="DT440" s="695"/>
      <c r="DU440" s="695"/>
      <c r="DV440" s="695"/>
      <c r="DW440" s="695"/>
      <c r="DX440" s="695"/>
      <c r="DY440" s="695"/>
      <c r="DZ440" s="695"/>
      <c r="EA440" s="695"/>
      <c r="EB440" s="695"/>
      <c r="EC440" s="695"/>
      <c r="ED440" s="695"/>
      <c r="EE440" s="695"/>
      <c r="EF440" s="695"/>
      <c r="EG440" s="695"/>
      <c r="EH440" s="695"/>
      <c r="EI440" s="695"/>
      <c r="EJ440" s="695"/>
      <c r="EK440" s="695"/>
      <c r="EL440" s="695"/>
      <c r="EM440" s="695"/>
      <c r="EN440" s="695"/>
      <c r="EO440" s="695"/>
      <c r="EP440" s="695"/>
      <c r="EQ440" s="695"/>
      <c r="ER440" s="695"/>
      <c r="ES440" s="695"/>
      <c r="ET440" s="695"/>
      <c r="EU440" s="695"/>
      <c r="EV440" s="695"/>
      <c r="EW440" s="695"/>
      <c r="EX440" s="695"/>
      <c r="EY440" s="695"/>
      <c r="EZ440" s="695"/>
      <c r="FA440" s="695"/>
      <c r="FB440" s="695"/>
      <c r="FC440" s="695"/>
      <c r="FD440" s="695"/>
      <c r="FE440" s="695"/>
      <c r="FF440" s="695"/>
      <c r="FG440" s="695"/>
      <c r="FH440" s="695"/>
      <c r="FI440" s="695"/>
      <c r="FJ440" s="695"/>
      <c r="FK440" s="695"/>
      <c r="FL440" s="695"/>
      <c r="FM440" s="695"/>
      <c r="FN440" s="695"/>
      <c r="FO440" s="695"/>
      <c r="FP440" s="695"/>
      <c r="FQ440" s="695"/>
      <c r="FR440" s="695"/>
      <c r="FS440" s="695"/>
      <c r="FT440" s="695"/>
      <c r="FU440" s="695"/>
      <c r="FV440" s="695"/>
      <c r="FW440" s="695"/>
      <c r="FX440" s="695"/>
      <c r="FY440" s="695"/>
      <c r="FZ440" s="695"/>
      <c r="GA440" s="695"/>
      <c r="GB440" s="695"/>
      <c r="GC440" s="695"/>
      <c r="GD440" s="695"/>
      <c r="GE440" s="695"/>
      <c r="GF440" s="695"/>
      <c r="GG440" s="695"/>
      <c r="GH440" s="695"/>
      <c r="GI440" s="695"/>
      <c r="GJ440" s="695"/>
      <c r="GK440" s="695"/>
      <c r="GL440" s="695"/>
      <c r="GM440" s="695"/>
      <c r="GN440" s="695"/>
    </row>
    <row r="441" spans="1:196" s="35" customFormat="1" ht="14.4">
      <c r="A441" s="695"/>
      <c r="B441" s="695"/>
      <c r="C441" s="693"/>
      <c r="D441" s="693"/>
      <c r="E441" s="693"/>
      <c r="F441" s="699"/>
      <c r="G441" s="695"/>
      <c r="H441" s="695"/>
      <c r="I441" s="695"/>
      <c r="J441" s="695"/>
      <c r="S441" s="695"/>
      <c r="T441" s="695"/>
      <c r="U441" s="695"/>
      <c r="V441" s="695"/>
      <c r="W441" s="695"/>
      <c r="X441" s="695"/>
      <c r="Y441" s="695"/>
      <c r="Z441" s="695"/>
      <c r="AA441" s="695"/>
      <c r="AB441" s="695"/>
      <c r="AC441" s="695"/>
      <c r="AD441" s="695"/>
      <c r="AE441" s="695"/>
      <c r="AF441" s="695"/>
      <c r="AG441" s="695"/>
      <c r="AH441" s="695"/>
      <c r="AI441" s="695"/>
      <c r="AJ441" s="695"/>
      <c r="AK441" s="695"/>
      <c r="AL441" s="695"/>
      <c r="AM441" s="695"/>
      <c r="AN441" s="695"/>
      <c r="AO441" s="695"/>
      <c r="AP441" s="695"/>
      <c r="AQ441" s="695"/>
      <c r="AR441" s="695"/>
      <c r="AS441" s="695"/>
      <c r="AT441" s="695"/>
      <c r="AU441" s="695"/>
      <c r="AV441" s="695"/>
      <c r="AW441" s="695"/>
      <c r="AX441" s="695"/>
      <c r="AY441" s="695"/>
      <c r="AZ441" s="695"/>
      <c r="BA441" s="695"/>
      <c r="BB441" s="695"/>
      <c r="BC441" s="695"/>
      <c r="BD441" s="695"/>
      <c r="BE441" s="695"/>
      <c r="BF441" s="695"/>
      <c r="BG441" s="695"/>
      <c r="BH441" s="695"/>
      <c r="BI441" s="695"/>
      <c r="BJ441" s="695"/>
      <c r="BK441" s="695"/>
      <c r="BL441" s="695"/>
      <c r="BM441" s="695"/>
      <c r="BN441" s="695"/>
      <c r="BO441" s="695"/>
      <c r="BP441" s="695"/>
      <c r="BQ441" s="695"/>
      <c r="BR441" s="695"/>
      <c r="BS441" s="695"/>
      <c r="BT441" s="695"/>
      <c r="BU441" s="695"/>
      <c r="BV441" s="695"/>
      <c r="BW441" s="695"/>
      <c r="BX441" s="695"/>
      <c r="BY441" s="695"/>
      <c r="BZ441" s="695"/>
      <c r="CA441" s="695"/>
      <c r="CB441" s="695"/>
      <c r="CC441" s="695"/>
      <c r="CD441" s="695"/>
      <c r="CE441" s="695"/>
      <c r="CF441" s="695"/>
      <c r="CG441" s="695"/>
      <c r="CH441" s="695"/>
      <c r="CI441" s="695"/>
      <c r="CJ441" s="695"/>
      <c r="CK441" s="695"/>
      <c r="CL441" s="695"/>
      <c r="CM441" s="695"/>
      <c r="CN441" s="695"/>
      <c r="CO441" s="695"/>
      <c r="CP441" s="695"/>
      <c r="CQ441" s="695"/>
      <c r="CR441" s="695"/>
      <c r="CS441" s="695"/>
      <c r="CT441" s="695"/>
      <c r="CU441" s="695"/>
      <c r="CV441" s="695"/>
      <c r="CW441" s="695"/>
      <c r="CX441" s="695"/>
      <c r="CY441" s="695"/>
      <c r="CZ441" s="695"/>
      <c r="DA441" s="695"/>
      <c r="DB441" s="695"/>
      <c r="DC441" s="695"/>
      <c r="DD441" s="695"/>
      <c r="DE441" s="695"/>
      <c r="DF441" s="695"/>
      <c r="DG441" s="695"/>
      <c r="DH441" s="695"/>
      <c r="DI441" s="695"/>
      <c r="DJ441" s="695"/>
      <c r="DK441" s="695"/>
      <c r="DL441" s="695"/>
      <c r="DM441" s="695"/>
      <c r="DN441" s="695"/>
      <c r="DO441" s="695"/>
      <c r="DP441" s="695"/>
      <c r="DQ441" s="695"/>
      <c r="DR441" s="695"/>
      <c r="DS441" s="695"/>
      <c r="DT441" s="695"/>
      <c r="DU441" s="695"/>
      <c r="DV441" s="695"/>
      <c r="DW441" s="695"/>
      <c r="DX441" s="695"/>
      <c r="DY441" s="695"/>
      <c r="DZ441" s="695"/>
      <c r="EA441" s="695"/>
      <c r="EB441" s="695"/>
      <c r="EC441" s="695"/>
      <c r="ED441" s="695"/>
      <c r="EE441" s="695"/>
      <c r="EF441" s="695"/>
      <c r="EG441" s="695"/>
      <c r="EH441" s="695"/>
      <c r="EI441" s="695"/>
      <c r="EJ441" s="695"/>
      <c r="EK441" s="695"/>
      <c r="EL441" s="695"/>
      <c r="EM441" s="695"/>
      <c r="EN441" s="695"/>
      <c r="EO441" s="695"/>
      <c r="EP441" s="695"/>
      <c r="EQ441" s="695"/>
      <c r="ER441" s="695"/>
      <c r="ES441" s="695"/>
      <c r="ET441" s="695"/>
      <c r="EU441" s="695"/>
      <c r="EV441" s="695"/>
      <c r="EW441" s="695"/>
      <c r="EX441" s="695"/>
      <c r="EY441" s="695"/>
      <c r="EZ441" s="695"/>
      <c r="FA441" s="695"/>
      <c r="FB441" s="695"/>
      <c r="FC441" s="695"/>
      <c r="FD441" s="695"/>
      <c r="FE441" s="695"/>
      <c r="FF441" s="695"/>
      <c r="FG441" s="695"/>
      <c r="FH441" s="695"/>
      <c r="FI441" s="695"/>
      <c r="FJ441" s="695"/>
      <c r="FK441" s="695"/>
      <c r="FL441" s="695"/>
      <c r="FM441" s="695"/>
      <c r="FN441" s="695"/>
      <c r="FO441" s="695"/>
      <c r="FP441" s="695"/>
      <c r="FQ441" s="695"/>
      <c r="FR441" s="695"/>
      <c r="FS441" s="695"/>
      <c r="FT441" s="695"/>
      <c r="FU441" s="695"/>
      <c r="FV441" s="695"/>
      <c r="FW441" s="695"/>
      <c r="FX441" s="695"/>
      <c r="FY441" s="695"/>
      <c r="FZ441" s="695"/>
      <c r="GA441" s="695"/>
      <c r="GB441" s="695"/>
      <c r="GC441" s="695"/>
      <c r="GD441" s="695"/>
      <c r="GE441" s="695"/>
      <c r="GF441" s="695"/>
      <c r="GG441" s="695"/>
      <c r="GH441" s="695"/>
      <c r="GI441" s="695"/>
      <c r="GJ441" s="695"/>
      <c r="GK441" s="695"/>
      <c r="GL441" s="695"/>
      <c r="GM441" s="695"/>
      <c r="GN441" s="695"/>
    </row>
    <row r="442" spans="1:196" s="35" customFormat="1" ht="14.4">
      <c r="A442" s="695"/>
      <c r="B442" s="695"/>
      <c r="C442" s="693"/>
      <c r="D442" s="693"/>
      <c r="E442" s="693"/>
      <c r="F442" s="699"/>
      <c r="G442" s="695"/>
      <c r="H442" s="695"/>
      <c r="I442" s="695"/>
      <c r="J442" s="695"/>
      <c r="S442" s="695"/>
      <c r="T442" s="695"/>
      <c r="U442" s="695"/>
      <c r="V442" s="695"/>
      <c r="W442" s="695"/>
      <c r="X442" s="695"/>
      <c r="Y442" s="695"/>
      <c r="Z442" s="695"/>
      <c r="AA442" s="695"/>
      <c r="AB442" s="695"/>
      <c r="AC442" s="695"/>
      <c r="AD442" s="695"/>
      <c r="AE442" s="695"/>
      <c r="AF442" s="695"/>
      <c r="AG442" s="695"/>
      <c r="AH442" s="695"/>
      <c r="AI442" s="695"/>
      <c r="AJ442" s="695"/>
      <c r="AK442" s="695"/>
      <c r="AL442" s="695"/>
      <c r="AM442" s="695"/>
      <c r="AN442" s="695"/>
      <c r="AO442" s="695"/>
      <c r="AP442" s="695"/>
      <c r="AQ442" s="695"/>
      <c r="AR442" s="695"/>
      <c r="AS442" s="695"/>
      <c r="AT442" s="695"/>
      <c r="AU442" s="695"/>
      <c r="AV442" s="695"/>
      <c r="AW442" s="695"/>
      <c r="AX442" s="695"/>
      <c r="AY442" s="695"/>
      <c r="AZ442" s="695"/>
      <c r="BA442" s="695"/>
      <c r="BB442" s="695"/>
      <c r="BC442" s="695"/>
      <c r="BD442" s="695"/>
      <c r="BE442" s="695"/>
      <c r="BF442" s="695"/>
      <c r="BG442" s="695"/>
      <c r="BH442" s="695"/>
      <c r="BI442" s="695"/>
      <c r="BJ442" s="695"/>
      <c r="BK442" s="695"/>
      <c r="BL442" s="695"/>
      <c r="BM442" s="695"/>
      <c r="BN442" s="695"/>
      <c r="BO442" s="695"/>
      <c r="BP442" s="695"/>
      <c r="BQ442" s="695"/>
      <c r="BR442" s="695"/>
      <c r="BS442" s="695"/>
      <c r="BT442" s="695"/>
      <c r="BU442" s="695"/>
      <c r="BV442" s="695"/>
      <c r="BW442" s="695"/>
      <c r="BX442" s="695"/>
      <c r="BY442" s="695"/>
      <c r="BZ442" s="695"/>
      <c r="CA442" s="695"/>
      <c r="CB442" s="695"/>
      <c r="CC442" s="695"/>
      <c r="CD442" s="695"/>
      <c r="CE442" s="695"/>
      <c r="CF442" s="695"/>
      <c r="CG442" s="695"/>
      <c r="CH442" s="695"/>
      <c r="CI442" s="695"/>
      <c r="CJ442" s="695"/>
      <c r="CK442" s="695"/>
      <c r="CL442" s="695"/>
      <c r="CM442" s="695"/>
      <c r="CN442" s="695"/>
      <c r="CO442" s="695"/>
      <c r="CP442" s="695"/>
      <c r="CQ442" s="695"/>
      <c r="CR442" s="695"/>
      <c r="CS442" s="695"/>
      <c r="CT442" s="695"/>
      <c r="CU442" s="695"/>
      <c r="CV442" s="695"/>
      <c r="CW442" s="695"/>
      <c r="CX442" s="695"/>
      <c r="CY442" s="695"/>
      <c r="CZ442" s="695"/>
      <c r="DA442" s="695"/>
      <c r="DB442" s="695"/>
      <c r="DC442" s="695"/>
      <c r="DD442" s="695"/>
      <c r="DE442" s="695"/>
      <c r="DF442" s="695"/>
      <c r="DG442" s="695"/>
      <c r="DH442" s="695"/>
      <c r="DI442" s="695"/>
      <c r="DJ442" s="695"/>
      <c r="DK442" s="695"/>
      <c r="DL442" s="695"/>
      <c r="DM442" s="695"/>
      <c r="DN442" s="695"/>
      <c r="DO442" s="695"/>
      <c r="DP442" s="695"/>
      <c r="DQ442" s="695"/>
      <c r="DR442" s="695"/>
      <c r="DS442" s="695"/>
      <c r="DT442" s="695"/>
      <c r="DU442" s="695"/>
      <c r="DV442" s="695"/>
      <c r="DW442" s="695"/>
      <c r="DX442" s="695"/>
      <c r="DY442" s="695"/>
      <c r="DZ442" s="695"/>
      <c r="EA442" s="695"/>
      <c r="EB442" s="695"/>
      <c r="EC442" s="695"/>
      <c r="ED442" s="695"/>
      <c r="EE442" s="695"/>
      <c r="EF442" s="695"/>
      <c r="EG442" s="695"/>
      <c r="EH442" s="695"/>
      <c r="EI442" s="695"/>
      <c r="EJ442" s="695"/>
      <c r="EK442" s="695"/>
      <c r="EL442" s="695"/>
      <c r="EM442" s="695"/>
      <c r="EN442" s="695"/>
      <c r="EO442" s="695"/>
      <c r="EP442" s="695"/>
      <c r="EQ442" s="695"/>
      <c r="ER442" s="695"/>
      <c r="ES442" s="695"/>
      <c r="ET442" s="695"/>
      <c r="EU442" s="695"/>
      <c r="EV442" s="695"/>
      <c r="EW442" s="695"/>
      <c r="EX442" s="695"/>
      <c r="EY442" s="695"/>
      <c r="EZ442" s="695"/>
      <c r="FA442" s="695"/>
      <c r="FB442" s="695"/>
      <c r="FC442" s="695"/>
      <c r="FD442" s="695"/>
      <c r="FE442" s="695"/>
      <c r="FF442" s="695"/>
      <c r="FG442" s="695"/>
      <c r="FH442" s="695"/>
      <c r="FI442" s="695"/>
      <c r="FJ442" s="695"/>
      <c r="FK442" s="695"/>
      <c r="FL442" s="695"/>
      <c r="FM442" s="695"/>
      <c r="FN442" s="695"/>
      <c r="FO442" s="695"/>
      <c r="FP442" s="695"/>
      <c r="FQ442" s="695"/>
      <c r="FR442" s="695"/>
      <c r="FS442" s="695"/>
      <c r="FT442" s="695"/>
      <c r="FU442" s="695"/>
      <c r="FV442" s="695"/>
      <c r="FW442" s="695"/>
      <c r="FX442" s="695"/>
      <c r="FY442" s="695"/>
      <c r="FZ442" s="695"/>
      <c r="GA442" s="695"/>
      <c r="GB442" s="695"/>
      <c r="GC442" s="695"/>
      <c r="GD442" s="695"/>
      <c r="GE442" s="695"/>
      <c r="GF442" s="695"/>
      <c r="GG442" s="695"/>
      <c r="GH442" s="695"/>
      <c r="GI442" s="695"/>
      <c r="GJ442" s="695"/>
      <c r="GK442" s="695"/>
      <c r="GL442" s="695"/>
      <c r="GM442" s="695"/>
      <c r="GN442" s="695"/>
    </row>
    <row r="443" spans="1:196" s="35" customFormat="1" ht="14.4">
      <c r="A443" s="695"/>
      <c r="B443" s="695"/>
      <c r="C443" s="693"/>
      <c r="D443" s="693"/>
      <c r="E443" s="693"/>
      <c r="F443" s="699"/>
      <c r="G443" s="695"/>
      <c r="H443" s="695"/>
      <c r="I443" s="695"/>
      <c r="J443" s="695"/>
      <c r="S443" s="695"/>
      <c r="T443" s="695"/>
      <c r="U443" s="695"/>
      <c r="V443" s="695"/>
      <c r="W443" s="695"/>
      <c r="X443" s="695"/>
      <c r="Y443" s="695"/>
      <c r="Z443" s="695"/>
      <c r="AA443" s="695"/>
      <c r="AB443" s="695"/>
      <c r="AC443" s="695"/>
      <c r="AD443" s="695"/>
      <c r="AE443" s="695"/>
      <c r="AF443" s="695"/>
      <c r="AG443" s="695"/>
      <c r="AH443" s="695"/>
      <c r="AI443" s="695"/>
      <c r="AJ443" s="695"/>
      <c r="AK443" s="695"/>
      <c r="AL443" s="695"/>
      <c r="AM443" s="695"/>
      <c r="AN443" s="695"/>
      <c r="AO443" s="695"/>
      <c r="AP443" s="695"/>
      <c r="AQ443" s="695"/>
      <c r="AR443" s="695"/>
      <c r="AS443" s="695"/>
      <c r="AT443" s="695"/>
      <c r="AU443" s="695"/>
      <c r="AV443" s="695"/>
      <c r="AW443" s="695"/>
      <c r="AX443" s="695"/>
      <c r="AY443" s="695"/>
      <c r="AZ443" s="695"/>
      <c r="BA443" s="695"/>
      <c r="BB443" s="695"/>
      <c r="BC443" s="695"/>
      <c r="BD443" s="695"/>
      <c r="BE443" s="695"/>
      <c r="BF443" s="695"/>
      <c r="BG443" s="695"/>
      <c r="BH443" s="695"/>
      <c r="BI443" s="695"/>
      <c r="BJ443" s="695"/>
      <c r="BK443" s="695"/>
      <c r="BL443" s="695"/>
      <c r="BM443" s="695"/>
      <c r="BN443" s="695"/>
      <c r="BO443" s="695"/>
      <c r="BP443" s="695"/>
      <c r="BQ443" s="695"/>
      <c r="BR443" s="695"/>
      <c r="BS443" s="695"/>
      <c r="BT443" s="695"/>
      <c r="BU443" s="695"/>
      <c r="BV443" s="695"/>
      <c r="BW443" s="695"/>
      <c r="BX443" s="695"/>
      <c r="BY443" s="695"/>
      <c r="BZ443" s="695"/>
      <c r="CA443" s="695"/>
      <c r="CB443" s="695"/>
      <c r="CC443" s="695"/>
      <c r="CD443" s="695"/>
      <c r="CE443" s="695"/>
      <c r="CF443" s="695"/>
      <c r="CG443" s="695"/>
      <c r="CH443" s="695"/>
      <c r="CI443" s="695"/>
      <c r="CJ443" s="695"/>
      <c r="CK443" s="695"/>
      <c r="CL443" s="695"/>
      <c r="CM443" s="695"/>
      <c r="CN443" s="695"/>
      <c r="CO443" s="695"/>
      <c r="CP443" s="695"/>
      <c r="CQ443" s="695"/>
      <c r="CR443" s="695"/>
      <c r="CS443" s="695"/>
      <c r="CT443" s="695"/>
      <c r="CU443" s="695"/>
      <c r="CV443" s="695"/>
      <c r="CW443" s="695"/>
      <c r="CX443" s="695"/>
      <c r="CY443" s="695"/>
      <c r="CZ443" s="695"/>
      <c r="DA443" s="695"/>
      <c r="DB443" s="695"/>
      <c r="DC443" s="695"/>
      <c r="DD443" s="695"/>
      <c r="DE443" s="695"/>
      <c r="DF443" s="695"/>
      <c r="DG443" s="695"/>
      <c r="DH443" s="695"/>
      <c r="DI443" s="695"/>
      <c r="DJ443" s="695"/>
      <c r="DK443" s="695"/>
      <c r="DL443" s="695"/>
      <c r="DM443" s="695"/>
      <c r="DN443" s="695"/>
      <c r="DO443" s="695"/>
      <c r="DP443" s="695"/>
      <c r="DQ443" s="695"/>
      <c r="DR443" s="695"/>
      <c r="DS443" s="695"/>
      <c r="DT443" s="695"/>
      <c r="DU443" s="695"/>
      <c r="DV443" s="695"/>
      <c r="DW443" s="695"/>
      <c r="DX443" s="695"/>
      <c r="DY443" s="695"/>
      <c r="DZ443" s="695"/>
      <c r="EA443" s="695"/>
      <c r="EB443" s="695"/>
      <c r="EC443" s="695"/>
      <c r="ED443" s="695"/>
      <c r="EE443" s="695"/>
      <c r="EF443" s="695"/>
      <c r="EG443" s="695"/>
      <c r="EH443" s="695"/>
      <c r="EI443" s="695"/>
      <c r="EJ443" s="695"/>
      <c r="EK443" s="695"/>
      <c r="EL443" s="695"/>
      <c r="EM443" s="695"/>
      <c r="EN443" s="695"/>
      <c r="EO443" s="695"/>
      <c r="EP443" s="695"/>
      <c r="EQ443" s="695"/>
      <c r="ER443" s="695"/>
      <c r="ES443" s="695"/>
      <c r="ET443" s="695"/>
      <c r="EU443" s="695"/>
      <c r="EV443" s="695"/>
      <c r="EW443" s="695"/>
      <c r="EX443" s="695"/>
      <c r="EY443" s="695"/>
      <c r="EZ443" s="695"/>
      <c r="FA443" s="695"/>
      <c r="FB443" s="695"/>
      <c r="FC443" s="695"/>
      <c r="FD443" s="695"/>
      <c r="FE443" s="695"/>
      <c r="FF443" s="695"/>
      <c r="FG443" s="695"/>
      <c r="FH443" s="695"/>
      <c r="FI443" s="695"/>
      <c r="FJ443" s="695"/>
      <c r="FK443" s="695"/>
      <c r="FL443" s="695"/>
      <c r="FM443" s="695"/>
      <c r="FN443" s="695"/>
      <c r="FO443" s="695"/>
      <c r="FP443" s="695"/>
      <c r="FQ443" s="695"/>
      <c r="FR443" s="695"/>
      <c r="FS443" s="695"/>
      <c r="FT443" s="695"/>
      <c r="FU443" s="695"/>
      <c r="FV443" s="695"/>
      <c r="FW443" s="695"/>
      <c r="FX443" s="695"/>
      <c r="FY443" s="695"/>
      <c r="FZ443" s="695"/>
      <c r="GA443" s="695"/>
      <c r="GB443" s="695"/>
      <c r="GC443" s="695"/>
      <c r="GD443" s="695"/>
      <c r="GE443" s="695"/>
      <c r="GF443" s="695"/>
      <c r="GG443" s="695"/>
      <c r="GH443" s="695"/>
      <c r="GI443" s="695"/>
      <c r="GJ443" s="695"/>
      <c r="GK443" s="695"/>
      <c r="GL443" s="695"/>
      <c r="GM443" s="695"/>
      <c r="GN443" s="695"/>
    </row>
    <row r="444" spans="1:196" s="35" customFormat="1" ht="14.4">
      <c r="A444" s="695"/>
      <c r="B444" s="695"/>
      <c r="C444" s="693"/>
      <c r="D444" s="693"/>
      <c r="E444" s="693"/>
      <c r="F444" s="699"/>
      <c r="G444" s="695"/>
      <c r="H444" s="695"/>
      <c r="I444" s="695"/>
      <c r="J444" s="695"/>
      <c r="S444" s="695"/>
      <c r="T444" s="695"/>
      <c r="U444" s="695"/>
      <c r="V444" s="695"/>
      <c r="W444" s="695"/>
      <c r="X444" s="695"/>
      <c r="Y444" s="695"/>
      <c r="Z444" s="695"/>
      <c r="AA444" s="695"/>
      <c r="AB444" s="695"/>
      <c r="AC444" s="695"/>
      <c r="AD444" s="695"/>
      <c r="AE444" s="695"/>
      <c r="AF444" s="695"/>
      <c r="AG444" s="695"/>
      <c r="AH444" s="695"/>
      <c r="AI444" s="695"/>
      <c r="AJ444" s="695"/>
      <c r="AK444" s="695"/>
      <c r="AL444" s="695"/>
      <c r="AM444" s="695"/>
      <c r="AN444" s="695"/>
      <c r="AO444" s="695"/>
      <c r="AP444" s="695"/>
      <c r="AQ444" s="695"/>
      <c r="AR444" s="695"/>
      <c r="AS444" s="695"/>
      <c r="AT444" s="695"/>
      <c r="AU444" s="695"/>
      <c r="AV444" s="695"/>
      <c r="AW444" s="695"/>
      <c r="AX444" s="695"/>
      <c r="AY444" s="695"/>
      <c r="AZ444" s="695"/>
      <c r="BA444" s="695"/>
      <c r="BB444" s="695"/>
      <c r="BC444" s="695"/>
      <c r="BD444" s="695"/>
      <c r="BE444" s="695"/>
      <c r="BF444" s="695"/>
      <c r="BG444" s="695"/>
      <c r="BH444" s="695"/>
      <c r="BI444" s="695"/>
      <c r="BJ444" s="695"/>
      <c r="BK444" s="695"/>
      <c r="BL444" s="695"/>
      <c r="BM444" s="695"/>
      <c r="BN444" s="695"/>
      <c r="BO444" s="695"/>
      <c r="BP444" s="695"/>
      <c r="BQ444" s="695"/>
      <c r="BR444" s="695"/>
      <c r="BS444" s="695"/>
      <c r="BT444" s="695"/>
      <c r="BU444" s="695"/>
      <c r="BV444" s="695"/>
      <c r="BW444" s="695"/>
      <c r="BX444" s="695"/>
      <c r="BY444" s="695"/>
      <c r="BZ444" s="695"/>
      <c r="CA444" s="695"/>
      <c r="CB444" s="695"/>
      <c r="CC444" s="695"/>
      <c r="CD444" s="695"/>
      <c r="CE444" s="695"/>
      <c r="CF444" s="695"/>
      <c r="CG444" s="695"/>
      <c r="CH444" s="695"/>
      <c r="CI444" s="695"/>
      <c r="CJ444" s="695"/>
      <c r="CK444" s="695"/>
      <c r="CL444" s="695"/>
      <c r="CM444" s="695"/>
      <c r="CN444" s="695"/>
      <c r="CO444" s="695"/>
      <c r="CP444" s="695"/>
      <c r="CQ444" s="695"/>
      <c r="CR444" s="695"/>
      <c r="CS444" s="695"/>
      <c r="CT444" s="695"/>
      <c r="CU444" s="695"/>
      <c r="CV444" s="695"/>
      <c r="CW444" s="695"/>
      <c r="CX444" s="695"/>
      <c r="CY444" s="695"/>
      <c r="CZ444" s="695"/>
      <c r="DA444" s="695"/>
      <c r="DB444" s="695"/>
      <c r="DC444" s="695"/>
      <c r="DD444" s="695"/>
      <c r="DE444" s="695"/>
      <c r="DF444" s="695"/>
      <c r="DG444" s="695"/>
      <c r="DH444" s="695"/>
      <c r="DI444" s="695"/>
      <c r="DJ444" s="695"/>
      <c r="DK444" s="695"/>
      <c r="DL444" s="695"/>
      <c r="DM444" s="695"/>
      <c r="DN444" s="695"/>
      <c r="DO444" s="695"/>
      <c r="DP444" s="695"/>
      <c r="DQ444" s="695"/>
      <c r="DR444" s="695"/>
      <c r="DS444" s="695"/>
      <c r="DT444" s="695"/>
      <c r="DU444" s="695"/>
      <c r="DV444" s="695"/>
      <c r="DW444" s="695"/>
      <c r="DX444" s="695"/>
      <c r="DY444" s="695"/>
      <c r="DZ444" s="695"/>
      <c r="EA444" s="695"/>
      <c r="EB444" s="695"/>
      <c r="EC444" s="695"/>
      <c r="ED444" s="695"/>
      <c r="EE444" s="695"/>
      <c r="EF444" s="695"/>
      <c r="EG444" s="695"/>
      <c r="EH444" s="695"/>
      <c r="EI444" s="695"/>
      <c r="EJ444" s="695"/>
      <c r="EK444" s="695"/>
      <c r="EL444" s="695"/>
      <c r="EM444" s="695"/>
      <c r="EN444" s="695"/>
      <c r="EO444" s="695"/>
      <c r="EP444" s="695"/>
      <c r="EQ444" s="695"/>
      <c r="ER444" s="695"/>
      <c r="ES444" s="695"/>
      <c r="ET444" s="695"/>
      <c r="EU444" s="695"/>
      <c r="EV444" s="695"/>
      <c r="EW444" s="695"/>
      <c r="EX444" s="695"/>
      <c r="EY444" s="695"/>
      <c r="EZ444" s="695"/>
      <c r="FA444" s="695"/>
      <c r="FB444" s="695"/>
      <c r="FC444" s="695"/>
      <c r="FD444" s="695"/>
      <c r="FE444" s="695"/>
      <c r="FF444" s="695"/>
      <c r="FG444" s="695"/>
      <c r="FH444" s="695"/>
      <c r="FI444" s="695"/>
      <c r="FJ444" s="695"/>
      <c r="FK444" s="695"/>
      <c r="FL444" s="695"/>
      <c r="FM444" s="695"/>
      <c r="FN444" s="695"/>
      <c r="FO444" s="695"/>
      <c r="FP444" s="695"/>
      <c r="FQ444" s="695"/>
      <c r="FR444" s="695"/>
      <c r="FS444" s="695"/>
      <c r="FT444" s="695"/>
      <c r="FU444" s="695"/>
      <c r="FV444" s="695"/>
      <c r="FW444" s="695"/>
      <c r="FX444" s="695"/>
      <c r="FY444" s="695"/>
      <c r="FZ444" s="695"/>
      <c r="GA444" s="695"/>
      <c r="GB444" s="695"/>
      <c r="GC444" s="695"/>
      <c r="GD444" s="695"/>
      <c r="GE444" s="695"/>
      <c r="GF444" s="695"/>
      <c r="GG444" s="695"/>
      <c r="GH444" s="695"/>
      <c r="GI444" s="695"/>
      <c r="GJ444" s="695"/>
      <c r="GK444" s="695"/>
      <c r="GL444" s="695"/>
      <c r="GM444" s="695"/>
      <c r="GN444" s="695"/>
    </row>
    <row r="445" spans="1:196" s="35" customFormat="1" ht="14.4">
      <c r="A445" s="695"/>
      <c r="B445" s="695"/>
      <c r="C445" s="693"/>
      <c r="D445" s="693"/>
      <c r="E445" s="693"/>
      <c r="F445" s="699"/>
      <c r="G445" s="695"/>
      <c r="H445" s="695"/>
      <c r="I445" s="695"/>
      <c r="J445" s="695"/>
      <c r="S445" s="695"/>
      <c r="T445" s="695"/>
      <c r="U445" s="695"/>
      <c r="V445" s="695"/>
      <c r="W445" s="695"/>
      <c r="X445" s="695"/>
      <c r="Y445" s="695"/>
      <c r="Z445" s="695"/>
      <c r="AA445" s="695"/>
      <c r="AB445" s="695"/>
      <c r="AC445" s="695"/>
      <c r="AD445" s="695"/>
      <c r="AE445" s="695"/>
      <c r="AF445" s="695"/>
      <c r="AG445" s="695"/>
      <c r="AH445" s="695"/>
      <c r="AI445" s="695"/>
      <c r="AJ445" s="695"/>
      <c r="AK445" s="695"/>
      <c r="AL445" s="695"/>
      <c r="AM445" s="695"/>
      <c r="AN445" s="695"/>
      <c r="AO445" s="695"/>
      <c r="AP445" s="695"/>
      <c r="AQ445" s="695"/>
      <c r="AR445" s="695"/>
      <c r="AS445" s="695"/>
      <c r="AT445" s="695"/>
      <c r="AU445" s="695"/>
      <c r="AV445" s="695"/>
      <c r="AW445" s="695"/>
      <c r="AX445" s="695"/>
      <c r="AY445" s="695"/>
      <c r="AZ445" s="695"/>
      <c r="BA445" s="695"/>
      <c r="BB445" s="695"/>
      <c r="BC445" s="695"/>
      <c r="BD445" s="695"/>
      <c r="BE445" s="695"/>
      <c r="BF445" s="695"/>
      <c r="BG445" s="695"/>
      <c r="BH445" s="695"/>
      <c r="BI445" s="695"/>
      <c r="BJ445" s="695"/>
      <c r="BK445" s="695"/>
      <c r="BL445" s="695"/>
      <c r="BM445" s="695"/>
      <c r="BN445" s="695"/>
      <c r="BO445" s="695"/>
      <c r="BP445" s="695"/>
      <c r="BQ445" s="695"/>
      <c r="BR445" s="695"/>
      <c r="BS445" s="695"/>
      <c r="BT445" s="695"/>
      <c r="BU445" s="695"/>
      <c r="BV445" s="695"/>
      <c r="BW445" s="695"/>
      <c r="BX445" s="695"/>
      <c r="BY445" s="695"/>
      <c r="BZ445" s="695"/>
      <c r="CA445" s="695"/>
      <c r="CB445" s="695"/>
      <c r="CC445" s="695"/>
      <c r="CD445" s="695"/>
      <c r="CE445" s="695"/>
      <c r="CF445" s="695"/>
      <c r="CG445" s="695"/>
      <c r="CH445" s="695"/>
      <c r="CI445" s="695"/>
      <c r="CJ445" s="695"/>
      <c r="CK445" s="695"/>
      <c r="CL445" s="695"/>
      <c r="CM445" s="695"/>
      <c r="CN445" s="695"/>
      <c r="CO445" s="695"/>
      <c r="CP445" s="695"/>
      <c r="CQ445" s="695"/>
      <c r="CR445" s="695"/>
      <c r="CS445" s="695"/>
      <c r="CT445" s="695"/>
      <c r="CU445" s="695"/>
      <c r="CV445" s="695"/>
      <c r="CW445" s="695"/>
      <c r="CX445" s="695"/>
      <c r="CY445" s="695"/>
      <c r="CZ445" s="695"/>
      <c r="DA445" s="695"/>
      <c r="DB445" s="695"/>
      <c r="DC445" s="695"/>
      <c r="DD445" s="695"/>
      <c r="DE445" s="695"/>
      <c r="DF445" s="695"/>
      <c r="DG445" s="695"/>
      <c r="DH445" s="695"/>
      <c r="DI445" s="695"/>
      <c r="DJ445" s="695"/>
      <c r="DK445" s="695"/>
      <c r="DL445" s="695"/>
      <c r="DM445" s="695"/>
      <c r="DN445" s="695"/>
      <c r="DO445" s="695"/>
      <c r="DP445" s="695"/>
      <c r="DQ445" s="695"/>
      <c r="DR445" s="695"/>
      <c r="DS445" s="695"/>
      <c r="DT445" s="695"/>
      <c r="DU445" s="695"/>
      <c r="DV445" s="695"/>
      <c r="DW445" s="695"/>
      <c r="DX445" s="695"/>
      <c r="DY445" s="695"/>
      <c r="DZ445" s="695"/>
      <c r="EA445" s="695"/>
      <c r="EB445" s="695"/>
      <c r="EC445" s="695"/>
      <c r="ED445" s="695"/>
      <c r="EE445" s="695"/>
      <c r="EF445" s="695"/>
      <c r="EG445" s="695"/>
      <c r="EH445" s="695"/>
      <c r="EI445" s="695"/>
      <c r="EJ445" s="695"/>
      <c r="EK445" s="695"/>
      <c r="EL445" s="695"/>
      <c r="EM445" s="695"/>
      <c r="EN445" s="695"/>
      <c r="EO445" s="695"/>
      <c r="EP445" s="695"/>
      <c r="EQ445" s="695"/>
      <c r="ER445" s="695"/>
      <c r="ES445" s="695"/>
      <c r="ET445" s="695"/>
      <c r="EU445" s="695"/>
      <c r="EV445" s="695"/>
      <c r="EW445" s="695"/>
      <c r="EX445" s="695"/>
      <c r="EY445" s="695"/>
      <c r="EZ445" s="695"/>
      <c r="FA445" s="695"/>
      <c r="FB445" s="695"/>
      <c r="FC445" s="695"/>
      <c r="FD445" s="695"/>
      <c r="FE445" s="695"/>
      <c r="FF445" s="695"/>
      <c r="FG445" s="695"/>
      <c r="FH445" s="695"/>
      <c r="FI445" s="695"/>
      <c r="FJ445" s="695"/>
      <c r="FK445" s="695"/>
      <c r="FL445" s="695"/>
      <c r="FM445" s="695"/>
      <c r="FN445" s="695"/>
      <c r="FO445" s="695"/>
      <c r="FP445" s="695"/>
      <c r="FQ445" s="695"/>
      <c r="FR445" s="695"/>
      <c r="FS445" s="695"/>
      <c r="FT445" s="695"/>
      <c r="FU445" s="695"/>
      <c r="FV445" s="695"/>
      <c r="FW445" s="695"/>
      <c r="FX445" s="695"/>
      <c r="FY445" s="695"/>
      <c r="FZ445" s="695"/>
      <c r="GA445" s="695"/>
      <c r="GB445" s="695"/>
      <c r="GC445" s="695"/>
      <c r="GD445" s="695"/>
      <c r="GE445" s="695"/>
      <c r="GF445" s="695"/>
      <c r="GG445" s="695"/>
      <c r="GH445" s="695"/>
      <c r="GI445" s="695"/>
      <c r="GJ445" s="695"/>
      <c r="GK445" s="695"/>
      <c r="GL445" s="695"/>
      <c r="GM445" s="695"/>
      <c r="GN445" s="695"/>
    </row>
    <row r="446" spans="1:196" s="35" customFormat="1" ht="14.4">
      <c r="A446" s="695"/>
      <c r="B446" s="695"/>
      <c r="C446" s="693"/>
      <c r="D446" s="693"/>
      <c r="E446" s="693"/>
      <c r="F446" s="699"/>
      <c r="G446" s="695"/>
      <c r="H446" s="695"/>
      <c r="I446" s="695"/>
      <c r="J446" s="695"/>
      <c r="S446" s="695"/>
      <c r="T446" s="695"/>
      <c r="U446" s="695"/>
      <c r="V446" s="695"/>
      <c r="W446" s="695"/>
      <c r="X446" s="695"/>
      <c r="Y446" s="695"/>
      <c r="Z446" s="695"/>
      <c r="AA446" s="695"/>
      <c r="AB446" s="695"/>
      <c r="AC446" s="695"/>
      <c r="AD446" s="695"/>
      <c r="AE446" s="695"/>
      <c r="AF446" s="695"/>
      <c r="AG446" s="695"/>
      <c r="AH446" s="695"/>
      <c r="AI446" s="695"/>
      <c r="AJ446" s="695"/>
      <c r="AK446" s="695"/>
      <c r="AL446" s="695"/>
      <c r="AM446" s="695"/>
      <c r="AN446" s="695"/>
      <c r="AO446" s="695"/>
      <c r="AP446" s="695"/>
      <c r="AQ446" s="695"/>
      <c r="AR446" s="695"/>
      <c r="AS446" s="695"/>
      <c r="AT446" s="695"/>
      <c r="AU446" s="695"/>
      <c r="AV446" s="695"/>
      <c r="AW446" s="695"/>
      <c r="AX446" s="695"/>
      <c r="AY446" s="695"/>
      <c r="AZ446" s="695"/>
      <c r="BA446" s="695"/>
      <c r="BB446" s="695"/>
      <c r="BC446" s="695"/>
      <c r="BD446" s="695"/>
      <c r="BE446" s="695"/>
      <c r="BF446" s="695"/>
      <c r="BG446" s="695"/>
      <c r="BH446" s="695"/>
      <c r="BI446" s="695"/>
      <c r="BJ446" s="695"/>
      <c r="BK446" s="695"/>
      <c r="BL446" s="695"/>
      <c r="BM446" s="695"/>
      <c r="BN446" s="695"/>
      <c r="BO446" s="695"/>
      <c r="BP446" s="695"/>
      <c r="BQ446" s="695"/>
      <c r="BR446" s="695"/>
      <c r="BS446" s="695"/>
      <c r="BT446" s="695"/>
      <c r="BU446" s="695"/>
      <c r="BV446" s="695"/>
      <c r="BW446" s="695"/>
      <c r="BX446" s="695"/>
      <c r="BY446" s="695"/>
      <c r="BZ446" s="695"/>
      <c r="CA446" s="695"/>
      <c r="CB446" s="695"/>
      <c r="CC446" s="695"/>
      <c r="CD446" s="695"/>
      <c r="CE446" s="695"/>
      <c r="CF446" s="695"/>
      <c r="CG446" s="695"/>
      <c r="CH446" s="695"/>
      <c r="CI446" s="695"/>
      <c r="CJ446" s="695"/>
      <c r="CK446" s="695"/>
      <c r="CL446" s="695"/>
      <c r="CM446" s="695"/>
      <c r="CN446" s="695"/>
      <c r="CO446" s="695"/>
      <c r="CP446" s="695"/>
      <c r="CQ446" s="695"/>
      <c r="CR446" s="695"/>
      <c r="CS446" s="695"/>
      <c r="CT446" s="695"/>
      <c r="CU446" s="695"/>
      <c r="CV446" s="695"/>
      <c r="CW446" s="695"/>
      <c r="CX446" s="695"/>
      <c r="CY446" s="695"/>
      <c r="CZ446" s="695"/>
      <c r="DA446" s="695"/>
      <c r="DB446" s="695"/>
      <c r="DC446" s="695"/>
      <c r="DD446" s="695"/>
      <c r="DE446" s="695"/>
      <c r="DF446" s="695"/>
      <c r="DG446" s="695"/>
      <c r="DH446" s="695"/>
      <c r="DI446" s="695"/>
      <c r="DJ446" s="695"/>
      <c r="DK446" s="695"/>
      <c r="DL446" s="695"/>
      <c r="DM446" s="695"/>
      <c r="DN446" s="695"/>
      <c r="DO446" s="695"/>
      <c r="DP446" s="695"/>
      <c r="DQ446" s="695"/>
      <c r="DR446" s="695"/>
      <c r="DS446" s="695"/>
      <c r="DT446" s="695"/>
      <c r="DU446" s="695"/>
      <c r="DV446" s="695"/>
      <c r="DW446" s="695"/>
      <c r="DX446" s="695"/>
      <c r="DY446" s="695"/>
      <c r="DZ446" s="695"/>
      <c r="EA446" s="695"/>
      <c r="EB446" s="695"/>
      <c r="EC446" s="695"/>
      <c r="ED446" s="695"/>
      <c r="EE446" s="695"/>
      <c r="EF446" s="695"/>
      <c r="EG446" s="695"/>
      <c r="EH446" s="695"/>
      <c r="EI446" s="695"/>
      <c r="EJ446" s="695"/>
      <c r="EK446" s="695"/>
      <c r="EL446" s="695"/>
      <c r="EM446" s="695"/>
      <c r="EN446" s="695"/>
      <c r="EO446" s="695"/>
      <c r="EP446" s="695"/>
      <c r="EQ446" s="695"/>
      <c r="ER446" s="695"/>
      <c r="ES446" s="695"/>
      <c r="ET446" s="695"/>
      <c r="EU446" s="695"/>
      <c r="EV446" s="695"/>
      <c r="EW446" s="695"/>
      <c r="EX446" s="695"/>
      <c r="EY446" s="695"/>
      <c r="EZ446" s="695"/>
      <c r="FA446" s="695"/>
      <c r="FB446" s="695"/>
      <c r="FC446" s="695"/>
      <c r="FD446" s="695"/>
      <c r="FE446" s="695"/>
      <c r="FF446" s="695"/>
      <c r="FG446" s="695"/>
      <c r="FH446" s="695"/>
      <c r="FI446" s="695"/>
      <c r="FJ446" s="695"/>
      <c r="FK446" s="695"/>
      <c r="FL446" s="695"/>
      <c r="FM446" s="695"/>
      <c r="FN446" s="695"/>
      <c r="FO446" s="695"/>
      <c r="FP446" s="695"/>
      <c r="FQ446" s="695"/>
      <c r="FR446" s="695"/>
      <c r="FS446" s="695"/>
      <c r="FT446" s="695"/>
      <c r="FU446" s="695"/>
      <c r="FV446" s="695"/>
      <c r="FW446" s="695"/>
      <c r="FX446" s="695"/>
      <c r="FY446" s="695"/>
      <c r="FZ446" s="695"/>
      <c r="GA446" s="695"/>
      <c r="GB446" s="695"/>
      <c r="GC446" s="695"/>
      <c r="GD446" s="695"/>
      <c r="GE446" s="695"/>
      <c r="GF446" s="695"/>
      <c r="GG446" s="695"/>
      <c r="GH446" s="695"/>
      <c r="GI446" s="695"/>
      <c r="GJ446" s="695"/>
      <c r="GK446" s="695"/>
      <c r="GL446" s="695"/>
      <c r="GM446" s="695"/>
      <c r="GN446" s="695"/>
    </row>
    <row r="447" spans="1:196" s="35" customFormat="1" ht="14.4">
      <c r="A447" s="695"/>
      <c r="B447" s="695"/>
      <c r="C447" s="693"/>
      <c r="D447" s="693"/>
      <c r="E447" s="693"/>
      <c r="F447" s="699"/>
      <c r="G447" s="695"/>
      <c r="H447" s="695"/>
      <c r="I447" s="695"/>
      <c r="J447" s="695"/>
      <c r="S447" s="695"/>
      <c r="T447" s="695"/>
      <c r="U447" s="695"/>
      <c r="V447" s="695"/>
      <c r="W447" s="695"/>
      <c r="X447" s="695"/>
      <c r="Y447" s="695"/>
      <c r="Z447" s="695"/>
      <c r="AA447" s="695"/>
      <c r="AB447" s="695"/>
      <c r="AC447" s="695"/>
      <c r="AD447" s="695"/>
      <c r="AE447" s="695"/>
      <c r="AF447" s="695"/>
      <c r="AG447" s="695"/>
      <c r="AH447" s="695"/>
      <c r="AI447" s="695"/>
      <c r="AJ447" s="695"/>
      <c r="AK447" s="695"/>
      <c r="AL447" s="695"/>
      <c r="AM447" s="695"/>
      <c r="AN447" s="695"/>
      <c r="AO447" s="695"/>
      <c r="AP447" s="695"/>
      <c r="AQ447" s="695"/>
      <c r="AR447" s="695"/>
      <c r="AS447" s="695"/>
      <c r="AT447" s="695"/>
      <c r="AU447" s="695"/>
      <c r="AV447" s="695"/>
      <c r="AW447" s="695"/>
      <c r="AX447" s="695"/>
      <c r="AY447" s="695"/>
      <c r="AZ447" s="695"/>
      <c r="BA447" s="695"/>
      <c r="BB447" s="695"/>
      <c r="BC447" s="695"/>
      <c r="BD447" s="695"/>
      <c r="BE447" s="695"/>
      <c r="BF447" s="695"/>
      <c r="BG447" s="695"/>
      <c r="BH447" s="695"/>
      <c r="BI447" s="695"/>
      <c r="BJ447" s="695"/>
      <c r="BK447" s="695"/>
      <c r="BL447" s="695"/>
      <c r="BM447" s="695"/>
      <c r="BN447" s="695"/>
      <c r="BO447" s="695"/>
      <c r="BP447" s="695"/>
      <c r="BQ447" s="695"/>
      <c r="BR447" s="695"/>
      <c r="BS447" s="695"/>
      <c r="BT447" s="695"/>
      <c r="BU447" s="695"/>
      <c r="BV447" s="695"/>
      <c r="BW447" s="695"/>
      <c r="BX447" s="695"/>
      <c r="BY447" s="695"/>
      <c r="BZ447" s="695"/>
      <c r="CA447" s="695"/>
      <c r="CB447" s="695"/>
      <c r="CC447" s="695"/>
      <c r="CD447" s="695"/>
      <c r="CE447" s="695"/>
      <c r="CF447" s="695"/>
      <c r="CG447" s="695"/>
      <c r="CH447" s="695"/>
      <c r="CI447" s="695"/>
      <c r="CJ447" s="695"/>
      <c r="CK447" s="695"/>
      <c r="CL447" s="695"/>
      <c r="CM447" s="695"/>
      <c r="CN447" s="695"/>
      <c r="CO447" s="695"/>
      <c r="CP447" s="695"/>
      <c r="CQ447" s="695"/>
      <c r="CR447" s="695"/>
      <c r="CS447" s="695"/>
      <c r="CT447" s="695"/>
      <c r="CU447" s="695"/>
      <c r="CV447" s="695"/>
      <c r="CW447" s="695"/>
      <c r="CX447" s="695"/>
      <c r="CY447" s="695"/>
      <c r="CZ447" s="695"/>
      <c r="DA447" s="695"/>
      <c r="DB447" s="695"/>
      <c r="DC447" s="695"/>
      <c r="DD447" s="695"/>
      <c r="DE447" s="695"/>
      <c r="DF447" s="695"/>
      <c r="DG447" s="695"/>
      <c r="DH447" s="695"/>
      <c r="DI447" s="695"/>
      <c r="DJ447" s="695"/>
      <c r="DK447" s="695"/>
      <c r="DL447" s="695"/>
      <c r="DM447" s="695"/>
      <c r="DN447" s="695"/>
      <c r="DO447" s="695"/>
      <c r="DP447" s="695"/>
      <c r="DQ447" s="695"/>
      <c r="DR447" s="695"/>
      <c r="DS447" s="695"/>
      <c r="DT447" s="695"/>
      <c r="DU447" s="695"/>
      <c r="DV447" s="695"/>
      <c r="DW447" s="695"/>
      <c r="DX447" s="695"/>
      <c r="DY447" s="695"/>
      <c r="DZ447" s="695"/>
      <c r="EA447" s="695"/>
      <c r="EB447" s="695"/>
      <c r="EC447" s="695"/>
      <c r="ED447" s="695"/>
      <c r="EE447" s="695"/>
      <c r="EF447" s="695"/>
      <c r="EG447" s="695"/>
      <c r="EH447" s="695"/>
      <c r="EI447" s="695"/>
      <c r="EJ447" s="695"/>
      <c r="EK447" s="695"/>
      <c r="EL447" s="695"/>
      <c r="EM447" s="695"/>
      <c r="EN447" s="695"/>
      <c r="EO447" s="695"/>
      <c r="EP447" s="695"/>
      <c r="EQ447" s="695"/>
      <c r="ER447" s="695"/>
      <c r="ES447" s="695"/>
      <c r="ET447" s="695"/>
      <c r="EU447" s="695"/>
      <c r="EV447" s="695"/>
      <c r="EW447" s="695"/>
      <c r="EX447" s="695"/>
      <c r="EY447" s="695"/>
      <c r="EZ447" s="695"/>
      <c r="FA447" s="695"/>
      <c r="FB447" s="695"/>
      <c r="FC447" s="695"/>
      <c r="FD447" s="695"/>
      <c r="FE447" s="695"/>
      <c r="FF447" s="695"/>
      <c r="FG447" s="695"/>
      <c r="FH447" s="695"/>
      <c r="FI447" s="695"/>
      <c r="FJ447" s="695"/>
      <c r="FK447" s="695"/>
      <c r="FL447" s="695"/>
      <c r="FM447" s="695"/>
      <c r="FN447" s="695"/>
      <c r="FO447" s="695"/>
      <c r="FP447" s="695"/>
      <c r="FQ447" s="695"/>
      <c r="FR447" s="695"/>
      <c r="FS447" s="695"/>
      <c r="FT447" s="695"/>
      <c r="FU447" s="695"/>
      <c r="FV447" s="695"/>
      <c r="FW447" s="695"/>
      <c r="FX447" s="695"/>
      <c r="FY447" s="695"/>
      <c r="FZ447" s="695"/>
      <c r="GA447" s="695"/>
      <c r="GB447" s="695"/>
      <c r="GC447" s="695"/>
      <c r="GD447" s="695"/>
      <c r="GE447" s="695"/>
      <c r="GF447" s="695"/>
      <c r="GG447" s="695"/>
      <c r="GH447" s="695"/>
      <c r="GI447" s="695"/>
      <c r="GJ447" s="695"/>
      <c r="GK447" s="695"/>
      <c r="GL447" s="695"/>
      <c r="GM447" s="695"/>
      <c r="GN447" s="695"/>
    </row>
    <row r="448" spans="1:196" s="35" customFormat="1" ht="14.4">
      <c r="A448" s="695"/>
      <c r="B448" s="695"/>
      <c r="C448" s="693"/>
      <c r="D448" s="693"/>
      <c r="E448" s="693"/>
      <c r="F448" s="699"/>
      <c r="G448" s="695"/>
      <c r="H448" s="695"/>
      <c r="I448" s="695"/>
      <c r="J448" s="695"/>
      <c r="S448" s="695"/>
      <c r="T448" s="695"/>
      <c r="U448" s="695"/>
      <c r="V448" s="695"/>
      <c r="W448" s="695"/>
      <c r="X448" s="695"/>
      <c r="Y448" s="695"/>
      <c r="Z448" s="695"/>
      <c r="AA448" s="695"/>
      <c r="AB448" s="695"/>
      <c r="AC448" s="695"/>
      <c r="AD448" s="695"/>
      <c r="AE448" s="695"/>
      <c r="AF448" s="695"/>
      <c r="AG448" s="695"/>
      <c r="AH448" s="695"/>
      <c r="AI448" s="695"/>
      <c r="AJ448" s="695"/>
      <c r="AK448" s="695"/>
      <c r="AL448" s="695"/>
      <c r="AM448" s="695"/>
      <c r="AN448" s="695"/>
      <c r="AO448" s="695"/>
      <c r="AP448" s="695"/>
      <c r="AQ448" s="695"/>
      <c r="AR448" s="695"/>
      <c r="AS448" s="695"/>
      <c r="AT448" s="695"/>
      <c r="AU448" s="695"/>
      <c r="AV448" s="695"/>
      <c r="AW448" s="695"/>
      <c r="AX448" s="695"/>
      <c r="AY448" s="695"/>
      <c r="AZ448" s="695"/>
      <c r="BA448" s="695"/>
      <c r="BB448" s="695"/>
      <c r="BC448" s="695"/>
      <c r="BD448" s="695"/>
      <c r="BE448" s="695"/>
      <c r="BF448" s="695"/>
      <c r="BG448" s="695"/>
      <c r="BH448" s="695"/>
      <c r="BI448" s="695"/>
      <c r="BJ448" s="695"/>
      <c r="BK448" s="695"/>
      <c r="BL448" s="695"/>
      <c r="BM448" s="695"/>
      <c r="BN448" s="695"/>
      <c r="BO448" s="695"/>
      <c r="BP448" s="695"/>
      <c r="BQ448" s="695"/>
      <c r="BR448" s="695"/>
      <c r="BS448" s="695"/>
      <c r="BT448" s="695"/>
      <c r="BU448" s="695"/>
      <c r="BV448" s="695"/>
      <c r="BW448" s="695"/>
      <c r="BX448" s="695"/>
      <c r="BY448" s="695"/>
      <c r="BZ448" s="695"/>
      <c r="CA448" s="695"/>
      <c r="CB448" s="695"/>
      <c r="CC448" s="695"/>
      <c r="CD448" s="695"/>
      <c r="CE448" s="695"/>
      <c r="CF448" s="695"/>
      <c r="CG448" s="695"/>
      <c r="CH448" s="695"/>
      <c r="CI448" s="695"/>
      <c r="CJ448" s="695"/>
      <c r="CK448" s="695"/>
      <c r="CL448" s="695"/>
      <c r="CM448" s="695"/>
      <c r="CN448" s="695"/>
      <c r="CO448" s="695"/>
      <c r="CP448" s="695"/>
      <c r="CQ448" s="695"/>
      <c r="CR448" s="695"/>
      <c r="CS448" s="695"/>
      <c r="CT448" s="695"/>
      <c r="CU448" s="695"/>
      <c r="CV448" s="695"/>
      <c r="CW448" s="695"/>
      <c r="CX448" s="695"/>
      <c r="CY448" s="695"/>
      <c r="CZ448" s="695"/>
      <c r="DA448" s="695"/>
      <c r="DB448" s="695"/>
      <c r="DC448" s="695"/>
      <c r="DD448" s="695"/>
      <c r="DE448" s="695"/>
      <c r="DF448" s="695"/>
      <c r="DG448" s="695"/>
      <c r="DH448" s="695"/>
      <c r="DI448" s="695"/>
      <c r="DJ448" s="695"/>
      <c r="DK448" s="695"/>
      <c r="DL448" s="695"/>
      <c r="DM448" s="695"/>
      <c r="DN448" s="695"/>
      <c r="DO448" s="695"/>
      <c r="DP448" s="695"/>
      <c r="DQ448" s="695"/>
      <c r="DR448" s="695"/>
      <c r="DS448" s="695"/>
      <c r="DT448" s="695"/>
      <c r="DU448" s="695"/>
      <c r="DV448" s="695"/>
      <c r="DW448" s="695"/>
      <c r="DX448" s="695"/>
      <c r="DY448" s="695"/>
      <c r="DZ448" s="695"/>
      <c r="EA448" s="695"/>
      <c r="EB448" s="695"/>
      <c r="EC448" s="695"/>
      <c r="ED448" s="695"/>
      <c r="EE448" s="695"/>
      <c r="EF448" s="695"/>
      <c r="EG448" s="695"/>
      <c r="EH448" s="695"/>
      <c r="EI448" s="695"/>
      <c r="EJ448" s="695"/>
      <c r="EK448" s="695"/>
      <c r="EL448" s="695"/>
      <c r="EM448" s="695"/>
      <c r="EN448" s="695"/>
      <c r="EO448" s="695"/>
      <c r="EP448" s="695"/>
      <c r="EQ448" s="695"/>
      <c r="ER448" s="695"/>
      <c r="ES448" s="695"/>
      <c r="ET448" s="695"/>
      <c r="EU448" s="695"/>
      <c r="EV448" s="695"/>
      <c r="EW448" s="695"/>
      <c r="EX448" s="695"/>
      <c r="EY448" s="695"/>
      <c r="EZ448" s="695"/>
      <c r="FA448" s="695"/>
      <c r="FB448" s="695"/>
      <c r="FC448" s="695"/>
      <c r="FD448" s="695"/>
      <c r="FE448" s="695"/>
      <c r="FF448" s="695"/>
      <c r="FG448" s="695"/>
      <c r="FH448" s="695"/>
      <c r="FI448" s="695"/>
      <c r="FJ448" s="695"/>
      <c r="FK448" s="695"/>
      <c r="FL448" s="695"/>
      <c r="FM448" s="695"/>
      <c r="FN448" s="695"/>
      <c r="FO448" s="695"/>
      <c r="FP448" s="695"/>
      <c r="FQ448" s="695"/>
      <c r="FR448" s="695"/>
      <c r="FS448" s="695"/>
      <c r="FT448" s="695"/>
      <c r="FU448" s="695"/>
      <c r="FV448" s="695"/>
      <c r="FW448" s="695"/>
      <c r="FX448" s="695"/>
      <c r="FY448" s="695"/>
      <c r="FZ448" s="695"/>
      <c r="GA448" s="695"/>
      <c r="GB448" s="695"/>
      <c r="GC448" s="695"/>
      <c r="GD448" s="695"/>
      <c r="GE448" s="695"/>
      <c r="GF448" s="695"/>
      <c r="GG448" s="695"/>
      <c r="GH448" s="695"/>
      <c r="GI448" s="695"/>
      <c r="GJ448" s="695"/>
      <c r="GK448" s="695"/>
      <c r="GL448" s="695"/>
      <c r="GM448" s="695"/>
      <c r="GN448" s="695"/>
    </row>
    <row r="449" spans="1:196" s="35" customFormat="1" ht="14.4">
      <c r="A449" s="695"/>
      <c r="B449" s="695"/>
      <c r="C449" s="693"/>
      <c r="D449" s="693"/>
      <c r="E449" s="693"/>
      <c r="F449" s="699"/>
      <c r="G449" s="695"/>
      <c r="H449" s="695"/>
      <c r="I449" s="695"/>
      <c r="J449" s="695"/>
      <c r="S449" s="695"/>
      <c r="T449" s="695"/>
      <c r="U449" s="695"/>
      <c r="V449" s="695"/>
      <c r="W449" s="695"/>
      <c r="X449" s="695"/>
      <c r="Y449" s="695"/>
      <c r="Z449" s="695"/>
      <c r="AA449" s="695"/>
      <c r="AB449" s="695"/>
      <c r="AC449" s="695"/>
      <c r="AD449" s="695"/>
      <c r="AE449" s="695"/>
      <c r="AF449" s="695"/>
      <c r="AG449" s="695"/>
      <c r="AH449" s="695"/>
      <c r="AI449" s="695"/>
      <c r="AJ449" s="695"/>
      <c r="AK449" s="695"/>
      <c r="AL449" s="695"/>
      <c r="AM449" s="695"/>
      <c r="AN449" s="695"/>
      <c r="AO449" s="695"/>
      <c r="AP449" s="695"/>
      <c r="AQ449" s="695"/>
      <c r="AR449" s="695"/>
      <c r="AS449" s="695"/>
      <c r="AT449" s="695"/>
      <c r="AU449" s="695"/>
      <c r="AV449" s="695"/>
      <c r="AW449" s="695"/>
      <c r="AX449" s="695"/>
      <c r="AY449" s="695"/>
      <c r="AZ449" s="695"/>
      <c r="BA449" s="695"/>
      <c r="BB449" s="695"/>
      <c r="BC449" s="695"/>
      <c r="BD449" s="695"/>
      <c r="BE449" s="695"/>
      <c r="BF449" s="695"/>
      <c r="BG449" s="695"/>
      <c r="BH449" s="695"/>
      <c r="BI449" s="695"/>
      <c r="BJ449" s="695"/>
      <c r="BK449" s="695"/>
      <c r="BL449" s="695"/>
      <c r="BM449" s="695"/>
      <c r="BN449" s="695"/>
      <c r="BO449" s="695"/>
      <c r="BP449" s="695"/>
      <c r="BQ449" s="695"/>
      <c r="BR449" s="695"/>
      <c r="BS449" s="695"/>
      <c r="BT449" s="695"/>
      <c r="BU449" s="695"/>
      <c r="BV449" s="695"/>
      <c r="BW449" s="695"/>
      <c r="BX449" s="695"/>
      <c r="BY449" s="695"/>
      <c r="BZ449" s="695"/>
      <c r="CA449" s="695"/>
      <c r="CB449" s="695"/>
      <c r="CC449" s="695"/>
      <c r="CD449" s="695"/>
      <c r="CE449" s="695"/>
      <c r="CF449" s="695"/>
      <c r="CG449" s="695"/>
      <c r="CH449" s="695"/>
      <c r="CI449" s="695"/>
      <c r="CJ449" s="695"/>
      <c r="CK449" s="695"/>
      <c r="CL449" s="695"/>
      <c r="CM449" s="695"/>
      <c r="CN449" s="695"/>
      <c r="CO449" s="695"/>
      <c r="CP449" s="695"/>
      <c r="CQ449" s="695"/>
      <c r="CR449" s="695"/>
      <c r="CS449" s="695"/>
      <c r="CT449" s="695"/>
      <c r="CU449" s="695"/>
      <c r="CV449" s="695"/>
      <c r="CW449" s="695"/>
      <c r="CX449" s="695"/>
      <c r="CY449" s="695"/>
      <c r="CZ449" s="695"/>
      <c r="DA449" s="695"/>
      <c r="DB449" s="695"/>
      <c r="DC449" s="695"/>
      <c r="DD449" s="695"/>
      <c r="DE449" s="695"/>
      <c r="DF449" s="695"/>
      <c r="DG449" s="695"/>
      <c r="DH449" s="695"/>
      <c r="DI449" s="695"/>
      <c r="DJ449" s="695"/>
      <c r="DK449" s="695"/>
      <c r="DL449" s="695"/>
      <c r="DM449" s="695"/>
      <c r="DN449" s="695"/>
      <c r="DO449" s="695"/>
      <c r="DP449" s="695"/>
      <c r="DQ449" s="695"/>
      <c r="DR449" s="695"/>
      <c r="DS449" s="695"/>
      <c r="DT449" s="695"/>
      <c r="DU449" s="695"/>
      <c r="DV449" s="695"/>
      <c r="DW449" s="695"/>
      <c r="DX449" s="695"/>
      <c r="DY449" s="695"/>
      <c r="DZ449" s="695"/>
      <c r="EA449" s="695"/>
      <c r="EB449" s="695"/>
      <c r="EC449" s="695"/>
      <c r="ED449" s="695"/>
      <c r="EE449" s="695"/>
      <c r="EF449" s="695"/>
      <c r="EG449" s="695"/>
      <c r="EH449" s="695"/>
      <c r="EI449" s="695"/>
      <c r="EJ449" s="695"/>
      <c r="EK449" s="695"/>
      <c r="EL449" s="695"/>
      <c r="EM449" s="695"/>
      <c r="EN449" s="695"/>
      <c r="EO449" s="695"/>
      <c r="EP449" s="695"/>
      <c r="EQ449" s="695"/>
      <c r="ER449" s="695"/>
      <c r="ES449" s="695"/>
      <c r="ET449" s="695"/>
      <c r="EU449" s="695"/>
      <c r="EV449" s="695"/>
      <c r="EW449" s="695"/>
      <c r="EX449" s="695"/>
      <c r="EY449" s="695"/>
      <c r="EZ449" s="695"/>
      <c r="FA449" s="695"/>
      <c r="FB449" s="695"/>
      <c r="FC449" s="695"/>
      <c r="FD449" s="695"/>
      <c r="FE449" s="695"/>
      <c r="FF449" s="695"/>
      <c r="FG449" s="695"/>
      <c r="FH449" s="695"/>
      <c r="FI449" s="695"/>
      <c r="FJ449" s="695"/>
      <c r="FK449" s="695"/>
      <c r="FL449" s="695"/>
      <c r="FM449" s="695"/>
      <c r="FN449" s="695"/>
      <c r="FO449" s="695"/>
      <c r="FP449" s="695"/>
      <c r="FQ449" s="695"/>
      <c r="FR449" s="695"/>
      <c r="FS449" s="695"/>
      <c r="FT449" s="695"/>
      <c r="FU449" s="695"/>
      <c r="FV449" s="695"/>
      <c r="FW449" s="695"/>
      <c r="FX449" s="695"/>
      <c r="FY449" s="695"/>
      <c r="FZ449" s="695"/>
      <c r="GA449" s="695"/>
      <c r="GB449" s="695"/>
      <c r="GC449" s="695"/>
      <c r="GD449" s="695"/>
      <c r="GE449" s="695"/>
      <c r="GF449" s="695"/>
      <c r="GG449" s="695"/>
      <c r="GH449" s="695"/>
      <c r="GI449" s="695"/>
      <c r="GJ449" s="695"/>
      <c r="GK449" s="695"/>
      <c r="GL449" s="695"/>
      <c r="GM449" s="695"/>
      <c r="GN449" s="695"/>
    </row>
    <row r="450" spans="1:196" s="35" customFormat="1" ht="14.4">
      <c r="A450" s="695"/>
      <c r="B450" s="695"/>
      <c r="C450" s="693"/>
      <c r="D450" s="693"/>
      <c r="E450" s="693"/>
      <c r="F450" s="699"/>
      <c r="G450" s="695"/>
      <c r="H450" s="695"/>
      <c r="I450" s="695"/>
      <c r="J450" s="695"/>
      <c r="S450" s="695"/>
      <c r="T450" s="695"/>
      <c r="U450" s="695"/>
      <c r="V450" s="695"/>
      <c r="W450" s="695"/>
      <c r="X450" s="695"/>
      <c r="Y450" s="695"/>
      <c r="Z450" s="695"/>
      <c r="AA450" s="695"/>
      <c r="AB450" s="695"/>
      <c r="AC450" s="695"/>
      <c r="AD450" s="695"/>
      <c r="AE450" s="695"/>
      <c r="AF450" s="695"/>
      <c r="AG450" s="695"/>
      <c r="AH450" s="695"/>
      <c r="AI450" s="695"/>
      <c r="AJ450" s="695"/>
      <c r="AK450" s="695"/>
      <c r="AL450" s="695"/>
      <c r="AM450" s="695"/>
      <c r="AN450" s="695"/>
      <c r="AO450" s="695"/>
      <c r="AP450" s="695"/>
      <c r="AQ450" s="695"/>
      <c r="AR450" s="695"/>
      <c r="AS450" s="695"/>
      <c r="AT450" s="695"/>
      <c r="AU450" s="695"/>
      <c r="AV450" s="695"/>
      <c r="AW450" s="695"/>
      <c r="AX450" s="695"/>
      <c r="AY450" s="695"/>
      <c r="AZ450" s="695"/>
      <c r="BA450" s="695"/>
      <c r="BB450" s="695"/>
      <c r="BC450" s="695"/>
      <c r="BD450" s="695"/>
      <c r="BE450" s="695"/>
      <c r="BF450" s="695"/>
      <c r="BG450" s="695"/>
      <c r="BH450" s="695"/>
      <c r="BI450" s="695"/>
      <c r="BJ450" s="695"/>
      <c r="BK450" s="695"/>
      <c r="BL450" s="695"/>
      <c r="BM450" s="695"/>
      <c r="BN450" s="695"/>
      <c r="BO450" s="695"/>
      <c r="BP450" s="695"/>
      <c r="BQ450" s="695"/>
      <c r="BR450" s="695"/>
      <c r="BS450" s="695"/>
      <c r="BT450" s="695"/>
      <c r="BU450" s="695"/>
      <c r="BV450" s="695"/>
      <c r="BW450" s="695"/>
      <c r="BX450" s="695"/>
      <c r="BY450" s="695"/>
      <c r="BZ450" s="695"/>
      <c r="CA450" s="695"/>
      <c r="CB450" s="695"/>
      <c r="CC450" s="695"/>
      <c r="CD450" s="695"/>
      <c r="CE450" s="695"/>
      <c r="CF450" s="695"/>
      <c r="CG450" s="695"/>
      <c r="CH450" s="695"/>
      <c r="CI450" s="695"/>
      <c r="CJ450" s="695"/>
      <c r="CK450" s="695"/>
      <c r="CL450" s="695"/>
      <c r="CM450" s="695"/>
      <c r="CN450" s="695"/>
      <c r="CO450" s="695"/>
      <c r="CP450" s="695"/>
      <c r="CQ450" s="695"/>
      <c r="CR450" s="695"/>
      <c r="CS450" s="695"/>
      <c r="CT450" s="695"/>
      <c r="CU450" s="695"/>
      <c r="CV450" s="695"/>
      <c r="CW450" s="695"/>
      <c r="CX450" s="695"/>
      <c r="CY450" s="695"/>
      <c r="CZ450" s="695"/>
      <c r="DA450" s="695"/>
      <c r="DB450" s="695"/>
      <c r="DC450" s="695"/>
      <c r="DD450" s="695"/>
      <c r="DE450" s="695"/>
      <c r="DF450" s="695"/>
      <c r="DG450" s="695"/>
      <c r="DH450" s="695"/>
      <c r="DI450" s="695"/>
      <c r="DJ450" s="695"/>
      <c r="DK450" s="695"/>
      <c r="DL450" s="695"/>
      <c r="DM450" s="695"/>
      <c r="DN450" s="695"/>
      <c r="DO450" s="695"/>
      <c r="DP450" s="695"/>
      <c r="DQ450" s="695"/>
      <c r="DR450" s="695"/>
      <c r="DS450" s="695"/>
      <c r="DT450" s="695"/>
      <c r="DU450" s="695"/>
      <c r="DV450" s="695"/>
      <c r="DW450" s="695"/>
      <c r="DX450" s="695"/>
      <c r="DY450" s="695"/>
      <c r="DZ450" s="695"/>
      <c r="EA450" s="695"/>
      <c r="EB450" s="695"/>
      <c r="EC450" s="695"/>
      <c r="ED450" s="695"/>
      <c r="EE450" s="695"/>
      <c r="EF450" s="695"/>
      <c r="EG450" s="695"/>
      <c r="EH450" s="695"/>
      <c r="EI450" s="695"/>
      <c r="EJ450" s="695"/>
      <c r="EK450" s="695"/>
      <c r="EL450" s="695"/>
      <c r="EM450" s="695"/>
      <c r="EN450" s="695"/>
      <c r="EO450" s="695"/>
      <c r="EP450" s="695"/>
      <c r="EQ450" s="695"/>
      <c r="ER450" s="695"/>
      <c r="ES450" s="695"/>
      <c r="ET450" s="695"/>
      <c r="EU450" s="695"/>
      <c r="EV450" s="695"/>
      <c r="EW450" s="695"/>
      <c r="EX450" s="695"/>
      <c r="EY450" s="695"/>
      <c r="EZ450" s="695"/>
      <c r="FA450" s="695"/>
      <c r="FB450" s="695"/>
      <c r="FC450" s="695"/>
      <c r="FD450" s="695"/>
      <c r="FE450" s="695"/>
      <c r="FF450" s="695"/>
      <c r="FG450" s="695"/>
      <c r="FH450" s="695"/>
      <c r="FI450" s="695"/>
      <c r="FJ450" s="695"/>
      <c r="FK450" s="695"/>
      <c r="FL450" s="695"/>
      <c r="FM450" s="695"/>
      <c r="FN450" s="695"/>
      <c r="FO450" s="695"/>
      <c r="FP450" s="695"/>
      <c r="FQ450" s="695"/>
      <c r="FR450" s="695"/>
      <c r="FS450" s="695"/>
      <c r="FT450" s="695"/>
      <c r="FU450" s="695"/>
      <c r="FV450" s="695"/>
      <c r="FW450" s="695"/>
      <c r="FX450" s="695"/>
      <c r="FY450" s="695"/>
      <c r="FZ450" s="695"/>
      <c r="GA450" s="695"/>
      <c r="GB450" s="695"/>
      <c r="GC450" s="695"/>
      <c r="GD450" s="695"/>
      <c r="GE450" s="695"/>
      <c r="GF450" s="695"/>
      <c r="GG450" s="695"/>
      <c r="GH450" s="695"/>
      <c r="GI450" s="695"/>
      <c r="GJ450" s="695"/>
      <c r="GK450" s="695"/>
      <c r="GL450" s="695"/>
      <c r="GM450" s="695"/>
      <c r="GN450" s="695"/>
    </row>
    <row r="451" spans="1:196" s="35" customFormat="1" ht="14.4">
      <c r="A451" s="695"/>
      <c r="B451" s="695"/>
      <c r="C451" s="693"/>
      <c r="D451" s="693"/>
      <c r="E451" s="693"/>
      <c r="F451" s="699"/>
      <c r="G451" s="695"/>
      <c r="H451" s="695"/>
      <c r="I451" s="695"/>
      <c r="J451" s="695"/>
      <c r="S451" s="695"/>
      <c r="T451" s="695"/>
      <c r="U451" s="695"/>
      <c r="V451" s="695"/>
      <c r="W451" s="695"/>
      <c r="X451" s="695"/>
      <c r="Y451" s="695"/>
      <c r="Z451" s="695"/>
      <c r="AA451" s="695"/>
      <c r="AB451" s="695"/>
      <c r="AC451" s="695"/>
      <c r="AD451" s="695"/>
      <c r="AE451" s="695"/>
      <c r="AF451" s="695"/>
      <c r="AG451" s="695"/>
      <c r="AH451" s="695"/>
      <c r="AI451" s="695"/>
      <c r="AJ451" s="695"/>
      <c r="AK451" s="695"/>
      <c r="AL451" s="695"/>
      <c r="AM451" s="695"/>
      <c r="AN451" s="695"/>
      <c r="AO451" s="695"/>
      <c r="AP451" s="695"/>
      <c r="AQ451" s="695"/>
      <c r="AR451" s="695"/>
      <c r="AS451" s="695"/>
      <c r="AT451" s="695"/>
      <c r="AU451" s="695"/>
      <c r="AV451" s="695"/>
      <c r="AW451" s="695"/>
      <c r="AX451" s="695"/>
      <c r="AY451" s="695"/>
      <c r="AZ451" s="695"/>
      <c r="BA451" s="695"/>
      <c r="BB451" s="695"/>
      <c r="BC451" s="695"/>
      <c r="BD451" s="695"/>
      <c r="BE451" s="695"/>
      <c r="BF451" s="695"/>
      <c r="BG451" s="695"/>
      <c r="BH451" s="695"/>
      <c r="BI451" s="695"/>
      <c r="BJ451" s="695"/>
      <c r="BK451" s="695"/>
      <c r="BL451" s="695"/>
      <c r="BM451" s="695"/>
      <c r="BN451" s="695"/>
      <c r="BO451" s="695"/>
      <c r="BP451" s="695"/>
      <c r="BQ451" s="695"/>
      <c r="BR451" s="695"/>
      <c r="BS451" s="695"/>
      <c r="BT451" s="695"/>
      <c r="BU451" s="695"/>
      <c r="BV451" s="695"/>
      <c r="BW451" s="695"/>
      <c r="BX451" s="695"/>
      <c r="BY451" s="695"/>
      <c r="BZ451" s="695"/>
      <c r="CA451" s="695"/>
      <c r="CB451" s="695"/>
      <c r="CC451" s="695"/>
      <c r="CD451" s="695"/>
      <c r="CE451" s="695"/>
      <c r="CF451" s="695"/>
      <c r="CG451" s="695"/>
      <c r="CH451" s="695"/>
      <c r="CI451" s="695"/>
      <c r="CJ451" s="695"/>
      <c r="CK451" s="695"/>
      <c r="CL451" s="695"/>
      <c r="CM451" s="695"/>
      <c r="CN451" s="695"/>
      <c r="CO451" s="695"/>
      <c r="CP451" s="695"/>
      <c r="CQ451" s="695"/>
      <c r="CR451" s="695"/>
      <c r="CS451" s="695"/>
      <c r="CT451" s="695"/>
      <c r="CU451" s="695"/>
      <c r="CV451" s="695"/>
      <c r="CW451" s="695"/>
      <c r="CX451" s="695"/>
      <c r="CY451" s="695"/>
      <c r="CZ451" s="695"/>
      <c r="DA451" s="695"/>
      <c r="DB451" s="695"/>
      <c r="DC451" s="695"/>
      <c r="DD451" s="695"/>
      <c r="DE451" s="695"/>
      <c r="DF451" s="695"/>
      <c r="DG451" s="695"/>
      <c r="DH451" s="695"/>
      <c r="DI451" s="695"/>
      <c r="DJ451" s="695"/>
      <c r="DK451" s="695"/>
      <c r="DL451" s="695"/>
      <c r="DM451" s="695"/>
      <c r="DN451" s="695"/>
      <c r="DO451" s="695"/>
      <c r="DP451" s="695"/>
      <c r="DQ451" s="695"/>
      <c r="DR451" s="695"/>
      <c r="DS451" s="695"/>
      <c r="DT451" s="695"/>
      <c r="DU451" s="695"/>
      <c r="DV451" s="695"/>
      <c r="DW451" s="695"/>
      <c r="DX451" s="695"/>
      <c r="DY451" s="695"/>
      <c r="DZ451" s="695"/>
      <c r="EA451" s="695"/>
      <c r="EB451" s="695"/>
      <c r="EC451" s="695"/>
      <c r="ED451" s="695"/>
      <c r="EE451" s="695"/>
      <c r="EF451" s="695"/>
      <c r="EG451" s="695"/>
      <c r="EH451" s="695"/>
      <c r="EI451" s="695"/>
      <c r="EJ451" s="695"/>
      <c r="EK451" s="695"/>
      <c r="EL451" s="695"/>
      <c r="EM451" s="695"/>
      <c r="EN451" s="695"/>
      <c r="EO451" s="695"/>
      <c r="EP451" s="695"/>
      <c r="EQ451" s="695"/>
      <c r="ER451" s="695"/>
      <c r="ES451" s="695"/>
      <c r="ET451" s="695"/>
      <c r="EU451" s="695"/>
      <c r="EV451" s="695"/>
      <c r="EW451" s="695"/>
      <c r="EX451" s="695"/>
      <c r="EY451" s="695"/>
      <c r="EZ451" s="695"/>
      <c r="FA451" s="695"/>
      <c r="FB451" s="695"/>
      <c r="FC451" s="695"/>
      <c r="FD451" s="695"/>
      <c r="FE451" s="695"/>
      <c r="FF451" s="695"/>
      <c r="FG451" s="695"/>
      <c r="FH451" s="695"/>
      <c r="FI451" s="695"/>
      <c r="FJ451" s="695"/>
      <c r="FK451" s="695"/>
      <c r="FL451" s="695"/>
      <c r="FM451" s="695"/>
      <c r="FN451" s="695"/>
      <c r="FO451" s="695"/>
      <c r="FP451" s="695"/>
      <c r="FQ451" s="695"/>
      <c r="FR451" s="695"/>
      <c r="FS451" s="695"/>
      <c r="FT451" s="695"/>
      <c r="FU451" s="695"/>
      <c r="FV451" s="695"/>
      <c r="FW451" s="695"/>
      <c r="FX451" s="695"/>
      <c r="FY451" s="695"/>
      <c r="FZ451" s="695"/>
      <c r="GA451" s="695"/>
      <c r="GB451" s="695"/>
      <c r="GC451" s="695"/>
      <c r="GD451" s="695"/>
      <c r="GE451" s="695"/>
      <c r="GF451" s="695"/>
      <c r="GG451" s="695"/>
      <c r="GH451" s="695"/>
      <c r="GI451" s="695"/>
      <c r="GJ451" s="695"/>
      <c r="GK451" s="695"/>
      <c r="GL451" s="695"/>
      <c r="GM451" s="695"/>
      <c r="GN451" s="695"/>
    </row>
    <row r="452" spans="1:196" s="35" customFormat="1" ht="14.4">
      <c r="A452" s="695"/>
      <c r="B452" s="695"/>
      <c r="C452" s="693"/>
      <c r="D452" s="693"/>
      <c r="E452" s="693"/>
      <c r="F452" s="699"/>
      <c r="G452" s="695"/>
      <c r="H452" s="695"/>
      <c r="I452" s="695"/>
      <c r="J452" s="695"/>
      <c r="S452" s="695"/>
      <c r="T452" s="695"/>
      <c r="U452" s="695"/>
      <c r="V452" s="695"/>
      <c r="W452" s="695"/>
      <c r="X452" s="695"/>
      <c r="Y452" s="695"/>
      <c r="Z452" s="695"/>
      <c r="AA452" s="695"/>
      <c r="AB452" s="695"/>
      <c r="AC452" s="695"/>
      <c r="AD452" s="695"/>
      <c r="AE452" s="695"/>
      <c r="AF452" s="695"/>
      <c r="AG452" s="695"/>
      <c r="AH452" s="695"/>
      <c r="AI452" s="695"/>
      <c r="AJ452" s="695"/>
      <c r="AK452" s="695"/>
      <c r="AL452" s="695"/>
      <c r="AM452" s="695"/>
      <c r="AN452" s="695"/>
      <c r="AO452" s="695"/>
      <c r="AP452" s="695"/>
      <c r="AQ452" s="695"/>
      <c r="AR452" s="695"/>
      <c r="AS452" s="695"/>
      <c r="AT452" s="695"/>
      <c r="AU452" s="695"/>
      <c r="AV452" s="695"/>
      <c r="AW452" s="695"/>
      <c r="AX452" s="695"/>
      <c r="AY452" s="695"/>
      <c r="AZ452" s="695"/>
      <c r="BA452" s="695"/>
      <c r="BB452" s="695"/>
      <c r="BC452" s="695"/>
      <c r="BD452" s="695"/>
      <c r="BE452" s="695"/>
      <c r="BF452" s="695"/>
      <c r="BG452" s="695"/>
      <c r="BH452" s="695"/>
      <c r="BI452" s="695"/>
      <c r="BJ452" s="695"/>
      <c r="BK452" s="695"/>
      <c r="BL452" s="695"/>
      <c r="BM452" s="695"/>
      <c r="BN452" s="695"/>
      <c r="BO452" s="695"/>
      <c r="BP452" s="695"/>
      <c r="BQ452" s="695"/>
      <c r="BR452" s="695"/>
      <c r="BS452" s="695"/>
      <c r="BT452" s="695"/>
      <c r="BU452" s="695"/>
      <c r="BV452" s="695"/>
      <c r="BW452" s="695"/>
      <c r="BX452" s="695"/>
      <c r="BY452" s="695"/>
      <c r="BZ452" s="695"/>
      <c r="CA452" s="695"/>
      <c r="CB452" s="695"/>
      <c r="CC452" s="695"/>
      <c r="CD452" s="695"/>
      <c r="CE452" s="695"/>
      <c r="CF452" s="695"/>
      <c r="CG452" s="695"/>
      <c r="CH452" s="695"/>
      <c r="CI452" s="695"/>
      <c r="CJ452" s="695"/>
      <c r="CK452" s="695"/>
      <c r="CL452" s="695"/>
      <c r="CM452" s="695"/>
      <c r="CN452" s="695"/>
      <c r="CO452" s="695"/>
      <c r="CP452" s="695"/>
      <c r="CQ452" s="695"/>
      <c r="CR452" s="695"/>
      <c r="CS452" s="695"/>
      <c r="CT452" s="695"/>
      <c r="CU452" s="695"/>
      <c r="CV452" s="695"/>
      <c r="CW452" s="695"/>
      <c r="CX452" s="695"/>
      <c r="CY452" s="695"/>
      <c r="CZ452" s="695"/>
      <c r="DA452" s="695"/>
      <c r="DB452" s="695"/>
      <c r="DC452" s="695"/>
      <c r="DD452" s="695"/>
      <c r="DE452" s="695"/>
      <c r="DF452" s="695"/>
      <c r="DG452" s="695"/>
      <c r="DH452" s="695"/>
      <c r="DI452" s="695"/>
      <c r="DJ452" s="695"/>
      <c r="DK452" s="695"/>
      <c r="DL452" s="695"/>
      <c r="DM452" s="695"/>
      <c r="DN452" s="695"/>
      <c r="DO452" s="695"/>
      <c r="DP452" s="695"/>
      <c r="DQ452" s="695"/>
      <c r="DR452" s="695"/>
      <c r="DS452" s="695"/>
      <c r="DT452" s="695"/>
      <c r="DU452" s="695"/>
      <c r="DV452" s="695"/>
      <c r="DW452" s="695"/>
      <c r="DX452" s="695"/>
      <c r="DY452" s="695"/>
      <c r="DZ452" s="695"/>
      <c r="EA452" s="695"/>
      <c r="EB452" s="695"/>
      <c r="EC452" s="695"/>
      <c r="ED452" s="695"/>
      <c r="EE452" s="695"/>
      <c r="EF452" s="695"/>
      <c r="EG452" s="695"/>
      <c r="EH452" s="695"/>
      <c r="EI452" s="695"/>
      <c r="EJ452" s="695"/>
      <c r="EK452" s="695"/>
      <c r="EL452" s="695"/>
      <c r="EM452" s="695"/>
      <c r="EN452" s="695"/>
      <c r="EO452" s="695"/>
      <c r="EP452" s="695"/>
      <c r="EQ452" s="695"/>
      <c r="ER452" s="695"/>
      <c r="ES452" s="695"/>
      <c r="ET452" s="695"/>
      <c r="EU452" s="695"/>
      <c r="EV452" s="695"/>
      <c r="EW452" s="695"/>
      <c r="EX452" s="695"/>
      <c r="EY452" s="695"/>
      <c r="EZ452" s="695"/>
      <c r="FA452" s="695"/>
      <c r="FB452" s="695"/>
      <c r="FC452" s="695"/>
      <c r="FD452" s="695"/>
      <c r="FE452" s="695"/>
      <c r="FF452" s="695"/>
      <c r="FG452" s="695"/>
      <c r="FH452" s="695"/>
      <c r="FI452" s="695"/>
      <c r="FJ452" s="695"/>
      <c r="FK452" s="695"/>
      <c r="FL452" s="695"/>
      <c r="FM452" s="695"/>
      <c r="FN452" s="695"/>
      <c r="FO452" s="695"/>
      <c r="FP452" s="695"/>
      <c r="FQ452" s="695"/>
      <c r="FR452" s="695"/>
      <c r="FS452" s="695"/>
      <c r="FT452" s="695"/>
      <c r="FU452" s="695"/>
      <c r="FV452" s="695"/>
      <c r="FW452" s="695"/>
      <c r="FX452" s="695"/>
      <c r="FY452" s="695"/>
      <c r="FZ452" s="695"/>
      <c r="GA452" s="695"/>
      <c r="GB452" s="695"/>
      <c r="GC452" s="695"/>
      <c r="GD452" s="695"/>
      <c r="GE452" s="695"/>
      <c r="GF452" s="695"/>
      <c r="GG452" s="695"/>
      <c r="GH452" s="695"/>
      <c r="GI452" s="695"/>
      <c r="GJ452" s="695"/>
      <c r="GK452" s="695"/>
      <c r="GL452" s="695"/>
      <c r="GM452" s="695"/>
      <c r="GN452" s="695"/>
    </row>
    <row r="453" spans="1:196" s="35" customFormat="1" ht="14.4">
      <c r="A453" s="695"/>
      <c r="B453" s="695"/>
      <c r="C453" s="693"/>
      <c r="D453" s="693"/>
      <c r="E453" s="693"/>
      <c r="F453" s="699"/>
      <c r="G453" s="695"/>
      <c r="H453" s="695"/>
      <c r="I453" s="695"/>
      <c r="J453" s="695"/>
      <c r="S453" s="695"/>
      <c r="T453" s="695"/>
      <c r="U453" s="695"/>
      <c r="V453" s="695"/>
      <c r="W453" s="695"/>
      <c r="X453" s="695"/>
      <c r="Y453" s="695"/>
      <c r="Z453" s="695"/>
      <c r="AA453" s="695"/>
      <c r="AB453" s="695"/>
      <c r="AC453" s="695"/>
      <c r="AD453" s="695"/>
      <c r="AE453" s="695"/>
      <c r="AF453" s="695"/>
      <c r="AG453" s="695"/>
      <c r="AH453" s="695"/>
      <c r="AI453" s="695"/>
      <c r="AJ453" s="695"/>
      <c r="AK453" s="695"/>
      <c r="AL453" s="695"/>
      <c r="AM453" s="695"/>
      <c r="AN453" s="695"/>
      <c r="AO453" s="695"/>
      <c r="AP453" s="695"/>
      <c r="AQ453" s="695"/>
      <c r="AR453" s="695"/>
      <c r="AS453" s="695"/>
      <c r="AT453" s="695"/>
      <c r="AU453" s="695"/>
      <c r="AV453" s="695"/>
      <c r="AW453" s="695"/>
      <c r="AX453" s="695"/>
      <c r="AY453" s="695"/>
      <c r="AZ453" s="695"/>
      <c r="BA453" s="695"/>
      <c r="BB453" s="695"/>
      <c r="BC453" s="695"/>
      <c r="BD453" s="695"/>
      <c r="BE453" s="695"/>
      <c r="BF453" s="695"/>
      <c r="BG453" s="695"/>
      <c r="BH453" s="695"/>
      <c r="BI453" s="695"/>
      <c r="BJ453" s="695"/>
      <c r="BK453" s="695"/>
      <c r="BL453" s="695"/>
      <c r="BM453" s="695"/>
      <c r="BN453" s="695"/>
      <c r="BO453" s="695"/>
      <c r="BP453" s="695"/>
      <c r="BQ453" s="695"/>
      <c r="BR453" s="695"/>
      <c r="BS453" s="695"/>
      <c r="BT453" s="695"/>
      <c r="BU453" s="695"/>
      <c r="BV453" s="695"/>
      <c r="BW453" s="695"/>
      <c r="BX453" s="695"/>
      <c r="BY453" s="695"/>
      <c r="BZ453" s="695"/>
      <c r="CA453" s="695"/>
      <c r="CB453" s="695"/>
      <c r="CC453" s="695"/>
      <c r="CD453" s="695"/>
      <c r="CE453" s="695"/>
      <c r="CF453" s="695"/>
      <c r="CG453" s="695"/>
      <c r="CH453" s="695"/>
      <c r="CI453" s="695"/>
      <c r="CJ453" s="695"/>
      <c r="CK453" s="695"/>
      <c r="CL453" s="695"/>
      <c r="CM453" s="695"/>
      <c r="CN453" s="695"/>
      <c r="CO453" s="695"/>
      <c r="CP453" s="695"/>
      <c r="CQ453" s="695"/>
      <c r="CR453" s="695"/>
      <c r="CS453" s="695"/>
      <c r="CT453" s="695"/>
      <c r="CU453" s="695"/>
      <c r="CV453" s="695"/>
      <c r="CW453" s="695"/>
      <c r="CX453" s="695"/>
      <c r="CY453" s="695"/>
      <c r="CZ453" s="695"/>
      <c r="DA453" s="695"/>
      <c r="DB453" s="695"/>
      <c r="DC453" s="695"/>
      <c r="DD453" s="695"/>
      <c r="DE453" s="695"/>
      <c r="DF453" s="695"/>
      <c r="DG453" s="695"/>
      <c r="DH453" s="695"/>
      <c r="DI453" s="695"/>
      <c r="DJ453" s="695"/>
      <c r="DK453" s="695"/>
      <c r="DL453" s="695"/>
      <c r="DM453" s="695"/>
      <c r="DN453" s="695"/>
      <c r="DO453" s="695"/>
      <c r="DP453" s="695"/>
      <c r="DQ453" s="695"/>
      <c r="DR453" s="695"/>
      <c r="DS453" s="695"/>
      <c r="DT453" s="695"/>
      <c r="DU453" s="695"/>
      <c r="DV453" s="695"/>
      <c r="DW453" s="695"/>
      <c r="DX453" s="695"/>
      <c r="DY453" s="695"/>
      <c r="DZ453" s="695"/>
      <c r="EA453" s="695"/>
      <c r="EB453" s="695"/>
      <c r="EC453" s="695"/>
      <c r="ED453" s="695"/>
      <c r="EE453" s="695"/>
      <c r="EF453" s="695"/>
      <c r="EG453" s="695"/>
      <c r="EH453" s="695"/>
      <c r="EI453" s="695"/>
      <c r="EJ453" s="695"/>
      <c r="EK453" s="695"/>
      <c r="EL453" s="695"/>
      <c r="EM453" s="695"/>
      <c r="EN453" s="695"/>
      <c r="EO453" s="695"/>
      <c r="EP453" s="695"/>
      <c r="EQ453" s="695"/>
      <c r="ER453" s="695"/>
      <c r="ES453" s="695"/>
      <c r="ET453" s="695"/>
      <c r="EU453" s="695"/>
      <c r="EV453" s="695"/>
      <c r="EW453" s="695"/>
      <c r="EX453" s="695"/>
      <c r="EY453" s="695"/>
      <c r="EZ453" s="695"/>
      <c r="FA453" s="695"/>
      <c r="FB453" s="695"/>
      <c r="FC453" s="695"/>
      <c r="FD453" s="695"/>
      <c r="FE453" s="695"/>
      <c r="FF453" s="695"/>
      <c r="FG453" s="695"/>
      <c r="FH453" s="695"/>
      <c r="FI453" s="695"/>
      <c r="FJ453" s="695"/>
      <c r="FK453" s="695"/>
      <c r="FL453" s="695"/>
      <c r="FM453" s="695"/>
      <c r="FN453" s="695"/>
      <c r="FO453" s="695"/>
      <c r="FP453" s="695"/>
      <c r="FQ453" s="695"/>
      <c r="FR453" s="695"/>
      <c r="FS453" s="695"/>
      <c r="FT453" s="695"/>
      <c r="FU453" s="695"/>
      <c r="FV453" s="695"/>
      <c r="FW453" s="695"/>
      <c r="FX453" s="695"/>
      <c r="FY453" s="695"/>
      <c r="FZ453" s="695"/>
      <c r="GA453" s="695"/>
      <c r="GB453" s="695"/>
      <c r="GC453" s="695"/>
      <c r="GD453" s="695"/>
      <c r="GE453" s="695"/>
      <c r="GF453" s="695"/>
      <c r="GG453" s="695"/>
      <c r="GH453" s="695"/>
      <c r="GI453" s="695"/>
      <c r="GJ453" s="695"/>
      <c r="GK453" s="695"/>
      <c r="GL453" s="695"/>
      <c r="GM453" s="695"/>
      <c r="GN453" s="695"/>
    </row>
    <row r="454" spans="1:196" s="35" customFormat="1" ht="14.4">
      <c r="A454" s="695"/>
      <c r="B454" s="695"/>
      <c r="C454" s="693"/>
      <c r="D454" s="693"/>
      <c r="E454" s="693"/>
      <c r="F454" s="699"/>
      <c r="G454" s="695"/>
      <c r="H454" s="695"/>
      <c r="I454" s="695"/>
      <c r="J454" s="695"/>
      <c r="S454" s="695"/>
      <c r="T454" s="695"/>
      <c r="U454" s="695"/>
      <c r="V454" s="695"/>
      <c r="W454" s="695"/>
      <c r="X454" s="695"/>
      <c r="Y454" s="695"/>
      <c r="Z454" s="695"/>
      <c r="AA454" s="695"/>
      <c r="AB454" s="695"/>
      <c r="AC454" s="695"/>
      <c r="AD454" s="695"/>
      <c r="AE454" s="695"/>
      <c r="AF454" s="695"/>
      <c r="AG454" s="695"/>
      <c r="AH454" s="695"/>
      <c r="AI454" s="695"/>
      <c r="AJ454" s="695"/>
      <c r="AK454" s="695"/>
      <c r="AL454" s="695"/>
      <c r="AM454" s="695"/>
      <c r="AN454" s="695"/>
      <c r="AO454" s="695"/>
      <c r="AP454" s="695"/>
      <c r="AQ454" s="695"/>
      <c r="AR454" s="695"/>
      <c r="AS454" s="695"/>
      <c r="AT454" s="695"/>
      <c r="AU454" s="695"/>
      <c r="AV454" s="695"/>
      <c r="AW454" s="695"/>
      <c r="AX454" s="695"/>
      <c r="AY454" s="695"/>
      <c r="AZ454" s="695"/>
      <c r="BA454" s="695"/>
      <c r="BB454" s="695"/>
      <c r="BC454" s="695"/>
      <c r="BD454" s="695"/>
      <c r="BE454" s="695"/>
      <c r="BF454" s="695"/>
      <c r="BG454" s="695"/>
      <c r="BH454" s="695"/>
      <c r="BI454" s="695"/>
      <c r="BJ454" s="695"/>
      <c r="BK454" s="695"/>
      <c r="BL454" s="695"/>
      <c r="BM454" s="695"/>
      <c r="BN454" s="695"/>
      <c r="BO454" s="695"/>
      <c r="BP454" s="695"/>
      <c r="BQ454" s="695"/>
      <c r="BR454" s="695"/>
      <c r="BS454" s="695"/>
      <c r="BT454" s="695"/>
      <c r="BU454" s="695"/>
      <c r="BV454" s="695"/>
      <c r="BW454" s="695"/>
      <c r="BX454" s="695"/>
      <c r="BY454" s="695"/>
      <c r="BZ454" s="695"/>
      <c r="CA454" s="695"/>
      <c r="CB454" s="695"/>
      <c r="CC454" s="695"/>
      <c r="CD454" s="695"/>
      <c r="CE454" s="695"/>
      <c r="CF454" s="695"/>
      <c r="CG454" s="695"/>
      <c r="CH454" s="695"/>
      <c r="CI454" s="695"/>
      <c r="CJ454" s="695"/>
      <c r="CK454" s="695"/>
      <c r="CL454" s="695"/>
      <c r="CM454" s="695"/>
      <c r="CN454" s="695"/>
      <c r="CO454" s="695"/>
      <c r="CP454" s="695"/>
      <c r="CQ454" s="695"/>
      <c r="CR454" s="695"/>
      <c r="CS454" s="695"/>
      <c r="CT454" s="695"/>
      <c r="CU454" s="695"/>
      <c r="CV454" s="695"/>
      <c r="CW454" s="695"/>
      <c r="CX454" s="695"/>
      <c r="CY454" s="695"/>
      <c r="CZ454" s="695"/>
      <c r="DA454" s="695"/>
      <c r="DB454" s="695"/>
      <c r="DC454" s="695"/>
      <c r="DD454" s="695"/>
      <c r="DE454" s="695"/>
      <c r="DF454" s="695"/>
      <c r="DG454" s="695"/>
      <c r="DH454" s="695"/>
      <c r="DI454" s="695"/>
      <c r="DJ454" s="695"/>
      <c r="DK454" s="695"/>
      <c r="DL454" s="695"/>
      <c r="DM454" s="695"/>
      <c r="DN454" s="695"/>
      <c r="DO454" s="695"/>
      <c r="DP454" s="695"/>
      <c r="DQ454" s="695"/>
      <c r="DR454" s="695"/>
      <c r="DS454" s="695"/>
      <c r="DT454" s="695"/>
      <c r="DU454" s="695"/>
      <c r="DV454" s="695"/>
      <c r="DW454" s="695"/>
      <c r="DX454" s="695"/>
      <c r="DY454" s="695"/>
      <c r="DZ454" s="695"/>
      <c r="EA454" s="695"/>
      <c r="EB454" s="695"/>
      <c r="EC454" s="695"/>
      <c r="ED454" s="695"/>
      <c r="EE454" s="695"/>
      <c r="EF454" s="695"/>
      <c r="EG454" s="695"/>
      <c r="EH454" s="695"/>
      <c r="EI454" s="695"/>
      <c r="EJ454" s="695"/>
      <c r="EK454" s="695"/>
      <c r="EL454" s="695"/>
      <c r="EM454" s="695"/>
      <c r="EN454" s="695"/>
      <c r="EO454" s="695"/>
      <c r="EP454" s="695"/>
      <c r="EQ454" s="695"/>
      <c r="ER454" s="695"/>
      <c r="ES454" s="695"/>
      <c r="ET454" s="695"/>
      <c r="EU454" s="695"/>
      <c r="EV454" s="695"/>
      <c r="EW454" s="695"/>
      <c r="EX454" s="695"/>
      <c r="EY454" s="695"/>
      <c r="EZ454" s="695"/>
      <c r="FA454" s="695"/>
      <c r="FB454" s="695"/>
      <c r="FC454" s="695"/>
      <c r="FD454" s="695"/>
      <c r="FE454" s="695"/>
      <c r="FF454" s="695"/>
      <c r="FG454" s="695"/>
      <c r="FH454" s="695"/>
      <c r="FI454" s="695"/>
      <c r="FJ454" s="695"/>
      <c r="FK454" s="695"/>
      <c r="FL454" s="695"/>
      <c r="FM454" s="695"/>
      <c r="FN454" s="695"/>
      <c r="FO454" s="695"/>
      <c r="FP454" s="695"/>
      <c r="FQ454" s="695"/>
      <c r="FR454" s="695"/>
      <c r="FS454" s="695"/>
      <c r="FT454" s="695"/>
      <c r="FU454" s="695"/>
      <c r="FV454" s="695"/>
      <c r="FW454" s="695"/>
      <c r="FX454" s="695"/>
      <c r="FY454" s="695"/>
      <c r="FZ454" s="695"/>
      <c r="GA454" s="695"/>
      <c r="GB454" s="695"/>
      <c r="GC454" s="695"/>
      <c r="GD454" s="695"/>
      <c r="GE454" s="695"/>
      <c r="GF454" s="695"/>
      <c r="GG454" s="695"/>
      <c r="GH454" s="695"/>
      <c r="GI454" s="695"/>
      <c r="GJ454" s="695"/>
      <c r="GK454" s="695"/>
      <c r="GL454" s="695"/>
      <c r="GM454" s="695"/>
      <c r="GN454" s="695"/>
    </row>
    <row r="455" spans="1:196" s="35" customFormat="1" ht="14.4">
      <c r="A455" s="695"/>
      <c r="B455" s="695"/>
      <c r="C455" s="693"/>
      <c r="D455" s="693"/>
      <c r="E455" s="693"/>
      <c r="F455" s="699"/>
      <c r="G455" s="695"/>
      <c r="H455" s="695"/>
      <c r="I455" s="695"/>
      <c r="J455" s="695"/>
      <c r="S455" s="695"/>
      <c r="T455" s="695"/>
      <c r="U455" s="695"/>
      <c r="V455" s="695"/>
      <c r="W455" s="695"/>
      <c r="X455" s="695"/>
      <c r="Y455" s="695"/>
      <c r="Z455" s="695"/>
      <c r="AA455" s="695"/>
      <c r="AB455" s="695"/>
      <c r="AC455" s="695"/>
      <c r="AD455" s="695"/>
      <c r="AE455" s="695"/>
      <c r="AF455" s="695"/>
      <c r="AG455" s="695"/>
      <c r="AH455" s="695"/>
      <c r="AI455" s="695"/>
      <c r="AJ455" s="695"/>
      <c r="AK455" s="695"/>
      <c r="AL455" s="695"/>
      <c r="AM455" s="695"/>
      <c r="AN455" s="695"/>
      <c r="AO455" s="695"/>
      <c r="AP455" s="695"/>
      <c r="AQ455" s="695"/>
      <c r="AR455" s="695"/>
      <c r="AS455" s="695"/>
      <c r="AT455" s="695"/>
      <c r="AU455" s="695"/>
      <c r="AV455" s="695"/>
      <c r="AW455" s="695"/>
      <c r="AX455" s="695"/>
      <c r="AY455" s="695"/>
      <c r="AZ455" s="695"/>
      <c r="BA455" s="695"/>
      <c r="BB455" s="695"/>
      <c r="BC455" s="695"/>
      <c r="BD455" s="695"/>
      <c r="BE455" s="695"/>
      <c r="BF455" s="695"/>
      <c r="BG455" s="695"/>
      <c r="BH455" s="695"/>
      <c r="BI455" s="695"/>
      <c r="BJ455" s="695"/>
      <c r="BK455" s="695"/>
      <c r="BL455" s="695"/>
      <c r="BM455" s="695"/>
      <c r="BN455" s="695"/>
      <c r="BO455" s="695"/>
      <c r="BP455" s="695"/>
      <c r="BQ455" s="695"/>
      <c r="BR455" s="695"/>
      <c r="BS455" s="695"/>
      <c r="BT455" s="695"/>
      <c r="BU455" s="695"/>
      <c r="BV455" s="695"/>
      <c r="BW455" s="695"/>
      <c r="BX455" s="695"/>
      <c r="BY455" s="695"/>
      <c r="BZ455" s="695"/>
      <c r="CA455" s="695"/>
      <c r="CB455" s="695"/>
      <c r="CC455" s="695"/>
      <c r="CD455" s="695"/>
      <c r="CE455" s="695"/>
      <c r="CF455" s="695"/>
      <c r="CG455" s="695"/>
      <c r="CH455" s="695"/>
      <c r="CI455" s="695"/>
      <c r="CJ455" s="695"/>
      <c r="CK455" s="695"/>
      <c r="CL455" s="695"/>
      <c r="CM455" s="695"/>
      <c r="CN455" s="695"/>
      <c r="CO455" s="695"/>
      <c r="CP455" s="695"/>
      <c r="CQ455" s="695"/>
      <c r="CR455" s="695"/>
      <c r="CS455" s="695"/>
      <c r="CT455" s="695"/>
      <c r="CU455" s="695"/>
      <c r="CV455" s="695"/>
      <c r="CW455" s="695"/>
      <c r="CX455" s="695"/>
      <c r="CY455" s="695"/>
      <c r="CZ455" s="695"/>
      <c r="DA455" s="695"/>
      <c r="DB455" s="695"/>
      <c r="DC455" s="695"/>
      <c r="DD455" s="695"/>
      <c r="DE455" s="695"/>
      <c r="DF455" s="695"/>
      <c r="DG455" s="695"/>
      <c r="DH455" s="695"/>
      <c r="DI455" s="695"/>
      <c r="DJ455" s="695"/>
      <c r="DK455" s="695"/>
      <c r="DL455" s="695"/>
      <c r="DM455" s="695"/>
      <c r="DN455" s="695"/>
      <c r="DO455" s="695"/>
      <c r="DP455" s="695"/>
      <c r="DQ455" s="695"/>
      <c r="DR455" s="695"/>
      <c r="DS455" s="695"/>
      <c r="DT455" s="695"/>
      <c r="DU455" s="695"/>
      <c r="DV455" s="695"/>
      <c r="DW455" s="695"/>
      <c r="DX455" s="695"/>
      <c r="DY455" s="695"/>
      <c r="DZ455" s="695"/>
      <c r="EA455" s="695"/>
      <c r="EB455" s="695"/>
      <c r="EC455" s="695"/>
      <c r="ED455" s="695"/>
      <c r="EE455" s="695"/>
      <c r="EF455" s="695"/>
      <c r="EG455" s="695"/>
      <c r="EH455" s="695"/>
      <c r="EI455" s="695"/>
      <c r="EJ455" s="695"/>
      <c r="EK455" s="695"/>
      <c r="EL455" s="695"/>
      <c r="EM455" s="695"/>
      <c r="EN455" s="695"/>
      <c r="EO455" s="695"/>
      <c r="EP455" s="695"/>
      <c r="EQ455" s="695"/>
      <c r="ER455" s="695"/>
      <c r="ES455" s="695"/>
      <c r="ET455" s="695"/>
      <c r="EU455" s="695"/>
      <c r="EV455" s="695"/>
      <c r="EW455" s="695"/>
      <c r="EX455" s="695"/>
      <c r="EY455" s="695"/>
      <c r="EZ455" s="695"/>
      <c r="FA455" s="695"/>
      <c r="FB455" s="695"/>
      <c r="FC455" s="695"/>
      <c r="FD455" s="695"/>
      <c r="FE455" s="695"/>
      <c r="FF455" s="695"/>
      <c r="FG455" s="695"/>
      <c r="FH455" s="695"/>
      <c r="FI455" s="695"/>
      <c r="FJ455" s="695"/>
      <c r="FK455" s="695"/>
      <c r="FL455" s="695"/>
      <c r="FM455" s="695"/>
      <c r="FN455" s="695"/>
      <c r="FO455" s="695"/>
      <c r="FP455" s="695"/>
      <c r="FQ455" s="695"/>
      <c r="FR455" s="695"/>
      <c r="FS455" s="695"/>
      <c r="FT455" s="695"/>
      <c r="FU455" s="695"/>
      <c r="FV455" s="695"/>
      <c r="FW455" s="695"/>
      <c r="FX455" s="695"/>
      <c r="FY455" s="695"/>
      <c r="FZ455" s="695"/>
      <c r="GA455" s="695"/>
      <c r="GB455" s="695"/>
      <c r="GC455" s="695"/>
      <c r="GD455" s="695"/>
      <c r="GE455" s="695"/>
      <c r="GF455" s="695"/>
      <c r="GG455" s="695"/>
      <c r="GH455" s="695"/>
      <c r="GI455" s="695"/>
      <c r="GJ455" s="695"/>
      <c r="GK455" s="695"/>
      <c r="GL455" s="695"/>
      <c r="GM455" s="695"/>
      <c r="GN455" s="695"/>
    </row>
    <row r="456" spans="1:196" s="35" customFormat="1" ht="14.4">
      <c r="A456" s="695"/>
      <c r="B456" s="695"/>
      <c r="C456" s="693"/>
      <c r="D456" s="693"/>
      <c r="E456" s="693"/>
      <c r="F456" s="699"/>
      <c r="G456" s="695"/>
      <c r="H456" s="695"/>
      <c r="I456" s="695"/>
      <c r="J456" s="695"/>
      <c r="S456" s="695"/>
      <c r="T456" s="695"/>
      <c r="U456" s="695"/>
      <c r="V456" s="695"/>
      <c r="W456" s="695"/>
      <c r="X456" s="695"/>
      <c r="Y456" s="695"/>
      <c r="Z456" s="695"/>
      <c r="AA456" s="695"/>
      <c r="AB456" s="695"/>
      <c r="AC456" s="695"/>
      <c r="AD456" s="695"/>
      <c r="AE456" s="695"/>
      <c r="AF456" s="695"/>
      <c r="AG456" s="695"/>
      <c r="AH456" s="695"/>
      <c r="AI456" s="695"/>
      <c r="AJ456" s="695"/>
      <c r="AK456" s="695"/>
      <c r="AL456" s="695"/>
      <c r="AM456" s="695"/>
      <c r="AN456" s="695"/>
      <c r="AO456" s="695"/>
      <c r="AP456" s="695"/>
      <c r="AQ456" s="695"/>
      <c r="AR456" s="695"/>
      <c r="AS456" s="695"/>
      <c r="AT456" s="695"/>
      <c r="AU456" s="695"/>
      <c r="AV456" s="695"/>
      <c r="AW456" s="695"/>
      <c r="AX456" s="695"/>
      <c r="AY456" s="695"/>
      <c r="AZ456" s="695"/>
      <c r="BA456" s="695"/>
      <c r="BB456" s="695"/>
      <c r="BC456" s="695"/>
      <c r="BD456" s="695"/>
      <c r="BE456" s="695"/>
      <c r="BF456" s="695"/>
      <c r="BG456" s="695"/>
      <c r="BH456" s="695"/>
      <c r="BI456" s="695"/>
      <c r="BJ456" s="695"/>
      <c r="BK456" s="695"/>
      <c r="BL456" s="695"/>
      <c r="BM456" s="695"/>
      <c r="BN456" s="695"/>
      <c r="BO456" s="695"/>
      <c r="BP456" s="695"/>
      <c r="BQ456" s="695"/>
      <c r="BR456" s="695"/>
      <c r="BS456" s="695"/>
      <c r="BT456" s="695"/>
      <c r="BU456" s="695"/>
      <c r="BV456" s="695"/>
      <c r="BW456" s="695"/>
      <c r="BX456" s="695"/>
      <c r="BY456" s="695"/>
      <c r="BZ456" s="695"/>
      <c r="CA456" s="695"/>
      <c r="CB456" s="695"/>
      <c r="CC456" s="695"/>
      <c r="CD456" s="695"/>
      <c r="CE456" s="695"/>
      <c r="CF456" s="695"/>
      <c r="CG456" s="695"/>
      <c r="CH456" s="695"/>
      <c r="CI456" s="695"/>
      <c r="CJ456" s="695"/>
      <c r="CK456" s="695"/>
      <c r="CL456" s="695"/>
      <c r="CM456" s="695"/>
      <c r="CN456" s="695"/>
      <c r="CO456" s="695"/>
      <c r="CP456" s="695"/>
      <c r="CQ456" s="695"/>
      <c r="CR456" s="695"/>
      <c r="CS456" s="695"/>
      <c r="CT456" s="695"/>
      <c r="CU456" s="695"/>
      <c r="CV456" s="695"/>
      <c r="CW456" s="695"/>
      <c r="CX456" s="695"/>
      <c r="CY456" s="695"/>
      <c r="CZ456" s="695"/>
      <c r="DA456" s="695"/>
      <c r="DB456" s="695"/>
      <c r="DC456" s="695"/>
      <c r="DD456" s="695"/>
      <c r="DE456" s="695"/>
      <c r="DF456" s="695"/>
      <c r="DG456" s="695"/>
      <c r="DH456" s="695"/>
      <c r="DI456" s="695"/>
      <c r="DJ456" s="695"/>
      <c r="DK456" s="695"/>
      <c r="DL456" s="695"/>
      <c r="DM456" s="695"/>
      <c r="DN456" s="695"/>
      <c r="DO456" s="695"/>
      <c r="DP456" s="695"/>
      <c r="DQ456" s="695"/>
      <c r="DR456" s="695"/>
      <c r="DS456" s="695"/>
      <c r="DT456" s="695"/>
      <c r="DU456" s="695"/>
      <c r="DV456" s="695"/>
      <c r="DW456" s="695"/>
      <c r="DX456" s="695"/>
      <c r="DY456" s="695"/>
      <c r="DZ456" s="695"/>
      <c r="EA456" s="695"/>
      <c r="EB456" s="695"/>
      <c r="EC456" s="695"/>
      <c r="ED456" s="695"/>
      <c r="EE456" s="695"/>
      <c r="EF456" s="695"/>
      <c r="EG456" s="695"/>
      <c r="EH456" s="695"/>
      <c r="EI456" s="695"/>
      <c r="EJ456" s="695"/>
      <c r="EK456" s="695"/>
      <c r="EL456" s="695"/>
      <c r="EM456" s="695"/>
      <c r="EN456" s="695"/>
      <c r="EO456" s="695"/>
      <c r="EP456" s="695"/>
      <c r="EQ456" s="695"/>
      <c r="ER456" s="695"/>
      <c r="ES456" s="695"/>
      <c r="ET456" s="695"/>
      <c r="EU456" s="695"/>
      <c r="EV456" s="695"/>
      <c r="EW456" s="695"/>
      <c r="EX456" s="695"/>
      <c r="EY456" s="695"/>
      <c r="EZ456" s="695"/>
      <c r="FA456" s="695"/>
      <c r="FB456" s="695"/>
      <c r="FC456" s="695"/>
      <c r="FD456" s="695"/>
      <c r="FE456" s="695"/>
      <c r="FF456" s="695"/>
      <c r="FG456" s="695"/>
      <c r="FH456" s="695"/>
      <c r="FI456" s="695"/>
      <c r="FJ456" s="695"/>
      <c r="FK456" s="695"/>
      <c r="FL456" s="695"/>
      <c r="FM456" s="695"/>
      <c r="FN456" s="695"/>
      <c r="FO456" s="695"/>
      <c r="FP456" s="695"/>
      <c r="FQ456" s="695"/>
      <c r="FR456" s="695"/>
      <c r="FS456" s="695"/>
      <c r="FT456" s="695"/>
      <c r="FU456" s="695"/>
      <c r="FV456" s="695"/>
      <c r="FW456" s="695"/>
      <c r="FX456" s="695"/>
      <c r="FY456" s="695"/>
      <c r="FZ456" s="695"/>
      <c r="GA456" s="695"/>
      <c r="GB456" s="695"/>
      <c r="GC456" s="695"/>
      <c r="GD456" s="695"/>
      <c r="GE456" s="695"/>
      <c r="GF456" s="695"/>
      <c r="GG456" s="695"/>
      <c r="GH456" s="695"/>
      <c r="GI456" s="695"/>
      <c r="GJ456" s="695"/>
      <c r="GK456" s="695"/>
      <c r="GL456" s="695"/>
      <c r="GM456" s="695"/>
      <c r="GN456" s="695"/>
    </row>
    <row r="457" spans="1:196" s="35" customFormat="1" ht="14.4">
      <c r="A457" s="695"/>
      <c r="B457" s="695"/>
      <c r="C457" s="693"/>
      <c r="D457" s="693"/>
      <c r="E457" s="693"/>
      <c r="F457" s="699"/>
      <c r="G457" s="695"/>
      <c r="H457" s="695"/>
      <c r="I457" s="695"/>
      <c r="J457" s="695"/>
      <c r="S457" s="695"/>
      <c r="T457" s="695"/>
      <c r="U457" s="695"/>
      <c r="V457" s="695"/>
      <c r="W457" s="695"/>
      <c r="X457" s="695"/>
      <c r="Y457" s="695"/>
      <c r="Z457" s="695"/>
      <c r="AA457" s="695"/>
      <c r="AB457" s="695"/>
      <c r="AC457" s="695"/>
      <c r="AD457" s="695"/>
      <c r="AE457" s="695"/>
      <c r="AF457" s="695"/>
      <c r="AG457" s="695"/>
      <c r="AH457" s="695"/>
      <c r="AI457" s="695"/>
      <c r="AJ457" s="695"/>
      <c r="AK457" s="695"/>
      <c r="AL457" s="695"/>
      <c r="AM457" s="695"/>
      <c r="AN457" s="695"/>
      <c r="AO457" s="695"/>
      <c r="AP457" s="695"/>
      <c r="AQ457" s="695"/>
      <c r="AR457" s="695"/>
      <c r="AS457" s="695"/>
      <c r="AT457" s="695"/>
      <c r="AU457" s="695"/>
      <c r="AV457" s="695"/>
      <c r="AW457" s="695"/>
      <c r="AX457" s="695"/>
      <c r="AY457" s="695"/>
      <c r="AZ457" s="695"/>
      <c r="BA457" s="695"/>
      <c r="BB457" s="695"/>
      <c r="BC457" s="695"/>
      <c r="BD457" s="695"/>
      <c r="BE457" s="695"/>
      <c r="BF457" s="695"/>
      <c r="BG457" s="695"/>
      <c r="BH457" s="695"/>
      <c r="BI457" s="695"/>
      <c r="BJ457" s="695"/>
      <c r="BK457" s="695"/>
      <c r="BL457" s="695"/>
      <c r="BM457" s="695"/>
      <c r="BN457" s="695"/>
      <c r="BO457" s="695"/>
      <c r="BP457" s="695"/>
      <c r="BQ457" s="695"/>
      <c r="BR457" s="695"/>
      <c r="BS457" s="695"/>
      <c r="BT457" s="695"/>
      <c r="BU457" s="695"/>
      <c r="BV457" s="695"/>
      <c r="BW457" s="695"/>
      <c r="BX457" s="695"/>
      <c r="BY457" s="695"/>
      <c r="BZ457" s="695"/>
      <c r="CA457" s="695"/>
      <c r="CB457" s="695"/>
      <c r="CC457" s="695"/>
      <c r="CD457" s="695"/>
      <c r="CE457" s="695"/>
      <c r="CF457" s="695"/>
      <c r="CG457" s="695"/>
      <c r="CH457" s="695"/>
      <c r="CI457" s="695"/>
      <c r="CJ457" s="695"/>
      <c r="CK457" s="695"/>
      <c r="CL457" s="695"/>
      <c r="CM457" s="695"/>
      <c r="CN457" s="695"/>
      <c r="CO457" s="695"/>
      <c r="CP457" s="695"/>
      <c r="CQ457" s="695"/>
      <c r="CR457" s="695"/>
      <c r="CS457" s="695"/>
      <c r="CT457" s="695"/>
      <c r="CU457" s="695"/>
      <c r="CV457" s="695"/>
      <c r="CW457" s="695"/>
      <c r="CX457" s="695"/>
      <c r="CY457" s="695"/>
      <c r="CZ457" s="695"/>
      <c r="DA457" s="695"/>
      <c r="DB457" s="695"/>
      <c r="DC457" s="695"/>
      <c r="DD457" s="695"/>
      <c r="DE457" s="695"/>
      <c r="DF457" s="695"/>
      <c r="DG457" s="695"/>
      <c r="DH457" s="695"/>
      <c r="DI457" s="695"/>
      <c r="DJ457" s="695"/>
      <c r="DK457" s="695"/>
      <c r="DL457" s="695"/>
      <c r="DM457" s="695"/>
      <c r="DN457" s="695"/>
      <c r="DO457" s="695"/>
      <c r="DP457" s="695"/>
      <c r="DQ457" s="695"/>
      <c r="DR457" s="695"/>
      <c r="DS457" s="695"/>
      <c r="DT457" s="695"/>
      <c r="DU457" s="695"/>
      <c r="DV457" s="695"/>
      <c r="DW457" s="695"/>
      <c r="DX457" s="695"/>
      <c r="DY457" s="695"/>
      <c r="DZ457" s="695"/>
      <c r="EA457" s="695"/>
      <c r="EB457" s="695"/>
      <c r="EC457" s="695"/>
      <c r="ED457" s="695"/>
      <c r="EE457" s="695"/>
      <c r="EF457" s="695"/>
      <c r="EG457" s="695"/>
      <c r="EH457" s="695"/>
      <c r="EI457" s="695"/>
      <c r="EJ457" s="695"/>
      <c r="EK457" s="695"/>
      <c r="EL457" s="695"/>
      <c r="EM457" s="695"/>
      <c r="EN457" s="695"/>
      <c r="EO457" s="695"/>
      <c r="EP457" s="695"/>
      <c r="EQ457" s="695"/>
      <c r="ER457" s="695"/>
      <c r="ES457" s="695"/>
      <c r="ET457" s="695"/>
      <c r="EU457" s="695"/>
      <c r="EV457" s="695"/>
      <c r="EW457" s="695"/>
      <c r="EX457" s="695"/>
      <c r="EY457" s="695"/>
      <c r="EZ457" s="695"/>
      <c r="FA457" s="695"/>
      <c r="FB457" s="695"/>
      <c r="FC457" s="695"/>
      <c r="FD457" s="695"/>
      <c r="FE457" s="695"/>
      <c r="FF457" s="695"/>
      <c r="FG457" s="695"/>
      <c r="FH457" s="695"/>
      <c r="FI457" s="695"/>
      <c r="FJ457" s="695"/>
      <c r="FK457" s="695"/>
      <c r="FL457" s="695"/>
      <c r="FM457" s="695"/>
      <c r="FN457" s="695"/>
      <c r="FO457" s="695"/>
      <c r="FP457" s="695"/>
      <c r="FQ457" s="695"/>
      <c r="FR457" s="695"/>
      <c r="FS457" s="695"/>
      <c r="FT457" s="695"/>
      <c r="FU457" s="695"/>
      <c r="FV457" s="695"/>
      <c r="FW457" s="695"/>
      <c r="FX457" s="695"/>
      <c r="FY457" s="695"/>
      <c r="FZ457" s="695"/>
      <c r="GA457" s="695"/>
      <c r="GB457" s="695"/>
      <c r="GC457" s="695"/>
      <c r="GD457" s="695"/>
      <c r="GE457" s="695"/>
      <c r="GF457" s="695"/>
      <c r="GG457" s="695"/>
      <c r="GH457" s="695"/>
      <c r="GI457" s="695"/>
      <c r="GJ457" s="695"/>
      <c r="GK457" s="695"/>
      <c r="GL457" s="695"/>
      <c r="GM457" s="695"/>
      <c r="GN457" s="695"/>
    </row>
    <row r="458" spans="1:196" s="35" customFormat="1" ht="14.4">
      <c r="A458" s="695"/>
      <c r="B458" s="695"/>
      <c r="C458" s="693"/>
      <c r="D458" s="693"/>
      <c r="E458" s="693"/>
      <c r="F458" s="699"/>
      <c r="G458" s="695"/>
      <c r="H458" s="695"/>
      <c r="I458" s="695"/>
      <c r="J458" s="695"/>
      <c r="S458" s="695"/>
      <c r="T458" s="695"/>
      <c r="U458" s="695"/>
      <c r="V458" s="695"/>
      <c r="W458" s="695"/>
      <c r="X458" s="695"/>
      <c r="Y458" s="695"/>
      <c r="Z458" s="695"/>
      <c r="AA458" s="695"/>
      <c r="AB458" s="695"/>
      <c r="AC458" s="695"/>
      <c r="AD458" s="695"/>
      <c r="AE458" s="695"/>
      <c r="AF458" s="695"/>
      <c r="AG458" s="695"/>
      <c r="AH458" s="695"/>
      <c r="AI458" s="695"/>
      <c r="AJ458" s="695"/>
      <c r="AK458" s="695"/>
      <c r="AL458" s="695"/>
      <c r="AM458" s="695"/>
      <c r="AN458" s="695"/>
      <c r="AO458" s="695"/>
      <c r="AP458" s="695"/>
      <c r="AQ458" s="695"/>
      <c r="AR458" s="695"/>
      <c r="AS458" s="695"/>
      <c r="AT458" s="695"/>
      <c r="AU458" s="695"/>
      <c r="AV458" s="695"/>
      <c r="AW458" s="695"/>
      <c r="AX458" s="695"/>
      <c r="AY458" s="695"/>
      <c r="AZ458" s="695"/>
      <c r="BA458" s="695"/>
      <c r="BB458" s="695"/>
      <c r="BC458" s="695"/>
      <c r="BD458" s="695"/>
      <c r="BE458" s="695"/>
      <c r="BF458" s="695"/>
      <c r="BG458" s="695"/>
      <c r="BH458" s="695"/>
      <c r="BI458" s="695"/>
      <c r="BJ458" s="695"/>
      <c r="BK458" s="695"/>
      <c r="BL458" s="695"/>
      <c r="BM458" s="695"/>
      <c r="BN458" s="695"/>
      <c r="BO458" s="695"/>
      <c r="BP458" s="695"/>
      <c r="BQ458" s="695"/>
      <c r="BR458" s="695"/>
      <c r="BS458" s="695"/>
      <c r="BT458" s="695"/>
      <c r="BU458" s="695"/>
      <c r="BV458" s="695"/>
      <c r="BW458" s="695"/>
      <c r="BX458" s="695"/>
      <c r="BY458" s="695"/>
      <c r="BZ458" s="695"/>
      <c r="CA458" s="695"/>
      <c r="CB458" s="695"/>
      <c r="CC458" s="695"/>
      <c r="CD458" s="695"/>
      <c r="CE458" s="695"/>
      <c r="CF458" s="695"/>
      <c r="CG458" s="695"/>
      <c r="CH458" s="695"/>
      <c r="CI458" s="695"/>
      <c r="CJ458" s="695"/>
      <c r="CK458" s="695"/>
      <c r="CL458" s="695"/>
      <c r="CM458" s="695"/>
      <c r="CN458" s="695"/>
      <c r="CO458" s="695"/>
      <c r="CP458" s="695"/>
      <c r="CQ458" s="695"/>
      <c r="CR458" s="695"/>
      <c r="CS458" s="695"/>
      <c r="CT458" s="695"/>
      <c r="CU458" s="695"/>
      <c r="CV458" s="695"/>
      <c r="CW458" s="695"/>
      <c r="CX458" s="695"/>
      <c r="CY458" s="695"/>
      <c r="CZ458" s="695"/>
      <c r="DA458" s="695"/>
      <c r="DB458" s="695"/>
      <c r="DC458" s="695"/>
      <c r="DD458" s="695"/>
      <c r="DE458" s="695"/>
      <c r="DF458" s="695"/>
      <c r="DG458" s="695"/>
      <c r="DH458" s="695"/>
      <c r="DI458" s="695"/>
      <c r="DJ458" s="695"/>
      <c r="DK458" s="695"/>
      <c r="DL458" s="695"/>
      <c r="DM458" s="695"/>
      <c r="DN458" s="695"/>
      <c r="DO458" s="695"/>
      <c r="DP458" s="695"/>
      <c r="DQ458" s="695"/>
      <c r="DR458" s="695"/>
      <c r="DS458" s="695"/>
      <c r="DT458" s="695"/>
      <c r="DU458" s="695"/>
      <c r="DV458" s="695"/>
      <c r="DW458" s="695"/>
      <c r="DX458" s="695"/>
      <c r="DY458" s="695"/>
      <c r="DZ458" s="695"/>
      <c r="EA458" s="695"/>
      <c r="EB458" s="695"/>
      <c r="EC458" s="695"/>
      <c r="ED458" s="695"/>
      <c r="EE458" s="695"/>
      <c r="EF458" s="695"/>
      <c r="EG458" s="695"/>
      <c r="EH458" s="695"/>
      <c r="EI458" s="695"/>
      <c r="EJ458" s="695"/>
      <c r="EK458" s="695"/>
      <c r="EL458" s="695"/>
      <c r="EM458" s="695"/>
      <c r="EN458" s="695"/>
      <c r="EO458" s="695"/>
      <c r="EP458" s="695"/>
      <c r="EQ458" s="695"/>
      <c r="ER458" s="695"/>
      <c r="ES458" s="695"/>
      <c r="ET458" s="695"/>
      <c r="EU458" s="695"/>
      <c r="EV458" s="695"/>
      <c r="EW458" s="695"/>
      <c r="EX458" s="695"/>
      <c r="EY458" s="695"/>
      <c r="EZ458" s="695"/>
      <c r="FA458" s="695"/>
      <c r="FB458" s="695"/>
      <c r="FC458" s="695"/>
      <c r="FD458" s="695"/>
      <c r="FE458" s="695"/>
      <c r="FF458" s="695"/>
      <c r="FG458" s="695"/>
      <c r="FH458" s="695"/>
      <c r="FI458" s="695"/>
      <c r="FJ458" s="695"/>
      <c r="FK458" s="695"/>
      <c r="FL458" s="695"/>
      <c r="FM458" s="695"/>
      <c r="FN458" s="695"/>
      <c r="FO458" s="695"/>
      <c r="FP458" s="695"/>
      <c r="FQ458" s="695"/>
      <c r="FR458" s="695"/>
      <c r="FS458" s="695"/>
      <c r="FT458" s="695"/>
      <c r="FU458" s="695"/>
      <c r="FV458" s="695"/>
      <c r="FW458" s="695"/>
      <c r="FX458" s="695"/>
      <c r="FY458" s="695"/>
      <c r="FZ458" s="695"/>
      <c r="GA458" s="695"/>
      <c r="GB458" s="695"/>
      <c r="GC458" s="695"/>
      <c r="GD458" s="695"/>
      <c r="GE458" s="695"/>
      <c r="GF458" s="695"/>
      <c r="GG458" s="695"/>
      <c r="GH458" s="695"/>
      <c r="GI458" s="695"/>
      <c r="GJ458" s="695"/>
      <c r="GK458" s="695"/>
      <c r="GL458" s="695"/>
      <c r="GM458" s="695"/>
      <c r="GN458" s="695"/>
    </row>
    <row r="459" spans="1:196" s="35" customFormat="1" ht="14.4">
      <c r="A459" s="695"/>
      <c r="B459" s="695"/>
      <c r="C459" s="693"/>
      <c r="D459" s="693"/>
      <c r="E459" s="693"/>
      <c r="F459" s="699"/>
      <c r="G459" s="695"/>
      <c r="H459" s="695"/>
      <c r="I459" s="695"/>
      <c r="J459" s="695"/>
      <c r="S459" s="695"/>
      <c r="T459" s="695"/>
      <c r="U459" s="695"/>
      <c r="V459" s="695"/>
      <c r="W459" s="695"/>
      <c r="X459" s="695"/>
      <c r="Y459" s="695"/>
      <c r="Z459" s="695"/>
      <c r="AA459" s="695"/>
      <c r="AB459" s="695"/>
      <c r="AC459" s="695"/>
      <c r="AD459" s="695"/>
      <c r="AE459" s="695"/>
      <c r="AF459" s="695"/>
      <c r="AG459" s="695"/>
      <c r="AH459" s="695"/>
      <c r="AI459" s="695"/>
      <c r="AJ459" s="695"/>
      <c r="AK459" s="695"/>
      <c r="AL459" s="695"/>
      <c r="AM459" s="695"/>
      <c r="AN459" s="695"/>
      <c r="AO459" s="695"/>
      <c r="AP459" s="695"/>
      <c r="AQ459" s="695"/>
      <c r="AR459" s="695"/>
      <c r="AS459" s="695"/>
      <c r="AT459" s="695"/>
      <c r="AU459" s="695"/>
      <c r="AV459" s="695"/>
      <c r="AW459" s="695"/>
      <c r="AX459" s="695"/>
      <c r="AY459" s="695"/>
      <c r="AZ459" s="695"/>
      <c r="BA459" s="695"/>
      <c r="BB459" s="695"/>
      <c r="BC459" s="695"/>
      <c r="BD459" s="695"/>
      <c r="BE459" s="695"/>
      <c r="BF459" s="695"/>
      <c r="BG459" s="695"/>
      <c r="BH459" s="695"/>
      <c r="BI459" s="695"/>
      <c r="BJ459" s="695"/>
      <c r="BK459" s="695"/>
      <c r="BL459" s="695"/>
      <c r="BM459" s="695"/>
      <c r="BN459" s="695"/>
      <c r="BO459" s="695"/>
      <c r="BP459" s="695"/>
      <c r="BQ459" s="695"/>
      <c r="BR459" s="695"/>
      <c r="BS459" s="695"/>
      <c r="BT459" s="695"/>
      <c r="BU459" s="695"/>
      <c r="BV459" s="695"/>
      <c r="BW459" s="695"/>
      <c r="BX459" s="695"/>
      <c r="BY459" s="695"/>
      <c r="BZ459" s="695"/>
      <c r="CA459" s="695"/>
      <c r="CB459" s="695"/>
      <c r="CC459" s="695"/>
      <c r="CD459" s="695"/>
      <c r="CE459" s="695"/>
      <c r="CF459" s="695"/>
      <c r="CG459" s="695"/>
      <c r="CH459" s="695"/>
      <c r="CI459" s="695"/>
      <c r="CJ459" s="695"/>
      <c r="CK459" s="695"/>
      <c r="CL459" s="695"/>
      <c r="CM459" s="695"/>
      <c r="CN459" s="695"/>
      <c r="CO459" s="695"/>
      <c r="CP459" s="695"/>
      <c r="CQ459" s="695"/>
      <c r="CR459" s="695"/>
      <c r="CS459" s="695"/>
      <c r="CT459" s="695"/>
      <c r="CU459" s="695"/>
      <c r="CV459" s="695"/>
      <c r="CW459" s="695"/>
      <c r="CX459" s="695"/>
      <c r="CY459" s="695"/>
      <c r="CZ459" s="695"/>
      <c r="DA459" s="695"/>
      <c r="DB459" s="695"/>
      <c r="DC459" s="695"/>
      <c r="DD459" s="695"/>
      <c r="DE459" s="695"/>
      <c r="DF459" s="695"/>
      <c r="DG459" s="695"/>
      <c r="DH459" s="695"/>
      <c r="DI459" s="695"/>
      <c r="DJ459" s="695"/>
      <c r="DK459" s="695"/>
      <c r="DL459" s="695"/>
      <c r="DM459" s="695"/>
      <c r="DN459" s="695"/>
      <c r="DO459" s="695"/>
      <c r="DP459" s="695"/>
      <c r="DQ459" s="695"/>
      <c r="DR459" s="695"/>
      <c r="DS459" s="695"/>
      <c r="DT459" s="695"/>
      <c r="DU459" s="695"/>
      <c r="DV459" s="695"/>
      <c r="DW459" s="695"/>
      <c r="DX459" s="695"/>
      <c r="DY459" s="695"/>
      <c r="DZ459" s="695"/>
      <c r="EA459" s="695"/>
      <c r="EB459" s="695"/>
      <c r="EC459" s="695"/>
      <c r="ED459" s="695"/>
      <c r="EE459" s="695"/>
      <c r="EF459" s="695"/>
      <c r="EG459" s="695"/>
      <c r="EH459" s="695"/>
      <c r="EI459" s="695"/>
      <c r="EJ459" s="695"/>
      <c r="EK459" s="695"/>
      <c r="EL459" s="695"/>
      <c r="EM459" s="695"/>
      <c r="EN459" s="695"/>
      <c r="EO459" s="695"/>
      <c r="EP459" s="695"/>
      <c r="EQ459" s="695"/>
      <c r="ER459" s="695"/>
      <c r="ES459" s="695"/>
      <c r="ET459" s="695"/>
      <c r="EU459" s="695"/>
      <c r="EV459" s="695"/>
      <c r="EW459" s="695"/>
      <c r="EX459" s="695"/>
      <c r="EY459" s="695"/>
      <c r="EZ459" s="695"/>
      <c r="FA459" s="695"/>
      <c r="FB459" s="695"/>
      <c r="FC459" s="695"/>
      <c r="FD459" s="695"/>
      <c r="FE459" s="695"/>
      <c r="FF459" s="695"/>
      <c r="FG459" s="695"/>
      <c r="FH459" s="695"/>
      <c r="FI459" s="695"/>
      <c r="FJ459" s="695"/>
      <c r="FK459" s="695"/>
      <c r="FL459" s="695"/>
      <c r="FM459" s="695"/>
      <c r="FN459" s="695"/>
      <c r="FO459" s="695"/>
      <c r="FP459" s="695"/>
      <c r="FQ459" s="695"/>
      <c r="FR459" s="695"/>
      <c r="FS459" s="695"/>
      <c r="FT459" s="695"/>
      <c r="FU459" s="695"/>
      <c r="FV459" s="695"/>
      <c r="FW459" s="695"/>
      <c r="FX459" s="695"/>
      <c r="FY459" s="695"/>
      <c r="FZ459" s="695"/>
      <c r="GA459" s="695"/>
      <c r="GB459" s="695"/>
      <c r="GC459" s="695"/>
      <c r="GD459" s="695"/>
      <c r="GE459" s="695"/>
      <c r="GF459" s="695"/>
      <c r="GG459" s="695"/>
      <c r="GH459" s="695"/>
      <c r="GI459" s="695"/>
      <c r="GJ459" s="695"/>
      <c r="GK459" s="695"/>
      <c r="GL459" s="695"/>
      <c r="GM459" s="695"/>
      <c r="GN459" s="695"/>
    </row>
    <row r="460" spans="1:196" s="35" customFormat="1" ht="14.4">
      <c r="A460" s="695"/>
      <c r="B460" s="695"/>
      <c r="C460" s="693"/>
      <c r="D460" s="693"/>
      <c r="E460" s="693"/>
      <c r="F460" s="699"/>
      <c r="G460" s="695"/>
      <c r="H460" s="695"/>
      <c r="I460" s="695"/>
      <c r="J460" s="695"/>
      <c r="S460" s="695"/>
      <c r="T460" s="695"/>
      <c r="U460" s="695"/>
      <c r="V460" s="695"/>
      <c r="W460" s="695"/>
      <c r="X460" s="695"/>
      <c r="Y460" s="695"/>
      <c r="Z460" s="695"/>
      <c r="AA460" s="695"/>
      <c r="AB460" s="695"/>
      <c r="AC460" s="695"/>
      <c r="AD460" s="695"/>
      <c r="AE460" s="695"/>
      <c r="AF460" s="695"/>
      <c r="AG460" s="695"/>
      <c r="AH460" s="695"/>
      <c r="AI460" s="695"/>
      <c r="AJ460" s="695"/>
      <c r="AK460" s="695"/>
      <c r="AL460" s="695"/>
      <c r="AM460" s="695"/>
      <c r="AN460" s="695"/>
      <c r="AO460" s="695"/>
      <c r="AP460" s="695"/>
      <c r="AQ460" s="695"/>
      <c r="AR460" s="695"/>
      <c r="AS460" s="695"/>
      <c r="AT460" s="695"/>
      <c r="AU460" s="695"/>
      <c r="AV460" s="695"/>
      <c r="AW460" s="695"/>
      <c r="AX460" s="695"/>
      <c r="AY460" s="695"/>
      <c r="AZ460" s="695"/>
      <c r="BA460" s="695"/>
      <c r="BB460" s="695"/>
      <c r="BC460" s="695"/>
      <c r="BD460" s="695"/>
      <c r="BE460" s="695"/>
      <c r="BF460" s="695"/>
      <c r="BG460" s="695"/>
      <c r="BH460" s="695"/>
      <c r="BI460" s="695"/>
      <c r="BJ460" s="695"/>
      <c r="BK460" s="695"/>
      <c r="BL460" s="695"/>
      <c r="BM460" s="695"/>
      <c r="BN460" s="695"/>
      <c r="BO460" s="695"/>
      <c r="BP460" s="695"/>
      <c r="BQ460" s="695"/>
      <c r="BR460" s="695"/>
      <c r="BS460" s="695"/>
      <c r="BT460" s="695"/>
      <c r="BU460" s="695"/>
      <c r="BV460" s="695"/>
      <c r="BW460" s="695"/>
      <c r="BX460" s="695"/>
      <c r="BY460" s="695"/>
      <c r="BZ460" s="695"/>
      <c r="CA460" s="695"/>
      <c r="CB460" s="695"/>
      <c r="CC460" s="695"/>
      <c r="CD460" s="695"/>
      <c r="CE460" s="695"/>
      <c r="CF460" s="695"/>
      <c r="CG460" s="695"/>
      <c r="CH460" s="695"/>
      <c r="CI460" s="695"/>
      <c r="CJ460" s="695"/>
      <c r="CK460" s="695"/>
      <c r="CL460" s="695"/>
      <c r="CM460" s="695"/>
      <c r="CN460" s="695"/>
      <c r="CO460" s="695"/>
      <c r="CP460" s="695"/>
      <c r="CQ460" s="695"/>
      <c r="CR460" s="695"/>
      <c r="CS460" s="695"/>
      <c r="CT460" s="695"/>
      <c r="CU460" s="695"/>
      <c r="CV460" s="695"/>
      <c r="CW460" s="695"/>
      <c r="CX460" s="695"/>
      <c r="CY460" s="695"/>
      <c r="CZ460" s="695"/>
      <c r="DA460" s="695"/>
      <c r="DB460" s="695"/>
      <c r="DC460" s="695"/>
      <c r="DD460" s="695"/>
      <c r="DE460" s="695"/>
      <c r="DF460" s="695"/>
      <c r="DG460" s="695"/>
      <c r="DH460" s="695"/>
      <c r="DI460" s="695"/>
      <c r="DJ460" s="695"/>
      <c r="DK460" s="695"/>
      <c r="DL460" s="695"/>
      <c r="DM460" s="695"/>
      <c r="DN460" s="695"/>
      <c r="DO460" s="695"/>
      <c r="DP460" s="695"/>
      <c r="DQ460" s="695"/>
      <c r="DR460" s="695"/>
      <c r="DS460" s="695"/>
      <c r="DT460" s="695"/>
      <c r="DU460" s="695"/>
      <c r="DV460" s="695"/>
      <c r="DW460" s="695"/>
      <c r="DX460" s="695"/>
      <c r="DY460" s="695"/>
      <c r="DZ460" s="695"/>
      <c r="EA460" s="695"/>
      <c r="EB460" s="695"/>
      <c r="EC460" s="695"/>
      <c r="ED460" s="695"/>
      <c r="EE460" s="695"/>
      <c r="EF460" s="695"/>
      <c r="EG460" s="695"/>
      <c r="EH460" s="695"/>
      <c r="EI460" s="695"/>
      <c r="EJ460" s="695"/>
      <c r="EK460" s="695"/>
      <c r="EL460" s="695"/>
      <c r="EM460" s="695"/>
      <c r="EN460" s="695"/>
      <c r="EO460" s="695"/>
      <c r="EP460" s="695"/>
      <c r="EQ460" s="695"/>
      <c r="ER460" s="695"/>
      <c r="ES460" s="695"/>
      <c r="ET460" s="695"/>
      <c r="EU460" s="695"/>
      <c r="EV460" s="695"/>
      <c r="EW460" s="695"/>
      <c r="EX460" s="695"/>
      <c r="EY460" s="695"/>
      <c r="EZ460" s="695"/>
      <c r="FA460" s="695"/>
      <c r="FB460" s="695"/>
      <c r="FC460" s="695"/>
      <c r="FD460" s="695"/>
      <c r="FE460" s="695"/>
      <c r="FF460" s="695"/>
      <c r="FG460" s="695"/>
      <c r="FH460" s="695"/>
      <c r="FI460" s="695"/>
      <c r="FJ460" s="695"/>
      <c r="FK460" s="695"/>
      <c r="FL460" s="695"/>
      <c r="FM460" s="695"/>
      <c r="FN460" s="695"/>
      <c r="FO460" s="695"/>
      <c r="FP460" s="695"/>
      <c r="FQ460" s="695"/>
      <c r="FR460" s="695"/>
      <c r="FS460" s="695"/>
      <c r="FT460" s="695"/>
      <c r="FU460" s="695"/>
      <c r="FV460" s="695"/>
      <c r="FW460" s="695"/>
      <c r="FX460" s="695"/>
      <c r="FY460" s="695"/>
      <c r="FZ460" s="695"/>
      <c r="GA460" s="695"/>
      <c r="GB460" s="695"/>
      <c r="GC460" s="695"/>
      <c r="GD460" s="695"/>
      <c r="GE460" s="695"/>
      <c r="GF460" s="695"/>
      <c r="GG460" s="695"/>
      <c r="GH460" s="695"/>
      <c r="GI460" s="695"/>
      <c r="GJ460" s="695"/>
      <c r="GK460" s="695"/>
      <c r="GL460" s="695"/>
      <c r="GM460" s="695"/>
      <c r="GN460" s="695"/>
    </row>
    <row r="461" spans="1:196" s="35" customFormat="1" ht="14.4">
      <c r="A461" s="695"/>
      <c r="B461" s="695"/>
      <c r="C461" s="693"/>
      <c r="D461" s="693"/>
      <c r="E461" s="693"/>
      <c r="F461" s="699"/>
      <c r="G461" s="695"/>
      <c r="H461" s="695"/>
      <c r="I461" s="695"/>
      <c r="J461" s="695"/>
      <c r="S461" s="695"/>
      <c r="T461" s="695"/>
      <c r="U461" s="695"/>
      <c r="V461" s="695"/>
      <c r="W461" s="695"/>
      <c r="X461" s="695"/>
      <c r="Y461" s="695"/>
      <c r="Z461" s="695"/>
      <c r="AA461" s="695"/>
      <c r="AB461" s="695"/>
      <c r="AC461" s="695"/>
      <c r="AD461" s="695"/>
      <c r="AE461" s="695"/>
      <c r="AF461" s="695"/>
      <c r="AG461" s="695"/>
      <c r="AH461" s="695"/>
      <c r="AI461" s="695"/>
      <c r="AJ461" s="695"/>
      <c r="AK461" s="695"/>
      <c r="AL461" s="695"/>
      <c r="AM461" s="695"/>
      <c r="AN461" s="695"/>
      <c r="AO461" s="695"/>
      <c r="AP461" s="695"/>
      <c r="AQ461" s="695"/>
      <c r="AR461" s="695"/>
      <c r="AS461" s="695"/>
      <c r="AT461" s="695"/>
      <c r="AU461" s="695"/>
      <c r="AV461" s="695"/>
      <c r="AW461" s="695"/>
      <c r="AX461" s="695"/>
      <c r="AY461" s="695"/>
      <c r="AZ461" s="695"/>
      <c r="BA461" s="695"/>
      <c r="BB461" s="695"/>
      <c r="BC461" s="695"/>
      <c r="BD461" s="695"/>
      <c r="BE461" s="695"/>
      <c r="BF461" s="695"/>
      <c r="BG461" s="695"/>
      <c r="BH461" s="695"/>
      <c r="BI461" s="695"/>
      <c r="BJ461" s="695"/>
      <c r="BK461" s="695"/>
      <c r="BL461" s="695"/>
      <c r="BM461" s="695"/>
      <c r="BN461" s="695"/>
      <c r="BO461" s="695"/>
      <c r="BP461" s="695"/>
      <c r="BQ461" s="695"/>
      <c r="BR461" s="695"/>
      <c r="BS461" s="695"/>
      <c r="BT461" s="695"/>
      <c r="BU461" s="695"/>
      <c r="BV461" s="695"/>
      <c r="BW461" s="695"/>
      <c r="BX461" s="695"/>
      <c r="BY461" s="695"/>
      <c r="BZ461" s="695"/>
      <c r="CA461" s="695"/>
      <c r="CB461" s="695"/>
      <c r="CC461" s="695"/>
      <c r="CD461" s="695"/>
      <c r="CE461" s="695"/>
      <c r="CF461" s="695"/>
      <c r="CG461" s="695"/>
      <c r="CH461" s="695"/>
      <c r="CI461" s="695"/>
      <c r="CJ461" s="695"/>
      <c r="CK461" s="695"/>
      <c r="CL461" s="695"/>
      <c r="CM461" s="695"/>
      <c r="CN461" s="695"/>
      <c r="CO461" s="695"/>
      <c r="CP461" s="695"/>
      <c r="CQ461" s="695"/>
      <c r="CR461" s="695"/>
      <c r="CS461" s="695"/>
      <c r="CT461" s="695"/>
      <c r="CU461" s="695"/>
      <c r="CV461" s="695"/>
      <c r="CW461" s="695"/>
      <c r="CX461" s="695"/>
      <c r="CY461" s="695"/>
      <c r="CZ461" s="695"/>
      <c r="DA461" s="695"/>
      <c r="DB461" s="695"/>
      <c r="DC461" s="695"/>
      <c r="DD461" s="695"/>
      <c r="DE461" s="695"/>
      <c r="DF461" s="695"/>
      <c r="DG461" s="695"/>
      <c r="DH461" s="695"/>
      <c r="DI461" s="695"/>
      <c r="DJ461" s="695"/>
      <c r="DK461" s="695"/>
      <c r="DL461" s="695"/>
      <c r="DM461" s="695"/>
      <c r="DN461" s="695"/>
      <c r="DO461" s="695"/>
      <c r="DP461" s="695"/>
      <c r="DQ461" s="695"/>
      <c r="DR461" s="695"/>
      <c r="DS461" s="695"/>
      <c r="DT461" s="695"/>
      <c r="DU461" s="695"/>
      <c r="DV461" s="695"/>
      <c r="DW461" s="695"/>
      <c r="DX461" s="695"/>
      <c r="DY461" s="695"/>
      <c r="DZ461" s="695"/>
      <c r="EA461" s="695"/>
      <c r="EB461" s="695"/>
      <c r="EC461" s="695"/>
      <c r="ED461" s="695"/>
      <c r="EE461" s="695"/>
      <c r="EF461" s="695"/>
      <c r="EG461" s="695"/>
      <c r="EH461" s="695"/>
      <c r="EI461" s="695"/>
      <c r="EJ461" s="695"/>
      <c r="EK461" s="695"/>
      <c r="EL461" s="695"/>
      <c r="EM461" s="695"/>
      <c r="EN461" s="695"/>
      <c r="EO461" s="695"/>
      <c r="EP461" s="695"/>
      <c r="EQ461" s="695"/>
      <c r="ER461" s="695"/>
      <c r="ES461" s="695"/>
      <c r="ET461" s="695"/>
      <c r="EU461" s="695"/>
      <c r="EV461" s="695"/>
      <c r="EW461" s="695"/>
      <c r="EX461" s="695"/>
      <c r="EY461" s="695"/>
      <c r="EZ461" s="695"/>
      <c r="FA461" s="695"/>
      <c r="FB461" s="695"/>
      <c r="FC461" s="695"/>
      <c r="FD461" s="695"/>
      <c r="FE461" s="695"/>
      <c r="FF461" s="695"/>
      <c r="FG461" s="695"/>
      <c r="FH461" s="695"/>
      <c r="FI461" s="695"/>
      <c r="FJ461" s="695"/>
      <c r="FK461" s="695"/>
      <c r="FL461" s="695"/>
      <c r="FM461" s="695"/>
      <c r="FN461" s="695"/>
      <c r="FO461" s="695"/>
      <c r="FP461" s="695"/>
      <c r="FQ461" s="695"/>
      <c r="FR461" s="695"/>
      <c r="FS461" s="695"/>
      <c r="FT461" s="695"/>
      <c r="FU461" s="695"/>
      <c r="FV461" s="695"/>
      <c r="FW461" s="695"/>
      <c r="FX461" s="695"/>
      <c r="FY461" s="695"/>
      <c r="FZ461" s="695"/>
      <c r="GA461" s="695"/>
      <c r="GB461" s="695"/>
      <c r="GC461" s="695"/>
      <c r="GD461" s="695"/>
      <c r="GE461" s="695"/>
      <c r="GF461" s="695"/>
      <c r="GG461" s="695"/>
      <c r="GH461" s="695"/>
      <c r="GI461" s="695"/>
      <c r="GJ461" s="695"/>
      <c r="GK461" s="695"/>
      <c r="GL461" s="695"/>
      <c r="GM461" s="695"/>
      <c r="GN461" s="695"/>
    </row>
    <row r="462" spans="1:196" s="35" customFormat="1" ht="14.4">
      <c r="A462" s="695"/>
      <c r="B462" s="695"/>
      <c r="C462" s="693"/>
      <c r="D462" s="693"/>
      <c r="E462" s="693"/>
      <c r="F462" s="699"/>
      <c r="G462" s="695"/>
      <c r="H462" s="695"/>
      <c r="I462" s="695"/>
      <c r="J462" s="695"/>
      <c r="S462" s="695"/>
      <c r="T462" s="695"/>
      <c r="U462" s="695"/>
      <c r="V462" s="695"/>
      <c r="W462" s="695"/>
      <c r="X462" s="695"/>
      <c r="Y462" s="695"/>
      <c r="Z462" s="695"/>
      <c r="AA462" s="695"/>
      <c r="AB462" s="695"/>
      <c r="AC462" s="695"/>
      <c r="AD462" s="695"/>
      <c r="AE462" s="695"/>
      <c r="AF462" s="695"/>
      <c r="AG462" s="695"/>
      <c r="AH462" s="695"/>
      <c r="AI462" s="695"/>
      <c r="AJ462" s="695"/>
      <c r="AK462" s="695"/>
      <c r="AL462" s="695"/>
      <c r="AM462" s="695"/>
      <c r="AN462" s="695"/>
      <c r="AO462" s="695"/>
      <c r="AP462" s="695"/>
      <c r="AQ462" s="695"/>
      <c r="AR462" s="695"/>
      <c r="AS462" s="695"/>
      <c r="AT462" s="695"/>
      <c r="AU462" s="695"/>
      <c r="AV462" s="695"/>
      <c r="AW462" s="695"/>
      <c r="AX462" s="695"/>
      <c r="AY462" s="695"/>
      <c r="AZ462" s="695"/>
      <c r="BA462" s="695"/>
      <c r="BB462" s="695"/>
      <c r="BC462" s="695"/>
      <c r="BD462" s="695"/>
      <c r="BE462" s="695"/>
      <c r="BF462" s="695"/>
      <c r="BG462" s="695"/>
      <c r="BH462" s="695"/>
      <c r="BI462" s="695"/>
      <c r="BJ462" s="695"/>
      <c r="BK462" s="695"/>
      <c r="BL462" s="695"/>
      <c r="BM462" s="695"/>
      <c r="BN462" s="695"/>
      <c r="BO462" s="695"/>
      <c r="BP462" s="695"/>
      <c r="BQ462" s="695"/>
      <c r="BR462" s="695"/>
      <c r="BS462" s="695"/>
      <c r="BT462" s="695"/>
      <c r="BU462" s="695"/>
      <c r="BV462" s="695"/>
      <c r="BW462" s="695"/>
      <c r="BX462" s="695"/>
      <c r="BY462" s="695"/>
      <c r="BZ462" s="695"/>
      <c r="CA462" s="695"/>
      <c r="CB462" s="695"/>
      <c r="CC462" s="695"/>
      <c r="CD462" s="695"/>
      <c r="CE462" s="695"/>
      <c r="CF462" s="695"/>
      <c r="CG462" s="695"/>
      <c r="CH462" s="695"/>
      <c r="CI462" s="695"/>
      <c r="CJ462" s="695"/>
      <c r="CK462" s="695"/>
      <c r="CL462" s="695"/>
      <c r="CM462" s="695"/>
      <c r="CN462" s="695"/>
      <c r="CO462" s="695"/>
      <c r="CP462" s="695"/>
      <c r="CQ462" s="695"/>
      <c r="CR462" s="695"/>
      <c r="CS462" s="695"/>
      <c r="CT462" s="695"/>
      <c r="CU462" s="695"/>
      <c r="CV462" s="695"/>
      <c r="CW462" s="695"/>
      <c r="CX462" s="695"/>
      <c r="CY462" s="695"/>
      <c r="CZ462" s="695"/>
      <c r="DA462" s="695"/>
      <c r="DB462" s="695"/>
      <c r="DC462" s="695"/>
      <c r="DD462" s="695"/>
      <c r="DE462" s="695"/>
      <c r="DF462" s="695"/>
      <c r="DG462" s="695"/>
      <c r="DH462" s="695"/>
      <c r="DI462" s="695"/>
      <c r="DJ462" s="695"/>
      <c r="DK462" s="695"/>
      <c r="DL462" s="695"/>
      <c r="DM462" s="695"/>
      <c r="DN462" s="695"/>
      <c r="DO462" s="695"/>
      <c r="DP462" s="695"/>
      <c r="DQ462" s="695"/>
      <c r="DR462" s="695"/>
      <c r="DS462" s="695"/>
      <c r="DT462" s="695"/>
      <c r="DU462" s="695"/>
      <c r="DV462" s="695"/>
      <c r="DW462" s="695"/>
      <c r="DX462" s="695"/>
      <c r="DY462" s="695"/>
      <c r="DZ462" s="695"/>
      <c r="EA462" s="695"/>
      <c r="EB462" s="695"/>
      <c r="EC462" s="695"/>
      <c r="ED462" s="695"/>
      <c r="EE462" s="695"/>
      <c r="EF462" s="695"/>
      <c r="EG462" s="695"/>
      <c r="EH462" s="695"/>
      <c r="EI462" s="695"/>
      <c r="EJ462" s="695"/>
      <c r="EK462" s="695"/>
      <c r="EL462" s="695"/>
      <c r="EM462" s="695"/>
      <c r="EN462" s="695"/>
      <c r="EO462" s="695"/>
      <c r="EP462" s="695"/>
      <c r="EQ462" s="695"/>
      <c r="ER462" s="695"/>
      <c r="ES462" s="695"/>
      <c r="ET462" s="695"/>
      <c r="EU462" s="695"/>
      <c r="EV462" s="695"/>
      <c r="EW462" s="695"/>
      <c r="EX462" s="695"/>
      <c r="EY462" s="695"/>
      <c r="EZ462" s="695"/>
      <c r="FA462" s="695"/>
      <c r="FB462" s="695"/>
      <c r="FC462" s="695"/>
      <c r="FD462" s="695"/>
      <c r="FE462" s="695"/>
      <c r="FF462" s="695"/>
      <c r="FG462" s="695"/>
      <c r="FH462" s="695"/>
      <c r="FI462" s="695"/>
      <c r="FJ462" s="695"/>
      <c r="FK462" s="695"/>
      <c r="FL462" s="695"/>
      <c r="FM462" s="695"/>
      <c r="FN462" s="695"/>
      <c r="FO462" s="695"/>
      <c r="FP462" s="695"/>
      <c r="FQ462" s="695"/>
      <c r="FR462" s="695"/>
      <c r="FS462" s="695"/>
      <c r="FT462" s="695"/>
      <c r="FU462" s="695"/>
      <c r="FV462" s="695"/>
      <c r="FW462" s="695"/>
      <c r="FX462" s="695"/>
      <c r="FY462" s="695"/>
      <c r="FZ462" s="695"/>
      <c r="GA462" s="695"/>
      <c r="GB462" s="695"/>
      <c r="GC462" s="695"/>
      <c r="GD462" s="695"/>
      <c r="GE462" s="695"/>
      <c r="GF462" s="695"/>
      <c r="GG462" s="695"/>
      <c r="GH462" s="695"/>
      <c r="GI462" s="695"/>
      <c r="GJ462" s="695"/>
      <c r="GK462" s="695"/>
      <c r="GL462" s="695"/>
      <c r="GM462" s="695"/>
      <c r="GN462" s="695"/>
    </row>
    <row r="463" spans="1:196" s="35" customFormat="1" ht="14.4">
      <c r="A463" s="695"/>
      <c r="B463" s="695"/>
      <c r="C463" s="693"/>
      <c r="D463" s="693"/>
      <c r="E463" s="693"/>
      <c r="F463" s="699"/>
      <c r="G463" s="695"/>
      <c r="H463" s="695"/>
      <c r="I463" s="695"/>
      <c r="J463" s="695"/>
      <c r="S463" s="695"/>
      <c r="T463" s="695"/>
      <c r="U463" s="695"/>
      <c r="V463" s="695"/>
      <c r="W463" s="695"/>
      <c r="X463" s="695"/>
      <c r="Y463" s="695"/>
      <c r="Z463" s="695"/>
      <c r="AA463" s="695"/>
      <c r="AB463" s="695"/>
      <c r="AC463" s="695"/>
      <c r="AD463" s="695"/>
      <c r="AE463" s="695"/>
      <c r="AF463" s="695"/>
      <c r="AG463" s="695"/>
      <c r="AH463" s="695"/>
      <c r="AI463" s="695"/>
      <c r="AJ463" s="695"/>
      <c r="AK463" s="695"/>
      <c r="AL463" s="695"/>
      <c r="AM463" s="695"/>
      <c r="AN463" s="695"/>
      <c r="AO463" s="695"/>
      <c r="AP463" s="695"/>
      <c r="AQ463" s="695"/>
      <c r="AR463" s="695"/>
      <c r="AS463" s="695"/>
      <c r="AT463" s="695"/>
      <c r="AU463" s="695"/>
      <c r="AV463" s="695"/>
      <c r="AW463" s="695"/>
      <c r="AX463" s="695"/>
      <c r="AY463" s="695"/>
      <c r="AZ463" s="695"/>
      <c r="BA463" s="695"/>
      <c r="BB463" s="695"/>
      <c r="BC463" s="695"/>
      <c r="BD463" s="695"/>
      <c r="BE463" s="695"/>
      <c r="BF463" s="695"/>
      <c r="BG463" s="695"/>
      <c r="BH463" s="695"/>
      <c r="BI463" s="695"/>
      <c r="BJ463" s="695"/>
      <c r="BK463" s="695"/>
      <c r="BL463" s="695"/>
      <c r="BM463" s="695"/>
      <c r="BN463" s="695"/>
      <c r="BO463" s="695"/>
      <c r="BP463" s="695"/>
      <c r="BQ463" s="695"/>
      <c r="BR463" s="695"/>
      <c r="BS463" s="695"/>
      <c r="BT463" s="695"/>
      <c r="BU463" s="695"/>
      <c r="BV463" s="695"/>
      <c r="BW463" s="695"/>
      <c r="BX463" s="695"/>
      <c r="BY463" s="695"/>
      <c r="BZ463" s="695"/>
      <c r="CA463" s="695"/>
      <c r="CB463" s="695"/>
      <c r="CC463" s="695"/>
      <c r="CD463" s="695"/>
      <c r="CE463" s="695"/>
      <c r="CF463" s="695"/>
      <c r="CG463" s="695"/>
      <c r="CH463" s="695"/>
      <c r="CI463" s="695"/>
      <c r="CJ463" s="695"/>
      <c r="CK463" s="695"/>
      <c r="CL463" s="695"/>
      <c r="CM463" s="695"/>
      <c r="CN463" s="695"/>
      <c r="CO463" s="695"/>
      <c r="CP463" s="695"/>
      <c r="CQ463" s="695"/>
      <c r="CR463" s="695"/>
      <c r="CS463" s="695"/>
      <c r="CT463" s="695"/>
      <c r="CU463" s="695"/>
      <c r="CV463" s="695"/>
      <c r="CW463" s="695"/>
      <c r="CX463" s="695"/>
      <c r="CY463" s="695"/>
      <c r="CZ463" s="695"/>
      <c r="DA463" s="695"/>
      <c r="DB463" s="695"/>
      <c r="DC463" s="695"/>
      <c r="DD463" s="695"/>
      <c r="DE463" s="695"/>
      <c r="DF463" s="695"/>
      <c r="DG463" s="695"/>
      <c r="DH463" s="695"/>
      <c r="DI463" s="695"/>
      <c r="DJ463" s="695"/>
      <c r="DK463" s="695"/>
      <c r="DL463" s="695"/>
      <c r="DM463" s="695"/>
      <c r="DN463" s="695"/>
      <c r="DO463" s="695"/>
      <c r="DP463" s="695"/>
      <c r="DQ463" s="695"/>
      <c r="DR463" s="695"/>
      <c r="DS463" s="695"/>
      <c r="DT463" s="695"/>
      <c r="DU463" s="695"/>
      <c r="DV463" s="695"/>
      <c r="DW463" s="695"/>
      <c r="DX463" s="695"/>
      <c r="DY463" s="695"/>
      <c r="DZ463" s="695"/>
      <c r="EA463" s="695"/>
      <c r="EB463" s="695"/>
      <c r="EC463" s="695"/>
      <c r="ED463" s="695"/>
      <c r="EE463" s="695"/>
      <c r="EF463" s="695"/>
      <c r="EG463" s="695"/>
      <c r="EH463" s="695"/>
      <c r="EI463" s="695"/>
      <c r="EJ463" s="695"/>
      <c r="EK463" s="695"/>
      <c r="EL463" s="695"/>
      <c r="EM463" s="695"/>
      <c r="EN463" s="695"/>
      <c r="EO463" s="695"/>
      <c r="EP463" s="695"/>
      <c r="EQ463" s="695"/>
      <c r="ER463" s="695"/>
      <c r="ES463" s="695"/>
      <c r="ET463" s="695"/>
      <c r="EU463" s="695"/>
      <c r="EV463" s="695"/>
      <c r="EW463" s="695"/>
      <c r="EX463" s="695"/>
      <c r="EY463" s="695"/>
      <c r="EZ463" s="695"/>
      <c r="FA463" s="695"/>
      <c r="FB463" s="695"/>
      <c r="FC463" s="695"/>
      <c r="FD463" s="695"/>
      <c r="FE463" s="695"/>
      <c r="FF463" s="695"/>
      <c r="FG463" s="695"/>
      <c r="FH463" s="695"/>
      <c r="FI463" s="695"/>
      <c r="FJ463" s="695"/>
      <c r="FK463" s="695"/>
      <c r="FL463" s="695"/>
      <c r="FM463" s="695"/>
      <c r="FN463" s="695"/>
      <c r="FO463" s="695"/>
      <c r="FP463" s="695"/>
      <c r="FQ463" s="695"/>
      <c r="FR463" s="695"/>
      <c r="FS463" s="695"/>
      <c r="FT463" s="695"/>
      <c r="FU463" s="695"/>
      <c r="FV463" s="695"/>
      <c r="FW463" s="695"/>
      <c r="FX463" s="695"/>
      <c r="FY463" s="695"/>
      <c r="FZ463" s="695"/>
      <c r="GA463" s="695"/>
      <c r="GB463" s="695"/>
      <c r="GC463" s="695"/>
      <c r="GD463" s="695"/>
      <c r="GE463" s="695"/>
      <c r="GF463" s="695"/>
      <c r="GG463" s="695"/>
      <c r="GH463" s="695"/>
      <c r="GI463" s="695"/>
      <c r="GJ463" s="695"/>
      <c r="GK463" s="695"/>
      <c r="GL463" s="695"/>
      <c r="GM463" s="695"/>
      <c r="GN463" s="695"/>
    </row>
    <row r="464" spans="1:196" s="35" customFormat="1" ht="14.4">
      <c r="A464" s="695"/>
      <c r="B464" s="695"/>
      <c r="C464" s="693"/>
      <c r="D464" s="693"/>
      <c r="E464" s="693"/>
      <c r="F464" s="699"/>
      <c r="G464" s="695"/>
      <c r="H464" s="695"/>
      <c r="I464" s="695"/>
      <c r="J464" s="695"/>
      <c r="S464" s="695"/>
      <c r="T464" s="695"/>
      <c r="U464" s="695"/>
      <c r="V464" s="695"/>
      <c r="W464" s="695"/>
      <c r="X464" s="695"/>
      <c r="Y464" s="695"/>
      <c r="Z464" s="695"/>
      <c r="AA464" s="695"/>
      <c r="AB464" s="695"/>
      <c r="AC464" s="695"/>
      <c r="AD464" s="695"/>
      <c r="AE464" s="695"/>
      <c r="AF464" s="695"/>
      <c r="AG464" s="695"/>
      <c r="AH464" s="695"/>
      <c r="AI464" s="695"/>
      <c r="AJ464" s="695"/>
      <c r="AK464" s="695"/>
      <c r="AL464" s="695"/>
      <c r="AM464" s="695"/>
      <c r="AN464" s="695"/>
      <c r="AO464" s="695"/>
      <c r="AP464" s="695"/>
      <c r="AQ464" s="695"/>
      <c r="AR464" s="695"/>
      <c r="AS464" s="695"/>
      <c r="AT464" s="695"/>
      <c r="AU464" s="695"/>
      <c r="AV464" s="695"/>
      <c r="AW464" s="695"/>
      <c r="AX464" s="695"/>
      <c r="AY464" s="695"/>
      <c r="AZ464" s="695"/>
      <c r="BA464" s="695"/>
      <c r="BB464" s="695"/>
      <c r="BC464" s="695"/>
      <c r="BD464" s="695"/>
      <c r="BE464" s="695"/>
      <c r="BF464" s="695"/>
      <c r="BG464" s="695"/>
      <c r="BH464" s="695"/>
      <c r="BI464" s="695"/>
      <c r="BJ464" s="695"/>
      <c r="BK464" s="695"/>
      <c r="BL464" s="695"/>
      <c r="BM464" s="695"/>
      <c r="BN464" s="695"/>
      <c r="BO464" s="695"/>
      <c r="BP464" s="695"/>
      <c r="BQ464" s="695"/>
      <c r="BR464" s="695"/>
      <c r="BS464" s="695"/>
      <c r="BT464" s="695"/>
      <c r="BU464" s="695"/>
      <c r="BV464" s="695"/>
      <c r="BW464" s="695"/>
      <c r="BX464" s="695"/>
      <c r="BY464" s="695"/>
      <c r="BZ464" s="695"/>
      <c r="CA464" s="695"/>
      <c r="CB464" s="695"/>
      <c r="CC464" s="695"/>
      <c r="CD464" s="695"/>
      <c r="CE464" s="695"/>
      <c r="CF464" s="695"/>
      <c r="CG464" s="695"/>
      <c r="CH464" s="695"/>
      <c r="CI464" s="695"/>
      <c r="CJ464" s="695"/>
      <c r="CK464" s="695"/>
      <c r="CL464" s="695"/>
      <c r="CM464" s="695"/>
      <c r="CN464" s="695"/>
      <c r="CO464" s="695"/>
      <c r="CP464" s="695"/>
      <c r="CQ464" s="695"/>
      <c r="CR464" s="695"/>
      <c r="CS464" s="695"/>
      <c r="CT464" s="695"/>
      <c r="CU464" s="695"/>
      <c r="CV464" s="695"/>
      <c r="CW464" s="695"/>
      <c r="CX464" s="695"/>
      <c r="CY464" s="695"/>
      <c r="CZ464" s="695"/>
      <c r="DA464" s="695"/>
      <c r="DB464" s="695"/>
      <c r="DC464" s="695"/>
      <c r="DD464" s="695"/>
      <c r="DE464" s="695"/>
      <c r="DF464" s="695"/>
      <c r="DG464" s="695"/>
      <c r="DH464" s="695"/>
      <c r="DI464" s="695"/>
      <c r="DJ464" s="695"/>
      <c r="DK464" s="695"/>
      <c r="DL464" s="695"/>
      <c r="DM464" s="695"/>
      <c r="DN464" s="695"/>
      <c r="DO464" s="695"/>
      <c r="DP464" s="695"/>
      <c r="DQ464" s="695"/>
      <c r="DR464" s="695"/>
      <c r="DS464" s="695"/>
      <c r="DT464" s="695"/>
      <c r="DU464" s="695"/>
      <c r="DV464" s="695"/>
      <c r="DW464" s="695"/>
      <c r="DX464" s="695"/>
      <c r="DY464" s="695"/>
      <c r="DZ464" s="695"/>
      <c r="EA464" s="695"/>
      <c r="EB464" s="695"/>
      <c r="EC464" s="695"/>
      <c r="ED464" s="695"/>
      <c r="EE464" s="695"/>
      <c r="EF464" s="695"/>
      <c r="EG464" s="695"/>
      <c r="EH464" s="695"/>
      <c r="EI464" s="695"/>
      <c r="EJ464" s="695"/>
      <c r="EK464" s="695"/>
      <c r="EL464" s="695"/>
      <c r="EM464" s="695"/>
      <c r="EN464" s="695"/>
      <c r="EO464" s="695"/>
      <c r="EP464" s="695"/>
      <c r="EQ464" s="695"/>
      <c r="ER464" s="695"/>
      <c r="ES464" s="695"/>
      <c r="ET464" s="695"/>
      <c r="EU464" s="695"/>
      <c r="EV464" s="695"/>
      <c r="EW464" s="695"/>
      <c r="EX464" s="695"/>
      <c r="EY464" s="695"/>
      <c r="EZ464" s="695"/>
      <c r="FA464" s="695"/>
      <c r="FB464" s="695"/>
      <c r="FC464" s="695"/>
      <c r="FD464" s="695"/>
      <c r="FE464" s="695"/>
      <c r="FF464" s="695"/>
      <c r="FG464" s="695"/>
      <c r="FH464" s="695"/>
      <c r="FI464" s="695"/>
      <c r="FJ464" s="695"/>
      <c r="FK464" s="695"/>
      <c r="FL464" s="695"/>
      <c r="FM464" s="695"/>
      <c r="FN464" s="695"/>
      <c r="FO464" s="695"/>
      <c r="FP464" s="695"/>
      <c r="FQ464" s="695"/>
      <c r="FR464" s="695"/>
      <c r="FS464" s="695"/>
      <c r="FT464" s="695"/>
      <c r="FU464" s="695"/>
      <c r="FV464" s="695"/>
      <c r="FW464" s="695"/>
      <c r="FX464" s="695"/>
      <c r="FY464" s="695"/>
      <c r="FZ464" s="695"/>
      <c r="GA464" s="695"/>
      <c r="GB464" s="695"/>
      <c r="GC464" s="695"/>
      <c r="GD464" s="695"/>
      <c r="GE464" s="695"/>
      <c r="GF464" s="695"/>
      <c r="GG464" s="695"/>
      <c r="GH464" s="695"/>
      <c r="GI464" s="695"/>
      <c r="GJ464" s="695"/>
      <c r="GK464" s="695"/>
      <c r="GL464" s="695"/>
      <c r="GM464" s="695"/>
      <c r="GN464" s="695"/>
    </row>
    <row r="465" spans="1:196" s="35" customFormat="1" ht="14.4">
      <c r="A465" s="695"/>
      <c r="B465" s="695"/>
      <c r="C465" s="693"/>
      <c r="D465" s="693"/>
      <c r="E465" s="693"/>
      <c r="F465" s="699"/>
      <c r="G465" s="695"/>
      <c r="H465" s="695"/>
      <c r="I465" s="695"/>
      <c r="J465" s="695"/>
      <c r="S465" s="695"/>
      <c r="T465" s="695"/>
      <c r="U465" s="695"/>
      <c r="V465" s="695"/>
      <c r="W465" s="695"/>
      <c r="X465" s="695"/>
      <c r="Y465" s="695"/>
      <c r="Z465" s="695"/>
      <c r="AA465" s="695"/>
      <c r="AB465" s="695"/>
      <c r="AC465" s="695"/>
      <c r="AD465" s="695"/>
      <c r="AE465" s="695"/>
      <c r="AF465" s="695"/>
      <c r="AG465" s="695"/>
      <c r="AH465" s="695"/>
      <c r="AI465" s="695"/>
      <c r="AJ465" s="695"/>
      <c r="AK465" s="695"/>
      <c r="AL465" s="695"/>
      <c r="AM465" s="695"/>
      <c r="AN465" s="695"/>
      <c r="AO465" s="695"/>
      <c r="AP465" s="695"/>
      <c r="AQ465" s="695"/>
      <c r="AR465" s="695"/>
      <c r="AS465" s="695"/>
      <c r="AT465" s="695"/>
      <c r="AU465" s="695"/>
      <c r="AV465" s="695"/>
      <c r="AW465" s="695"/>
      <c r="AX465" s="695"/>
      <c r="AY465" s="695"/>
      <c r="AZ465" s="695"/>
      <c r="BA465" s="695"/>
      <c r="BB465" s="695"/>
      <c r="BC465" s="695"/>
      <c r="BD465" s="695"/>
      <c r="BE465" s="695"/>
      <c r="BF465" s="695"/>
      <c r="BG465" s="695"/>
      <c r="BH465" s="695"/>
      <c r="BI465" s="695"/>
      <c r="BJ465" s="695"/>
      <c r="BK465" s="695"/>
      <c r="BL465" s="695"/>
      <c r="BM465" s="695"/>
      <c r="BN465" s="695"/>
      <c r="BO465" s="695"/>
      <c r="BP465" s="695"/>
      <c r="BQ465" s="695"/>
      <c r="BR465" s="695"/>
      <c r="BS465" s="695"/>
      <c r="BT465" s="695"/>
      <c r="BU465" s="695"/>
      <c r="BV465" s="695"/>
      <c r="BW465" s="695"/>
      <c r="BX465" s="695"/>
      <c r="BY465" s="695"/>
      <c r="BZ465" s="695"/>
      <c r="CA465" s="695"/>
      <c r="CB465" s="695"/>
      <c r="CC465" s="695"/>
      <c r="CD465" s="695"/>
      <c r="CE465" s="695"/>
      <c r="CF465" s="695"/>
      <c r="CG465" s="695"/>
      <c r="CH465" s="695"/>
      <c r="CI465" s="695"/>
      <c r="CJ465" s="695"/>
      <c r="CK465" s="695"/>
      <c r="CL465" s="695"/>
      <c r="CM465" s="695"/>
      <c r="CN465" s="695"/>
      <c r="CO465" s="695"/>
      <c r="CP465" s="695"/>
      <c r="CQ465" s="695"/>
      <c r="CR465" s="695"/>
      <c r="CS465" s="695"/>
      <c r="CT465" s="695"/>
      <c r="CU465" s="695"/>
      <c r="CV465" s="695"/>
      <c r="CW465" s="695"/>
      <c r="CX465" s="695"/>
      <c r="CY465" s="695"/>
      <c r="CZ465" s="695"/>
      <c r="DA465" s="695"/>
      <c r="DB465" s="695"/>
      <c r="DC465" s="695"/>
      <c r="DD465" s="695"/>
      <c r="DE465" s="695"/>
      <c r="DF465" s="695"/>
      <c r="DG465" s="695"/>
      <c r="DH465" s="695"/>
      <c r="DI465" s="695"/>
      <c r="DJ465" s="695"/>
      <c r="DK465" s="695"/>
      <c r="DL465" s="695"/>
      <c r="DM465" s="695"/>
      <c r="DN465" s="695"/>
      <c r="DO465" s="695"/>
      <c r="DP465" s="695"/>
      <c r="DQ465" s="695"/>
      <c r="DR465" s="695"/>
      <c r="DS465" s="695"/>
      <c r="DT465" s="695"/>
      <c r="DU465" s="695"/>
      <c r="DV465" s="695"/>
      <c r="DW465" s="695"/>
      <c r="DX465" s="695"/>
      <c r="DY465" s="695"/>
      <c r="DZ465" s="695"/>
      <c r="EA465" s="695"/>
      <c r="EB465" s="695"/>
      <c r="EC465" s="695"/>
      <c r="ED465" s="695"/>
      <c r="EE465" s="695"/>
      <c r="EF465" s="695"/>
      <c r="EG465" s="695"/>
      <c r="EH465" s="695"/>
      <c r="EI465" s="695"/>
      <c r="EJ465" s="695"/>
      <c r="EK465" s="695"/>
      <c r="EL465" s="695"/>
      <c r="EM465" s="695"/>
      <c r="EN465" s="695"/>
      <c r="EO465" s="695"/>
      <c r="EP465" s="695"/>
      <c r="EQ465" s="695"/>
      <c r="ER465" s="695"/>
      <c r="ES465" s="695"/>
      <c r="ET465" s="695"/>
      <c r="EU465" s="695"/>
      <c r="EV465" s="695"/>
      <c r="EW465" s="695"/>
      <c r="EX465" s="695"/>
      <c r="EY465" s="695"/>
      <c r="EZ465" s="695"/>
      <c r="FA465" s="695"/>
      <c r="FB465" s="695"/>
      <c r="FC465" s="695"/>
      <c r="FD465" s="695"/>
      <c r="FE465" s="695"/>
      <c r="FF465" s="695"/>
      <c r="FG465" s="695"/>
      <c r="FH465" s="695"/>
      <c r="FI465" s="695"/>
      <c r="FJ465" s="695"/>
      <c r="FK465" s="695"/>
      <c r="FL465" s="695"/>
      <c r="FM465" s="695"/>
      <c r="FN465" s="695"/>
      <c r="FO465" s="695"/>
      <c r="FP465" s="695"/>
      <c r="FQ465" s="695"/>
      <c r="FR465" s="695"/>
      <c r="FS465" s="695"/>
      <c r="FT465" s="695"/>
      <c r="FU465" s="695"/>
      <c r="FV465" s="695"/>
      <c r="FW465" s="695"/>
      <c r="FX465" s="695"/>
      <c r="FY465" s="695"/>
      <c r="FZ465" s="695"/>
      <c r="GA465" s="695"/>
      <c r="GB465" s="695"/>
      <c r="GC465" s="695"/>
      <c r="GD465" s="695"/>
      <c r="GE465" s="695"/>
      <c r="GF465" s="695"/>
      <c r="GG465" s="695"/>
      <c r="GH465" s="695"/>
      <c r="GI465" s="695"/>
      <c r="GJ465" s="695"/>
      <c r="GK465" s="695"/>
      <c r="GL465" s="695"/>
      <c r="GM465" s="695"/>
      <c r="GN465" s="695"/>
    </row>
    <row r="466" spans="1:196" s="35" customFormat="1" ht="14.4">
      <c r="A466" s="695"/>
      <c r="B466" s="695"/>
      <c r="C466" s="693"/>
      <c r="D466" s="693"/>
      <c r="E466" s="693"/>
      <c r="F466" s="699"/>
      <c r="G466" s="695"/>
      <c r="H466" s="695"/>
      <c r="I466" s="695"/>
      <c r="J466" s="695"/>
      <c r="S466" s="695"/>
      <c r="T466" s="695"/>
      <c r="U466" s="695"/>
      <c r="V466" s="695"/>
      <c r="W466" s="695"/>
      <c r="X466" s="695"/>
      <c r="Y466" s="695"/>
      <c r="Z466" s="695"/>
      <c r="AA466" s="695"/>
      <c r="AB466" s="695"/>
      <c r="AC466" s="695"/>
      <c r="AD466" s="695"/>
      <c r="AE466" s="695"/>
      <c r="AF466" s="695"/>
      <c r="AG466" s="695"/>
      <c r="AH466" s="695"/>
      <c r="AI466" s="695"/>
      <c r="AJ466" s="695"/>
      <c r="AK466" s="695"/>
      <c r="AL466" s="695"/>
      <c r="AM466" s="695"/>
      <c r="AN466" s="695"/>
      <c r="AO466" s="695"/>
      <c r="AP466" s="695"/>
      <c r="AQ466" s="695"/>
      <c r="AR466" s="695"/>
      <c r="AS466" s="695"/>
      <c r="AT466" s="695"/>
      <c r="AU466" s="695"/>
      <c r="AV466" s="695"/>
      <c r="AW466" s="695"/>
      <c r="AX466" s="695"/>
      <c r="AY466" s="695"/>
      <c r="AZ466" s="695"/>
      <c r="BA466" s="695"/>
      <c r="BB466" s="695"/>
      <c r="BC466" s="695"/>
      <c r="BD466" s="695"/>
      <c r="BE466" s="695"/>
      <c r="BF466" s="695"/>
      <c r="BG466" s="695"/>
      <c r="BH466" s="695"/>
      <c r="BI466" s="695"/>
      <c r="BJ466" s="695"/>
      <c r="BK466" s="695"/>
      <c r="BL466" s="695"/>
      <c r="BM466" s="695"/>
      <c r="BN466" s="695"/>
      <c r="BO466" s="695"/>
      <c r="BP466" s="695"/>
      <c r="BQ466" s="695"/>
      <c r="BR466" s="695"/>
      <c r="BS466" s="695"/>
      <c r="BT466" s="695"/>
      <c r="BU466" s="695"/>
      <c r="BV466" s="695"/>
      <c r="BW466" s="695"/>
      <c r="BX466" s="695"/>
      <c r="BY466" s="695"/>
      <c r="BZ466" s="695"/>
      <c r="CA466" s="695"/>
      <c r="CB466" s="695"/>
      <c r="CC466" s="695"/>
      <c r="CD466" s="695"/>
      <c r="CE466" s="695"/>
      <c r="CF466" s="695"/>
      <c r="CG466" s="695"/>
      <c r="CH466" s="695"/>
      <c r="CI466" s="695"/>
      <c r="CJ466" s="695"/>
      <c r="CK466" s="695"/>
      <c r="CL466" s="695"/>
      <c r="CM466" s="695"/>
      <c r="CN466" s="695"/>
      <c r="CO466" s="695"/>
      <c r="CP466" s="695"/>
      <c r="CQ466" s="695"/>
      <c r="CR466" s="695"/>
      <c r="CS466" s="695"/>
      <c r="CT466" s="695"/>
      <c r="CU466" s="695"/>
      <c r="CV466" s="695"/>
      <c r="CW466" s="695"/>
      <c r="CX466" s="695"/>
      <c r="CY466" s="695"/>
      <c r="CZ466" s="695"/>
      <c r="DA466" s="695"/>
      <c r="DB466" s="695"/>
      <c r="DC466" s="695"/>
      <c r="DD466" s="695"/>
      <c r="DE466" s="695"/>
      <c r="DF466" s="695"/>
      <c r="DG466" s="695"/>
      <c r="DH466" s="695"/>
      <c r="DI466" s="695"/>
      <c r="DJ466" s="695"/>
      <c r="DK466" s="695"/>
      <c r="DL466" s="695"/>
      <c r="DM466" s="695"/>
      <c r="DN466" s="695"/>
      <c r="DO466" s="695"/>
      <c r="DP466" s="695"/>
      <c r="DQ466" s="695"/>
      <c r="DR466" s="695"/>
      <c r="DS466" s="695"/>
      <c r="DT466" s="695"/>
      <c r="DU466" s="695"/>
      <c r="DV466" s="695"/>
      <c r="DW466" s="695"/>
      <c r="DX466" s="695"/>
      <c r="DY466" s="695"/>
      <c r="DZ466" s="695"/>
      <c r="EA466" s="695"/>
      <c r="EB466" s="695"/>
      <c r="EC466" s="695"/>
      <c r="ED466" s="695"/>
      <c r="EE466" s="695"/>
      <c r="EF466" s="695"/>
      <c r="EG466" s="695"/>
      <c r="EH466" s="695"/>
      <c r="EI466" s="695"/>
      <c r="EJ466" s="695"/>
      <c r="EK466" s="695"/>
      <c r="EL466" s="695"/>
      <c r="EM466" s="695"/>
      <c r="EN466" s="695"/>
      <c r="EO466" s="695"/>
      <c r="EP466" s="695"/>
      <c r="EQ466" s="695"/>
      <c r="ER466" s="695"/>
      <c r="ES466" s="695"/>
      <c r="ET466" s="695"/>
      <c r="EU466" s="695"/>
      <c r="EV466" s="695"/>
      <c r="EW466" s="695"/>
      <c r="EX466" s="695"/>
      <c r="EY466" s="695"/>
      <c r="EZ466" s="695"/>
      <c r="FA466" s="695"/>
      <c r="FB466" s="695"/>
      <c r="FC466" s="695"/>
      <c r="FD466" s="695"/>
      <c r="FE466" s="695"/>
      <c r="FF466" s="695"/>
      <c r="FG466" s="695"/>
      <c r="FH466" s="695"/>
      <c r="FI466" s="695"/>
      <c r="FJ466" s="695"/>
      <c r="FK466" s="695"/>
      <c r="FL466" s="695"/>
      <c r="FM466" s="695"/>
      <c r="FN466" s="695"/>
      <c r="FO466" s="695"/>
      <c r="FP466" s="695"/>
      <c r="FQ466" s="695"/>
      <c r="FR466" s="695"/>
      <c r="FS466" s="695"/>
      <c r="FT466" s="695"/>
      <c r="FU466" s="695"/>
      <c r="FV466" s="695"/>
      <c r="FW466" s="695"/>
      <c r="FX466" s="695"/>
      <c r="FY466" s="695"/>
      <c r="FZ466" s="695"/>
      <c r="GA466" s="695"/>
      <c r="GB466" s="695"/>
      <c r="GC466" s="695"/>
      <c r="GD466" s="695"/>
      <c r="GE466" s="695"/>
      <c r="GF466" s="695"/>
      <c r="GG466" s="695"/>
      <c r="GH466" s="695"/>
      <c r="GI466" s="695"/>
      <c r="GJ466" s="695"/>
      <c r="GK466" s="695"/>
      <c r="GL466" s="695"/>
      <c r="GM466" s="695"/>
      <c r="GN466" s="695"/>
    </row>
    <row r="467" spans="1:196" s="35" customFormat="1" ht="14.4">
      <c r="A467" s="695"/>
      <c r="B467" s="695"/>
      <c r="C467" s="693"/>
      <c r="D467" s="693"/>
      <c r="E467" s="693"/>
      <c r="F467" s="699"/>
      <c r="G467" s="695"/>
      <c r="H467" s="695"/>
      <c r="I467" s="695"/>
      <c r="J467" s="695"/>
      <c r="S467" s="695"/>
      <c r="T467" s="695"/>
      <c r="U467" s="695"/>
      <c r="V467" s="695"/>
      <c r="W467" s="695"/>
      <c r="X467" s="695"/>
      <c r="Y467" s="695"/>
      <c r="Z467" s="695"/>
      <c r="AA467" s="695"/>
      <c r="AB467" s="695"/>
      <c r="AC467" s="695"/>
      <c r="AD467" s="695"/>
      <c r="AE467" s="695"/>
      <c r="AF467" s="695"/>
      <c r="AG467" s="695"/>
      <c r="AH467" s="695"/>
      <c r="AI467" s="695"/>
      <c r="AJ467" s="695"/>
      <c r="AK467" s="695"/>
      <c r="AL467" s="695"/>
      <c r="AM467" s="695"/>
      <c r="AN467" s="695"/>
      <c r="AO467" s="695"/>
      <c r="AP467" s="695"/>
      <c r="AQ467" s="695"/>
      <c r="AR467" s="695"/>
      <c r="AS467" s="695"/>
      <c r="AT467" s="695"/>
      <c r="AU467" s="695"/>
      <c r="AV467" s="695"/>
      <c r="AW467" s="695"/>
      <c r="AX467" s="695"/>
      <c r="AY467" s="695"/>
      <c r="AZ467" s="695"/>
      <c r="BA467" s="695"/>
      <c r="BB467" s="695"/>
      <c r="BC467" s="695"/>
      <c r="BD467" s="695"/>
      <c r="BE467" s="695"/>
      <c r="BF467" s="695"/>
      <c r="BG467" s="695"/>
      <c r="BH467" s="695"/>
      <c r="BI467" s="695"/>
      <c r="BJ467" s="695"/>
      <c r="BK467" s="695"/>
      <c r="BL467" s="695"/>
      <c r="BM467" s="695"/>
      <c r="BN467" s="695"/>
      <c r="BO467" s="695"/>
      <c r="BP467" s="695"/>
      <c r="BQ467" s="695"/>
      <c r="BR467" s="695"/>
      <c r="BS467" s="695"/>
      <c r="BT467" s="695"/>
      <c r="BU467" s="695"/>
      <c r="BV467" s="695"/>
      <c r="BW467" s="695"/>
      <c r="BX467" s="695"/>
      <c r="BY467" s="695"/>
      <c r="BZ467" s="695"/>
      <c r="CA467" s="695"/>
      <c r="CB467" s="695"/>
      <c r="CC467" s="695"/>
      <c r="CD467" s="695"/>
      <c r="CE467" s="695"/>
      <c r="CF467" s="695"/>
      <c r="CG467" s="695"/>
      <c r="CH467" s="695"/>
      <c r="CI467" s="695"/>
      <c r="CJ467" s="695"/>
      <c r="CK467" s="695"/>
      <c r="CL467" s="695"/>
      <c r="CM467" s="695"/>
      <c r="CN467" s="695"/>
      <c r="CO467" s="695"/>
      <c r="CP467" s="695"/>
      <c r="CQ467" s="695"/>
      <c r="CR467" s="695"/>
      <c r="CS467" s="695"/>
      <c r="CT467" s="695"/>
      <c r="CU467" s="695"/>
      <c r="CV467" s="695"/>
      <c r="CW467" s="695"/>
      <c r="CX467" s="695"/>
      <c r="CY467" s="695"/>
      <c r="CZ467" s="695"/>
      <c r="DA467" s="695"/>
      <c r="DB467" s="695"/>
      <c r="DC467" s="695"/>
      <c r="DD467" s="695"/>
      <c r="DE467" s="695"/>
      <c r="DF467" s="695"/>
      <c r="DG467" s="695"/>
      <c r="DH467" s="695"/>
      <c r="DI467" s="695"/>
      <c r="DJ467" s="695"/>
      <c r="DK467" s="695"/>
      <c r="DL467" s="695"/>
      <c r="DM467" s="695"/>
      <c r="DN467" s="695"/>
      <c r="DO467" s="695"/>
      <c r="DP467" s="695"/>
      <c r="DQ467" s="695"/>
      <c r="DR467" s="695"/>
      <c r="DS467" s="695"/>
      <c r="DT467" s="695"/>
      <c r="DU467" s="695"/>
      <c r="DV467" s="695"/>
      <c r="DW467" s="695"/>
      <c r="DX467" s="695"/>
      <c r="DY467" s="695"/>
      <c r="DZ467" s="695"/>
      <c r="EA467" s="695"/>
      <c r="EB467" s="695"/>
      <c r="EC467" s="695"/>
      <c r="ED467" s="695"/>
      <c r="EE467" s="695"/>
      <c r="EF467" s="695"/>
      <c r="EG467" s="695"/>
      <c r="EH467" s="695"/>
      <c r="EI467" s="695"/>
      <c r="EJ467" s="695"/>
      <c r="EK467" s="695"/>
      <c r="EL467" s="695"/>
      <c r="EM467" s="695"/>
      <c r="EN467" s="695"/>
      <c r="EO467" s="695"/>
      <c r="EP467" s="695"/>
      <c r="EQ467" s="695"/>
      <c r="ER467" s="695"/>
      <c r="ES467" s="695"/>
      <c r="ET467" s="695"/>
      <c r="EU467" s="695"/>
      <c r="EV467" s="695"/>
      <c r="EW467" s="695"/>
      <c r="EX467" s="695"/>
      <c r="EY467" s="695"/>
      <c r="EZ467" s="695"/>
      <c r="FA467" s="695"/>
      <c r="FB467" s="695"/>
      <c r="FC467" s="695"/>
      <c r="FD467" s="695"/>
      <c r="FE467" s="695"/>
      <c r="FF467" s="695"/>
      <c r="FG467" s="695"/>
      <c r="FH467" s="695"/>
      <c r="FI467" s="695"/>
      <c r="FJ467" s="695"/>
      <c r="FK467" s="695"/>
      <c r="FL467" s="695"/>
      <c r="FM467" s="695"/>
      <c r="FN467" s="695"/>
      <c r="FO467" s="695"/>
      <c r="FP467" s="695"/>
      <c r="FQ467" s="695"/>
      <c r="FR467" s="695"/>
      <c r="FS467" s="695"/>
      <c r="FT467" s="695"/>
      <c r="FU467" s="695"/>
      <c r="FV467" s="695"/>
      <c r="FW467" s="695"/>
      <c r="FX467" s="695"/>
      <c r="FY467" s="695"/>
      <c r="FZ467" s="695"/>
      <c r="GA467" s="695"/>
      <c r="GB467" s="695"/>
      <c r="GC467" s="695"/>
      <c r="GD467" s="695"/>
      <c r="GE467" s="695"/>
      <c r="GF467" s="695"/>
      <c r="GG467" s="695"/>
      <c r="GH467" s="695"/>
      <c r="GI467" s="695"/>
      <c r="GJ467" s="695"/>
      <c r="GK467" s="695"/>
      <c r="GL467" s="695"/>
      <c r="GM467" s="695"/>
      <c r="GN467" s="695"/>
    </row>
    <row r="468" spans="1:196" s="35" customFormat="1" ht="14.4">
      <c r="A468" s="695"/>
      <c r="B468" s="695"/>
      <c r="C468" s="693"/>
      <c r="D468" s="693"/>
      <c r="E468" s="693"/>
      <c r="F468" s="699"/>
      <c r="G468" s="695"/>
      <c r="H468" s="695"/>
      <c r="I468" s="695"/>
      <c r="J468" s="695"/>
      <c r="S468" s="695"/>
      <c r="T468" s="695"/>
      <c r="U468" s="695"/>
      <c r="V468" s="695"/>
      <c r="W468" s="695"/>
      <c r="X468" s="695"/>
      <c r="Y468" s="695"/>
      <c r="Z468" s="695"/>
      <c r="AA468" s="695"/>
      <c r="AB468" s="695"/>
      <c r="AC468" s="695"/>
      <c r="AD468" s="695"/>
      <c r="AE468" s="695"/>
      <c r="AF468" s="695"/>
      <c r="AG468" s="695"/>
      <c r="AH468" s="695"/>
      <c r="AI468" s="695"/>
      <c r="AJ468" s="695"/>
      <c r="AK468" s="695"/>
      <c r="AL468" s="695"/>
      <c r="AM468" s="695"/>
      <c r="AN468" s="695"/>
      <c r="AO468" s="695"/>
      <c r="AP468" s="695"/>
      <c r="AQ468" s="695"/>
      <c r="AR468" s="695"/>
      <c r="AS468" s="695"/>
      <c r="AT468" s="695"/>
      <c r="AU468" s="695"/>
      <c r="AV468" s="695"/>
      <c r="AW468" s="695"/>
      <c r="AX468" s="695"/>
      <c r="AY468" s="695"/>
      <c r="AZ468" s="695"/>
      <c r="BA468" s="695"/>
      <c r="BB468" s="695"/>
      <c r="BC468" s="695"/>
      <c r="BD468" s="695"/>
      <c r="BE468" s="695"/>
      <c r="BF468" s="695"/>
      <c r="BG468" s="695"/>
      <c r="BH468" s="695"/>
      <c r="BI468" s="695"/>
      <c r="BJ468" s="695"/>
      <c r="BK468" s="695"/>
      <c r="BL468" s="695"/>
      <c r="BM468" s="695"/>
      <c r="BN468" s="695"/>
      <c r="BO468" s="695"/>
      <c r="BP468" s="695"/>
      <c r="BQ468" s="695"/>
      <c r="BR468" s="695"/>
      <c r="BS468" s="695"/>
      <c r="BT468" s="695"/>
      <c r="BU468" s="695"/>
      <c r="BV468" s="695"/>
      <c r="BW468" s="695"/>
      <c r="BX468" s="695"/>
      <c r="BY468" s="695"/>
      <c r="BZ468" s="695"/>
      <c r="CA468" s="695"/>
      <c r="CB468" s="695"/>
      <c r="CC468" s="695"/>
      <c r="CD468" s="695"/>
      <c r="CE468" s="695"/>
      <c r="CF468" s="695"/>
      <c r="CG468" s="695"/>
      <c r="CH468" s="695"/>
      <c r="CI468" s="695"/>
      <c r="CJ468" s="695"/>
      <c r="CK468" s="695"/>
      <c r="CL468" s="695"/>
      <c r="CM468" s="695"/>
      <c r="CN468" s="695"/>
      <c r="CO468" s="695"/>
      <c r="CP468" s="695"/>
      <c r="CQ468" s="695"/>
      <c r="CR468" s="695"/>
      <c r="CS468" s="695"/>
      <c r="CT468" s="695"/>
      <c r="CU468" s="695"/>
      <c r="CV468" s="695"/>
      <c r="CW468" s="695"/>
      <c r="CX468" s="695"/>
      <c r="CY468" s="695"/>
      <c r="CZ468" s="695"/>
      <c r="DA468" s="695"/>
      <c r="DB468" s="695"/>
      <c r="DC468" s="695"/>
      <c r="DD468" s="695"/>
      <c r="DE468" s="695"/>
      <c r="DF468" s="695"/>
      <c r="DG468" s="695"/>
      <c r="DH468" s="695"/>
      <c r="DI468" s="695"/>
      <c r="DJ468" s="695"/>
      <c r="DK468" s="695"/>
      <c r="DL468" s="695"/>
      <c r="DM468" s="695"/>
      <c r="DN468" s="695"/>
      <c r="DO468" s="695"/>
      <c r="DP468" s="695"/>
      <c r="DQ468" s="695"/>
      <c r="DR468" s="695"/>
      <c r="DS468" s="695"/>
      <c r="DT468" s="695"/>
      <c r="DU468" s="695"/>
      <c r="DV468" s="695"/>
      <c r="DW468" s="695"/>
      <c r="DX468" s="695"/>
      <c r="DY468" s="695"/>
      <c r="DZ468" s="695"/>
      <c r="EA468" s="695"/>
      <c r="EB468" s="695"/>
      <c r="EC468" s="695"/>
      <c r="ED468" s="695"/>
      <c r="EE468" s="695"/>
      <c r="EF468" s="695"/>
      <c r="EG468" s="695"/>
      <c r="EH468" s="695"/>
      <c r="EI468" s="695"/>
      <c r="EJ468" s="695"/>
      <c r="EK468" s="695"/>
      <c r="EL468" s="695"/>
      <c r="EM468" s="695"/>
      <c r="EN468" s="695"/>
      <c r="EO468" s="695"/>
      <c r="EP468" s="695"/>
      <c r="EQ468" s="695"/>
      <c r="ER468" s="695"/>
      <c r="ES468" s="695"/>
      <c r="ET468" s="695"/>
      <c r="EU468" s="695"/>
      <c r="EV468" s="695"/>
      <c r="EW468" s="695"/>
      <c r="EX468" s="695"/>
      <c r="EY468" s="695"/>
      <c r="EZ468" s="695"/>
      <c r="FA468" s="695"/>
      <c r="FB468" s="695"/>
      <c r="FC468" s="695"/>
      <c r="FD468" s="695"/>
      <c r="FE468" s="695"/>
      <c r="FF468" s="695"/>
      <c r="FG468" s="695"/>
      <c r="FH468" s="695"/>
      <c r="FI468" s="695"/>
      <c r="FJ468" s="695"/>
      <c r="FK468" s="695"/>
      <c r="FL468" s="695"/>
      <c r="FM468" s="695"/>
      <c r="FN468" s="695"/>
      <c r="FO468" s="695"/>
      <c r="FP468" s="695"/>
      <c r="FQ468" s="695"/>
      <c r="FR468" s="695"/>
      <c r="FS468" s="695"/>
      <c r="FT468" s="695"/>
      <c r="FU468" s="695"/>
      <c r="FV468" s="695"/>
      <c r="FW468" s="695"/>
      <c r="FX468" s="695"/>
      <c r="FY468" s="695"/>
      <c r="FZ468" s="695"/>
      <c r="GA468" s="695"/>
      <c r="GB468" s="695"/>
      <c r="GC468" s="695"/>
      <c r="GD468" s="695"/>
      <c r="GE468" s="695"/>
      <c r="GF468" s="695"/>
      <c r="GG468" s="695"/>
      <c r="GH468" s="695"/>
      <c r="GI468" s="695"/>
      <c r="GJ468" s="695"/>
      <c r="GK468" s="695"/>
      <c r="GL468" s="695"/>
      <c r="GM468" s="695"/>
      <c r="GN468" s="695"/>
    </row>
    <row r="469" spans="1:196" s="35" customFormat="1" ht="14.4">
      <c r="A469" s="695"/>
      <c r="B469" s="695"/>
      <c r="C469" s="693"/>
      <c r="D469" s="693"/>
      <c r="E469" s="693"/>
      <c r="F469" s="699"/>
      <c r="G469" s="695"/>
      <c r="H469" s="695"/>
      <c r="I469" s="695"/>
      <c r="J469" s="695"/>
      <c r="S469" s="695"/>
      <c r="T469" s="695"/>
      <c r="U469" s="695"/>
      <c r="V469" s="695"/>
      <c r="W469" s="695"/>
      <c r="X469" s="695"/>
      <c r="Y469" s="695"/>
      <c r="Z469" s="695"/>
      <c r="AA469" s="695"/>
      <c r="AB469" s="695"/>
      <c r="AC469" s="695"/>
      <c r="AD469" s="695"/>
      <c r="AE469" s="695"/>
      <c r="AF469" s="695"/>
      <c r="AG469" s="695"/>
      <c r="AH469" s="695"/>
      <c r="AI469" s="695"/>
      <c r="AJ469" s="695"/>
      <c r="AK469" s="695"/>
      <c r="AL469" s="695"/>
      <c r="AM469" s="695"/>
      <c r="AN469" s="695"/>
      <c r="AO469" s="695"/>
      <c r="AP469" s="695"/>
      <c r="AQ469" s="695"/>
      <c r="AR469" s="695"/>
      <c r="AS469" s="695"/>
      <c r="AT469" s="695"/>
      <c r="AU469" s="695"/>
      <c r="AV469" s="695"/>
      <c r="AW469" s="695"/>
      <c r="AX469" s="695"/>
      <c r="AY469" s="695"/>
      <c r="AZ469" s="695"/>
      <c r="BA469" s="695"/>
      <c r="BB469" s="695"/>
      <c r="BC469" s="695"/>
      <c r="BD469" s="695"/>
      <c r="BE469" s="695"/>
      <c r="BF469" s="695"/>
      <c r="BG469" s="695"/>
      <c r="BH469" s="695"/>
      <c r="BI469" s="695"/>
      <c r="BJ469" s="695"/>
      <c r="BK469" s="695"/>
      <c r="BL469" s="695"/>
      <c r="BM469" s="695"/>
      <c r="BN469" s="695"/>
      <c r="BO469" s="695"/>
      <c r="BP469" s="695"/>
      <c r="BQ469" s="695"/>
      <c r="BR469" s="695"/>
      <c r="BS469" s="695"/>
      <c r="BT469" s="695"/>
      <c r="BU469" s="695"/>
      <c r="BV469" s="695"/>
      <c r="BW469" s="695"/>
      <c r="BX469" s="695"/>
      <c r="BY469" s="695"/>
      <c r="BZ469" s="695"/>
      <c r="CA469" s="695"/>
      <c r="CB469" s="695"/>
      <c r="CC469" s="695"/>
      <c r="CD469" s="695"/>
      <c r="CE469" s="695"/>
      <c r="CF469" s="695"/>
      <c r="CG469" s="695"/>
      <c r="CH469" s="695"/>
      <c r="CI469" s="695"/>
      <c r="CJ469" s="695"/>
      <c r="CK469" s="695"/>
      <c r="CL469" s="695"/>
      <c r="CM469" s="695"/>
      <c r="CN469" s="695"/>
      <c r="CO469" s="695"/>
      <c r="CP469" s="695"/>
      <c r="CQ469" s="695"/>
      <c r="CR469" s="695"/>
      <c r="CS469" s="695"/>
      <c r="CT469" s="695"/>
      <c r="CU469" s="695"/>
      <c r="CV469" s="695"/>
      <c r="CW469" s="695"/>
      <c r="CX469" s="695"/>
      <c r="CY469" s="695"/>
      <c r="CZ469" s="695"/>
      <c r="DA469" s="695"/>
      <c r="DB469" s="695"/>
      <c r="DC469" s="695"/>
      <c r="DD469" s="695"/>
      <c r="DE469" s="695"/>
      <c r="DF469" s="695"/>
      <c r="DG469" s="695"/>
      <c r="DH469" s="695"/>
      <c r="DI469" s="695"/>
      <c r="DJ469" s="695"/>
      <c r="DK469" s="695"/>
      <c r="DL469" s="695"/>
      <c r="DM469" s="695"/>
      <c r="DN469" s="695"/>
      <c r="DO469" s="695"/>
      <c r="DP469" s="695"/>
      <c r="DQ469" s="695"/>
      <c r="DR469" s="695"/>
      <c r="DS469" s="695"/>
      <c r="DT469" s="695"/>
      <c r="DU469" s="695"/>
      <c r="DV469" s="695"/>
      <c r="DW469" s="695"/>
      <c r="DX469" s="695"/>
      <c r="DY469" s="695"/>
      <c r="DZ469" s="695"/>
      <c r="EA469" s="695"/>
      <c r="EB469" s="695"/>
      <c r="EC469" s="695"/>
      <c r="ED469" s="695"/>
      <c r="EE469" s="695"/>
      <c r="EF469" s="695"/>
      <c r="EG469" s="695"/>
      <c r="EH469" s="695"/>
      <c r="EI469" s="695"/>
      <c r="EJ469" s="695"/>
      <c r="EK469" s="695"/>
      <c r="EL469" s="695"/>
      <c r="EM469" s="695"/>
      <c r="EN469" s="695"/>
      <c r="EO469" s="695"/>
      <c r="EP469" s="695"/>
      <c r="EQ469" s="695"/>
      <c r="ER469" s="695"/>
      <c r="ES469" s="695"/>
      <c r="ET469" s="695"/>
      <c r="EU469" s="695"/>
      <c r="EV469" s="695"/>
      <c r="EW469" s="695"/>
      <c r="EX469" s="695"/>
      <c r="EY469" s="695"/>
      <c r="EZ469" s="695"/>
      <c r="FA469" s="695"/>
      <c r="FB469" s="695"/>
      <c r="FC469" s="695"/>
      <c r="FD469" s="695"/>
      <c r="FE469" s="695"/>
      <c r="FF469" s="695"/>
      <c r="FG469" s="695"/>
      <c r="FH469" s="695"/>
      <c r="FI469" s="695"/>
      <c r="FJ469" s="695"/>
      <c r="FK469" s="695"/>
      <c r="FL469" s="695"/>
      <c r="FM469" s="695"/>
      <c r="FN469" s="695"/>
      <c r="FO469" s="695"/>
      <c r="FP469" s="695"/>
      <c r="FQ469" s="695"/>
      <c r="FR469" s="695"/>
      <c r="FS469" s="695"/>
      <c r="FT469" s="695"/>
      <c r="FU469" s="695"/>
      <c r="FV469" s="695"/>
      <c r="FW469" s="695"/>
      <c r="FX469" s="695"/>
      <c r="FY469" s="695"/>
      <c r="FZ469" s="695"/>
      <c r="GA469" s="695"/>
      <c r="GB469" s="695"/>
      <c r="GC469" s="695"/>
      <c r="GD469" s="695"/>
      <c r="GE469" s="695"/>
      <c r="GF469" s="695"/>
      <c r="GG469" s="695"/>
      <c r="GH469" s="695"/>
      <c r="GI469" s="695"/>
      <c r="GJ469" s="695"/>
      <c r="GK469" s="695"/>
      <c r="GL469" s="695"/>
      <c r="GM469" s="695"/>
      <c r="GN469" s="695"/>
    </row>
    <row r="470" spans="1:196" s="35" customFormat="1" ht="14.4">
      <c r="A470" s="695"/>
      <c r="B470" s="695"/>
      <c r="C470" s="693"/>
      <c r="D470" s="693"/>
      <c r="E470" s="693"/>
      <c r="F470" s="699"/>
      <c r="G470" s="695"/>
      <c r="H470" s="695"/>
      <c r="I470" s="695"/>
      <c r="J470" s="695"/>
      <c r="S470" s="695"/>
      <c r="T470" s="695"/>
      <c r="U470" s="695"/>
      <c r="V470" s="695"/>
      <c r="W470" s="695"/>
      <c r="X470" s="695"/>
      <c r="Y470" s="695"/>
      <c r="Z470" s="695"/>
      <c r="AA470" s="695"/>
      <c r="AB470" s="695"/>
      <c r="AC470" s="695"/>
      <c r="AD470" s="695"/>
      <c r="AE470" s="695"/>
      <c r="AF470" s="695"/>
      <c r="AG470" s="695"/>
      <c r="AH470" s="695"/>
      <c r="AI470" s="695"/>
      <c r="AJ470" s="695"/>
      <c r="AK470" s="695"/>
      <c r="AL470" s="695"/>
      <c r="AM470" s="695"/>
      <c r="AN470" s="695"/>
      <c r="AO470" s="695"/>
      <c r="AP470" s="695"/>
      <c r="AQ470" s="695"/>
      <c r="AR470" s="695"/>
      <c r="AS470" s="695"/>
      <c r="AT470" s="695"/>
      <c r="AU470" s="695"/>
      <c r="AV470" s="695"/>
      <c r="AW470" s="695"/>
      <c r="AX470" s="695"/>
      <c r="AY470" s="695"/>
      <c r="AZ470" s="695"/>
      <c r="BA470" s="695"/>
      <c r="BB470" s="695"/>
      <c r="BC470" s="695"/>
      <c r="BD470" s="695"/>
      <c r="BE470" s="695"/>
      <c r="BF470" s="695"/>
      <c r="BG470" s="695"/>
      <c r="BH470" s="695"/>
      <c r="BI470" s="695"/>
      <c r="BJ470" s="695"/>
      <c r="BK470" s="695"/>
      <c r="BL470" s="695"/>
      <c r="BM470" s="695"/>
      <c r="BN470" s="695"/>
      <c r="BO470" s="695"/>
      <c r="BP470" s="695"/>
      <c r="BQ470" s="695"/>
      <c r="BR470" s="695"/>
      <c r="BS470" s="695"/>
      <c r="BT470" s="695"/>
      <c r="BU470" s="695"/>
      <c r="BV470" s="695"/>
      <c r="BW470" s="695"/>
      <c r="BX470" s="695"/>
      <c r="BY470" s="695"/>
      <c r="BZ470" s="695"/>
      <c r="CA470" s="695"/>
      <c r="CB470" s="695"/>
      <c r="CC470" s="695"/>
      <c r="CD470" s="695"/>
      <c r="CE470" s="695"/>
      <c r="CF470" s="695"/>
      <c r="CG470" s="695"/>
      <c r="CH470" s="695"/>
      <c r="CI470" s="695"/>
      <c r="CJ470" s="695"/>
      <c r="CK470" s="695"/>
      <c r="CL470" s="695"/>
      <c r="CM470" s="695"/>
      <c r="CN470" s="695"/>
      <c r="CO470" s="695"/>
      <c r="CP470" s="695"/>
      <c r="CQ470" s="695"/>
      <c r="CR470" s="695"/>
      <c r="CS470" s="695"/>
      <c r="CT470" s="695"/>
      <c r="CU470" s="695"/>
      <c r="CV470" s="695"/>
      <c r="CW470" s="695"/>
      <c r="CX470" s="695"/>
      <c r="CY470" s="695"/>
      <c r="CZ470" s="695"/>
      <c r="DA470" s="695"/>
      <c r="DB470" s="695"/>
      <c r="DC470" s="695"/>
      <c r="DD470" s="695"/>
      <c r="DE470" s="695"/>
      <c r="DF470" s="695"/>
      <c r="DG470" s="695"/>
      <c r="DH470" s="695"/>
      <c r="DI470" s="695"/>
      <c r="DJ470" s="695"/>
      <c r="DK470" s="695"/>
      <c r="DL470" s="695"/>
      <c r="DM470" s="695"/>
      <c r="DN470" s="695"/>
      <c r="DO470" s="695"/>
      <c r="DP470" s="695"/>
      <c r="DQ470" s="695"/>
      <c r="DR470" s="695"/>
      <c r="DS470" s="695"/>
      <c r="DT470" s="695"/>
      <c r="DU470" s="695"/>
      <c r="DV470" s="695"/>
      <c r="DW470" s="695"/>
      <c r="DX470" s="695"/>
      <c r="DY470" s="695"/>
      <c r="DZ470" s="695"/>
      <c r="EA470" s="695"/>
      <c r="EB470" s="695"/>
      <c r="EC470" s="695"/>
      <c r="ED470" s="695"/>
      <c r="EE470" s="695"/>
      <c r="EF470" s="695"/>
      <c r="EG470" s="695"/>
      <c r="EH470" s="695"/>
      <c r="EI470" s="695"/>
      <c r="EJ470" s="695"/>
      <c r="EK470" s="695"/>
      <c r="EL470" s="695"/>
      <c r="EM470" s="695"/>
      <c r="EN470" s="695"/>
      <c r="EO470" s="695"/>
      <c r="EP470" s="695"/>
      <c r="EQ470" s="695"/>
      <c r="ER470" s="695"/>
      <c r="ES470" s="695"/>
      <c r="ET470" s="695"/>
      <c r="EU470" s="695"/>
      <c r="EV470" s="695"/>
      <c r="EW470" s="695"/>
      <c r="EX470" s="695"/>
      <c r="EY470" s="695"/>
      <c r="EZ470" s="695"/>
      <c r="FA470" s="695"/>
      <c r="FB470" s="695"/>
      <c r="FC470" s="695"/>
      <c r="FD470" s="695"/>
      <c r="FE470" s="695"/>
      <c r="FF470" s="695"/>
      <c r="FG470" s="695"/>
      <c r="FH470" s="695"/>
      <c r="FI470" s="695"/>
      <c r="FJ470" s="695"/>
      <c r="FK470" s="695"/>
      <c r="FL470" s="695"/>
      <c r="FM470" s="695"/>
      <c r="FN470" s="695"/>
      <c r="FO470" s="695"/>
      <c r="FP470" s="695"/>
      <c r="FQ470" s="695"/>
      <c r="FR470" s="695"/>
      <c r="FS470" s="695"/>
      <c r="FT470" s="695"/>
      <c r="FU470" s="695"/>
      <c r="FV470" s="695"/>
      <c r="FW470" s="695"/>
      <c r="FX470" s="695"/>
      <c r="FY470" s="695"/>
      <c r="FZ470" s="695"/>
      <c r="GA470" s="695"/>
      <c r="GB470" s="695"/>
      <c r="GC470" s="695"/>
      <c r="GD470" s="695"/>
      <c r="GE470" s="695"/>
      <c r="GF470" s="695"/>
      <c r="GG470" s="695"/>
      <c r="GH470" s="695"/>
      <c r="GI470" s="695"/>
      <c r="GJ470" s="695"/>
      <c r="GK470" s="695"/>
      <c r="GL470" s="695"/>
      <c r="GM470" s="695"/>
      <c r="GN470" s="695"/>
    </row>
    <row r="471" spans="1:196" s="35" customFormat="1" ht="14.4">
      <c r="A471" s="695"/>
      <c r="B471" s="695"/>
      <c r="C471" s="693"/>
      <c r="D471" s="693"/>
      <c r="E471" s="693"/>
      <c r="F471" s="699"/>
      <c r="G471" s="695"/>
      <c r="H471" s="695"/>
      <c r="I471" s="695"/>
      <c r="J471" s="695"/>
      <c r="S471" s="695"/>
      <c r="T471" s="695"/>
      <c r="U471" s="695"/>
      <c r="V471" s="695"/>
      <c r="W471" s="695"/>
      <c r="X471" s="695"/>
      <c r="Y471" s="695"/>
      <c r="Z471" s="695"/>
      <c r="AA471" s="695"/>
      <c r="AB471" s="695"/>
      <c r="AC471" s="695"/>
      <c r="AD471" s="695"/>
      <c r="AE471" s="695"/>
      <c r="AF471" s="695"/>
      <c r="AG471" s="695"/>
      <c r="AH471" s="695"/>
      <c r="AI471" s="695"/>
      <c r="AJ471" s="695"/>
      <c r="AK471" s="695"/>
      <c r="AL471" s="695"/>
      <c r="AM471" s="695"/>
      <c r="AN471" s="695"/>
      <c r="AO471" s="695"/>
      <c r="AP471" s="695"/>
      <c r="AQ471" s="695"/>
      <c r="AR471" s="695"/>
      <c r="AS471" s="695"/>
      <c r="AT471" s="695"/>
      <c r="AU471" s="695"/>
      <c r="AV471" s="695"/>
      <c r="AW471" s="695"/>
      <c r="AX471" s="695"/>
      <c r="AY471" s="695"/>
      <c r="AZ471" s="695"/>
      <c r="BA471" s="695"/>
      <c r="BB471" s="695"/>
      <c r="BC471" s="695"/>
      <c r="BD471" s="695"/>
      <c r="BE471" s="695"/>
      <c r="BF471" s="695"/>
      <c r="BG471" s="695"/>
      <c r="BH471" s="695"/>
      <c r="BI471" s="695"/>
      <c r="BJ471" s="695"/>
      <c r="BK471" s="695"/>
      <c r="BL471" s="695"/>
      <c r="BM471" s="695"/>
      <c r="BN471" s="695"/>
      <c r="BO471" s="695"/>
      <c r="BP471" s="695"/>
      <c r="BQ471" s="695"/>
      <c r="BR471" s="695"/>
      <c r="BS471" s="695"/>
      <c r="BT471" s="695"/>
      <c r="BU471" s="695"/>
      <c r="BV471" s="695"/>
      <c r="BW471" s="695"/>
      <c r="BX471" s="695"/>
      <c r="BY471" s="695"/>
      <c r="BZ471" s="695"/>
      <c r="CA471" s="695"/>
      <c r="CB471" s="695"/>
      <c r="CC471" s="695"/>
      <c r="CD471" s="695"/>
      <c r="CE471" s="695"/>
      <c r="CF471" s="695"/>
      <c r="CG471" s="695"/>
      <c r="CH471" s="695"/>
      <c r="CI471" s="695"/>
      <c r="CJ471" s="695"/>
      <c r="CK471" s="695"/>
      <c r="CL471" s="695"/>
      <c r="CM471" s="695"/>
      <c r="CN471" s="695"/>
      <c r="CO471" s="695"/>
      <c r="CP471" s="695"/>
      <c r="CQ471" s="695"/>
      <c r="CR471" s="695"/>
      <c r="CS471" s="695"/>
      <c r="CT471" s="695"/>
      <c r="CU471" s="695"/>
      <c r="CV471" s="695"/>
      <c r="CW471" s="695"/>
      <c r="CX471" s="695"/>
      <c r="CY471" s="695"/>
      <c r="CZ471" s="695"/>
      <c r="DA471" s="695"/>
      <c r="DB471" s="695"/>
      <c r="DC471" s="695"/>
      <c r="DD471" s="695"/>
      <c r="DE471" s="695"/>
      <c r="DF471" s="695"/>
      <c r="DG471" s="695"/>
      <c r="DH471" s="695"/>
      <c r="DI471" s="695"/>
      <c r="DJ471" s="695"/>
      <c r="DK471" s="695"/>
      <c r="DL471" s="695"/>
      <c r="DM471" s="695"/>
      <c r="DN471" s="695"/>
      <c r="DO471" s="695"/>
      <c r="DP471" s="695"/>
      <c r="DQ471" s="695"/>
      <c r="DR471" s="695"/>
      <c r="DS471" s="695"/>
      <c r="DT471" s="695"/>
      <c r="DU471" s="695"/>
      <c r="DV471" s="695"/>
      <c r="DW471" s="695"/>
      <c r="DX471" s="695"/>
      <c r="DY471" s="695"/>
      <c r="DZ471" s="695"/>
      <c r="EA471" s="695"/>
      <c r="EB471" s="695"/>
      <c r="EC471" s="695"/>
      <c r="ED471" s="695"/>
      <c r="EE471" s="695"/>
      <c r="EF471" s="695"/>
      <c r="EG471" s="695"/>
      <c r="EH471" s="695"/>
      <c r="EI471" s="695"/>
      <c r="EJ471" s="695"/>
      <c r="EK471" s="695"/>
      <c r="EL471" s="695"/>
      <c r="EM471" s="695"/>
      <c r="EN471" s="695"/>
      <c r="EO471" s="695"/>
      <c r="EP471" s="695"/>
      <c r="EQ471" s="695"/>
      <c r="ER471" s="695"/>
      <c r="ES471" s="695"/>
      <c r="ET471" s="695"/>
      <c r="EU471" s="695"/>
      <c r="EV471" s="695"/>
      <c r="EW471" s="695"/>
      <c r="EX471" s="695"/>
      <c r="EY471" s="695"/>
      <c r="EZ471" s="695"/>
      <c r="FA471" s="695"/>
      <c r="FB471" s="695"/>
      <c r="FC471" s="695"/>
      <c r="FD471" s="695"/>
      <c r="FE471" s="695"/>
      <c r="FF471" s="695"/>
      <c r="FG471" s="695"/>
      <c r="FH471" s="695"/>
      <c r="FI471" s="695"/>
      <c r="FJ471" s="695"/>
      <c r="FK471" s="695"/>
      <c r="FL471" s="695"/>
      <c r="FM471" s="695"/>
      <c r="FN471" s="695"/>
      <c r="FO471" s="695"/>
      <c r="FP471" s="695"/>
      <c r="FQ471" s="695"/>
      <c r="FR471" s="695"/>
      <c r="FS471" s="695"/>
      <c r="FT471" s="695"/>
      <c r="FU471" s="695"/>
      <c r="FV471" s="695"/>
      <c r="FW471" s="695"/>
      <c r="FX471" s="695"/>
      <c r="FY471" s="695"/>
      <c r="FZ471" s="695"/>
      <c r="GA471" s="695"/>
      <c r="GB471" s="695"/>
      <c r="GC471" s="695"/>
      <c r="GD471" s="695"/>
      <c r="GE471" s="695"/>
      <c r="GF471" s="695"/>
      <c r="GG471" s="695"/>
      <c r="GH471" s="695"/>
      <c r="GI471" s="695"/>
      <c r="GJ471" s="695"/>
      <c r="GK471" s="695"/>
      <c r="GL471" s="695"/>
      <c r="GM471" s="695"/>
      <c r="GN471" s="695"/>
    </row>
    <row r="472" spans="1:196" s="35" customFormat="1" ht="14.4">
      <c r="A472" s="695"/>
      <c r="B472" s="695"/>
      <c r="C472" s="693"/>
      <c r="D472" s="693"/>
      <c r="E472" s="693"/>
      <c r="F472" s="699"/>
      <c r="G472" s="695"/>
      <c r="H472" s="695"/>
      <c r="I472" s="695"/>
      <c r="J472" s="695"/>
      <c r="S472" s="695"/>
      <c r="T472" s="695"/>
      <c r="U472" s="695"/>
      <c r="V472" s="695"/>
      <c r="W472" s="695"/>
      <c r="X472" s="695"/>
      <c r="Y472" s="695"/>
      <c r="Z472" s="695"/>
      <c r="AA472" s="695"/>
      <c r="AB472" s="695"/>
      <c r="AC472" s="695"/>
      <c r="AD472" s="695"/>
      <c r="AE472" s="695"/>
      <c r="AF472" s="695"/>
      <c r="AG472" s="695"/>
      <c r="AH472" s="695"/>
      <c r="AI472" s="695"/>
      <c r="AJ472" s="695"/>
      <c r="AK472" s="695"/>
      <c r="AL472" s="695"/>
      <c r="AM472" s="695"/>
      <c r="AN472" s="695"/>
      <c r="AO472" s="695"/>
      <c r="AP472" s="695"/>
      <c r="AQ472" s="695"/>
      <c r="AR472" s="695"/>
      <c r="AS472" s="695"/>
      <c r="AT472" s="695"/>
      <c r="AU472" s="695"/>
      <c r="AV472" s="695"/>
      <c r="AW472" s="695"/>
      <c r="AX472" s="695"/>
      <c r="AY472" s="695"/>
      <c r="AZ472" s="695"/>
      <c r="BA472" s="695"/>
      <c r="BB472" s="695"/>
      <c r="BC472" s="695"/>
      <c r="BD472" s="695"/>
      <c r="BE472" s="695"/>
      <c r="BF472" s="695"/>
      <c r="BG472" s="695"/>
      <c r="BH472" s="695"/>
      <c r="BI472" s="695"/>
      <c r="BJ472" s="695"/>
      <c r="BK472" s="695"/>
      <c r="BL472" s="695"/>
      <c r="BM472" s="695"/>
      <c r="BN472" s="695"/>
      <c r="BO472" s="695"/>
      <c r="BP472" s="695"/>
      <c r="BQ472" s="695"/>
      <c r="BR472" s="695"/>
      <c r="BS472" s="695"/>
      <c r="BT472" s="695"/>
      <c r="BU472" s="695"/>
      <c r="BV472" s="695"/>
      <c r="BW472" s="695"/>
      <c r="BX472" s="695"/>
      <c r="BY472" s="695"/>
      <c r="BZ472" s="695"/>
      <c r="CA472" s="695"/>
      <c r="CB472" s="695"/>
      <c r="CC472" s="695"/>
      <c r="CD472" s="695"/>
      <c r="CE472" s="695"/>
      <c r="CF472" s="695"/>
      <c r="CG472" s="695"/>
      <c r="CH472" s="695"/>
      <c r="CI472" s="695"/>
      <c r="CJ472" s="695"/>
      <c r="CK472" s="695"/>
      <c r="CL472" s="695"/>
      <c r="CM472" s="695"/>
      <c r="CN472" s="695"/>
      <c r="CO472" s="695"/>
      <c r="CP472" s="695"/>
      <c r="CQ472" s="695"/>
      <c r="CR472" s="695"/>
      <c r="CS472" s="695"/>
      <c r="CT472" s="695"/>
      <c r="CU472" s="695"/>
      <c r="CV472" s="695"/>
      <c r="CW472" s="695"/>
      <c r="CX472" s="695"/>
      <c r="CY472" s="695"/>
      <c r="CZ472" s="695"/>
      <c r="DA472" s="695"/>
      <c r="DB472" s="695"/>
      <c r="DC472" s="695"/>
      <c r="DD472" s="695"/>
      <c r="DE472" s="695"/>
      <c r="DF472" s="695"/>
      <c r="DG472" s="695"/>
      <c r="DH472" s="695"/>
      <c r="DI472" s="695"/>
      <c r="DJ472" s="695"/>
      <c r="DK472" s="695"/>
      <c r="DL472" s="695"/>
      <c r="DM472" s="695"/>
      <c r="DN472" s="695"/>
      <c r="DO472" s="695"/>
      <c r="DP472" s="695"/>
      <c r="DQ472" s="695"/>
      <c r="DR472" s="695"/>
      <c r="DS472" s="695"/>
      <c r="DT472" s="695"/>
      <c r="DU472" s="695"/>
      <c r="DV472" s="695"/>
      <c r="DW472" s="695"/>
      <c r="DX472" s="695"/>
      <c r="DY472" s="695"/>
      <c r="DZ472" s="695"/>
      <c r="EA472" s="695"/>
      <c r="EB472" s="695"/>
      <c r="EC472" s="695"/>
      <c r="ED472" s="695"/>
      <c r="EE472" s="695"/>
      <c r="EF472" s="695"/>
      <c r="EG472" s="695"/>
      <c r="EH472" s="695"/>
      <c r="EI472" s="695"/>
      <c r="EJ472" s="695"/>
      <c r="EK472" s="695"/>
      <c r="EL472" s="695"/>
      <c r="EM472" s="695"/>
      <c r="EN472" s="695"/>
      <c r="EO472" s="695"/>
      <c r="EP472" s="695"/>
      <c r="EQ472" s="695"/>
      <c r="ER472" s="695"/>
      <c r="ES472" s="695"/>
      <c r="ET472" s="695"/>
      <c r="EU472" s="695"/>
      <c r="EV472" s="695"/>
      <c r="EW472" s="695"/>
      <c r="EX472" s="695"/>
      <c r="EY472" s="695"/>
      <c r="EZ472" s="695"/>
      <c r="FA472" s="695"/>
      <c r="FB472" s="695"/>
      <c r="FC472" s="695"/>
      <c r="FD472" s="695"/>
      <c r="FE472" s="695"/>
      <c r="FF472" s="695"/>
      <c r="FG472" s="695"/>
      <c r="FH472" s="695"/>
      <c r="FI472" s="695"/>
      <c r="FJ472" s="695"/>
      <c r="FK472" s="695"/>
      <c r="FL472" s="695"/>
      <c r="FM472" s="695"/>
      <c r="FN472" s="695"/>
      <c r="FO472" s="695"/>
      <c r="FP472" s="695"/>
      <c r="FQ472" s="695"/>
      <c r="FR472" s="695"/>
      <c r="FS472" s="695"/>
      <c r="FT472" s="695"/>
      <c r="FU472" s="695"/>
      <c r="FV472" s="695"/>
      <c r="FW472" s="695"/>
      <c r="FX472" s="695"/>
      <c r="FY472" s="695"/>
      <c r="FZ472" s="695"/>
      <c r="GA472" s="695"/>
      <c r="GB472" s="695"/>
      <c r="GC472" s="695"/>
      <c r="GD472" s="695"/>
      <c r="GE472" s="695"/>
      <c r="GF472" s="695"/>
      <c r="GG472" s="695"/>
      <c r="GH472" s="695"/>
      <c r="GI472" s="695"/>
      <c r="GJ472" s="695"/>
      <c r="GK472" s="695"/>
      <c r="GL472" s="695"/>
      <c r="GM472" s="695"/>
      <c r="GN472" s="695"/>
    </row>
    <row r="473" spans="1:196" s="35" customFormat="1" ht="14.4">
      <c r="A473" s="695"/>
      <c r="B473" s="695"/>
      <c r="C473" s="693"/>
      <c r="D473" s="693"/>
      <c r="E473" s="693"/>
      <c r="F473" s="699"/>
      <c r="G473" s="695"/>
      <c r="H473" s="695"/>
      <c r="I473" s="695"/>
      <c r="J473" s="695"/>
      <c r="S473" s="695"/>
      <c r="T473" s="695"/>
      <c r="U473" s="695"/>
      <c r="V473" s="695"/>
      <c r="W473" s="695"/>
      <c r="X473" s="695"/>
      <c r="Y473" s="695"/>
      <c r="Z473" s="695"/>
      <c r="AA473" s="695"/>
      <c r="AB473" s="695"/>
      <c r="AC473" s="695"/>
      <c r="AD473" s="695"/>
      <c r="AE473" s="695"/>
      <c r="AF473" s="695"/>
      <c r="AG473" s="695"/>
      <c r="AH473" s="695"/>
      <c r="AI473" s="695"/>
      <c r="AJ473" s="695"/>
      <c r="AK473" s="695"/>
      <c r="AL473" s="695"/>
      <c r="AM473" s="695"/>
      <c r="AN473" s="695"/>
      <c r="AO473" s="695"/>
      <c r="AP473" s="695"/>
      <c r="AQ473" s="695"/>
      <c r="AR473" s="695"/>
      <c r="AS473" s="695"/>
      <c r="AT473" s="695"/>
      <c r="AU473" s="695"/>
      <c r="AV473" s="695"/>
      <c r="AW473" s="695"/>
      <c r="AX473" s="695"/>
      <c r="AY473" s="695"/>
      <c r="AZ473" s="695"/>
      <c r="BA473" s="695"/>
      <c r="BB473" s="695"/>
      <c r="BC473" s="695"/>
      <c r="BD473" s="695"/>
      <c r="BE473" s="695"/>
      <c r="BF473" s="695"/>
      <c r="BG473" s="695"/>
      <c r="BH473" s="695"/>
      <c r="BI473" s="695"/>
      <c r="BJ473" s="695"/>
      <c r="BK473" s="695"/>
      <c r="BL473" s="695"/>
      <c r="BM473" s="695"/>
      <c r="BN473" s="695"/>
      <c r="BO473" s="695"/>
      <c r="BP473" s="695"/>
      <c r="BQ473" s="695"/>
      <c r="BR473" s="695"/>
      <c r="BS473" s="695"/>
      <c r="BT473" s="695"/>
      <c r="BU473" s="695"/>
      <c r="BV473" s="695"/>
      <c r="BW473" s="695"/>
      <c r="BX473" s="695"/>
      <c r="BY473" s="695"/>
      <c r="BZ473" s="695"/>
      <c r="CA473" s="695"/>
      <c r="CB473" s="695"/>
      <c r="CC473" s="695"/>
      <c r="CD473" s="695"/>
      <c r="CE473" s="695"/>
      <c r="CF473" s="695"/>
      <c r="CG473" s="695"/>
      <c r="CH473" s="695"/>
      <c r="CI473" s="695"/>
      <c r="CJ473" s="695"/>
      <c r="CK473" s="695"/>
      <c r="CL473" s="695"/>
      <c r="CM473" s="695"/>
      <c r="CN473" s="695"/>
      <c r="CO473" s="695"/>
      <c r="CP473" s="695"/>
      <c r="CQ473" s="695"/>
      <c r="CR473" s="695"/>
      <c r="CS473" s="695"/>
      <c r="CT473" s="695"/>
      <c r="CU473" s="695"/>
      <c r="CV473" s="695"/>
      <c r="CW473" s="695"/>
      <c r="CX473" s="695"/>
      <c r="CY473" s="695"/>
      <c r="CZ473" s="695"/>
      <c r="DA473" s="695"/>
      <c r="DB473" s="695"/>
      <c r="DC473" s="695"/>
      <c r="DD473" s="695"/>
      <c r="DE473" s="695"/>
      <c r="DF473" s="695"/>
      <c r="DG473" s="695"/>
      <c r="DH473" s="695"/>
      <c r="DI473" s="695"/>
      <c r="DJ473" s="695"/>
      <c r="DK473" s="695"/>
      <c r="DL473" s="695"/>
      <c r="DM473" s="695"/>
      <c r="DN473" s="695"/>
      <c r="DO473" s="695"/>
      <c r="DP473" s="695"/>
      <c r="DQ473" s="695"/>
      <c r="DR473" s="695"/>
      <c r="DS473" s="695"/>
      <c r="DT473" s="695"/>
      <c r="DU473" s="695"/>
      <c r="DV473" s="695"/>
      <c r="DW473" s="695"/>
      <c r="DX473" s="695"/>
      <c r="DY473" s="695"/>
      <c r="DZ473" s="695"/>
      <c r="EA473" s="695"/>
      <c r="EB473" s="695"/>
      <c r="EC473" s="695"/>
      <c r="ED473" s="695"/>
      <c r="EE473" s="695"/>
      <c r="EF473" s="695"/>
      <c r="EG473" s="695"/>
      <c r="EH473" s="695"/>
      <c r="EI473" s="695"/>
      <c r="EJ473" s="695"/>
      <c r="EK473" s="695"/>
      <c r="EL473" s="695"/>
      <c r="EM473" s="695"/>
      <c r="EN473" s="695"/>
      <c r="EO473" s="695"/>
      <c r="EP473" s="695"/>
      <c r="EQ473" s="695"/>
      <c r="ER473" s="695"/>
      <c r="ES473" s="695"/>
      <c r="ET473" s="695"/>
      <c r="EU473" s="695"/>
      <c r="EV473" s="695"/>
      <c r="EW473" s="695"/>
      <c r="EX473" s="695"/>
      <c r="EY473" s="695"/>
      <c r="EZ473" s="695"/>
      <c r="FA473" s="695"/>
      <c r="FB473" s="695"/>
      <c r="FC473" s="695"/>
      <c r="FD473" s="695"/>
      <c r="FE473" s="695"/>
      <c r="FF473" s="695"/>
      <c r="FG473" s="695"/>
      <c r="FH473" s="695"/>
      <c r="FI473" s="695"/>
      <c r="FJ473" s="695"/>
      <c r="FK473" s="695"/>
      <c r="FL473" s="695"/>
      <c r="FM473" s="695"/>
      <c r="FN473" s="695"/>
      <c r="FO473" s="695"/>
      <c r="FP473" s="695"/>
      <c r="FQ473" s="695"/>
      <c r="FR473" s="695"/>
      <c r="FS473" s="695"/>
      <c r="FT473" s="695"/>
      <c r="FU473" s="695"/>
      <c r="FV473" s="695"/>
      <c r="FW473" s="695"/>
      <c r="FX473" s="695"/>
      <c r="FY473" s="695"/>
      <c r="FZ473" s="695"/>
      <c r="GA473" s="695"/>
      <c r="GB473" s="695"/>
      <c r="GC473" s="695"/>
      <c r="GD473" s="695"/>
      <c r="GE473" s="695"/>
      <c r="GF473" s="695"/>
      <c r="GG473" s="695"/>
      <c r="GH473" s="695"/>
      <c r="GI473" s="695"/>
      <c r="GJ473" s="695"/>
      <c r="GK473" s="695"/>
      <c r="GL473" s="695"/>
      <c r="GM473" s="695"/>
      <c r="GN473" s="695"/>
    </row>
    <row r="474" spans="1:196" s="35" customFormat="1" ht="14.4">
      <c r="A474" s="695"/>
      <c r="B474" s="695"/>
      <c r="C474" s="693"/>
      <c r="D474" s="693"/>
      <c r="E474" s="693"/>
      <c r="F474" s="699"/>
      <c r="G474" s="695"/>
      <c r="H474" s="695"/>
      <c r="I474" s="695"/>
      <c r="J474" s="695"/>
      <c r="S474" s="695"/>
      <c r="T474" s="695"/>
      <c r="U474" s="695"/>
      <c r="V474" s="695"/>
      <c r="W474" s="695"/>
      <c r="X474" s="695"/>
      <c r="Y474" s="695"/>
      <c r="Z474" s="695"/>
      <c r="AA474" s="695"/>
      <c r="AB474" s="695"/>
      <c r="AC474" s="695"/>
      <c r="AD474" s="695"/>
      <c r="AE474" s="695"/>
      <c r="AF474" s="695"/>
      <c r="AG474" s="695"/>
      <c r="AH474" s="695"/>
      <c r="AI474" s="695"/>
      <c r="AJ474" s="695"/>
      <c r="AK474" s="695"/>
      <c r="AL474" s="695"/>
      <c r="AM474" s="695"/>
      <c r="AN474" s="695"/>
      <c r="AO474" s="695"/>
      <c r="AP474" s="695"/>
      <c r="AQ474" s="695"/>
      <c r="AR474" s="695"/>
      <c r="AS474" s="695"/>
      <c r="AT474" s="695"/>
      <c r="AU474" s="695"/>
      <c r="AV474" s="695"/>
      <c r="AW474" s="695"/>
      <c r="AX474" s="695"/>
      <c r="AY474" s="695"/>
      <c r="AZ474" s="695"/>
      <c r="BA474" s="695"/>
      <c r="BB474" s="695"/>
      <c r="BC474" s="695"/>
      <c r="BD474" s="695"/>
      <c r="BE474" s="695"/>
      <c r="BF474" s="695"/>
      <c r="BG474" s="695"/>
      <c r="BH474" s="695"/>
      <c r="BI474" s="695"/>
      <c r="BJ474" s="695"/>
      <c r="BK474" s="695"/>
      <c r="BL474" s="695"/>
      <c r="BM474" s="695"/>
      <c r="BN474" s="695"/>
      <c r="BO474" s="695"/>
      <c r="BP474" s="695"/>
      <c r="BQ474" s="695"/>
      <c r="BR474" s="695"/>
      <c r="BS474" s="695"/>
      <c r="BT474" s="695"/>
      <c r="BU474" s="695"/>
      <c r="BV474" s="695"/>
      <c r="BW474" s="695"/>
      <c r="BX474" s="695"/>
      <c r="BY474" s="695"/>
      <c r="BZ474" s="695"/>
      <c r="CA474" s="695"/>
      <c r="CB474" s="695"/>
      <c r="CC474" s="695"/>
      <c r="CD474" s="695"/>
      <c r="CE474" s="695"/>
      <c r="CF474" s="695"/>
      <c r="CG474" s="695"/>
      <c r="CH474" s="695"/>
      <c r="CI474" s="695"/>
      <c r="CJ474" s="695"/>
      <c r="CK474" s="695"/>
      <c r="CL474" s="695"/>
      <c r="CM474" s="695"/>
      <c r="CN474" s="695"/>
      <c r="CO474" s="695"/>
      <c r="CP474" s="695"/>
      <c r="CQ474" s="695"/>
      <c r="CR474" s="695"/>
      <c r="CS474" s="695"/>
      <c r="CT474" s="695"/>
      <c r="CU474" s="695"/>
      <c r="CV474" s="695"/>
      <c r="CW474" s="695"/>
      <c r="CX474" s="695"/>
      <c r="CY474" s="695"/>
      <c r="CZ474" s="695"/>
      <c r="DA474" s="695"/>
      <c r="DB474" s="695"/>
      <c r="DC474" s="695"/>
      <c r="DD474" s="695"/>
      <c r="DE474" s="695"/>
      <c r="DF474" s="695"/>
      <c r="DG474" s="695"/>
      <c r="DH474" s="695"/>
      <c r="DI474" s="695"/>
      <c r="DJ474" s="695"/>
      <c r="DK474" s="695"/>
      <c r="DL474" s="695"/>
      <c r="DM474" s="695"/>
      <c r="DN474" s="695"/>
      <c r="DO474" s="695"/>
      <c r="DP474" s="695"/>
      <c r="DQ474" s="695"/>
      <c r="DR474" s="695"/>
      <c r="DS474" s="695"/>
      <c r="DT474" s="695"/>
      <c r="DU474" s="695"/>
      <c r="DV474" s="695"/>
      <c r="DW474" s="695"/>
      <c r="DX474" s="695"/>
      <c r="DY474" s="695"/>
      <c r="DZ474" s="695"/>
      <c r="EA474" s="695"/>
      <c r="EB474" s="695"/>
      <c r="EC474" s="695"/>
      <c r="ED474" s="695"/>
      <c r="EE474" s="695"/>
      <c r="EF474" s="695"/>
      <c r="EG474" s="695"/>
      <c r="EH474" s="695"/>
      <c r="EI474" s="695"/>
      <c r="EJ474" s="695"/>
      <c r="EK474" s="695"/>
      <c r="EL474" s="695"/>
      <c r="EM474" s="695"/>
      <c r="EN474" s="695"/>
      <c r="EO474" s="695"/>
      <c r="EP474" s="695"/>
      <c r="EQ474" s="695"/>
      <c r="ER474" s="695"/>
      <c r="ES474" s="695"/>
      <c r="ET474" s="695"/>
      <c r="EU474" s="695"/>
      <c r="EV474" s="695"/>
      <c r="EW474" s="695"/>
      <c r="EX474" s="695"/>
      <c r="EY474" s="695"/>
      <c r="EZ474" s="695"/>
      <c r="FA474" s="695"/>
      <c r="FB474" s="695"/>
      <c r="FC474" s="695"/>
      <c r="FD474" s="695"/>
      <c r="FE474" s="695"/>
      <c r="FF474" s="695"/>
      <c r="FG474" s="695"/>
      <c r="FH474" s="695"/>
      <c r="FI474" s="695"/>
      <c r="FJ474" s="695"/>
      <c r="FK474" s="695"/>
      <c r="FL474" s="695"/>
      <c r="FM474" s="695"/>
      <c r="FN474" s="695"/>
      <c r="FO474" s="695"/>
      <c r="FP474" s="695"/>
      <c r="FQ474" s="695"/>
      <c r="FR474" s="695"/>
      <c r="FS474" s="695"/>
      <c r="FT474" s="695"/>
      <c r="FU474" s="695"/>
      <c r="FV474" s="695"/>
      <c r="FW474" s="695"/>
      <c r="FX474" s="695"/>
      <c r="FY474" s="695"/>
      <c r="FZ474" s="695"/>
      <c r="GA474" s="695"/>
      <c r="GB474" s="695"/>
      <c r="GC474" s="695"/>
      <c r="GD474" s="695"/>
      <c r="GE474" s="695"/>
      <c r="GF474" s="695"/>
      <c r="GG474" s="695"/>
      <c r="GH474" s="695"/>
      <c r="GI474" s="695"/>
      <c r="GJ474" s="695"/>
      <c r="GK474" s="695"/>
      <c r="GL474" s="695"/>
      <c r="GM474" s="695"/>
      <c r="GN474" s="695"/>
    </row>
    <row r="475" spans="1:196" s="35" customFormat="1" ht="14.4">
      <c r="A475" s="695"/>
      <c r="B475" s="695"/>
      <c r="C475" s="693"/>
      <c r="D475" s="693"/>
      <c r="E475" s="693"/>
      <c r="F475" s="699"/>
      <c r="G475" s="695"/>
      <c r="H475" s="695"/>
      <c r="I475" s="695"/>
      <c r="J475" s="695"/>
      <c r="S475" s="695"/>
      <c r="T475" s="695"/>
      <c r="U475" s="695"/>
      <c r="V475" s="695"/>
      <c r="W475" s="695"/>
      <c r="X475" s="695"/>
      <c r="Y475" s="695"/>
      <c r="Z475" s="695"/>
      <c r="AA475" s="695"/>
      <c r="AB475" s="695"/>
      <c r="AC475" s="695"/>
      <c r="AD475" s="695"/>
      <c r="AE475" s="695"/>
      <c r="AF475" s="695"/>
      <c r="AG475" s="695"/>
      <c r="AH475" s="695"/>
      <c r="AI475" s="695"/>
      <c r="AJ475" s="695"/>
      <c r="AK475" s="695"/>
      <c r="AL475" s="695"/>
      <c r="AM475" s="695"/>
      <c r="AN475" s="695"/>
      <c r="AO475" s="695"/>
      <c r="AP475" s="695"/>
      <c r="AQ475" s="695"/>
      <c r="AR475" s="695"/>
      <c r="AS475" s="695"/>
      <c r="AT475" s="695"/>
      <c r="AU475" s="695"/>
      <c r="AV475" s="695"/>
      <c r="AW475" s="695"/>
      <c r="AX475" s="695"/>
      <c r="AY475" s="695"/>
      <c r="AZ475" s="695"/>
      <c r="BA475" s="695"/>
      <c r="BB475" s="695"/>
      <c r="BC475" s="695"/>
      <c r="BD475" s="695"/>
      <c r="BE475" s="695"/>
      <c r="BF475" s="695"/>
      <c r="BG475" s="695"/>
      <c r="BH475" s="695"/>
      <c r="BI475" s="695"/>
      <c r="BJ475" s="695"/>
      <c r="BK475" s="695"/>
      <c r="BL475" s="695"/>
      <c r="BM475" s="695"/>
      <c r="BN475" s="695"/>
      <c r="BO475" s="695"/>
      <c r="BP475" s="695"/>
      <c r="BQ475" s="695"/>
      <c r="BR475" s="695"/>
      <c r="BS475" s="695"/>
      <c r="BT475" s="695"/>
      <c r="BU475" s="695"/>
      <c r="BV475" s="695"/>
      <c r="BW475" s="695"/>
      <c r="BX475" s="695"/>
      <c r="BY475" s="695"/>
      <c r="BZ475" s="695"/>
      <c r="CA475" s="695"/>
      <c r="CB475" s="695"/>
      <c r="CC475" s="695"/>
      <c r="CD475" s="695"/>
      <c r="CE475" s="695"/>
      <c r="CF475" s="695"/>
      <c r="CG475" s="695"/>
      <c r="CH475" s="695"/>
      <c r="CI475" s="695"/>
      <c r="CJ475" s="695"/>
      <c r="CK475" s="695"/>
      <c r="CL475" s="695"/>
      <c r="CM475" s="695"/>
      <c r="CN475" s="695"/>
      <c r="CO475" s="695"/>
      <c r="CP475" s="695"/>
      <c r="CQ475" s="695"/>
      <c r="CR475" s="695"/>
      <c r="CS475" s="695"/>
      <c r="CT475" s="695"/>
      <c r="CU475" s="695"/>
      <c r="CV475" s="695"/>
      <c r="CW475" s="695"/>
      <c r="CX475" s="695"/>
      <c r="CY475" s="695"/>
      <c r="CZ475" s="695"/>
      <c r="DA475" s="695"/>
      <c r="DB475" s="695"/>
      <c r="DC475" s="695"/>
      <c r="DD475" s="695"/>
      <c r="DE475" s="695"/>
      <c r="DF475" s="695"/>
      <c r="DG475" s="695"/>
      <c r="DH475" s="695"/>
      <c r="DI475" s="695"/>
      <c r="DJ475" s="695"/>
      <c r="DK475" s="695"/>
      <c r="DL475" s="695"/>
      <c r="DM475" s="695"/>
      <c r="DN475" s="695"/>
      <c r="DO475" s="695"/>
      <c r="DP475" s="695"/>
      <c r="DQ475" s="695"/>
      <c r="DR475" s="695"/>
      <c r="DS475" s="695"/>
      <c r="DT475" s="695"/>
      <c r="DU475" s="695"/>
      <c r="DV475" s="695"/>
      <c r="DW475" s="695"/>
      <c r="DX475" s="695"/>
      <c r="DY475" s="695"/>
      <c r="DZ475" s="695"/>
      <c r="EA475" s="695"/>
      <c r="EB475" s="695"/>
      <c r="EC475" s="695"/>
      <c r="ED475" s="695"/>
      <c r="EE475" s="695"/>
      <c r="EF475" s="695"/>
      <c r="EG475" s="695"/>
      <c r="EH475" s="695"/>
      <c r="EI475" s="695"/>
      <c r="EJ475" s="695"/>
      <c r="EK475" s="695"/>
      <c r="EL475" s="695"/>
      <c r="EM475" s="695"/>
      <c r="EN475" s="695"/>
      <c r="EO475" s="695"/>
      <c r="EP475" s="695"/>
      <c r="EQ475" s="695"/>
      <c r="ER475" s="695"/>
      <c r="ES475" s="695"/>
      <c r="ET475" s="695"/>
      <c r="EU475" s="695"/>
      <c r="EV475" s="695"/>
      <c r="EW475" s="695"/>
      <c r="EX475" s="695"/>
      <c r="EY475" s="695"/>
      <c r="EZ475" s="695"/>
      <c r="FA475" s="695"/>
      <c r="FB475" s="695"/>
      <c r="FC475" s="695"/>
      <c r="FD475" s="695"/>
      <c r="FE475" s="695"/>
      <c r="FF475" s="695"/>
      <c r="FG475" s="695"/>
      <c r="FH475" s="695"/>
      <c r="FI475" s="695"/>
      <c r="FJ475" s="695"/>
      <c r="FK475" s="695"/>
      <c r="FL475" s="695"/>
      <c r="FM475" s="695"/>
      <c r="FN475" s="695"/>
      <c r="FO475" s="695"/>
      <c r="FP475" s="695"/>
      <c r="FQ475" s="695"/>
      <c r="FR475" s="695"/>
      <c r="FS475" s="695"/>
      <c r="FT475" s="695"/>
      <c r="FU475" s="695"/>
      <c r="FV475" s="695"/>
      <c r="FW475" s="695"/>
      <c r="FX475" s="695"/>
      <c r="FY475" s="695"/>
      <c r="FZ475" s="695"/>
      <c r="GA475" s="695"/>
      <c r="GB475" s="695"/>
      <c r="GC475" s="695"/>
      <c r="GD475" s="695"/>
      <c r="GE475" s="695"/>
      <c r="GF475" s="695"/>
      <c r="GG475" s="695"/>
      <c r="GH475" s="695"/>
      <c r="GI475" s="695"/>
      <c r="GJ475" s="695"/>
      <c r="GK475" s="695"/>
      <c r="GL475" s="695"/>
      <c r="GM475" s="695"/>
      <c r="GN475" s="695"/>
    </row>
    <row r="476" spans="1:196" s="35" customFormat="1" ht="14.4">
      <c r="A476" s="695"/>
      <c r="B476" s="695"/>
      <c r="C476" s="693"/>
      <c r="D476" s="693"/>
      <c r="E476" s="693"/>
      <c r="F476" s="699"/>
      <c r="G476" s="695"/>
      <c r="H476" s="695"/>
      <c r="I476" s="695"/>
      <c r="J476" s="695"/>
      <c r="S476" s="695"/>
      <c r="T476" s="695"/>
      <c r="U476" s="695"/>
      <c r="V476" s="695"/>
      <c r="W476" s="695"/>
      <c r="X476" s="695"/>
      <c r="Y476" s="695"/>
      <c r="Z476" s="695"/>
      <c r="AA476" s="695"/>
      <c r="AB476" s="695"/>
      <c r="AC476" s="695"/>
      <c r="AD476" s="695"/>
      <c r="AE476" s="695"/>
      <c r="AF476" s="695"/>
      <c r="AG476" s="695"/>
      <c r="AH476" s="695"/>
      <c r="AI476" s="695"/>
      <c r="AJ476" s="695"/>
      <c r="AK476" s="695"/>
      <c r="AL476" s="695"/>
      <c r="AM476" s="695"/>
      <c r="AN476" s="695"/>
      <c r="AO476" s="695"/>
      <c r="AP476" s="695"/>
      <c r="AQ476" s="695"/>
      <c r="AR476" s="695"/>
      <c r="AS476" s="695"/>
      <c r="AT476" s="695"/>
      <c r="AU476" s="695"/>
      <c r="AV476" s="695"/>
      <c r="AW476" s="695"/>
      <c r="AX476" s="695"/>
      <c r="AY476" s="695"/>
      <c r="AZ476" s="695"/>
      <c r="BA476" s="695"/>
      <c r="BB476" s="695"/>
      <c r="BC476" s="695"/>
      <c r="BD476" s="695"/>
      <c r="BE476" s="695"/>
      <c r="BF476" s="695"/>
      <c r="BG476" s="695"/>
      <c r="BH476" s="695"/>
      <c r="BI476" s="695"/>
      <c r="BJ476" s="695"/>
      <c r="BK476" s="695"/>
      <c r="BL476" s="695"/>
      <c r="BM476" s="695"/>
      <c r="BN476" s="695"/>
      <c r="BO476" s="695"/>
      <c r="BP476" s="695"/>
      <c r="BQ476" s="695"/>
      <c r="BR476" s="695"/>
      <c r="BS476" s="695"/>
      <c r="BT476" s="695"/>
      <c r="BU476" s="695"/>
      <c r="BV476" s="695"/>
      <c r="BW476" s="695"/>
      <c r="BX476" s="695"/>
      <c r="BY476" s="695"/>
      <c r="BZ476" s="695"/>
      <c r="CA476" s="695"/>
      <c r="CB476" s="695"/>
      <c r="CC476" s="695"/>
      <c r="CD476" s="695"/>
      <c r="CE476" s="695"/>
      <c r="CF476" s="695"/>
      <c r="CG476" s="695"/>
      <c r="CH476" s="695"/>
      <c r="CI476" s="695"/>
      <c r="CJ476" s="695"/>
      <c r="CK476" s="695"/>
      <c r="CL476" s="695"/>
      <c r="CM476" s="695"/>
      <c r="CN476" s="695"/>
      <c r="CO476" s="695"/>
      <c r="CP476" s="695"/>
      <c r="CQ476" s="695"/>
      <c r="CR476" s="695"/>
      <c r="CS476" s="695"/>
      <c r="CT476" s="695"/>
      <c r="CU476" s="695"/>
      <c r="CV476" s="695"/>
      <c r="CW476" s="695"/>
      <c r="CX476" s="695"/>
      <c r="CY476" s="695"/>
      <c r="CZ476" s="695"/>
      <c r="DA476" s="695"/>
      <c r="DB476" s="695"/>
      <c r="DC476" s="695"/>
      <c r="DD476" s="695"/>
      <c r="DE476" s="695"/>
      <c r="DF476" s="695"/>
      <c r="DG476" s="695"/>
      <c r="DH476" s="695"/>
      <c r="DI476" s="695"/>
      <c r="DJ476" s="695"/>
      <c r="DK476" s="695"/>
      <c r="DL476" s="695"/>
      <c r="DM476" s="695"/>
      <c r="DN476" s="695"/>
      <c r="DO476" s="695"/>
      <c r="DP476" s="695"/>
      <c r="DQ476" s="695"/>
      <c r="DR476" s="695"/>
      <c r="DS476" s="695"/>
      <c r="DT476" s="695"/>
      <c r="DU476" s="695"/>
      <c r="DV476" s="695"/>
      <c r="DW476" s="695"/>
      <c r="DX476" s="695"/>
      <c r="DY476" s="695"/>
      <c r="DZ476" s="695"/>
      <c r="EA476" s="695"/>
      <c r="EB476" s="695"/>
      <c r="EC476" s="695"/>
      <c r="ED476" s="695"/>
      <c r="EE476" s="695"/>
      <c r="EF476" s="695"/>
      <c r="EG476" s="695"/>
      <c r="EH476" s="695"/>
      <c r="EI476" s="695"/>
      <c r="EJ476" s="695"/>
      <c r="EK476" s="695"/>
      <c r="EL476" s="695"/>
      <c r="EM476" s="695"/>
      <c r="EN476" s="695"/>
      <c r="EO476" s="695"/>
      <c r="EP476" s="695"/>
      <c r="EQ476" s="695"/>
      <c r="ER476" s="695"/>
      <c r="ES476" s="695"/>
      <c r="ET476" s="695"/>
      <c r="EU476" s="695"/>
      <c r="EV476" s="695"/>
      <c r="EW476" s="695"/>
      <c r="EX476" s="695"/>
      <c r="EY476" s="695"/>
      <c r="EZ476" s="695"/>
      <c r="FA476" s="695"/>
      <c r="FB476" s="695"/>
      <c r="FC476" s="695"/>
      <c r="FD476" s="695"/>
      <c r="FE476" s="695"/>
      <c r="FF476" s="695"/>
      <c r="FG476" s="695"/>
      <c r="FH476" s="695"/>
      <c r="FI476" s="695"/>
      <c r="FJ476" s="695"/>
      <c r="FK476" s="695"/>
      <c r="FL476" s="695"/>
      <c r="FM476" s="695"/>
      <c r="FN476" s="695"/>
      <c r="FO476" s="695"/>
      <c r="FP476" s="695"/>
      <c r="FQ476" s="695"/>
      <c r="FR476" s="695"/>
      <c r="FS476" s="695"/>
      <c r="FT476" s="695"/>
      <c r="FU476" s="695"/>
      <c r="FV476" s="695"/>
      <c r="FW476" s="695"/>
      <c r="FX476" s="695"/>
      <c r="FY476" s="695"/>
      <c r="FZ476" s="695"/>
      <c r="GA476" s="695"/>
      <c r="GB476" s="695"/>
      <c r="GC476" s="695"/>
      <c r="GD476" s="695"/>
      <c r="GE476" s="695"/>
      <c r="GF476" s="695"/>
      <c r="GG476" s="695"/>
      <c r="GH476" s="695"/>
      <c r="GI476" s="695"/>
      <c r="GJ476" s="695"/>
      <c r="GK476" s="695"/>
      <c r="GL476" s="695"/>
      <c r="GM476" s="695"/>
      <c r="GN476" s="695"/>
    </row>
    <row r="477" spans="1:196" s="35" customFormat="1" ht="14.4">
      <c r="A477" s="695"/>
      <c r="B477" s="695"/>
      <c r="C477" s="693"/>
      <c r="D477" s="693"/>
      <c r="E477" s="693"/>
      <c r="F477" s="699"/>
      <c r="G477" s="695"/>
      <c r="H477" s="695"/>
      <c r="I477" s="695"/>
      <c r="J477" s="695"/>
      <c r="S477" s="695"/>
      <c r="T477" s="695"/>
      <c r="U477" s="695"/>
      <c r="V477" s="695"/>
      <c r="W477" s="695"/>
      <c r="X477" s="695"/>
      <c r="Y477" s="695"/>
      <c r="Z477" s="695"/>
      <c r="AA477" s="695"/>
      <c r="AB477" s="695"/>
      <c r="AC477" s="695"/>
      <c r="AD477" s="695"/>
      <c r="AE477" s="695"/>
      <c r="AF477" s="695"/>
      <c r="AG477" s="695"/>
      <c r="AH477" s="695"/>
      <c r="AI477" s="695"/>
      <c r="AJ477" s="695"/>
      <c r="AK477" s="695"/>
      <c r="AL477" s="695"/>
      <c r="AM477" s="695"/>
      <c r="AN477" s="695"/>
      <c r="AO477" s="695"/>
      <c r="AP477" s="695"/>
      <c r="AQ477" s="695"/>
      <c r="AR477" s="695"/>
      <c r="AS477" s="695"/>
      <c r="AT477" s="695"/>
      <c r="AU477" s="695"/>
      <c r="AV477" s="695"/>
      <c r="AW477" s="695"/>
      <c r="AX477" s="695"/>
      <c r="AY477" s="695"/>
      <c r="AZ477" s="695"/>
      <c r="BA477" s="695"/>
      <c r="BB477" s="695"/>
      <c r="BC477" s="695"/>
      <c r="BD477" s="695"/>
      <c r="BE477" s="695"/>
      <c r="BF477" s="695"/>
      <c r="BG477" s="695"/>
      <c r="BH477" s="695"/>
      <c r="BI477" s="695"/>
      <c r="BJ477" s="695"/>
      <c r="BK477" s="695"/>
      <c r="BL477" s="695"/>
      <c r="BM477" s="695"/>
      <c r="BN477" s="695"/>
      <c r="BO477" s="695"/>
      <c r="BP477" s="695"/>
      <c r="BQ477" s="695"/>
      <c r="BR477" s="695"/>
      <c r="BS477" s="695"/>
      <c r="BT477" s="695"/>
      <c r="BU477" s="695"/>
      <c r="BV477" s="695"/>
      <c r="BW477" s="695"/>
      <c r="BX477" s="695"/>
      <c r="BY477" s="695"/>
      <c r="BZ477" s="695"/>
      <c r="CA477" s="695"/>
      <c r="CB477" s="695"/>
      <c r="CC477" s="695"/>
      <c r="CD477" s="695"/>
      <c r="CE477" s="695"/>
      <c r="CF477" s="695"/>
      <c r="CG477" s="695"/>
      <c r="CH477" s="695"/>
      <c r="CI477" s="695"/>
      <c r="CJ477" s="695"/>
      <c r="CK477" s="695"/>
      <c r="CL477" s="695"/>
      <c r="CM477" s="695"/>
      <c r="CN477" s="695"/>
      <c r="CO477" s="695"/>
      <c r="CP477" s="695"/>
      <c r="CQ477" s="695"/>
      <c r="CR477" s="695"/>
      <c r="CS477" s="695"/>
      <c r="CT477" s="695"/>
      <c r="CU477" s="695"/>
      <c r="CV477" s="695"/>
      <c r="CW477" s="695"/>
      <c r="CX477" s="695"/>
      <c r="CY477" s="695"/>
      <c r="CZ477" s="695"/>
      <c r="DA477" s="695"/>
      <c r="DB477" s="695"/>
      <c r="DC477" s="695"/>
      <c r="DD477" s="695"/>
      <c r="DE477" s="695"/>
      <c r="DF477" s="695"/>
      <c r="DG477" s="695"/>
      <c r="DH477" s="695"/>
      <c r="DI477" s="695"/>
      <c r="DJ477" s="695"/>
      <c r="DK477" s="695"/>
      <c r="DL477" s="695"/>
      <c r="DM477" s="695"/>
      <c r="DN477" s="695"/>
      <c r="DO477" s="695"/>
      <c r="DP477" s="695"/>
      <c r="DQ477" s="695"/>
      <c r="DR477" s="695"/>
      <c r="DS477" s="695"/>
      <c r="DT477" s="695"/>
      <c r="DU477" s="695"/>
      <c r="DV477" s="695"/>
      <c r="DW477" s="695"/>
      <c r="DX477" s="695"/>
      <c r="DY477" s="695"/>
      <c r="DZ477" s="695"/>
      <c r="EA477" s="695"/>
      <c r="EB477" s="695"/>
      <c r="EC477" s="695"/>
      <c r="ED477" s="695"/>
      <c r="EE477" s="695"/>
      <c r="EF477" s="695"/>
      <c r="EG477" s="695"/>
      <c r="EH477" s="695"/>
      <c r="EI477" s="695"/>
      <c r="EJ477" s="695"/>
      <c r="EK477" s="695"/>
      <c r="EL477" s="695"/>
      <c r="EM477" s="695"/>
      <c r="EN477" s="695"/>
      <c r="EO477" s="695"/>
      <c r="EP477" s="695"/>
      <c r="EQ477" s="695"/>
      <c r="ER477" s="695"/>
      <c r="ES477" s="695"/>
      <c r="ET477" s="695"/>
      <c r="EU477" s="695"/>
      <c r="EV477" s="695"/>
      <c r="EW477" s="695"/>
      <c r="EX477" s="695"/>
      <c r="EY477" s="695"/>
      <c r="EZ477" s="695"/>
      <c r="FA477" s="695"/>
      <c r="FB477" s="695"/>
      <c r="FC477" s="695"/>
      <c r="FD477" s="695"/>
      <c r="FE477" s="695"/>
      <c r="FF477" s="695"/>
      <c r="FG477" s="695"/>
      <c r="FH477" s="695"/>
      <c r="FI477" s="695"/>
      <c r="FJ477" s="695"/>
      <c r="FK477" s="695"/>
      <c r="FL477" s="695"/>
      <c r="FM477" s="695"/>
      <c r="FN477" s="695"/>
      <c r="FO477" s="695"/>
      <c r="FP477" s="695"/>
      <c r="FQ477" s="695"/>
      <c r="FR477" s="695"/>
      <c r="FS477" s="695"/>
      <c r="FT477" s="695"/>
      <c r="FU477" s="695"/>
      <c r="FV477" s="695"/>
      <c r="FW477" s="695"/>
      <c r="FX477" s="695"/>
      <c r="FY477" s="695"/>
      <c r="FZ477" s="695"/>
      <c r="GA477" s="695"/>
      <c r="GB477" s="695"/>
      <c r="GC477" s="695"/>
      <c r="GD477" s="695"/>
      <c r="GE477" s="695"/>
      <c r="GF477" s="695"/>
      <c r="GG477" s="695"/>
      <c r="GH477" s="695"/>
      <c r="GI477" s="695"/>
      <c r="GJ477" s="695"/>
      <c r="GK477" s="695"/>
      <c r="GL477" s="695"/>
      <c r="GM477" s="695"/>
      <c r="GN477" s="695"/>
    </row>
    <row r="478" spans="1:196" s="35" customFormat="1" ht="14.4">
      <c r="A478" s="695"/>
      <c r="B478" s="695"/>
      <c r="C478" s="693"/>
      <c r="D478" s="693"/>
      <c r="E478" s="693"/>
      <c r="F478" s="699"/>
      <c r="G478" s="695"/>
      <c r="H478" s="695"/>
      <c r="I478" s="695"/>
      <c r="J478" s="695"/>
      <c r="S478" s="695"/>
      <c r="T478" s="695"/>
      <c r="U478" s="695"/>
      <c r="V478" s="695"/>
      <c r="W478" s="695"/>
      <c r="X478" s="695"/>
      <c r="Y478" s="695"/>
      <c r="Z478" s="695"/>
      <c r="AA478" s="695"/>
      <c r="AB478" s="695"/>
      <c r="AC478" s="695"/>
      <c r="AD478" s="695"/>
      <c r="AE478" s="695"/>
      <c r="AF478" s="695"/>
      <c r="AG478" s="695"/>
      <c r="AH478" s="695"/>
      <c r="AI478" s="695"/>
      <c r="AJ478" s="695"/>
      <c r="AK478" s="695"/>
      <c r="AL478" s="695"/>
      <c r="AM478" s="695"/>
      <c r="AN478" s="695"/>
      <c r="AO478" s="695"/>
      <c r="AP478" s="695"/>
      <c r="AQ478" s="695"/>
      <c r="AR478" s="695"/>
      <c r="AS478" s="695"/>
      <c r="AT478" s="695"/>
      <c r="AU478" s="695"/>
      <c r="AV478" s="695"/>
      <c r="AW478" s="695"/>
      <c r="AX478" s="695"/>
      <c r="AY478" s="695"/>
      <c r="AZ478" s="695"/>
      <c r="BA478" s="695"/>
      <c r="BB478" s="695"/>
      <c r="BC478" s="695"/>
      <c r="BD478" s="695"/>
      <c r="BE478" s="695"/>
      <c r="BF478" s="695"/>
      <c r="BG478" s="695"/>
      <c r="BH478" s="695"/>
      <c r="BI478" s="695"/>
      <c r="BJ478" s="695"/>
      <c r="BK478" s="695"/>
      <c r="BL478" s="695"/>
      <c r="BM478" s="695"/>
      <c r="BN478" s="695"/>
      <c r="BO478" s="695"/>
      <c r="BP478" s="695"/>
      <c r="BQ478" s="695"/>
      <c r="BR478" s="695"/>
      <c r="BS478" s="695"/>
      <c r="BT478" s="695"/>
      <c r="BU478" s="695"/>
      <c r="BV478" s="695"/>
      <c r="BW478" s="695"/>
      <c r="BX478" s="695"/>
      <c r="BY478" s="695"/>
      <c r="BZ478" s="695"/>
      <c r="CA478" s="695"/>
      <c r="CB478" s="695"/>
      <c r="CC478" s="695"/>
      <c r="CD478" s="695"/>
      <c r="CE478" s="695"/>
      <c r="CF478" s="695"/>
      <c r="CG478" s="695"/>
      <c r="CH478" s="695"/>
      <c r="CI478" s="695"/>
      <c r="CJ478" s="695"/>
      <c r="CK478" s="695"/>
      <c r="CL478" s="695"/>
      <c r="CM478" s="695"/>
      <c r="CN478" s="695"/>
      <c r="CO478" s="695"/>
      <c r="CP478" s="695"/>
      <c r="CQ478" s="695"/>
      <c r="CR478" s="695"/>
      <c r="CS478" s="695"/>
      <c r="CT478" s="695"/>
      <c r="CU478" s="695"/>
      <c r="CV478" s="695"/>
      <c r="CW478" s="695"/>
      <c r="CX478" s="695"/>
      <c r="CY478" s="695"/>
      <c r="CZ478" s="695"/>
      <c r="DA478" s="695"/>
      <c r="DB478" s="695"/>
      <c r="DC478" s="695"/>
      <c r="DD478" s="695"/>
      <c r="DE478" s="695"/>
      <c r="DF478" s="695"/>
      <c r="DG478" s="695"/>
      <c r="DH478" s="695"/>
      <c r="DI478" s="695"/>
      <c r="DJ478" s="695"/>
      <c r="DK478" s="695"/>
      <c r="DL478" s="695"/>
      <c r="DM478" s="695"/>
      <c r="DN478" s="695"/>
      <c r="DO478" s="695"/>
      <c r="DP478" s="695"/>
      <c r="DQ478" s="695"/>
      <c r="DR478" s="695"/>
      <c r="DS478" s="695"/>
      <c r="DT478" s="695"/>
      <c r="DU478" s="695"/>
      <c r="DV478" s="695"/>
      <c r="DW478" s="695"/>
      <c r="DX478" s="695"/>
      <c r="DY478" s="695"/>
      <c r="DZ478" s="695"/>
      <c r="EA478" s="695"/>
      <c r="EB478" s="695"/>
      <c r="EC478" s="695"/>
      <c r="ED478" s="695"/>
      <c r="EE478" s="695"/>
      <c r="EF478" s="695"/>
      <c r="EG478" s="695"/>
      <c r="EH478" s="695"/>
      <c r="EI478" s="695"/>
      <c r="EJ478" s="695"/>
      <c r="EK478" s="695"/>
      <c r="EL478" s="695"/>
      <c r="EM478" s="695"/>
      <c r="EN478" s="695"/>
      <c r="EO478" s="695"/>
      <c r="EP478" s="695"/>
      <c r="EQ478" s="695"/>
      <c r="ER478" s="695"/>
      <c r="ES478" s="695"/>
      <c r="ET478" s="695"/>
      <c r="EU478" s="695"/>
      <c r="EV478" s="695"/>
      <c r="EW478" s="695"/>
      <c r="EX478" s="695"/>
      <c r="EY478" s="695"/>
      <c r="EZ478" s="695"/>
      <c r="FA478" s="695"/>
      <c r="FB478" s="695"/>
      <c r="FC478" s="695"/>
      <c r="FD478" s="695"/>
      <c r="FE478" s="695"/>
      <c r="FF478" s="695"/>
      <c r="FG478" s="695"/>
      <c r="FH478" s="695"/>
      <c r="FI478" s="695"/>
      <c r="FJ478" s="695"/>
      <c r="FK478" s="695"/>
      <c r="FL478" s="695"/>
      <c r="FM478" s="695"/>
      <c r="FN478" s="695"/>
      <c r="FO478" s="695"/>
      <c r="FP478" s="695"/>
      <c r="FQ478" s="695"/>
      <c r="FR478" s="695"/>
      <c r="FS478" s="695"/>
      <c r="FT478" s="695"/>
      <c r="FU478" s="695"/>
      <c r="FV478" s="695"/>
      <c r="FW478" s="695"/>
      <c r="FX478" s="695"/>
      <c r="FY478" s="695"/>
      <c r="FZ478" s="695"/>
      <c r="GA478" s="695"/>
      <c r="GB478" s="695"/>
      <c r="GC478" s="695"/>
      <c r="GD478" s="695"/>
      <c r="GE478" s="695"/>
      <c r="GF478" s="695"/>
      <c r="GG478" s="695"/>
      <c r="GH478" s="695"/>
      <c r="GI478" s="695"/>
      <c r="GJ478" s="695"/>
      <c r="GK478" s="695"/>
      <c r="GL478" s="695"/>
      <c r="GM478" s="695"/>
      <c r="GN478" s="695"/>
    </row>
    <row r="479" spans="1:196" s="35" customFormat="1" ht="14.4">
      <c r="A479" s="695"/>
      <c r="B479" s="695"/>
      <c r="C479" s="693"/>
      <c r="D479" s="693"/>
      <c r="E479" s="693"/>
      <c r="F479" s="699"/>
      <c r="G479" s="695"/>
      <c r="H479" s="695"/>
      <c r="I479" s="695"/>
      <c r="J479" s="695"/>
      <c r="S479" s="695"/>
      <c r="T479" s="695"/>
      <c r="U479" s="695"/>
      <c r="V479" s="695"/>
      <c r="W479" s="695"/>
      <c r="X479" s="695"/>
      <c r="Y479" s="695"/>
      <c r="Z479" s="695"/>
      <c r="AA479" s="695"/>
      <c r="AB479" s="695"/>
      <c r="AC479" s="695"/>
      <c r="AD479" s="695"/>
      <c r="AE479" s="695"/>
      <c r="AF479" s="695"/>
      <c r="AG479" s="695"/>
      <c r="AH479" s="695"/>
      <c r="AI479" s="695"/>
      <c r="AJ479" s="695"/>
      <c r="AK479" s="695"/>
      <c r="AL479" s="695"/>
      <c r="AM479" s="695"/>
      <c r="AN479" s="695"/>
      <c r="AO479" s="695"/>
      <c r="AP479" s="695"/>
      <c r="AQ479" s="695"/>
      <c r="AR479" s="695"/>
      <c r="AS479" s="695"/>
      <c r="AT479" s="695"/>
      <c r="AU479" s="695"/>
      <c r="AV479" s="695"/>
      <c r="AW479" s="695"/>
      <c r="AX479" s="695"/>
      <c r="AY479" s="695"/>
      <c r="AZ479" s="695"/>
      <c r="BA479" s="695"/>
      <c r="BB479" s="695"/>
      <c r="BC479" s="695"/>
      <c r="BD479" s="695"/>
      <c r="BE479" s="695"/>
      <c r="BF479" s="695"/>
      <c r="BG479" s="695"/>
      <c r="BH479" s="695"/>
      <c r="BI479" s="695"/>
      <c r="BJ479" s="695"/>
      <c r="BK479" s="695"/>
      <c r="BL479" s="695"/>
      <c r="BM479" s="695"/>
      <c r="BN479" s="695"/>
      <c r="BO479" s="695"/>
      <c r="BP479" s="695"/>
      <c r="BQ479" s="695"/>
      <c r="BR479" s="695"/>
      <c r="BS479" s="695"/>
      <c r="BT479" s="695"/>
      <c r="BU479" s="695"/>
      <c r="BV479" s="695"/>
      <c r="BW479" s="695"/>
      <c r="BX479" s="695"/>
      <c r="BY479" s="695"/>
      <c r="BZ479" s="695"/>
      <c r="CA479" s="695"/>
      <c r="CB479" s="695"/>
      <c r="CC479" s="695"/>
      <c r="CD479" s="695"/>
      <c r="CE479" s="695"/>
      <c r="CF479" s="695"/>
      <c r="CG479" s="695"/>
      <c r="CH479" s="695"/>
      <c r="CI479" s="695"/>
      <c r="CJ479" s="695"/>
      <c r="CK479" s="695"/>
      <c r="CL479" s="695"/>
      <c r="CM479" s="695"/>
      <c r="CN479" s="695"/>
      <c r="CO479" s="695"/>
      <c r="CP479" s="695"/>
      <c r="CQ479" s="695"/>
      <c r="CR479" s="695"/>
      <c r="CS479" s="695"/>
      <c r="CT479" s="695"/>
      <c r="CU479" s="695"/>
      <c r="CV479" s="695"/>
      <c r="CW479" s="695"/>
      <c r="CX479" s="695"/>
      <c r="CY479" s="695"/>
      <c r="CZ479" s="695"/>
      <c r="DA479" s="695"/>
      <c r="DB479" s="695"/>
      <c r="DC479" s="695"/>
      <c r="DD479" s="695"/>
      <c r="DE479" s="695"/>
      <c r="DF479" s="695"/>
      <c r="DG479" s="695"/>
      <c r="DH479" s="695"/>
      <c r="DI479" s="695"/>
      <c r="DJ479" s="695"/>
      <c r="DK479" s="695"/>
      <c r="DL479" s="695"/>
      <c r="DM479" s="695"/>
      <c r="DN479" s="695"/>
      <c r="DO479" s="695"/>
      <c r="DP479" s="695"/>
      <c r="DQ479" s="695"/>
      <c r="DR479" s="695"/>
      <c r="DS479" s="695"/>
      <c r="DT479" s="695"/>
      <c r="DU479" s="695"/>
      <c r="DV479" s="695"/>
      <c r="DW479" s="695"/>
      <c r="DX479" s="695"/>
      <c r="DY479" s="695"/>
      <c r="DZ479" s="695"/>
      <c r="EA479" s="695"/>
      <c r="EB479" s="695"/>
      <c r="EC479" s="695"/>
      <c r="ED479" s="695"/>
      <c r="EE479" s="695"/>
      <c r="EF479" s="695"/>
      <c r="EG479" s="695"/>
      <c r="EH479" s="695"/>
      <c r="EI479" s="695"/>
      <c r="EJ479" s="695"/>
      <c r="EK479" s="695"/>
      <c r="EL479" s="695"/>
      <c r="EM479" s="695"/>
      <c r="EN479" s="695"/>
      <c r="EO479" s="695"/>
      <c r="EP479" s="695"/>
      <c r="EQ479" s="695"/>
      <c r="ER479" s="695"/>
      <c r="ES479" s="695"/>
      <c r="ET479" s="695"/>
      <c r="EU479" s="695"/>
      <c r="EV479" s="695"/>
      <c r="EW479" s="695"/>
      <c r="EX479" s="695"/>
      <c r="EY479" s="695"/>
      <c r="EZ479" s="695"/>
      <c r="FA479" s="695"/>
      <c r="FB479" s="695"/>
      <c r="FC479" s="695"/>
      <c r="FD479" s="695"/>
      <c r="FE479" s="695"/>
      <c r="FF479" s="695"/>
      <c r="FG479" s="695"/>
      <c r="FH479" s="695"/>
      <c r="FI479" s="695"/>
      <c r="FJ479" s="695"/>
      <c r="FK479" s="695"/>
      <c r="FL479" s="695"/>
      <c r="FM479" s="695"/>
      <c r="FN479" s="695"/>
      <c r="FO479" s="695"/>
      <c r="FP479" s="695"/>
      <c r="FQ479" s="695"/>
      <c r="FR479" s="695"/>
      <c r="FS479" s="695"/>
      <c r="FT479" s="695"/>
      <c r="FU479" s="695"/>
      <c r="FV479" s="695"/>
      <c r="FW479" s="695"/>
      <c r="FX479" s="695"/>
      <c r="FY479" s="695"/>
      <c r="FZ479" s="695"/>
      <c r="GA479" s="695"/>
      <c r="GB479" s="695"/>
      <c r="GC479" s="695"/>
      <c r="GD479" s="695"/>
      <c r="GE479" s="695"/>
      <c r="GF479" s="695"/>
      <c r="GG479" s="695"/>
      <c r="GH479" s="695"/>
      <c r="GI479" s="695"/>
      <c r="GJ479" s="695"/>
      <c r="GK479" s="695"/>
      <c r="GL479" s="695"/>
      <c r="GM479" s="695"/>
      <c r="GN479" s="695"/>
    </row>
    <row r="480" spans="1:196" s="35" customFormat="1" ht="14.4">
      <c r="A480" s="695"/>
      <c r="B480" s="695"/>
      <c r="C480" s="693"/>
      <c r="D480" s="693"/>
      <c r="E480" s="693"/>
      <c r="F480" s="699"/>
      <c r="G480" s="695"/>
      <c r="H480" s="695"/>
      <c r="I480" s="695"/>
      <c r="J480" s="695"/>
      <c r="S480" s="695"/>
      <c r="T480" s="695"/>
      <c r="U480" s="695"/>
      <c r="V480" s="695"/>
      <c r="W480" s="695"/>
      <c r="X480" s="695"/>
      <c r="Y480" s="695"/>
      <c r="Z480" s="695"/>
      <c r="AA480" s="695"/>
      <c r="AB480" s="695"/>
      <c r="AC480" s="695"/>
      <c r="AD480" s="695"/>
      <c r="AE480" s="695"/>
      <c r="AF480" s="695"/>
      <c r="AG480" s="695"/>
      <c r="AH480" s="695"/>
      <c r="AI480" s="695"/>
      <c r="AJ480" s="695"/>
      <c r="AK480" s="695"/>
      <c r="AL480" s="695"/>
      <c r="AM480" s="695"/>
      <c r="AN480" s="695"/>
      <c r="AO480" s="695"/>
      <c r="AP480" s="695"/>
      <c r="AQ480" s="695"/>
      <c r="AR480" s="695"/>
      <c r="AS480" s="695"/>
      <c r="AT480" s="695"/>
      <c r="AU480" s="695"/>
      <c r="AV480" s="695"/>
      <c r="AW480" s="695"/>
      <c r="AX480" s="695"/>
      <c r="AY480" s="695"/>
      <c r="AZ480" s="695"/>
      <c r="BA480" s="695"/>
      <c r="BB480" s="695"/>
      <c r="BC480" s="695"/>
      <c r="BD480" s="695"/>
      <c r="BE480" s="695"/>
      <c r="BF480" s="695"/>
      <c r="BG480" s="695"/>
      <c r="BH480" s="695"/>
      <c r="BI480" s="695"/>
      <c r="BJ480" s="695"/>
      <c r="BK480" s="695"/>
      <c r="BL480" s="695"/>
      <c r="BM480" s="695"/>
      <c r="BN480" s="695"/>
      <c r="BO480" s="695"/>
      <c r="BP480" s="695"/>
      <c r="BQ480" s="695"/>
      <c r="BR480" s="695"/>
      <c r="BS480" s="695"/>
      <c r="BT480" s="695"/>
      <c r="BU480" s="695"/>
      <c r="BV480" s="695"/>
      <c r="BW480" s="695"/>
      <c r="BX480" s="695"/>
      <c r="BY480" s="695"/>
      <c r="BZ480" s="695"/>
      <c r="CA480" s="695"/>
      <c r="CB480" s="695"/>
      <c r="CC480" s="695"/>
      <c r="CD480" s="695"/>
      <c r="CE480" s="695"/>
      <c r="CF480" s="695"/>
      <c r="CG480" s="695"/>
      <c r="CH480" s="695"/>
      <c r="CI480" s="695"/>
      <c r="CJ480" s="695"/>
      <c r="CK480" s="695"/>
      <c r="CL480" s="695"/>
      <c r="CM480" s="695"/>
      <c r="CN480" s="695"/>
      <c r="CO480" s="695"/>
      <c r="CP480" s="695"/>
      <c r="CQ480" s="695"/>
      <c r="CR480" s="695"/>
      <c r="CS480" s="695"/>
      <c r="CT480" s="695"/>
      <c r="CU480" s="695"/>
      <c r="CV480" s="695"/>
      <c r="CW480" s="695"/>
      <c r="CX480" s="695"/>
      <c r="CY480" s="695"/>
      <c r="CZ480" s="695"/>
      <c r="DA480" s="695"/>
      <c r="DB480" s="695"/>
      <c r="DC480" s="695"/>
      <c r="DD480" s="695"/>
      <c r="DE480" s="695"/>
      <c r="DF480" s="695"/>
      <c r="DG480" s="695"/>
      <c r="DH480" s="695"/>
      <c r="DI480" s="695"/>
      <c r="DJ480" s="695"/>
      <c r="DK480" s="695"/>
      <c r="DL480" s="695"/>
      <c r="DM480" s="695"/>
      <c r="DN480" s="695"/>
      <c r="DO480" s="695"/>
      <c r="DP480" s="695"/>
      <c r="DQ480" s="695"/>
      <c r="DR480" s="695"/>
      <c r="DS480" s="695"/>
      <c r="DT480" s="695"/>
      <c r="DU480" s="695"/>
      <c r="DV480" s="695"/>
      <c r="DW480" s="695"/>
      <c r="DX480" s="695"/>
      <c r="DY480" s="695"/>
      <c r="DZ480" s="695"/>
      <c r="EA480" s="695"/>
      <c r="EB480" s="695"/>
      <c r="EC480" s="695"/>
      <c r="ED480" s="695"/>
      <c r="EE480" s="695"/>
      <c r="EF480" s="695"/>
      <c r="EG480" s="695"/>
      <c r="EH480" s="695"/>
      <c r="EI480" s="695"/>
      <c r="EJ480" s="695"/>
      <c r="EK480" s="695"/>
      <c r="EL480" s="695"/>
      <c r="EM480" s="695"/>
      <c r="EN480" s="695"/>
      <c r="EO480" s="695"/>
      <c r="EP480" s="695"/>
      <c r="EQ480" s="695"/>
      <c r="ER480" s="695"/>
      <c r="ES480" s="695"/>
      <c r="ET480" s="695"/>
      <c r="EU480" s="695"/>
      <c r="EV480" s="695"/>
      <c r="EW480" s="695"/>
      <c r="EX480" s="695"/>
      <c r="EY480" s="695"/>
      <c r="EZ480" s="695"/>
      <c r="FA480" s="695"/>
      <c r="FB480" s="695"/>
      <c r="FC480" s="695"/>
      <c r="FD480" s="695"/>
      <c r="FE480" s="695"/>
      <c r="FF480" s="695"/>
      <c r="FG480" s="695"/>
      <c r="FH480" s="695"/>
      <c r="FI480" s="695"/>
      <c r="FJ480" s="695"/>
      <c r="FK480" s="695"/>
      <c r="FL480" s="695"/>
      <c r="FM480" s="695"/>
      <c r="FN480" s="695"/>
      <c r="FO480" s="695"/>
      <c r="FP480" s="695"/>
      <c r="FQ480" s="695"/>
      <c r="FR480" s="695"/>
      <c r="FS480" s="695"/>
      <c r="FT480" s="695"/>
      <c r="FU480" s="695"/>
      <c r="FV480" s="695"/>
      <c r="FW480" s="695"/>
      <c r="FX480" s="695"/>
      <c r="FY480" s="695"/>
      <c r="FZ480" s="695"/>
      <c r="GA480" s="695"/>
      <c r="GB480" s="695"/>
      <c r="GC480" s="695"/>
      <c r="GD480" s="695"/>
      <c r="GE480" s="695"/>
      <c r="GF480" s="695"/>
      <c r="GG480" s="695"/>
      <c r="GH480" s="695"/>
      <c r="GI480" s="695"/>
      <c r="GJ480" s="695"/>
      <c r="GK480" s="695"/>
      <c r="GL480" s="695"/>
      <c r="GM480" s="695"/>
      <c r="GN480" s="695"/>
    </row>
    <row r="481" spans="1:196" s="35" customFormat="1" ht="14.4">
      <c r="A481" s="695"/>
      <c r="B481" s="695"/>
      <c r="C481" s="693"/>
      <c r="D481" s="693"/>
      <c r="E481" s="693"/>
      <c r="F481" s="699"/>
      <c r="G481" s="695"/>
      <c r="H481" s="695"/>
      <c r="I481" s="695"/>
      <c r="J481" s="695"/>
      <c r="S481" s="695"/>
      <c r="T481" s="695"/>
      <c r="U481" s="695"/>
      <c r="V481" s="695"/>
      <c r="W481" s="695"/>
      <c r="X481" s="695"/>
      <c r="Y481" s="695"/>
      <c r="Z481" s="695"/>
      <c r="AA481" s="695"/>
      <c r="AB481" s="695"/>
      <c r="AC481" s="695"/>
      <c r="AD481" s="695"/>
      <c r="AE481" s="695"/>
      <c r="AF481" s="695"/>
      <c r="AG481" s="695"/>
      <c r="AH481" s="695"/>
      <c r="AI481" s="695"/>
      <c r="AJ481" s="695"/>
      <c r="AK481" s="695"/>
      <c r="AL481" s="695"/>
      <c r="AM481" s="695"/>
      <c r="AN481" s="695"/>
      <c r="AO481" s="695"/>
      <c r="AP481" s="695"/>
      <c r="AQ481" s="695"/>
      <c r="AR481" s="695"/>
      <c r="AS481" s="695"/>
      <c r="AT481" s="695"/>
      <c r="AU481" s="695"/>
      <c r="AV481" s="695"/>
      <c r="AW481" s="695"/>
      <c r="AX481" s="695"/>
      <c r="AY481" s="695"/>
      <c r="AZ481" s="695"/>
      <c r="BA481" s="695"/>
      <c r="BB481" s="695"/>
      <c r="BC481" s="695"/>
      <c r="BD481" s="695"/>
      <c r="BE481" s="695"/>
      <c r="BF481" s="695"/>
      <c r="BG481" s="695"/>
      <c r="BH481" s="695"/>
      <c r="BI481" s="695"/>
      <c r="BJ481" s="695"/>
      <c r="BK481" s="695"/>
      <c r="BL481" s="695"/>
      <c r="BM481" s="695"/>
      <c r="BN481" s="695"/>
      <c r="BO481" s="695"/>
      <c r="BP481" s="695"/>
      <c r="BQ481" s="695"/>
      <c r="BR481" s="695"/>
      <c r="BS481" s="695"/>
      <c r="BT481" s="695"/>
      <c r="BU481" s="695"/>
      <c r="BV481" s="695"/>
      <c r="BW481" s="695"/>
      <c r="BX481" s="695"/>
      <c r="BY481" s="695"/>
      <c r="BZ481" s="695"/>
      <c r="CA481" s="695"/>
      <c r="CB481" s="695"/>
      <c r="CC481" s="695"/>
      <c r="CD481" s="695"/>
      <c r="CE481" s="695"/>
      <c r="CF481" s="695"/>
      <c r="CG481" s="695"/>
      <c r="CH481" s="695"/>
      <c r="CI481" s="695"/>
      <c r="CJ481" s="695"/>
      <c r="CK481" s="695"/>
      <c r="CL481" s="695"/>
      <c r="CM481" s="695"/>
      <c r="CN481" s="695"/>
      <c r="CO481" s="695"/>
      <c r="CP481" s="695"/>
      <c r="CQ481" s="695"/>
      <c r="CR481" s="695"/>
      <c r="CS481" s="695"/>
      <c r="CT481" s="695"/>
      <c r="CU481" s="695"/>
      <c r="CV481" s="695"/>
      <c r="CW481" s="695"/>
      <c r="CX481" s="695"/>
      <c r="CY481" s="695"/>
      <c r="CZ481" s="695"/>
      <c r="DA481" s="695"/>
      <c r="DB481" s="695"/>
      <c r="DC481" s="695"/>
      <c r="DD481" s="695"/>
      <c r="DE481" s="695"/>
      <c r="DF481" s="695"/>
      <c r="DG481" s="695"/>
      <c r="DH481" s="695"/>
      <c r="DI481" s="695"/>
      <c r="DJ481" s="695"/>
      <c r="DK481" s="695"/>
      <c r="DL481" s="695"/>
      <c r="DM481" s="695"/>
      <c r="DN481" s="695"/>
      <c r="DO481" s="695"/>
      <c r="DP481" s="695"/>
      <c r="DQ481" s="695"/>
      <c r="DR481" s="695"/>
      <c r="DS481" s="695"/>
      <c r="DT481" s="695"/>
      <c r="DU481" s="695"/>
      <c r="DV481" s="695"/>
      <c r="DW481" s="695"/>
      <c r="DX481" s="695"/>
      <c r="DY481" s="695"/>
      <c r="DZ481" s="695"/>
      <c r="EA481" s="695"/>
      <c r="EB481" s="695"/>
      <c r="EC481" s="695"/>
      <c r="ED481" s="695"/>
      <c r="EE481" s="695"/>
      <c r="EF481" s="695"/>
      <c r="EG481" s="695"/>
      <c r="EH481" s="695"/>
      <c r="EI481" s="695"/>
      <c r="EJ481" s="695"/>
      <c r="EK481" s="695"/>
      <c r="EL481" s="695"/>
      <c r="EM481" s="695"/>
      <c r="EN481" s="695"/>
      <c r="EO481" s="695"/>
      <c r="EP481" s="695"/>
      <c r="EQ481" s="695"/>
      <c r="ER481" s="695"/>
      <c r="ES481" s="695"/>
      <c r="ET481" s="695"/>
      <c r="EU481" s="695"/>
      <c r="EV481" s="695"/>
      <c r="EW481" s="695"/>
      <c r="EX481" s="695"/>
      <c r="EY481" s="695"/>
      <c r="EZ481" s="695"/>
      <c r="FA481" s="695"/>
      <c r="FB481" s="695"/>
      <c r="FC481" s="695"/>
      <c r="FD481" s="695"/>
      <c r="FE481" s="695"/>
      <c r="FF481" s="695"/>
      <c r="FG481" s="695"/>
      <c r="FH481" s="695"/>
      <c r="FI481" s="695"/>
      <c r="FJ481" s="695"/>
      <c r="FK481" s="695"/>
      <c r="FL481" s="695"/>
      <c r="FM481" s="695"/>
      <c r="FN481" s="695"/>
      <c r="FO481" s="695"/>
      <c r="FP481" s="695"/>
      <c r="FQ481" s="695"/>
      <c r="FR481" s="695"/>
      <c r="FS481" s="695"/>
      <c r="FT481" s="695"/>
      <c r="FU481" s="695"/>
      <c r="FV481" s="695"/>
      <c r="FW481" s="695"/>
      <c r="FX481" s="695"/>
      <c r="FY481" s="695"/>
      <c r="FZ481" s="695"/>
      <c r="GA481" s="695"/>
      <c r="GB481" s="695"/>
      <c r="GC481" s="695"/>
      <c r="GD481" s="695"/>
      <c r="GE481" s="695"/>
      <c r="GF481" s="695"/>
      <c r="GG481" s="695"/>
      <c r="GH481" s="695"/>
      <c r="GI481" s="695"/>
      <c r="GJ481" s="695"/>
      <c r="GK481" s="695"/>
      <c r="GL481" s="695"/>
      <c r="GM481" s="695"/>
      <c r="GN481" s="695"/>
    </row>
    <row r="482" spans="1:196" s="35" customFormat="1" ht="14.4">
      <c r="A482" s="695"/>
      <c r="B482" s="695"/>
      <c r="C482" s="693"/>
      <c r="D482" s="693"/>
      <c r="E482" s="693"/>
      <c r="F482" s="699"/>
      <c r="G482" s="695"/>
      <c r="H482" s="695"/>
      <c r="I482" s="695"/>
      <c r="J482" s="695"/>
      <c r="S482" s="695"/>
      <c r="T482" s="695"/>
      <c r="U482" s="695"/>
      <c r="V482" s="695"/>
      <c r="W482" s="695"/>
      <c r="X482" s="695"/>
      <c r="Y482" s="695"/>
      <c r="Z482" s="695"/>
      <c r="AA482" s="695"/>
      <c r="AB482" s="695"/>
      <c r="AC482" s="695"/>
      <c r="AD482" s="695"/>
      <c r="AE482" s="695"/>
      <c r="AF482" s="695"/>
      <c r="AG482" s="695"/>
      <c r="AH482" s="695"/>
      <c r="AI482" s="695"/>
      <c r="AJ482" s="695"/>
      <c r="AK482" s="695"/>
      <c r="AL482" s="695"/>
      <c r="AM482" s="695"/>
      <c r="AN482" s="695"/>
      <c r="AO482" s="695"/>
      <c r="AP482" s="695"/>
      <c r="AQ482" s="695"/>
      <c r="AR482" s="695"/>
      <c r="AS482" s="695"/>
      <c r="AT482" s="695"/>
      <c r="AU482" s="695"/>
      <c r="AV482" s="695"/>
      <c r="AW482" s="695"/>
      <c r="AX482" s="695"/>
      <c r="AY482" s="695"/>
      <c r="AZ482" s="695"/>
      <c r="BA482" s="695"/>
      <c r="BB482" s="695"/>
      <c r="BC482" s="695"/>
      <c r="BD482" s="695"/>
      <c r="BE482" s="695"/>
      <c r="BF482" s="695"/>
      <c r="BG482" s="695"/>
      <c r="BH482" s="695"/>
      <c r="BI482" s="695"/>
      <c r="BJ482" s="695"/>
      <c r="BK482" s="695"/>
      <c r="BL482" s="695"/>
      <c r="BM482" s="695"/>
      <c r="BN482" s="695"/>
      <c r="BO482" s="695"/>
      <c r="BP482" s="695"/>
      <c r="BQ482" s="695"/>
      <c r="BR482" s="695"/>
      <c r="BS482" s="695"/>
      <c r="BT482" s="695"/>
      <c r="BU482" s="695"/>
      <c r="BV482" s="695"/>
      <c r="BW482" s="695"/>
      <c r="BX482" s="695"/>
      <c r="BY482" s="695"/>
      <c r="BZ482" s="695"/>
      <c r="CA482" s="695"/>
      <c r="CB482" s="695"/>
      <c r="CC482" s="695"/>
      <c r="CD482" s="695"/>
      <c r="CE482" s="695"/>
      <c r="CF482" s="695"/>
      <c r="CG482" s="695"/>
      <c r="CH482" s="695"/>
      <c r="CI482" s="695"/>
      <c r="CJ482" s="695"/>
      <c r="CK482" s="695"/>
      <c r="CL482" s="695"/>
      <c r="CM482" s="695"/>
      <c r="CN482" s="695"/>
      <c r="CO482" s="695"/>
      <c r="CP482" s="695"/>
      <c r="CQ482" s="695"/>
      <c r="CR482" s="695"/>
      <c r="CS482" s="695"/>
      <c r="CT482" s="695"/>
      <c r="CU482" s="695"/>
      <c r="CV482" s="695"/>
      <c r="CW482" s="695"/>
      <c r="CX482" s="695"/>
      <c r="CY482" s="695"/>
      <c r="CZ482" s="695"/>
      <c r="DA482" s="695"/>
      <c r="DB482" s="695"/>
      <c r="DC482" s="695"/>
      <c r="DD482" s="695"/>
      <c r="DE482" s="695"/>
      <c r="DF482" s="695"/>
      <c r="DG482" s="695"/>
      <c r="DH482" s="695"/>
      <c r="DI482" s="695"/>
      <c r="DJ482" s="695"/>
      <c r="DK482" s="695"/>
      <c r="DL482" s="695"/>
      <c r="DM482" s="695"/>
      <c r="DN482" s="695"/>
      <c r="DO482" s="695"/>
      <c r="DP482" s="695"/>
      <c r="DQ482" s="695"/>
      <c r="DR482" s="695"/>
      <c r="DS482" s="695"/>
      <c r="DT482" s="695"/>
      <c r="DU482" s="695"/>
      <c r="DV482" s="695"/>
      <c r="DW482" s="695"/>
      <c r="DX482" s="695"/>
      <c r="DY482" s="695"/>
      <c r="DZ482" s="695"/>
      <c r="EA482" s="695"/>
      <c r="EB482" s="695"/>
      <c r="EC482" s="695"/>
      <c r="ED482" s="695"/>
      <c r="EE482" s="695"/>
      <c r="EF482" s="695"/>
      <c r="EG482" s="695"/>
      <c r="EH482" s="695"/>
      <c r="EI482" s="695"/>
      <c r="EJ482" s="695"/>
      <c r="EK482" s="695"/>
      <c r="EL482" s="695"/>
      <c r="EM482" s="695"/>
      <c r="EN482" s="695"/>
      <c r="EO482" s="695"/>
      <c r="EP482" s="695"/>
      <c r="EQ482" s="695"/>
      <c r="ER482" s="695"/>
      <c r="ES482" s="695"/>
      <c r="ET482" s="695"/>
      <c r="EU482" s="695"/>
      <c r="EV482" s="695"/>
      <c r="EW482" s="695"/>
      <c r="EX482" s="695"/>
      <c r="EY482" s="695"/>
      <c r="EZ482" s="695"/>
      <c r="FA482" s="695"/>
      <c r="FB482" s="695"/>
      <c r="FC482" s="695"/>
      <c r="FD482" s="695"/>
      <c r="FE482" s="695"/>
      <c r="FF482" s="695"/>
      <c r="FG482" s="695"/>
      <c r="FH482" s="695"/>
      <c r="FI482" s="695"/>
      <c r="FJ482" s="695"/>
      <c r="FK482" s="695"/>
      <c r="FL482" s="695"/>
      <c r="FM482" s="695"/>
      <c r="FN482" s="695"/>
      <c r="FO482" s="695"/>
      <c r="FP482" s="695"/>
      <c r="FQ482" s="695"/>
      <c r="FR482" s="695"/>
      <c r="FS482" s="695"/>
      <c r="FT482" s="695"/>
      <c r="FU482" s="695"/>
      <c r="FV482" s="695"/>
      <c r="FW482" s="695"/>
      <c r="FX482" s="695"/>
      <c r="FY482" s="695"/>
      <c r="FZ482" s="695"/>
      <c r="GA482" s="695"/>
      <c r="GB482" s="695"/>
      <c r="GC482" s="695"/>
      <c r="GD482" s="695"/>
      <c r="GE482" s="695"/>
      <c r="GF482" s="695"/>
      <c r="GG482" s="695"/>
      <c r="GH482" s="695"/>
      <c r="GI482" s="695"/>
      <c r="GJ482" s="695"/>
      <c r="GK482" s="695"/>
      <c r="GL482" s="695"/>
      <c r="GM482" s="695"/>
      <c r="GN482" s="695"/>
    </row>
    <row r="483" spans="1:196" s="35" customFormat="1" ht="14.4">
      <c r="A483" s="695"/>
      <c r="B483" s="695"/>
      <c r="C483" s="693"/>
      <c r="D483" s="693"/>
      <c r="E483" s="693"/>
      <c r="F483" s="699"/>
      <c r="G483" s="695"/>
      <c r="H483" s="695"/>
      <c r="I483" s="695"/>
      <c r="J483" s="695"/>
      <c r="S483" s="695"/>
      <c r="T483" s="695"/>
      <c r="U483" s="695"/>
      <c r="V483" s="695"/>
      <c r="W483" s="695"/>
      <c r="X483" s="695"/>
      <c r="Y483" s="695"/>
      <c r="Z483" s="695"/>
      <c r="AA483" s="695"/>
      <c r="AB483" s="695"/>
      <c r="AC483" s="695"/>
      <c r="AD483" s="695"/>
      <c r="AE483" s="695"/>
      <c r="AF483" s="695"/>
      <c r="AG483" s="695"/>
      <c r="AH483" s="695"/>
      <c r="AI483" s="695"/>
      <c r="AJ483" s="695"/>
      <c r="AK483" s="695"/>
      <c r="AL483" s="695"/>
      <c r="AM483" s="695"/>
      <c r="AN483" s="695"/>
      <c r="AO483" s="695"/>
      <c r="AP483" s="695"/>
      <c r="AQ483" s="695"/>
      <c r="AR483" s="695"/>
      <c r="AS483" s="695"/>
      <c r="AT483" s="695"/>
      <c r="AU483" s="695"/>
      <c r="AV483" s="695"/>
      <c r="AW483" s="695"/>
      <c r="AX483" s="695"/>
      <c r="AY483" s="695"/>
      <c r="AZ483" s="695"/>
      <c r="BA483" s="695"/>
      <c r="BB483" s="695"/>
      <c r="BC483" s="695"/>
      <c r="BD483" s="695"/>
      <c r="BE483" s="695"/>
      <c r="BF483" s="695"/>
      <c r="BG483" s="695"/>
      <c r="BH483" s="695"/>
      <c r="BI483" s="695"/>
      <c r="BJ483" s="695"/>
      <c r="BK483" s="695"/>
      <c r="BL483" s="695"/>
      <c r="BM483" s="695"/>
      <c r="BN483" s="695"/>
      <c r="BO483" s="695"/>
      <c r="BP483" s="695"/>
      <c r="BQ483" s="695"/>
      <c r="BR483" s="695"/>
      <c r="BS483" s="695"/>
      <c r="BT483" s="695"/>
      <c r="BU483" s="695"/>
      <c r="BV483" s="695"/>
      <c r="BW483" s="695"/>
      <c r="BX483" s="695"/>
      <c r="BY483" s="695"/>
      <c r="BZ483" s="695"/>
      <c r="CA483" s="695"/>
      <c r="CB483" s="695"/>
      <c r="CC483" s="695"/>
      <c r="CD483" s="695"/>
      <c r="CE483" s="695"/>
      <c r="CF483" s="695"/>
      <c r="CG483" s="695"/>
      <c r="CH483" s="695"/>
      <c r="CI483" s="695"/>
      <c r="CJ483" s="695"/>
      <c r="CK483" s="695"/>
      <c r="CL483" s="695"/>
      <c r="CM483" s="695"/>
      <c r="CN483" s="695"/>
      <c r="CO483" s="695"/>
      <c r="CP483" s="695"/>
      <c r="CQ483" s="695"/>
      <c r="CR483" s="695"/>
      <c r="CS483" s="695"/>
      <c r="CT483" s="695"/>
      <c r="CU483" s="695"/>
      <c r="CV483" s="695"/>
      <c r="CW483" s="695"/>
      <c r="CX483" s="695"/>
      <c r="CY483" s="695"/>
      <c r="CZ483" s="695"/>
      <c r="DA483" s="695"/>
      <c r="DB483" s="695"/>
      <c r="DC483" s="695"/>
      <c r="DD483" s="695"/>
      <c r="DE483" s="695"/>
      <c r="DF483" s="695"/>
      <c r="DG483" s="695"/>
      <c r="DH483" s="695"/>
      <c r="DI483" s="695"/>
      <c r="DJ483" s="695"/>
      <c r="DK483" s="695"/>
      <c r="DL483" s="695"/>
      <c r="DM483" s="695"/>
      <c r="DN483" s="695"/>
      <c r="DO483" s="695"/>
      <c r="DP483" s="695"/>
      <c r="DQ483" s="695"/>
      <c r="DR483" s="695"/>
      <c r="DS483" s="695"/>
      <c r="DT483" s="695"/>
      <c r="DU483" s="695"/>
      <c r="DV483" s="695"/>
      <c r="DW483" s="695"/>
      <c r="DX483" s="695"/>
      <c r="DY483" s="695"/>
      <c r="DZ483" s="695"/>
      <c r="EA483" s="695"/>
      <c r="EB483" s="695"/>
      <c r="EC483" s="695"/>
      <c r="ED483" s="695"/>
      <c r="EE483" s="695"/>
      <c r="EF483" s="695"/>
      <c r="EG483" s="695"/>
      <c r="EH483" s="695"/>
      <c r="EI483" s="695"/>
      <c r="EJ483" s="695"/>
      <c r="EK483" s="695"/>
      <c r="EL483" s="695"/>
      <c r="EM483" s="695"/>
      <c r="EN483" s="695"/>
      <c r="EO483" s="695"/>
      <c r="EP483" s="695"/>
      <c r="EQ483" s="695"/>
      <c r="ER483" s="695"/>
      <c r="ES483" s="695"/>
      <c r="ET483" s="695"/>
      <c r="EU483" s="695"/>
      <c r="EV483" s="695"/>
      <c r="EW483" s="695"/>
      <c r="EX483" s="695"/>
      <c r="EY483" s="695"/>
      <c r="EZ483" s="695"/>
      <c r="FA483" s="695"/>
      <c r="FB483" s="695"/>
      <c r="FC483" s="695"/>
      <c r="FD483" s="695"/>
      <c r="FE483" s="695"/>
      <c r="FF483" s="695"/>
      <c r="FG483" s="695"/>
      <c r="FH483" s="695"/>
      <c r="FI483" s="695"/>
      <c r="FJ483" s="695"/>
      <c r="FK483" s="695"/>
      <c r="FL483" s="695"/>
      <c r="FM483" s="695"/>
      <c r="FN483" s="695"/>
      <c r="FO483" s="695"/>
      <c r="FP483" s="695"/>
      <c r="FQ483" s="695"/>
      <c r="FR483" s="695"/>
      <c r="FS483" s="695"/>
      <c r="FT483" s="695"/>
      <c r="FU483" s="695"/>
      <c r="FV483" s="695"/>
      <c r="FW483" s="695"/>
      <c r="FX483" s="695"/>
      <c r="FY483" s="695"/>
      <c r="FZ483" s="695"/>
      <c r="GA483" s="695"/>
      <c r="GB483" s="695"/>
      <c r="GC483" s="695"/>
      <c r="GD483" s="695"/>
      <c r="GE483" s="695"/>
      <c r="GF483" s="695"/>
      <c r="GG483" s="695"/>
      <c r="GH483" s="695"/>
      <c r="GI483" s="695"/>
      <c r="GJ483" s="695"/>
      <c r="GK483" s="695"/>
      <c r="GL483" s="695"/>
      <c r="GM483" s="695"/>
      <c r="GN483" s="695"/>
    </row>
    <row r="484" spans="1:196" s="35" customFormat="1" ht="14.4">
      <c r="A484" s="695"/>
      <c r="B484" s="695"/>
      <c r="C484" s="693"/>
      <c r="D484" s="693"/>
      <c r="E484" s="693"/>
      <c r="F484" s="699"/>
      <c r="G484" s="695"/>
      <c r="H484" s="695"/>
      <c r="I484" s="695"/>
      <c r="J484" s="695"/>
      <c r="S484" s="695"/>
      <c r="T484" s="695"/>
      <c r="U484" s="695"/>
      <c r="V484" s="695"/>
      <c r="W484" s="695"/>
      <c r="X484" s="695"/>
      <c r="Y484" s="695"/>
      <c r="Z484" s="695"/>
      <c r="AA484" s="695"/>
      <c r="AB484" s="695"/>
      <c r="AC484" s="695"/>
      <c r="AD484" s="695"/>
      <c r="AE484" s="695"/>
      <c r="AF484" s="695"/>
      <c r="AG484" s="695"/>
      <c r="AH484" s="695"/>
      <c r="AI484" s="695"/>
      <c r="AJ484" s="695"/>
      <c r="AK484" s="695"/>
      <c r="AL484" s="695"/>
      <c r="AM484" s="695"/>
      <c r="AN484" s="695"/>
      <c r="AO484" s="695"/>
      <c r="AP484" s="695"/>
      <c r="AQ484" s="695"/>
      <c r="AR484" s="695"/>
      <c r="AS484" s="695"/>
      <c r="AT484" s="695"/>
      <c r="AU484" s="695"/>
      <c r="AV484" s="695"/>
      <c r="AW484" s="695"/>
      <c r="AX484" s="695"/>
      <c r="AY484" s="695"/>
      <c r="AZ484" s="695"/>
      <c r="BA484" s="695"/>
      <c r="BB484" s="695"/>
      <c r="BC484" s="695"/>
      <c r="BD484" s="695"/>
      <c r="BE484" s="695"/>
      <c r="BF484" s="695"/>
      <c r="BG484" s="695"/>
      <c r="BH484" s="695"/>
      <c r="BI484" s="695"/>
      <c r="BJ484" s="695"/>
      <c r="BK484" s="695"/>
      <c r="BL484" s="695"/>
      <c r="BM484" s="695"/>
      <c r="BN484" s="695"/>
      <c r="BO484" s="695"/>
      <c r="BP484" s="695"/>
      <c r="BQ484" s="695"/>
      <c r="BR484" s="695"/>
      <c r="BS484" s="695"/>
      <c r="BT484" s="695"/>
      <c r="BU484" s="695"/>
      <c r="BV484" s="695"/>
      <c r="BW484" s="695"/>
      <c r="BX484" s="695"/>
      <c r="BY484" s="695"/>
      <c r="BZ484" s="695"/>
      <c r="CA484" s="695"/>
      <c r="CB484" s="695"/>
      <c r="CC484" s="695"/>
      <c r="CD484" s="695"/>
      <c r="CE484" s="695"/>
      <c r="CF484" s="695"/>
      <c r="CG484" s="695"/>
      <c r="CH484" s="695"/>
      <c r="CI484" s="695"/>
      <c r="CJ484" s="695"/>
      <c r="CK484" s="695"/>
      <c r="CL484" s="695"/>
      <c r="CM484" s="695"/>
      <c r="CN484" s="695"/>
      <c r="CO484" s="695"/>
      <c r="CP484" s="695"/>
      <c r="CQ484" s="695"/>
      <c r="CR484" s="695"/>
      <c r="CS484" s="695"/>
      <c r="CT484" s="695"/>
      <c r="CU484" s="695"/>
      <c r="CV484" s="695"/>
      <c r="CW484" s="695"/>
      <c r="CX484" s="695"/>
      <c r="CY484" s="695"/>
      <c r="CZ484" s="695"/>
      <c r="DA484" s="695"/>
      <c r="DB484" s="695"/>
      <c r="DC484" s="695"/>
      <c r="DD484" s="695"/>
      <c r="DE484" s="695"/>
      <c r="DF484" s="695"/>
      <c r="DG484" s="695"/>
      <c r="DH484" s="695"/>
      <c r="DI484" s="695"/>
      <c r="DJ484" s="695"/>
      <c r="DK484" s="695"/>
      <c r="DL484" s="695"/>
      <c r="DM484" s="695"/>
      <c r="DN484" s="695"/>
      <c r="DO484" s="695"/>
      <c r="DP484" s="695"/>
      <c r="DQ484" s="695"/>
      <c r="DR484" s="695"/>
      <c r="DS484" s="695"/>
      <c r="DT484" s="695"/>
      <c r="DU484" s="695"/>
      <c r="DV484" s="695"/>
      <c r="DW484" s="695"/>
      <c r="DX484" s="695"/>
      <c r="DY484" s="695"/>
      <c r="DZ484" s="695"/>
      <c r="EA484" s="695"/>
      <c r="EB484" s="695"/>
      <c r="EC484" s="695"/>
      <c r="ED484" s="695"/>
      <c r="EE484" s="695"/>
      <c r="EF484" s="695"/>
      <c r="EG484" s="695"/>
      <c r="EH484" s="695"/>
      <c r="EI484" s="695"/>
      <c r="EJ484" s="695"/>
      <c r="EK484" s="695"/>
      <c r="EL484" s="695"/>
      <c r="EM484" s="695"/>
      <c r="EN484" s="695"/>
      <c r="EO484" s="695"/>
      <c r="EP484" s="695"/>
      <c r="EQ484" s="695"/>
      <c r="ER484" s="695"/>
      <c r="ES484" s="695"/>
      <c r="ET484" s="695"/>
      <c r="EU484" s="695"/>
      <c r="EV484" s="695"/>
      <c r="EW484" s="695"/>
      <c r="EX484" s="695"/>
      <c r="EY484" s="695"/>
      <c r="EZ484" s="695"/>
      <c r="FA484" s="695"/>
      <c r="FB484" s="695"/>
      <c r="FC484" s="695"/>
      <c r="FD484" s="695"/>
      <c r="FE484" s="695"/>
      <c r="FF484" s="695"/>
      <c r="FG484" s="695"/>
      <c r="FH484" s="695"/>
      <c r="FI484" s="695"/>
      <c r="FJ484" s="695"/>
      <c r="FK484" s="695"/>
      <c r="FL484" s="695"/>
      <c r="FM484" s="695"/>
      <c r="FN484" s="695"/>
      <c r="FO484" s="695"/>
      <c r="FP484" s="695"/>
      <c r="FQ484" s="695"/>
      <c r="FR484" s="695"/>
      <c r="FS484" s="695"/>
      <c r="FT484" s="695"/>
      <c r="FU484" s="695"/>
      <c r="FV484" s="695"/>
      <c r="FW484" s="695"/>
      <c r="FX484" s="695"/>
      <c r="FY484" s="695"/>
      <c r="FZ484" s="695"/>
      <c r="GA484" s="695"/>
      <c r="GB484" s="695"/>
      <c r="GC484" s="695"/>
      <c r="GD484" s="695"/>
      <c r="GE484" s="695"/>
      <c r="GF484" s="695"/>
      <c r="GG484" s="695"/>
      <c r="GH484" s="695"/>
      <c r="GI484" s="695"/>
      <c r="GJ484" s="695"/>
      <c r="GK484" s="695"/>
      <c r="GL484" s="695"/>
      <c r="GM484" s="695"/>
      <c r="GN484" s="695"/>
    </row>
    <row r="485" spans="1:196" s="35" customFormat="1" ht="14.4">
      <c r="A485" s="695"/>
      <c r="B485" s="695"/>
      <c r="C485" s="693"/>
      <c r="D485" s="693"/>
      <c r="E485" s="693"/>
      <c r="F485" s="699"/>
      <c r="G485" s="695"/>
      <c r="H485" s="695"/>
      <c r="I485" s="695"/>
      <c r="J485" s="695"/>
      <c r="S485" s="695"/>
      <c r="T485" s="695"/>
      <c r="U485" s="695"/>
      <c r="V485" s="695"/>
      <c r="W485" s="695"/>
      <c r="X485" s="695"/>
      <c r="Y485" s="695"/>
      <c r="Z485" s="695"/>
      <c r="AA485" s="695"/>
      <c r="AB485" s="695"/>
      <c r="AC485" s="695"/>
      <c r="AD485" s="695"/>
      <c r="AE485" s="695"/>
      <c r="AF485" s="695"/>
      <c r="AG485" s="695"/>
      <c r="AH485" s="695"/>
      <c r="AI485" s="695"/>
      <c r="AJ485" s="695"/>
      <c r="AK485" s="695"/>
      <c r="AL485" s="695"/>
      <c r="AM485" s="695"/>
      <c r="AN485" s="695"/>
      <c r="AO485" s="695"/>
      <c r="AP485" s="695"/>
      <c r="AQ485" s="695"/>
      <c r="AR485" s="695"/>
      <c r="AS485" s="695"/>
      <c r="AT485" s="695"/>
      <c r="AU485" s="695"/>
      <c r="AV485" s="695"/>
      <c r="AW485" s="695"/>
      <c r="AX485" s="695"/>
      <c r="AY485" s="695"/>
      <c r="AZ485" s="695"/>
      <c r="BA485" s="695"/>
      <c r="BB485" s="695"/>
      <c r="BC485" s="695"/>
      <c r="BD485" s="695"/>
      <c r="BE485" s="695"/>
      <c r="BF485" s="695"/>
      <c r="BG485" s="695"/>
      <c r="BH485" s="695"/>
      <c r="BI485" s="695"/>
      <c r="BJ485" s="695"/>
      <c r="BK485" s="695"/>
      <c r="BL485" s="695"/>
      <c r="BM485" s="695"/>
      <c r="BN485" s="695"/>
      <c r="BO485" s="695"/>
      <c r="BP485" s="695"/>
      <c r="BQ485" s="695"/>
      <c r="BR485" s="695"/>
      <c r="BS485" s="695"/>
      <c r="BT485" s="695"/>
      <c r="BU485" s="695"/>
      <c r="BV485" s="695"/>
      <c r="BW485" s="695"/>
      <c r="BX485" s="695"/>
      <c r="BY485" s="695"/>
      <c r="BZ485" s="695"/>
      <c r="CA485" s="695"/>
      <c r="CB485" s="695"/>
      <c r="CC485" s="695"/>
      <c r="CD485" s="695"/>
      <c r="CE485" s="695"/>
      <c r="CF485" s="695"/>
      <c r="CG485" s="695"/>
      <c r="CH485" s="695"/>
      <c r="CI485" s="695"/>
      <c r="CJ485" s="695"/>
      <c r="CK485" s="695"/>
      <c r="CL485" s="695"/>
      <c r="CM485" s="695"/>
      <c r="CN485" s="695"/>
      <c r="CO485" s="695"/>
      <c r="CP485" s="695"/>
      <c r="CQ485" s="695"/>
      <c r="CR485" s="695"/>
      <c r="CS485" s="695"/>
      <c r="CT485" s="695"/>
      <c r="CU485" s="695"/>
      <c r="CV485" s="695"/>
      <c r="CW485" s="695"/>
      <c r="CX485" s="695"/>
      <c r="CY485" s="695"/>
      <c r="CZ485" s="695"/>
      <c r="DA485" s="695"/>
      <c r="DB485" s="695"/>
      <c r="DC485" s="695"/>
      <c r="DD485" s="695"/>
      <c r="DE485" s="695"/>
      <c r="DF485" s="695"/>
      <c r="DG485" s="695"/>
      <c r="DH485" s="695"/>
      <c r="DI485" s="695"/>
      <c r="DJ485" s="695"/>
      <c r="DK485" s="695"/>
      <c r="DL485" s="695"/>
      <c r="DM485" s="695"/>
      <c r="DN485" s="695"/>
      <c r="DO485" s="695"/>
      <c r="DP485" s="695"/>
      <c r="DQ485" s="695"/>
      <c r="DR485" s="695"/>
      <c r="DS485" s="695"/>
      <c r="DT485" s="695"/>
      <c r="DU485" s="695"/>
      <c r="DV485" s="695"/>
      <c r="DW485" s="695"/>
      <c r="DX485" s="695"/>
      <c r="DY485" s="695"/>
      <c r="DZ485" s="695"/>
      <c r="EA485" s="695"/>
      <c r="EB485" s="695"/>
      <c r="EC485" s="695"/>
      <c r="ED485" s="695"/>
      <c r="EE485" s="695"/>
      <c r="EF485" s="695"/>
      <c r="EG485" s="695"/>
      <c r="EH485" s="695"/>
      <c r="EI485" s="695"/>
      <c r="EJ485" s="695"/>
      <c r="EK485" s="695"/>
      <c r="EL485" s="695"/>
      <c r="EM485" s="695"/>
      <c r="EN485" s="695"/>
      <c r="EO485" s="695"/>
      <c r="EP485" s="695"/>
      <c r="EQ485" s="695"/>
      <c r="ER485" s="695"/>
      <c r="ES485" s="695"/>
      <c r="ET485" s="695"/>
      <c r="EU485" s="695"/>
      <c r="EV485" s="695"/>
      <c r="EW485" s="695"/>
      <c r="EX485" s="695"/>
      <c r="EY485" s="695"/>
      <c r="EZ485" s="695"/>
      <c r="FA485" s="695"/>
      <c r="FB485" s="695"/>
      <c r="FC485" s="695"/>
      <c r="FD485" s="695"/>
      <c r="FE485" s="695"/>
      <c r="FF485" s="695"/>
      <c r="FG485" s="695"/>
      <c r="FH485" s="695"/>
      <c r="FI485" s="695"/>
      <c r="FJ485" s="695"/>
      <c r="FK485" s="695"/>
      <c r="FL485" s="695"/>
      <c r="FM485" s="695"/>
      <c r="FN485" s="695"/>
      <c r="FO485" s="695"/>
      <c r="FP485" s="695"/>
      <c r="FQ485" s="695"/>
      <c r="FR485" s="695"/>
      <c r="FS485" s="695"/>
      <c r="FT485" s="695"/>
      <c r="FU485" s="695"/>
      <c r="FV485" s="695"/>
      <c r="FW485" s="695"/>
      <c r="FX485" s="695"/>
      <c r="FY485" s="695"/>
      <c r="FZ485" s="695"/>
      <c r="GA485" s="695"/>
      <c r="GB485" s="695"/>
      <c r="GC485" s="695"/>
      <c r="GD485" s="695"/>
      <c r="GE485" s="695"/>
      <c r="GF485" s="695"/>
      <c r="GG485" s="695"/>
      <c r="GH485" s="695"/>
      <c r="GI485" s="695"/>
      <c r="GJ485" s="695"/>
      <c r="GK485" s="695"/>
      <c r="GL485" s="695"/>
      <c r="GM485" s="695"/>
      <c r="GN485" s="695"/>
    </row>
    <row r="486" spans="1:196" s="35" customFormat="1" ht="14.4">
      <c r="A486" s="695"/>
      <c r="B486" s="695"/>
      <c r="C486" s="693"/>
      <c r="D486" s="693"/>
      <c r="E486" s="693"/>
      <c r="F486" s="699"/>
      <c r="G486" s="695"/>
      <c r="H486" s="695"/>
      <c r="I486" s="695"/>
      <c r="J486" s="695"/>
      <c r="S486" s="695"/>
      <c r="T486" s="695"/>
      <c r="U486" s="695"/>
      <c r="V486" s="695"/>
      <c r="W486" s="695"/>
      <c r="X486" s="695"/>
      <c r="Y486" s="695"/>
      <c r="Z486" s="695"/>
      <c r="AA486" s="695"/>
      <c r="AB486" s="695"/>
      <c r="AC486" s="695"/>
      <c r="AD486" s="695"/>
      <c r="AE486" s="695"/>
      <c r="AF486" s="695"/>
      <c r="AG486" s="695"/>
      <c r="AH486" s="695"/>
      <c r="AI486" s="695"/>
      <c r="AJ486" s="695"/>
      <c r="AK486" s="695"/>
      <c r="AL486" s="695"/>
      <c r="AM486" s="695"/>
      <c r="AN486" s="695"/>
      <c r="AO486" s="695"/>
      <c r="AP486" s="695"/>
      <c r="AQ486" s="695"/>
      <c r="AR486" s="695"/>
      <c r="AS486" s="695"/>
      <c r="AT486" s="695"/>
      <c r="AU486" s="695"/>
      <c r="AV486" s="695"/>
      <c r="AW486" s="695"/>
      <c r="AX486" s="695"/>
      <c r="AY486" s="695"/>
      <c r="AZ486" s="695"/>
      <c r="BA486" s="695"/>
      <c r="BB486" s="695"/>
      <c r="BC486" s="695"/>
      <c r="BD486" s="695"/>
      <c r="BE486" s="695"/>
      <c r="BF486" s="695"/>
      <c r="BG486" s="695"/>
      <c r="BH486" s="695"/>
      <c r="BI486" s="695"/>
      <c r="BJ486" s="695"/>
      <c r="BK486" s="695"/>
      <c r="BL486" s="695"/>
      <c r="BM486" s="695"/>
      <c r="BN486" s="695"/>
      <c r="BO486" s="695"/>
      <c r="BP486" s="695"/>
      <c r="BQ486" s="695"/>
      <c r="BR486" s="695"/>
      <c r="BS486" s="695"/>
      <c r="BT486" s="695"/>
      <c r="BU486" s="695"/>
      <c r="BV486" s="695"/>
      <c r="BW486" s="695"/>
      <c r="BX486" s="695"/>
      <c r="BY486" s="695"/>
      <c r="BZ486" s="695"/>
      <c r="CA486" s="695"/>
      <c r="CB486" s="695"/>
      <c r="CC486" s="695"/>
      <c r="CD486" s="695"/>
      <c r="CE486" s="695"/>
      <c r="CF486" s="695"/>
      <c r="CG486" s="695"/>
      <c r="CH486" s="695"/>
      <c r="CI486" s="695"/>
      <c r="CJ486" s="695"/>
      <c r="CK486" s="695"/>
      <c r="CL486" s="695"/>
      <c r="CM486" s="695"/>
      <c r="CN486" s="695"/>
      <c r="CO486" s="695"/>
      <c r="CP486" s="695"/>
      <c r="CQ486" s="695"/>
      <c r="CR486" s="695"/>
      <c r="CS486" s="695"/>
      <c r="CT486" s="695"/>
      <c r="CU486" s="695"/>
      <c r="CV486" s="695"/>
      <c r="CW486" s="695"/>
      <c r="CX486" s="695"/>
      <c r="CY486" s="695"/>
      <c r="CZ486" s="695"/>
      <c r="DA486" s="695"/>
      <c r="DB486" s="695"/>
      <c r="DC486" s="695"/>
      <c r="DD486" s="695"/>
      <c r="DE486" s="695"/>
      <c r="DF486" s="695"/>
      <c r="DG486" s="695"/>
      <c r="DH486" s="695"/>
      <c r="DI486" s="695"/>
      <c r="DJ486" s="695"/>
      <c r="DK486" s="695"/>
      <c r="DL486" s="695"/>
      <c r="DM486" s="695"/>
      <c r="DN486" s="695"/>
      <c r="DO486" s="695"/>
      <c r="DP486" s="695"/>
      <c r="DQ486" s="695"/>
      <c r="DR486" s="695"/>
      <c r="DS486" s="695"/>
      <c r="DT486" s="695"/>
      <c r="DU486" s="695"/>
      <c r="DV486" s="695"/>
      <c r="DW486" s="695"/>
      <c r="DX486" s="695"/>
      <c r="DY486" s="695"/>
      <c r="DZ486" s="695"/>
      <c r="EA486" s="695"/>
      <c r="EB486" s="695"/>
      <c r="EC486" s="695"/>
      <c r="ED486" s="695"/>
      <c r="EE486" s="695"/>
      <c r="EF486" s="695"/>
      <c r="EG486" s="695"/>
      <c r="EH486" s="695"/>
      <c r="EI486" s="695"/>
      <c r="EJ486" s="695"/>
      <c r="EK486" s="695"/>
      <c r="EL486" s="695"/>
      <c r="EM486" s="695"/>
      <c r="EN486" s="695"/>
      <c r="EO486" s="695"/>
      <c r="EP486" s="695"/>
      <c r="EQ486" s="695"/>
      <c r="ER486" s="695"/>
      <c r="ES486" s="695"/>
      <c r="ET486" s="695"/>
      <c r="EU486" s="695"/>
      <c r="EV486" s="695"/>
      <c r="EW486" s="695"/>
      <c r="EX486" s="695"/>
      <c r="EY486" s="695"/>
      <c r="EZ486" s="695"/>
      <c r="FA486" s="695"/>
      <c r="FB486" s="695"/>
      <c r="FC486" s="695"/>
      <c r="FD486" s="695"/>
      <c r="FE486" s="695"/>
      <c r="FF486" s="695"/>
      <c r="FG486" s="695"/>
      <c r="FH486" s="695"/>
      <c r="FI486" s="695"/>
      <c r="FJ486" s="695"/>
      <c r="FK486" s="695"/>
      <c r="FL486" s="695"/>
      <c r="FM486" s="695"/>
      <c r="FN486" s="695"/>
      <c r="FO486" s="695"/>
      <c r="FP486" s="695"/>
      <c r="FQ486" s="695"/>
      <c r="FR486" s="695"/>
      <c r="FS486" s="695"/>
      <c r="FT486" s="695"/>
      <c r="FU486" s="695"/>
      <c r="FV486" s="695"/>
      <c r="FW486" s="695"/>
      <c r="FX486" s="695"/>
      <c r="FY486" s="695"/>
      <c r="FZ486" s="695"/>
      <c r="GA486" s="695"/>
      <c r="GB486" s="695"/>
      <c r="GC486" s="695"/>
      <c r="GD486" s="695"/>
      <c r="GE486" s="695"/>
      <c r="GF486" s="695"/>
      <c r="GG486" s="695"/>
      <c r="GH486" s="695"/>
      <c r="GI486" s="695"/>
      <c r="GJ486" s="695"/>
      <c r="GK486" s="695"/>
      <c r="GL486" s="695"/>
      <c r="GM486" s="695"/>
      <c r="GN486" s="695"/>
    </row>
    <row r="487" spans="1:196" s="35" customFormat="1" ht="14.4">
      <c r="A487" s="695"/>
      <c r="B487" s="695"/>
      <c r="C487" s="693"/>
      <c r="D487" s="693"/>
      <c r="E487" s="693"/>
      <c r="F487" s="699"/>
      <c r="G487" s="695"/>
      <c r="H487" s="695"/>
      <c r="I487" s="695"/>
      <c r="J487" s="695"/>
      <c r="S487" s="695"/>
      <c r="T487" s="695"/>
      <c r="U487" s="695"/>
      <c r="V487" s="695"/>
      <c r="W487" s="695"/>
      <c r="X487" s="695"/>
      <c r="Y487" s="695"/>
      <c r="Z487" s="695"/>
      <c r="AA487" s="695"/>
      <c r="AB487" s="695"/>
      <c r="AC487" s="695"/>
      <c r="AD487" s="695"/>
      <c r="AE487" s="695"/>
      <c r="AF487" s="695"/>
      <c r="AG487" s="695"/>
      <c r="AH487" s="695"/>
      <c r="AI487" s="695"/>
      <c r="AJ487" s="695"/>
      <c r="AK487" s="695"/>
      <c r="AL487" s="695"/>
      <c r="AM487" s="695"/>
      <c r="AN487" s="695"/>
      <c r="AO487" s="695"/>
      <c r="AP487" s="695"/>
      <c r="AQ487" s="695"/>
      <c r="AR487" s="695"/>
      <c r="AS487" s="695"/>
      <c r="AT487" s="695"/>
      <c r="AU487" s="695"/>
      <c r="AV487" s="695"/>
      <c r="AW487" s="695"/>
      <c r="AX487" s="695"/>
      <c r="AY487" s="695"/>
      <c r="AZ487" s="695"/>
      <c r="BA487" s="695"/>
      <c r="BB487" s="695"/>
      <c r="BC487" s="695"/>
      <c r="BD487" s="695"/>
      <c r="BE487" s="695"/>
      <c r="BF487" s="695"/>
      <c r="BG487" s="695"/>
      <c r="BH487" s="695"/>
      <c r="BI487" s="695"/>
      <c r="BJ487" s="695"/>
      <c r="BK487" s="695"/>
      <c r="BL487" s="695"/>
      <c r="BM487" s="695"/>
      <c r="BN487" s="695"/>
      <c r="BO487" s="695"/>
      <c r="BP487" s="695"/>
      <c r="BQ487" s="695"/>
      <c r="BR487" s="695"/>
      <c r="BS487" s="695"/>
      <c r="BT487" s="695"/>
      <c r="BU487" s="695"/>
      <c r="BV487" s="695"/>
      <c r="BW487" s="695"/>
      <c r="BX487" s="695"/>
      <c r="BY487" s="695"/>
      <c r="BZ487" s="695"/>
      <c r="CA487" s="695"/>
      <c r="CB487" s="695"/>
      <c r="CC487" s="695"/>
      <c r="CD487" s="695"/>
      <c r="CE487" s="695"/>
      <c r="CF487" s="695"/>
      <c r="CG487" s="695"/>
      <c r="CH487" s="695"/>
      <c r="CI487" s="695"/>
      <c r="CJ487" s="695"/>
      <c r="CK487" s="695"/>
      <c r="CL487" s="695"/>
      <c r="CM487" s="695"/>
      <c r="CN487" s="695"/>
      <c r="CO487" s="695"/>
      <c r="CP487" s="695"/>
      <c r="CQ487" s="695"/>
      <c r="CR487" s="695"/>
      <c r="CS487" s="695"/>
      <c r="CT487" s="695"/>
      <c r="CU487" s="695"/>
      <c r="CV487" s="695"/>
      <c r="CW487" s="695"/>
      <c r="CX487" s="695"/>
      <c r="CY487" s="695"/>
      <c r="CZ487" s="695"/>
      <c r="DA487" s="695"/>
      <c r="DB487" s="695"/>
      <c r="DC487" s="695"/>
      <c r="DD487" s="695"/>
      <c r="DE487" s="695"/>
      <c r="DF487" s="695"/>
      <c r="DG487" s="695"/>
      <c r="DH487" s="695"/>
      <c r="DI487" s="695"/>
      <c r="DJ487" s="695"/>
      <c r="DK487" s="695"/>
      <c r="DL487" s="695"/>
      <c r="DM487" s="695"/>
      <c r="DN487" s="695"/>
      <c r="DO487" s="695"/>
      <c r="DP487" s="695"/>
      <c r="DQ487" s="695"/>
      <c r="DR487" s="695"/>
      <c r="DS487" s="695"/>
      <c r="DT487" s="695"/>
      <c r="DU487" s="695"/>
      <c r="DV487" s="695"/>
      <c r="DW487" s="695"/>
      <c r="DX487" s="695"/>
      <c r="DY487" s="695"/>
      <c r="DZ487" s="695"/>
      <c r="EA487" s="695"/>
      <c r="EB487" s="695"/>
      <c r="EC487" s="695"/>
      <c r="ED487" s="695"/>
      <c r="EE487" s="695"/>
      <c r="EF487" s="695"/>
      <c r="EG487" s="695"/>
      <c r="EH487" s="695"/>
      <c r="EI487" s="695"/>
      <c r="EJ487" s="695"/>
      <c r="EK487" s="695"/>
      <c r="EL487" s="695"/>
      <c r="EM487" s="695"/>
      <c r="EN487" s="695"/>
      <c r="EO487" s="695"/>
      <c r="EP487" s="695"/>
      <c r="EQ487" s="695"/>
      <c r="ER487" s="695"/>
      <c r="ES487" s="695"/>
      <c r="ET487" s="695"/>
      <c r="EU487" s="695"/>
      <c r="EV487" s="695"/>
      <c r="EW487" s="695"/>
      <c r="EX487" s="695"/>
      <c r="EY487" s="695"/>
      <c r="EZ487" s="695"/>
      <c r="FA487" s="695"/>
      <c r="FB487" s="695"/>
      <c r="FC487" s="695"/>
      <c r="FD487" s="695"/>
      <c r="FE487" s="695"/>
      <c r="FF487" s="695"/>
      <c r="FG487" s="695"/>
      <c r="FH487" s="695"/>
      <c r="FI487" s="695"/>
      <c r="FJ487" s="695"/>
      <c r="FK487" s="695"/>
      <c r="FL487" s="695"/>
      <c r="FM487" s="695"/>
      <c r="FN487" s="695"/>
      <c r="FO487" s="695"/>
      <c r="FP487" s="695"/>
      <c r="FQ487" s="695"/>
      <c r="FR487" s="695"/>
      <c r="FS487" s="695"/>
      <c r="FT487" s="695"/>
      <c r="FU487" s="695"/>
      <c r="FV487" s="695"/>
      <c r="FW487" s="695"/>
      <c r="FX487" s="695"/>
      <c r="FY487" s="695"/>
      <c r="FZ487" s="695"/>
      <c r="GA487" s="695"/>
      <c r="GB487" s="695"/>
      <c r="GC487" s="695"/>
      <c r="GD487" s="695"/>
      <c r="GE487" s="695"/>
      <c r="GF487" s="695"/>
      <c r="GG487" s="695"/>
      <c r="GH487" s="695"/>
      <c r="GI487" s="695"/>
      <c r="GJ487" s="695"/>
      <c r="GK487" s="695"/>
      <c r="GL487" s="695"/>
      <c r="GM487" s="695"/>
      <c r="GN487" s="695"/>
    </row>
    <row r="488" spans="1:196" s="35" customFormat="1" ht="14.4">
      <c r="A488" s="695"/>
      <c r="B488" s="695"/>
      <c r="C488" s="693"/>
      <c r="D488" s="693"/>
      <c r="E488" s="693"/>
      <c r="F488" s="699"/>
      <c r="G488" s="695"/>
      <c r="H488" s="695"/>
      <c r="I488" s="695"/>
      <c r="J488" s="695"/>
      <c r="S488" s="695"/>
      <c r="T488" s="695"/>
      <c r="U488" s="695"/>
      <c r="V488" s="695"/>
      <c r="W488" s="695"/>
      <c r="X488" s="695"/>
      <c r="Y488" s="695"/>
      <c r="Z488" s="695"/>
      <c r="AA488" s="695"/>
      <c r="AB488" s="695"/>
      <c r="AC488" s="695"/>
      <c r="AD488" s="695"/>
      <c r="AE488" s="695"/>
      <c r="AF488" s="695"/>
      <c r="AG488" s="695"/>
      <c r="AH488" s="695"/>
      <c r="AI488" s="695"/>
      <c r="AJ488" s="695"/>
      <c r="AK488" s="695"/>
      <c r="AL488" s="695"/>
      <c r="AM488" s="695"/>
      <c r="AN488" s="695"/>
      <c r="AO488" s="695"/>
      <c r="AP488" s="695"/>
      <c r="AQ488" s="695"/>
      <c r="AR488" s="695"/>
      <c r="AS488" s="695"/>
      <c r="AT488" s="695"/>
      <c r="AU488" s="695"/>
      <c r="AV488" s="695"/>
      <c r="AW488" s="695"/>
      <c r="AX488" s="695"/>
      <c r="AY488" s="695"/>
      <c r="AZ488" s="695"/>
      <c r="BA488" s="695"/>
      <c r="BB488" s="695"/>
      <c r="BC488" s="695"/>
      <c r="BD488" s="695"/>
      <c r="BE488" s="695"/>
      <c r="BF488" s="695"/>
      <c r="BG488" s="695"/>
      <c r="BH488" s="695"/>
      <c r="BI488" s="695"/>
      <c r="BJ488" s="695"/>
      <c r="BK488" s="695"/>
      <c r="BL488" s="695"/>
      <c r="BM488" s="695"/>
      <c r="BN488" s="695"/>
      <c r="BO488" s="695"/>
      <c r="BP488" s="695"/>
      <c r="BQ488" s="695"/>
      <c r="BR488" s="695"/>
      <c r="BS488" s="695"/>
      <c r="BT488" s="695"/>
      <c r="BU488" s="695"/>
      <c r="BV488" s="695"/>
      <c r="BW488" s="695"/>
      <c r="BX488" s="695"/>
      <c r="BY488" s="695"/>
      <c r="BZ488" s="695"/>
      <c r="CA488" s="695"/>
      <c r="CB488" s="695"/>
      <c r="CC488" s="695"/>
      <c r="CD488" s="695"/>
      <c r="CE488" s="695"/>
      <c r="CF488" s="695"/>
      <c r="CG488" s="695"/>
      <c r="CH488" s="695"/>
      <c r="CI488" s="695"/>
      <c r="CJ488" s="695"/>
      <c r="CK488" s="695"/>
      <c r="CL488" s="695"/>
      <c r="CM488" s="695"/>
      <c r="CN488" s="695"/>
      <c r="CO488" s="695"/>
      <c r="CP488" s="695"/>
      <c r="CQ488" s="695"/>
      <c r="CR488" s="695"/>
      <c r="CS488" s="695"/>
      <c r="CT488" s="695"/>
      <c r="CU488" s="695"/>
      <c r="CV488" s="695"/>
      <c r="CW488" s="695"/>
      <c r="CX488" s="695"/>
      <c r="CY488" s="695"/>
      <c r="CZ488" s="695"/>
      <c r="DA488" s="695"/>
      <c r="DB488" s="695"/>
      <c r="DC488" s="695"/>
      <c r="DD488" s="695"/>
      <c r="DE488" s="695"/>
      <c r="DF488" s="695"/>
      <c r="DG488" s="695"/>
      <c r="DH488" s="695"/>
      <c r="DI488" s="695"/>
      <c r="DJ488" s="695"/>
      <c r="DK488" s="695"/>
      <c r="DL488" s="695"/>
      <c r="DM488" s="695"/>
      <c r="DN488" s="695"/>
      <c r="DO488" s="695"/>
      <c r="DP488" s="695"/>
      <c r="DQ488" s="695"/>
      <c r="DR488" s="695"/>
      <c r="DS488" s="695"/>
      <c r="DT488" s="695"/>
      <c r="DU488" s="695"/>
      <c r="DV488" s="695"/>
      <c r="DW488" s="695"/>
      <c r="DX488" s="695"/>
      <c r="DY488" s="695"/>
      <c r="DZ488" s="695"/>
      <c r="EA488" s="695"/>
      <c r="EB488" s="695"/>
      <c r="EC488" s="695"/>
      <c r="ED488" s="695"/>
      <c r="EE488" s="695"/>
      <c r="EF488" s="695"/>
      <c r="EG488" s="695"/>
      <c r="EH488" s="695"/>
      <c r="EI488" s="695"/>
      <c r="EJ488" s="695"/>
      <c r="EK488" s="695"/>
      <c r="EL488" s="695"/>
      <c r="EM488" s="695"/>
      <c r="EN488" s="695"/>
      <c r="EO488" s="695"/>
      <c r="EP488" s="695"/>
      <c r="EQ488" s="695"/>
      <c r="ER488" s="695"/>
      <c r="ES488" s="695"/>
      <c r="ET488" s="695"/>
      <c r="EU488" s="695"/>
      <c r="EV488" s="695"/>
      <c r="EW488" s="695"/>
      <c r="EX488" s="695"/>
      <c r="EY488" s="695"/>
      <c r="EZ488" s="695"/>
      <c r="FA488" s="695"/>
      <c r="FB488" s="695"/>
      <c r="FC488" s="695"/>
      <c r="FD488" s="695"/>
      <c r="FE488" s="695"/>
      <c r="FF488" s="695"/>
      <c r="FG488" s="695"/>
      <c r="FH488" s="695"/>
      <c r="FI488" s="695"/>
      <c r="FJ488" s="695"/>
      <c r="FK488" s="695"/>
      <c r="FL488" s="695"/>
      <c r="FM488" s="695"/>
      <c r="FN488" s="695"/>
      <c r="FO488" s="695"/>
      <c r="FP488" s="695"/>
      <c r="FQ488" s="695"/>
      <c r="FR488" s="695"/>
      <c r="FS488" s="695"/>
      <c r="FT488" s="695"/>
      <c r="FU488" s="695"/>
      <c r="FV488" s="695"/>
      <c r="FW488" s="695"/>
      <c r="FX488" s="695"/>
      <c r="FY488" s="695"/>
      <c r="FZ488" s="695"/>
      <c r="GA488" s="695"/>
      <c r="GB488" s="695"/>
      <c r="GC488" s="695"/>
      <c r="GD488" s="695"/>
      <c r="GE488" s="695"/>
      <c r="GF488" s="695"/>
      <c r="GG488" s="695"/>
      <c r="GH488" s="695"/>
      <c r="GI488" s="695"/>
      <c r="GJ488" s="695"/>
      <c r="GK488" s="695"/>
      <c r="GL488" s="695"/>
      <c r="GM488" s="695"/>
      <c r="GN488" s="695"/>
    </row>
    <row r="489" spans="1:196" s="35" customFormat="1" ht="14.4">
      <c r="A489" s="695"/>
      <c r="B489" s="695"/>
      <c r="C489" s="693"/>
      <c r="D489" s="693"/>
      <c r="E489" s="693"/>
      <c r="F489" s="699"/>
      <c r="G489" s="695"/>
      <c r="H489" s="695"/>
      <c r="I489" s="695"/>
      <c r="J489" s="695"/>
      <c r="S489" s="695"/>
      <c r="T489" s="695"/>
      <c r="U489" s="695"/>
      <c r="V489" s="695"/>
      <c r="W489" s="695"/>
      <c r="X489" s="695"/>
      <c r="Y489" s="695"/>
      <c r="Z489" s="695"/>
      <c r="AA489" s="695"/>
      <c r="AB489" s="695"/>
      <c r="AC489" s="695"/>
      <c r="AD489" s="695"/>
      <c r="AE489" s="695"/>
      <c r="AF489" s="695"/>
      <c r="AG489" s="695"/>
      <c r="AH489" s="695"/>
      <c r="AI489" s="695"/>
      <c r="AJ489" s="695"/>
      <c r="AK489" s="695"/>
      <c r="AL489" s="695"/>
      <c r="AM489" s="695"/>
      <c r="AN489" s="695"/>
      <c r="AO489" s="695"/>
      <c r="AP489" s="695"/>
      <c r="AQ489" s="695"/>
      <c r="AR489" s="695"/>
      <c r="AS489" s="695"/>
      <c r="AT489" s="695"/>
      <c r="AU489" s="695"/>
      <c r="AV489" s="695"/>
      <c r="AW489" s="695"/>
      <c r="AX489" s="695"/>
      <c r="AY489" s="695"/>
      <c r="AZ489" s="695"/>
      <c r="BA489" s="695"/>
      <c r="BB489" s="695"/>
      <c r="BC489" s="695"/>
      <c r="BD489" s="695"/>
      <c r="BE489" s="695"/>
      <c r="BF489" s="695"/>
      <c r="BG489" s="695"/>
      <c r="BH489" s="695"/>
      <c r="BI489" s="695"/>
      <c r="BJ489" s="695"/>
      <c r="BK489" s="695"/>
      <c r="BL489" s="695"/>
      <c r="BM489" s="695"/>
      <c r="BN489" s="695"/>
      <c r="BO489" s="695"/>
      <c r="BP489" s="695"/>
      <c r="BQ489" s="695"/>
      <c r="BR489" s="695"/>
      <c r="BS489" s="695"/>
      <c r="BT489" s="695"/>
      <c r="BU489" s="695"/>
      <c r="BV489" s="695"/>
      <c r="BW489" s="695"/>
      <c r="BX489" s="695"/>
      <c r="BY489" s="695"/>
      <c r="BZ489" s="695"/>
      <c r="CA489" s="695"/>
      <c r="CB489" s="695"/>
      <c r="CC489" s="695"/>
      <c r="CD489" s="695"/>
      <c r="CE489" s="695"/>
      <c r="CF489" s="695"/>
      <c r="CG489" s="695"/>
      <c r="CH489" s="695"/>
      <c r="CI489" s="695"/>
      <c r="CJ489" s="695"/>
      <c r="CK489" s="695"/>
      <c r="CL489" s="695"/>
      <c r="CM489" s="695"/>
      <c r="CN489" s="695"/>
      <c r="CO489" s="695"/>
      <c r="CP489" s="695"/>
      <c r="CQ489" s="695"/>
      <c r="CR489" s="695"/>
      <c r="CS489" s="695"/>
      <c r="CT489" s="695"/>
      <c r="CU489" s="695"/>
      <c r="CV489" s="695"/>
      <c r="CW489" s="695"/>
      <c r="CX489" s="695"/>
      <c r="CY489" s="695"/>
      <c r="CZ489" s="695"/>
      <c r="DA489" s="695"/>
      <c r="DB489" s="695"/>
      <c r="DC489" s="695"/>
      <c r="DD489" s="695"/>
      <c r="DE489" s="695"/>
      <c r="DF489" s="695"/>
      <c r="DG489" s="695"/>
      <c r="DH489" s="695"/>
      <c r="DI489" s="695"/>
      <c r="DJ489" s="695"/>
      <c r="DK489" s="695"/>
      <c r="DL489" s="695"/>
      <c r="DM489" s="695"/>
      <c r="DN489" s="695"/>
      <c r="DO489" s="695"/>
      <c r="DP489" s="695"/>
      <c r="DQ489" s="695"/>
      <c r="DR489" s="695"/>
      <c r="DS489" s="695"/>
      <c r="DT489" s="695"/>
      <c r="DU489" s="695"/>
      <c r="DV489" s="695"/>
      <c r="DW489" s="695"/>
      <c r="DX489" s="695"/>
      <c r="DY489" s="695"/>
      <c r="DZ489" s="695"/>
      <c r="EA489" s="695"/>
      <c r="EB489" s="695"/>
      <c r="EC489" s="695"/>
      <c r="ED489" s="695"/>
      <c r="EE489" s="695"/>
      <c r="EF489" s="695"/>
      <c r="EG489" s="695"/>
      <c r="EH489" s="695"/>
      <c r="EI489" s="695"/>
      <c r="EJ489" s="695"/>
      <c r="EK489" s="695"/>
      <c r="EL489" s="695"/>
      <c r="EM489" s="695"/>
      <c r="EN489" s="695"/>
      <c r="EO489" s="695"/>
      <c r="EP489" s="695"/>
      <c r="EQ489" s="695"/>
      <c r="ER489" s="695"/>
      <c r="ES489" s="695"/>
      <c r="ET489" s="695"/>
      <c r="EU489" s="695"/>
      <c r="EV489" s="695"/>
      <c r="EW489" s="695"/>
      <c r="EX489" s="695"/>
      <c r="EY489" s="695"/>
      <c r="EZ489" s="695"/>
      <c r="FA489" s="695"/>
      <c r="FB489" s="695"/>
      <c r="FC489" s="695"/>
      <c r="FD489" s="695"/>
      <c r="FE489" s="695"/>
      <c r="FF489" s="695"/>
      <c r="FG489" s="695"/>
      <c r="FH489" s="695"/>
      <c r="FI489" s="695"/>
      <c r="FJ489" s="695"/>
      <c r="FK489" s="695"/>
      <c r="FL489" s="695"/>
      <c r="FM489" s="695"/>
      <c r="FN489" s="695"/>
      <c r="FO489" s="695"/>
      <c r="FP489" s="695"/>
      <c r="FQ489" s="695"/>
      <c r="FR489" s="695"/>
      <c r="FS489" s="695"/>
      <c r="FT489" s="695"/>
      <c r="FU489" s="695"/>
      <c r="FV489" s="695"/>
      <c r="FW489" s="695"/>
      <c r="FX489" s="695"/>
      <c r="FY489" s="695"/>
      <c r="FZ489" s="695"/>
      <c r="GA489" s="695"/>
      <c r="GB489" s="695"/>
      <c r="GC489" s="695"/>
      <c r="GD489" s="695"/>
      <c r="GE489" s="695"/>
      <c r="GF489" s="695"/>
      <c r="GG489" s="695"/>
      <c r="GH489" s="695"/>
      <c r="GI489" s="695"/>
      <c r="GJ489" s="695"/>
      <c r="GK489" s="695"/>
      <c r="GL489" s="695"/>
      <c r="GM489" s="695"/>
      <c r="GN489" s="695"/>
    </row>
    <row r="490" spans="1:196" s="35" customFormat="1" ht="14.4">
      <c r="A490" s="695"/>
      <c r="B490" s="695"/>
      <c r="C490" s="693"/>
      <c r="D490" s="693"/>
      <c r="E490" s="693"/>
      <c r="F490" s="699"/>
      <c r="G490" s="695"/>
      <c r="H490" s="695"/>
      <c r="I490" s="695"/>
      <c r="J490" s="695"/>
      <c r="S490" s="695"/>
      <c r="T490" s="695"/>
      <c r="U490" s="695"/>
      <c r="V490" s="695"/>
      <c r="W490" s="695"/>
      <c r="X490" s="695"/>
      <c r="Y490" s="695"/>
      <c r="Z490" s="695"/>
      <c r="AA490" s="695"/>
      <c r="AB490" s="695"/>
      <c r="AC490" s="695"/>
      <c r="AD490" s="695"/>
      <c r="AE490" s="695"/>
      <c r="AF490" s="695"/>
      <c r="AG490" s="695"/>
      <c r="AH490" s="695"/>
      <c r="AI490" s="695"/>
      <c r="AJ490" s="695"/>
      <c r="AK490" s="695"/>
      <c r="AL490" s="695"/>
      <c r="AM490" s="695"/>
      <c r="AN490" s="695"/>
      <c r="AO490" s="695"/>
      <c r="AP490" s="695"/>
      <c r="AQ490" s="695"/>
      <c r="AR490" s="695"/>
      <c r="AS490" s="695"/>
      <c r="AT490" s="695"/>
      <c r="AU490" s="695"/>
      <c r="AV490" s="695"/>
      <c r="AW490" s="695"/>
      <c r="AX490" s="695"/>
      <c r="AY490" s="695"/>
      <c r="AZ490" s="695"/>
      <c r="BA490" s="695"/>
      <c r="BB490" s="695"/>
      <c r="BC490" s="695"/>
      <c r="BD490" s="695"/>
      <c r="BE490" s="695"/>
      <c r="BF490" s="695"/>
      <c r="BG490" s="695"/>
      <c r="BH490" s="695"/>
      <c r="BI490" s="695"/>
      <c r="BJ490" s="695"/>
      <c r="BK490" s="695"/>
      <c r="BL490" s="695"/>
      <c r="BM490" s="695"/>
      <c r="BN490" s="695"/>
      <c r="BO490" s="695"/>
      <c r="BP490" s="695"/>
      <c r="BQ490" s="695"/>
      <c r="BR490" s="695"/>
      <c r="BS490" s="695"/>
      <c r="BT490" s="695"/>
      <c r="BU490" s="695"/>
      <c r="BV490" s="695"/>
      <c r="BW490" s="695"/>
      <c r="BX490" s="695"/>
      <c r="BY490" s="695"/>
      <c r="BZ490" s="695"/>
      <c r="CA490" s="695"/>
      <c r="CB490" s="695"/>
      <c r="CC490" s="695"/>
      <c r="CD490" s="695"/>
      <c r="CE490" s="695"/>
      <c r="CF490" s="695"/>
      <c r="CG490" s="695"/>
      <c r="CH490" s="695"/>
      <c r="CI490" s="695"/>
      <c r="CJ490" s="695"/>
      <c r="CK490" s="695"/>
      <c r="CL490" s="695"/>
      <c r="CM490" s="695"/>
      <c r="CN490" s="695"/>
      <c r="CO490" s="695"/>
      <c r="CP490" s="695"/>
      <c r="CQ490" s="695"/>
      <c r="CR490" s="695"/>
      <c r="CS490" s="695"/>
      <c r="CT490" s="695"/>
      <c r="CU490" s="695"/>
      <c r="CV490" s="695"/>
      <c r="CW490" s="695"/>
      <c r="CX490" s="695"/>
      <c r="CY490" s="695"/>
      <c r="CZ490" s="695"/>
      <c r="DA490" s="695"/>
      <c r="DB490" s="695"/>
      <c r="DC490" s="695"/>
      <c r="DD490" s="695"/>
      <c r="DE490" s="695"/>
      <c r="DF490" s="695"/>
      <c r="DG490" s="695"/>
      <c r="DH490" s="695"/>
      <c r="DI490" s="695"/>
      <c r="DJ490" s="695"/>
      <c r="DK490" s="695"/>
      <c r="DL490" s="695"/>
      <c r="DM490" s="695"/>
      <c r="DN490" s="695"/>
      <c r="DO490" s="695"/>
      <c r="DP490" s="695"/>
      <c r="DQ490" s="695"/>
      <c r="DR490" s="695"/>
      <c r="DS490" s="695"/>
      <c r="DT490" s="695"/>
      <c r="DU490" s="695"/>
      <c r="DV490" s="695"/>
      <c r="DW490" s="695"/>
      <c r="DX490" s="695"/>
      <c r="DY490" s="695"/>
      <c r="DZ490" s="695"/>
      <c r="EA490" s="695"/>
      <c r="EB490" s="695"/>
      <c r="EC490" s="695"/>
      <c r="ED490" s="695"/>
      <c r="EE490" s="695"/>
      <c r="EF490" s="695"/>
      <c r="EG490" s="695"/>
      <c r="EH490" s="695"/>
      <c r="EI490" s="695"/>
      <c r="EJ490" s="695"/>
      <c r="EK490" s="695"/>
      <c r="EL490" s="695"/>
      <c r="EM490" s="695"/>
      <c r="EN490" s="695"/>
      <c r="EO490" s="695"/>
      <c r="EP490" s="695"/>
      <c r="EQ490" s="695"/>
      <c r="ER490" s="695"/>
      <c r="ES490" s="695"/>
      <c r="ET490" s="695"/>
      <c r="EU490" s="695"/>
      <c r="EV490" s="695"/>
      <c r="EW490" s="695"/>
      <c r="EX490" s="695"/>
      <c r="EY490" s="695"/>
      <c r="EZ490" s="695"/>
      <c r="FA490" s="695"/>
      <c r="FB490" s="695"/>
      <c r="FC490" s="695"/>
      <c r="FD490" s="695"/>
      <c r="FE490" s="695"/>
      <c r="FF490" s="695"/>
      <c r="FG490" s="695"/>
      <c r="FH490" s="695"/>
      <c r="FI490" s="695"/>
      <c r="FJ490" s="695"/>
      <c r="FK490" s="695"/>
      <c r="FL490" s="695"/>
      <c r="FM490" s="695"/>
      <c r="FN490" s="695"/>
      <c r="FO490" s="695"/>
      <c r="FP490" s="695"/>
      <c r="FQ490" s="695"/>
      <c r="FR490" s="695"/>
      <c r="FS490" s="695"/>
      <c r="FT490" s="695"/>
      <c r="FU490" s="695"/>
      <c r="FV490" s="695"/>
      <c r="FW490" s="695"/>
      <c r="FX490" s="695"/>
      <c r="FY490" s="695"/>
      <c r="FZ490" s="695"/>
      <c r="GA490" s="695"/>
      <c r="GB490" s="695"/>
      <c r="GC490" s="695"/>
      <c r="GD490" s="695"/>
      <c r="GE490" s="695"/>
      <c r="GF490" s="695"/>
      <c r="GG490" s="695"/>
      <c r="GH490" s="695"/>
      <c r="GI490" s="695"/>
      <c r="GJ490" s="695"/>
      <c r="GK490" s="695"/>
      <c r="GL490" s="695"/>
      <c r="GM490" s="695"/>
      <c r="GN490" s="695"/>
    </row>
    <row r="491" spans="1:196" s="35" customFormat="1" ht="14.4">
      <c r="A491" s="695"/>
      <c r="B491" s="695"/>
      <c r="C491" s="693"/>
      <c r="D491" s="693"/>
      <c r="E491" s="693"/>
      <c r="F491" s="699"/>
      <c r="G491" s="695"/>
      <c r="H491" s="695"/>
      <c r="I491" s="695"/>
      <c r="J491" s="695"/>
      <c r="S491" s="695"/>
      <c r="T491" s="695"/>
      <c r="U491" s="695"/>
      <c r="V491" s="695"/>
      <c r="W491" s="695"/>
      <c r="X491" s="695"/>
      <c r="Y491" s="695"/>
      <c r="Z491" s="695"/>
      <c r="AA491" s="695"/>
      <c r="AB491" s="695"/>
      <c r="AC491" s="695"/>
      <c r="AD491" s="695"/>
      <c r="AE491" s="695"/>
      <c r="AF491" s="695"/>
      <c r="AG491" s="695"/>
      <c r="AH491" s="695"/>
      <c r="AI491" s="695"/>
      <c r="AJ491" s="695"/>
      <c r="AK491" s="695"/>
      <c r="AL491" s="695"/>
      <c r="AM491" s="695"/>
      <c r="AN491" s="695"/>
      <c r="AO491" s="695"/>
      <c r="AP491" s="695"/>
      <c r="AQ491" s="695"/>
      <c r="AR491" s="695"/>
      <c r="AS491" s="695"/>
      <c r="AT491" s="695"/>
      <c r="AU491" s="695"/>
      <c r="AV491" s="695"/>
      <c r="AW491" s="695"/>
      <c r="AX491" s="695"/>
      <c r="AY491" s="695"/>
      <c r="AZ491" s="695"/>
      <c r="BA491" s="695"/>
      <c r="BB491" s="695"/>
      <c r="BC491" s="695"/>
      <c r="BD491" s="695"/>
      <c r="BE491" s="695"/>
      <c r="BF491" s="695"/>
      <c r="BG491" s="695"/>
      <c r="BH491" s="695"/>
      <c r="BI491" s="695"/>
      <c r="BJ491" s="695"/>
      <c r="BK491" s="695"/>
      <c r="BL491" s="695"/>
      <c r="BM491" s="695"/>
      <c r="BN491" s="695"/>
      <c r="BO491" s="695"/>
      <c r="BP491" s="695"/>
      <c r="BQ491" s="695"/>
      <c r="BR491" s="695"/>
      <c r="BS491" s="695"/>
      <c r="BT491" s="695"/>
      <c r="BU491" s="695"/>
      <c r="BV491" s="695"/>
      <c r="BW491" s="695"/>
      <c r="BX491" s="695"/>
      <c r="BY491" s="695"/>
      <c r="BZ491" s="695"/>
      <c r="CA491" s="695"/>
      <c r="CB491" s="695"/>
      <c r="CC491" s="695"/>
      <c r="CD491" s="695"/>
      <c r="CE491" s="695"/>
      <c r="CF491" s="695"/>
      <c r="CG491" s="695"/>
      <c r="CH491" s="695"/>
      <c r="CI491" s="695"/>
      <c r="CJ491" s="695"/>
      <c r="CK491" s="695"/>
      <c r="CL491" s="695"/>
      <c r="CM491" s="695"/>
      <c r="CN491" s="695"/>
      <c r="CO491" s="695"/>
      <c r="CP491" s="695"/>
      <c r="CQ491" s="695"/>
      <c r="CR491" s="695"/>
      <c r="CS491" s="695"/>
      <c r="CT491" s="695"/>
      <c r="CU491" s="695"/>
      <c r="CV491" s="695"/>
      <c r="CW491" s="695"/>
      <c r="CX491" s="695"/>
      <c r="CY491" s="695"/>
      <c r="CZ491" s="695"/>
      <c r="DA491" s="695"/>
      <c r="DB491" s="695"/>
      <c r="DC491" s="695"/>
      <c r="DD491" s="695"/>
      <c r="DE491" s="695"/>
      <c r="DF491" s="695"/>
      <c r="DG491" s="695"/>
      <c r="DH491" s="695"/>
      <c r="DI491" s="695"/>
      <c r="DJ491" s="695"/>
      <c r="DK491" s="695"/>
      <c r="DL491" s="695"/>
      <c r="DM491" s="695"/>
      <c r="DN491" s="695"/>
      <c r="DO491" s="695"/>
      <c r="DP491" s="695"/>
      <c r="DQ491" s="695"/>
      <c r="DR491" s="695"/>
      <c r="DS491" s="695"/>
      <c r="DT491" s="695"/>
      <c r="DU491" s="695"/>
      <c r="DV491" s="695"/>
      <c r="DW491" s="695"/>
      <c r="DX491" s="695"/>
      <c r="DY491" s="695"/>
      <c r="DZ491" s="695"/>
      <c r="EA491" s="695"/>
      <c r="EB491" s="695"/>
      <c r="EC491" s="695"/>
      <c r="ED491" s="695"/>
      <c r="EE491" s="695"/>
      <c r="EF491" s="695"/>
      <c r="EG491" s="695"/>
      <c r="EH491" s="695"/>
      <c r="EI491" s="695"/>
      <c r="EJ491" s="695"/>
      <c r="EK491" s="695"/>
      <c r="EL491" s="695"/>
      <c r="EM491" s="695"/>
      <c r="EN491" s="695"/>
      <c r="EO491" s="695"/>
      <c r="EP491" s="695"/>
      <c r="EQ491" s="695"/>
      <c r="ER491" s="695"/>
      <c r="ES491" s="695"/>
      <c r="ET491" s="695"/>
      <c r="EU491" s="695"/>
      <c r="EV491" s="695"/>
      <c r="EW491" s="695"/>
      <c r="EX491" s="695"/>
      <c r="EY491" s="695"/>
      <c r="EZ491" s="695"/>
      <c r="FA491" s="695"/>
      <c r="FB491" s="695"/>
      <c r="FC491" s="695"/>
      <c r="FD491" s="695"/>
      <c r="FE491" s="695"/>
      <c r="FF491" s="695"/>
      <c r="FG491" s="695"/>
      <c r="FH491" s="695"/>
      <c r="FI491" s="695"/>
      <c r="FJ491" s="695"/>
      <c r="FK491" s="695"/>
      <c r="FL491" s="695"/>
      <c r="FM491" s="695"/>
      <c r="FN491" s="695"/>
      <c r="FO491" s="695"/>
      <c r="FP491" s="695"/>
      <c r="FQ491" s="695"/>
      <c r="FR491" s="695"/>
      <c r="FS491" s="695"/>
      <c r="FT491" s="695"/>
      <c r="FU491" s="695"/>
      <c r="FV491" s="695"/>
      <c r="FW491" s="695"/>
      <c r="FX491" s="695"/>
      <c r="FY491" s="695"/>
      <c r="FZ491" s="695"/>
      <c r="GA491" s="695"/>
      <c r="GB491" s="695"/>
      <c r="GC491" s="695"/>
      <c r="GD491" s="695"/>
      <c r="GE491" s="695"/>
      <c r="GF491" s="695"/>
      <c r="GG491" s="695"/>
      <c r="GH491" s="695"/>
      <c r="GI491" s="695"/>
      <c r="GJ491" s="695"/>
      <c r="GK491" s="695"/>
      <c r="GL491" s="695"/>
      <c r="GM491" s="695"/>
      <c r="GN491" s="695"/>
    </row>
    <row r="492" spans="1:196" s="35" customFormat="1" ht="14.4">
      <c r="A492" s="695"/>
      <c r="B492" s="695"/>
      <c r="C492" s="693"/>
      <c r="D492" s="693"/>
      <c r="E492" s="693"/>
      <c r="F492" s="699"/>
      <c r="G492" s="695"/>
      <c r="H492" s="695"/>
      <c r="I492" s="695"/>
      <c r="J492" s="695"/>
      <c r="S492" s="695"/>
      <c r="T492" s="695"/>
      <c r="U492" s="695"/>
      <c r="V492" s="695"/>
      <c r="W492" s="695"/>
      <c r="X492" s="695"/>
      <c r="Y492" s="695"/>
      <c r="Z492" s="695"/>
      <c r="AA492" s="695"/>
      <c r="AB492" s="695"/>
      <c r="AC492" s="695"/>
      <c r="AD492" s="695"/>
      <c r="AE492" s="695"/>
      <c r="AF492" s="695"/>
      <c r="AG492" s="695"/>
      <c r="AH492" s="695"/>
      <c r="AI492" s="695"/>
      <c r="AJ492" s="695"/>
      <c r="AK492" s="695"/>
      <c r="AL492" s="695"/>
      <c r="AM492" s="695"/>
      <c r="AN492" s="695"/>
      <c r="AO492" s="695"/>
      <c r="AP492" s="695"/>
      <c r="AQ492" s="695"/>
      <c r="AR492" s="695"/>
      <c r="AS492" s="695"/>
      <c r="AT492" s="695"/>
      <c r="AU492" s="695"/>
      <c r="AV492" s="695"/>
      <c r="AW492" s="695"/>
      <c r="AX492" s="695"/>
      <c r="AY492" s="695"/>
      <c r="AZ492" s="695"/>
      <c r="BA492" s="695"/>
      <c r="BB492" s="695"/>
      <c r="BC492" s="695"/>
      <c r="BD492" s="695"/>
      <c r="BE492" s="695"/>
      <c r="BF492" s="695"/>
      <c r="BG492" s="695"/>
      <c r="BH492" s="695"/>
      <c r="BI492" s="695"/>
      <c r="BJ492" s="695"/>
      <c r="BK492" s="695"/>
      <c r="BL492" s="695"/>
      <c r="BM492" s="695"/>
      <c r="BN492" s="695"/>
      <c r="BO492" s="695"/>
      <c r="BP492" s="695"/>
      <c r="BQ492" s="695"/>
      <c r="BR492" s="695"/>
      <c r="BS492" s="695"/>
      <c r="BT492" s="695"/>
      <c r="BU492" s="695"/>
      <c r="BV492" s="695"/>
      <c r="BW492" s="695"/>
      <c r="BX492" s="695"/>
      <c r="BY492" s="695"/>
      <c r="BZ492" s="695"/>
      <c r="CA492" s="695"/>
      <c r="CB492" s="695"/>
      <c r="CC492" s="695"/>
      <c r="CD492" s="695"/>
      <c r="CE492" s="695"/>
      <c r="CF492" s="695"/>
      <c r="CG492" s="695"/>
      <c r="CH492" s="695"/>
      <c r="CI492" s="695"/>
      <c r="CJ492" s="695"/>
      <c r="CK492" s="695"/>
      <c r="CL492" s="695"/>
      <c r="CM492" s="695"/>
      <c r="CN492" s="695"/>
      <c r="CO492" s="695"/>
      <c r="CP492" s="695"/>
      <c r="CQ492" s="695"/>
      <c r="CR492" s="695"/>
      <c r="CS492" s="695"/>
      <c r="CT492" s="695"/>
      <c r="CU492" s="695"/>
      <c r="CV492" s="695"/>
      <c r="CW492" s="695"/>
      <c r="CX492" s="695"/>
      <c r="CY492" s="695"/>
      <c r="CZ492" s="695"/>
      <c r="DA492" s="695"/>
      <c r="DB492" s="695"/>
      <c r="DC492" s="695"/>
      <c r="DD492" s="695"/>
      <c r="DE492" s="695"/>
      <c r="DF492" s="695"/>
      <c r="DG492" s="695"/>
      <c r="DH492" s="695"/>
      <c r="DI492" s="695"/>
      <c r="DJ492" s="695"/>
      <c r="DK492" s="695"/>
      <c r="DL492" s="695"/>
      <c r="DM492" s="695"/>
      <c r="DN492" s="695"/>
      <c r="DO492" s="695"/>
      <c r="DP492" s="695"/>
      <c r="DQ492" s="695"/>
      <c r="DR492" s="695"/>
      <c r="DS492" s="695"/>
      <c r="DT492" s="695"/>
      <c r="DU492" s="695"/>
      <c r="DV492" s="695"/>
      <c r="DW492" s="695"/>
      <c r="DX492" s="695"/>
      <c r="DY492" s="695"/>
      <c r="DZ492" s="695"/>
      <c r="EA492" s="695"/>
      <c r="EB492" s="695"/>
      <c r="EC492" s="695"/>
      <c r="ED492" s="695"/>
      <c r="EE492" s="695"/>
      <c r="EF492" s="695"/>
      <c r="EG492" s="695"/>
      <c r="EH492" s="695"/>
      <c r="EI492" s="695"/>
      <c r="EJ492" s="695"/>
      <c r="EK492" s="695"/>
      <c r="EL492" s="695"/>
      <c r="EM492" s="695"/>
      <c r="EN492" s="695"/>
      <c r="EO492" s="695"/>
      <c r="EP492" s="695"/>
      <c r="EQ492" s="695"/>
      <c r="ER492" s="695"/>
      <c r="ES492" s="695"/>
      <c r="ET492" s="695"/>
      <c r="EU492" s="695"/>
      <c r="EV492" s="695"/>
      <c r="EW492" s="695"/>
      <c r="EX492" s="695"/>
      <c r="EY492" s="695"/>
      <c r="EZ492" s="695"/>
      <c r="FA492" s="695"/>
      <c r="FB492" s="695"/>
      <c r="FC492" s="695"/>
      <c r="FD492" s="695"/>
      <c r="FE492" s="695"/>
      <c r="FF492" s="695"/>
      <c r="FG492" s="695"/>
      <c r="FH492" s="695"/>
      <c r="FI492" s="695"/>
      <c r="FJ492" s="695"/>
      <c r="FK492" s="695"/>
      <c r="FL492" s="695"/>
      <c r="FM492" s="695"/>
      <c r="FN492" s="695"/>
      <c r="FO492" s="695"/>
      <c r="FP492" s="695"/>
      <c r="FQ492" s="695"/>
      <c r="FR492" s="695"/>
      <c r="FS492" s="695"/>
      <c r="FT492" s="695"/>
      <c r="FU492" s="695"/>
      <c r="FV492" s="695"/>
      <c r="FW492" s="695"/>
      <c r="FX492" s="695"/>
      <c r="FY492" s="695"/>
      <c r="FZ492" s="695"/>
      <c r="GA492" s="695"/>
      <c r="GB492" s="695"/>
      <c r="GC492" s="695"/>
      <c r="GD492" s="695"/>
      <c r="GE492" s="695"/>
      <c r="GF492" s="695"/>
      <c r="GG492" s="695"/>
      <c r="GH492" s="695"/>
      <c r="GI492" s="695"/>
      <c r="GJ492" s="695"/>
      <c r="GK492" s="695"/>
      <c r="GL492" s="695"/>
      <c r="GM492" s="695"/>
      <c r="GN492" s="695"/>
    </row>
    <row r="493" spans="1:196" s="35" customFormat="1" ht="14.4">
      <c r="A493" s="695"/>
      <c r="B493" s="695"/>
      <c r="C493" s="693"/>
      <c r="D493" s="693"/>
      <c r="E493" s="693"/>
      <c r="F493" s="699"/>
      <c r="G493" s="695"/>
      <c r="H493" s="695"/>
      <c r="I493" s="695"/>
      <c r="J493" s="695"/>
      <c r="S493" s="695"/>
      <c r="T493" s="695"/>
      <c r="U493" s="695"/>
      <c r="V493" s="695"/>
      <c r="W493" s="695"/>
      <c r="X493" s="695"/>
      <c r="Y493" s="695"/>
      <c r="Z493" s="695"/>
      <c r="AA493" s="695"/>
      <c r="AB493" s="695"/>
      <c r="AC493" s="695"/>
      <c r="AD493" s="695"/>
      <c r="AE493" s="695"/>
      <c r="AF493" s="695"/>
      <c r="AG493" s="695"/>
      <c r="AH493" s="695"/>
      <c r="AI493" s="695"/>
      <c r="AJ493" s="695"/>
      <c r="AK493" s="695"/>
      <c r="AL493" s="695"/>
      <c r="AM493" s="695"/>
      <c r="AN493" s="695"/>
      <c r="AO493" s="695"/>
      <c r="AP493" s="695"/>
      <c r="AQ493" s="695"/>
      <c r="AR493" s="695"/>
      <c r="AS493" s="695"/>
      <c r="AT493" s="695"/>
      <c r="AU493" s="695"/>
      <c r="AV493" s="695"/>
      <c r="AW493" s="695"/>
      <c r="AX493" s="695"/>
      <c r="AY493" s="695"/>
      <c r="AZ493" s="695"/>
      <c r="BA493" s="695"/>
      <c r="BB493" s="695"/>
      <c r="BC493" s="695"/>
      <c r="BD493" s="695"/>
      <c r="BE493" s="695"/>
      <c r="BF493" s="695"/>
      <c r="BG493" s="695"/>
      <c r="BH493" s="695"/>
      <c r="BI493" s="695"/>
      <c r="BJ493" s="695"/>
      <c r="BK493" s="695"/>
      <c r="BL493" s="695"/>
      <c r="BM493" s="695"/>
      <c r="BN493" s="695"/>
      <c r="BO493" s="695"/>
      <c r="BP493" s="695"/>
      <c r="BQ493" s="695"/>
      <c r="BR493" s="695"/>
      <c r="BS493" s="695"/>
      <c r="BT493" s="695"/>
      <c r="BU493" s="695"/>
      <c r="BV493" s="695"/>
      <c r="BW493" s="695"/>
      <c r="BX493" s="695"/>
      <c r="BY493" s="695"/>
      <c r="BZ493" s="695"/>
      <c r="CA493" s="695"/>
      <c r="CB493" s="695"/>
      <c r="CC493" s="695"/>
      <c r="CD493" s="695"/>
      <c r="CE493" s="695"/>
      <c r="CF493" s="695"/>
      <c r="CG493" s="695"/>
      <c r="CH493" s="695"/>
      <c r="CI493" s="695"/>
      <c r="CJ493" s="695"/>
      <c r="CK493" s="695"/>
      <c r="CL493" s="695"/>
      <c r="CM493" s="695"/>
      <c r="CN493" s="695"/>
      <c r="CO493" s="695"/>
      <c r="CP493" s="695"/>
      <c r="CQ493" s="695"/>
      <c r="CR493" s="695"/>
      <c r="CS493" s="695"/>
      <c r="CT493" s="695"/>
      <c r="CU493" s="695"/>
      <c r="CV493" s="695"/>
      <c r="CW493" s="695"/>
      <c r="CX493" s="695"/>
      <c r="CY493" s="695"/>
      <c r="CZ493" s="695"/>
      <c r="DA493" s="695"/>
      <c r="DB493" s="695"/>
      <c r="DC493" s="695"/>
      <c r="DD493" s="695"/>
      <c r="DE493" s="695"/>
      <c r="DF493" s="695"/>
      <c r="DG493" s="695"/>
      <c r="DH493" s="695"/>
      <c r="DI493" s="695"/>
      <c r="DJ493" s="695"/>
      <c r="DK493" s="695"/>
      <c r="DL493" s="695"/>
      <c r="DM493" s="695"/>
      <c r="DN493" s="695"/>
      <c r="DO493" s="695"/>
      <c r="DP493" s="695"/>
      <c r="DQ493" s="695"/>
      <c r="DR493" s="695"/>
      <c r="DS493" s="695"/>
      <c r="DT493" s="695"/>
      <c r="DU493" s="695"/>
      <c r="DV493" s="695"/>
      <c r="DW493" s="695"/>
      <c r="DX493" s="695"/>
      <c r="DY493" s="695"/>
      <c r="DZ493" s="695"/>
      <c r="EA493" s="695"/>
      <c r="EB493" s="695"/>
      <c r="EC493" s="695"/>
      <c r="ED493" s="695"/>
      <c r="EE493" s="695"/>
      <c r="EF493" s="695"/>
      <c r="EG493" s="695"/>
      <c r="EH493" s="695"/>
      <c r="EI493" s="695"/>
      <c r="EJ493" s="695"/>
      <c r="EK493" s="695"/>
      <c r="EL493" s="695"/>
      <c r="EM493" s="695"/>
      <c r="EN493" s="695"/>
      <c r="EO493" s="695"/>
      <c r="EP493" s="695"/>
      <c r="EQ493" s="695"/>
      <c r="ER493" s="695"/>
      <c r="ES493" s="695"/>
      <c r="ET493" s="695"/>
      <c r="EU493" s="695"/>
      <c r="EV493" s="695"/>
      <c r="EW493" s="695"/>
      <c r="EX493" s="695"/>
      <c r="EY493" s="695"/>
      <c r="EZ493" s="695"/>
      <c r="FA493" s="695"/>
      <c r="FB493" s="695"/>
      <c r="FC493" s="695"/>
      <c r="FD493" s="695"/>
      <c r="FE493" s="695"/>
      <c r="FF493" s="695"/>
      <c r="FG493" s="695"/>
      <c r="FH493" s="695"/>
      <c r="FI493" s="695"/>
      <c r="FJ493" s="695"/>
      <c r="FK493" s="695"/>
      <c r="FL493" s="695"/>
      <c r="FM493" s="695"/>
      <c r="FN493" s="695"/>
      <c r="FO493" s="695"/>
      <c r="FP493" s="695"/>
      <c r="FQ493" s="695"/>
      <c r="FR493" s="695"/>
      <c r="FS493" s="695"/>
      <c r="FT493" s="695"/>
      <c r="FU493" s="695"/>
      <c r="FV493" s="695"/>
      <c r="FW493" s="695"/>
      <c r="FX493" s="695"/>
      <c r="FY493" s="695"/>
      <c r="FZ493" s="695"/>
      <c r="GA493" s="695"/>
      <c r="GB493" s="695"/>
      <c r="GC493" s="695"/>
      <c r="GD493" s="695"/>
      <c r="GE493" s="695"/>
      <c r="GF493" s="695"/>
      <c r="GG493" s="695"/>
      <c r="GH493" s="695"/>
      <c r="GI493" s="695"/>
      <c r="GJ493" s="695"/>
      <c r="GK493" s="695"/>
      <c r="GL493" s="695"/>
      <c r="GM493" s="695"/>
      <c r="GN493" s="695"/>
    </row>
    <row r="494" spans="1:196" s="35" customFormat="1" ht="14.4">
      <c r="A494" s="695"/>
      <c r="B494" s="695"/>
      <c r="C494" s="693"/>
      <c r="D494" s="693"/>
      <c r="E494" s="693"/>
      <c r="F494" s="699"/>
      <c r="G494" s="695"/>
      <c r="H494" s="695"/>
      <c r="I494" s="695"/>
      <c r="J494" s="695"/>
      <c r="S494" s="695"/>
      <c r="T494" s="695"/>
      <c r="U494" s="695"/>
      <c r="V494" s="695"/>
      <c r="W494" s="695"/>
      <c r="X494" s="695"/>
      <c r="Y494" s="695"/>
      <c r="Z494" s="695"/>
      <c r="AA494" s="695"/>
      <c r="AB494" s="695"/>
      <c r="AC494" s="695"/>
      <c r="AD494" s="695"/>
      <c r="AE494" s="695"/>
      <c r="AF494" s="695"/>
      <c r="AG494" s="695"/>
      <c r="AH494" s="695"/>
      <c r="AI494" s="695"/>
      <c r="AJ494" s="695"/>
      <c r="AK494" s="695"/>
      <c r="AL494" s="695"/>
      <c r="AM494" s="695"/>
      <c r="AN494" s="695"/>
      <c r="AO494" s="695"/>
      <c r="AP494" s="695"/>
      <c r="AQ494" s="695"/>
      <c r="AR494" s="695"/>
      <c r="AS494" s="695"/>
      <c r="AT494" s="695"/>
      <c r="AU494" s="695"/>
      <c r="AV494" s="695"/>
      <c r="AW494" s="695"/>
      <c r="AX494" s="695"/>
      <c r="AY494" s="695"/>
      <c r="AZ494" s="695"/>
      <c r="BA494" s="695"/>
      <c r="BB494" s="695"/>
      <c r="BC494" s="695"/>
      <c r="BD494" s="695"/>
      <c r="BE494" s="695"/>
      <c r="BF494" s="695"/>
      <c r="BG494" s="695"/>
      <c r="BH494" s="695"/>
      <c r="BI494" s="695"/>
      <c r="BJ494" s="695"/>
      <c r="BK494" s="695"/>
      <c r="BL494" s="695"/>
      <c r="BM494" s="695"/>
      <c r="BN494" s="695"/>
      <c r="BO494" s="695"/>
      <c r="BP494" s="695"/>
      <c r="BQ494" s="695"/>
      <c r="BR494" s="695"/>
      <c r="BS494" s="695"/>
      <c r="BT494" s="695"/>
      <c r="BU494" s="695"/>
      <c r="BV494" s="695"/>
      <c r="BW494" s="695"/>
      <c r="BX494" s="695"/>
      <c r="BY494" s="695"/>
      <c r="BZ494" s="695"/>
      <c r="CA494" s="695"/>
      <c r="CB494" s="695"/>
      <c r="CC494" s="695"/>
      <c r="CD494" s="695"/>
      <c r="CE494" s="695"/>
      <c r="CF494" s="695"/>
      <c r="CG494" s="695"/>
      <c r="CH494" s="695"/>
      <c r="CI494" s="695"/>
      <c r="CJ494" s="695"/>
      <c r="CK494" s="695"/>
      <c r="CL494" s="695"/>
      <c r="CM494" s="695"/>
      <c r="CN494" s="695"/>
      <c r="CO494" s="695"/>
      <c r="CP494" s="695"/>
      <c r="CQ494" s="695"/>
      <c r="CR494" s="695"/>
      <c r="CS494" s="695"/>
      <c r="CT494" s="695"/>
      <c r="CU494" s="695"/>
      <c r="CV494" s="695"/>
      <c r="CW494" s="695"/>
      <c r="CX494" s="695"/>
      <c r="CY494" s="695"/>
      <c r="CZ494" s="695"/>
      <c r="DA494" s="695"/>
      <c r="DB494" s="695"/>
      <c r="DC494" s="695"/>
      <c r="DD494" s="695"/>
      <c r="DE494" s="695"/>
      <c r="DF494" s="695"/>
      <c r="DG494" s="695"/>
      <c r="DH494" s="695"/>
      <c r="DI494" s="695"/>
      <c r="DJ494" s="695"/>
      <c r="DK494" s="695"/>
      <c r="DL494" s="695"/>
      <c r="DM494" s="695"/>
      <c r="DN494" s="695"/>
      <c r="DO494" s="695"/>
      <c r="DP494" s="695"/>
      <c r="DQ494" s="695"/>
      <c r="DR494" s="695"/>
      <c r="DS494" s="695"/>
      <c r="DT494" s="695"/>
      <c r="DU494" s="695"/>
      <c r="DV494" s="695"/>
      <c r="DW494" s="695"/>
      <c r="DX494" s="695"/>
      <c r="DY494" s="695"/>
      <c r="DZ494" s="695"/>
      <c r="EA494" s="695"/>
      <c r="EB494" s="695"/>
      <c r="EC494" s="695"/>
      <c r="ED494" s="695"/>
      <c r="EE494" s="695"/>
      <c r="EF494" s="695"/>
      <c r="EG494" s="695"/>
      <c r="EH494" s="695"/>
      <c r="EI494" s="695"/>
      <c r="EJ494" s="695"/>
      <c r="EK494" s="695"/>
      <c r="EL494" s="695"/>
      <c r="EM494" s="695"/>
      <c r="EN494" s="695"/>
      <c r="EO494" s="695"/>
      <c r="EP494" s="695"/>
      <c r="EQ494" s="695"/>
      <c r="ER494" s="695"/>
      <c r="ES494" s="695"/>
      <c r="ET494" s="695"/>
      <c r="EU494" s="695"/>
      <c r="EV494" s="695"/>
      <c r="EW494" s="695"/>
      <c r="EX494" s="695"/>
      <c r="EY494" s="695"/>
      <c r="EZ494" s="695"/>
      <c r="FA494" s="695"/>
      <c r="FB494" s="695"/>
      <c r="FC494" s="695"/>
      <c r="FD494" s="695"/>
      <c r="FE494" s="695"/>
      <c r="FF494" s="695"/>
      <c r="FG494" s="695"/>
      <c r="FH494" s="695"/>
      <c r="FI494" s="695"/>
      <c r="FJ494" s="695"/>
      <c r="FK494" s="695"/>
      <c r="FL494" s="695"/>
      <c r="FM494" s="695"/>
      <c r="FN494" s="695"/>
      <c r="FO494" s="695"/>
      <c r="FP494" s="695"/>
      <c r="FQ494" s="695"/>
      <c r="FR494" s="695"/>
      <c r="FS494" s="695"/>
      <c r="FT494" s="695"/>
      <c r="FU494" s="695"/>
      <c r="FV494" s="695"/>
      <c r="FW494" s="695"/>
      <c r="FX494" s="695"/>
      <c r="FY494" s="695"/>
      <c r="FZ494" s="695"/>
      <c r="GA494" s="695"/>
      <c r="GB494" s="695"/>
      <c r="GC494" s="695"/>
      <c r="GD494" s="695"/>
      <c r="GE494" s="695"/>
      <c r="GF494" s="695"/>
      <c r="GG494" s="695"/>
      <c r="GH494" s="695"/>
      <c r="GI494" s="695"/>
      <c r="GJ494" s="695"/>
      <c r="GK494" s="695"/>
      <c r="GL494" s="695"/>
      <c r="GM494" s="695"/>
      <c r="GN494" s="695"/>
    </row>
    <row r="495" spans="1:196" s="35" customFormat="1" ht="14.4">
      <c r="A495" s="695"/>
      <c r="B495" s="695"/>
      <c r="C495" s="693"/>
      <c r="D495" s="693"/>
      <c r="E495" s="693"/>
      <c r="F495" s="699"/>
      <c r="G495" s="695"/>
      <c r="H495" s="695"/>
      <c r="I495" s="695"/>
      <c r="J495" s="695"/>
      <c r="S495" s="695"/>
      <c r="T495" s="695"/>
      <c r="U495" s="695"/>
      <c r="V495" s="695"/>
      <c r="W495" s="695"/>
      <c r="X495" s="695"/>
      <c r="Y495" s="695"/>
      <c r="Z495" s="695"/>
      <c r="AA495" s="695"/>
      <c r="AB495" s="695"/>
      <c r="AC495" s="695"/>
      <c r="AD495" s="695"/>
      <c r="AE495" s="695"/>
      <c r="AF495" s="695"/>
      <c r="AG495" s="695"/>
      <c r="AH495" s="695"/>
      <c r="AI495" s="695"/>
      <c r="AJ495" s="695"/>
      <c r="AK495" s="695"/>
      <c r="AL495" s="695"/>
      <c r="AM495" s="695"/>
      <c r="AN495" s="695"/>
      <c r="AO495" s="695"/>
      <c r="AP495" s="695"/>
      <c r="AQ495" s="695"/>
      <c r="AR495" s="695"/>
      <c r="AS495" s="695"/>
      <c r="AT495" s="695"/>
      <c r="AU495" s="695"/>
      <c r="AV495" s="695"/>
      <c r="AW495" s="695"/>
      <c r="AX495" s="695"/>
      <c r="AY495" s="695"/>
      <c r="AZ495" s="695"/>
      <c r="BA495" s="695"/>
      <c r="BB495" s="695"/>
      <c r="BC495" s="695"/>
      <c r="BD495" s="695"/>
      <c r="BE495" s="695"/>
      <c r="BF495" s="695"/>
      <c r="BG495" s="695"/>
      <c r="BH495" s="695"/>
      <c r="BI495" s="695"/>
      <c r="BJ495" s="695"/>
      <c r="BK495" s="695"/>
      <c r="BL495" s="695"/>
      <c r="BM495" s="695"/>
      <c r="BN495" s="695"/>
      <c r="BO495" s="695"/>
      <c r="BP495" s="695"/>
      <c r="BQ495" s="695"/>
      <c r="BR495" s="695"/>
      <c r="BS495" s="695"/>
      <c r="BT495" s="695"/>
      <c r="BU495" s="695"/>
      <c r="BV495" s="695"/>
      <c r="BW495" s="695"/>
      <c r="BX495" s="695"/>
      <c r="BY495" s="695"/>
      <c r="BZ495" s="695"/>
      <c r="CA495" s="695"/>
      <c r="CB495" s="695"/>
      <c r="CC495" s="695"/>
      <c r="CD495" s="695"/>
      <c r="CE495" s="695"/>
      <c r="CF495" s="695"/>
      <c r="CG495" s="695"/>
      <c r="CH495" s="695"/>
      <c r="CI495" s="695"/>
      <c r="CJ495" s="695"/>
      <c r="CK495" s="695"/>
      <c r="CL495" s="695"/>
      <c r="CM495" s="695"/>
      <c r="CN495" s="695"/>
      <c r="CO495" s="695"/>
      <c r="CP495" s="695"/>
      <c r="CQ495" s="695"/>
      <c r="CR495" s="695"/>
      <c r="CS495" s="695"/>
      <c r="CT495" s="695"/>
      <c r="CU495" s="695"/>
      <c r="CV495" s="695"/>
      <c r="CW495" s="695"/>
      <c r="CX495" s="695"/>
      <c r="CY495" s="695"/>
      <c r="CZ495" s="695"/>
      <c r="DA495" s="695"/>
      <c r="DB495" s="695"/>
      <c r="DC495" s="695"/>
      <c r="DD495" s="695"/>
      <c r="DE495" s="695"/>
      <c r="DF495" s="695"/>
      <c r="DG495" s="695"/>
      <c r="DH495" s="695"/>
      <c r="DI495" s="695"/>
      <c r="DJ495" s="695"/>
      <c r="DK495" s="695"/>
      <c r="DL495" s="695"/>
      <c r="DM495" s="695"/>
      <c r="DN495" s="695"/>
      <c r="DO495" s="695"/>
      <c r="DP495" s="695"/>
      <c r="DQ495" s="695"/>
      <c r="DR495" s="695"/>
      <c r="DS495" s="695"/>
      <c r="DT495" s="695"/>
      <c r="DU495" s="695"/>
      <c r="DV495" s="695"/>
      <c r="DW495" s="695"/>
      <c r="DX495" s="695"/>
      <c r="DY495" s="695"/>
      <c r="DZ495" s="695"/>
      <c r="EA495" s="695"/>
      <c r="EB495" s="695"/>
      <c r="EC495" s="695"/>
      <c r="ED495" s="695"/>
      <c r="EE495" s="695"/>
      <c r="EF495" s="695"/>
      <c r="EG495" s="695"/>
      <c r="EH495" s="695"/>
      <c r="EI495" s="695"/>
      <c r="EJ495" s="695"/>
      <c r="EK495" s="695"/>
      <c r="EL495" s="695"/>
      <c r="EM495" s="695"/>
      <c r="EN495" s="695"/>
      <c r="EO495" s="695"/>
      <c r="EP495" s="695"/>
      <c r="EQ495" s="695"/>
      <c r="ER495" s="695"/>
      <c r="ES495" s="695"/>
      <c r="ET495" s="695"/>
      <c r="EU495" s="695"/>
      <c r="EV495" s="695"/>
      <c r="EW495" s="695"/>
      <c r="EX495" s="695"/>
      <c r="EY495" s="695"/>
      <c r="EZ495" s="695"/>
      <c r="FA495" s="695"/>
      <c r="FB495" s="695"/>
      <c r="FC495" s="695"/>
      <c r="FD495" s="695"/>
      <c r="FE495" s="695"/>
      <c r="FF495" s="695"/>
      <c r="FG495" s="695"/>
      <c r="FH495" s="695"/>
      <c r="FI495" s="695"/>
      <c r="FJ495" s="695"/>
      <c r="FK495" s="695"/>
      <c r="FL495" s="695"/>
      <c r="FM495" s="695"/>
      <c r="FN495" s="695"/>
      <c r="FO495" s="695"/>
      <c r="FP495" s="695"/>
      <c r="FQ495" s="695"/>
      <c r="FR495" s="695"/>
      <c r="FS495" s="695"/>
      <c r="FT495" s="695"/>
      <c r="FU495" s="695"/>
      <c r="FV495" s="695"/>
      <c r="FW495" s="695"/>
      <c r="FX495" s="695"/>
      <c r="FY495" s="695"/>
      <c r="FZ495" s="695"/>
      <c r="GA495" s="695"/>
      <c r="GB495" s="695"/>
      <c r="GC495" s="695"/>
      <c r="GD495" s="695"/>
      <c r="GE495" s="695"/>
      <c r="GF495" s="695"/>
      <c r="GG495" s="695"/>
      <c r="GH495" s="695"/>
      <c r="GI495" s="695"/>
      <c r="GJ495" s="695"/>
      <c r="GK495" s="695"/>
      <c r="GL495" s="695"/>
      <c r="GM495" s="695"/>
      <c r="GN495" s="695"/>
    </row>
    <row r="496" spans="1:196" s="35" customFormat="1" ht="14.4">
      <c r="A496" s="695"/>
      <c r="B496" s="695"/>
      <c r="C496" s="693"/>
      <c r="D496" s="693"/>
      <c r="E496" s="693"/>
      <c r="F496" s="699"/>
      <c r="G496" s="695"/>
      <c r="H496" s="695"/>
      <c r="I496" s="695"/>
      <c r="J496" s="695"/>
      <c r="S496" s="695"/>
      <c r="T496" s="695"/>
      <c r="U496" s="695"/>
      <c r="V496" s="695"/>
      <c r="W496" s="695"/>
      <c r="X496" s="695"/>
      <c r="Y496" s="695"/>
      <c r="Z496" s="695"/>
      <c r="AA496" s="695"/>
      <c r="AB496" s="695"/>
      <c r="AC496" s="695"/>
      <c r="AD496" s="695"/>
      <c r="AE496" s="695"/>
      <c r="AF496" s="695"/>
      <c r="AG496" s="695"/>
      <c r="AH496" s="695"/>
      <c r="AI496" s="695"/>
      <c r="AJ496" s="695"/>
      <c r="AK496" s="695"/>
      <c r="AL496" s="695"/>
      <c r="AM496" s="695"/>
      <c r="AN496" s="695"/>
      <c r="AO496" s="695"/>
      <c r="AP496" s="695"/>
      <c r="AQ496" s="695"/>
      <c r="AR496" s="695"/>
      <c r="AS496" s="695"/>
      <c r="AT496" s="695"/>
      <c r="AU496" s="695"/>
      <c r="AV496" s="695"/>
      <c r="AW496" s="695"/>
      <c r="AX496" s="695"/>
      <c r="AY496" s="695"/>
      <c r="AZ496" s="695"/>
      <c r="BA496" s="695"/>
      <c r="BB496" s="695"/>
      <c r="BC496" s="695"/>
      <c r="BD496" s="695"/>
      <c r="BE496" s="695"/>
      <c r="BF496" s="695"/>
      <c r="BG496" s="695"/>
      <c r="BH496" s="695"/>
      <c r="BI496" s="695"/>
      <c r="BJ496" s="695"/>
      <c r="BK496" s="695"/>
      <c r="BL496" s="695"/>
      <c r="BM496" s="695"/>
      <c r="BN496" s="695"/>
      <c r="BO496" s="695"/>
      <c r="BP496" s="695"/>
      <c r="BQ496" s="695"/>
      <c r="BR496" s="695"/>
      <c r="BS496" s="695"/>
      <c r="BT496" s="695"/>
      <c r="BU496" s="695"/>
      <c r="BV496" s="695"/>
      <c r="BW496" s="695"/>
      <c r="BX496" s="695"/>
      <c r="BY496" s="695"/>
      <c r="BZ496" s="695"/>
      <c r="CA496" s="695"/>
      <c r="CB496" s="695"/>
      <c r="CC496" s="695"/>
      <c r="CD496" s="695"/>
      <c r="CE496" s="695"/>
      <c r="CF496" s="695"/>
      <c r="CG496" s="695"/>
      <c r="CH496" s="695"/>
      <c r="CI496" s="695"/>
      <c r="CJ496" s="695"/>
      <c r="CK496" s="695"/>
      <c r="CL496" s="695"/>
      <c r="CM496" s="695"/>
      <c r="CN496" s="695"/>
      <c r="CO496" s="695"/>
      <c r="CP496" s="695"/>
      <c r="CQ496" s="695"/>
      <c r="CR496" s="695"/>
      <c r="CS496" s="695"/>
      <c r="CT496" s="695"/>
      <c r="CU496" s="695"/>
      <c r="CV496" s="695"/>
      <c r="CW496" s="695"/>
      <c r="CX496" s="695"/>
      <c r="CY496" s="695"/>
      <c r="CZ496" s="695"/>
      <c r="DA496" s="695"/>
      <c r="DB496" s="695"/>
      <c r="DC496" s="695"/>
      <c r="DD496" s="695"/>
      <c r="DE496" s="695"/>
      <c r="DF496" s="695"/>
      <c r="DG496" s="695"/>
      <c r="DH496" s="695"/>
      <c r="DI496" s="695"/>
      <c r="DJ496" s="695"/>
      <c r="DK496" s="695"/>
      <c r="DL496" s="695"/>
      <c r="DM496" s="695"/>
      <c r="DN496" s="695"/>
      <c r="DO496" s="695"/>
      <c r="DP496" s="695"/>
      <c r="DQ496" s="695"/>
      <c r="DR496" s="695"/>
      <c r="DS496" s="695"/>
      <c r="DT496" s="695"/>
      <c r="DU496" s="695"/>
      <c r="DV496" s="695"/>
      <c r="DW496" s="695"/>
      <c r="DX496" s="695"/>
      <c r="DY496" s="695"/>
      <c r="DZ496" s="695"/>
      <c r="EA496" s="695"/>
      <c r="EB496" s="695"/>
      <c r="EC496" s="695"/>
      <c r="ED496" s="695"/>
      <c r="EE496" s="695"/>
      <c r="EF496" s="695"/>
      <c r="EG496" s="695"/>
      <c r="EH496" s="695"/>
      <c r="EI496" s="695"/>
      <c r="EJ496" s="695"/>
      <c r="EK496" s="695"/>
      <c r="EL496" s="695"/>
      <c r="EM496" s="695"/>
      <c r="EN496" s="695"/>
      <c r="EO496" s="695"/>
      <c r="EP496" s="695"/>
      <c r="EQ496" s="695"/>
      <c r="ER496" s="695"/>
      <c r="ES496" s="695"/>
      <c r="ET496" s="695"/>
      <c r="EU496" s="695"/>
      <c r="EV496" s="695"/>
      <c r="EW496" s="695"/>
      <c r="EX496" s="695"/>
      <c r="EY496" s="695"/>
      <c r="EZ496" s="695"/>
      <c r="FA496" s="695"/>
      <c r="FB496" s="695"/>
      <c r="FC496" s="695"/>
      <c r="FD496" s="695"/>
      <c r="FE496" s="695"/>
      <c r="FF496" s="695"/>
      <c r="FG496" s="695"/>
      <c r="FH496" s="695"/>
      <c r="FI496" s="695"/>
      <c r="FJ496" s="695"/>
      <c r="FK496" s="695"/>
      <c r="FL496" s="695"/>
      <c r="FM496" s="695"/>
      <c r="FN496" s="695"/>
      <c r="FO496" s="695"/>
      <c r="FP496" s="695"/>
      <c r="FQ496" s="695"/>
      <c r="FR496" s="695"/>
      <c r="FS496" s="695"/>
      <c r="FT496" s="695"/>
      <c r="FU496" s="695"/>
      <c r="FV496" s="695"/>
      <c r="FW496" s="695"/>
      <c r="FX496" s="695"/>
      <c r="FY496" s="695"/>
      <c r="FZ496" s="695"/>
      <c r="GA496" s="695"/>
      <c r="GB496" s="695"/>
      <c r="GC496" s="695"/>
      <c r="GD496" s="695"/>
      <c r="GE496" s="695"/>
      <c r="GF496" s="695"/>
      <c r="GG496" s="695"/>
      <c r="GH496" s="695"/>
      <c r="GI496" s="695"/>
      <c r="GJ496" s="695"/>
      <c r="GK496" s="695"/>
      <c r="GL496" s="695"/>
      <c r="GM496" s="695"/>
      <c r="GN496" s="695"/>
    </row>
    <row r="497" spans="1:196" s="35" customFormat="1" ht="14.4">
      <c r="A497" s="695"/>
      <c r="B497" s="695"/>
      <c r="C497" s="693"/>
      <c r="D497" s="693"/>
      <c r="E497" s="693"/>
      <c r="F497" s="699"/>
      <c r="G497" s="695"/>
      <c r="H497" s="695"/>
      <c r="I497" s="695"/>
      <c r="J497" s="695"/>
      <c r="S497" s="695"/>
      <c r="T497" s="695"/>
      <c r="U497" s="695"/>
      <c r="V497" s="695"/>
      <c r="W497" s="695"/>
      <c r="X497" s="695"/>
      <c r="Y497" s="695"/>
      <c r="Z497" s="695"/>
      <c r="AA497" s="695"/>
      <c r="AB497" s="695"/>
      <c r="AC497" s="695"/>
      <c r="AD497" s="695"/>
      <c r="AE497" s="695"/>
      <c r="AF497" s="695"/>
      <c r="AG497" s="695"/>
      <c r="AH497" s="695"/>
      <c r="AI497" s="695"/>
      <c r="AJ497" s="695"/>
      <c r="AK497" s="695"/>
      <c r="AL497" s="695"/>
      <c r="AM497" s="695"/>
      <c r="AN497" s="695"/>
      <c r="AO497" s="695"/>
      <c r="AP497" s="695"/>
      <c r="AQ497" s="695"/>
      <c r="AR497" s="695"/>
      <c r="AS497" s="695"/>
      <c r="AT497" s="695"/>
      <c r="AU497" s="695"/>
      <c r="AV497" s="695"/>
      <c r="AW497" s="695"/>
      <c r="AX497" s="695"/>
      <c r="AY497" s="695"/>
      <c r="AZ497" s="695"/>
      <c r="BA497" s="695"/>
      <c r="BB497" s="695"/>
      <c r="BC497" s="695"/>
      <c r="BD497" s="695"/>
      <c r="BE497" s="695"/>
      <c r="BF497" s="695"/>
      <c r="BG497" s="695"/>
      <c r="BH497" s="695"/>
      <c r="BI497" s="695"/>
      <c r="BJ497" s="695"/>
      <c r="BK497" s="695"/>
      <c r="BL497" s="695"/>
      <c r="BM497" s="695"/>
      <c r="BN497" s="695"/>
      <c r="BO497" s="695"/>
      <c r="BP497" s="695"/>
      <c r="BQ497" s="695"/>
      <c r="BR497" s="695"/>
      <c r="BS497" s="695"/>
      <c r="BT497" s="695"/>
      <c r="BU497" s="695"/>
      <c r="BV497" s="695"/>
      <c r="BW497" s="695"/>
      <c r="BX497" s="695"/>
      <c r="BY497" s="695"/>
      <c r="BZ497" s="695"/>
      <c r="CA497" s="695"/>
      <c r="CB497" s="695"/>
      <c r="CC497" s="695"/>
      <c r="CD497" s="695"/>
      <c r="CE497" s="695"/>
      <c r="CF497" s="695"/>
      <c r="CG497" s="695"/>
      <c r="CH497" s="695"/>
      <c r="CI497" s="695"/>
      <c r="CJ497" s="695"/>
      <c r="CK497" s="695"/>
      <c r="CL497" s="695"/>
      <c r="CM497" s="695"/>
      <c r="CN497" s="695"/>
      <c r="CO497" s="695"/>
      <c r="CP497" s="695"/>
      <c r="CQ497" s="695"/>
      <c r="CR497" s="695"/>
      <c r="CS497" s="695"/>
      <c r="CT497" s="695"/>
      <c r="CU497" s="695"/>
      <c r="CV497" s="695"/>
      <c r="CW497" s="695"/>
      <c r="CX497" s="695"/>
      <c r="CY497" s="695"/>
      <c r="CZ497" s="695"/>
      <c r="DA497" s="695"/>
      <c r="DB497" s="695"/>
      <c r="DC497" s="695"/>
      <c r="DD497" s="695"/>
      <c r="DE497" s="695"/>
      <c r="DF497" s="695"/>
      <c r="DG497" s="695"/>
      <c r="DH497" s="695"/>
      <c r="DI497" s="695"/>
      <c r="DJ497" s="695"/>
      <c r="DK497" s="695"/>
      <c r="DL497" s="695"/>
      <c r="DM497" s="695"/>
      <c r="DN497" s="695"/>
      <c r="DO497" s="695"/>
      <c r="DP497" s="695"/>
      <c r="DQ497" s="695"/>
      <c r="DR497" s="695"/>
      <c r="DS497" s="695"/>
      <c r="DT497" s="695"/>
      <c r="DU497" s="695"/>
      <c r="DV497" s="695"/>
      <c r="DW497" s="695"/>
      <c r="DX497" s="695"/>
      <c r="DY497" s="695"/>
      <c r="DZ497" s="695"/>
      <c r="EA497" s="695"/>
      <c r="EB497" s="695"/>
      <c r="EC497" s="695"/>
      <c r="ED497" s="695"/>
      <c r="EE497" s="695"/>
      <c r="EF497" s="695"/>
      <c r="EG497" s="695"/>
      <c r="EH497" s="695"/>
      <c r="EI497" s="695"/>
      <c r="EJ497" s="695"/>
      <c r="EK497" s="695"/>
      <c r="EL497" s="695"/>
      <c r="EM497" s="695"/>
      <c r="EN497" s="695"/>
      <c r="EO497" s="695"/>
      <c r="EP497" s="695"/>
      <c r="EQ497" s="695"/>
      <c r="ER497" s="695"/>
      <c r="ES497" s="695"/>
      <c r="ET497" s="695"/>
      <c r="EU497" s="695"/>
      <c r="EV497" s="695"/>
      <c r="EW497" s="695"/>
      <c r="EX497" s="695"/>
      <c r="EY497" s="695"/>
      <c r="EZ497" s="695"/>
      <c r="FA497" s="695"/>
      <c r="FB497" s="695"/>
      <c r="FC497" s="695"/>
      <c r="FD497" s="695"/>
      <c r="FE497" s="695"/>
      <c r="FF497" s="695"/>
      <c r="FG497" s="695"/>
      <c r="FH497" s="695"/>
      <c r="FI497" s="695"/>
      <c r="FJ497" s="695"/>
      <c r="FK497" s="695"/>
      <c r="FL497" s="695"/>
      <c r="FM497" s="695"/>
      <c r="FN497" s="695"/>
      <c r="FO497" s="695"/>
      <c r="FP497" s="695"/>
      <c r="FQ497" s="695"/>
      <c r="FR497" s="695"/>
      <c r="FS497" s="695"/>
      <c r="FT497" s="695"/>
      <c r="FU497" s="695"/>
      <c r="FV497" s="695"/>
      <c r="FW497" s="695"/>
      <c r="FX497" s="695"/>
      <c r="FY497" s="695"/>
      <c r="FZ497" s="695"/>
      <c r="GA497" s="695"/>
      <c r="GB497" s="695"/>
      <c r="GC497" s="695"/>
      <c r="GD497" s="695"/>
      <c r="GE497" s="695"/>
      <c r="GF497" s="695"/>
      <c r="GG497" s="695"/>
      <c r="GH497" s="695"/>
      <c r="GI497" s="695"/>
      <c r="GJ497" s="695"/>
      <c r="GK497" s="695"/>
      <c r="GL497" s="695"/>
      <c r="GM497" s="695"/>
      <c r="GN497" s="695"/>
    </row>
    <row r="498" spans="1:196" s="35" customFormat="1" ht="14.4">
      <c r="A498" s="695"/>
      <c r="B498" s="695"/>
      <c r="C498" s="693"/>
      <c r="D498" s="693"/>
      <c r="E498" s="693"/>
      <c r="F498" s="699"/>
      <c r="G498" s="695"/>
      <c r="H498" s="695"/>
      <c r="I498" s="695"/>
      <c r="J498" s="695"/>
      <c r="S498" s="695"/>
      <c r="T498" s="695"/>
      <c r="U498" s="695"/>
      <c r="V498" s="695"/>
      <c r="W498" s="695"/>
      <c r="X498" s="695"/>
      <c r="Y498" s="695"/>
      <c r="Z498" s="695"/>
      <c r="AA498" s="695"/>
      <c r="AB498" s="695"/>
      <c r="AC498" s="695"/>
      <c r="AD498" s="695"/>
      <c r="AE498" s="695"/>
      <c r="AF498" s="695"/>
      <c r="AG498" s="695"/>
      <c r="AH498" s="695"/>
      <c r="AI498" s="695"/>
      <c r="AJ498" s="695"/>
      <c r="AK498" s="695"/>
      <c r="AL498" s="695"/>
      <c r="AM498" s="695"/>
      <c r="AN498" s="695"/>
      <c r="AO498" s="695"/>
      <c r="AP498" s="695"/>
      <c r="AQ498" s="695"/>
      <c r="AR498" s="695"/>
      <c r="AS498" s="695"/>
      <c r="AT498" s="695"/>
      <c r="AU498" s="695"/>
      <c r="AV498" s="695"/>
      <c r="AW498" s="695"/>
      <c r="AX498" s="695"/>
      <c r="AY498" s="695"/>
      <c r="AZ498" s="695"/>
      <c r="BA498" s="695"/>
      <c r="BB498" s="695"/>
      <c r="BC498" s="695"/>
      <c r="BD498" s="695"/>
      <c r="BE498" s="695"/>
      <c r="BF498" s="695"/>
      <c r="BG498" s="695"/>
      <c r="BH498" s="695"/>
      <c r="BI498" s="695"/>
      <c r="BJ498" s="695"/>
      <c r="BK498" s="695"/>
      <c r="BL498" s="695"/>
      <c r="BM498" s="695"/>
      <c r="BN498" s="695"/>
      <c r="BO498" s="695"/>
      <c r="BP498" s="695"/>
      <c r="BQ498" s="695"/>
      <c r="BR498" s="695"/>
      <c r="BS498" s="695"/>
      <c r="BT498" s="695"/>
      <c r="BU498" s="695"/>
      <c r="BV498" s="695"/>
      <c r="BW498" s="695"/>
      <c r="BX498" s="695"/>
      <c r="BY498" s="695"/>
      <c r="BZ498" s="695"/>
      <c r="CA498" s="695"/>
      <c r="CB498" s="695"/>
      <c r="CC498" s="695"/>
      <c r="CD498" s="695"/>
      <c r="CE498" s="695"/>
      <c r="CF498" s="695"/>
      <c r="CG498" s="695"/>
      <c r="CH498" s="695"/>
      <c r="CI498" s="695"/>
      <c r="CJ498" s="695"/>
      <c r="CK498" s="695"/>
      <c r="CL498" s="695"/>
      <c r="CM498" s="695"/>
      <c r="CN498" s="695"/>
      <c r="CO498" s="695"/>
      <c r="CP498" s="695"/>
      <c r="CQ498" s="695"/>
      <c r="CR498" s="695"/>
      <c r="CS498" s="695"/>
      <c r="CT498" s="695"/>
      <c r="CU498" s="695"/>
      <c r="CV498" s="695"/>
      <c r="CW498" s="695"/>
      <c r="CX498" s="695"/>
      <c r="CY498" s="695"/>
      <c r="CZ498" s="695"/>
      <c r="DA498" s="695"/>
      <c r="DB498" s="695"/>
      <c r="DC498" s="695"/>
      <c r="DD498" s="695"/>
      <c r="DE498" s="695"/>
      <c r="DF498" s="695"/>
      <c r="DG498" s="695"/>
      <c r="DH498" s="695"/>
      <c r="DI498" s="695"/>
      <c r="DJ498" s="695"/>
      <c r="DK498" s="695"/>
      <c r="DL498" s="695"/>
      <c r="DM498" s="695"/>
      <c r="DN498" s="695"/>
      <c r="DO498" s="695"/>
      <c r="DP498" s="695"/>
      <c r="DQ498" s="695"/>
      <c r="DR498" s="695"/>
      <c r="DS498" s="695"/>
      <c r="DT498" s="695"/>
      <c r="DU498" s="695"/>
      <c r="DV498" s="695"/>
      <c r="DW498" s="695"/>
      <c r="DX498" s="695"/>
      <c r="DY498" s="695"/>
      <c r="DZ498" s="695"/>
      <c r="EA498" s="695"/>
      <c r="EB498" s="695"/>
      <c r="EC498" s="695"/>
      <c r="ED498" s="695"/>
      <c r="EE498" s="695"/>
      <c r="EF498" s="695"/>
      <c r="EG498" s="695"/>
      <c r="EH498" s="695"/>
      <c r="EI498" s="695"/>
      <c r="EJ498" s="695"/>
      <c r="EK498" s="695"/>
      <c r="EL498" s="695"/>
      <c r="EM498" s="695"/>
      <c r="EN498" s="695"/>
      <c r="EO498" s="695"/>
      <c r="EP498" s="695"/>
      <c r="EQ498" s="695"/>
      <c r="ER498" s="695"/>
      <c r="ES498" s="695"/>
      <c r="ET498" s="695"/>
      <c r="EU498" s="695"/>
      <c r="EV498" s="695"/>
      <c r="EW498" s="695"/>
      <c r="EX498" s="695"/>
      <c r="EY498" s="695"/>
      <c r="EZ498" s="695"/>
      <c r="FA498" s="695"/>
      <c r="FB498" s="695"/>
      <c r="FC498" s="695"/>
      <c r="FD498" s="695"/>
      <c r="FE498" s="695"/>
      <c r="FF498" s="695"/>
      <c r="FG498" s="695"/>
      <c r="FH498" s="695"/>
      <c r="FI498" s="695"/>
      <c r="FJ498" s="695"/>
      <c r="FK498" s="695"/>
      <c r="FL498" s="695"/>
      <c r="FM498" s="695"/>
      <c r="FN498" s="695"/>
      <c r="FO498" s="695"/>
      <c r="FP498" s="695"/>
      <c r="FQ498" s="695"/>
      <c r="FR498" s="695"/>
      <c r="FS498" s="695"/>
      <c r="FT498" s="695"/>
      <c r="FU498" s="695"/>
      <c r="FV498" s="695"/>
      <c r="FW498" s="695"/>
      <c r="FX498" s="695"/>
      <c r="FY498" s="695"/>
      <c r="FZ498" s="695"/>
      <c r="GA498" s="695"/>
      <c r="GB498" s="695"/>
      <c r="GC498" s="695"/>
      <c r="GD498" s="695"/>
      <c r="GE498" s="695"/>
      <c r="GF498" s="695"/>
      <c r="GG498" s="695"/>
      <c r="GH498" s="695"/>
      <c r="GI498" s="695"/>
      <c r="GJ498" s="695"/>
      <c r="GK498" s="695"/>
      <c r="GL498" s="695"/>
      <c r="GM498" s="695"/>
      <c r="GN498" s="695"/>
    </row>
    <row r="499" spans="1:196" s="35" customFormat="1" ht="14.4">
      <c r="A499" s="695"/>
      <c r="B499" s="695"/>
      <c r="C499" s="693"/>
      <c r="D499" s="693"/>
      <c r="E499" s="693"/>
      <c r="F499" s="699"/>
      <c r="G499" s="695"/>
      <c r="H499" s="695"/>
      <c r="I499" s="695"/>
      <c r="J499" s="695"/>
      <c r="S499" s="695"/>
      <c r="T499" s="695"/>
      <c r="U499" s="695"/>
      <c r="V499" s="695"/>
      <c r="W499" s="695"/>
      <c r="X499" s="695"/>
      <c r="Y499" s="695"/>
      <c r="Z499" s="695"/>
      <c r="AA499" s="695"/>
      <c r="AB499" s="695"/>
      <c r="AC499" s="695"/>
      <c r="AD499" s="695"/>
      <c r="AE499" s="695"/>
      <c r="AF499" s="695"/>
      <c r="AG499" s="695"/>
      <c r="AH499" s="695"/>
      <c r="AI499" s="695"/>
      <c r="AJ499" s="695"/>
      <c r="AK499" s="695"/>
      <c r="AL499" s="695"/>
      <c r="AM499" s="695"/>
      <c r="AN499" s="695"/>
      <c r="AO499" s="695"/>
      <c r="AP499" s="695"/>
      <c r="AQ499" s="695"/>
      <c r="AR499" s="695"/>
      <c r="AS499" s="695"/>
      <c r="AT499" s="695"/>
      <c r="AU499" s="695"/>
      <c r="AV499" s="695"/>
      <c r="AW499" s="695"/>
      <c r="AX499" s="695"/>
      <c r="AY499" s="695"/>
      <c r="AZ499" s="695"/>
      <c r="BA499" s="695"/>
      <c r="BB499" s="695"/>
      <c r="BC499" s="695"/>
      <c r="BD499" s="695"/>
      <c r="BE499" s="695"/>
      <c r="BF499" s="695"/>
      <c r="BG499" s="695"/>
      <c r="BH499" s="695"/>
      <c r="BI499" s="695"/>
      <c r="BJ499" s="695"/>
      <c r="BK499" s="695"/>
      <c r="BL499" s="695"/>
      <c r="BM499" s="695"/>
      <c r="BN499" s="695"/>
      <c r="BO499" s="695"/>
      <c r="BP499" s="695"/>
      <c r="BQ499" s="695"/>
      <c r="BR499" s="695"/>
      <c r="BS499" s="695"/>
      <c r="BT499" s="695"/>
      <c r="BU499" s="695"/>
      <c r="BV499" s="695"/>
      <c r="BW499" s="695"/>
      <c r="BX499" s="695"/>
      <c r="BY499" s="695"/>
      <c r="BZ499" s="695"/>
      <c r="CA499" s="695"/>
      <c r="CB499" s="695"/>
      <c r="CC499" s="695"/>
      <c r="CD499" s="695"/>
      <c r="CE499" s="695"/>
      <c r="CF499" s="695"/>
      <c r="CG499" s="695"/>
      <c r="CH499" s="695"/>
      <c r="CI499" s="695"/>
      <c r="CJ499" s="695"/>
      <c r="CK499" s="695"/>
      <c r="CL499" s="695"/>
      <c r="CM499" s="695"/>
      <c r="CN499" s="695"/>
      <c r="CO499" s="695"/>
      <c r="CP499" s="695"/>
      <c r="CQ499" s="695"/>
      <c r="CR499" s="695"/>
      <c r="CS499" s="695"/>
      <c r="CT499" s="695"/>
      <c r="CU499" s="695"/>
      <c r="CV499" s="695"/>
      <c r="CW499" s="695"/>
      <c r="CX499" s="695"/>
      <c r="CY499" s="695"/>
      <c r="CZ499" s="695"/>
      <c r="DA499" s="695"/>
      <c r="DB499" s="695"/>
      <c r="DC499" s="695"/>
      <c r="DD499" s="695"/>
      <c r="DE499" s="695"/>
      <c r="DF499" s="695"/>
      <c r="DG499" s="695"/>
      <c r="DH499" s="695"/>
      <c r="DI499" s="695"/>
      <c r="DJ499" s="695"/>
      <c r="DK499" s="695"/>
      <c r="DL499" s="695"/>
      <c r="DM499" s="695"/>
      <c r="DN499" s="695"/>
      <c r="DO499" s="695"/>
      <c r="DP499" s="695"/>
      <c r="DQ499" s="695"/>
      <c r="DR499" s="695"/>
      <c r="DS499" s="695"/>
      <c r="DT499" s="695"/>
      <c r="DU499" s="695"/>
      <c r="DV499" s="695"/>
      <c r="DW499" s="695"/>
      <c r="DX499" s="695"/>
      <c r="DY499" s="695"/>
      <c r="DZ499" s="695"/>
      <c r="EA499" s="695"/>
      <c r="EB499" s="695"/>
      <c r="EC499" s="695"/>
      <c r="ED499" s="695"/>
      <c r="EE499" s="695"/>
      <c r="EF499" s="695"/>
      <c r="EG499" s="695"/>
      <c r="EH499" s="695"/>
      <c r="EI499" s="695"/>
      <c r="EJ499" s="695"/>
      <c r="EK499" s="695"/>
      <c r="EL499" s="695"/>
      <c r="EM499" s="695"/>
      <c r="EN499" s="695"/>
      <c r="EO499" s="695"/>
      <c r="EP499" s="695"/>
      <c r="EQ499" s="695"/>
      <c r="ER499" s="695"/>
      <c r="ES499" s="695"/>
      <c r="ET499" s="695"/>
      <c r="EU499" s="695"/>
      <c r="EV499" s="695"/>
      <c r="EW499" s="695"/>
      <c r="EX499" s="695"/>
      <c r="EY499" s="695"/>
      <c r="EZ499" s="695"/>
      <c r="FA499" s="695"/>
      <c r="FB499" s="695"/>
      <c r="FC499" s="695"/>
      <c r="FD499" s="695"/>
      <c r="FE499" s="695"/>
      <c r="FF499" s="695"/>
      <c r="FG499" s="695"/>
      <c r="FH499" s="695"/>
      <c r="FI499" s="695"/>
      <c r="FJ499" s="695"/>
      <c r="FK499" s="695"/>
      <c r="FL499" s="695"/>
      <c r="FM499" s="695"/>
      <c r="FN499" s="695"/>
      <c r="FO499" s="695"/>
      <c r="FP499" s="695"/>
      <c r="FQ499" s="695"/>
      <c r="FR499" s="695"/>
      <c r="FS499" s="695"/>
      <c r="FT499" s="695"/>
      <c r="FU499" s="695"/>
      <c r="FV499" s="695"/>
      <c r="FW499" s="695"/>
      <c r="FX499" s="695"/>
      <c r="FY499" s="695"/>
      <c r="FZ499" s="695"/>
      <c r="GA499" s="695"/>
      <c r="GB499" s="695"/>
      <c r="GC499" s="695"/>
      <c r="GD499" s="695"/>
      <c r="GE499" s="695"/>
      <c r="GF499" s="695"/>
      <c r="GG499" s="695"/>
      <c r="GH499" s="695"/>
      <c r="GI499" s="695"/>
      <c r="GJ499" s="695"/>
      <c r="GK499" s="695"/>
      <c r="GL499" s="695"/>
      <c r="GM499" s="695"/>
      <c r="GN499" s="695"/>
    </row>
    <row r="500" spans="1:196" s="35" customFormat="1" ht="14.4">
      <c r="A500" s="695"/>
      <c r="B500" s="695"/>
      <c r="C500" s="693"/>
      <c r="D500" s="693"/>
      <c r="E500" s="693"/>
      <c r="F500" s="699"/>
      <c r="G500" s="695"/>
      <c r="H500" s="695"/>
      <c r="I500" s="695"/>
      <c r="J500" s="695"/>
      <c r="S500" s="695"/>
      <c r="T500" s="695"/>
      <c r="U500" s="695"/>
      <c r="V500" s="695"/>
      <c r="W500" s="695"/>
      <c r="X500" s="695"/>
      <c r="Y500" s="695"/>
      <c r="Z500" s="695"/>
      <c r="AA500" s="695"/>
      <c r="AB500" s="695"/>
      <c r="AC500" s="695"/>
      <c r="AD500" s="695"/>
      <c r="AE500" s="695"/>
      <c r="AF500" s="695"/>
      <c r="AG500" s="695"/>
      <c r="AH500" s="695"/>
      <c r="AI500" s="695"/>
      <c r="AJ500" s="695"/>
      <c r="AK500" s="695"/>
      <c r="AL500" s="695"/>
      <c r="AM500" s="695"/>
      <c r="AN500" s="695"/>
      <c r="AO500" s="695"/>
      <c r="AP500" s="695"/>
      <c r="AQ500" s="695"/>
      <c r="AR500" s="695"/>
      <c r="AS500" s="695"/>
      <c r="AT500" s="695"/>
      <c r="AU500" s="695"/>
      <c r="AV500" s="695"/>
      <c r="AW500" s="695"/>
      <c r="AX500" s="695"/>
      <c r="AY500" s="695"/>
      <c r="AZ500" s="695"/>
      <c r="BA500" s="695"/>
      <c r="BB500" s="695"/>
      <c r="BC500" s="695"/>
      <c r="BD500" s="695"/>
      <c r="BE500" s="695"/>
      <c r="BF500" s="695"/>
      <c r="BG500" s="695"/>
      <c r="BH500" s="695"/>
      <c r="BI500" s="695"/>
      <c r="BJ500" s="695"/>
      <c r="BK500" s="695"/>
      <c r="BL500" s="695"/>
      <c r="BM500" s="695"/>
      <c r="BN500" s="695"/>
      <c r="BO500" s="695"/>
      <c r="BP500" s="695"/>
      <c r="BQ500" s="695"/>
      <c r="BR500" s="695"/>
      <c r="BS500" s="695"/>
      <c r="BT500" s="695"/>
      <c r="BU500" s="695"/>
      <c r="BV500" s="695"/>
      <c r="BW500" s="695"/>
      <c r="BX500" s="695"/>
      <c r="BY500" s="695"/>
      <c r="BZ500" s="695"/>
      <c r="CA500" s="695"/>
      <c r="CB500" s="695"/>
      <c r="CC500" s="695"/>
      <c r="CD500" s="695"/>
      <c r="CE500" s="695"/>
      <c r="CF500" s="695"/>
      <c r="CG500" s="695"/>
      <c r="CH500" s="695"/>
      <c r="CI500" s="695"/>
      <c r="CJ500" s="695"/>
      <c r="CK500" s="695"/>
      <c r="CL500" s="695"/>
      <c r="CM500" s="695"/>
      <c r="CN500" s="695"/>
      <c r="CO500" s="695"/>
      <c r="CP500" s="695"/>
      <c r="CQ500" s="695"/>
      <c r="CR500" s="695"/>
      <c r="CS500" s="695"/>
      <c r="CT500" s="695"/>
      <c r="CU500" s="695"/>
      <c r="CV500" s="695"/>
      <c r="CW500" s="695"/>
      <c r="CX500" s="695"/>
      <c r="CY500" s="695"/>
      <c r="CZ500" s="695"/>
      <c r="DA500" s="695"/>
      <c r="DB500" s="695"/>
      <c r="DC500" s="695"/>
      <c r="DD500" s="695"/>
      <c r="DE500" s="695"/>
      <c r="DF500" s="695"/>
      <c r="DG500" s="695"/>
      <c r="DH500" s="695"/>
      <c r="DI500" s="695"/>
      <c r="DJ500" s="695"/>
      <c r="DK500" s="695"/>
      <c r="DL500" s="695"/>
      <c r="DM500" s="695"/>
      <c r="DN500" s="695"/>
      <c r="DO500" s="695"/>
      <c r="DP500" s="695"/>
      <c r="DQ500" s="695"/>
      <c r="DR500" s="695"/>
      <c r="DS500" s="695"/>
      <c r="DT500" s="695"/>
      <c r="DU500" s="695"/>
      <c r="DV500" s="695"/>
      <c r="DW500" s="695"/>
      <c r="DX500" s="695"/>
      <c r="DY500" s="695"/>
      <c r="DZ500" s="695"/>
      <c r="EA500" s="695"/>
      <c r="EB500" s="695"/>
      <c r="EC500" s="695"/>
      <c r="ED500" s="695"/>
      <c r="EE500" s="695"/>
      <c r="EF500" s="695"/>
      <c r="EG500" s="695"/>
      <c r="EH500" s="695"/>
      <c r="EI500" s="695"/>
      <c r="EJ500" s="695"/>
      <c r="EK500" s="695"/>
      <c r="EL500" s="695"/>
      <c r="EM500" s="695"/>
      <c r="EN500" s="695"/>
      <c r="EO500" s="695"/>
      <c r="EP500" s="695"/>
      <c r="EQ500" s="695"/>
      <c r="ER500" s="695"/>
      <c r="ES500" s="695"/>
      <c r="ET500" s="695"/>
      <c r="EU500" s="695"/>
      <c r="EV500" s="695"/>
      <c r="EW500" s="695"/>
      <c r="EX500" s="695"/>
      <c r="EY500" s="695"/>
      <c r="EZ500" s="695"/>
      <c r="FA500" s="695"/>
      <c r="FB500" s="695"/>
      <c r="FC500" s="695"/>
      <c r="FD500" s="695"/>
      <c r="FE500" s="695"/>
      <c r="FF500" s="695"/>
      <c r="FG500" s="695"/>
      <c r="FH500" s="695"/>
      <c r="FI500" s="695"/>
      <c r="FJ500" s="695"/>
      <c r="FK500" s="695"/>
      <c r="FL500" s="695"/>
      <c r="FM500" s="695"/>
      <c r="FN500" s="695"/>
      <c r="FO500" s="695"/>
      <c r="FP500" s="695"/>
      <c r="FQ500" s="695"/>
      <c r="FR500" s="695"/>
      <c r="FS500" s="695"/>
      <c r="FT500" s="695"/>
      <c r="FU500" s="695"/>
      <c r="FV500" s="695"/>
      <c r="FW500" s="695"/>
      <c r="FX500" s="695"/>
      <c r="FY500" s="695"/>
      <c r="FZ500" s="695"/>
      <c r="GA500" s="695"/>
      <c r="GB500" s="695"/>
      <c r="GC500" s="695"/>
      <c r="GD500" s="695"/>
      <c r="GE500" s="695"/>
      <c r="GF500" s="695"/>
      <c r="GG500" s="695"/>
      <c r="GH500" s="695"/>
      <c r="GI500" s="695"/>
      <c r="GJ500" s="695"/>
      <c r="GK500" s="695"/>
      <c r="GL500" s="695"/>
      <c r="GM500" s="695"/>
      <c r="GN500" s="695"/>
    </row>
    <row r="501" spans="1:196" s="35" customFormat="1" ht="14.4">
      <c r="A501" s="695"/>
      <c r="B501" s="695"/>
      <c r="C501" s="693"/>
      <c r="D501" s="693"/>
      <c r="E501" s="693"/>
      <c r="F501" s="699"/>
      <c r="G501" s="695"/>
      <c r="H501" s="695"/>
      <c r="I501" s="695"/>
      <c r="J501" s="695"/>
      <c r="S501" s="695"/>
      <c r="T501" s="695"/>
      <c r="U501" s="695"/>
      <c r="V501" s="695"/>
      <c r="W501" s="695"/>
      <c r="X501" s="695"/>
      <c r="Y501" s="695"/>
      <c r="Z501" s="695"/>
      <c r="AA501" s="695"/>
      <c r="AB501" s="695"/>
      <c r="AC501" s="695"/>
      <c r="AD501" s="695"/>
      <c r="AE501" s="695"/>
      <c r="AF501" s="695"/>
      <c r="AG501" s="695"/>
      <c r="AH501" s="695"/>
      <c r="AI501" s="695"/>
      <c r="AJ501" s="695"/>
      <c r="AK501" s="695"/>
      <c r="AL501" s="695"/>
      <c r="AM501" s="695"/>
      <c r="AN501" s="695"/>
      <c r="AO501" s="695"/>
      <c r="AP501" s="695"/>
      <c r="AQ501" s="695"/>
      <c r="AR501" s="695"/>
      <c r="AS501" s="695"/>
      <c r="AT501" s="695"/>
      <c r="AU501" s="695"/>
      <c r="AV501" s="695"/>
      <c r="AW501" s="695"/>
      <c r="AX501" s="695"/>
      <c r="AY501" s="695"/>
      <c r="AZ501" s="695"/>
      <c r="BA501" s="695"/>
      <c r="BB501" s="695"/>
      <c r="BC501" s="695"/>
      <c r="BD501" s="695"/>
      <c r="BE501" s="695"/>
      <c r="BF501" s="695"/>
      <c r="BG501" s="695"/>
      <c r="BH501" s="695"/>
      <c r="BI501" s="695"/>
      <c r="BJ501" s="695"/>
      <c r="BK501" s="695"/>
      <c r="BL501" s="695"/>
      <c r="BM501" s="695"/>
      <c r="BN501" s="695"/>
      <c r="BO501" s="695"/>
      <c r="BP501" s="695"/>
      <c r="BQ501" s="695"/>
      <c r="BR501" s="695"/>
      <c r="BS501" s="695"/>
      <c r="BT501" s="695"/>
      <c r="BU501" s="695"/>
      <c r="BV501" s="695"/>
      <c r="BW501" s="695"/>
      <c r="BX501" s="695"/>
      <c r="BY501" s="695"/>
      <c r="BZ501" s="695"/>
      <c r="CA501" s="695"/>
      <c r="CB501" s="695"/>
      <c r="CC501" s="695"/>
      <c r="CD501" s="695"/>
      <c r="CE501" s="695"/>
      <c r="CF501" s="695"/>
      <c r="CG501" s="695"/>
      <c r="CH501" s="695"/>
      <c r="CI501" s="695"/>
      <c r="CJ501" s="695"/>
      <c r="CK501" s="695"/>
      <c r="CL501" s="695"/>
      <c r="CM501" s="695"/>
      <c r="CN501" s="695"/>
      <c r="CO501" s="695"/>
      <c r="CP501" s="695"/>
      <c r="CQ501" s="695"/>
      <c r="CR501" s="695"/>
      <c r="CS501" s="695"/>
      <c r="CT501" s="695"/>
      <c r="CU501" s="695"/>
      <c r="CV501" s="695"/>
      <c r="CW501" s="695"/>
      <c r="CX501" s="695"/>
      <c r="CY501" s="695"/>
      <c r="CZ501" s="695"/>
      <c r="DA501" s="695"/>
      <c r="DB501" s="695"/>
      <c r="DC501" s="695"/>
      <c r="DD501" s="695"/>
      <c r="DE501" s="695"/>
      <c r="DF501" s="695"/>
      <c r="DG501" s="695"/>
      <c r="DH501" s="695"/>
      <c r="DI501" s="695"/>
      <c r="DJ501" s="695"/>
      <c r="DK501" s="695"/>
      <c r="DL501" s="695"/>
      <c r="DM501" s="695"/>
      <c r="DN501" s="695"/>
      <c r="DO501" s="695"/>
      <c r="DP501" s="695"/>
      <c r="DQ501" s="695"/>
      <c r="DR501" s="695"/>
      <c r="DS501" s="695"/>
      <c r="DT501" s="695"/>
      <c r="DU501" s="695"/>
      <c r="DV501" s="695"/>
      <c r="DW501" s="695"/>
      <c r="DX501" s="695"/>
      <c r="DY501" s="695"/>
      <c r="DZ501" s="695"/>
      <c r="EA501" s="695"/>
      <c r="EB501" s="695"/>
      <c r="EC501" s="695"/>
      <c r="ED501" s="695"/>
      <c r="EE501" s="695"/>
      <c r="EF501" s="695"/>
      <c r="EG501" s="695"/>
      <c r="EH501" s="695"/>
      <c r="EI501" s="695"/>
      <c r="EJ501" s="695"/>
      <c r="EK501" s="695"/>
      <c r="EL501" s="695"/>
      <c r="EM501" s="695"/>
      <c r="EN501" s="695"/>
      <c r="EO501" s="695"/>
      <c r="EP501" s="695"/>
      <c r="EQ501" s="695"/>
      <c r="ER501" s="695"/>
      <c r="ES501" s="695"/>
      <c r="ET501" s="695"/>
      <c r="EU501" s="695"/>
      <c r="EV501" s="695"/>
      <c r="EW501" s="695"/>
      <c r="EX501" s="695"/>
      <c r="EY501" s="695"/>
      <c r="EZ501" s="695"/>
      <c r="FA501" s="695"/>
      <c r="FB501" s="695"/>
      <c r="FC501" s="695"/>
      <c r="FD501" s="695"/>
      <c r="FE501" s="695"/>
      <c r="FF501" s="695"/>
      <c r="FG501" s="695"/>
      <c r="FH501" s="695"/>
      <c r="FI501" s="695"/>
      <c r="FJ501" s="695"/>
      <c r="FK501" s="695"/>
      <c r="FL501" s="695"/>
      <c r="FM501" s="695"/>
      <c r="FN501" s="695"/>
      <c r="FO501" s="695"/>
      <c r="FP501" s="695"/>
      <c r="FQ501" s="695"/>
      <c r="FR501" s="695"/>
      <c r="FS501" s="695"/>
      <c r="FT501" s="695"/>
      <c r="FU501" s="695"/>
      <c r="FV501" s="695"/>
      <c r="FW501" s="695"/>
      <c r="FX501" s="695"/>
      <c r="FY501" s="695"/>
      <c r="FZ501" s="695"/>
      <c r="GA501" s="695"/>
      <c r="GB501" s="695"/>
      <c r="GC501" s="695"/>
      <c r="GD501" s="695"/>
      <c r="GE501" s="695"/>
      <c r="GF501" s="695"/>
      <c r="GG501" s="695"/>
      <c r="GH501" s="695"/>
      <c r="GI501" s="695"/>
      <c r="GJ501" s="695"/>
      <c r="GK501" s="695"/>
      <c r="GL501" s="695"/>
      <c r="GM501" s="695"/>
      <c r="GN501" s="695"/>
    </row>
    <row r="502" spans="1:196" s="35" customFormat="1" ht="14.4">
      <c r="A502" s="695"/>
      <c r="B502" s="695"/>
      <c r="C502" s="693"/>
      <c r="D502" s="693"/>
      <c r="E502" s="693"/>
      <c r="F502" s="699"/>
      <c r="G502" s="695"/>
      <c r="H502" s="695"/>
      <c r="I502" s="695"/>
      <c r="J502" s="695"/>
      <c r="S502" s="695"/>
      <c r="T502" s="695"/>
      <c r="U502" s="695"/>
      <c r="V502" s="695"/>
      <c r="W502" s="695"/>
      <c r="X502" s="695"/>
      <c r="Y502" s="695"/>
      <c r="Z502" s="695"/>
      <c r="AA502" s="695"/>
      <c r="AB502" s="695"/>
      <c r="AC502" s="695"/>
      <c r="AD502" s="695"/>
      <c r="AE502" s="695"/>
      <c r="AF502" s="695"/>
      <c r="AG502" s="695"/>
      <c r="AH502" s="695"/>
      <c r="AI502" s="695"/>
      <c r="AJ502" s="695"/>
      <c r="AK502" s="695"/>
      <c r="AL502" s="695"/>
      <c r="AM502" s="695"/>
      <c r="AN502" s="695"/>
      <c r="AO502" s="695"/>
      <c r="AP502" s="695"/>
      <c r="AQ502" s="695"/>
      <c r="AR502" s="695"/>
      <c r="AS502" s="695"/>
      <c r="AT502" s="695"/>
      <c r="AU502" s="695"/>
      <c r="AV502" s="695"/>
      <c r="AW502" s="695"/>
      <c r="AX502" s="695"/>
      <c r="AY502" s="695"/>
      <c r="AZ502" s="695"/>
      <c r="BA502" s="695"/>
      <c r="BB502" s="695"/>
      <c r="BC502" s="695"/>
      <c r="BD502" s="695"/>
      <c r="BE502" s="695"/>
      <c r="BF502" s="695"/>
      <c r="BG502" s="695"/>
      <c r="BH502" s="695"/>
      <c r="BI502" s="695"/>
      <c r="BJ502" s="695"/>
      <c r="BK502" s="695"/>
      <c r="BL502" s="695"/>
      <c r="BM502" s="695"/>
      <c r="BN502" s="695"/>
      <c r="BO502" s="695"/>
      <c r="BP502" s="695"/>
      <c r="BQ502" s="695"/>
      <c r="BR502" s="695"/>
      <c r="BS502" s="695"/>
      <c r="BT502" s="695"/>
      <c r="BU502" s="695"/>
      <c r="BV502" s="695"/>
      <c r="BW502" s="695"/>
      <c r="BX502" s="695"/>
      <c r="BY502" s="695"/>
      <c r="BZ502" s="695"/>
      <c r="CA502" s="695"/>
      <c r="CB502" s="695"/>
      <c r="CC502" s="695"/>
      <c r="CD502" s="695"/>
      <c r="CE502" s="695"/>
      <c r="CF502" s="695"/>
      <c r="CG502" s="695"/>
      <c r="CH502" s="695"/>
      <c r="CI502" s="695"/>
      <c r="CJ502" s="695"/>
      <c r="CK502" s="695"/>
      <c r="CL502" s="695"/>
      <c r="CM502" s="695"/>
      <c r="CN502" s="695"/>
      <c r="CO502" s="695"/>
      <c r="CP502" s="695"/>
      <c r="CQ502" s="695"/>
      <c r="CR502" s="695"/>
      <c r="CS502" s="695"/>
      <c r="CT502" s="695"/>
      <c r="CU502" s="695"/>
      <c r="CV502" s="695"/>
      <c r="CW502" s="695"/>
      <c r="CX502" s="695"/>
      <c r="CY502" s="695"/>
      <c r="CZ502" s="695"/>
      <c r="DA502" s="695"/>
      <c r="DB502" s="695"/>
      <c r="DC502" s="695"/>
      <c r="DD502" s="695"/>
      <c r="DE502" s="695"/>
      <c r="DF502" s="695"/>
      <c r="DG502" s="695"/>
      <c r="DH502" s="695"/>
      <c r="DI502" s="695"/>
      <c r="DJ502" s="695"/>
      <c r="DK502" s="695"/>
      <c r="DL502" s="695"/>
      <c r="DM502" s="695"/>
      <c r="DN502" s="695"/>
      <c r="DO502" s="695"/>
      <c r="DP502" s="695"/>
      <c r="DQ502" s="695"/>
      <c r="DR502" s="695"/>
      <c r="DS502" s="695"/>
      <c r="DT502" s="695"/>
      <c r="DU502" s="695"/>
      <c r="DV502" s="695"/>
      <c r="DW502" s="695"/>
      <c r="DX502" s="695"/>
      <c r="DY502" s="695"/>
      <c r="DZ502" s="695"/>
      <c r="EA502" s="695"/>
      <c r="EB502" s="695"/>
      <c r="EC502" s="695"/>
      <c r="ED502" s="695"/>
      <c r="EE502" s="695"/>
      <c r="EF502" s="695"/>
      <c r="EG502" s="695"/>
      <c r="EH502" s="695"/>
      <c r="EI502" s="695"/>
      <c r="EJ502" s="695"/>
      <c r="EK502" s="695"/>
      <c r="EL502" s="695"/>
      <c r="EM502" s="695"/>
      <c r="EN502" s="695"/>
      <c r="EO502" s="695"/>
      <c r="EP502" s="695"/>
      <c r="EQ502" s="695"/>
      <c r="ER502" s="695"/>
      <c r="ES502" s="695"/>
      <c r="ET502" s="695"/>
      <c r="EU502" s="695"/>
      <c r="EV502" s="695"/>
      <c r="EW502" s="695"/>
      <c r="EX502" s="695"/>
      <c r="EY502" s="695"/>
      <c r="EZ502" s="695"/>
      <c r="FA502" s="695"/>
      <c r="FB502" s="695"/>
      <c r="FC502" s="695"/>
      <c r="FD502" s="695"/>
      <c r="FE502" s="695"/>
      <c r="FF502" s="695"/>
      <c r="FG502" s="695"/>
      <c r="FH502" s="695"/>
      <c r="FI502" s="695"/>
      <c r="FJ502" s="695"/>
      <c r="FK502" s="695"/>
      <c r="FL502" s="695"/>
      <c r="FM502" s="695"/>
      <c r="FN502" s="695"/>
      <c r="FO502" s="695"/>
      <c r="FP502" s="695"/>
      <c r="FQ502" s="695"/>
      <c r="FR502" s="695"/>
      <c r="FS502" s="695"/>
      <c r="FT502" s="695"/>
      <c r="FU502" s="695"/>
      <c r="FV502" s="695"/>
      <c r="FW502" s="695"/>
      <c r="FX502" s="695"/>
      <c r="FY502" s="695"/>
      <c r="FZ502" s="695"/>
      <c r="GA502" s="695"/>
      <c r="GB502" s="695"/>
      <c r="GC502" s="695"/>
      <c r="GD502" s="695"/>
      <c r="GE502" s="695"/>
      <c r="GF502" s="695"/>
      <c r="GG502" s="695"/>
      <c r="GH502" s="695"/>
      <c r="GI502" s="695"/>
      <c r="GJ502" s="695"/>
      <c r="GK502" s="695"/>
      <c r="GL502" s="695"/>
      <c r="GM502" s="695"/>
      <c r="GN502" s="695"/>
    </row>
    <row r="503" spans="1:196" s="35" customFormat="1" ht="14.4">
      <c r="A503" s="695"/>
      <c r="B503" s="695"/>
      <c r="C503" s="693"/>
      <c r="D503" s="693"/>
      <c r="E503" s="693"/>
      <c r="F503" s="699"/>
      <c r="G503" s="695"/>
      <c r="H503" s="695"/>
      <c r="I503" s="695"/>
      <c r="J503" s="695"/>
      <c r="S503" s="695"/>
      <c r="T503" s="695"/>
      <c r="U503" s="695"/>
      <c r="V503" s="695"/>
      <c r="W503" s="695"/>
      <c r="X503" s="695"/>
      <c r="Y503" s="695"/>
      <c r="Z503" s="695"/>
      <c r="AA503" s="695"/>
      <c r="AB503" s="695"/>
      <c r="AC503" s="695"/>
      <c r="AD503" s="695"/>
      <c r="AE503" s="695"/>
      <c r="AF503" s="695"/>
      <c r="AG503" s="695"/>
      <c r="AH503" s="695"/>
      <c r="AI503" s="695"/>
      <c r="AJ503" s="695"/>
      <c r="AK503" s="695"/>
      <c r="AL503" s="695"/>
      <c r="AM503" s="695"/>
      <c r="AN503" s="695"/>
      <c r="AO503" s="695"/>
      <c r="AP503" s="695"/>
      <c r="AQ503" s="695"/>
      <c r="AR503" s="695"/>
      <c r="AS503" s="695"/>
      <c r="AT503" s="695"/>
      <c r="AU503" s="695"/>
      <c r="AV503" s="695"/>
      <c r="AW503" s="695"/>
      <c r="AX503" s="695"/>
      <c r="AY503" s="695"/>
      <c r="AZ503" s="695"/>
      <c r="BA503" s="695"/>
      <c r="BB503" s="695"/>
      <c r="BC503" s="695"/>
      <c r="BD503" s="695"/>
      <c r="BE503" s="695"/>
      <c r="BF503" s="695"/>
      <c r="BG503" s="695"/>
      <c r="BH503" s="695"/>
      <c r="BI503" s="695"/>
      <c r="BJ503" s="695"/>
      <c r="BK503" s="695"/>
      <c r="BL503" s="695"/>
      <c r="BM503" s="695"/>
      <c r="BN503" s="695"/>
      <c r="BO503" s="695"/>
      <c r="BP503" s="695"/>
      <c r="BQ503" s="695"/>
      <c r="BR503" s="695"/>
      <c r="BS503" s="695"/>
      <c r="BT503" s="695"/>
      <c r="BU503" s="695"/>
      <c r="BV503" s="695"/>
      <c r="BW503" s="695"/>
      <c r="BX503" s="695"/>
      <c r="BY503" s="695"/>
      <c r="BZ503" s="695"/>
      <c r="CA503" s="695"/>
      <c r="CB503" s="695"/>
      <c r="CC503" s="695"/>
      <c r="CD503" s="695"/>
      <c r="CE503" s="695"/>
      <c r="CF503" s="695"/>
      <c r="CG503" s="695"/>
      <c r="CH503" s="695"/>
      <c r="CI503" s="695"/>
      <c r="CJ503" s="695"/>
      <c r="CK503" s="695"/>
      <c r="CL503" s="695"/>
      <c r="CM503" s="695"/>
      <c r="CN503" s="695"/>
      <c r="CO503" s="695"/>
      <c r="CP503" s="695"/>
      <c r="CQ503" s="695"/>
      <c r="CR503" s="695"/>
      <c r="CS503" s="695"/>
      <c r="CT503" s="695"/>
      <c r="CU503" s="695"/>
      <c r="CV503" s="695"/>
      <c r="CW503" s="695"/>
      <c r="CX503" s="695"/>
      <c r="CY503" s="695"/>
      <c r="CZ503" s="695"/>
      <c r="DA503" s="695"/>
      <c r="DB503" s="695"/>
      <c r="DC503" s="695"/>
      <c r="DD503" s="695"/>
      <c r="DE503" s="695"/>
      <c r="DF503" s="695"/>
      <c r="DG503" s="695"/>
      <c r="DH503" s="695"/>
      <c r="DI503" s="695"/>
      <c r="DJ503" s="695"/>
      <c r="DK503" s="695"/>
      <c r="DL503" s="695"/>
      <c r="DM503" s="695"/>
      <c r="DN503" s="695"/>
      <c r="DO503" s="695"/>
      <c r="DP503" s="695"/>
      <c r="DQ503" s="695"/>
      <c r="DR503" s="695"/>
      <c r="DS503" s="695"/>
      <c r="DT503" s="695"/>
      <c r="DU503" s="695"/>
      <c r="DV503" s="695"/>
      <c r="DW503" s="695"/>
      <c r="DX503" s="695"/>
      <c r="DY503" s="695"/>
      <c r="DZ503" s="695"/>
      <c r="EA503" s="695"/>
      <c r="EB503" s="695"/>
      <c r="EC503" s="695"/>
      <c r="ED503" s="695"/>
      <c r="EE503" s="695"/>
      <c r="EF503" s="695"/>
      <c r="EG503" s="695"/>
      <c r="EH503" s="695"/>
      <c r="EI503" s="695"/>
      <c r="EJ503" s="695"/>
      <c r="EK503" s="695"/>
      <c r="EL503" s="695"/>
      <c r="EM503" s="695"/>
      <c r="EN503" s="695"/>
      <c r="EO503" s="695"/>
      <c r="EP503" s="695"/>
      <c r="EQ503" s="695"/>
      <c r="ER503" s="695"/>
      <c r="ES503" s="695"/>
      <c r="ET503" s="695"/>
      <c r="EU503" s="695"/>
      <c r="EV503" s="695"/>
      <c r="EW503" s="695"/>
      <c r="EX503" s="695"/>
      <c r="EY503" s="695"/>
      <c r="EZ503" s="695"/>
      <c r="FA503" s="695"/>
      <c r="FB503" s="695"/>
      <c r="FC503" s="695"/>
      <c r="FD503" s="695"/>
      <c r="FE503" s="695"/>
      <c r="FF503" s="695"/>
      <c r="FG503" s="695"/>
      <c r="FH503" s="695"/>
      <c r="FI503" s="695"/>
      <c r="FJ503" s="695"/>
      <c r="FK503" s="695"/>
      <c r="FL503" s="695"/>
      <c r="FM503" s="695"/>
      <c r="FN503" s="695"/>
      <c r="FO503" s="695"/>
      <c r="FP503" s="695"/>
      <c r="FQ503" s="695"/>
      <c r="FR503" s="695"/>
      <c r="FS503" s="695"/>
      <c r="FT503" s="695"/>
      <c r="FU503" s="695"/>
      <c r="FV503" s="695"/>
      <c r="FW503" s="695"/>
      <c r="FX503" s="695"/>
      <c r="FY503" s="695"/>
      <c r="FZ503" s="695"/>
      <c r="GA503" s="695"/>
      <c r="GB503" s="695"/>
      <c r="GC503" s="695"/>
      <c r="GD503" s="695"/>
      <c r="GE503" s="695"/>
      <c r="GF503" s="695"/>
      <c r="GG503" s="695"/>
      <c r="GH503" s="695"/>
      <c r="GI503" s="695"/>
      <c r="GJ503" s="695"/>
      <c r="GK503" s="695"/>
      <c r="GL503" s="695"/>
      <c r="GM503" s="695"/>
      <c r="GN503" s="695"/>
    </row>
    <row r="504" spans="1:196" s="35" customFormat="1" ht="14.4">
      <c r="A504" s="695"/>
      <c r="B504" s="695"/>
      <c r="C504" s="693"/>
      <c r="D504" s="693"/>
      <c r="E504" s="693"/>
      <c r="F504" s="699"/>
      <c r="G504" s="695"/>
      <c r="H504" s="695"/>
      <c r="I504" s="695"/>
      <c r="J504" s="695"/>
      <c r="S504" s="695"/>
      <c r="T504" s="695"/>
      <c r="U504" s="695"/>
      <c r="V504" s="695"/>
      <c r="W504" s="695"/>
      <c r="X504" s="695"/>
      <c r="Y504" s="695"/>
      <c r="Z504" s="695"/>
      <c r="AA504" s="695"/>
      <c r="AB504" s="695"/>
      <c r="AC504" s="695"/>
      <c r="AD504" s="695"/>
      <c r="AE504" s="695"/>
      <c r="AF504" s="695"/>
      <c r="AG504" s="695"/>
      <c r="AH504" s="695"/>
      <c r="AI504" s="695"/>
      <c r="AJ504" s="695"/>
      <c r="AK504" s="695"/>
      <c r="AL504" s="695"/>
      <c r="AM504" s="695"/>
      <c r="AN504" s="695"/>
      <c r="AO504" s="695"/>
      <c r="AP504" s="695"/>
      <c r="AQ504" s="695"/>
      <c r="AR504" s="695"/>
      <c r="AS504" s="695"/>
      <c r="AT504" s="695"/>
      <c r="AU504" s="695"/>
      <c r="AV504" s="695"/>
      <c r="AW504" s="695"/>
      <c r="AX504" s="695"/>
      <c r="AY504" s="695"/>
      <c r="AZ504" s="695"/>
      <c r="BA504" s="695"/>
      <c r="BB504" s="695"/>
      <c r="BC504" s="695"/>
      <c r="BD504" s="695"/>
      <c r="BE504" s="695"/>
      <c r="BF504" s="695"/>
      <c r="BG504" s="695"/>
      <c r="BH504" s="695"/>
      <c r="BI504" s="695"/>
      <c r="BJ504" s="695"/>
      <c r="BK504" s="695"/>
      <c r="BL504" s="695"/>
      <c r="BM504" s="695"/>
      <c r="BN504" s="695"/>
      <c r="BO504" s="695"/>
      <c r="BP504" s="695"/>
      <c r="BQ504" s="695"/>
      <c r="BR504" s="695"/>
      <c r="BS504" s="695"/>
      <c r="BT504" s="695"/>
      <c r="BU504" s="695"/>
      <c r="BV504" s="695"/>
      <c r="BW504" s="695"/>
      <c r="BX504" s="695"/>
      <c r="BY504" s="695"/>
      <c r="BZ504" s="695"/>
      <c r="CA504" s="695"/>
      <c r="CB504" s="695"/>
      <c r="CC504" s="695"/>
      <c r="CD504" s="695"/>
      <c r="CE504" s="695"/>
      <c r="CF504" s="695"/>
      <c r="CG504" s="695"/>
      <c r="CH504" s="695"/>
      <c r="CI504" s="695"/>
      <c r="CJ504" s="695"/>
      <c r="CK504" s="695"/>
      <c r="CL504" s="695"/>
      <c r="CM504" s="695"/>
      <c r="CN504" s="695"/>
      <c r="CO504" s="695"/>
      <c r="CP504" s="695"/>
      <c r="CQ504" s="695"/>
      <c r="CR504" s="695"/>
      <c r="CS504" s="695"/>
      <c r="CT504" s="695"/>
      <c r="CU504" s="695"/>
      <c r="CV504" s="695"/>
      <c r="CW504" s="695"/>
      <c r="CX504" s="695"/>
      <c r="CY504" s="695"/>
      <c r="CZ504" s="695"/>
      <c r="DA504" s="695"/>
      <c r="DB504" s="695"/>
      <c r="DC504" s="695"/>
      <c r="DD504" s="695"/>
      <c r="DE504" s="695"/>
      <c r="DF504" s="695"/>
      <c r="DG504" s="695"/>
      <c r="DH504" s="695"/>
      <c r="DI504" s="695"/>
      <c r="DJ504" s="695"/>
      <c r="DK504" s="695"/>
      <c r="DL504" s="695"/>
      <c r="DM504" s="695"/>
      <c r="DN504" s="695"/>
      <c r="DO504" s="695"/>
      <c r="DP504" s="695"/>
      <c r="DQ504" s="695"/>
      <c r="DR504" s="695"/>
      <c r="DS504" s="695"/>
      <c r="DT504" s="695"/>
      <c r="DU504" s="695"/>
      <c r="DV504" s="695"/>
      <c r="DW504" s="695"/>
      <c r="DX504" s="695"/>
      <c r="DY504" s="695"/>
      <c r="DZ504" s="695"/>
      <c r="EA504" s="695"/>
      <c r="EB504" s="695"/>
      <c r="EC504" s="695"/>
      <c r="ED504" s="695"/>
      <c r="EE504" s="695"/>
      <c r="EF504" s="695"/>
      <c r="EG504" s="695"/>
      <c r="EH504" s="695"/>
      <c r="EI504" s="695"/>
      <c r="EJ504" s="695"/>
      <c r="EK504" s="695"/>
      <c r="EL504" s="695"/>
      <c r="EM504" s="695"/>
      <c r="EN504" s="695"/>
      <c r="EO504" s="695"/>
      <c r="EP504" s="695"/>
      <c r="EQ504" s="695"/>
      <c r="ER504" s="695"/>
      <c r="ES504" s="695"/>
      <c r="ET504" s="695"/>
      <c r="EU504" s="695"/>
      <c r="EV504" s="695"/>
      <c r="EW504" s="695"/>
      <c r="EX504" s="695"/>
      <c r="EY504" s="695"/>
      <c r="EZ504" s="695"/>
      <c r="FA504" s="695"/>
      <c r="FB504" s="695"/>
      <c r="FC504" s="695"/>
      <c r="FD504" s="695"/>
      <c r="FE504" s="695"/>
      <c r="FF504" s="695"/>
      <c r="FG504" s="695"/>
      <c r="FH504" s="695"/>
      <c r="FI504" s="695"/>
      <c r="FJ504" s="695"/>
      <c r="FK504" s="695"/>
      <c r="FL504" s="695"/>
      <c r="FM504" s="695"/>
      <c r="FN504" s="695"/>
      <c r="FO504" s="695"/>
      <c r="FP504" s="695"/>
      <c r="FQ504" s="695"/>
      <c r="FR504" s="695"/>
      <c r="FS504" s="695"/>
      <c r="FT504" s="695"/>
      <c r="FU504" s="695"/>
      <c r="FV504" s="695"/>
      <c r="FW504" s="695"/>
      <c r="FX504" s="695"/>
      <c r="FY504" s="695"/>
      <c r="FZ504" s="695"/>
      <c r="GA504" s="695"/>
      <c r="GB504" s="695"/>
      <c r="GC504" s="695"/>
      <c r="GD504" s="695"/>
      <c r="GE504" s="695"/>
      <c r="GF504" s="695"/>
      <c r="GG504" s="695"/>
      <c r="GH504" s="695"/>
      <c r="GI504" s="695"/>
      <c r="GJ504" s="695"/>
      <c r="GK504" s="695"/>
      <c r="GL504" s="695"/>
      <c r="GM504" s="695"/>
      <c r="GN504" s="695"/>
    </row>
    <row r="505" spans="1:196" s="35" customFormat="1" ht="14.4">
      <c r="A505" s="695"/>
      <c r="B505" s="695"/>
      <c r="C505" s="693"/>
      <c r="D505" s="693"/>
      <c r="E505" s="693"/>
      <c r="F505" s="699"/>
      <c r="G505" s="695"/>
      <c r="H505" s="695"/>
      <c r="I505" s="695"/>
      <c r="J505" s="695"/>
      <c r="S505" s="695"/>
      <c r="T505" s="695"/>
      <c r="U505" s="695"/>
      <c r="V505" s="695"/>
      <c r="W505" s="695"/>
      <c r="X505" s="695"/>
      <c r="Y505" s="695"/>
      <c r="Z505" s="695"/>
      <c r="AA505" s="695"/>
      <c r="AB505" s="695"/>
      <c r="AC505" s="695"/>
      <c r="AD505" s="695"/>
      <c r="AE505" s="695"/>
      <c r="AF505" s="695"/>
      <c r="AG505" s="695"/>
      <c r="AH505" s="695"/>
      <c r="AI505" s="695"/>
      <c r="AJ505" s="695"/>
      <c r="AK505" s="695"/>
      <c r="AL505" s="695"/>
      <c r="AM505" s="695"/>
      <c r="AN505" s="695"/>
      <c r="AO505" s="695"/>
      <c r="AP505" s="695"/>
      <c r="AQ505" s="695"/>
      <c r="AR505" s="695"/>
      <c r="AS505" s="695"/>
      <c r="AT505" s="695"/>
      <c r="AU505" s="695"/>
      <c r="AV505" s="695"/>
      <c r="AW505" s="695"/>
      <c r="AX505" s="695"/>
      <c r="AY505" s="695"/>
      <c r="AZ505" s="695"/>
      <c r="BA505" s="695"/>
      <c r="BB505" s="695"/>
      <c r="BC505" s="695"/>
      <c r="BD505" s="695"/>
      <c r="BE505" s="695"/>
      <c r="BF505" s="695"/>
      <c r="BG505" s="695"/>
      <c r="BH505" s="695"/>
      <c r="BI505" s="695"/>
      <c r="BJ505" s="695"/>
      <c r="BK505" s="695"/>
      <c r="BL505" s="695"/>
      <c r="BM505" s="695"/>
      <c r="BN505" s="695"/>
      <c r="BO505" s="695"/>
      <c r="BP505" s="695"/>
      <c r="BQ505" s="695"/>
      <c r="BR505" s="695"/>
      <c r="BS505" s="695"/>
      <c r="BT505" s="695"/>
      <c r="BU505" s="695"/>
      <c r="BV505" s="695"/>
      <c r="BW505" s="695"/>
      <c r="BX505" s="695"/>
      <c r="BY505" s="695"/>
      <c r="BZ505" s="695"/>
      <c r="CA505" s="695"/>
      <c r="CB505" s="695"/>
      <c r="CC505" s="695"/>
      <c r="CD505" s="695"/>
      <c r="CE505" s="695"/>
      <c r="CF505" s="695"/>
      <c r="CG505" s="695"/>
      <c r="CH505" s="695"/>
      <c r="CI505" s="695"/>
      <c r="CJ505" s="695"/>
      <c r="CK505" s="695"/>
      <c r="CL505" s="695"/>
      <c r="CM505" s="695"/>
      <c r="CN505" s="695"/>
      <c r="CO505" s="695"/>
      <c r="CP505" s="695"/>
      <c r="CQ505" s="695"/>
      <c r="CR505" s="695"/>
      <c r="CS505" s="695"/>
      <c r="CT505" s="695"/>
      <c r="CU505" s="695"/>
      <c r="CV505" s="695"/>
      <c r="CW505" s="695"/>
      <c r="CX505" s="695"/>
      <c r="CY505" s="695"/>
      <c r="CZ505" s="695"/>
      <c r="DA505" s="695"/>
      <c r="DB505" s="695"/>
      <c r="DC505" s="695"/>
      <c r="DD505" s="695"/>
      <c r="DE505" s="695"/>
      <c r="DF505" s="695"/>
      <c r="DG505" s="695"/>
      <c r="DH505" s="695"/>
      <c r="DI505" s="695"/>
      <c r="DJ505" s="695"/>
      <c r="DK505" s="695"/>
      <c r="DL505" s="695"/>
      <c r="DM505" s="695"/>
      <c r="DN505" s="695"/>
      <c r="DO505" s="695"/>
      <c r="DP505" s="695"/>
      <c r="DQ505" s="695"/>
      <c r="DR505" s="695"/>
      <c r="DS505" s="695"/>
      <c r="DT505" s="695"/>
      <c r="DU505" s="695"/>
      <c r="DV505" s="695"/>
      <c r="DW505" s="695"/>
      <c r="DX505" s="695"/>
      <c r="DY505" s="695"/>
      <c r="DZ505" s="695"/>
      <c r="EA505" s="695"/>
      <c r="EB505" s="695"/>
      <c r="EC505" s="695"/>
      <c r="ED505" s="695"/>
      <c r="EE505" s="695"/>
      <c r="EF505" s="695"/>
      <c r="EG505" s="695"/>
      <c r="EH505" s="695"/>
      <c r="EI505" s="695"/>
      <c r="EJ505" s="695"/>
      <c r="EK505" s="695"/>
      <c r="EL505" s="695"/>
      <c r="EM505" s="695"/>
      <c r="EN505" s="695"/>
      <c r="EO505" s="695"/>
      <c r="EP505" s="695"/>
      <c r="EQ505" s="695"/>
      <c r="ER505" s="695"/>
      <c r="ES505" s="695"/>
      <c r="ET505" s="695"/>
      <c r="EU505" s="695"/>
      <c r="EV505" s="695"/>
      <c r="EW505" s="695"/>
      <c r="EX505" s="695"/>
      <c r="EY505" s="695"/>
      <c r="EZ505" s="695"/>
      <c r="FA505" s="695"/>
      <c r="FB505" s="695"/>
      <c r="FC505" s="695"/>
      <c r="FD505" s="695"/>
      <c r="FE505" s="695"/>
      <c r="FF505" s="695"/>
      <c r="FG505" s="695"/>
      <c r="FH505" s="695"/>
      <c r="FI505" s="695"/>
      <c r="FJ505" s="695"/>
      <c r="FK505" s="695"/>
      <c r="FL505" s="695"/>
      <c r="FM505" s="695"/>
      <c r="FN505" s="695"/>
      <c r="FO505" s="695"/>
      <c r="FP505" s="695"/>
      <c r="FQ505" s="695"/>
      <c r="FR505" s="695"/>
      <c r="FS505" s="695"/>
      <c r="FT505" s="695"/>
      <c r="FU505" s="695"/>
      <c r="FV505" s="695"/>
      <c r="FW505" s="695"/>
      <c r="FX505" s="695"/>
      <c r="FY505" s="695"/>
      <c r="FZ505" s="695"/>
      <c r="GA505" s="695"/>
      <c r="GB505" s="695"/>
      <c r="GC505" s="695"/>
      <c r="GD505" s="695"/>
      <c r="GE505" s="695"/>
      <c r="GF505" s="695"/>
      <c r="GG505" s="695"/>
      <c r="GH505" s="695"/>
      <c r="GI505" s="695"/>
      <c r="GJ505" s="695"/>
      <c r="GK505" s="695"/>
      <c r="GL505" s="695"/>
      <c r="GM505" s="695"/>
      <c r="GN505" s="695"/>
    </row>
    <row r="506" spans="1:196" s="35" customFormat="1" ht="14.4">
      <c r="A506" s="695"/>
      <c r="B506" s="695"/>
      <c r="C506" s="693"/>
      <c r="D506" s="693"/>
      <c r="E506" s="693"/>
      <c r="F506" s="699"/>
      <c r="G506" s="695"/>
      <c r="H506" s="695"/>
      <c r="I506" s="695"/>
      <c r="J506" s="695"/>
      <c r="S506" s="695"/>
      <c r="T506" s="695"/>
      <c r="U506" s="695"/>
      <c r="V506" s="695"/>
      <c r="W506" s="695"/>
      <c r="X506" s="695"/>
      <c r="Y506" s="695"/>
      <c r="Z506" s="695"/>
      <c r="AA506" s="695"/>
      <c r="AB506" s="695"/>
      <c r="AC506" s="695"/>
      <c r="AD506" s="695"/>
      <c r="AE506" s="695"/>
      <c r="AF506" s="695"/>
      <c r="AG506" s="695"/>
      <c r="AH506" s="695"/>
      <c r="AI506" s="695"/>
      <c r="AJ506" s="695"/>
      <c r="AK506" s="695"/>
      <c r="AL506" s="695"/>
      <c r="AM506" s="695"/>
      <c r="AN506" s="695"/>
      <c r="AO506" s="695"/>
      <c r="AP506" s="695"/>
      <c r="AQ506" s="695"/>
      <c r="AR506" s="695"/>
      <c r="AS506" s="695"/>
      <c r="AT506" s="695"/>
      <c r="AU506" s="695"/>
      <c r="AV506" s="695"/>
      <c r="AW506" s="695"/>
      <c r="AX506" s="695"/>
      <c r="AY506" s="695"/>
      <c r="AZ506" s="695"/>
      <c r="BA506" s="695"/>
      <c r="BB506" s="695"/>
      <c r="BC506" s="695"/>
      <c r="BD506" s="695"/>
      <c r="BE506" s="695"/>
      <c r="BF506" s="695"/>
      <c r="BG506" s="695"/>
      <c r="BH506" s="695"/>
      <c r="BI506" s="695"/>
      <c r="BJ506" s="695"/>
      <c r="BK506" s="695"/>
      <c r="BL506" s="695"/>
      <c r="BM506" s="695"/>
      <c r="BN506" s="695"/>
      <c r="BO506" s="695"/>
      <c r="BP506" s="695"/>
      <c r="BQ506" s="695"/>
      <c r="BR506" s="695"/>
      <c r="BS506" s="695"/>
      <c r="BT506" s="695"/>
      <c r="BU506" s="695"/>
      <c r="BV506" s="695"/>
      <c r="BW506" s="695"/>
      <c r="BX506" s="695"/>
      <c r="BY506" s="695"/>
      <c r="BZ506" s="695"/>
      <c r="CA506" s="695"/>
      <c r="CB506" s="695"/>
      <c r="CC506" s="695"/>
      <c r="CD506" s="695"/>
      <c r="CE506" s="695"/>
      <c r="CF506" s="695"/>
      <c r="CG506" s="695"/>
      <c r="CH506" s="695"/>
      <c r="CI506" s="695"/>
      <c r="CJ506" s="695"/>
      <c r="CK506" s="695"/>
      <c r="CL506" s="695"/>
      <c r="CM506" s="695"/>
      <c r="CN506" s="695"/>
      <c r="CO506" s="695"/>
      <c r="CP506" s="695"/>
      <c r="CQ506" s="695"/>
      <c r="CR506" s="695"/>
      <c r="CS506" s="695"/>
      <c r="CT506" s="695"/>
      <c r="CU506" s="695"/>
      <c r="CV506" s="695"/>
      <c r="CW506" s="695"/>
      <c r="CX506" s="695"/>
      <c r="CY506" s="695"/>
      <c r="CZ506" s="695"/>
      <c r="DA506" s="695"/>
      <c r="DB506" s="695"/>
      <c r="DC506" s="695"/>
      <c r="DD506" s="695"/>
      <c r="DE506" s="695"/>
      <c r="DF506" s="695"/>
      <c r="DG506" s="695"/>
      <c r="DH506" s="695"/>
      <c r="DI506" s="695"/>
      <c r="DJ506" s="695"/>
      <c r="DK506" s="695"/>
      <c r="DL506" s="695"/>
      <c r="DM506" s="695"/>
      <c r="DN506" s="695"/>
      <c r="DO506" s="695"/>
      <c r="DP506" s="695"/>
      <c r="DQ506" s="695"/>
      <c r="DR506" s="695"/>
      <c r="DS506" s="695"/>
      <c r="DT506" s="695"/>
      <c r="DU506" s="695"/>
      <c r="DV506" s="695"/>
      <c r="DW506" s="695"/>
      <c r="DX506" s="695"/>
      <c r="DY506" s="695"/>
      <c r="DZ506" s="695"/>
      <c r="EA506" s="695"/>
      <c r="EB506" s="695"/>
      <c r="EC506" s="695"/>
      <c r="ED506" s="695"/>
      <c r="EE506" s="695"/>
      <c r="EF506" s="695"/>
      <c r="EG506" s="695"/>
      <c r="EH506" s="695"/>
      <c r="EI506" s="695"/>
      <c r="EJ506" s="695"/>
      <c r="EK506" s="695"/>
      <c r="EL506" s="695"/>
      <c r="EM506" s="695"/>
      <c r="EN506" s="695"/>
      <c r="EO506" s="695"/>
      <c r="EP506" s="695"/>
      <c r="EQ506" s="695"/>
      <c r="ER506" s="695"/>
      <c r="ES506" s="695"/>
      <c r="ET506" s="695"/>
      <c r="EU506" s="695"/>
      <c r="EV506" s="695"/>
      <c r="EW506" s="695"/>
      <c r="EX506" s="695"/>
      <c r="EY506" s="695"/>
      <c r="EZ506" s="695"/>
      <c r="FA506" s="695"/>
      <c r="FB506" s="695"/>
      <c r="FC506" s="695"/>
      <c r="FD506" s="695"/>
      <c r="FE506" s="695"/>
      <c r="FF506" s="695"/>
      <c r="FG506" s="695"/>
      <c r="FH506" s="695"/>
      <c r="FI506" s="695"/>
      <c r="FJ506" s="695"/>
      <c r="FK506" s="695"/>
      <c r="FL506" s="695"/>
      <c r="FM506" s="695"/>
      <c r="FN506" s="695"/>
      <c r="FO506" s="695"/>
      <c r="FP506" s="695"/>
      <c r="FQ506" s="695"/>
      <c r="FR506" s="695"/>
      <c r="FS506" s="695"/>
      <c r="FT506" s="695"/>
      <c r="FU506" s="695"/>
      <c r="FV506" s="695"/>
      <c r="FW506" s="695"/>
      <c r="FX506" s="695"/>
      <c r="FY506" s="695"/>
      <c r="FZ506" s="695"/>
      <c r="GA506" s="695"/>
      <c r="GB506" s="695"/>
      <c r="GC506" s="695"/>
      <c r="GD506" s="695"/>
      <c r="GE506" s="695"/>
      <c r="GF506" s="695"/>
      <c r="GG506" s="695"/>
      <c r="GH506" s="695"/>
      <c r="GI506" s="695"/>
      <c r="GJ506" s="695"/>
      <c r="GK506" s="695"/>
      <c r="GL506" s="695"/>
      <c r="GM506" s="695"/>
      <c r="GN506" s="695"/>
    </row>
    <row r="507" spans="1:196" s="35" customFormat="1" ht="14.4">
      <c r="A507" s="695"/>
      <c r="B507" s="695"/>
      <c r="C507" s="693"/>
      <c r="D507" s="693"/>
      <c r="E507" s="693"/>
      <c r="F507" s="699"/>
      <c r="G507" s="695"/>
      <c r="H507" s="695"/>
      <c r="I507" s="695"/>
      <c r="J507" s="695"/>
      <c r="S507" s="695"/>
      <c r="T507" s="695"/>
      <c r="U507" s="695"/>
      <c r="V507" s="695"/>
      <c r="W507" s="695"/>
      <c r="X507" s="695"/>
      <c r="Y507" s="695"/>
      <c r="Z507" s="695"/>
      <c r="AA507" s="695"/>
      <c r="AB507" s="695"/>
      <c r="AC507" s="695"/>
      <c r="AD507" s="695"/>
      <c r="AE507" s="695"/>
      <c r="AF507" s="695"/>
      <c r="AG507" s="695"/>
      <c r="AH507" s="695"/>
      <c r="AI507" s="695"/>
      <c r="AJ507" s="695"/>
      <c r="AK507" s="695"/>
      <c r="AL507" s="695"/>
      <c r="AM507" s="695"/>
      <c r="AN507" s="695"/>
      <c r="AO507" s="695"/>
      <c r="AP507" s="695"/>
      <c r="AQ507" s="695"/>
      <c r="AR507" s="695"/>
      <c r="AS507" s="695"/>
      <c r="AT507" s="695"/>
      <c r="AU507" s="695"/>
      <c r="AV507" s="695"/>
      <c r="AW507" s="695"/>
      <c r="AX507" s="695"/>
      <c r="AY507" s="695"/>
      <c r="AZ507" s="695"/>
      <c r="BA507" s="695"/>
      <c r="BB507" s="695"/>
      <c r="BC507" s="695"/>
      <c r="BD507" s="695"/>
      <c r="BE507" s="695"/>
      <c r="BF507" s="695"/>
      <c r="BG507" s="695"/>
      <c r="BH507" s="695"/>
      <c r="BI507" s="695"/>
      <c r="BJ507" s="695"/>
      <c r="BK507" s="695"/>
      <c r="BL507" s="695"/>
      <c r="BM507" s="695"/>
      <c r="BN507" s="695"/>
      <c r="BO507" s="695"/>
      <c r="BP507" s="695"/>
      <c r="BQ507" s="695"/>
      <c r="BR507" s="695"/>
      <c r="BS507" s="695"/>
      <c r="BT507" s="695"/>
      <c r="BU507" s="695"/>
      <c r="BV507" s="695"/>
      <c r="BW507" s="695"/>
      <c r="BX507" s="695"/>
      <c r="BY507" s="695"/>
      <c r="BZ507" s="695"/>
      <c r="CA507" s="695"/>
      <c r="CB507" s="695"/>
      <c r="CC507" s="695"/>
      <c r="CD507" s="695"/>
      <c r="CE507" s="695"/>
      <c r="CF507" s="695"/>
      <c r="CG507" s="695"/>
      <c r="CH507" s="695"/>
      <c r="CI507" s="695"/>
      <c r="CJ507" s="695"/>
      <c r="CK507" s="695"/>
      <c r="CL507" s="695"/>
      <c r="CM507" s="695"/>
      <c r="CN507" s="695"/>
      <c r="CO507" s="695"/>
      <c r="CP507" s="695"/>
      <c r="CQ507" s="695"/>
      <c r="CR507" s="695"/>
      <c r="CS507" s="695"/>
      <c r="CT507" s="695"/>
      <c r="CU507" s="695"/>
      <c r="CV507" s="695"/>
      <c r="CW507" s="695"/>
      <c r="CX507" s="695"/>
      <c r="CY507" s="695"/>
      <c r="CZ507" s="695"/>
      <c r="DA507" s="695"/>
      <c r="DB507" s="695"/>
      <c r="DC507" s="695"/>
      <c r="DD507" s="695"/>
      <c r="DE507" s="695"/>
      <c r="DF507" s="695"/>
      <c r="DG507" s="695"/>
      <c r="DH507" s="695"/>
      <c r="DI507" s="695"/>
      <c r="DJ507" s="695"/>
      <c r="DK507" s="695"/>
      <c r="DL507" s="695"/>
      <c r="DM507" s="695"/>
      <c r="DN507" s="695"/>
      <c r="DO507" s="695"/>
      <c r="DP507" s="695"/>
      <c r="DQ507" s="695"/>
      <c r="DR507" s="695"/>
      <c r="DS507" s="695"/>
      <c r="DT507" s="695"/>
      <c r="DU507" s="695"/>
      <c r="DV507" s="695"/>
      <c r="DW507" s="695"/>
      <c r="DX507" s="695"/>
      <c r="DY507" s="695"/>
      <c r="DZ507" s="695"/>
      <c r="EA507" s="695"/>
      <c r="EB507" s="695"/>
      <c r="EC507" s="695"/>
      <c r="ED507" s="695"/>
      <c r="EE507" s="695"/>
      <c r="EF507" s="695"/>
      <c r="EG507" s="695"/>
      <c r="EH507" s="695"/>
      <c r="EI507" s="695"/>
      <c r="EJ507" s="695"/>
      <c r="EK507" s="695"/>
      <c r="EL507" s="695"/>
      <c r="EM507" s="695"/>
      <c r="EN507" s="695"/>
      <c r="EO507" s="695"/>
      <c r="EP507" s="695"/>
      <c r="EQ507" s="695"/>
      <c r="ER507" s="695"/>
      <c r="ES507" s="695"/>
      <c r="ET507" s="695"/>
      <c r="EU507" s="695"/>
      <c r="EV507" s="695"/>
      <c r="EW507" s="695"/>
      <c r="EX507" s="695"/>
      <c r="EY507" s="695"/>
      <c r="EZ507" s="695"/>
      <c r="FA507" s="695"/>
      <c r="FB507" s="695"/>
      <c r="FC507" s="695"/>
      <c r="FD507" s="695"/>
      <c r="FE507" s="695"/>
      <c r="FF507" s="695"/>
      <c r="FG507" s="695"/>
      <c r="FH507" s="695"/>
      <c r="FI507" s="695"/>
      <c r="FJ507" s="695"/>
      <c r="FK507" s="695"/>
      <c r="FL507" s="695"/>
      <c r="FM507" s="695"/>
      <c r="FN507" s="695"/>
      <c r="FO507" s="695"/>
      <c r="FP507" s="695"/>
      <c r="FQ507" s="695"/>
      <c r="FR507" s="695"/>
      <c r="FS507" s="695"/>
      <c r="FT507" s="695"/>
      <c r="FU507" s="695"/>
      <c r="FV507" s="695"/>
      <c r="FW507" s="695"/>
      <c r="FX507" s="695"/>
      <c r="FY507" s="695"/>
      <c r="FZ507" s="695"/>
      <c r="GA507" s="695"/>
      <c r="GB507" s="695"/>
      <c r="GC507" s="695"/>
      <c r="GD507" s="695"/>
      <c r="GE507" s="695"/>
      <c r="GF507" s="695"/>
      <c r="GG507" s="695"/>
      <c r="GH507" s="695"/>
      <c r="GI507" s="695"/>
      <c r="GJ507" s="695"/>
      <c r="GK507" s="695"/>
      <c r="GL507" s="695"/>
      <c r="GM507" s="695"/>
      <c r="GN507" s="695"/>
    </row>
    <row r="508" spans="1:196" s="35" customFormat="1" ht="14.4">
      <c r="A508" s="695"/>
      <c r="B508" s="695"/>
      <c r="C508" s="693"/>
      <c r="D508" s="693"/>
      <c r="E508" s="693"/>
      <c r="F508" s="699"/>
      <c r="G508" s="695"/>
      <c r="H508" s="695"/>
      <c r="I508" s="695"/>
      <c r="J508" s="695"/>
      <c r="S508" s="695"/>
      <c r="T508" s="695"/>
      <c r="U508" s="695"/>
      <c r="V508" s="695"/>
      <c r="W508" s="695"/>
      <c r="X508" s="695"/>
      <c r="Y508" s="695"/>
      <c r="Z508" s="695"/>
      <c r="AA508" s="695"/>
      <c r="AB508" s="695"/>
      <c r="AC508" s="695"/>
      <c r="AD508" s="695"/>
      <c r="AE508" s="695"/>
      <c r="AF508" s="695"/>
      <c r="AG508" s="695"/>
      <c r="AH508" s="695"/>
      <c r="AI508" s="695"/>
      <c r="AJ508" s="695"/>
      <c r="AK508" s="695"/>
      <c r="AL508" s="695"/>
      <c r="AM508" s="695"/>
      <c r="AN508" s="695"/>
      <c r="AO508" s="695"/>
      <c r="AP508" s="695"/>
      <c r="AQ508" s="695"/>
      <c r="AR508" s="695"/>
      <c r="AS508" s="695"/>
      <c r="AT508" s="695"/>
      <c r="AU508" s="695"/>
      <c r="AV508" s="695"/>
      <c r="AW508" s="695"/>
      <c r="AX508" s="695"/>
      <c r="AY508" s="695"/>
      <c r="AZ508" s="695"/>
      <c r="BA508" s="695"/>
      <c r="BB508" s="695"/>
      <c r="BC508" s="695"/>
      <c r="BD508" s="695"/>
      <c r="BE508" s="695"/>
      <c r="BF508" s="695"/>
      <c r="BG508" s="695"/>
      <c r="BH508" s="695"/>
      <c r="BI508" s="695"/>
      <c r="BJ508" s="695"/>
      <c r="BK508" s="695"/>
      <c r="BL508" s="695"/>
      <c r="BM508" s="695"/>
      <c r="BN508" s="695"/>
      <c r="BO508" s="695"/>
      <c r="BP508" s="695"/>
      <c r="BQ508" s="695"/>
      <c r="BR508" s="695"/>
      <c r="BS508" s="695"/>
      <c r="BT508" s="695"/>
      <c r="BU508" s="695"/>
      <c r="BV508" s="695"/>
      <c r="BW508" s="695"/>
      <c r="BX508" s="695"/>
      <c r="BY508" s="695"/>
      <c r="BZ508" s="695"/>
      <c r="CA508" s="695"/>
      <c r="CB508" s="695"/>
      <c r="CC508" s="695"/>
      <c r="CD508" s="695"/>
      <c r="CE508" s="695"/>
      <c r="CF508" s="695"/>
      <c r="CG508" s="695"/>
      <c r="CH508" s="695"/>
      <c r="CI508" s="695"/>
      <c r="CJ508" s="695"/>
      <c r="CK508" s="695"/>
      <c r="CL508" s="695"/>
      <c r="CM508" s="695"/>
      <c r="CN508" s="695"/>
      <c r="CO508" s="695"/>
      <c r="CP508" s="695"/>
      <c r="CQ508" s="695"/>
      <c r="CR508" s="695"/>
      <c r="CS508" s="695"/>
      <c r="CT508" s="695"/>
      <c r="CU508" s="695"/>
      <c r="CV508" s="695"/>
      <c r="CW508" s="695"/>
      <c r="CX508" s="695"/>
      <c r="CY508" s="695"/>
      <c r="CZ508" s="695"/>
      <c r="DA508" s="695"/>
      <c r="DB508" s="695"/>
      <c r="DC508" s="695"/>
      <c r="DD508" s="695"/>
      <c r="DE508" s="695"/>
      <c r="DF508" s="695"/>
      <c r="DG508" s="695"/>
      <c r="DH508" s="695"/>
      <c r="DI508" s="695"/>
      <c r="DJ508" s="695"/>
      <c r="DK508" s="695"/>
      <c r="DL508" s="695"/>
      <c r="DM508" s="695"/>
      <c r="DN508" s="695"/>
      <c r="DO508" s="695"/>
      <c r="DP508" s="695"/>
      <c r="DQ508" s="695"/>
      <c r="DR508" s="695"/>
      <c r="DS508" s="695"/>
      <c r="DT508" s="695"/>
      <c r="DU508" s="695"/>
      <c r="DV508" s="695"/>
      <c r="DW508" s="695"/>
      <c r="DX508" s="695"/>
      <c r="DY508" s="695"/>
      <c r="DZ508" s="695"/>
      <c r="EA508" s="695"/>
      <c r="EB508" s="695"/>
      <c r="EC508" s="695"/>
      <c r="ED508" s="695"/>
      <c r="EE508" s="695"/>
      <c r="EF508" s="695"/>
      <c r="EG508" s="695"/>
      <c r="EH508" s="695"/>
      <c r="EI508" s="695"/>
      <c r="EJ508" s="695"/>
      <c r="EK508" s="695"/>
      <c r="EL508" s="695"/>
      <c r="EM508" s="695"/>
      <c r="EN508" s="695"/>
      <c r="EO508" s="695"/>
      <c r="EP508" s="695"/>
      <c r="EQ508" s="695"/>
      <c r="ER508" s="695"/>
      <c r="ES508" s="695"/>
      <c r="ET508" s="695"/>
      <c r="EU508" s="695"/>
      <c r="EV508" s="695"/>
      <c r="EW508" s="695"/>
      <c r="EX508" s="695"/>
      <c r="EY508" s="695"/>
      <c r="EZ508" s="695"/>
      <c r="FA508" s="695"/>
      <c r="FB508" s="695"/>
      <c r="FC508" s="695"/>
      <c r="FD508" s="695"/>
      <c r="FE508" s="695"/>
      <c r="FF508" s="695"/>
      <c r="FG508" s="695"/>
      <c r="FH508" s="695"/>
      <c r="FI508" s="695"/>
      <c r="FJ508" s="695"/>
      <c r="FK508" s="695"/>
      <c r="FL508" s="695"/>
      <c r="FM508" s="695"/>
      <c r="FN508" s="695"/>
      <c r="FO508" s="695"/>
      <c r="FP508" s="695"/>
      <c r="FQ508" s="695"/>
      <c r="FR508" s="695"/>
      <c r="FS508" s="695"/>
      <c r="FT508" s="695"/>
      <c r="FU508" s="695"/>
      <c r="FV508" s="695"/>
      <c r="FW508" s="695"/>
      <c r="FX508" s="695"/>
      <c r="FY508" s="695"/>
      <c r="FZ508" s="695"/>
      <c r="GA508" s="695"/>
      <c r="GB508" s="695"/>
      <c r="GC508" s="695"/>
      <c r="GD508" s="695"/>
      <c r="GE508" s="695"/>
      <c r="GF508" s="695"/>
      <c r="GG508" s="695"/>
      <c r="GH508" s="695"/>
      <c r="GI508" s="695"/>
      <c r="GJ508" s="695"/>
      <c r="GK508" s="695"/>
      <c r="GL508" s="695"/>
      <c r="GM508" s="695"/>
      <c r="GN508" s="695"/>
    </row>
    <row r="509" spans="1:196" s="35" customFormat="1" ht="14.4">
      <c r="A509" s="695"/>
      <c r="B509" s="695"/>
      <c r="C509" s="693"/>
      <c r="D509" s="693"/>
      <c r="E509" s="693"/>
      <c r="F509" s="699"/>
      <c r="G509" s="695"/>
      <c r="H509" s="695"/>
      <c r="I509" s="695"/>
      <c r="J509" s="695"/>
      <c r="S509" s="695"/>
      <c r="T509" s="695"/>
      <c r="U509" s="695"/>
      <c r="V509" s="695"/>
      <c r="W509" s="695"/>
      <c r="X509" s="695"/>
      <c r="Y509" s="695"/>
      <c r="Z509" s="695"/>
      <c r="AA509" s="695"/>
      <c r="AB509" s="695"/>
      <c r="AC509" s="695"/>
      <c r="AD509" s="695"/>
      <c r="AE509" s="695"/>
      <c r="AF509" s="695"/>
      <c r="AG509" s="695"/>
      <c r="AH509" s="695"/>
      <c r="AI509" s="695"/>
      <c r="AJ509" s="695"/>
      <c r="AK509" s="695"/>
      <c r="AL509" s="695"/>
      <c r="AM509" s="695"/>
      <c r="AN509" s="695"/>
      <c r="AO509" s="695"/>
      <c r="AP509" s="695"/>
      <c r="AQ509" s="695"/>
      <c r="AR509" s="695"/>
      <c r="AS509" s="695"/>
      <c r="AT509" s="695"/>
      <c r="AU509" s="695"/>
      <c r="AV509" s="695"/>
      <c r="AW509" s="695"/>
      <c r="AX509" s="695"/>
      <c r="AY509" s="695"/>
      <c r="AZ509" s="695"/>
      <c r="BA509" s="695"/>
      <c r="BB509" s="695"/>
      <c r="BC509" s="695"/>
      <c r="BD509" s="695"/>
      <c r="BE509" s="695"/>
      <c r="BF509" s="695"/>
      <c r="BG509" s="695"/>
      <c r="BH509" s="695"/>
      <c r="BI509" s="695"/>
      <c r="BJ509" s="695"/>
      <c r="BK509" s="695"/>
      <c r="BL509" s="695"/>
      <c r="BM509" s="695"/>
      <c r="BN509" s="695"/>
      <c r="BO509" s="695"/>
      <c r="BP509" s="695"/>
      <c r="BQ509" s="695"/>
      <c r="BR509" s="695"/>
      <c r="BS509" s="695"/>
      <c r="BT509" s="695"/>
      <c r="BU509" s="695"/>
      <c r="BV509" s="695"/>
      <c r="BW509" s="695"/>
      <c r="BX509" s="695"/>
      <c r="BY509" s="695"/>
      <c r="BZ509" s="695"/>
      <c r="CA509" s="695"/>
      <c r="CB509" s="695"/>
      <c r="CC509" s="695"/>
      <c r="CD509" s="695"/>
      <c r="CE509" s="695"/>
      <c r="CF509" s="695"/>
      <c r="CG509" s="695"/>
      <c r="CH509" s="695"/>
      <c r="CI509" s="695"/>
      <c r="CJ509" s="695"/>
      <c r="CK509" s="695"/>
      <c r="CL509" s="695"/>
      <c r="CM509" s="695"/>
      <c r="CN509" s="695"/>
      <c r="CO509" s="695"/>
      <c r="CP509" s="695"/>
      <c r="CQ509" s="695"/>
      <c r="CR509" s="695"/>
      <c r="CS509" s="695"/>
      <c r="CT509" s="695"/>
      <c r="CU509" s="695"/>
      <c r="CV509" s="695"/>
      <c r="CW509" s="695"/>
      <c r="CX509" s="695"/>
      <c r="CY509" s="695"/>
      <c r="CZ509" s="695"/>
      <c r="DA509" s="695"/>
      <c r="DB509" s="695"/>
      <c r="DC509" s="695"/>
      <c r="DD509" s="695"/>
      <c r="DE509" s="695"/>
      <c r="DF509" s="695"/>
      <c r="DG509" s="695"/>
      <c r="DH509" s="695"/>
      <c r="DI509" s="695"/>
      <c r="DJ509" s="695"/>
      <c r="DK509" s="695"/>
      <c r="DL509" s="695"/>
      <c r="DM509" s="695"/>
      <c r="DN509" s="695"/>
      <c r="DO509" s="695"/>
      <c r="DP509" s="695"/>
      <c r="DQ509" s="695"/>
      <c r="DR509" s="695"/>
      <c r="DS509" s="695"/>
      <c r="DT509" s="695"/>
      <c r="DU509" s="695"/>
      <c r="DV509" s="695"/>
      <c r="DW509" s="695"/>
      <c r="DX509" s="695"/>
      <c r="DY509" s="695"/>
      <c r="DZ509" s="695"/>
      <c r="EA509" s="695"/>
      <c r="EB509" s="695"/>
      <c r="EC509" s="695"/>
      <c r="ED509" s="695"/>
      <c r="EE509" s="695"/>
      <c r="EF509" s="695"/>
      <c r="EG509" s="695"/>
      <c r="EH509" s="695"/>
      <c r="EI509" s="695"/>
      <c r="EJ509" s="695"/>
      <c r="EK509" s="695"/>
      <c r="EL509" s="695"/>
      <c r="EM509" s="695"/>
      <c r="EN509" s="695"/>
      <c r="EO509" s="695"/>
      <c r="EP509" s="695"/>
      <c r="EQ509" s="695"/>
      <c r="ER509" s="695"/>
      <c r="ES509" s="695"/>
      <c r="ET509" s="695"/>
      <c r="EU509" s="695"/>
      <c r="EV509" s="695"/>
      <c r="EW509" s="695"/>
      <c r="EX509" s="695"/>
      <c r="EY509" s="695"/>
      <c r="EZ509" s="695"/>
      <c r="FA509" s="695"/>
      <c r="FB509" s="695"/>
      <c r="FC509" s="695"/>
      <c r="FD509" s="695"/>
      <c r="FE509" s="695"/>
      <c r="FF509" s="695"/>
      <c r="FG509" s="695"/>
      <c r="FH509" s="695"/>
      <c r="FI509" s="695"/>
      <c r="FJ509" s="695"/>
      <c r="FK509" s="695"/>
      <c r="FL509" s="695"/>
      <c r="FM509" s="695"/>
      <c r="FN509" s="695"/>
      <c r="FO509" s="695"/>
      <c r="FP509" s="695"/>
      <c r="FQ509" s="695"/>
      <c r="FR509" s="695"/>
      <c r="FS509" s="695"/>
      <c r="FT509" s="695"/>
      <c r="FU509" s="695"/>
      <c r="FV509" s="695"/>
      <c r="FW509" s="695"/>
      <c r="FX509" s="695"/>
      <c r="FY509" s="695"/>
      <c r="FZ509" s="695"/>
      <c r="GA509" s="695"/>
      <c r="GB509" s="695"/>
      <c r="GC509" s="695"/>
      <c r="GD509" s="695"/>
      <c r="GE509" s="695"/>
      <c r="GF509" s="695"/>
      <c r="GG509" s="695"/>
      <c r="GH509" s="695"/>
      <c r="GI509" s="695"/>
      <c r="GJ509" s="695"/>
      <c r="GK509" s="695"/>
      <c r="GL509" s="695"/>
      <c r="GM509" s="695"/>
      <c r="GN509" s="695"/>
    </row>
    <row r="510" spans="1:196" s="35" customFormat="1" ht="14.4">
      <c r="A510" s="695"/>
      <c r="B510" s="695"/>
      <c r="C510" s="693"/>
      <c r="D510" s="693"/>
      <c r="E510" s="693"/>
      <c r="F510" s="699"/>
      <c r="G510" s="695"/>
      <c r="H510" s="695"/>
      <c r="I510" s="695"/>
      <c r="J510" s="695"/>
      <c r="S510" s="695"/>
      <c r="T510" s="695"/>
      <c r="U510" s="695"/>
      <c r="V510" s="695"/>
      <c r="W510" s="695"/>
      <c r="X510" s="695"/>
      <c r="Y510" s="695"/>
      <c r="Z510" s="695"/>
      <c r="AA510" s="695"/>
      <c r="AB510" s="695"/>
      <c r="AC510" s="695"/>
      <c r="AD510" s="695"/>
      <c r="AE510" s="695"/>
      <c r="AF510" s="695"/>
      <c r="AG510" s="695"/>
      <c r="AH510" s="695"/>
      <c r="AI510" s="695"/>
      <c r="AJ510" s="695"/>
      <c r="AK510" s="695"/>
      <c r="AL510" s="695"/>
      <c r="AM510" s="695"/>
      <c r="AN510" s="695"/>
      <c r="AO510" s="695"/>
      <c r="AP510" s="695"/>
      <c r="AQ510" s="695"/>
      <c r="AR510" s="695"/>
      <c r="AS510" s="695"/>
      <c r="AT510" s="695"/>
      <c r="AU510" s="695"/>
      <c r="AV510" s="695"/>
      <c r="AW510" s="695"/>
      <c r="AX510" s="695"/>
      <c r="AY510" s="695"/>
      <c r="AZ510" s="695"/>
      <c r="BA510" s="695"/>
      <c r="BB510" s="695"/>
      <c r="BC510" s="695"/>
      <c r="BD510" s="695"/>
      <c r="BE510" s="695"/>
      <c r="BF510" s="695"/>
      <c r="BG510" s="695"/>
      <c r="BH510" s="695"/>
      <c r="BI510" s="695"/>
      <c r="BJ510" s="695"/>
      <c r="BK510" s="695"/>
      <c r="BL510" s="695"/>
      <c r="BM510" s="695"/>
      <c r="BN510" s="695"/>
      <c r="BO510" s="695"/>
      <c r="BP510" s="695"/>
      <c r="BQ510" s="695"/>
      <c r="BR510" s="695"/>
      <c r="BS510" s="695"/>
      <c r="BT510" s="695"/>
      <c r="BU510" s="695"/>
      <c r="BV510" s="695"/>
      <c r="BW510" s="695"/>
      <c r="BX510" s="695"/>
      <c r="BY510" s="695"/>
      <c r="BZ510" s="695"/>
      <c r="CA510" s="695"/>
      <c r="CB510" s="695"/>
      <c r="CC510" s="695"/>
      <c r="CD510" s="695"/>
      <c r="CE510" s="695"/>
      <c r="CF510" s="695"/>
      <c r="CG510" s="695"/>
      <c r="CH510" s="695"/>
      <c r="CI510" s="695"/>
      <c r="CJ510" s="695"/>
      <c r="CK510" s="695"/>
      <c r="CL510" s="695"/>
      <c r="CM510" s="695"/>
      <c r="CN510" s="695"/>
      <c r="CO510" s="695"/>
      <c r="CP510" s="695"/>
      <c r="CQ510" s="695"/>
      <c r="CR510" s="695"/>
      <c r="CS510" s="695"/>
      <c r="CT510" s="695"/>
      <c r="CU510" s="695"/>
      <c r="CV510" s="695"/>
      <c r="CW510" s="695"/>
      <c r="CX510" s="695"/>
      <c r="CY510" s="695"/>
      <c r="CZ510" s="695"/>
      <c r="DA510" s="695"/>
      <c r="DB510" s="695"/>
      <c r="DC510" s="695"/>
      <c r="DD510" s="695"/>
      <c r="DE510" s="695"/>
      <c r="DF510" s="695"/>
      <c r="DG510" s="695"/>
      <c r="DH510" s="695"/>
      <c r="DI510" s="695"/>
      <c r="DJ510" s="695"/>
      <c r="DK510" s="695"/>
      <c r="DL510" s="695"/>
      <c r="DM510" s="695"/>
      <c r="DN510" s="695"/>
      <c r="DO510" s="695"/>
      <c r="DP510" s="695"/>
      <c r="DQ510" s="695"/>
      <c r="DR510" s="695"/>
      <c r="DS510" s="695"/>
      <c r="DT510" s="695"/>
      <c r="DU510" s="695"/>
      <c r="DV510" s="695"/>
      <c r="DW510" s="695"/>
      <c r="DX510" s="695"/>
      <c r="DY510" s="695"/>
      <c r="DZ510" s="695"/>
      <c r="EA510" s="695"/>
      <c r="EB510" s="695"/>
      <c r="EC510" s="695"/>
      <c r="ED510" s="695"/>
      <c r="EE510" s="695"/>
      <c r="EF510" s="695"/>
      <c r="EG510" s="695"/>
      <c r="EH510" s="695"/>
      <c r="EI510" s="695"/>
      <c r="EJ510" s="695"/>
      <c r="EK510" s="695"/>
      <c r="EL510" s="695"/>
      <c r="EM510" s="695"/>
      <c r="EN510" s="695"/>
      <c r="EO510" s="695"/>
      <c r="EP510" s="695"/>
      <c r="EQ510" s="695"/>
      <c r="ER510" s="695"/>
      <c r="ES510" s="695"/>
      <c r="ET510" s="695"/>
      <c r="EU510" s="695"/>
      <c r="EV510" s="695"/>
      <c r="EW510" s="695"/>
      <c r="EX510" s="695"/>
      <c r="EY510" s="695"/>
      <c r="EZ510" s="695"/>
      <c r="FA510" s="695"/>
      <c r="FB510" s="695"/>
      <c r="FC510" s="695"/>
      <c r="FD510" s="695"/>
      <c r="FE510" s="695"/>
      <c r="FF510" s="695"/>
      <c r="FG510" s="695"/>
      <c r="FH510" s="695"/>
      <c r="FI510" s="695"/>
      <c r="FJ510" s="695"/>
      <c r="FK510" s="695"/>
      <c r="FL510" s="695"/>
      <c r="FM510" s="695"/>
      <c r="FN510" s="695"/>
      <c r="FO510" s="695"/>
      <c r="FP510" s="695"/>
      <c r="FQ510" s="695"/>
      <c r="FR510" s="695"/>
      <c r="FS510" s="695"/>
      <c r="FT510" s="695"/>
      <c r="FU510" s="695"/>
      <c r="FV510" s="695"/>
      <c r="FW510" s="695"/>
      <c r="FX510" s="695"/>
      <c r="FY510" s="695"/>
      <c r="FZ510" s="695"/>
      <c r="GA510" s="695"/>
      <c r="GB510" s="695"/>
      <c r="GC510" s="695"/>
      <c r="GD510" s="695"/>
      <c r="GE510" s="695"/>
      <c r="GF510" s="695"/>
      <c r="GG510" s="695"/>
      <c r="GH510" s="695"/>
      <c r="GI510" s="695"/>
      <c r="GJ510" s="695"/>
      <c r="GK510" s="695"/>
      <c r="GL510" s="695"/>
      <c r="GM510" s="695"/>
      <c r="GN510" s="695"/>
    </row>
    <row r="511" spans="1:196" s="35" customFormat="1" ht="14.4">
      <c r="A511" s="695"/>
      <c r="B511" s="695"/>
      <c r="C511" s="693"/>
      <c r="D511" s="693"/>
      <c r="E511" s="693"/>
      <c r="F511" s="699"/>
      <c r="G511" s="695"/>
      <c r="H511" s="695"/>
      <c r="I511" s="695"/>
      <c r="J511" s="695"/>
      <c r="S511" s="695"/>
      <c r="T511" s="695"/>
      <c r="U511" s="695"/>
      <c r="V511" s="695"/>
      <c r="W511" s="695"/>
      <c r="X511" s="695"/>
      <c r="Y511" s="695"/>
      <c r="Z511" s="695"/>
      <c r="AA511" s="695"/>
      <c r="AB511" s="695"/>
      <c r="AC511" s="695"/>
      <c r="AD511" s="695"/>
      <c r="AE511" s="695"/>
      <c r="AF511" s="695"/>
      <c r="AG511" s="695"/>
      <c r="AH511" s="695"/>
      <c r="AI511" s="695"/>
      <c r="AJ511" s="695"/>
      <c r="AK511" s="695"/>
      <c r="AL511" s="695"/>
      <c r="AM511" s="695"/>
      <c r="AN511" s="695"/>
      <c r="AO511" s="695"/>
      <c r="AP511" s="695"/>
      <c r="AQ511" s="695"/>
      <c r="AR511" s="695"/>
      <c r="AS511" s="695"/>
      <c r="AT511" s="695"/>
      <c r="AU511" s="695"/>
      <c r="AV511" s="695"/>
      <c r="AW511" s="695"/>
      <c r="AX511" s="695"/>
      <c r="AY511" s="695"/>
      <c r="AZ511" s="695"/>
      <c r="BA511" s="695"/>
      <c r="BB511" s="695"/>
      <c r="BC511" s="695"/>
      <c r="BD511" s="695"/>
      <c r="BE511" s="695"/>
      <c r="BF511" s="695"/>
      <c r="BG511" s="695"/>
      <c r="BH511" s="695"/>
      <c r="BI511" s="695"/>
      <c r="BJ511" s="695"/>
      <c r="BK511" s="695"/>
      <c r="BL511" s="695"/>
      <c r="BM511" s="695"/>
      <c r="BN511" s="695"/>
      <c r="BO511" s="695"/>
      <c r="BP511" s="695"/>
      <c r="BQ511" s="695"/>
      <c r="BR511" s="695"/>
      <c r="BS511" s="695"/>
      <c r="BT511" s="695"/>
      <c r="BU511" s="695"/>
      <c r="BV511" s="695"/>
      <c r="BW511" s="695"/>
      <c r="BX511" s="695"/>
      <c r="BY511" s="695"/>
      <c r="BZ511" s="695"/>
      <c r="CA511" s="695"/>
      <c r="CB511" s="695"/>
      <c r="CC511" s="695"/>
      <c r="CD511" s="695"/>
      <c r="CE511" s="695"/>
      <c r="CF511" s="695"/>
      <c r="CG511" s="695"/>
      <c r="CH511" s="695"/>
      <c r="CI511" s="695"/>
      <c r="CJ511" s="695"/>
      <c r="CK511" s="695"/>
      <c r="CL511" s="695"/>
      <c r="CM511" s="695"/>
      <c r="CN511" s="695"/>
      <c r="CO511" s="695"/>
      <c r="CP511" s="695"/>
      <c r="CQ511" s="695"/>
      <c r="CR511" s="695"/>
      <c r="CS511" s="695"/>
      <c r="CT511" s="695"/>
      <c r="CU511" s="695"/>
      <c r="CV511" s="695"/>
      <c r="CW511" s="695"/>
      <c r="CX511" s="695"/>
      <c r="CY511" s="695"/>
      <c r="CZ511" s="695"/>
      <c r="DA511" s="695"/>
      <c r="DB511" s="695"/>
      <c r="DC511" s="695"/>
      <c r="DD511" s="695"/>
      <c r="DE511" s="695"/>
      <c r="DF511" s="695"/>
      <c r="DG511" s="695"/>
      <c r="DH511" s="695"/>
      <c r="DI511" s="695"/>
      <c r="DJ511" s="695"/>
      <c r="DK511" s="695"/>
      <c r="DL511" s="695"/>
      <c r="DM511" s="695"/>
      <c r="DN511" s="695"/>
      <c r="DO511" s="695"/>
      <c r="DP511" s="695"/>
      <c r="DQ511" s="695"/>
      <c r="DR511" s="695"/>
      <c r="DS511" s="695"/>
      <c r="DT511" s="695"/>
      <c r="DU511" s="695"/>
      <c r="DV511" s="695"/>
      <c r="DW511" s="695"/>
      <c r="DX511" s="695"/>
      <c r="DY511" s="695"/>
      <c r="DZ511" s="695"/>
      <c r="EA511" s="695"/>
      <c r="EB511" s="695"/>
      <c r="EC511" s="695"/>
      <c r="ED511" s="695"/>
      <c r="EE511" s="695"/>
      <c r="EF511" s="695"/>
      <c r="EG511" s="695"/>
      <c r="EH511" s="695"/>
      <c r="EI511" s="695"/>
      <c r="EJ511" s="695"/>
      <c r="EK511" s="695"/>
      <c r="EL511" s="695"/>
      <c r="EM511" s="695"/>
      <c r="EN511" s="695"/>
      <c r="EO511" s="695"/>
      <c r="EP511" s="695"/>
      <c r="EQ511" s="695"/>
      <c r="ER511" s="695"/>
      <c r="ES511" s="695"/>
      <c r="ET511" s="695"/>
      <c r="EU511" s="695"/>
      <c r="EV511" s="695"/>
      <c r="EW511" s="695"/>
      <c r="EX511" s="695"/>
      <c r="EY511" s="695"/>
      <c r="EZ511" s="695"/>
      <c r="FA511" s="695"/>
      <c r="FB511" s="695"/>
      <c r="FC511" s="695"/>
      <c r="FD511" s="695"/>
      <c r="FE511" s="695"/>
      <c r="FF511" s="695"/>
      <c r="FG511" s="695"/>
      <c r="FH511" s="695"/>
      <c r="FI511" s="695"/>
      <c r="FJ511" s="695"/>
      <c r="FK511" s="695"/>
      <c r="FL511" s="695"/>
      <c r="FM511" s="695"/>
      <c r="FN511" s="695"/>
      <c r="FO511" s="695"/>
      <c r="FP511" s="695"/>
      <c r="FQ511" s="695"/>
      <c r="FR511" s="695"/>
      <c r="FS511" s="695"/>
      <c r="FT511" s="695"/>
      <c r="FU511" s="695"/>
      <c r="FV511" s="695"/>
      <c r="FW511" s="695"/>
      <c r="FX511" s="695"/>
      <c r="FY511" s="695"/>
      <c r="FZ511" s="695"/>
      <c r="GA511" s="695"/>
      <c r="GB511" s="695"/>
      <c r="GC511" s="695"/>
      <c r="GD511" s="695"/>
      <c r="GE511" s="695"/>
      <c r="GF511" s="695"/>
      <c r="GG511" s="695"/>
      <c r="GH511" s="695"/>
      <c r="GI511" s="695"/>
      <c r="GJ511" s="695"/>
      <c r="GK511" s="695"/>
      <c r="GL511" s="695"/>
      <c r="GM511" s="695"/>
      <c r="GN511" s="695"/>
    </row>
    <row r="512" spans="1:196" s="35" customFormat="1" ht="14.4">
      <c r="A512" s="695"/>
      <c r="B512" s="695"/>
      <c r="C512" s="693"/>
      <c r="D512" s="693"/>
      <c r="E512" s="693"/>
      <c r="F512" s="699"/>
      <c r="G512" s="695"/>
      <c r="H512" s="695"/>
      <c r="I512" s="695"/>
      <c r="J512" s="695"/>
      <c r="S512" s="695"/>
      <c r="T512" s="695"/>
      <c r="U512" s="695"/>
      <c r="V512" s="695"/>
      <c r="W512" s="695"/>
      <c r="X512" s="695"/>
      <c r="Y512" s="695"/>
      <c r="Z512" s="695"/>
      <c r="AA512" s="695"/>
      <c r="AB512" s="695"/>
      <c r="AC512" s="695"/>
      <c r="AD512" s="695"/>
      <c r="AE512" s="695"/>
      <c r="AF512" s="695"/>
      <c r="AG512" s="695"/>
      <c r="AH512" s="695"/>
      <c r="AI512" s="695"/>
      <c r="AJ512" s="695"/>
      <c r="AK512" s="695"/>
      <c r="AL512" s="695"/>
      <c r="AM512" s="695"/>
      <c r="AN512" s="695"/>
      <c r="AO512" s="695"/>
      <c r="AP512" s="695"/>
      <c r="AQ512" s="695"/>
      <c r="AR512" s="695"/>
      <c r="AS512" s="695"/>
      <c r="AT512" s="695"/>
      <c r="AU512" s="695"/>
      <c r="AV512" s="695"/>
      <c r="AW512" s="695"/>
      <c r="AX512" s="695"/>
      <c r="AY512" s="695"/>
      <c r="AZ512" s="695"/>
      <c r="BA512" s="695"/>
      <c r="BB512" s="695"/>
      <c r="BC512" s="695"/>
      <c r="BD512" s="695"/>
      <c r="BE512" s="695"/>
      <c r="BF512" s="695"/>
      <c r="BG512" s="695"/>
      <c r="BH512" s="695"/>
      <c r="BI512" s="695"/>
      <c r="BJ512" s="695"/>
      <c r="BK512" s="695"/>
      <c r="BL512" s="695"/>
      <c r="BM512" s="695"/>
      <c r="BN512" s="695"/>
      <c r="BO512" s="695"/>
      <c r="BP512" s="695"/>
      <c r="BQ512" s="695"/>
      <c r="BR512" s="695"/>
      <c r="BS512" s="695"/>
      <c r="BT512" s="695"/>
      <c r="BU512" s="695"/>
      <c r="BV512" s="695"/>
      <c r="BW512" s="695"/>
      <c r="BX512" s="695"/>
      <c r="BY512" s="695"/>
      <c r="BZ512" s="695"/>
      <c r="CA512" s="695"/>
      <c r="CB512" s="695"/>
      <c r="CC512" s="695"/>
      <c r="CD512" s="695"/>
      <c r="CE512" s="695"/>
      <c r="CF512" s="695"/>
      <c r="CG512" s="695"/>
      <c r="CH512" s="695"/>
      <c r="CI512" s="695"/>
      <c r="CJ512" s="695"/>
      <c r="CK512" s="695"/>
      <c r="CL512" s="695"/>
      <c r="CM512" s="695"/>
      <c r="CN512" s="695"/>
      <c r="CO512" s="695"/>
      <c r="CP512" s="695"/>
      <c r="CQ512" s="695"/>
      <c r="CR512" s="695"/>
      <c r="CS512" s="695"/>
      <c r="CT512" s="695"/>
      <c r="CU512" s="695"/>
      <c r="CV512" s="695"/>
      <c r="CW512" s="695"/>
      <c r="CX512" s="695"/>
      <c r="CY512" s="695"/>
      <c r="CZ512" s="695"/>
      <c r="DA512" s="695"/>
      <c r="DB512" s="695"/>
      <c r="DC512" s="695"/>
      <c r="DD512" s="695"/>
      <c r="DE512" s="695"/>
      <c r="DF512" s="695"/>
      <c r="DG512" s="695"/>
      <c r="DH512" s="695"/>
      <c r="DI512" s="695"/>
      <c r="DJ512" s="695"/>
      <c r="DK512" s="695"/>
      <c r="DL512" s="695"/>
      <c r="DM512" s="695"/>
      <c r="DN512" s="695"/>
      <c r="DO512" s="695"/>
      <c r="DP512" s="695"/>
      <c r="DQ512" s="695"/>
      <c r="DR512" s="695"/>
      <c r="DS512" s="695"/>
      <c r="DT512" s="695"/>
      <c r="DU512" s="695"/>
      <c r="DV512" s="695"/>
      <c r="DW512" s="695"/>
      <c r="DX512" s="695"/>
      <c r="DY512" s="695"/>
      <c r="DZ512" s="695"/>
      <c r="EA512" s="695"/>
      <c r="EB512" s="695"/>
      <c r="EC512" s="695"/>
      <c r="ED512" s="695"/>
      <c r="EE512" s="695"/>
      <c r="EF512" s="695"/>
      <c r="EG512" s="695"/>
      <c r="EH512" s="695"/>
      <c r="EI512" s="695"/>
      <c r="EJ512" s="695"/>
      <c r="EK512" s="695"/>
      <c r="EL512" s="695"/>
      <c r="EM512" s="695"/>
      <c r="EN512" s="695"/>
      <c r="EO512" s="695"/>
      <c r="EP512" s="695"/>
      <c r="EQ512" s="695"/>
      <c r="ER512" s="695"/>
      <c r="ES512" s="695"/>
      <c r="ET512" s="695"/>
      <c r="EU512" s="695"/>
      <c r="EV512" s="695"/>
      <c r="EW512" s="695"/>
      <c r="EX512" s="695"/>
      <c r="EY512" s="695"/>
      <c r="EZ512" s="695"/>
      <c r="FA512" s="695"/>
      <c r="FB512" s="695"/>
      <c r="FC512" s="695"/>
      <c r="FD512" s="695"/>
      <c r="FE512" s="695"/>
      <c r="FF512" s="695"/>
      <c r="FG512" s="695"/>
      <c r="FH512" s="695"/>
      <c r="FI512" s="695"/>
      <c r="FJ512" s="695"/>
      <c r="FK512" s="695"/>
      <c r="FL512" s="695"/>
      <c r="FM512" s="695"/>
      <c r="FN512" s="695"/>
      <c r="FO512" s="695"/>
      <c r="FP512" s="695"/>
      <c r="FQ512" s="695"/>
      <c r="FR512" s="695"/>
      <c r="FS512" s="695"/>
      <c r="FT512" s="695"/>
      <c r="FU512" s="695"/>
      <c r="FV512" s="695"/>
      <c r="FW512" s="695"/>
      <c r="FX512" s="695"/>
      <c r="FY512" s="695"/>
      <c r="FZ512" s="695"/>
      <c r="GA512" s="695"/>
      <c r="GB512" s="695"/>
      <c r="GC512" s="695"/>
      <c r="GD512" s="695"/>
      <c r="GE512" s="695"/>
      <c r="GF512" s="695"/>
      <c r="GG512" s="695"/>
      <c r="GH512" s="695"/>
      <c r="GI512" s="695"/>
      <c r="GJ512" s="695"/>
      <c r="GK512" s="695"/>
      <c r="GL512" s="695"/>
      <c r="GM512" s="695"/>
      <c r="GN512" s="695"/>
    </row>
    <row r="513" spans="1:196" s="35" customFormat="1" ht="14.4">
      <c r="A513" s="695"/>
      <c r="B513" s="695"/>
      <c r="C513" s="693"/>
      <c r="D513" s="693"/>
      <c r="E513" s="693"/>
      <c r="F513" s="699"/>
      <c r="G513" s="695"/>
      <c r="H513" s="695"/>
      <c r="I513" s="695"/>
      <c r="J513" s="695"/>
      <c r="S513" s="695"/>
      <c r="T513" s="695"/>
      <c r="U513" s="695"/>
      <c r="V513" s="695"/>
      <c r="W513" s="695"/>
      <c r="X513" s="695"/>
      <c r="Y513" s="695"/>
      <c r="Z513" s="695"/>
      <c r="AA513" s="695"/>
      <c r="AB513" s="695"/>
      <c r="AC513" s="695"/>
      <c r="AD513" s="695"/>
      <c r="AE513" s="695"/>
      <c r="AF513" s="695"/>
      <c r="AG513" s="695"/>
      <c r="AH513" s="695"/>
      <c r="AI513" s="695"/>
      <c r="AJ513" s="695"/>
      <c r="AK513" s="695"/>
      <c r="AL513" s="695"/>
      <c r="AM513" s="695"/>
      <c r="AN513" s="695"/>
      <c r="AO513" s="695"/>
      <c r="AP513" s="695"/>
      <c r="AQ513" s="695"/>
      <c r="AR513" s="695"/>
      <c r="AS513" s="695"/>
      <c r="AT513" s="695"/>
      <c r="AU513" s="695"/>
      <c r="AV513" s="695"/>
      <c r="AW513" s="695"/>
      <c r="AX513" s="695"/>
      <c r="AY513" s="695"/>
      <c r="AZ513" s="695"/>
      <c r="BA513" s="695"/>
      <c r="BB513" s="695"/>
      <c r="BC513" s="695"/>
      <c r="BD513" s="695"/>
      <c r="BE513" s="695"/>
      <c r="BF513" s="695"/>
      <c r="BG513" s="695"/>
      <c r="BH513" s="695"/>
      <c r="BI513" s="695"/>
      <c r="BJ513" s="695"/>
      <c r="BK513" s="695"/>
      <c r="BL513" s="695"/>
      <c r="BM513" s="695"/>
      <c r="BN513" s="695"/>
      <c r="BO513" s="695"/>
      <c r="BP513" s="695"/>
      <c r="BQ513" s="695"/>
      <c r="BR513" s="695"/>
      <c r="BS513" s="695"/>
      <c r="BT513" s="695"/>
      <c r="BU513" s="695"/>
      <c r="BV513" s="695"/>
      <c r="BW513" s="695"/>
      <c r="BX513" s="695"/>
      <c r="BY513" s="695"/>
      <c r="BZ513" s="695"/>
      <c r="CA513" s="695"/>
      <c r="CB513" s="695"/>
      <c r="CC513" s="695"/>
      <c r="CD513" s="695"/>
      <c r="CE513" s="695"/>
      <c r="CF513" s="695"/>
      <c r="CG513" s="695"/>
      <c r="CH513" s="695"/>
      <c r="CI513" s="695"/>
      <c r="CJ513" s="695"/>
      <c r="CK513" s="695"/>
      <c r="CL513" s="695"/>
      <c r="CM513" s="695"/>
      <c r="CN513" s="695"/>
      <c r="CO513" s="695"/>
      <c r="CP513" s="695"/>
      <c r="CQ513" s="695"/>
      <c r="CR513" s="695"/>
      <c r="CS513" s="695"/>
      <c r="CT513" s="695"/>
      <c r="CU513" s="695"/>
      <c r="CV513" s="695"/>
      <c r="CW513" s="695"/>
      <c r="CX513" s="695"/>
      <c r="CY513" s="695"/>
      <c r="CZ513" s="695"/>
      <c r="DA513" s="695"/>
      <c r="DB513" s="695"/>
      <c r="DC513" s="695"/>
      <c r="DD513" s="695"/>
      <c r="DE513" s="695"/>
      <c r="DF513" s="695"/>
      <c r="DG513" s="695"/>
      <c r="DH513" s="695"/>
      <c r="DI513" s="695"/>
      <c r="DJ513" s="695"/>
      <c r="DK513" s="695"/>
      <c r="DL513" s="695"/>
      <c r="DM513" s="695"/>
      <c r="DN513" s="695"/>
      <c r="DO513" s="695"/>
      <c r="DP513" s="695"/>
      <c r="DQ513" s="695"/>
      <c r="DR513" s="695"/>
      <c r="DS513" s="695"/>
      <c r="DT513" s="695"/>
      <c r="DU513" s="695"/>
      <c r="DV513" s="695"/>
      <c r="DW513" s="695"/>
      <c r="DX513" s="695"/>
      <c r="DY513" s="695"/>
      <c r="DZ513" s="695"/>
      <c r="EA513" s="695"/>
      <c r="EB513" s="695"/>
      <c r="EC513" s="695"/>
      <c r="ED513" s="695"/>
      <c r="EE513" s="695"/>
      <c r="EF513" s="695"/>
      <c r="EG513" s="695"/>
      <c r="EH513" s="695"/>
      <c r="EI513" s="695"/>
      <c r="EJ513" s="695"/>
      <c r="EK513" s="695"/>
      <c r="EL513" s="695"/>
      <c r="EM513" s="695"/>
      <c r="EN513" s="695"/>
      <c r="EO513" s="695"/>
      <c r="EP513" s="695"/>
      <c r="EQ513" s="695"/>
      <c r="ER513" s="695"/>
      <c r="ES513" s="695"/>
      <c r="ET513" s="695"/>
      <c r="EU513" s="695"/>
      <c r="EV513" s="695"/>
      <c r="EW513" s="695"/>
      <c r="EX513" s="695"/>
      <c r="EY513" s="695"/>
      <c r="EZ513" s="695"/>
      <c r="FA513" s="695"/>
      <c r="FB513" s="695"/>
      <c r="FC513" s="695"/>
      <c r="FD513" s="695"/>
      <c r="FE513" s="695"/>
      <c r="FF513" s="695"/>
      <c r="FG513" s="695"/>
      <c r="FH513" s="695"/>
      <c r="FI513" s="695"/>
      <c r="FJ513" s="695"/>
      <c r="FK513" s="695"/>
      <c r="FL513" s="695"/>
      <c r="FM513" s="695"/>
      <c r="FN513" s="695"/>
      <c r="FO513" s="695"/>
      <c r="FP513" s="695"/>
      <c r="FQ513" s="695"/>
      <c r="FR513" s="695"/>
      <c r="FS513" s="695"/>
      <c r="FT513" s="695"/>
      <c r="FU513" s="695"/>
      <c r="FV513" s="695"/>
      <c r="FW513" s="695"/>
      <c r="FX513" s="695"/>
      <c r="FY513" s="695"/>
      <c r="FZ513" s="695"/>
      <c r="GA513" s="695"/>
      <c r="GB513" s="695"/>
      <c r="GC513" s="695"/>
      <c r="GD513" s="695"/>
      <c r="GE513" s="695"/>
      <c r="GF513" s="695"/>
      <c r="GG513" s="695"/>
      <c r="GH513" s="695"/>
      <c r="GI513" s="695"/>
      <c r="GJ513" s="695"/>
      <c r="GK513" s="695"/>
      <c r="GL513" s="695"/>
      <c r="GM513" s="695"/>
      <c r="GN513" s="695"/>
    </row>
    <row r="514" spans="1:196" s="35" customFormat="1" ht="14.4">
      <c r="A514" s="695"/>
      <c r="B514" s="695"/>
      <c r="C514" s="693"/>
      <c r="D514" s="693"/>
      <c r="E514" s="693"/>
      <c r="F514" s="699"/>
      <c r="G514" s="695"/>
      <c r="H514" s="695"/>
      <c r="I514" s="695"/>
      <c r="J514" s="695"/>
      <c r="S514" s="695"/>
      <c r="T514" s="695"/>
      <c r="U514" s="695"/>
      <c r="V514" s="695"/>
      <c r="W514" s="695"/>
      <c r="X514" s="695"/>
      <c r="Y514" s="695"/>
      <c r="Z514" s="695"/>
      <c r="AA514" s="695"/>
      <c r="AB514" s="695"/>
      <c r="AC514" s="695"/>
      <c r="AD514" s="695"/>
      <c r="AE514" s="695"/>
      <c r="AF514" s="695"/>
      <c r="AG514" s="695"/>
      <c r="AH514" s="695"/>
      <c r="AI514" s="695"/>
      <c r="AJ514" s="695"/>
      <c r="AK514" s="695"/>
      <c r="AL514" s="695"/>
      <c r="AM514" s="695"/>
      <c r="AN514" s="695"/>
      <c r="AO514" s="695"/>
      <c r="AP514" s="695"/>
      <c r="AQ514" s="695"/>
      <c r="AR514" s="695"/>
      <c r="AS514" s="695"/>
      <c r="AT514" s="695"/>
      <c r="AU514" s="695"/>
      <c r="AV514" s="695"/>
      <c r="AW514" s="695"/>
      <c r="AX514" s="695"/>
      <c r="AY514" s="695"/>
      <c r="AZ514" s="695"/>
      <c r="BA514" s="695"/>
      <c r="BB514" s="695"/>
      <c r="BC514" s="695"/>
      <c r="BD514" s="695"/>
      <c r="BE514" s="695"/>
      <c r="BF514" s="695"/>
      <c r="BG514" s="695"/>
      <c r="BH514" s="695"/>
      <c r="BI514" s="695"/>
      <c r="BJ514" s="695"/>
      <c r="BK514" s="695"/>
      <c r="BL514" s="695"/>
      <c r="BM514" s="695"/>
      <c r="BN514" s="695"/>
      <c r="BO514" s="695"/>
      <c r="BP514" s="695"/>
      <c r="BQ514" s="695"/>
      <c r="BR514" s="695"/>
      <c r="BS514" s="695"/>
      <c r="BT514" s="695"/>
      <c r="BU514" s="695"/>
      <c r="BV514" s="695"/>
      <c r="BW514" s="695"/>
      <c r="BX514" s="695"/>
      <c r="BY514" s="695"/>
      <c r="BZ514" s="695"/>
      <c r="CA514" s="695"/>
      <c r="CB514" s="695"/>
      <c r="CC514" s="695"/>
      <c r="CD514" s="695"/>
      <c r="CE514" s="695"/>
      <c r="CF514" s="695"/>
      <c r="CG514" s="695"/>
      <c r="CH514" s="695"/>
      <c r="CI514" s="695"/>
      <c r="CJ514" s="695"/>
      <c r="CK514" s="695"/>
      <c r="CL514" s="695"/>
      <c r="CM514" s="695"/>
      <c r="CN514" s="695"/>
      <c r="CO514" s="695"/>
      <c r="CP514" s="695"/>
      <c r="CQ514" s="695"/>
      <c r="CR514" s="695"/>
      <c r="CS514" s="695"/>
      <c r="CT514" s="695"/>
      <c r="CU514" s="695"/>
      <c r="CV514" s="695"/>
      <c r="CW514" s="695"/>
      <c r="CX514" s="695"/>
      <c r="CY514" s="695"/>
      <c r="CZ514" s="695"/>
      <c r="DA514" s="695"/>
      <c r="DB514" s="695"/>
      <c r="DC514" s="695"/>
      <c r="DD514" s="695"/>
      <c r="DE514" s="695"/>
      <c r="DF514" s="695"/>
      <c r="DG514" s="695"/>
      <c r="DH514" s="695"/>
      <c r="DI514" s="695"/>
      <c r="DJ514" s="695"/>
      <c r="DK514" s="695"/>
      <c r="DL514" s="695"/>
      <c r="DM514" s="695"/>
      <c r="DN514" s="695"/>
      <c r="DO514" s="695"/>
      <c r="DP514" s="695"/>
      <c r="DQ514" s="695"/>
      <c r="DR514" s="695"/>
      <c r="DS514" s="695"/>
      <c r="DT514" s="695"/>
      <c r="DU514" s="695"/>
      <c r="DV514" s="695"/>
      <c r="DW514" s="695"/>
      <c r="DX514" s="695"/>
      <c r="DY514" s="695"/>
      <c r="DZ514" s="695"/>
      <c r="EA514" s="695"/>
      <c r="EB514" s="695"/>
      <c r="EC514" s="695"/>
      <c r="ED514" s="695"/>
      <c r="EE514" s="695"/>
      <c r="EF514" s="695"/>
      <c r="EG514" s="695"/>
      <c r="EH514" s="695"/>
      <c r="EI514" s="695"/>
      <c r="EJ514" s="695"/>
      <c r="EK514" s="695"/>
      <c r="EL514" s="695"/>
      <c r="EM514" s="695"/>
      <c r="EN514" s="695"/>
      <c r="EO514" s="695"/>
      <c r="EP514" s="695"/>
      <c r="EQ514" s="695"/>
      <c r="ER514" s="695"/>
      <c r="ES514" s="695"/>
      <c r="ET514" s="695"/>
      <c r="EU514" s="695"/>
      <c r="EV514" s="695"/>
      <c r="EW514" s="695"/>
      <c r="EX514" s="695"/>
      <c r="EY514" s="695"/>
      <c r="EZ514" s="695"/>
      <c r="FA514" s="695"/>
      <c r="FB514" s="695"/>
      <c r="FC514" s="695"/>
      <c r="FD514" s="695"/>
      <c r="FE514" s="695"/>
      <c r="FF514" s="695"/>
      <c r="FG514" s="695"/>
      <c r="FH514" s="695"/>
      <c r="FI514" s="695"/>
      <c r="FJ514" s="695"/>
      <c r="FK514" s="695"/>
      <c r="FL514" s="695"/>
      <c r="FM514" s="695"/>
      <c r="FN514" s="695"/>
      <c r="FO514" s="695"/>
      <c r="FP514" s="695"/>
      <c r="FQ514" s="695"/>
      <c r="FR514" s="695"/>
      <c r="FS514" s="695"/>
      <c r="FT514" s="695"/>
      <c r="FU514" s="695"/>
      <c r="FV514" s="695"/>
      <c r="FW514" s="695"/>
      <c r="FX514" s="695"/>
      <c r="FY514" s="695"/>
      <c r="FZ514" s="695"/>
      <c r="GA514" s="695"/>
      <c r="GB514" s="695"/>
      <c r="GC514" s="695"/>
      <c r="GD514" s="695"/>
      <c r="GE514" s="695"/>
      <c r="GF514" s="695"/>
      <c r="GG514" s="695"/>
      <c r="GH514" s="695"/>
      <c r="GI514" s="695"/>
      <c r="GJ514" s="695"/>
      <c r="GK514" s="695"/>
      <c r="GL514" s="695"/>
      <c r="GM514" s="695"/>
      <c r="GN514" s="695"/>
    </row>
    <row r="515" spans="1:196" s="35" customFormat="1" ht="14.4">
      <c r="A515" s="695"/>
      <c r="B515" s="695"/>
      <c r="C515" s="693"/>
      <c r="D515" s="693"/>
      <c r="E515" s="693"/>
      <c r="F515" s="699"/>
      <c r="G515" s="695"/>
      <c r="H515" s="695"/>
      <c r="I515" s="695"/>
      <c r="J515" s="695"/>
      <c r="S515" s="695"/>
      <c r="T515" s="695"/>
      <c r="U515" s="695"/>
      <c r="V515" s="695"/>
      <c r="W515" s="695"/>
      <c r="X515" s="695"/>
      <c r="Y515" s="695"/>
      <c r="Z515" s="695"/>
      <c r="AA515" s="695"/>
      <c r="AB515" s="695"/>
      <c r="AC515" s="695"/>
      <c r="AD515" s="695"/>
      <c r="AE515" s="695"/>
      <c r="AF515" s="695"/>
      <c r="AG515" s="695"/>
      <c r="AH515" s="695"/>
      <c r="AI515" s="695"/>
      <c r="AJ515" s="695"/>
      <c r="AK515" s="695"/>
      <c r="AL515" s="695"/>
      <c r="AM515" s="695"/>
      <c r="AN515" s="695"/>
      <c r="AO515" s="695"/>
      <c r="AP515" s="695"/>
      <c r="AQ515" s="695"/>
      <c r="AR515" s="695"/>
      <c r="AS515" s="695"/>
      <c r="AT515" s="695"/>
      <c r="AU515" s="695"/>
      <c r="AV515" s="695"/>
      <c r="AW515" s="695"/>
      <c r="AX515" s="695"/>
      <c r="AY515" s="695"/>
      <c r="AZ515" s="695"/>
      <c r="BA515" s="695"/>
      <c r="BB515" s="695"/>
      <c r="BC515" s="695"/>
      <c r="BD515" s="695"/>
      <c r="BE515" s="695"/>
      <c r="BF515" s="695"/>
      <c r="BG515" s="695"/>
      <c r="BH515" s="695"/>
      <c r="BI515" s="695"/>
      <c r="BJ515" s="695"/>
      <c r="BK515" s="695"/>
      <c r="BL515" s="695"/>
      <c r="BM515" s="695"/>
      <c r="BN515" s="695"/>
      <c r="BO515" s="695"/>
      <c r="BP515" s="695"/>
      <c r="BQ515" s="695"/>
      <c r="BR515" s="695"/>
      <c r="BS515" s="695"/>
      <c r="BT515" s="695"/>
      <c r="BU515" s="695"/>
      <c r="BV515" s="695"/>
      <c r="BW515" s="695"/>
      <c r="BX515" s="695"/>
      <c r="BY515" s="695"/>
      <c r="BZ515" s="695"/>
      <c r="CA515" s="695"/>
      <c r="CB515" s="695"/>
      <c r="CC515" s="695"/>
      <c r="CD515" s="695"/>
      <c r="CE515" s="695"/>
      <c r="CF515" s="695"/>
      <c r="CG515" s="695"/>
      <c r="CH515" s="695"/>
      <c r="CI515" s="695"/>
      <c r="CJ515" s="695"/>
      <c r="CK515" s="695"/>
      <c r="CL515" s="695"/>
      <c r="CM515" s="695"/>
      <c r="CN515" s="695"/>
      <c r="CO515" s="695"/>
      <c r="CP515" s="695"/>
      <c r="CQ515" s="695"/>
      <c r="CR515" s="695"/>
      <c r="CS515" s="695"/>
      <c r="CT515" s="695"/>
      <c r="CU515" s="695"/>
      <c r="CV515" s="695"/>
      <c r="CW515" s="695"/>
      <c r="CX515" s="695"/>
      <c r="CY515" s="695"/>
      <c r="CZ515" s="695"/>
      <c r="DA515" s="695"/>
      <c r="DB515" s="695"/>
      <c r="DC515" s="695"/>
      <c r="DD515" s="695"/>
      <c r="DE515" s="695"/>
      <c r="DF515" s="695"/>
      <c r="DG515" s="695"/>
      <c r="DH515" s="695"/>
      <c r="DI515" s="695"/>
      <c r="DJ515" s="695"/>
      <c r="DK515" s="695"/>
      <c r="DL515" s="695"/>
      <c r="DM515" s="695"/>
      <c r="DN515" s="695"/>
      <c r="DO515" s="695"/>
      <c r="DP515" s="695"/>
      <c r="DQ515" s="695"/>
      <c r="DR515" s="695"/>
      <c r="DS515" s="695"/>
      <c r="DT515" s="695"/>
      <c r="DU515" s="695"/>
      <c r="DV515" s="695"/>
      <c r="DW515" s="695"/>
      <c r="DX515" s="695"/>
      <c r="DY515" s="695"/>
      <c r="DZ515" s="695"/>
      <c r="EA515" s="695"/>
      <c r="EB515" s="695"/>
      <c r="EC515" s="695"/>
      <c r="ED515" s="695"/>
      <c r="EE515" s="695"/>
      <c r="EF515" s="695"/>
      <c r="EG515" s="695"/>
      <c r="EH515" s="695"/>
      <c r="EI515" s="695"/>
      <c r="EJ515" s="695"/>
      <c r="EK515" s="695"/>
      <c r="EL515" s="695"/>
      <c r="EM515" s="695"/>
      <c r="EN515" s="695"/>
      <c r="EO515" s="695"/>
      <c r="EP515" s="695"/>
      <c r="EQ515" s="695"/>
      <c r="ER515" s="695"/>
      <c r="ES515" s="695"/>
      <c r="ET515" s="695"/>
      <c r="EU515" s="695"/>
      <c r="EV515" s="695"/>
      <c r="EW515" s="695"/>
      <c r="EX515" s="695"/>
      <c r="EY515" s="695"/>
      <c r="EZ515" s="695"/>
      <c r="FA515" s="695"/>
      <c r="FB515" s="695"/>
      <c r="FC515" s="695"/>
      <c r="FD515" s="695"/>
      <c r="FE515" s="695"/>
      <c r="FF515" s="695"/>
      <c r="FG515" s="695"/>
      <c r="FH515" s="695"/>
      <c r="FI515" s="695"/>
      <c r="FJ515" s="695"/>
      <c r="FK515" s="695"/>
      <c r="FL515" s="695"/>
      <c r="FM515" s="695"/>
      <c r="FN515" s="695"/>
      <c r="FO515" s="695"/>
      <c r="FP515" s="695"/>
      <c r="FQ515" s="695"/>
      <c r="FR515" s="695"/>
      <c r="FS515" s="695"/>
      <c r="FT515" s="695"/>
      <c r="FU515" s="695"/>
      <c r="FV515" s="695"/>
      <c r="FW515" s="695"/>
      <c r="FX515" s="695"/>
      <c r="FY515" s="695"/>
      <c r="FZ515" s="695"/>
      <c r="GA515" s="695"/>
      <c r="GB515" s="695"/>
      <c r="GC515" s="695"/>
      <c r="GD515" s="695"/>
      <c r="GE515" s="695"/>
      <c r="GF515" s="695"/>
      <c r="GG515" s="695"/>
      <c r="GH515" s="695"/>
      <c r="GI515" s="695"/>
      <c r="GJ515" s="695"/>
      <c r="GK515" s="695"/>
      <c r="GL515" s="695"/>
      <c r="GM515" s="695"/>
      <c r="GN515" s="695"/>
    </row>
    <row r="516" spans="1:196" s="35" customFormat="1" ht="14.4">
      <c r="A516" s="695"/>
      <c r="B516" s="695"/>
      <c r="C516" s="693"/>
      <c r="D516" s="693"/>
      <c r="E516" s="693"/>
      <c r="F516" s="699"/>
      <c r="G516" s="695"/>
      <c r="H516" s="695"/>
      <c r="I516" s="695"/>
      <c r="J516" s="695"/>
      <c r="S516" s="695"/>
      <c r="T516" s="695"/>
      <c r="U516" s="695"/>
      <c r="V516" s="695"/>
      <c r="W516" s="695"/>
      <c r="X516" s="695"/>
      <c r="Y516" s="695"/>
      <c r="Z516" s="695"/>
      <c r="AA516" s="695"/>
      <c r="AB516" s="695"/>
      <c r="AC516" s="695"/>
      <c r="AD516" s="695"/>
      <c r="AE516" s="695"/>
      <c r="AF516" s="695"/>
      <c r="AG516" s="695"/>
      <c r="AH516" s="695"/>
      <c r="AI516" s="695"/>
      <c r="AJ516" s="695"/>
      <c r="AK516" s="695"/>
      <c r="AL516" s="695"/>
      <c r="AM516" s="695"/>
      <c r="AN516" s="695"/>
      <c r="AO516" s="695"/>
      <c r="AP516" s="695"/>
      <c r="AQ516" s="695"/>
      <c r="AR516" s="695"/>
      <c r="AS516" s="695"/>
      <c r="AT516" s="695"/>
      <c r="AU516" s="695"/>
      <c r="AV516" s="695"/>
      <c r="AW516" s="695"/>
      <c r="AX516" s="695"/>
      <c r="AY516" s="695"/>
      <c r="AZ516" s="695"/>
      <c r="BA516" s="695"/>
      <c r="BB516" s="695"/>
      <c r="BC516" s="695"/>
      <c r="BD516" s="695"/>
      <c r="BE516" s="695"/>
      <c r="BF516" s="695"/>
      <c r="BG516" s="695"/>
      <c r="BH516" s="695"/>
      <c r="BI516" s="695"/>
      <c r="BJ516" s="695"/>
      <c r="BK516" s="695"/>
      <c r="BL516" s="695"/>
      <c r="BM516" s="695"/>
      <c r="BN516" s="695"/>
      <c r="BO516" s="695"/>
      <c r="BP516" s="695"/>
      <c r="BQ516" s="695"/>
      <c r="BR516" s="695"/>
      <c r="BS516" s="695"/>
      <c r="BT516" s="695"/>
      <c r="BU516" s="695"/>
      <c r="BV516" s="695"/>
      <c r="BW516" s="695"/>
      <c r="BX516" s="695"/>
      <c r="BY516" s="695"/>
      <c r="BZ516" s="695"/>
      <c r="CA516" s="695"/>
      <c r="CB516" s="695"/>
      <c r="CC516" s="695"/>
      <c r="CD516" s="695"/>
      <c r="CE516" s="695"/>
      <c r="CF516" s="695"/>
      <c r="CG516" s="695"/>
      <c r="CH516" s="695"/>
      <c r="CI516" s="695"/>
      <c r="CJ516" s="695"/>
      <c r="CK516" s="695"/>
      <c r="CL516" s="695"/>
      <c r="CM516" s="695"/>
      <c r="CN516" s="695"/>
      <c r="CO516" s="695"/>
      <c r="CP516" s="695"/>
      <c r="CQ516" s="695"/>
      <c r="CR516" s="695"/>
      <c r="CS516" s="695"/>
      <c r="CT516" s="695"/>
      <c r="CU516" s="695"/>
      <c r="CV516" s="695"/>
      <c r="CW516" s="695"/>
      <c r="CX516" s="695"/>
      <c r="CY516" s="695"/>
      <c r="CZ516" s="695"/>
      <c r="DA516" s="695"/>
      <c r="DB516" s="695"/>
      <c r="DC516" s="695"/>
      <c r="DD516" s="695"/>
      <c r="DE516" s="695"/>
      <c r="DF516" s="695"/>
      <c r="DG516" s="695"/>
      <c r="DH516" s="695"/>
      <c r="DI516" s="695"/>
      <c r="DJ516" s="695"/>
      <c r="DK516" s="695"/>
      <c r="DL516" s="695"/>
      <c r="DM516" s="695"/>
      <c r="DN516" s="695"/>
      <c r="DO516" s="695"/>
      <c r="DP516" s="695"/>
      <c r="DQ516" s="695"/>
      <c r="DR516" s="695"/>
      <c r="DS516" s="695"/>
      <c r="DT516" s="695"/>
      <c r="DU516" s="695"/>
      <c r="DV516" s="695"/>
      <c r="DW516" s="695"/>
      <c r="DX516" s="695"/>
      <c r="DY516" s="695"/>
      <c r="DZ516" s="695"/>
      <c r="EA516" s="695"/>
      <c r="EB516" s="695"/>
      <c r="EC516" s="695"/>
      <c r="ED516" s="695"/>
      <c r="EE516" s="695"/>
      <c r="EF516" s="695"/>
      <c r="EG516" s="695"/>
      <c r="EH516" s="695"/>
      <c r="EI516" s="695"/>
      <c r="EJ516" s="695"/>
      <c r="EK516" s="695"/>
      <c r="EL516" s="695"/>
      <c r="EM516" s="695"/>
      <c r="EN516" s="695"/>
      <c r="EO516" s="695"/>
      <c r="EP516" s="695"/>
      <c r="EQ516" s="695"/>
      <c r="ER516" s="695"/>
      <c r="ES516" s="695"/>
      <c r="ET516" s="695"/>
      <c r="EU516" s="695"/>
      <c r="EV516" s="695"/>
      <c r="EW516" s="695"/>
      <c r="EX516" s="695"/>
      <c r="EY516" s="695"/>
      <c r="EZ516" s="695"/>
      <c r="FA516" s="695"/>
      <c r="FB516" s="695"/>
      <c r="FC516" s="695"/>
      <c r="FD516" s="695"/>
      <c r="FE516" s="695"/>
      <c r="FF516" s="695"/>
      <c r="FG516" s="695"/>
      <c r="FH516" s="695"/>
      <c r="FI516" s="695"/>
      <c r="FJ516" s="695"/>
      <c r="FK516" s="695"/>
      <c r="FL516" s="695"/>
      <c r="FM516" s="695"/>
      <c r="FN516" s="695"/>
      <c r="FO516" s="695"/>
      <c r="FP516" s="695"/>
      <c r="FQ516" s="695"/>
      <c r="FR516" s="695"/>
      <c r="FS516" s="695"/>
      <c r="FT516" s="695"/>
      <c r="FU516" s="695"/>
      <c r="FV516" s="695"/>
      <c r="FW516" s="695"/>
      <c r="FX516" s="695"/>
      <c r="FY516" s="695"/>
      <c r="FZ516" s="695"/>
      <c r="GA516" s="695"/>
      <c r="GB516" s="695"/>
      <c r="GC516" s="695"/>
      <c r="GD516" s="695"/>
      <c r="GE516" s="695"/>
      <c r="GF516" s="695"/>
      <c r="GG516" s="695"/>
      <c r="GH516" s="695"/>
      <c r="GI516" s="695"/>
      <c r="GJ516" s="695"/>
      <c r="GK516" s="695"/>
      <c r="GL516" s="695"/>
      <c r="GM516" s="695"/>
      <c r="GN516" s="695"/>
    </row>
    <row r="517" spans="1:196" s="35" customFormat="1" ht="14.4">
      <c r="A517" s="695"/>
      <c r="B517" s="695"/>
      <c r="C517" s="693"/>
      <c r="D517" s="693"/>
      <c r="E517" s="693"/>
      <c r="F517" s="699"/>
      <c r="G517" s="695"/>
      <c r="H517" s="695"/>
      <c r="I517" s="695"/>
      <c r="J517" s="695"/>
      <c r="S517" s="695"/>
      <c r="T517" s="695"/>
      <c r="U517" s="695"/>
      <c r="V517" s="695"/>
      <c r="W517" s="695"/>
      <c r="X517" s="695"/>
      <c r="Y517" s="695"/>
      <c r="Z517" s="695"/>
      <c r="AA517" s="695"/>
      <c r="AB517" s="695"/>
      <c r="AC517" s="695"/>
      <c r="AD517" s="695"/>
      <c r="AE517" s="695"/>
      <c r="AF517" s="695"/>
      <c r="AG517" s="695"/>
      <c r="AH517" s="695"/>
      <c r="AI517" s="695"/>
      <c r="AJ517" s="695"/>
      <c r="AK517" s="695"/>
      <c r="AL517" s="695"/>
      <c r="AM517" s="695"/>
      <c r="AN517" s="695"/>
      <c r="AO517" s="695"/>
      <c r="AP517" s="695"/>
      <c r="AQ517" s="695"/>
      <c r="AR517" s="695"/>
      <c r="AS517" s="695"/>
      <c r="AT517" s="695"/>
      <c r="AU517" s="695"/>
      <c r="AV517" s="695"/>
      <c r="AW517" s="695"/>
      <c r="AX517" s="695"/>
      <c r="AY517" s="695"/>
      <c r="AZ517" s="695"/>
      <c r="BA517" s="695"/>
      <c r="BB517" s="695"/>
      <c r="BC517" s="695"/>
      <c r="BD517" s="695"/>
      <c r="BE517" s="695"/>
      <c r="BF517" s="695"/>
      <c r="BG517" s="695"/>
      <c r="BH517" s="695"/>
      <c r="BI517" s="695"/>
      <c r="BJ517" s="695"/>
      <c r="BK517" s="695"/>
      <c r="BL517" s="695"/>
      <c r="BM517" s="695"/>
      <c r="BN517" s="695"/>
      <c r="BO517" s="695"/>
      <c r="BP517" s="695"/>
      <c r="BQ517" s="695"/>
      <c r="BR517" s="695"/>
      <c r="BS517" s="695"/>
      <c r="BT517" s="695"/>
      <c r="BU517" s="695"/>
      <c r="BV517" s="695"/>
      <c r="BW517" s="695"/>
      <c r="BX517" s="695"/>
      <c r="BY517" s="695"/>
      <c r="BZ517" s="695"/>
      <c r="CA517" s="695"/>
      <c r="CB517" s="695"/>
      <c r="CC517" s="695"/>
      <c r="CD517" s="695"/>
      <c r="CE517" s="695"/>
      <c r="CF517" s="695"/>
      <c r="CG517" s="695"/>
      <c r="CH517" s="695"/>
      <c r="CI517" s="695"/>
      <c r="CJ517" s="695"/>
      <c r="CK517" s="695"/>
      <c r="CL517" s="695"/>
      <c r="CM517" s="695"/>
      <c r="CN517" s="695"/>
      <c r="CO517" s="695"/>
      <c r="CP517" s="695"/>
      <c r="CQ517" s="695"/>
      <c r="CR517" s="695"/>
      <c r="CS517" s="695"/>
      <c r="CT517" s="695"/>
      <c r="CU517" s="695"/>
      <c r="CV517" s="695"/>
      <c r="CW517" s="695"/>
      <c r="CX517" s="695"/>
      <c r="CY517" s="695"/>
      <c r="CZ517" s="695"/>
      <c r="DA517" s="695"/>
      <c r="DB517" s="695"/>
      <c r="DC517" s="695"/>
      <c r="DD517" s="695"/>
      <c r="DE517" s="695"/>
      <c r="DF517" s="695"/>
      <c r="DG517" s="695"/>
      <c r="DH517" s="695"/>
      <c r="DI517" s="695"/>
      <c r="DJ517" s="695"/>
      <c r="DK517" s="695"/>
      <c r="DL517" s="695"/>
      <c r="DM517" s="695"/>
      <c r="DN517" s="695"/>
      <c r="DO517" s="695"/>
      <c r="DP517" s="695"/>
      <c r="DQ517" s="695"/>
      <c r="DR517" s="695"/>
      <c r="DS517" s="695"/>
      <c r="DT517" s="695"/>
      <c r="DU517" s="695"/>
      <c r="DV517" s="695"/>
      <c r="DW517" s="695"/>
      <c r="DX517" s="695"/>
      <c r="DY517" s="695"/>
      <c r="DZ517" s="695"/>
      <c r="EA517" s="695"/>
      <c r="EB517" s="695"/>
      <c r="EC517" s="695"/>
      <c r="ED517" s="695"/>
      <c r="EE517" s="695"/>
      <c r="EF517" s="695"/>
      <c r="EG517" s="695"/>
      <c r="EH517" s="695"/>
      <c r="EI517" s="695"/>
      <c r="EJ517" s="695"/>
      <c r="EK517" s="695"/>
      <c r="EL517" s="695"/>
      <c r="EM517" s="695"/>
      <c r="EN517" s="695"/>
      <c r="EO517" s="695"/>
      <c r="EP517" s="695"/>
      <c r="EQ517" s="695"/>
      <c r="ER517" s="695"/>
      <c r="ES517" s="695"/>
      <c r="ET517" s="695"/>
      <c r="EU517" s="695"/>
      <c r="EV517" s="695"/>
      <c r="EW517" s="695"/>
      <c r="EX517" s="695"/>
      <c r="EY517" s="695"/>
      <c r="EZ517" s="695"/>
      <c r="FA517" s="695"/>
      <c r="FB517" s="695"/>
      <c r="FC517" s="695"/>
      <c r="FD517" s="695"/>
      <c r="FE517" s="695"/>
      <c r="FF517" s="695"/>
      <c r="FG517" s="695"/>
      <c r="FH517" s="695"/>
      <c r="FI517" s="695"/>
      <c r="FJ517" s="695"/>
      <c r="FK517" s="695"/>
      <c r="FL517" s="695"/>
      <c r="FM517" s="695"/>
      <c r="FN517" s="695"/>
      <c r="FO517" s="695"/>
      <c r="FP517" s="695"/>
      <c r="FQ517" s="695"/>
      <c r="FR517" s="695"/>
      <c r="FS517" s="695"/>
      <c r="FT517" s="695"/>
      <c r="FU517" s="695"/>
      <c r="FV517" s="695"/>
      <c r="FW517" s="695"/>
      <c r="FX517" s="695"/>
      <c r="FY517" s="695"/>
      <c r="FZ517" s="695"/>
      <c r="GA517" s="695"/>
      <c r="GB517" s="695"/>
      <c r="GC517" s="695"/>
      <c r="GD517" s="695"/>
      <c r="GE517" s="695"/>
      <c r="GF517" s="695"/>
      <c r="GG517" s="695"/>
      <c r="GH517" s="695"/>
      <c r="GI517" s="695"/>
      <c r="GJ517" s="695"/>
      <c r="GK517" s="695"/>
      <c r="GL517" s="695"/>
      <c r="GM517" s="695"/>
      <c r="GN517" s="695"/>
    </row>
    <row r="518" spans="1:196" s="35" customFormat="1" ht="14.4">
      <c r="A518" s="695"/>
      <c r="B518" s="695"/>
      <c r="C518" s="693"/>
      <c r="D518" s="693"/>
      <c r="E518" s="693"/>
      <c r="F518" s="699"/>
      <c r="G518" s="695"/>
      <c r="H518" s="695"/>
      <c r="I518" s="695"/>
      <c r="J518" s="695"/>
      <c r="S518" s="695"/>
      <c r="T518" s="695"/>
      <c r="U518" s="695"/>
      <c r="V518" s="695"/>
      <c r="W518" s="695"/>
      <c r="X518" s="695"/>
      <c r="Y518" s="695"/>
      <c r="Z518" s="695"/>
      <c r="AA518" s="695"/>
      <c r="AB518" s="695"/>
      <c r="AC518" s="695"/>
      <c r="AD518" s="695"/>
      <c r="AE518" s="695"/>
      <c r="AF518" s="695"/>
      <c r="AG518" s="695"/>
      <c r="AH518" s="695"/>
      <c r="AI518" s="695"/>
      <c r="AJ518" s="695"/>
      <c r="AK518" s="695"/>
      <c r="AL518" s="695"/>
      <c r="AM518" s="695"/>
      <c r="AN518" s="695"/>
      <c r="AO518" s="695"/>
      <c r="AP518" s="695"/>
      <c r="AQ518" s="695"/>
      <c r="AR518" s="695"/>
      <c r="AS518" s="695"/>
      <c r="AT518" s="695"/>
      <c r="AU518" s="695"/>
      <c r="AV518" s="695"/>
      <c r="AW518" s="695"/>
      <c r="AX518" s="695"/>
      <c r="AY518" s="695"/>
      <c r="AZ518" s="695"/>
      <c r="BA518" s="695"/>
      <c r="BB518" s="695"/>
      <c r="BC518" s="695"/>
      <c r="BD518" s="695"/>
      <c r="BE518" s="695"/>
      <c r="BF518" s="695"/>
      <c r="BG518" s="695"/>
      <c r="BH518" s="695"/>
      <c r="BI518" s="695"/>
      <c r="BJ518" s="695"/>
      <c r="BK518" s="695"/>
      <c r="BL518" s="695"/>
      <c r="BM518" s="695"/>
      <c r="BN518" s="695"/>
      <c r="BO518" s="695"/>
      <c r="BP518" s="695"/>
      <c r="BQ518" s="695"/>
      <c r="BR518" s="695"/>
      <c r="BS518" s="695"/>
      <c r="BT518" s="695"/>
      <c r="BU518" s="695"/>
      <c r="BV518" s="695"/>
      <c r="BW518" s="695"/>
      <c r="BX518" s="695"/>
      <c r="BY518" s="695"/>
      <c r="BZ518" s="695"/>
      <c r="CA518" s="695"/>
      <c r="CB518" s="695"/>
      <c r="CC518" s="695"/>
      <c r="CD518" s="695"/>
      <c r="CE518" s="695"/>
      <c r="CF518" s="695"/>
      <c r="CG518" s="695"/>
      <c r="CH518" s="695"/>
      <c r="CI518" s="695"/>
      <c r="CJ518" s="695"/>
      <c r="CK518" s="695"/>
      <c r="CL518" s="695"/>
      <c r="CM518" s="695"/>
      <c r="CN518" s="695"/>
      <c r="CO518" s="695"/>
      <c r="CP518" s="695"/>
      <c r="CQ518" s="695"/>
      <c r="CR518" s="695"/>
      <c r="CS518" s="695"/>
      <c r="CT518" s="695"/>
      <c r="CU518" s="695"/>
      <c r="CV518" s="695"/>
      <c r="CW518" s="695"/>
      <c r="CX518" s="695"/>
      <c r="CY518" s="695"/>
      <c r="CZ518" s="695"/>
      <c r="DA518" s="695"/>
      <c r="DB518" s="695"/>
      <c r="DC518" s="695"/>
      <c r="DD518" s="695"/>
      <c r="DE518" s="695"/>
      <c r="DF518" s="695"/>
      <c r="DG518" s="695"/>
      <c r="DH518" s="695"/>
      <c r="DI518" s="695"/>
      <c r="DJ518" s="695"/>
      <c r="DK518" s="695"/>
      <c r="DL518" s="695"/>
      <c r="DM518" s="695"/>
      <c r="DN518" s="695"/>
      <c r="DO518" s="695"/>
      <c r="DP518" s="695"/>
      <c r="DQ518" s="695"/>
      <c r="DR518" s="695"/>
      <c r="DS518" s="695"/>
      <c r="DT518" s="695"/>
      <c r="DU518" s="695"/>
      <c r="DV518" s="695"/>
      <c r="DW518" s="695"/>
      <c r="DX518" s="695"/>
      <c r="DY518" s="695"/>
      <c r="DZ518" s="695"/>
      <c r="EA518" s="695"/>
      <c r="EB518" s="695"/>
      <c r="EC518" s="695"/>
      <c r="ED518" s="695"/>
      <c r="EE518" s="695"/>
      <c r="EF518" s="695"/>
      <c r="EG518" s="695"/>
      <c r="EH518" s="695"/>
      <c r="EI518" s="695"/>
      <c r="EJ518" s="695"/>
      <c r="EK518" s="695"/>
      <c r="EL518" s="695"/>
      <c r="EM518" s="695"/>
      <c r="EN518" s="695"/>
      <c r="EO518" s="695"/>
      <c r="EP518" s="695"/>
      <c r="EQ518" s="695"/>
      <c r="ER518" s="695"/>
      <c r="ES518" s="695"/>
      <c r="ET518" s="695"/>
      <c r="EU518" s="695"/>
      <c r="EV518" s="695"/>
      <c r="EW518" s="695"/>
      <c r="EX518" s="695"/>
      <c r="EY518" s="695"/>
      <c r="EZ518" s="695"/>
      <c r="FA518" s="695"/>
      <c r="FB518" s="695"/>
      <c r="FC518" s="695"/>
      <c r="FD518" s="695"/>
      <c r="FE518" s="695"/>
      <c r="FF518" s="695"/>
      <c r="FG518" s="695"/>
      <c r="FH518" s="695"/>
      <c r="FI518" s="695"/>
      <c r="FJ518" s="695"/>
      <c r="FK518" s="695"/>
      <c r="FL518" s="695"/>
      <c r="FM518" s="695"/>
      <c r="FN518" s="695"/>
      <c r="FO518" s="695"/>
      <c r="FP518" s="695"/>
      <c r="FQ518" s="695"/>
      <c r="FR518" s="695"/>
      <c r="FS518" s="695"/>
      <c r="FT518" s="695"/>
      <c r="FU518" s="695"/>
      <c r="FV518" s="695"/>
      <c r="FW518" s="695"/>
      <c r="FX518" s="695"/>
      <c r="FY518" s="695"/>
      <c r="FZ518" s="695"/>
      <c r="GA518" s="695"/>
      <c r="GB518" s="695"/>
      <c r="GC518" s="695"/>
      <c r="GD518" s="695"/>
      <c r="GE518" s="695"/>
      <c r="GF518" s="695"/>
      <c r="GG518" s="695"/>
      <c r="GH518" s="695"/>
      <c r="GI518" s="695"/>
      <c r="GJ518" s="695"/>
      <c r="GK518" s="695"/>
      <c r="GL518" s="695"/>
      <c r="GM518" s="695"/>
      <c r="GN518" s="695"/>
    </row>
    <row r="519" spans="1:196" s="35" customFormat="1" ht="14.4">
      <c r="A519" s="695"/>
      <c r="B519" s="695"/>
      <c r="C519" s="693"/>
      <c r="D519" s="693"/>
      <c r="E519" s="693"/>
      <c r="F519" s="699"/>
      <c r="G519" s="695"/>
      <c r="H519" s="695"/>
      <c r="I519" s="695"/>
      <c r="J519" s="695"/>
      <c r="S519" s="695"/>
      <c r="T519" s="695"/>
      <c r="U519" s="695"/>
      <c r="V519" s="695"/>
      <c r="W519" s="695"/>
      <c r="X519" s="695"/>
      <c r="Y519" s="695"/>
      <c r="Z519" s="695"/>
      <c r="AA519" s="695"/>
      <c r="AB519" s="695"/>
      <c r="AC519" s="695"/>
      <c r="AD519" s="695"/>
      <c r="AE519" s="695"/>
      <c r="AF519" s="695"/>
      <c r="AG519" s="695"/>
      <c r="AH519" s="695"/>
      <c r="AI519" s="695"/>
      <c r="AJ519" s="695"/>
      <c r="AK519" s="695"/>
      <c r="AL519" s="695"/>
      <c r="AM519" s="695"/>
      <c r="AN519" s="695"/>
      <c r="AO519" s="695"/>
      <c r="AP519" s="695"/>
      <c r="AQ519" s="695"/>
      <c r="AR519" s="695"/>
      <c r="AS519" s="695"/>
      <c r="AT519" s="695"/>
      <c r="AU519" s="695"/>
      <c r="AV519" s="695"/>
      <c r="AW519" s="695"/>
      <c r="AX519" s="695"/>
      <c r="AY519" s="695"/>
      <c r="AZ519" s="695"/>
      <c r="BA519" s="695"/>
      <c r="BB519" s="695"/>
      <c r="BC519" s="695"/>
      <c r="BD519" s="695"/>
      <c r="BE519" s="695"/>
      <c r="BF519" s="695"/>
      <c r="BG519" s="695"/>
      <c r="BH519" s="695"/>
      <c r="BI519" s="695"/>
      <c r="BJ519" s="695"/>
      <c r="BK519" s="695"/>
      <c r="BL519" s="695"/>
      <c r="BM519" s="695"/>
      <c r="BN519" s="695"/>
      <c r="BO519" s="695"/>
      <c r="BP519" s="695"/>
      <c r="BQ519" s="695"/>
      <c r="BR519" s="695"/>
      <c r="BS519" s="695"/>
      <c r="BT519" s="695"/>
      <c r="BU519" s="695"/>
      <c r="BV519" s="695"/>
      <c r="BW519" s="695"/>
      <c r="BX519" s="695"/>
      <c r="BY519" s="695"/>
      <c r="BZ519" s="695"/>
      <c r="CA519" s="695"/>
      <c r="CB519" s="695"/>
      <c r="CC519" s="695"/>
      <c r="CD519" s="695"/>
      <c r="CE519" s="695"/>
      <c r="CF519" s="695"/>
      <c r="CG519" s="695"/>
      <c r="CH519" s="695"/>
      <c r="CI519" s="695"/>
      <c r="CJ519" s="695"/>
      <c r="CK519" s="695"/>
      <c r="CL519" s="695"/>
      <c r="CM519" s="695"/>
      <c r="CN519" s="695"/>
      <c r="CO519" s="695"/>
      <c r="CP519" s="695"/>
      <c r="CQ519" s="695"/>
      <c r="CR519" s="695"/>
      <c r="CS519" s="695"/>
      <c r="CT519" s="695"/>
      <c r="CU519" s="695"/>
      <c r="CV519" s="695"/>
      <c r="CW519" s="695"/>
      <c r="CX519" s="695"/>
      <c r="CY519" s="695"/>
      <c r="CZ519" s="695"/>
      <c r="DA519" s="695"/>
      <c r="DB519" s="695"/>
      <c r="DC519" s="695"/>
      <c r="DD519" s="695"/>
      <c r="DE519" s="695"/>
      <c r="DF519" s="695"/>
      <c r="DG519" s="695"/>
      <c r="DH519" s="695"/>
      <c r="DI519" s="695"/>
      <c r="DJ519" s="695"/>
      <c r="DK519" s="695"/>
      <c r="DL519" s="695"/>
      <c r="DM519" s="695"/>
      <c r="DN519" s="695"/>
      <c r="DO519" s="695"/>
      <c r="DP519" s="695"/>
      <c r="DQ519" s="695"/>
      <c r="DR519" s="695"/>
      <c r="DS519" s="695"/>
      <c r="DT519" s="695"/>
      <c r="DU519" s="695"/>
      <c r="DV519" s="695"/>
      <c r="DW519" s="695"/>
      <c r="DX519" s="695"/>
      <c r="DY519" s="695"/>
      <c r="DZ519" s="695"/>
      <c r="EA519" s="695"/>
      <c r="EB519" s="695"/>
      <c r="EC519" s="695"/>
      <c r="ED519" s="695"/>
      <c r="EE519" s="695"/>
      <c r="EF519" s="695"/>
      <c r="EG519" s="695"/>
      <c r="EH519" s="695"/>
      <c r="EI519" s="695"/>
      <c r="EJ519" s="695"/>
      <c r="EK519" s="695"/>
      <c r="EL519" s="695"/>
      <c r="EM519" s="695"/>
      <c r="EN519" s="695"/>
      <c r="EO519" s="695"/>
      <c r="EP519" s="695"/>
      <c r="EQ519" s="695"/>
      <c r="ER519" s="695"/>
      <c r="ES519" s="695"/>
      <c r="ET519" s="695"/>
      <c r="EU519" s="695"/>
      <c r="EV519" s="695"/>
      <c r="EW519" s="695"/>
      <c r="EX519" s="695"/>
      <c r="EY519" s="695"/>
      <c r="EZ519" s="695"/>
      <c r="FA519" s="695"/>
      <c r="FB519" s="695"/>
      <c r="FC519" s="695"/>
      <c r="FD519" s="695"/>
      <c r="FE519" s="695"/>
      <c r="FF519" s="695"/>
      <c r="FG519" s="695"/>
      <c r="FH519" s="695"/>
      <c r="FI519" s="695"/>
      <c r="FJ519" s="695"/>
      <c r="FK519" s="695"/>
      <c r="FL519" s="695"/>
      <c r="FM519" s="695"/>
      <c r="FN519" s="695"/>
      <c r="FO519" s="695"/>
      <c r="FP519" s="695"/>
      <c r="FQ519" s="695"/>
      <c r="FR519" s="695"/>
      <c r="FS519" s="695"/>
      <c r="FT519" s="695"/>
      <c r="FU519" s="695"/>
      <c r="FV519" s="695"/>
      <c r="FW519" s="695"/>
      <c r="FX519" s="695"/>
      <c r="FY519" s="695"/>
      <c r="FZ519" s="695"/>
      <c r="GA519" s="695"/>
      <c r="GB519" s="695"/>
      <c r="GC519" s="695"/>
      <c r="GD519" s="695"/>
      <c r="GE519" s="695"/>
      <c r="GF519" s="695"/>
      <c r="GG519" s="695"/>
      <c r="GH519" s="695"/>
      <c r="GI519" s="695"/>
      <c r="GJ519" s="695"/>
      <c r="GK519" s="695"/>
      <c r="GL519" s="695"/>
      <c r="GM519" s="695"/>
      <c r="GN519" s="695"/>
    </row>
    <row r="520" spans="1:196" s="35" customFormat="1" ht="14.4">
      <c r="A520" s="695"/>
      <c r="B520" s="695"/>
      <c r="C520" s="693"/>
      <c r="D520" s="693"/>
      <c r="E520" s="693"/>
      <c r="F520" s="699"/>
      <c r="G520" s="695"/>
      <c r="H520" s="695"/>
      <c r="I520" s="695"/>
      <c r="J520" s="695"/>
      <c r="S520" s="695"/>
      <c r="T520" s="695"/>
      <c r="U520" s="695"/>
      <c r="V520" s="695"/>
      <c r="W520" s="695"/>
      <c r="X520" s="695"/>
      <c r="Y520" s="695"/>
      <c r="Z520" s="695"/>
      <c r="AA520" s="695"/>
      <c r="AB520" s="695"/>
      <c r="AC520" s="695"/>
      <c r="AD520" s="695"/>
      <c r="AE520" s="695"/>
      <c r="AF520" s="695"/>
      <c r="AG520" s="695"/>
      <c r="AH520" s="695"/>
      <c r="AI520" s="695"/>
      <c r="AJ520" s="695"/>
      <c r="AK520" s="695"/>
      <c r="AL520" s="695"/>
      <c r="AM520" s="695"/>
      <c r="AN520" s="695"/>
      <c r="AO520" s="695"/>
      <c r="AP520" s="695"/>
      <c r="AQ520" s="695"/>
      <c r="AR520" s="695"/>
      <c r="AS520" s="695"/>
      <c r="AT520" s="695"/>
      <c r="AU520" s="695"/>
      <c r="AV520" s="695"/>
      <c r="AW520" s="695"/>
      <c r="AX520" s="695"/>
      <c r="AY520" s="695"/>
      <c r="AZ520" s="695"/>
      <c r="BA520" s="695"/>
      <c r="BB520" s="695"/>
      <c r="BC520" s="695"/>
      <c r="BD520" s="695"/>
      <c r="BE520" s="695"/>
      <c r="BF520" s="695"/>
      <c r="BG520" s="695"/>
      <c r="BH520" s="695"/>
      <c r="BI520" s="695"/>
      <c r="BJ520" s="695"/>
      <c r="BK520" s="695"/>
      <c r="BL520" s="695"/>
      <c r="BM520" s="695"/>
      <c r="BN520" s="695"/>
      <c r="BO520" s="695"/>
      <c r="BP520" s="695"/>
      <c r="BQ520" s="695"/>
      <c r="BR520" s="695"/>
      <c r="BS520" s="695"/>
      <c r="BT520" s="695"/>
      <c r="BU520" s="695"/>
      <c r="BV520" s="695"/>
      <c r="BW520" s="695"/>
      <c r="BX520" s="695"/>
      <c r="BY520" s="695"/>
      <c r="BZ520" s="695"/>
      <c r="CA520" s="695"/>
      <c r="CB520" s="695"/>
      <c r="CC520" s="695"/>
      <c r="CD520" s="695"/>
      <c r="CE520" s="695"/>
      <c r="CF520" s="695"/>
      <c r="CG520" s="695"/>
      <c r="CH520" s="695"/>
      <c r="CI520" s="695"/>
      <c r="CJ520" s="695"/>
      <c r="CK520" s="695"/>
      <c r="CL520" s="695"/>
      <c r="CM520" s="695"/>
      <c r="CN520" s="695"/>
      <c r="CO520" s="695"/>
      <c r="CP520" s="695"/>
      <c r="CQ520" s="695"/>
      <c r="CR520" s="695"/>
      <c r="CS520" s="695"/>
      <c r="CT520" s="695"/>
      <c r="CU520" s="695"/>
      <c r="CV520" s="695"/>
      <c r="CW520" s="695"/>
      <c r="CX520" s="695"/>
      <c r="CY520" s="695"/>
      <c r="CZ520" s="695"/>
      <c r="DA520" s="695"/>
      <c r="DB520" s="695"/>
      <c r="DC520" s="695"/>
      <c r="DD520" s="695"/>
      <c r="DE520" s="695"/>
      <c r="DF520" s="695"/>
      <c r="DG520" s="695"/>
      <c r="DH520" s="695"/>
      <c r="DI520" s="695"/>
      <c r="DJ520" s="695"/>
      <c r="DK520" s="695"/>
      <c r="DL520" s="695"/>
      <c r="DM520" s="695"/>
      <c r="DN520" s="695"/>
      <c r="DO520" s="695"/>
      <c r="DP520" s="695"/>
      <c r="DQ520" s="695"/>
      <c r="DR520" s="695"/>
      <c r="DS520" s="695"/>
      <c r="DT520" s="695"/>
      <c r="DU520" s="695"/>
      <c r="DV520" s="695"/>
      <c r="DW520" s="695"/>
      <c r="DX520" s="695"/>
      <c r="DY520" s="695"/>
      <c r="DZ520" s="695"/>
      <c r="EA520" s="695"/>
      <c r="EB520" s="695"/>
      <c r="EC520" s="695"/>
      <c r="ED520" s="695"/>
      <c r="EE520" s="695"/>
      <c r="EF520" s="695"/>
      <c r="EG520" s="695"/>
      <c r="EH520" s="695"/>
      <c r="EI520" s="695"/>
      <c r="EJ520" s="695"/>
      <c r="EK520" s="695"/>
      <c r="EL520" s="695"/>
      <c r="EM520" s="695"/>
      <c r="EN520" s="695"/>
      <c r="EO520" s="695"/>
      <c r="EP520" s="695"/>
      <c r="EQ520" s="695"/>
      <c r="ER520" s="695"/>
      <c r="ES520" s="695"/>
      <c r="ET520" s="695"/>
      <c r="EU520" s="695"/>
      <c r="EV520" s="695"/>
      <c r="EW520" s="695"/>
      <c r="EX520" s="695"/>
      <c r="EY520" s="695"/>
      <c r="EZ520" s="695"/>
      <c r="FA520" s="695"/>
      <c r="FB520" s="695"/>
      <c r="FC520" s="695"/>
      <c r="FD520" s="695"/>
      <c r="FE520" s="695"/>
      <c r="FF520" s="695"/>
      <c r="FG520" s="695"/>
      <c r="FH520" s="695"/>
      <c r="FI520" s="695"/>
      <c r="FJ520" s="695"/>
      <c r="FK520" s="695"/>
      <c r="FL520" s="695"/>
      <c r="FM520" s="695"/>
      <c r="FN520" s="695"/>
      <c r="FO520" s="695"/>
      <c r="FP520" s="695"/>
      <c r="FQ520" s="695"/>
      <c r="FR520" s="695"/>
      <c r="FS520" s="695"/>
      <c r="FT520" s="695"/>
      <c r="FU520" s="695"/>
      <c r="FV520" s="695"/>
      <c r="FW520" s="695"/>
      <c r="FX520" s="695"/>
      <c r="FY520" s="695"/>
      <c r="FZ520" s="695"/>
      <c r="GA520" s="695"/>
      <c r="GB520" s="695"/>
      <c r="GC520" s="695"/>
      <c r="GD520" s="695"/>
      <c r="GE520" s="695"/>
      <c r="GF520" s="695"/>
      <c r="GG520" s="695"/>
      <c r="GH520" s="695"/>
      <c r="GI520" s="695"/>
      <c r="GJ520" s="695"/>
      <c r="GK520" s="695"/>
      <c r="GL520" s="695"/>
      <c r="GM520" s="695"/>
      <c r="GN520" s="695"/>
    </row>
    <row r="521" spans="1:196" s="35" customFormat="1" ht="14.4">
      <c r="A521" s="695"/>
      <c r="B521" s="695"/>
      <c r="C521" s="693"/>
      <c r="D521" s="693"/>
      <c r="E521" s="693"/>
      <c r="F521" s="699"/>
      <c r="G521" s="695"/>
      <c r="H521" s="695"/>
      <c r="I521" s="695"/>
      <c r="J521" s="695"/>
      <c r="S521" s="695"/>
      <c r="T521" s="695"/>
      <c r="U521" s="695"/>
      <c r="V521" s="695"/>
      <c r="W521" s="695"/>
      <c r="X521" s="695"/>
      <c r="Y521" s="695"/>
      <c r="Z521" s="695"/>
      <c r="AA521" s="695"/>
      <c r="AB521" s="695"/>
      <c r="AC521" s="695"/>
      <c r="AD521" s="695"/>
      <c r="AE521" s="695"/>
      <c r="AF521" s="695"/>
      <c r="AG521" s="695"/>
      <c r="AH521" s="695"/>
      <c r="AI521" s="695"/>
      <c r="AJ521" s="695"/>
      <c r="AK521" s="695"/>
      <c r="AL521" s="695"/>
      <c r="AM521" s="695"/>
      <c r="AN521" s="695"/>
      <c r="AO521" s="695"/>
      <c r="AP521" s="695"/>
      <c r="AQ521" s="695"/>
      <c r="AR521" s="695"/>
      <c r="AS521" s="695"/>
      <c r="AT521" s="695"/>
      <c r="AU521" s="695"/>
      <c r="AV521" s="695"/>
      <c r="AW521" s="695"/>
      <c r="AX521" s="695"/>
      <c r="AY521" s="695"/>
      <c r="AZ521" s="695"/>
      <c r="BA521" s="695"/>
      <c r="BB521" s="695"/>
      <c r="BC521" s="695"/>
      <c r="BD521" s="695"/>
      <c r="BE521" s="695"/>
      <c r="BF521" s="695"/>
      <c r="BG521" s="695"/>
      <c r="BH521" s="695"/>
      <c r="BI521" s="695"/>
      <c r="BJ521" s="695"/>
      <c r="BK521" s="695"/>
      <c r="BL521" s="695"/>
      <c r="BM521" s="695"/>
      <c r="BN521" s="695"/>
      <c r="BO521" s="695"/>
      <c r="BP521" s="695"/>
      <c r="BQ521" s="695"/>
      <c r="BR521" s="695"/>
      <c r="BS521" s="695"/>
      <c r="BT521" s="695"/>
      <c r="BU521" s="695"/>
      <c r="BV521" s="695"/>
      <c r="BW521" s="695"/>
      <c r="BX521" s="695"/>
      <c r="BY521" s="695"/>
      <c r="BZ521" s="695"/>
      <c r="CA521" s="695"/>
      <c r="CB521" s="695"/>
      <c r="CC521" s="695"/>
      <c r="CD521" s="695"/>
      <c r="CE521" s="695"/>
      <c r="CF521" s="695"/>
      <c r="CG521" s="695"/>
      <c r="CH521" s="695"/>
      <c r="CI521" s="695"/>
      <c r="CJ521" s="695"/>
      <c r="CK521" s="695"/>
      <c r="CL521" s="695"/>
      <c r="CM521" s="695"/>
      <c r="CN521" s="695"/>
      <c r="CO521" s="695"/>
      <c r="CP521" s="695"/>
      <c r="CQ521" s="695"/>
      <c r="CR521" s="695"/>
      <c r="CS521" s="695"/>
      <c r="CT521" s="695"/>
      <c r="CU521" s="695"/>
      <c r="CV521" s="695"/>
      <c r="CW521" s="695"/>
      <c r="CX521" s="695"/>
      <c r="CY521" s="695"/>
      <c r="CZ521" s="695"/>
      <c r="DA521" s="695"/>
      <c r="DB521" s="695"/>
      <c r="DC521" s="695"/>
      <c r="DD521" s="695"/>
      <c r="DE521" s="695"/>
      <c r="DF521" s="695"/>
      <c r="DG521" s="695"/>
      <c r="DH521" s="695"/>
      <c r="DI521" s="695"/>
      <c r="DJ521" s="695"/>
      <c r="DK521" s="695"/>
      <c r="DL521" s="695"/>
      <c r="DM521" s="695"/>
      <c r="DN521" s="695"/>
      <c r="DO521" s="695"/>
      <c r="DP521" s="695"/>
      <c r="DQ521" s="695"/>
      <c r="DR521" s="695"/>
      <c r="DS521" s="695"/>
      <c r="DT521" s="695"/>
      <c r="DU521" s="695"/>
      <c r="DV521" s="695"/>
      <c r="DW521" s="695"/>
      <c r="DX521" s="695"/>
      <c r="DY521" s="695"/>
      <c r="DZ521" s="695"/>
      <c r="EA521" s="695"/>
      <c r="EB521" s="695"/>
      <c r="EC521" s="695"/>
      <c r="ED521" s="695"/>
      <c r="EE521" s="695"/>
      <c r="EF521" s="695"/>
      <c r="EG521" s="695"/>
      <c r="EH521" s="695"/>
      <c r="EI521" s="695"/>
      <c r="EJ521" s="695"/>
      <c r="EK521" s="695"/>
      <c r="EL521" s="695"/>
      <c r="EM521" s="695"/>
      <c r="EN521" s="695"/>
      <c r="EO521" s="695"/>
      <c r="EP521" s="695"/>
      <c r="EQ521" s="695"/>
      <c r="ER521" s="695"/>
      <c r="ES521" s="695"/>
      <c r="ET521" s="695"/>
      <c r="EU521" s="695"/>
      <c r="EV521" s="695"/>
      <c r="EW521" s="695"/>
      <c r="EX521" s="695"/>
      <c r="EY521" s="695"/>
      <c r="EZ521" s="695"/>
      <c r="FA521" s="695"/>
      <c r="FB521" s="695"/>
      <c r="FC521" s="695"/>
      <c r="FD521" s="695"/>
      <c r="FE521" s="695"/>
      <c r="FF521" s="695"/>
      <c r="FG521" s="695"/>
      <c r="FH521" s="695"/>
      <c r="FI521" s="695"/>
      <c r="FJ521" s="695"/>
      <c r="FK521" s="695"/>
      <c r="FL521" s="695"/>
      <c r="FM521" s="695"/>
      <c r="FN521" s="695"/>
      <c r="FO521" s="695"/>
      <c r="FP521" s="695"/>
      <c r="FQ521" s="695"/>
      <c r="FR521" s="695"/>
      <c r="FS521" s="695"/>
      <c r="FT521" s="695"/>
      <c r="FU521" s="695"/>
      <c r="FV521" s="695"/>
      <c r="FW521" s="695"/>
      <c r="FX521" s="695"/>
      <c r="FY521" s="695"/>
      <c r="FZ521" s="695"/>
      <c r="GA521" s="695"/>
      <c r="GB521" s="695"/>
      <c r="GC521" s="695"/>
      <c r="GD521" s="695"/>
      <c r="GE521" s="695"/>
      <c r="GF521" s="695"/>
      <c r="GG521" s="695"/>
      <c r="GH521" s="695"/>
      <c r="GI521" s="695"/>
      <c r="GJ521" s="695"/>
      <c r="GK521" s="695"/>
      <c r="GL521" s="695"/>
      <c r="GM521" s="695"/>
      <c r="GN521" s="695"/>
    </row>
    <row r="522" spans="1:196" s="35" customFormat="1" ht="14.4">
      <c r="A522" s="695"/>
      <c r="B522" s="695"/>
      <c r="C522" s="693"/>
      <c r="D522" s="693"/>
      <c r="E522" s="693"/>
      <c r="F522" s="699"/>
      <c r="G522" s="695"/>
      <c r="H522" s="695"/>
      <c r="I522" s="695"/>
      <c r="J522" s="695"/>
      <c r="S522" s="695"/>
      <c r="T522" s="695"/>
      <c r="U522" s="695"/>
      <c r="V522" s="695"/>
      <c r="W522" s="695"/>
      <c r="X522" s="695"/>
      <c r="Y522" s="695"/>
      <c r="Z522" s="695"/>
      <c r="AA522" s="695"/>
      <c r="AB522" s="695"/>
      <c r="AC522" s="695"/>
      <c r="AD522" s="695"/>
      <c r="AE522" s="695"/>
      <c r="AF522" s="695"/>
      <c r="AG522" s="695"/>
      <c r="AH522" s="695"/>
      <c r="AI522" s="695"/>
      <c r="AJ522" s="695"/>
      <c r="AK522" s="695"/>
      <c r="AL522" s="695"/>
      <c r="AM522" s="695"/>
      <c r="AN522" s="695"/>
      <c r="AO522" s="695"/>
      <c r="AP522" s="695"/>
      <c r="AQ522" s="695"/>
      <c r="AR522" s="695"/>
      <c r="AS522" s="695"/>
      <c r="AT522" s="695"/>
      <c r="AU522" s="695"/>
      <c r="AV522" s="695"/>
      <c r="AW522" s="695"/>
      <c r="AX522" s="695"/>
      <c r="AY522" s="695"/>
      <c r="AZ522" s="695"/>
      <c r="BA522" s="695"/>
      <c r="BB522" s="695"/>
      <c r="BC522" s="695"/>
      <c r="BD522" s="695"/>
      <c r="BE522" s="695"/>
      <c r="BF522" s="695"/>
      <c r="BG522" s="695"/>
      <c r="BH522" s="695"/>
      <c r="BI522" s="695"/>
      <c r="BJ522" s="695"/>
      <c r="BK522" s="695"/>
      <c r="BL522" s="695"/>
      <c r="BM522" s="695"/>
      <c r="BN522" s="695"/>
      <c r="BO522" s="695"/>
      <c r="BP522" s="695"/>
      <c r="BQ522" s="695"/>
      <c r="BR522" s="695"/>
      <c r="BS522" s="695"/>
      <c r="BT522" s="695"/>
      <c r="BU522" s="695"/>
      <c r="BV522" s="695"/>
      <c r="BW522" s="695"/>
      <c r="BX522" s="695"/>
      <c r="BY522" s="695"/>
      <c r="BZ522" s="695"/>
      <c r="CA522" s="695"/>
      <c r="CB522" s="695"/>
      <c r="CC522" s="695"/>
      <c r="CD522" s="695"/>
      <c r="CE522" s="695"/>
      <c r="CF522" s="695"/>
      <c r="CG522" s="695"/>
      <c r="CH522" s="695"/>
      <c r="CI522" s="695"/>
      <c r="CJ522" s="695"/>
      <c r="CK522" s="695"/>
      <c r="CL522" s="695"/>
      <c r="CM522" s="695"/>
      <c r="CN522" s="695"/>
      <c r="CO522" s="695"/>
      <c r="CP522" s="695"/>
      <c r="CQ522" s="695"/>
      <c r="CR522" s="695"/>
      <c r="CS522" s="695"/>
      <c r="CT522" s="695"/>
      <c r="CU522" s="695"/>
      <c r="CV522" s="695"/>
      <c r="CW522" s="695"/>
      <c r="CX522" s="695"/>
      <c r="CY522" s="695"/>
      <c r="CZ522" s="695"/>
      <c r="DA522" s="695"/>
      <c r="DB522" s="695"/>
      <c r="DC522" s="695"/>
      <c r="DD522" s="695"/>
      <c r="DE522" s="695"/>
      <c r="DF522" s="695"/>
      <c r="DG522" s="695"/>
      <c r="DH522" s="695"/>
      <c r="DI522" s="695"/>
      <c r="DJ522" s="695"/>
      <c r="DK522" s="695"/>
      <c r="DL522" s="695"/>
      <c r="DM522" s="695"/>
      <c r="DN522" s="695"/>
      <c r="DO522" s="695"/>
      <c r="DP522" s="695"/>
      <c r="DQ522" s="695"/>
      <c r="DR522" s="695"/>
      <c r="DS522" s="695"/>
      <c r="DT522" s="695"/>
      <c r="DU522" s="695"/>
      <c r="DV522" s="695"/>
      <c r="DW522" s="695"/>
      <c r="DX522" s="695"/>
      <c r="DY522" s="695"/>
      <c r="DZ522" s="695"/>
      <c r="EA522" s="695"/>
      <c r="EB522" s="695"/>
      <c r="EC522" s="695"/>
      <c r="ED522" s="695"/>
      <c r="EE522" s="695"/>
      <c r="EF522" s="695"/>
      <c r="EG522" s="695"/>
      <c r="EH522" s="695"/>
      <c r="EI522" s="695"/>
      <c r="EJ522" s="695"/>
      <c r="EK522" s="695"/>
      <c r="EL522" s="695"/>
      <c r="EM522" s="695"/>
      <c r="EN522" s="695"/>
      <c r="EO522" s="695"/>
      <c r="EP522" s="695"/>
      <c r="EQ522" s="695"/>
      <c r="ER522" s="695"/>
      <c r="ES522" s="695"/>
      <c r="ET522" s="695"/>
      <c r="EU522" s="695"/>
      <c r="EV522" s="695"/>
      <c r="EW522" s="695"/>
      <c r="EX522" s="695"/>
      <c r="EY522" s="695"/>
      <c r="EZ522" s="695"/>
      <c r="FA522" s="695"/>
      <c r="FB522" s="695"/>
      <c r="FC522" s="695"/>
      <c r="FD522" s="695"/>
      <c r="FE522" s="695"/>
      <c r="FF522" s="695"/>
      <c r="FG522" s="695"/>
      <c r="FH522" s="695"/>
      <c r="FI522" s="695"/>
      <c r="FJ522" s="695"/>
      <c r="FK522" s="695"/>
      <c r="FL522" s="695"/>
      <c r="FM522" s="695"/>
      <c r="FN522" s="695"/>
      <c r="FO522" s="695"/>
      <c r="FP522" s="695"/>
      <c r="FQ522" s="695"/>
      <c r="FR522" s="695"/>
      <c r="FS522" s="695"/>
      <c r="FT522" s="695"/>
      <c r="FU522" s="695"/>
      <c r="FV522" s="695"/>
      <c r="FW522" s="695"/>
      <c r="FX522" s="695"/>
      <c r="FY522" s="695"/>
      <c r="FZ522" s="695"/>
      <c r="GA522" s="695"/>
      <c r="GB522" s="695"/>
      <c r="GC522" s="695"/>
      <c r="GD522" s="695"/>
      <c r="GE522" s="695"/>
      <c r="GF522" s="695"/>
      <c r="GG522" s="695"/>
      <c r="GH522" s="695"/>
      <c r="GI522" s="695"/>
      <c r="GJ522" s="695"/>
      <c r="GK522" s="695"/>
      <c r="GL522" s="695"/>
      <c r="GM522" s="695"/>
      <c r="GN522" s="695"/>
    </row>
    <row r="523" spans="1:196" s="35" customFormat="1" ht="14.4">
      <c r="A523" s="695"/>
      <c r="B523" s="695"/>
      <c r="C523" s="693"/>
      <c r="D523" s="693"/>
      <c r="E523" s="693"/>
      <c r="F523" s="699"/>
      <c r="G523" s="695"/>
      <c r="H523" s="695"/>
      <c r="I523" s="695"/>
      <c r="J523" s="695"/>
      <c r="S523" s="695"/>
      <c r="T523" s="695"/>
      <c r="U523" s="695"/>
      <c r="V523" s="695"/>
      <c r="W523" s="695"/>
      <c r="X523" s="695"/>
      <c r="Y523" s="695"/>
      <c r="Z523" s="695"/>
      <c r="AA523" s="695"/>
      <c r="AB523" s="695"/>
      <c r="AC523" s="695"/>
      <c r="AD523" s="695"/>
      <c r="AE523" s="695"/>
      <c r="AF523" s="695"/>
      <c r="AG523" s="695"/>
      <c r="AH523" s="695"/>
      <c r="AI523" s="695"/>
      <c r="AJ523" s="695"/>
      <c r="AK523" s="695"/>
      <c r="AL523" s="695"/>
      <c r="AM523" s="695"/>
      <c r="AN523" s="695"/>
      <c r="AO523" s="695"/>
      <c r="AP523" s="695"/>
      <c r="AQ523" s="695"/>
      <c r="AR523" s="695"/>
      <c r="AS523" s="695"/>
      <c r="AT523" s="695"/>
      <c r="AU523" s="695"/>
      <c r="AV523" s="695"/>
      <c r="AW523" s="695"/>
      <c r="AX523" s="695"/>
      <c r="AY523" s="695"/>
      <c r="AZ523" s="695"/>
      <c r="BA523" s="695"/>
      <c r="BB523" s="695"/>
      <c r="BC523" s="695"/>
      <c r="BD523" s="695"/>
      <c r="BE523" s="695"/>
      <c r="BF523" s="695"/>
      <c r="BG523" s="695"/>
      <c r="BH523" s="695"/>
      <c r="BI523" s="695"/>
      <c r="BJ523" s="695"/>
      <c r="BK523" s="695"/>
      <c r="BL523" s="695"/>
      <c r="BM523" s="695"/>
      <c r="BN523" s="695"/>
      <c r="BO523" s="695"/>
      <c r="BP523" s="695"/>
      <c r="BQ523" s="695"/>
      <c r="BR523" s="695"/>
      <c r="BS523" s="695"/>
      <c r="BT523" s="695"/>
      <c r="BU523" s="695"/>
      <c r="BV523" s="695"/>
      <c r="BW523" s="695"/>
      <c r="BX523" s="695"/>
      <c r="BY523" s="695"/>
      <c r="BZ523" s="695"/>
      <c r="CA523" s="695"/>
      <c r="CB523" s="695"/>
      <c r="CC523" s="695"/>
      <c r="CD523" s="695"/>
      <c r="CE523" s="695"/>
      <c r="CF523" s="695"/>
      <c r="CG523" s="695"/>
      <c r="CH523" s="695"/>
      <c r="CI523" s="695"/>
      <c r="CJ523" s="695"/>
      <c r="CK523" s="695"/>
      <c r="CL523" s="695"/>
      <c r="CM523" s="695"/>
      <c r="CN523" s="695"/>
      <c r="CO523" s="695"/>
      <c r="CP523" s="695"/>
      <c r="CQ523" s="695"/>
      <c r="CR523" s="695"/>
      <c r="CS523" s="695"/>
      <c r="CT523" s="695"/>
      <c r="CU523" s="695"/>
      <c r="CV523" s="695"/>
      <c r="CW523" s="695"/>
      <c r="CX523" s="695"/>
      <c r="CY523" s="695"/>
      <c r="CZ523" s="695"/>
      <c r="DA523" s="695"/>
      <c r="DB523" s="695"/>
      <c r="DC523" s="695"/>
      <c r="DD523" s="695"/>
      <c r="DE523" s="695"/>
      <c r="DF523" s="695"/>
      <c r="DG523" s="695"/>
      <c r="DH523" s="695"/>
      <c r="DI523" s="695"/>
      <c r="DJ523" s="695"/>
      <c r="DK523" s="695"/>
      <c r="DL523" s="695"/>
      <c r="DM523" s="695"/>
      <c r="DN523" s="695"/>
      <c r="DO523" s="695"/>
      <c r="DP523" s="695"/>
      <c r="DQ523" s="695"/>
      <c r="DR523" s="695"/>
      <c r="DS523" s="695"/>
      <c r="DT523" s="695"/>
      <c r="DU523" s="695"/>
      <c r="DV523" s="695"/>
      <c r="DW523" s="695"/>
      <c r="DX523" s="695"/>
      <c r="DY523" s="695"/>
      <c r="DZ523" s="695"/>
      <c r="EA523" s="695"/>
      <c r="EB523" s="695"/>
      <c r="EC523" s="695"/>
      <c r="ED523" s="695"/>
      <c r="EE523" s="695"/>
      <c r="EF523" s="695"/>
      <c r="EG523" s="695"/>
      <c r="EH523" s="695"/>
      <c r="EI523" s="695"/>
      <c r="EJ523" s="695"/>
      <c r="EK523" s="695"/>
      <c r="EL523" s="695"/>
      <c r="EM523" s="695"/>
      <c r="EN523" s="695"/>
      <c r="EO523" s="695"/>
      <c r="EP523" s="695"/>
      <c r="EQ523" s="695"/>
      <c r="ER523" s="695"/>
      <c r="ES523" s="695"/>
      <c r="ET523" s="695"/>
      <c r="EU523" s="695"/>
      <c r="EV523" s="695"/>
      <c r="EW523" s="695"/>
      <c r="EX523" s="695"/>
      <c r="EY523" s="695"/>
      <c r="EZ523" s="695"/>
      <c r="FA523" s="695"/>
      <c r="FB523" s="695"/>
      <c r="FC523" s="695"/>
      <c r="FD523" s="695"/>
      <c r="FE523" s="695"/>
      <c r="FF523" s="695"/>
      <c r="FG523" s="695"/>
      <c r="FH523" s="695"/>
      <c r="FI523" s="695"/>
      <c r="FJ523" s="695"/>
      <c r="FK523" s="695"/>
      <c r="FL523" s="695"/>
      <c r="FM523" s="695"/>
      <c r="FN523" s="695"/>
      <c r="FO523" s="695"/>
      <c r="FP523" s="695"/>
      <c r="FQ523" s="695"/>
      <c r="FR523" s="695"/>
      <c r="FS523" s="695"/>
      <c r="FT523" s="695"/>
      <c r="FU523" s="695"/>
      <c r="FV523" s="695"/>
      <c r="FW523" s="695"/>
      <c r="FX523" s="695"/>
      <c r="FY523" s="695"/>
      <c r="FZ523" s="695"/>
      <c r="GA523" s="695"/>
      <c r="GB523" s="695"/>
      <c r="GC523" s="695"/>
      <c r="GD523" s="695"/>
      <c r="GE523" s="695"/>
      <c r="GF523" s="695"/>
      <c r="GG523" s="695"/>
      <c r="GH523" s="695"/>
      <c r="GI523" s="695"/>
      <c r="GJ523" s="695"/>
      <c r="GK523" s="695"/>
      <c r="GL523" s="695"/>
      <c r="GM523" s="695"/>
      <c r="GN523" s="695"/>
    </row>
    <row r="524" spans="1:196" s="35" customFormat="1" ht="14.4">
      <c r="A524" s="695"/>
      <c r="B524" s="695"/>
      <c r="C524" s="693"/>
      <c r="D524" s="693"/>
      <c r="E524" s="693"/>
      <c r="F524" s="699"/>
      <c r="G524" s="695"/>
      <c r="H524" s="695"/>
      <c r="I524" s="695"/>
      <c r="J524" s="695"/>
      <c r="S524" s="695"/>
      <c r="T524" s="695"/>
      <c r="U524" s="695"/>
      <c r="V524" s="695"/>
      <c r="W524" s="695"/>
      <c r="X524" s="695"/>
      <c r="Y524" s="695"/>
      <c r="Z524" s="695"/>
      <c r="AA524" s="695"/>
      <c r="AB524" s="695"/>
      <c r="AC524" s="695"/>
      <c r="AD524" s="695"/>
      <c r="AE524" s="695"/>
      <c r="AF524" s="695"/>
      <c r="AG524" s="695"/>
      <c r="AH524" s="695"/>
      <c r="AI524" s="695"/>
      <c r="AJ524" s="695"/>
      <c r="AK524" s="695"/>
      <c r="AL524" s="695"/>
      <c r="AM524" s="695"/>
      <c r="AN524" s="695"/>
      <c r="AO524" s="695"/>
      <c r="AP524" s="695"/>
      <c r="AQ524" s="695"/>
      <c r="AR524" s="695"/>
      <c r="AS524" s="695"/>
      <c r="AT524" s="695"/>
      <c r="AU524" s="695"/>
      <c r="AV524" s="695"/>
      <c r="AW524" s="695"/>
      <c r="AX524" s="695"/>
      <c r="AY524" s="695"/>
      <c r="AZ524" s="695"/>
      <c r="BA524" s="695"/>
      <c r="BB524" s="695"/>
      <c r="BC524" s="695"/>
      <c r="BD524" s="695"/>
      <c r="BE524" s="695"/>
      <c r="BF524" s="695"/>
      <c r="BG524" s="695"/>
      <c r="BH524" s="695"/>
      <c r="BI524" s="695"/>
      <c r="BJ524" s="695"/>
      <c r="BK524" s="695"/>
      <c r="BL524" s="695"/>
      <c r="BM524" s="695"/>
      <c r="BN524" s="695"/>
      <c r="BO524" s="695"/>
      <c r="BP524" s="695"/>
      <c r="BQ524" s="695"/>
      <c r="BR524" s="695"/>
      <c r="BS524" s="695"/>
      <c r="BT524" s="695"/>
      <c r="BU524" s="695"/>
      <c r="BV524" s="695"/>
      <c r="BW524" s="695"/>
      <c r="BX524" s="695"/>
      <c r="BY524" s="695"/>
      <c r="BZ524" s="695"/>
      <c r="CA524" s="695"/>
      <c r="CB524" s="695"/>
      <c r="CC524" s="695"/>
      <c r="CD524" s="695"/>
      <c r="CE524" s="695"/>
      <c r="CF524" s="695"/>
      <c r="CG524" s="695"/>
      <c r="CH524" s="695"/>
      <c r="CI524" s="695"/>
      <c r="CJ524" s="695"/>
      <c r="CK524" s="695"/>
      <c r="CL524" s="695"/>
      <c r="CM524" s="695"/>
      <c r="CN524" s="695"/>
      <c r="CO524" s="695"/>
      <c r="CP524" s="695"/>
      <c r="CQ524" s="695"/>
      <c r="CR524" s="695"/>
      <c r="CS524" s="695"/>
      <c r="CT524" s="695"/>
      <c r="CU524" s="695"/>
      <c r="CV524" s="695"/>
      <c r="CW524" s="695"/>
      <c r="CX524" s="695"/>
      <c r="CY524" s="695"/>
      <c r="CZ524" s="695"/>
      <c r="DA524" s="695"/>
      <c r="DB524" s="695"/>
      <c r="DC524" s="695"/>
      <c r="DD524" s="695"/>
      <c r="DE524" s="695"/>
      <c r="DF524" s="695"/>
      <c r="DG524" s="695"/>
      <c r="DH524" s="695"/>
      <c r="DI524" s="695"/>
      <c r="DJ524" s="695"/>
      <c r="DK524" s="695"/>
      <c r="DL524" s="695"/>
      <c r="DM524" s="695"/>
      <c r="DN524" s="695"/>
      <c r="DO524" s="695"/>
      <c r="DP524" s="695"/>
      <c r="DQ524" s="695"/>
      <c r="DR524" s="695"/>
      <c r="DS524" s="695"/>
      <c r="DT524" s="695"/>
      <c r="DU524" s="695"/>
      <c r="DV524" s="695"/>
      <c r="DW524" s="695"/>
      <c r="DX524" s="695"/>
      <c r="DY524" s="695"/>
      <c r="DZ524" s="695"/>
      <c r="EA524" s="695"/>
      <c r="EB524" s="695"/>
      <c r="EC524" s="695"/>
      <c r="ED524" s="695"/>
      <c r="EE524" s="695"/>
      <c r="EF524" s="695"/>
      <c r="EG524" s="695"/>
      <c r="EH524" s="695"/>
      <c r="EI524" s="695"/>
      <c r="EJ524" s="695"/>
      <c r="EK524" s="695"/>
      <c r="EL524" s="695"/>
      <c r="EM524" s="695"/>
      <c r="EN524" s="695"/>
      <c r="EO524" s="695"/>
      <c r="EP524" s="695"/>
      <c r="EQ524" s="695"/>
      <c r="ER524" s="695"/>
      <c r="ES524" s="695"/>
      <c r="ET524" s="695"/>
      <c r="EU524" s="695"/>
      <c r="EV524" s="695"/>
      <c r="EW524" s="695"/>
      <c r="EX524" s="695"/>
      <c r="EY524" s="695"/>
      <c r="EZ524" s="695"/>
      <c r="FA524" s="695"/>
      <c r="FB524" s="695"/>
      <c r="FC524" s="695"/>
      <c r="FD524" s="695"/>
      <c r="FE524" s="695"/>
      <c r="FF524" s="695"/>
      <c r="FG524" s="695"/>
      <c r="FH524" s="695"/>
      <c r="FI524" s="695"/>
      <c r="FJ524" s="695"/>
      <c r="FK524" s="695"/>
      <c r="FL524" s="695"/>
      <c r="FM524" s="695"/>
      <c r="FN524" s="695"/>
      <c r="FO524" s="695"/>
      <c r="FP524" s="695"/>
      <c r="FQ524" s="695"/>
      <c r="FR524" s="695"/>
      <c r="FS524" s="695"/>
      <c r="FT524" s="695"/>
      <c r="FU524" s="695"/>
      <c r="FV524" s="695"/>
      <c r="FW524" s="695"/>
      <c r="FX524" s="695"/>
      <c r="FY524" s="695"/>
      <c r="FZ524" s="695"/>
      <c r="GA524" s="695"/>
      <c r="GB524" s="695"/>
      <c r="GC524" s="695"/>
      <c r="GD524" s="695"/>
      <c r="GE524" s="695"/>
      <c r="GF524" s="695"/>
      <c r="GG524" s="695"/>
      <c r="GH524" s="695"/>
      <c r="GI524" s="695"/>
      <c r="GJ524" s="695"/>
      <c r="GK524" s="695"/>
      <c r="GL524" s="695"/>
      <c r="GM524" s="695"/>
      <c r="GN524" s="695"/>
    </row>
    <row r="525" spans="1:196" s="35" customFormat="1" ht="14.4">
      <c r="A525" s="695"/>
      <c r="B525" s="695"/>
      <c r="C525" s="693"/>
      <c r="D525" s="693"/>
      <c r="E525" s="693"/>
      <c r="F525" s="699"/>
      <c r="G525" s="695"/>
      <c r="H525" s="695"/>
      <c r="I525" s="695"/>
      <c r="J525" s="695"/>
      <c r="S525" s="695"/>
      <c r="T525" s="695"/>
      <c r="U525" s="695"/>
      <c r="V525" s="695"/>
      <c r="W525" s="695"/>
      <c r="X525" s="695"/>
      <c r="Y525" s="695"/>
      <c r="Z525" s="695"/>
      <c r="AA525" s="695"/>
      <c r="AB525" s="695"/>
      <c r="AC525" s="695"/>
      <c r="AD525" s="695"/>
      <c r="AE525" s="695"/>
      <c r="AF525" s="695"/>
      <c r="AG525" s="695"/>
      <c r="AH525" s="695"/>
      <c r="AI525" s="695"/>
      <c r="AJ525" s="695"/>
      <c r="AK525" s="695"/>
      <c r="AL525" s="695"/>
      <c r="AM525" s="695"/>
      <c r="AN525" s="695"/>
      <c r="AO525" s="695"/>
      <c r="AP525" s="695"/>
      <c r="AQ525" s="695"/>
      <c r="AR525" s="695"/>
      <c r="AS525" s="695"/>
      <c r="AT525" s="695"/>
      <c r="AU525" s="695"/>
      <c r="AV525" s="695"/>
      <c r="AW525" s="695"/>
      <c r="AX525" s="695"/>
      <c r="AY525" s="695"/>
      <c r="AZ525" s="695"/>
      <c r="BA525" s="695"/>
      <c r="BB525" s="695"/>
      <c r="BC525" s="695"/>
      <c r="BD525" s="695"/>
      <c r="BE525" s="695"/>
      <c r="BF525" s="695"/>
      <c r="BG525" s="695"/>
      <c r="BH525" s="695"/>
      <c r="BI525" s="695"/>
      <c r="BJ525" s="695"/>
      <c r="BK525" s="695"/>
      <c r="BL525" s="695"/>
      <c r="BM525" s="695"/>
      <c r="BN525" s="695"/>
      <c r="BO525" s="695"/>
      <c r="BP525" s="695"/>
      <c r="BQ525" s="695"/>
      <c r="BR525" s="695"/>
      <c r="BS525" s="695"/>
      <c r="BT525" s="695"/>
      <c r="BU525" s="695"/>
      <c r="BV525" s="695"/>
      <c r="BW525" s="695"/>
      <c r="BX525" s="695"/>
      <c r="BY525" s="695"/>
      <c r="BZ525" s="695"/>
      <c r="CA525" s="695"/>
      <c r="CB525" s="695"/>
      <c r="CC525" s="695"/>
      <c r="CD525" s="695"/>
      <c r="CE525" s="695"/>
      <c r="CF525" s="695"/>
      <c r="CG525" s="695"/>
      <c r="CH525" s="695"/>
      <c r="CI525" s="695"/>
      <c r="CJ525" s="695"/>
      <c r="CK525" s="695"/>
      <c r="CL525" s="695"/>
      <c r="CM525" s="695"/>
      <c r="CN525" s="695"/>
      <c r="CO525" s="695"/>
      <c r="CP525" s="695"/>
      <c r="CQ525" s="695"/>
      <c r="CR525" s="695"/>
      <c r="CS525" s="695"/>
      <c r="CT525" s="695"/>
      <c r="CU525" s="695"/>
      <c r="CV525" s="695"/>
      <c r="CW525" s="695"/>
      <c r="CX525" s="695"/>
      <c r="CY525" s="695"/>
      <c r="CZ525" s="695"/>
      <c r="DA525" s="695"/>
      <c r="DB525" s="695"/>
      <c r="DC525" s="695"/>
      <c r="DD525" s="695"/>
      <c r="DE525" s="695"/>
      <c r="DF525" s="695"/>
      <c r="DG525" s="695"/>
      <c r="DH525" s="695"/>
      <c r="DI525" s="695"/>
      <c r="DJ525" s="695"/>
      <c r="DK525" s="695"/>
      <c r="DL525" s="695"/>
      <c r="DM525" s="695"/>
      <c r="DN525" s="695"/>
      <c r="DO525" s="695"/>
      <c r="DP525" s="695"/>
      <c r="DQ525" s="695"/>
      <c r="DR525" s="695"/>
      <c r="DS525" s="695"/>
      <c r="DT525" s="695"/>
      <c r="DU525" s="695"/>
      <c r="DV525" s="695"/>
      <c r="DW525" s="695"/>
      <c r="DX525" s="695"/>
      <c r="DY525" s="695"/>
      <c r="DZ525" s="695"/>
      <c r="EA525" s="695"/>
      <c r="EB525" s="695"/>
      <c r="EC525" s="695"/>
      <c r="ED525" s="695"/>
      <c r="EE525" s="695"/>
      <c r="EF525" s="695"/>
      <c r="EG525" s="695"/>
      <c r="EH525" s="695"/>
      <c r="EI525" s="695"/>
      <c r="EJ525" s="695"/>
      <c r="EK525" s="695"/>
      <c r="EL525" s="695"/>
      <c r="EM525" s="695"/>
      <c r="EN525" s="695"/>
      <c r="EO525" s="695"/>
      <c r="EP525" s="695"/>
      <c r="EQ525" s="695"/>
      <c r="ER525" s="695"/>
      <c r="ES525" s="695"/>
      <c r="ET525" s="695"/>
      <c r="EU525" s="695"/>
      <c r="EV525" s="695"/>
      <c r="EW525" s="695"/>
      <c r="EX525" s="695"/>
      <c r="EY525" s="695"/>
      <c r="EZ525" s="695"/>
      <c r="FA525" s="695"/>
      <c r="FB525" s="695"/>
      <c r="FC525" s="695"/>
      <c r="FD525" s="695"/>
      <c r="FE525" s="695"/>
      <c r="FF525" s="695"/>
      <c r="FG525" s="695"/>
      <c r="FH525" s="695"/>
      <c r="FI525" s="695"/>
      <c r="FJ525" s="695"/>
      <c r="FK525" s="695"/>
      <c r="FL525" s="695"/>
      <c r="FM525" s="695"/>
      <c r="FN525" s="695"/>
      <c r="FO525" s="695"/>
      <c r="FP525" s="695"/>
      <c r="FQ525" s="695"/>
      <c r="FR525" s="695"/>
      <c r="FS525" s="695"/>
      <c r="FT525" s="695"/>
      <c r="FU525" s="695"/>
      <c r="FV525" s="695"/>
      <c r="FW525" s="695"/>
      <c r="FX525" s="695"/>
      <c r="FY525" s="695"/>
      <c r="FZ525" s="695"/>
      <c r="GA525" s="695"/>
      <c r="GB525" s="695"/>
      <c r="GC525" s="695"/>
      <c r="GD525" s="695"/>
      <c r="GE525" s="695"/>
      <c r="GF525" s="695"/>
      <c r="GG525" s="695"/>
      <c r="GH525" s="695"/>
      <c r="GI525" s="695"/>
      <c r="GJ525" s="695"/>
      <c r="GK525" s="695"/>
      <c r="GL525" s="695"/>
      <c r="GM525" s="695"/>
      <c r="GN525" s="695"/>
    </row>
    <row r="526" spans="1:196" s="35" customFormat="1" ht="14.4">
      <c r="A526" s="695"/>
      <c r="B526" s="695"/>
      <c r="C526" s="693"/>
      <c r="D526" s="693"/>
      <c r="E526" s="693"/>
      <c r="F526" s="699"/>
      <c r="G526" s="695"/>
      <c r="H526" s="695"/>
      <c r="I526" s="695"/>
      <c r="J526" s="695"/>
      <c r="S526" s="695"/>
      <c r="T526" s="695"/>
      <c r="U526" s="695"/>
      <c r="V526" s="695"/>
      <c r="W526" s="695"/>
      <c r="X526" s="695"/>
      <c r="Y526" s="695"/>
      <c r="Z526" s="695"/>
      <c r="AA526" s="695"/>
      <c r="AB526" s="695"/>
      <c r="AC526" s="695"/>
      <c r="AD526" s="695"/>
      <c r="AE526" s="695"/>
      <c r="AF526" s="695"/>
      <c r="AG526" s="695"/>
      <c r="AH526" s="695"/>
      <c r="AI526" s="695"/>
      <c r="AJ526" s="695"/>
      <c r="AK526" s="695"/>
      <c r="AL526" s="695"/>
      <c r="AM526" s="695"/>
      <c r="AN526" s="695"/>
      <c r="AO526" s="695"/>
      <c r="AP526" s="695"/>
      <c r="AQ526" s="695"/>
      <c r="AR526" s="695"/>
      <c r="AS526" s="695"/>
      <c r="AT526" s="695"/>
      <c r="AU526" s="695"/>
      <c r="AV526" s="695"/>
      <c r="AW526" s="695"/>
      <c r="AX526" s="695"/>
      <c r="AY526" s="695"/>
      <c r="AZ526" s="695"/>
      <c r="BA526" s="695"/>
      <c r="BB526" s="695"/>
      <c r="BC526" s="695"/>
      <c r="BD526" s="695"/>
      <c r="BE526" s="695"/>
      <c r="BF526" s="695"/>
      <c r="BG526" s="695"/>
      <c r="BH526" s="695"/>
      <c r="BI526" s="695"/>
      <c r="BJ526" s="695"/>
      <c r="BK526" s="695"/>
      <c r="BL526" s="695"/>
      <c r="BM526" s="695"/>
      <c r="BN526" s="695"/>
      <c r="BO526" s="695"/>
      <c r="BP526" s="695"/>
      <c r="BQ526" s="695"/>
      <c r="BR526" s="695"/>
      <c r="BS526" s="695"/>
      <c r="BT526" s="695"/>
      <c r="BU526" s="695"/>
      <c r="BV526" s="695"/>
      <c r="BW526" s="695"/>
      <c r="BX526" s="695"/>
      <c r="BY526" s="695"/>
      <c r="BZ526" s="695"/>
      <c r="CA526" s="695"/>
      <c r="CB526" s="695"/>
      <c r="CC526" s="695"/>
      <c r="CD526" s="695"/>
      <c r="CE526" s="695"/>
      <c r="CF526" s="695"/>
      <c r="CG526" s="695"/>
      <c r="CH526" s="695"/>
      <c r="CI526" s="695"/>
      <c r="CJ526" s="695"/>
      <c r="CK526" s="695"/>
      <c r="CL526" s="695"/>
      <c r="CM526" s="695"/>
      <c r="CN526" s="695"/>
      <c r="CO526" s="695"/>
      <c r="CP526" s="695"/>
      <c r="CQ526" s="695"/>
      <c r="CR526" s="695"/>
      <c r="CS526" s="695"/>
      <c r="CT526" s="695"/>
      <c r="CU526" s="695"/>
      <c r="CV526" s="695"/>
      <c r="CW526" s="695"/>
      <c r="CX526" s="695"/>
      <c r="CY526" s="695"/>
      <c r="CZ526" s="695"/>
      <c r="DA526" s="695"/>
      <c r="DB526" s="695"/>
      <c r="DC526" s="695"/>
      <c r="DD526" s="695"/>
      <c r="DE526" s="695"/>
      <c r="DF526" s="695"/>
      <c r="DG526" s="695"/>
      <c r="DH526" s="695"/>
      <c r="DI526" s="695"/>
      <c r="DJ526" s="695"/>
      <c r="DK526" s="695"/>
      <c r="DL526" s="695"/>
      <c r="DM526" s="695"/>
      <c r="DN526" s="695"/>
      <c r="DO526" s="695"/>
      <c r="DP526" s="695"/>
      <c r="DQ526" s="695"/>
      <c r="DR526" s="695"/>
      <c r="DS526" s="695"/>
      <c r="DT526" s="695"/>
      <c r="DU526" s="695"/>
      <c r="DV526" s="695"/>
      <c r="DW526" s="695"/>
      <c r="DX526" s="695"/>
      <c r="DY526" s="695"/>
      <c r="DZ526" s="695"/>
      <c r="EA526" s="695"/>
      <c r="EB526" s="695"/>
      <c r="EC526" s="695"/>
      <c r="ED526" s="695"/>
      <c r="EE526" s="695"/>
      <c r="EF526" s="695"/>
      <c r="EG526" s="695"/>
      <c r="EH526" s="695"/>
      <c r="EI526" s="695"/>
      <c r="EJ526" s="695"/>
      <c r="EK526" s="695"/>
      <c r="EL526" s="695"/>
      <c r="EM526" s="695"/>
      <c r="EN526" s="695"/>
      <c r="EO526" s="695"/>
      <c r="EP526" s="695"/>
      <c r="EQ526" s="695"/>
      <c r="ER526" s="695"/>
      <c r="ES526" s="695"/>
      <c r="ET526" s="695"/>
      <c r="EU526" s="695"/>
      <c r="EV526" s="695"/>
      <c r="EW526" s="695"/>
      <c r="EX526" s="695"/>
      <c r="EY526" s="695"/>
      <c r="EZ526" s="695"/>
      <c r="FA526" s="695"/>
      <c r="FB526" s="695"/>
      <c r="FC526" s="695"/>
      <c r="FD526" s="695"/>
      <c r="FE526" s="695"/>
      <c r="FF526" s="695"/>
      <c r="FG526" s="695"/>
      <c r="FH526" s="695"/>
      <c r="FI526" s="695"/>
      <c r="FJ526" s="695"/>
      <c r="FK526" s="695"/>
      <c r="FL526" s="695"/>
      <c r="FM526" s="695"/>
      <c r="FN526" s="695"/>
      <c r="FO526" s="695"/>
      <c r="FP526" s="695"/>
      <c r="FQ526" s="695"/>
      <c r="FR526" s="695"/>
      <c r="FS526" s="695"/>
      <c r="FT526" s="695"/>
      <c r="FU526" s="695"/>
      <c r="FV526" s="695"/>
      <c r="FW526" s="695"/>
      <c r="FX526" s="695"/>
      <c r="FY526" s="695"/>
      <c r="FZ526" s="695"/>
      <c r="GA526" s="695"/>
      <c r="GB526" s="695"/>
      <c r="GC526" s="695"/>
      <c r="GD526" s="695"/>
      <c r="GE526" s="695"/>
      <c r="GF526" s="695"/>
      <c r="GG526" s="695"/>
      <c r="GH526" s="695"/>
      <c r="GI526" s="695"/>
      <c r="GJ526" s="695"/>
      <c r="GK526" s="695"/>
      <c r="GL526" s="695"/>
      <c r="GM526" s="695"/>
      <c r="GN526" s="695"/>
    </row>
    <row r="527" spans="1:196" s="35" customFormat="1" ht="14.4">
      <c r="A527" s="695"/>
      <c r="B527" s="695"/>
      <c r="C527" s="693"/>
      <c r="D527" s="693"/>
      <c r="E527" s="693"/>
      <c r="F527" s="699"/>
      <c r="G527" s="695"/>
      <c r="H527" s="695"/>
      <c r="I527" s="695"/>
      <c r="J527" s="695"/>
      <c r="S527" s="695"/>
      <c r="T527" s="695"/>
      <c r="U527" s="695"/>
      <c r="V527" s="695"/>
      <c r="W527" s="695"/>
      <c r="X527" s="695"/>
      <c r="Y527" s="695"/>
      <c r="Z527" s="695"/>
      <c r="AA527" s="695"/>
      <c r="AB527" s="695"/>
      <c r="AC527" s="695"/>
      <c r="AD527" s="695"/>
      <c r="AE527" s="695"/>
      <c r="AF527" s="695"/>
      <c r="AG527" s="695"/>
      <c r="AH527" s="695"/>
      <c r="AI527" s="695"/>
      <c r="AJ527" s="695"/>
      <c r="AK527" s="695"/>
      <c r="AL527" s="695"/>
      <c r="AM527" s="695"/>
      <c r="AN527" s="695"/>
      <c r="AO527" s="695"/>
      <c r="AP527" s="695"/>
      <c r="AQ527" s="695"/>
      <c r="AR527" s="695"/>
      <c r="AS527" s="695"/>
      <c r="AT527" s="695"/>
      <c r="AU527" s="695"/>
      <c r="AV527" s="695"/>
      <c r="AW527" s="695"/>
      <c r="AX527" s="695"/>
      <c r="AY527" s="695"/>
      <c r="AZ527" s="695"/>
      <c r="BA527" s="695"/>
      <c r="BB527" s="695"/>
      <c r="BC527" s="695"/>
      <c r="BD527" s="695"/>
      <c r="BE527" s="695"/>
      <c r="BF527" s="695"/>
      <c r="BG527" s="695"/>
      <c r="BH527" s="695"/>
      <c r="BI527" s="695"/>
      <c r="BJ527" s="695"/>
      <c r="BK527" s="695"/>
      <c r="BL527" s="695"/>
      <c r="BM527" s="695"/>
      <c r="BN527" s="695"/>
      <c r="BO527" s="695"/>
      <c r="BP527" s="695"/>
      <c r="BQ527" s="695"/>
      <c r="BR527" s="695"/>
      <c r="BS527" s="695"/>
      <c r="BT527" s="695"/>
      <c r="BU527" s="695"/>
      <c r="BV527" s="695"/>
      <c r="BW527" s="695"/>
      <c r="BX527" s="695"/>
      <c r="BY527" s="695"/>
      <c r="BZ527" s="695"/>
      <c r="CA527" s="695"/>
      <c r="CB527" s="695"/>
      <c r="CC527" s="695"/>
      <c r="CD527" s="695"/>
      <c r="CE527" s="695"/>
      <c r="CF527" s="695"/>
      <c r="CG527" s="695"/>
      <c r="CH527" s="695"/>
      <c r="CI527" s="695"/>
      <c r="CJ527" s="695"/>
      <c r="CK527" s="695"/>
      <c r="CL527" s="695"/>
      <c r="CM527" s="695"/>
      <c r="CN527" s="695"/>
      <c r="CO527" s="695"/>
      <c r="CP527" s="695"/>
      <c r="CQ527" s="695"/>
      <c r="CR527" s="695"/>
      <c r="CS527" s="695"/>
      <c r="CT527" s="695"/>
      <c r="CU527" s="695"/>
      <c r="CV527" s="695"/>
      <c r="CW527" s="695"/>
      <c r="CX527" s="695"/>
      <c r="CY527" s="695"/>
      <c r="CZ527" s="695"/>
      <c r="DA527" s="695"/>
      <c r="DB527" s="695"/>
      <c r="DC527" s="695"/>
      <c r="DD527" s="695"/>
      <c r="DE527" s="695"/>
      <c r="DF527" s="695"/>
      <c r="DG527" s="695"/>
      <c r="DH527" s="695"/>
      <c r="DI527" s="695"/>
      <c r="DJ527" s="695"/>
      <c r="DK527" s="695"/>
      <c r="DL527" s="695"/>
      <c r="DM527" s="695"/>
      <c r="DN527" s="695"/>
      <c r="DO527" s="695"/>
      <c r="DP527" s="695"/>
      <c r="DQ527" s="695"/>
      <c r="DR527" s="695"/>
      <c r="DS527" s="695"/>
      <c r="DT527" s="695"/>
      <c r="DU527" s="695"/>
      <c r="DV527" s="695"/>
      <c r="DW527" s="695"/>
      <c r="DX527" s="695"/>
      <c r="DY527" s="695"/>
      <c r="DZ527" s="695"/>
      <c r="EA527" s="695"/>
      <c r="EB527" s="695"/>
      <c r="EC527" s="695"/>
      <c r="ED527" s="695"/>
      <c r="EE527" s="695"/>
      <c r="EF527" s="695"/>
      <c r="EG527" s="695"/>
      <c r="EH527" s="695"/>
      <c r="EI527" s="695"/>
      <c r="EJ527" s="695"/>
      <c r="EK527" s="695"/>
      <c r="EL527" s="695"/>
      <c r="EM527" s="695"/>
      <c r="EN527" s="695"/>
      <c r="EO527" s="695"/>
      <c r="EP527" s="695"/>
      <c r="EQ527" s="695"/>
      <c r="ER527" s="695"/>
      <c r="ES527" s="695"/>
      <c r="ET527" s="695"/>
      <c r="EU527" s="695"/>
      <c r="EV527" s="695"/>
      <c r="EW527" s="695"/>
      <c r="EX527" s="695"/>
      <c r="EY527" s="695"/>
      <c r="EZ527" s="695"/>
      <c r="FA527" s="695"/>
      <c r="FB527" s="695"/>
      <c r="FC527" s="695"/>
      <c r="FD527" s="695"/>
      <c r="FE527" s="695"/>
      <c r="FF527" s="695"/>
      <c r="FG527" s="695"/>
      <c r="FH527" s="695"/>
      <c r="FI527" s="695"/>
      <c r="FJ527" s="695"/>
      <c r="FK527" s="695"/>
      <c r="FL527" s="695"/>
      <c r="FM527" s="695"/>
      <c r="FN527" s="695"/>
      <c r="FO527" s="695"/>
      <c r="FP527" s="695"/>
      <c r="FQ527" s="695"/>
      <c r="FR527" s="695"/>
      <c r="FS527" s="695"/>
      <c r="FT527" s="695"/>
      <c r="FU527" s="695"/>
      <c r="FV527" s="695"/>
      <c r="FW527" s="695"/>
      <c r="FX527" s="695"/>
      <c r="FY527" s="695"/>
      <c r="FZ527" s="695"/>
      <c r="GA527" s="695"/>
      <c r="GB527" s="695"/>
      <c r="GC527" s="695"/>
      <c r="GD527" s="695"/>
      <c r="GE527" s="695"/>
      <c r="GF527" s="695"/>
      <c r="GG527" s="695"/>
      <c r="GH527" s="695"/>
      <c r="GI527" s="695"/>
      <c r="GJ527" s="695"/>
      <c r="GK527" s="695"/>
      <c r="GL527" s="695"/>
      <c r="GM527" s="695"/>
      <c r="GN527" s="695"/>
    </row>
    <row r="528" spans="1:196" s="35" customFormat="1" ht="14.4">
      <c r="A528" s="695"/>
      <c r="B528" s="695"/>
      <c r="C528" s="693"/>
      <c r="D528" s="693"/>
      <c r="E528" s="693"/>
      <c r="F528" s="699"/>
      <c r="G528" s="695"/>
      <c r="H528" s="695"/>
      <c r="I528" s="695"/>
      <c r="J528" s="695"/>
      <c r="S528" s="695"/>
      <c r="T528" s="695"/>
      <c r="U528" s="695"/>
      <c r="V528" s="695"/>
      <c r="W528" s="695"/>
      <c r="X528" s="695"/>
      <c r="Y528" s="695"/>
      <c r="Z528" s="695"/>
      <c r="AA528" s="695"/>
      <c r="AB528" s="695"/>
      <c r="AC528" s="695"/>
      <c r="AD528" s="695"/>
      <c r="AE528" s="695"/>
      <c r="AF528" s="695"/>
      <c r="AG528" s="695"/>
      <c r="AH528" s="695"/>
      <c r="AI528" s="695"/>
      <c r="AJ528" s="695"/>
      <c r="AK528" s="695"/>
      <c r="AL528" s="695"/>
      <c r="AM528" s="695"/>
      <c r="AN528" s="695"/>
      <c r="AO528" s="695"/>
      <c r="AP528" s="695"/>
      <c r="AQ528" s="695"/>
      <c r="AR528" s="695"/>
      <c r="AS528" s="695"/>
      <c r="AT528" s="695"/>
      <c r="AU528" s="695"/>
      <c r="AV528" s="695"/>
      <c r="AW528" s="695"/>
      <c r="AX528" s="695"/>
      <c r="AY528" s="695"/>
      <c r="AZ528" s="695"/>
      <c r="BA528" s="695"/>
      <c r="BB528" s="695"/>
      <c r="BC528" s="695"/>
      <c r="BD528" s="695"/>
      <c r="BE528" s="695"/>
      <c r="BF528" s="695"/>
      <c r="BG528" s="695"/>
      <c r="BH528" s="695"/>
      <c r="BI528" s="695"/>
      <c r="BJ528" s="695"/>
      <c r="BK528" s="695"/>
      <c r="BL528" s="695"/>
      <c r="BM528" s="695"/>
      <c r="BN528" s="695"/>
      <c r="BO528" s="695"/>
      <c r="BP528" s="695"/>
      <c r="BQ528" s="695"/>
      <c r="BR528" s="695"/>
      <c r="BS528" s="695"/>
      <c r="BT528" s="695"/>
      <c r="BU528" s="695"/>
      <c r="BV528" s="695"/>
      <c r="BW528" s="695"/>
      <c r="BX528" s="695"/>
      <c r="BY528" s="695"/>
      <c r="BZ528" s="695"/>
      <c r="CA528" s="695"/>
      <c r="CB528" s="695"/>
      <c r="CC528" s="695"/>
      <c r="CD528" s="695"/>
      <c r="CE528" s="695"/>
      <c r="CF528" s="695"/>
      <c r="CG528" s="695"/>
      <c r="CH528" s="695"/>
      <c r="CI528" s="695"/>
      <c r="CJ528" s="695"/>
      <c r="CK528" s="695"/>
      <c r="CL528" s="695"/>
      <c r="CM528" s="695"/>
      <c r="CN528" s="695"/>
      <c r="CO528" s="695"/>
      <c r="CP528" s="695"/>
      <c r="CQ528" s="695"/>
      <c r="CR528" s="695"/>
      <c r="CS528" s="695"/>
      <c r="CT528" s="695"/>
      <c r="CU528" s="695"/>
      <c r="CV528" s="695"/>
      <c r="CW528" s="695"/>
      <c r="CX528" s="695"/>
      <c r="CY528" s="695"/>
      <c r="CZ528" s="695"/>
      <c r="DA528" s="695"/>
      <c r="DB528" s="695"/>
      <c r="DC528" s="695"/>
      <c r="DD528" s="695"/>
      <c r="DE528" s="695"/>
      <c r="DF528" s="695"/>
      <c r="DG528" s="695"/>
      <c r="DH528" s="695"/>
      <c r="DI528" s="695"/>
      <c r="DJ528" s="695"/>
      <c r="DK528" s="695"/>
      <c r="DL528" s="695"/>
      <c r="DM528" s="695"/>
      <c r="DN528" s="695"/>
      <c r="DO528" s="695"/>
      <c r="DP528" s="695"/>
      <c r="DQ528" s="695"/>
      <c r="DR528" s="695"/>
      <c r="DS528" s="695"/>
      <c r="DT528" s="695"/>
      <c r="DU528" s="695"/>
      <c r="DV528" s="695"/>
      <c r="DW528" s="695"/>
      <c r="DX528" s="695"/>
      <c r="DY528" s="695"/>
      <c r="DZ528" s="695"/>
      <c r="EA528" s="695"/>
      <c r="EB528" s="695"/>
      <c r="EC528" s="695"/>
      <c r="ED528" s="695"/>
      <c r="EE528" s="695"/>
      <c r="EF528" s="695"/>
      <c r="EG528" s="695"/>
      <c r="EH528" s="695"/>
      <c r="EI528" s="695"/>
      <c r="EJ528" s="695"/>
      <c r="EK528" s="695"/>
      <c r="EL528" s="695"/>
      <c r="EM528" s="695"/>
      <c r="EN528" s="695"/>
      <c r="EO528" s="695"/>
      <c r="EP528" s="695"/>
      <c r="EQ528" s="695"/>
      <c r="ER528" s="695"/>
      <c r="ES528" s="695"/>
      <c r="ET528" s="695"/>
      <c r="EU528" s="695"/>
      <c r="EV528" s="695"/>
      <c r="EW528" s="695"/>
      <c r="EX528" s="695"/>
      <c r="EY528" s="695"/>
      <c r="EZ528" s="695"/>
      <c r="FA528" s="695"/>
      <c r="FB528" s="695"/>
      <c r="FC528" s="695"/>
      <c r="FD528" s="695"/>
      <c r="FE528" s="695"/>
      <c r="FF528" s="695"/>
      <c r="FG528" s="695"/>
      <c r="FH528" s="695"/>
      <c r="FI528" s="695"/>
      <c r="FJ528" s="695"/>
      <c r="FK528" s="695"/>
      <c r="FL528" s="695"/>
      <c r="FM528" s="695"/>
      <c r="FN528" s="695"/>
      <c r="FO528" s="695"/>
      <c r="FP528" s="695"/>
      <c r="FQ528" s="695"/>
      <c r="FR528" s="695"/>
      <c r="FS528" s="695"/>
      <c r="FT528" s="695"/>
      <c r="FU528" s="695"/>
      <c r="FV528" s="695"/>
      <c r="FW528" s="695"/>
      <c r="FX528" s="695"/>
      <c r="FY528" s="695"/>
      <c r="FZ528" s="695"/>
      <c r="GA528" s="695"/>
      <c r="GB528" s="695"/>
      <c r="GC528" s="695"/>
      <c r="GD528" s="695"/>
      <c r="GE528" s="695"/>
      <c r="GF528" s="695"/>
      <c r="GG528" s="695"/>
      <c r="GH528" s="695"/>
      <c r="GI528" s="695"/>
      <c r="GJ528" s="695"/>
      <c r="GK528" s="695"/>
      <c r="GL528" s="695"/>
      <c r="GM528" s="695"/>
      <c r="GN528" s="695"/>
    </row>
    <row r="529" spans="1:196" s="35" customFormat="1" ht="14.4">
      <c r="A529" s="695"/>
      <c r="B529" s="695"/>
      <c r="C529" s="693"/>
      <c r="D529" s="693"/>
      <c r="E529" s="693"/>
      <c r="F529" s="699"/>
      <c r="G529" s="695"/>
      <c r="H529" s="695"/>
      <c r="I529" s="695"/>
      <c r="J529" s="695"/>
      <c r="S529" s="695"/>
      <c r="T529" s="695"/>
      <c r="U529" s="695"/>
      <c r="V529" s="695"/>
      <c r="W529" s="695"/>
      <c r="X529" s="695"/>
      <c r="Y529" s="695"/>
      <c r="Z529" s="695"/>
      <c r="AA529" s="695"/>
      <c r="AB529" s="695"/>
      <c r="AC529" s="695"/>
      <c r="AD529" s="695"/>
      <c r="AE529" s="695"/>
      <c r="AF529" s="695"/>
      <c r="AG529" s="695"/>
      <c r="AH529" s="695"/>
      <c r="AI529" s="695"/>
      <c r="AJ529" s="695"/>
      <c r="AK529" s="695"/>
      <c r="AL529" s="695"/>
      <c r="AM529" s="695"/>
      <c r="AN529" s="695"/>
      <c r="AO529" s="695"/>
      <c r="AP529" s="695"/>
      <c r="AQ529" s="695"/>
      <c r="AR529" s="695"/>
      <c r="AS529" s="695"/>
      <c r="AT529" s="695"/>
      <c r="AU529" s="695"/>
      <c r="AV529" s="695"/>
      <c r="AW529" s="695"/>
      <c r="AX529" s="695"/>
      <c r="AY529" s="695"/>
      <c r="AZ529" s="695"/>
      <c r="BA529" s="695"/>
      <c r="BB529" s="695"/>
      <c r="BC529" s="695"/>
      <c r="BD529" s="695"/>
      <c r="BE529" s="695"/>
      <c r="BF529" s="695"/>
      <c r="BG529" s="695"/>
      <c r="BH529" s="695"/>
      <c r="BI529" s="695"/>
      <c r="BJ529" s="695"/>
      <c r="BK529" s="695"/>
      <c r="BL529" s="695"/>
      <c r="BM529" s="695"/>
      <c r="BN529" s="695"/>
      <c r="BO529" s="695"/>
      <c r="BP529" s="695"/>
      <c r="BQ529" s="695"/>
      <c r="BR529" s="695"/>
      <c r="BS529" s="695"/>
      <c r="BT529" s="695"/>
      <c r="BU529" s="695"/>
      <c r="BV529" s="695"/>
      <c r="BW529" s="695"/>
      <c r="BX529" s="695"/>
      <c r="BY529" s="695"/>
      <c r="BZ529" s="695"/>
      <c r="CA529" s="695"/>
      <c r="CB529" s="695"/>
      <c r="CC529" s="695"/>
      <c r="CD529" s="695"/>
      <c r="CE529" s="695"/>
      <c r="CF529" s="695"/>
      <c r="CG529" s="695"/>
      <c r="CH529" s="695"/>
      <c r="CI529" s="695"/>
      <c r="CJ529" s="695"/>
      <c r="CK529" s="695"/>
      <c r="CL529" s="695"/>
      <c r="CM529" s="695"/>
      <c r="CN529" s="695"/>
      <c r="CO529" s="695"/>
      <c r="CP529" s="695"/>
      <c r="CQ529" s="695"/>
      <c r="CR529" s="695"/>
      <c r="CS529" s="695"/>
      <c r="CT529" s="695"/>
      <c r="CU529" s="695"/>
      <c r="CV529" s="695"/>
      <c r="CW529" s="695"/>
      <c r="CX529" s="695"/>
      <c r="CY529" s="695"/>
      <c r="CZ529" s="695"/>
      <c r="DA529" s="695"/>
      <c r="DB529" s="695"/>
      <c r="DC529" s="695"/>
      <c r="DD529" s="695"/>
      <c r="DE529" s="695"/>
      <c r="DF529" s="695"/>
      <c r="DG529" s="695"/>
      <c r="DH529" s="695"/>
      <c r="DI529" s="695"/>
      <c r="DJ529" s="695"/>
      <c r="DK529" s="695"/>
      <c r="DL529" s="695"/>
      <c r="DM529" s="695"/>
      <c r="DN529" s="695"/>
      <c r="DO529" s="695"/>
      <c r="DP529" s="695"/>
      <c r="DQ529" s="695"/>
      <c r="DR529" s="695"/>
      <c r="DS529" s="695"/>
      <c r="DT529" s="695"/>
      <c r="DU529" s="695"/>
      <c r="DV529" s="695"/>
      <c r="DW529" s="695"/>
      <c r="DX529" s="695"/>
      <c r="DY529" s="695"/>
      <c r="DZ529" s="695"/>
      <c r="EA529" s="695"/>
      <c r="EB529" s="695"/>
      <c r="EC529" s="695"/>
      <c r="ED529" s="695"/>
      <c r="EE529" s="695"/>
      <c r="EF529" s="695"/>
      <c r="EG529" s="695"/>
      <c r="EH529" s="695"/>
      <c r="EI529" s="695"/>
      <c r="EJ529" s="695"/>
      <c r="EK529" s="695"/>
      <c r="EL529" s="695"/>
      <c r="EM529" s="695"/>
      <c r="EN529" s="695"/>
      <c r="EO529" s="695"/>
      <c r="EP529" s="695"/>
      <c r="EQ529" s="695"/>
      <c r="ER529" s="695"/>
      <c r="ES529" s="695"/>
      <c r="ET529" s="695"/>
      <c r="EU529" s="695"/>
      <c r="EV529" s="695"/>
      <c r="EW529" s="695"/>
      <c r="EX529" s="695"/>
      <c r="EY529" s="695"/>
      <c r="EZ529" s="695"/>
      <c r="FA529" s="695"/>
      <c r="FB529" s="695"/>
      <c r="FC529" s="695"/>
      <c r="FD529" s="695"/>
      <c r="FE529" s="695"/>
      <c r="FF529" s="695"/>
      <c r="FG529" s="695"/>
      <c r="FH529" s="695"/>
      <c r="FI529" s="695"/>
      <c r="FJ529" s="695"/>
      <c r="FK529" s="695"/>
      <c r="FL529" s="695"/>
      <c r="FM529" s="695"/>
      <c r="FN529" s="695"/>
      <c r="FO529" s="695"/>
      <c r="FP529" s="695"/>
      <c r="FQ529" s="695"/>
      <c r="FR529" s="695"/>
      <c r="FS529" s="695"/>
      <c r="FT529" s="695"/>
      <c r="FU529" s="695"/>
      <c r="FV529" s="695"/>
      <c r="FW529" s="695"/>
      <c r="FX529" s="695"/>
      <c r="FY529" s="695"/>
      <c r="FZ529" s="695"/>
      <c r="GA529" s="695"/>
      <c r="GB529" s="695"/>
      <c r="GC529" s="695"/>
      <c r="GD529" s="695"/>
      <c r="GE529" s="695"/>
      <c r="GF529" s="695"/>
      <c r="GG529" s="695"/>
      <c r="GH529" s="695"/>
      <c r="GI529" s="695"/>
      <c r="GJ529" s="695"/>
      <c r="GK529" s="695"/>
      <c r="GL529" s="695"/>
      <c r="GM529" s="695"/>
      <c r="GN529" s="695"/>
    </row>
    <row r="530" spans="1:196" s="35" customFormat="1" ht="14.4">
      <c r="A530" s="695"/>
      <c r="B530" s="695"/>
      <c r="C530" s="693"/>
      <c r="D530" s="693"/>
      <c r="E530" s="693"/>
      <c r="F530" s="699"/>
      <c r="G530" s="695"/>
      <c r="H530" s="695"/>
      <c r="I530" s="695"/>
      <c r="J530" s="695"/>
      <c r="S530" s="695"/>
      <c r="T530" s="695"/>
      <c r="U530" s="695"/>
      <c r="V530" s="695"/>
      <c r="W530" s="695"/>
      <c r="X530" s="695"/>
      <c r="Y530" s="695"/>
      <c r="Z530" s="695"/>
      <c r="AA530" s="695"/>
      <c r="AB530" s="695"/>
      <c r="AC530" s="695"/>
      <c r="AD530" s="695"/>
      <c r="AE530" s="695"/>
      <c r="AF530" s="695"/>
      <c r="AG530" s="695"/>
      <c r="AH530" s="695"/>
      <c r="AI530" s="695"/>
      <c r="AJ530" s="695"/>
      <c r="AK530" s="695"/>
      <c r="AL530" s="695"/>
      <c r="AM530" s="695"/>
      <c r="AN530" s="695"/>
      <c r="AO530" s="695"/>
      <c r="AP530" s="695"/>
      <c r="AQ530" s="695"/>
      <c r="AR530" s="695"/>
      <c r="AS530" s="695"/>
      <c r="AT530" s="695"/>
      <c r="AU530" s="695"/>
      <c r="AV530" s="695"/>
      <c r="AW530" s="695"/>
      <c r="AX530" s="695"/>
      <c r="AY530" s="695"/>
      <c r="AZ530" s="695"/>
      <c r="BA530" s="695"/>
      <c r="BB530" s="695"/>
      <c r="BC530" s="695"/>
      <c r="BD530" s="695"/>
      <c r="BE530" s="695"/>
      <c r="BF530" s="695"/>
      <c r="BG530" s="695"/>
      <c r="BH530" s="695"/>
      <c r="BI530" s="695"/>
      <c r="BJ530" s="695"/>
      <c r="BK530" s="695"/>
      <c r="BL530" s="695"/>
      <c r="BM530" s="695"/>
      <c r="BN530" s="695"/>
      <c r="BO530" s="695"/>
      <c r="BP530" s="695"/>
      <c r="BQ530" s="695"/>
      <c r="BR530" s="695"/>
      <c r="BS530" s="695"/>
      <c r="BT530" s="695"/>
      <c r="BU530" s="695"/>
      <c r="BV530" s="695"/>
      <c r="BW530" s="695"/>
      <c r="BX530" s="695"/>
      <c r="BY530" s="695"/>
      <c r="BZ530" s="695"/>
      <c r="CA530" s="695"/>
      <c r="CB530" s="695"/>
      <c r="CC530" s="695"/>
      <c r="CD530" s="695"/>
      <c r="CE530" s="695"/>
      <c r="CF530" s="695"/>
      <c r="CG530" s="695"/>
      <c r="CH530" s="695"/>
      <c r="CI530" s="695"/>
      <c r="CJ530" s="695"/>
      <c r="CK530" s="695"/>
      <c r="CL530" s="695"/>
      <c r="CM530" s="695"/>
      <c r="CN530" s="695"/>
      <c r="CO530" s="695"/>
      <c r="CP530" s="695"/>
      <c r="CQ530" s="695"/>
      <c r="CR530" s="695"/>
      <c r="CS530" s="695"/>
      <c r="CT530" s="695"/>
      <c r="CU530" s="695"/>
      <c r="CV530" s="695"/>
      <c r="CW530" s="695"/>
      <c r="CX530" s="695"/>
      <c r="CY530" s="695"/>
      <c r="CZ530" s="695"/>
      <c r="DA530" s="695"/>
      <c r="DB530" s="695"/>
      <c r="DC530" s="695"/>
      <c r="DD530" s="695"/>
      <c r="DE530" s="695"/>
      <c r="DF530" s="695"/>
      <c r="DG530" s="695"/>
      <c r="DH530" s="695"/>
      <c r="DI530" s="695"/>
      <c r="DJ530" s="695"/>
      <c r="DK530" s="695"/>
      <c r="DL530" s="695"/>
      <c r="DM530" s="695"/>
      <c r="DN530" s="695"/>
      <c r="DO530" s="695"/>
      <c r="DP530" s="695"/>
      <c r="DQ530" s="695"/>
      <c r="DR530" s="695"/>
      <c r="DS530" s="695"/>
      <c r="DT530" s="695"/>
      <c r="DU530" s="695"/>
      <c r="DV530" s="695"/>
      <c r="DW530" s="695"/>
      <c r="DX530" s="695"/>
      <c r="DY530" s="695"/>
      <c r="DZ530" s="695"/>
      <c r="EA530" s="695"/>
      <c r="EB530" s="695"/>
      <c r="EC530" s="695"/>
      <c r="ED530" s="695"/>
      <c r="EE530" s="695"/>
      <c r="EF530" s="695"/>
      <c r="EG530" s="695"/>
      <c r="EH530" s="695"/>
      <c r="EI530" s="695"/>
      <c r="EJ530" s="695"/>
      <c r="EK530" s="695"/>
      <c r="EL530" s="695"/>
      <c r="EM530" s="695"/>
      <c r="EN530" s="695"/>
      <c r="EO530" s="695"/>
      <c r="EP530" s="695"/>
      <c r="EQ530" s="695"/>
      <c r="ER530" s="695"/>
      <c r="ES530" s="695"/>
      <c r="ET530" s="695"/>
      <c r="EU530" s="695"/>
      <c r="EV530" s="695"/>
      <c r="EW530" s="695"/>
      <c r="EX530" s="695"/>
      <c r="EY530" s="695"/>
      <c r="EZ530" s="695"/>
      <c r="FA530" s="695"/>
      <c r="FB530" s="695"/>
      <c r="FC530" s="695"/>
      <c r="FD530" s="695"/>
      <c r="FE530" s="695"/>
      <c r="FF530" s="695"/>
      <c r="FG530" s="695"/>
      <c r="FH530" s="695"/>
      <c r="FI530" s="695"/>
      <c r="FJ530" s="695"/>
      <c r="FK530" s="695"/>
      <c r="FL530" s="695"/>
      <c r="FM530" s="695"/>
      <c r="FN530" s="695"/>
      <c r="FO530" s="695"/>
      <c r="FP530" s="695"/>
      <c r="FQ530" s="695"/>
      <c r="FR530" s="695"/>
      <c r="FS530" s="695"/>
      <c r="FT530" s="695"/>
      <c r="FU530" s="695"/>
      <c r="FV530" s="695"/>
      <c r="FW530" s="695"/>
      <c r="FX530" s="695"/>
      <c r="FY530" s="695"/>
      <c r="FZ530" s="695"/>
      <c r="GA530" s="695"/>
      <c r="GB530" s="695"/>
      <c r="GC530" s="695"/>
      <c r="GD530" s="695"/>
      <c r="GE530" s="695"/>
      <c r="GF530" s="695"/>
      <c r="GG530" s="695"/>
      <c r="GH530" s="695"/>
      <c r="GI530" s="695"/>
      <c r="GJ530" s="695"/>
      <c r="GK530" s="695"/>
      <c r="GL530" s="695"/>
      <c r="GM530" s="695"/>
      <c r="GN530" s="695"/>
    </row>
    <row r="531" spans="1:196" s="35" customFormat="1" ht="14.4">
      <c r="A531" s="695"/>
      <c r="B531" s="695"/>
      <c r="C531" s="693"/>
      <c r="D531" s="693"/>
      <c r="E531" s="693"/>
      <c r="F531" s="699"/>
      <c r="G531" s="695"/>
      <c r="H531" s="695"/>
      <c r="I531" s="695"/>
      <c r="J531" s="695"/>
      <c r="S531" s="695"/>
      <c r="T531" s="695"/>
      <c r="U531" s="695"/>
      <c r="V531" s="695"/>
      <c r="W531" s="695"/>
      <c r="X531" s="695"/>
      <c r="Y531" s="695"/>
      <c r="Z531" s="695"/>
      <c r="AA531" s="695"/>
      <c r="AB531" s="695"/>
      <c r="AC531" s="695"/>
      <c r="AD531" s="695"/>
      <c r="AE531" s="695"/>
      <c r="AF531" s="695"/>
      <c r="AG531" s="695"/>
      <c r="AH531" s="695"/>
      <c r="AI531" s="695"/>
      <c r="AJ531" s="695"/>
      <c r="AK531" s="695"/>
      <c r="AL531" s="695"/>
      <c r="AM531" s="695"/>
      <c r="AN531" s="695"/>
      <c r="AO531" s="695"/>
      <c r="AP531" s="695"/>
      <c r="AQ531" s="695"/>
      <c r="AR531" s="695"/>
      <c r="AS531" s="695"/>
      <c r="AT531" s="695"/>
      <c r="AU531" s="695"/>
      <c r="AV531" s="695"/>
      <c r="AW531" s="695"/>
      <c r="AX531" s="695"/>
      <c r="AY531" s="695"/>
      <c r="AZ531" s="695"/>
      <c r="BA531" s="695"/>
      <c r="BB531" s="695"/>
      <c r="BC531" s="695"/>
      <c r="BD531" s="695"/>
      <c r="BE531" s="695"/>
      <c r="BF531" s="695"/>
      <c r="BG531" s="695"/>
      <c r="BH531" s="695"/>
      <c r="BI531" s="695"/>
      <c r="BJ531" s="695"/>
      <c r="BK531" s="695"/>
      <c r="BL531" s="695"/>
      <c r="BM531" s="695"/>
      <c r="BN531" s="695"/>
      <c r="BO531" s="695"/>
      <c r="BP531" s="695"/>
      <c r="BQ531" s="695"/>
      <c r="BR531" s="695"/>
      <c r="BS531" s="695"/>
      <c r="BT531" s="695"/>
      <c r="BU531" s="695"/>
      <c r="BV531" s="695"/>
      <c r="BW531" s="695"/>
      <c r="BX531" s="695"/>
      <c r="BY531" s="695"/>
      <c r="BZ531" s="695"/>
      <c r="CA531" s="695"/>
      <c r="CB531" s="695"/>
      <c r="CC531" s="695"/>
      <c r="CD531" s="695"/>
      <c r="CE531" s="695"/>
      <c r="CF531" s="695"/>
      <c r="CG531" s="695"/>
      <c r="CH531" s="695"/>
      <c r="CI531" s="695"/>
      <c r="CJ531" s="695"/>
      <c r="CK531" s="695"/>
      <c r="CL531" s="695"/>
      <c r="CM531" s="695"/>
      <c r="CN531" s="695"/>
      <c r="CO531" s="695"/>
      <c r="CP531" s="695"/>
      <c r="CQ531" s="695"/>
      <c r="CR531" s="695"/>
      <c r="CS531" s="695"/>
      <c r="CT531" s="695"/>
      <c r="CU531" s="695"/>
      <c r="CV531" s="695"/>
      <c r="CW531" s="695"/>
      <c r="CX531" s="695"/>
      <c r="CY531" s="695"/>
      <c r="CZ531" s="695"/>
      <c r="DA531" s="695"/>
      <c r="DB531" s="695"/>
      <c r="DC531" s="695"/>
      <c r="DD531" s="695"/>
      <c r="DE531" s="695"/>
      <c r="DF531" s="695"/>
      <c r="DG531" s="695"/>
      <c r="DH531" s="695"/>
      <c r="DI531" s="695"/>
      <c r="DJ531" s="695"/>
      <c r="DK531" s="695"/>
      <c r="DL531" s="695"/>
      <c r="DM531" s="695"/>
      <c r="DN531" s="695"/>
      <c r="DO531" s="695"/>
      <c r="DP531" s="695"/>
      <c r="DQ531" s="695"/>
      <c r="DR531" s="695"/>
      <c r="DS531" s="695"/>
      <c r="DT531" s="695"/>
      <c r="DU531" s="695"/>
      <c r="DV531" s="695"/>
      <c r="DW531" s="695"/>
      <c r="DX531" s="695"/>
      <c r="DY531" s="695"/>
      <c r="DZ531" s="695"/>
      <c r="EA531" s="695"/>
      <c r="EB531" s="695"/>
      <c r="EC531" s="695"/>
      <c r="ED531" s="695"/>
      <c r="EE531" s="695"/>
      <c r="EF531" s="695"/>
      <c r="EG531" s="695"/>
      <c r="EH531" s="695"/>
      <c r="EI531" s="695"/>
      <c r="EJ531" s="695"/>
      <c r="EK531" s="695"/>
      <c r="EL531" s="695"/>
      <c r="EM531" s="695"/>
      <c r="EN531" s="695"/>
      <c r="EO531" s="695"/>
      <c r="EP531" s="695"/>
      <c r="EQ531" s="695"/>
      <c r="ER531" s="695"/>
      <c r="ES531" s="695"/>
      <c r="ET531" s="695"/>
      <c r="EU531" s="695"/>
      <c r="EV531" s="695"/>
      <c r="EW531" s="695"/>
      <c r="EX531" s="695"/>
      <c r="EY531" s="695"/>
      <c r="EZ531" s="695"/>
      <c r="FA531" s="695"/>
      <c r="FB531" s="695"/>
      <c r="FC531" s="695"/>
      <c r="FD531" s="695"/>
      <c r="FE531" s="695"/>
      <c r="FF531" s="695"/>
      <c r="FG531" s="695"/>
      <c r="FH531" s="695"/>
      <c r="FI531" s="695"/>
      <c r="FJ531" s="695"/>
      <c r="FK531" s="695"/>
      <c r="FL531" s="695"/>
      <c r="FM531" s="695"/>
      <c r="FN531" s="695"/>
      <c r="FO531" s="695"/>
      <c r="FP531" s="695"/>
      <c r="FQ531" s="695"/>
      <c r="FR531" s="695"/>
      <c r="FS531" s="695"/>
      <c r="FT531" s="695"/>
      <c r="FU531" s="695"/>
      <c r="FV531" s="695"/>
      <c r="FW531" s="695"/>
      <c r="FX531" s="695"/>
      <c r="FY531" s="695"/>
      <c r="FZ531" s="695"/>
      <c r="GA531" s="695"/>
      <c r="GB531" s="695"/>
      <c r="GC531" s="695"/>
      <c r="GD531" s="695"/>
      <c r="GE531" s="695"/>
      <c r="GF531" s="695"/>
      <c r="GG531" s="695"/>
      <c r="GH531" s="695"/>
      <c r="GI531" s="695"/>
      <c r="GJ531" s="695"/>
      <c r="GK531" s="695"/>
      <c r="GL531" s="695"/>
      <c r="GM531" s="695"/>
      <c r="GN531" s="695"/>
    </row>
    <row r="532" spans="1:196" s="35" customFormat="1" ht="14.4">
      <c r="A532" s="695"/>
      <c r="B532" s="695"/>
      <c r="C532" s="693"/>
      <c r="D532" s="693"/>
      <c r="E532" s="693"/>
      <c r="F532" s="699"/>
      <c r="G532" s="695"/>
      <c r="H532" s="695"/>
      <c r="I532" s="695"/>
      <c r="J532" s="695"/>
      <c r="S532" s="695"/>
      <c r="T532" s="695"/>
      <c r="U532" s="695"/>
      <c r="V532" s="695"/>
      <c r="W532" s="695"/>
      <c r="X532" s="695"/>
      <c r="Y532" s="695"/>
      <c r="Z532" s="695"/>
      <c r="AA532" s="695"/>
      <c r="AB532" s="695"/>
      <c r="AC532" s="695"/>
      <c r="AD532" s="695"/>
      <c r="AE532" s="695"/>
      <c r="AF532" s="695"/>
      <c r="AG532" s="695"/>
      <c r="AH532" s="695"/>
      <c r="AI532" s="695"/>
      <c r="AJ532" s="695"/>
      <c r="AK532" s="695"/>
      <c r="AL532" s="695"/>
      <c r="AM532" s="695"/>
      <c r="AN532" s="695"/>
      <c r="AO532" s="695"/>
      <c r="AP532" s="695"/>
      <c r="AQ532" s="695"/>
      <c r="AR532" s="695"/>
      <c r="AS532" s="695"/>
      <c r="AT532" s="695"/>
      <c r="AU532" s="695"/>
      <c r="AV532" s="695"/>
      <c r="AW532" s="695"/>
      <c r="AX532" s="695"/>
      <c r="AY532" s="695"/>
      <c r="AZ532" s="695"/>
      <c r="BA532" s="695"/>
      <c r="BB532" s="695"/>
      <c r="BC532" s="695"/>
      <c r="BD532" s="695"/>
      <c r="BE532" s="695"/>
      <c r="BF532" s="695"/>
      <c r="BG532" s="695"/>
      <c r="BH532" s="695"/>
      <c r="BI532" s="695"/>
      <c r="BJ532" s="695"/>
      <c r="BK532" s="695"/>
      <c r="BL532" s="695"/>
      <c r="BM532" s="695"/>
      <c r="BN532" s="695"/>
      <c r="BO532" s="695"/>
      <c r="BP532" s="695"/>
      <c r="BQ532" s="695"/>
      <c r="BR532" s="695"/>
      <c r="BS532" s="695"/>
      <c r="BT532" s="695"/>
      <c r="BU532" s="695"/>
      <c r="BV532" s="695"/>
      <c r="BW532" s="695"/>
      <c r="BX532" s="695"/>
      <c r="BY532" s="695"/>
      <c r="BZ532" s="695"/>
      <c r="CA532" s="695"/>
      <c r="CB532" s="695"/>
      <c r="CC532" s="695"/>
      <c r="CD532" s="695"/>
      <c r="CE532" s="695"/>
      <c r="CF532" s="695"/>
      <c r="CG532" s="695"/>
      <c r="CH532" s="695"/>
      <c r="CI532" s="695"/>
      <c r="CJ532" s="695"/>
      <c r="CK532" s="695"/>
      <c r="CL532" s="695"/>
      <c r="CM532" s="695"/>
      <c r="CN532" s="695"/>
      <c r="CO532" s="695"/>
      <c r="CP532" s="695"/>
      <c r="CQ532" s="695"/>
      <c r="CR532" s="695"/>
      <c r="CS532" s="695"/>
      <c r="CT532" s="695"/>
      <c r="CU532" s="695"/>
      <c r="CV532" s="695"/>
      <c r="CW532" s="695"/>
      <c r="CX532" s="695"/>
      <c r="CY532" s="695"/>
      <c r="CZ532" s="695"/>
      <c r="DA532" s="695"/>
      <c r="DB532" s="695"/>
      <c r="DC532" s="695"/>
      <c r="DD532" s="695"/>
      <c r="DE532" s="695"/>
      <c r="DF532" s="695"/>
      <c r="DG532" s="695"/>
      <c r="DH532" s="695"/>
      <c r="DI532" s="695"/>
      <c r="DJ532" s="695"/>
      <c r="DK532" s="695"/>
      <c r="DL532" s="695"/>
      <c r="DM532" s="695"/>
      <c r="DN532" s="695"/>
      <c r="DO532" s="695"/>
      <c r="DP532" s="695"/>
      <c r="DQ532" s="695"/>
      <c r="DR532" s="695"/>
      <c r="DS532" s="695"/>
      <c r="DT532" s="695"/>
      <c r="DU532" s="695"/>
      <c r="DV532" s="695"/>
      <c r="DW532" s="695"/>
      <c r="DX532" s="695"/>
      <c r="DY532" s="695"/>
      <c r="DZ532" s="695"/>
      <c r="EA532" s="695"/>
      <c r="EB532" s="695"/>
      <c r="EC532" s="695"/>
      <c r="ED532" s="695"/>
      <c r="EE532" s="695"/>
      <c r="EF532" s="695"/>
      <c r="EG532" s="695"/>
      <c r="EH532" s="695"/>
      <c r="EI532" s="695"/>
      <c r="EJ532" s="695"/>
      <c r="EK532" s="695"/>
      <c r="EL532" s="695"/>
      <c r="EM532" s="695"/>
      <c r="EN532" s="695"/>
      <c r="EO532" s="695"/>
      <c r="EP532" s="695"/>
      <c r="EQ532" s="695"/>
      <c r="ER532" s="695"/>
      <c r="ES532" s="695"/>
      <c r="ET532" s="695"/>
      <c r="EU532" s="695"/>
      <c r="EV532" s="695"/>
      <c r="EW532" s="695"/>
      <c r="EX532" s="695"/>
      <c r="EY532" s="695"/>
      <c r="EZ532" s="695"/>
      <c r="FA532" s="695"/>
      <c r="FB532" s="695"/>
      <c r="FC532" s="695"/>
      <c r="FD532" s="695"/>
      <c r="FE532" s="695"/>
      <c r="FF532" s="695"/>
      <c r="FG532" s="695"/>
      <c r="FH532" s="695"/>
      <c r="FI532" s="695"/>
      <c r="FJ532" s="695"/>
      <c r="FK532" s="695"/>
      <c r="FL532" s="695"/>
      <c r="FM532" s="695"/>
      <c r="FN532" s="695"/>
      <c r="FO532" s="695"/>
      <c r="FP532" s="695"/>
      <c r="FQ532" s="695"/>
      <c r="FR532" s="695"/>
      <c r="FS532" s="695"/>
      <c r="FT532" s="695"/>
      <c r="FU532" s="695"/>
      <c r="FV532" s="695"/>
      <c r="FW532" s="695"/>
      <c r="FX532" s="695"/>
      <c r="FY532" s="695"/>
      <c r="FZ532" s="695"/>
      <c r="GA532" s="695"/>
      <c r="GB532" s="695"/>
      <c r="GC532" s="695"/>
      <c r="GD532" s="695"/>
      <c r="GE532" s="695"/>
      <c r="GF532" s="695"/>
      <c r="GG532" s="695"/>
      <c r="GH532" s="695"/>
      <c r="GI532" s="695"/>
      <c r="GJ532" s="695"/>
      <c r="GK532" s="695"/>
      <c r="GL532" s="695"/>
      <c r="GM532" s="695"/>
      <c r="GN532" s="695"/>
    </row>
    <row r="533" spans="1:196" s="35" customFormat="1" ht="14.4">
      <c r="A533" s="695"/>
      <c r="B533" s="695"/>
      <c r="C533" s="693"/>
      <c r="D533" s="693"/>
      <c r="E533" s="693"/>
      <c r="F533" s="699"/>
      <c r="G533" s="695"/>
      <c r="H533" s="695"/>
      <c r="I533" s="695"/>
      <c r="J533" s="695"/>
      <c r="S533" s="695"/>
      <c r="T533" s="695"/>
      <c r="U533" s="695"/>
      <c r="V533" s="695"/>
      <c r="W533" s="695"/>
      <c r="X533" s="695"/>
      <c r="Y533" s="695"/>
      <c r="Z533" s="695"/>
      <c r="AA533" s="695"/>
      <c r="AB533" s="695"/>
      <c r="AC533" s="695"/>
      <c r="AD533" s="695"/>
      <c r="AE533" s="695"/>
      <c r="AF533" s="695"/>
      <c r="AG533" s="695"/>
      <c r="AH533" s="695"/>
      <c r="AI533" s="695"/>
      <c r="AJ533" s="695"/>
      <c r="AK533" s="695"/>
      <c r="AL533" s="695"/>
      <c r="AM533" s="695"/>
      <c r="AN533" s="695"/>
      <c r="AO533" s="695"/>
      <c r="AP533" s="695"/>
      <c r="AQ533" s="695"/>
      <c r="AR533" s="695"/>
      <c r="AS533" s="695"/>
      <c r="AT533" s="695"/>
      <c r="AU533" s="695"/>
      <c r="AV533" s="695"/>
      <c r="AW533" s="695"/>
      <c r="AX533" s="695"/>
      <c r="AY533" s="695"/>
      <c r="AZ533" s="695"/>
      <c r="BA533" s="695"/>
      <c r="BB533" s="695"/>
      <c r="BC533" s="695"/>
      <c r="BD533" s="695"/>
      <c r="BE533" s="695"/>
      <c r="BF533" s="695"/>
      <c r="BG533" s="695"/>
      <c r="BH533" s="695"/>
      <c r="BI533" s="695"/>
      <c r="BJ533" s="695"/>
      <c r="BK533" s="695"/>
      <c r="BL533" s="695"/>
      <c r="BM533" s="695"/>
      <c r="BN533" s="695"/>
      <c r="BO533" s="695"/>
      <c r="BP533" s="695"/>
      <c r="BQ533" s="695"/>
      <c r="BR533" s="695"/>
      <c r="BS533" s="695"/>
      <c r="BT533" s="695"/>
      <c r="BU533" s="695"/>
      <c r="BV533" s="695"/>
      <c r="BW533" s="695"/>
      <c r="BX533" s="695"/>
      <c r="BY533" s="695"/>
      <c r="BZ533" s="695"/>
      <c r="CA533" s="695"/>
      <c r="CB533" s="695"/>
      <c r="CC533" s="695"/>
      <c r="CD533" s="695"/>
      <c r="CE533" s="695"/>
      <c r="CF533" s="695"/>
      <c r="CG533" s="695"/>
      <c r="CH533" s="695"/>
      <c r="CI533" s="695"/>
      <c r="CJ533" s="695"/>
      <c r="CK533" s="695"/>
      <c r="CL533" s="695"/>
      <c r="CM533" s="695"/>
      <c r="CN533" s="695"/>
      <c r="CO533" s="695"/>
      <c r="CP533" s="695"/>
      <c r="CQ533" s="695"/>
      <c r="CR533" s="695"/>
      <c r="CS533" s="695"/>
      <c r="CT533" s="695"/>
      <c r="CU533" s="695"/>
      <c r="CV533" s="695"/>
      <c r="CW533" s="695"/>
      <c r="CX533" s="695"/>
      <c r="CY533" s="695"/>
      <c r="CZ533" s="695"/>
      <c r="DA533" s="695"/>
      <c r="DB533" s="695"/>
      <c r="DC533" s="695"/>
      <c r="DD533" s="695"/>
      <c r="DE533" s="695"/>
      <c r="DF533" s="695"/>
      <c r="DG533" s="695"/>
      <c r="DH533" s="695"/>
      <c r="DI533" s="695"/>
      <c r="DJ533" s="695"/>
      <c r="DK533" s="695"/>
      <c r="DL533" s="695"/>
      <c r="DM533" s="695"/>
      <c r="DN533" s="695"/>
      <c r="DO533" s="695"/>
      <c r="DP533" s="695"/>
      <c r="DQ533" s="695"/>
      <c r="DR533" s="695"/>
      <c r="DS533" s="695"/>
      <c r="DT533" s="695"/>
      <c r="DU533" s="695"/>
      <c r="DV533" s="695"/>
      <c r="DW533" s="695"/>
      <c r="DX533" s="695"/>
      <c r="DY533" s="695"/>
      <c r="DZ533" s="695"/>
      <c r="EA533" s="695"/>
      <c r="EB533" s="695"/>
      <c r="EC533" s="695"/>
      <c r="ED533" s="695"/>
      <c r="EE533" s="695"/>
      <c r="EF533" s="695"/>
      <c r="EG533" s="695"/>
      <c r="EH533" s="695"/>
      <c r="EI533" s="695"/>
      <c r="EJ533" s="695"/>
      <c r="EK533" s="695"/>
      <c r="EL533" s="695"/>
      <c r="EM533" s="695"/>
      <c r="EN533" s="695"/>
      <c r="EO533" s="695"/>
      <c r="EP533" s="695"/>
      <c r="EQ533" s="695"/>
      <c r="ER533" s="695"/>
      <c r="ES533" s="695"/>
      <c r="ET533" s="695"/>
      <c r="EU533" s="695"/>
      <c r="EV533" s="695"/>
      <c r="EW533" s="695"/>
      <c r="EX533" s="695"/>
      <c r="EY533" s="695"/>
      <c r="EZ533" s="695"/>
      <c r="FA533" s="695"/>
      <c r="FB533" s="695"/>
      <c r="FC533" s="695"/>
      <c r="FD533" s="695"/>
      <c r="FE533" s="695"/>
      <c r="FF533" s="695"/>
      <c r="FG533" s="695"/>
      <c r="FH533" s="695"/>
      <c r="FI533" s="695"/>
      <c r="FJ533" s="695"/>
      <c r="FK533" s="695"/>
      <c r="FL533" s="695"/>
      <c r="FM533" s="695"/>
      <c r="FN533" s="695"/>
      <c r="FO533" s="695"/>
      <c r="FP533" s="695"/>
      <c r="FQ533" s="695"/>
      <c r="FR533" s="695"/>
      <c r="FS533" s="695"/>
      <c r="FT533" s="695"/>
      <c r="FU533" s="695"/>
      <c r="FV533" s="695"/>
      <c r="FW533" s="695"/>
      <c r="FX533" s="695"/>
      <c r="FY533" s="695"/>
      <c r="FZ533" s="695"/>
      <c r="GA533" s="695"/>
      <c r="GB533" s="695"/>
      <c r="GC533" s="695"/>
      <c r="GD533" s="695"/>
      <c r="GE533" s="695"/>
      <c r="GF533" s="695"/>
      <c r="GG533" s="695"/>
      <c r="GH533" s="695"/>
      <c r="GI533" s="695"/>
      <c r="GJ533" s="695"/>
      <c r="GK533" s="695"/>
      <c r="GL533" s="695"/>
      <c r="GM533" s="695"/>
      <c r="GN533" s="695"/>
    </row>
    <row r="534" spans="1:196" s="35" customFormat="1" ht="14.4">
      <c r="A534" s="695"/>
      <c r="B534" s="695"/>
      <c r="C534" s="693"/>
      <c r="D534" s="693"/>
      <c r="E534" s="693"/>
      <c r="F534" s="699"/>
      <c r="G534" s="695"/>
      <c r="H534" s="695"/>
      <c r="I534" s="695"/>
      <c r="J534" s="695"/>
      <c r="S534" s="695"/>
      <c r="T534" s="695"/>
      <c r="U534" s="695"/>
      <c r="V534" s="695"/>
      <c r="W534" s="695"/>
      <c r="X534" s="695"/>
      <c r="Y534" s="695"/>
      <c r="Z534" s="695"/>
      <c r="AA534" s="695"/>
      <c r="AB534" s="695"/>
      <c r="AC534" s="695"/>
      <c r="AD534" s="695"/>
      <c r="AE534" s="695"/>
      <c r="AF534" s="695"/>
      <c r="AG534" s="695"/>
      <c r="AH534" s="695"/>
      <c r="AI534" s="695"/>
      <c r="AJ534" s="695"/>
      <c r="AK534" s="695"/>
      <c r="AL534" s="695"/>
      <c r="AM534" s="695"/>
      <c r="AN534" s="695"/>
      <c r="AO534" s="695"/>
      <c r="AP534" s="695"/>
      <c r="AQ534" s="695"/>
      <c r="AR534" s="695"/>
      <c r="AS534" s="695"/>
      <c r="AT534" s="695"/>
      <c r="AU534" s="695"/>
      <c r="AV534" s="695"/>
      <c r="AW534" s="695"/>
      <c r="AX534" s="695"/>
      <c r="AY534" s="695"/>
      <c r="AZ534" s="695"/>
      <c r="BA534" s="695"/>
      <c r="BB534" s="695"/>
      <c r="BC534" s="695"/>
      <c r="BD534" s="695"/>
      <c r="BE534" s="695"/>
      <c r="BF534" s="695"/>
      <c r="BG534" s="695"/>
      <c r="BH534" s="695"/>
      <c r="BI534" s="695"/>
      <c r="BJ534" s="695"/>
      <c r="BK534" s="695"/>
      <c r="BL534" s="695"/>
      <c r="BM534" s="695"/>
      <c r="BN534" s="695"/>
      <c r="BO534" s="695"/>
      <c r="BP534" s="695"/>
      <c r="BQ534" s="695"/>
      <c r="BR534" s="695"/>
      <c r="BS534" s="695"/>
      <c r="BT534" s="695"/>
      <c r="BU534" s="695"/>
      <c r="BV534" s="695"/>
      <c r="BW534" s="695"/>
      <c r="BX534" s="695"/>
      <c r="BY534" s="695"/>
      <c r="BZ534" s="695"/>
      <c r="CA534" s="695"/>
      <c r="CB534" s="695"/>
      <c r="CC534" s="695"/>
      <c r="CD534" s="695"/>
      <c r="CE534" s="695"/>
      <c r="CF534" s="695"/>
      <c r="CG534" s="695"/>
      <c r="CH534" s="695"/>
      <c r="CI534" s="695"/>
      <c r="CJ534" s="695"/>
      <c r="CK534" s="695"/>
      <c r="CL534" s="695"/>
      <c r="CM534" s="695"/>
      <c r="CN534" s="695"/>
      <c r="CO534" s="695"/>
      <c r="CP534" s="695"/>
      <c r="CQ534" s="695"/>
      <c r="CR534" s="695"/>
      <c r="CS534" s="695"/>
      <c r="CT534" s="695"/>
      <c r="CU534" s="695"/>
      <c r="CV534" s="695"/>
      <c r="CW534" s="695"/>
      <c r="CX534" s="695"/>
      <c r="CY534" s="695"/>
      <c r="CZ534" s="695"/>
      <c r="DA534" s="695"/>
      <c r="DB534" s="695"/>
      <c r="DC534" s="695"/>
      <c r="DD534" s="695"/>
      <c r="DE534" s="695"/>
      <c r="DF534" s="695"/>
      <c r="DG534" s="695"/>
      <c r="DH534" s="695"/>
      <c r="DI534" s="695"/>
      <c r="DJ534" s="695"/>
      <c r="DK534" s="695"/>
      <c r="DL534" s="695"/>
      <c r="DM534" s="695"/>
      <c r="DN534" s="695"/>
      <c r="DO534" s="695"/>
      <c r="DP534" s="695"/>
      <c r="DQ534" s="695"/>
      <c r="DR534" s="695"/>
      <c r="DS534" s="695"/>
      <c r="DT534" s="695"/>
      <c r="DU534" s="695"/>
      <c r="DV534" s="695"/>
      <c r="DW534" s="695"/>
      <c r="DX534" s="695"/>
      <c r="DY534" s="695"/>
      <c r="DZ534" s="695"/>
      <c r="EA534" s="695"/>
      <c r="EB534" s="695"/>
      <c r="EC534" s="695"/>
      <c r="ED534" s="695"/>
      <c r="EE534" s="695"/>
      <c r="EF534" s="695"/>
      <c r="EG534" s="695"/>
      <c r="EH534" s="695"/>
      <c r="EI534" s="695"/>
      <c r="EJ534" s="695"/>
      <c r="EK534" s="695"/>
      <c r="EL534" s="695"/>
      <c r="EM534" s="695"/>
      <c r="EN534" s="695"/>
      <c r="EO534" s="695"/>
      <c r="EP534" s="695"/>
      <c r="EQ534" s="695"/>
      <c r="ER534" s="695"/>
      <c r="ES534" s="695"/>
      <c r="ET534" s="695"/>
      <c r="EU534" s="695"/>
      <c r="EV534" s="695"/>
      <c r="EW534" s="695"/>
      <c r="EX534" s="695"/>
      <c r="EY534" s="695"/>
      <c r="EZ534" s="695"/>
      <c r="FA534" s="695"/>
      <c r="FB534" s="695"/>
      <c r="FC534" s="695"/>
      <c r="FD534" s="695"/>
      <c r="FE534" s="695"/>
      <c r="FF534" s="695"/>
      <c r="FG534" s="695"/>
      <c r="FH534" s="695"/>
      <c r="FI534" s="695"/>
      <c r="FJ534" s="695"/>
      <c r="FK534" s="695"/>
      <c r="FL534" s="695"/>
      <c r="FM534" s="695"/>
      <c r="FN534" s="695"/>
      <c r="FO534" s="695"/>
      <c r="FP534" s="695"/>
      <c r="FQ534" s="695"/>
      <c r="FR534" s="695"/>
      <c r="FS534" s="695"/>
      <c r="FT534" s="695"/>
      <c r="FU534" s="695"/>
      <c r="FV534" s="695"/>
      <c r="FW534" s="695"/>
      <c r="FX534" s="695"/>
      <c r="FY534" s="695"/>
      <c r="FZ534" s="695"/>
      <c r="GA534" s="695"/>
      <c r="GB534" s="695"/>
      <c r="GC534" s="695"/>
      <c r="GD534" s="695"/>
      <c r="GE534" s="695"/>
      <c r="GF534" s="695"/>
      <c r="GG534" s="695"/>
      <c r="GH534" s="695"/>
      <c r="GI534" s="695"/>
      <c r="GJ534" s="695"/>
      <c r="GK534" s="695"/>
      <c r="GL534" s="695"/>
      <c r="GM534" s="695"/>
      <c r="GN534" s="695"/>
    </row>
    <row r="535" spans="1:196" s="35" customFormat="1" ht="14.4">
      <c r="A535" s="695"/>
      <c r="B535" s="695"/>
      <c r="C535" s="693"/>
      <c r="D535" s="693"/>
      <c r="E535" s="693"/>
      <c r="F535" s="699"/>
      <c r="G535" s="695"/>
      <c r="H535" s="695"/>
      <c r="I535" s="695"/>
      <c r="J535" s="695"/>
      <c r="S535" s="695"/>
      <c r="T535" s="695"/>
      <c r="U535" s="695"/>
      <c r="V535" s="695"/>
      <c r="W535" s="695"/>
      <c r="X535" s="695"/>
      <c r="Y535" s="695"/>
      <c r="Z535" s="695"/>
      <c r="AA535" s="695"/>
      <c r="AB535" s="695"/>
      <c r="AC535" s="695"/>
      <c r="AD535" s="695"/>
      <c r="AE535" s="695"/>
      <c r="AF535" s="695"/>
      <c r="AG535" s="695"/>
      <c r="AH535" s="695"/>
      <c r="AI535" s="695"/>
      <c r="AJ535" s="695"/>
      <c r="AK535" s="695"/>
      <c r="AL535" s="695"/>
      <c r="AM535" s="695"/>
      <c r="AN535" s="695"/>
      <c r="AO535" s="695"/>
      <c r="AP535" s="695"/>
      <c r="AQ535" s="695"/>
      <c r="AR535" s="695"/>
      <c r="AS535" s="695"/>
      <c r="AT535" s="695"/>
      <c r="AU535" s="695"/>
      <c r="AV535" s="695"/>
      <c r="AW535" s="695"/>
      <c r="AX535" s="695"/>
      <c r="AY535" s="695"/>
      <c r="AZ535" s="695"/>
      <c r="BA535" s="695"/>
      <c r="BB535" s="695"/>
      <c r="BC535" s="695"/>
      <c r="BD535" s="695"/>
      <c r="BE535" s="695"/>
      <c r="BF535" s="695"/>
      <c r="BG535" s="695"/>
      <c r="BH535" s="695"/>
      <c r="BI535" s="695"/>
      <c r="BJ535" s="695"/>
      <c r="BK535" s="695"/>
      <c r="BL535" s="695"/>
      <c r="BM535" s="695"/>
      <c r="BN535" s="695"/>
      <c r="BO535" s="695"/>
      <c r="BP535" s="695"/>
      <c r="BQ535" s="695"/>
      <c r="BR535" s="695"/>
      <c r="BS535" s="695"/>
      <c r="BT535" s="695"/>
      <c r="BU535" s="695"/>
      <c r="BV535" s="695"/>
      <c r="BW535" s="695"/>
      <c r="BX535" s="695"/>
      <c r="BY535" s="695"/>
      <c r="BZ535" s="695"/>
      <c r="CA535" s="695"/>
      <c r="CB535" s="695"/>
      <c r="CC535" s="695"/>
      <c r="CD535" s="695"/>
      <c r="CE535" s="695"/>
      <c r="CF535" s="695"/>
      <c r="CG535" s="695"/>
      <c r="CH535" s="695"/>
      <c r="CI535" s="695"/>
      <c r="CJ535" s="695"/>
      <c r="CK535" s="695"/>
      <c r="CL535" s="695"/>
      <c r="CM535" s="695"/>
      <c r="CN535" s="695"/>
      <c r="CO535" s="695"/>
      <c r="CP535" s="695"/>
      <c r="CQ535" s="695"/>
      <c r="CR535" s="695"/>
      <c r="CS535" s="695"/>
      <c r="CT535" s="695"/>
      <c r="CU535" s="695"/>
      <c r="CV535" s="695"/>
      <c r="CW535" s="695"/>
      <c r="CX535" s="695"/>
      <c r="CY535" s="695"/>
      <c r="CZ535" s="695"/>
      <c r="DA535" s="695"/>
      <c r="DB535" s="695"/>
      <c r="DC535" s="695"/>
      <c r="DD535" s="695"/>
      <c r="DE535" s="695"/>
      <c r="DF535" s="695"/>
      <c r="DG535" s="695"/>
      <c r="DH535" s="695"/>
      <c r="DI535" s="695"/>
      <c r="DJ535" s="695"/>
      <c r="DK535" s="695"/>
      <c r="DL535" s="695"/>
      <c r="DM535" s="695"/>
      <c r="DN535" s="695"/>
      <c r="DO535" s="695"/>
      <c r="DP535" s="695"/>
      <c r="DQ535" s="695"/>
      <c r="DR535" s="695"/>
      <c r="DS535" s="695"/>
      <c r="DT535" s="695"/>
      <c r="DU535" s="695"/>
      <c r="DV535" s="695"/>
      <c r="DW535" s="695"/>
      <c r="DX535" s="695"/>
      <c r="DY535" s="695"/>
      <c r="DZ535" s="695"/>
      <c r="EA535" s="695"/>
      <c r="EB535" s="695"/>
      <c r="EC535" s="695"/>
      <c r="ED535" s="695"/>
      <c r="EE535" s="695"/>
      <c r="EF535" s="695"/>
      <c r="EG535" s="695"/>
      <c r="EH535" s="695"/>
      <c r="EI535" s="695"/>
      <c r="EJ535" s="695"/>
      <c r="EK535" s="695"/>
      <c r="EL535" s="695"/>
      <c r="EM535" s="695"/>
      <c r="EN535" s="695"/>
      <c r="EO535" s="695"/>
      <c r="EP535" s="695"/>
      <c r="EQ535" s="695"/>
      <c r="ER535" s="695"/>
      <c r="ES535" s="695"/>
      <c r="ET535" s="695"/>
      <c r="EU535" s="695"/>
      <c r="EV535" s="695"/>
      <c r="EW535" s="695"/>
      <c r="EX535" s="695"/>
      <c r="EY535" s="695"/>
      <c r="EZ535" s="695"/>
      <c r="FA535" s="695"/>
      <c r="FB535" s="695"/>
      <c r="FC535" s="695"/>
      <c r="FD535" s="695"/>
      <c r="FE535" s="695"/>
      <c r="FF535" s="695"/>
      <c r="FG535" s="695"/>
      <c r="FH535" s="695"/>
      <c r="FI535" s="695"/>
      <c r="FJ535" s="695"/>
      <c r="FK535" s="695"/>
      <c r="FL535" s="695"/>
      <c r="FM535" s="695"/>
      <c r="FN535" s="695"/>
      <c r="FO535" s="695"/>
      <c r="FP535" s="695"/>
      <c r="FQ535" s="695"/>
      <c r="FR535" s="695"/>
      <c r="FS535" s="695"/>
      <c r="FT535" s="695"/>
      <c r="FU535" s="695"/>
      <c r="FV535" s="695"/>
      <c r="FW535" s="695"/>
      <c r="FX535" s="695"/>
      <c r="FY535" s="695"/>
      <c r="FZ535" s="695"/>
      <c r="GA535" s="695"/>
      <c r="GB535" s="695"/>
      <c r="GC535" s="695"/>
      <c r="GD535" s="695"/>
      <c r="GE535" s="695"/>
      <c r="GF535" s="695"/>
      <c r="GG535" s="695"/>
      <c r="GH535" s="695"/>
      <c r="GI535" s="695"/>
      <c r="GJ535" s="695"/>
      <c r="GK535" s="695"/>
      <c r="GL535" s="695"/>
      <c r="GM535" s="695"/>
      <c r="GN535" s="695"/>
    </row>
    <row r="536" spans="1:196" s="35" customFormat="1" ht="14.4">
      <c r="A536" s="695"/>
      <c r="B536" s="695"/>
      <c r="C536" s="693"/>
      <c r="D536" s="693"/>
      <c r="E536" s="693"/>
      <c r="F536" s="699"/>
      <c r="G536" s="695"/>
      <c r="H536" s="695"/>
      <c r="I536" s="695"/>
      <c r="J536" s="695"/>
      <c r="S536" s="695"/>
      <c r="T536" s="695"/>
      <c r="U536" s="695"/>
      <c r="V536" s="695"/>
      <c r="W536" s="695"/>
      <c r="X536" s="695"/>
      <c r="Y536" s="695"/>
      <c r="Z536" s="695"/>
      <c r="AA536" s="695"/>
      <c r="AB536" s="695"/>
      <c r="AC536" s="695"/>
      <c r="AD536" s="695"/>
      <c r="AE536" s="695"/>
      <c r="AF536" s="695"/>
      <c r="AG536" s="695"/>
      <c r="AH536" s="695"/>
      <c r="AI536" s="695"/>
      <c r="AJ536" s="695"/>
      <c r="AK536" s="695"/>
      <c r="AL536" s="695"/>
      <c r="AM536" s="695"/>
      <c r="AN536" s="695"/>
      <c r="AO536" s="695"/>
      <c r="AP536" s="695"/>
      <c r="AQ536" s="695"/>
      <c r="AR536" s="695"/>
      <c r="AS536" s="695"/>
      <c r="AT536" s="695"/>
      <c r="AU536" s="695"/>
      <c r="AV536" s="695"/>
      <c r="AW536" s="695"/>
      <c r="AX536" s="695"/>
      <c r="AY536" s="695"/>
      <c r="AZ536" s="695"/>
      <c r="BA536" s="695"/>
      <c r="BB536" s="695"/>
      <c r="BC536" s="695"/>
      <c r="BD536" s="695"/>
      <c r="BE536" s="695"/>
      <c r="BF536" s="695"/>
      <c r="BG536" s="695"/>
      <c r="BH536" s="695"/>
      <c r="BI536" s="695"/>
      <c r="BJ536" s="695"/>
      <c r="BK536" s="695"/>
      <c r="BL536" s="695"/>
      <c r="BM536" s="695"/>
      <c r="BN536" s="695"/>
      <c r="BO536" s="695"/>
      <c r="BP536" s="695"/>
      <c r="BQ536" s="695"/>
      <c r="BR536" s="695"/>
      <c r="BS536" s="695"/>
      <c r="BT536" s="695"/>
      <c r="BU536" s="695"/>
      <c r="BV536" s="695"/>
      <c r="BW536" s="695"/>
      <c r="BX536" s="695"/>
      <c r="BY536" s="695"/>
      <c r="BZ536" s="695"/>
      <c r="CA536" s="695"/>
      <c r="CB536" s="695"/>
      <c r="CC536" s="695"/>
      <c r="CD536" s="695"/>
      <c r="CE536" s="695"/>
      <c r="CF536" s="695"/>
      <c r="CG536" s="695"/>
      <c r="CH536" s="695"/>
      <c r="CI536" s="695"/>
      <c r="CJ536" s="695"/>
      <c r="CK536" s="695"/>
      <c r="CL536" s="695"/>
      <c r="CM536" s="695"/>
      <c r="CN536" s="695"/>
      <c r="CO536" s="695"/>
      <c r="CP536" s="695"/>
      <c r="CQ536" s="695"/>
      <c r="CR536" s="695"/>
      <c r="CS536" s="695"/>
      <c r="CT536" s="695"/>
      <c r="CU536" s="695"/>
      <c r="CV536" s="695"/>
      <c r="CW536" s="695"/>
      <c r="CX536" s="695"/>
      <c r="CY536" s="695"/>
      <c r="CZ536" s="695"/>
      <c r="DA536" s="695"/>
      <c r="DB536" s="695"/>
      <c r="DC536" s="695"/>
      <c r="DD536" s="695"/>
      <c r="DE536" s="695"/>
      <c r="DF536" s="695"/>
      <c r="DG536" s="695"/>
      <c r="DH536" s="695"/>
      <c r="DI536" s="695"/>
      <c r="DJ536" s="695"/>
      <c r="DK536" s="695"/>
      <c r="DL536" s="695"/>
      <c r="DM536" s="695"/>
      <c r="DN536" s="695"/>
      <c r="DO536" s="695"/>
      <c r="DP536" s="695"/>
      <c r="DQ536" s="695"/>
      <c r="DR536" s="695"/>
      <c r="DS536" s="695"/>
      <c r="DT536" s="695"/>
      <c r="DU536" s="695"/>
      <c r="DV536" s="695"/>
      <c r="DW536" s="695"/>
      <c r="DX536" s="695"/>
      <c r="DY536" s="695"/>
      <c r="DZ536" s="695"/>
      <c r="EA536" s="695"/>
      <c r="EB536" s="695"/>
      <c r="EC536" s="695"/>
      <c r="ED536" s="695"/>
      <c r="EE536" s="695"/>
      <c r="EF536" s="695"/>
      <c r="EG536" s="695"/>
      <c r="EH536" s="695"/>
      <c r="EI536" s="695"/>
      <c r="EJ536" s="695"/>
      <c r="EK536" s="695"/>
      <c r="EL536" s="695"/>
      <c r="EM536" s="695"/>
      <c r="EN536" s="695"/>
      <c r="EO536" s="695"/>
      <c r="EP536" s="695"/>
      <c r="EQ536" s="695"/>
      <c r="ER536" s="695"/>
      <c r="ES536" s="695"/>
      <c r="ET536" s="695"/>
      <c r="EU536" s="695"/>
      <c r="EV536" s="695"/>
      <c r="EW536" s="695"/>
      <c r="EX536" s="695"/>
      <c r="EY536" s="695"/>
      <c r="EZ536" s="695"/>
      <c r="FA536" s="695"/>
      <c r="FB536" s="695"/>
      <c r="FC536" s="695"/>
      <c r="FD536" s="695"/>
      <c r="FE536" s="695"/>
      <c r="FF536" s="695"/>
      <c r="FG536" s="695"/>
      <c r="FH536" s="695"/>
      <c r="FI536" s="695"/>
      <c r="FJ536" s="695"/>
      <c r="FK536" s="695"/>
      <c r="FL536" s="695"/>
      <c r="FM536" s="695"/>
      <c r="FN536" s="695"/>
      <c r="FO536" s="695"/>
      <c r="FP536" s="695"/>
      <c r="FQ536" s="695"/>
      <c r="FR536" s="695"/>
      <c r="FS536" s="695"/>
      <c r="FT536" s="695"/>
      <c r="FU536" s="695"/>
      <c r="FV536" s="695"/>
      <c r="FW536" s="695"/>
      <c r="FX536" s="695"/>
      <c r="FY536" s="695"/>
      <c r="FZ536" s="695"/>
      <c r="GA536" s="695"/>
      <c r="GB536" s="695"/>
      <c r="GC536" s="695"/>
      <c r="GD536" s="695"/>
      <c r="GE536" s="695"/>
      <c r="GF536" s="695"/>
      <c r="GG536" s="695"/>
      <c r="GH536" s="695"/>
      <c r="GI536" s="695"/>
      <c r="GJ536" s="695"/>
      <c r="GK536" s="695"/>
      <c r="GL536" s="695"/>
      <c r="GM536" s="695"/>
      <c r="GN536" s="695"/>
    </row>
    <row r="537" spans="1:196" s="35" customFormat="1" ht="14.4">
      <c r="A537" s="695"/>
      <c r="B537" s="695"/>
      <c r="C537" s="693"/>
      <c r="D537" s="693"/>
      <c r="E537" s="693"/>
      <c r="F537" s="699"/>
      <c r="G537" s="695"/>
      <c r="H537" s="695"/>
      <c r="I537" s="695"/>
      <c r="J537" s="695"/>
      <c r="S537" s="695"/>
      <c r="T537" s="695"/>
      <c r="U537" s="695"/>
      <c r="V537" s="695"/>
      <c r="W537" s="695"/>
      <c r="X537" s="695"/>
      <c r="Y537" s="695"/>
      <c r="Z537" s="695"/>
      <c r="AA537" s="695"/>
      <c r="AB537" s="695"/>
      <c r="AC537" s="695"/>
      <c r="AD537" s="695"/>
      <c r="AE537" s="695"/>
      <c r="AF537" s="695"/>
      <c r="AG537" s="695"/>
      <c r="AH537" s="695"/>
      <c r="AI537" s="695"/>
      <c r="AJ537" s="695"/>
      <c r="AK537" s="695"/>
      <c r="AL537" s="695"/>
      <c r="AM537" s="695"/>
      <c r="AN537" s="695"/>
      <c r="AO537" s="695"/>
      <c r="AP537" s="695"/>
      <c r="AQ537" s="695"/>
      <c r="AR537" s="695"/>
      <c r="AS537" s="695"/>
      <c r="AT537" s="695"/>
      <c r="AU537" s="695"/>
      <c r="AV537" s="695"/>
      <c r="AW537" s="695"/>
      <c r="AX537" s="695"/>
      <c r="AY537" s="695"/>
      <c r="AZ537" s="695"/>
      <c r="BA537" s="695"/>
      <c r="BB537" s="695"/>
      <c r="BC537" s="695"/>
      <c r="BD537" s="695"/>
      <c r="BE537" s="695"/>
      <c r="BF537" s="695"/>
      <c r="BG537" s="695"/>
      <c r="BH537" s="695"/>
      <c r="BI537" s="695"/>
      <c r="BJ537" s="695"/>
      <c r="BK537" s="695"/>
      <c r="BL537" s="695"/>
      <c r="BM537" s="695"/>
      <c r="BN537" s="695"/>
      <c r="BO537" s="695"/>
      <c r="BP537" s="695"/>
      <c r="BQ537" s="695"/>
      <c r="BR537" s="695"/>
      <c r="BS537" s="695"/>
      <c r="BT537" s="695"/>
      <c r="BU537" s="695"/>
      <c r="BV537" s="695"/>
      <c r="BW537" s="695"/>
      <c r="BX537" s="695"/>
      <c r="BY537" s="695"/>
      <c r="BZ537" s="695"/>
      <c r="CA537" s="695"/>
      <c r="CB537" s="695"/>
      <c r="CC537" s="695"/>
      <c r="CD537" s="695"/>
      <c r="CE537" s="695"/>
      <c r="CF537" s="695"/>
      <c r="CG537" s="695"/>
      <c r="CH537" s="695"/>
      <c r="CI537" s="695"/>
      <c r="CJ537" s="695"/>
      <c r="CK537" s="695"/>
      <c r="CL537" s="695"/>
      <c r="CM537" s="695"/>
      <c r="CN537" s="695"/>
      <c r="CO537" s="695"/>
      <c r="CP537" s="695"/>
      <c r="CQ537" s="695"/>
      <c r="CR537" s="695"/>
      <c r="CS537" s="695"/>
      <c r="CT537" s="695"/>
      <c r="CU537" s="695"/>
      <c r="CV537" s="695"/>
      <c r="CW537" s="695"/>
      <c r="CX537" s="695"/>
      <c r="CY537" s="695"/>
      <c r="CZ537" s="695"/>
      <c r="DA537" s="695"/>
      <c r="DB537" s="695"/>
      <c r="DC537" s="695"/>
      <c r="DD537" s="695"/>
      <c r="DE537" s="695"/>
      <c r="DF537" s="695"/>
      <c r="DG537" s="695"/>
      <c r="DH537" s="695"/>
      <c r="DI537" s="695"/>
      <c r="DJ537" s="695"/>
      <c r="DK537" s="695"/>
      <c r="DL537" s="695"/>
      <c r="DM537" s="695"/>
      <c r="DN537" s="695"/>
      <c r="DO537" s="695"/>
      <c r="DP537" s="695"/>
      <c r="DQ537" s="695"/>
      <c r="DR537" s="695"/>
      <c r="DS537" s="695"/>
      <c r="DT537" s="695"/>
      <c r="DU537" s="695"/>
      <c r="DV537" s="695"/>
      <c r="DW537" s="695"/>
      <c r="DX537" s="695"/>
      <c r="DY537" s="695"/>
      <c r="DZ537" s="695"/>
      <c r="EA537" s="695"/>
      <c r="EB537" s="695"/>
      <c r="EC537" s="695"/>
      <c r="ED537" s="695"/>
      <c r="EE537" s="695"/>
      <c r="EF537" s="695"/>
      <c r="EG537" s="695"/>
      <c r="EH537" s="695"/>
      <c r="EI537" s="695"/>
      <c r="EJ537" s="695"/>
      <c r="EK537" s="695"/>
      <c r="EL537" s="695"/>
      <c r="EM537" s="695"/>
      <c r="EN537" s="695"/>
      <c r="EO537" s="695"/>
      <c r="EP537" s="695"/>
      <c r="EQ537" s="695"/>
      <c r="ER537" s="695"/>
      <c r="ES537" s="695"/>
      <c r="ET537" s="695"/>
      <c r="EU537" s="695"/>
      <c r="EV537" s="695"/>
      <c r="EW537" s="695"/>
      <c r="EX537" s="695"/>
      <c r="EY537" s="695"/>
      <c r="EZ537" s="695"/>
      <c r="FA537" s="695"/>
      <c r="FB537" s="695"/>
      <c r="FC537" s="695"/>
      <c r="FD537" s="695"/>
      <c r="FE537" s="695"/>
      <c r="FF537" s="695"/>
      <c r="FG537" s="695"/>
      <c r="FH537" s="695"/>
      <c r="FI537" s="695"/>
      <c r="FJ537" s="695"/>
      <c r="FK537" s="695"/>
      <c r="FL537" s="695"/>
      <c r="FM537" s="695"/>
      <c r="FN537" s="695"/>
      <c r="FO537" s="695"/>
      <c r="FP537" s="695"/>
      <c r="FQ537" s="695"/>
      <c r="FR537" s="695"/>
      <c r="FS537" s="695"/>
      <c r="FT537" s="695"/>
      <c r="FU537" s="695"/>
      <c r="FV537" s="695"/>
      <c r="FW537" s="695"/>
      <c r="FX537" s="695"/>
      <c r="FY537" s="695"/>
      <c r="FZ537" s="695"/>
      <c r="GA537" s="695"/>
      <c r="GB537" s="695"/>
      <c r="GC537" s="695"/>
      <c r="GD537" s="695"/>
      <c r="GE537" s="695"/>
      <c r="GF537" s="695"/>
      <c r="GG537" s="695"/>
      <c r="GH537" s="695"/>
      <c r="GI537" s="695"/>
      <c r="GJ537" s="695"/>
      <c r="GK537" s="695"/>
      <c r="GL537" s="695"/>
      <c r="GM537" s="695"/>
      <c r="GN537" s="695"/>
    </row>
    <row r="538" spans="1:196" s="35" customFormat="1" ht="14.4">
      <c r="A538" s="695"/>
      <c r="B538" s="695"/>
      <c r="C538" s="693"/>
      <c r="D538" s="693"/>
      <c r="E538" s="693"/>
      <c r="F538" s="699"/>
      <c r="G538" s="695"/>
      <c r="H538" s="695"/>
      <c r="I538" s="695"/>
      <c r="J538" s="695"/>
      <c r="S538" s="695"/>
      <c r="T538" s="695"/>
      <c r="U538" s="695"/>
      <c r="V538" s="695"/>
      <c r="W538" s="695"/>
      <c r="X538" s="695"/>
      <c r="Y538" s="695"/>
      <c r="Z538" s="695"/>
      <c r="AA538" s="695"/>
      <c r="AB538" s="695"/>
      <c r="AC538" s="695"/>
      <c r="AD538" s="695"/>
      <c r="AE538" s="695"/>
      <c r="AF538" s="695"/>
      <c r="AG538" s="695"/>
      <c r="AH538" s="695"/>
      <c r="AI538" s="695"/>
      <c r="AJ538" s="695"/>
      <c r="AK538" s="695"/>
      <c r="AL538" s="695"/>
      <c r="AM538" s="695"/>
      <c r="AN538" s="695"/>
      <c r="AO538" s="695"/>
      <c r="AP538" s="695"/>
      <c r="AQ538" s="695"/>
      <c r="AR538" s="695"/>
      <c r="AS538" s="695"/>
      <c r="AT538" s="695"/>
      <c r="AU538" s="695"/>
      <c r="AV538" s="695"/>
      <c r="AW538" s="695"/>
      <c r="AX538" s="695"/>
      <c r="AY538" s="695"/>
      <c r="AZ538" s="695"/>
      <c r="BA538" s="695"/>
      <c r="BB538" s="695"/>
      <c r="BC538" s="695"/>
      <c r="BD538" s="695"/>
      <c r="BE538" s="695"/>
      <c r="BF538" s="695"/>
      <c r="BG538" s="695"/>
      <c r="BH538" s="695"/>
      <c r="BI538" s="695"/>
      <c r="BJ538" s="695"/>
      <c r="BK538" s="695"/>
      <c r="BL538" s="695"/>
      <c r="BM538" s="695"/>
      <c r="BN538" s="695"/>
      <c r="BO538" s="695"/>
      <c r="BP538" s="695"/>
      <c r="BQ538" s="695"/>
      <c r="BR538" s="695"/>
      <c r="BS538" s="695"/>
      <c r="BT538" s="695"/>
      <c r="BU538" s="695"/>
      <c r="BV538" s="695"/>
      <c r="BW538" s="695"/>
      <c r="BX538" s="695"/>
      <c r="BY538" s="695"/>
      <c r="BZ538" s="695"/>
      <c r="CA538" s="695"/>
      <c r="CB538" s="695"/>
      <c r="CC538" s="695"/>
      <c r="CD538" s="695"/>
      <c r="CE538" s="695"/>
      <c r="CF538" s="695"/>
      <c r="CG538" s="695"/>
      <c r="CH538" s="695"/>
      <c r="CI538" s="695"/>
      <c r="CJ538" s="695"/>
      <c r="CK538" s="695"/>
      <c r="CL538" s="695"/>
      <c r="CM538" s="695"/>
      <c r="CN538" s="695"/>
      <c r="CO538" s="695"/>
      <c r="CP538" s="695"/>
      <c r="CQ538" s="695"/>
      <c r="CR538" s="695"/>
      <c r="CS538" s="695"/>
      <c r="CT538" s="695"/>
      <c r="CU538" s="695"/>
      <c r="CV538" s="695"/>
      <c r="CW538" s="695"/>
      <c r="CX538" s="695"/>
      <c r="CY538" s="695"/>
      <c r="CZ538" s="695"/>
      <c r="DA538" s="695"/>
      <c r="DB538" s="695"/>
      <c r="DC538" s="695"/>
      <c r="DD538" s="695"/>
      <c r="DE538" s="695"/>
      <c r="DF538" s="695"/>
      <c r="DG538" s="695"/>
      <c r="DH538" s="695"/>
      <c r="DI538" s="695"/>
      <c r="DJ538" s="695"/>
      <c r="DK538" s="695"/>
      <c r="DL538" s="695"/>
      <c r="DM538" s="695"/>
      <c r="DN538" s="695"/>
      <c r="DO538" s="695"/>
      <c r="DP538" s="695"/>
      <c r="DQ538" s="695"/>
      <c r="DR538" s="695"/>
      <c r="DS538" s="695"/>
      <c r="DT538" s="695"/>
      <c r="DU538" s="695"/>
      <c r="DV538" s="695"/>
      <c r="DW538" s="695"/>
      <c r="DX538" s="695"/>
      <c r="DY538" s="695"/>
      <c r="DZ538" s="695"/>
      <c r="EA538" s="695"/>
      <c r="EB538" s="695"/>
      <c r="EC538" s="695"/>
      <c r="ED538" s="695"/>
      <c r="EE538" s="695"/>
      <c r="EF538" s="695"/>
      <c r="EG538" s="695"/>
      <c r="EH538" s="695"/>
      <c r="EI538" s="695"/>
      <c r="EJ538" s="695"/>
      <c r="EK538" s="695"/>
      <c r="EL538" s="695"/>
      <c r="EM538" s="695"/>
      <c r="EN538" s="695"/>
      <c r="EO538" s="695"/>
      <c r="EP538" s="695"/>
      <c r="EQ538" s="695"/>
      <c r="ER538" s="695"/>
      <c r="ES538" s="695"/>
      <c r="ET538" s="695"/>
      <c r="EU538" s="695"/>
      <c r="EV538" s="695"/>
      <c r="EW538" s="695"/>
      <c r="EX538" s="695"/>
      <c r="EY538" s="695"/>
      <c r="EZ538" s="695"/>
      <c r="FA538" s="695"/>
      <c r="FB538" s="695"/>
      <c r="FC538" s="695"/>
      <c r="FD538" s="695"/>
      <c r="FE538" s="695"/>
      <c r="FF538" s="695"/>
      <c r="FG538" s="695"/>
      <c r="FH538" s="695"/>
      <c r="FI538" s="695"/>
      <c r="FJ538" s="695"/>
      <c r="FK538" s="695"/>
      <c r="FL538" s="695"/>
      <c r="FM538" s="695"/>
      <c r="FN538" s="695"/>
      <c r="FO538" s="695"/>
      <c r="FP538" s="695"/>
      <c r="FQ538" s="695"/>
      <c r="FR538" s="695"/>
      <c r="FS538" s="695"/>
      <c r="FT538" s="695"/>
      <c r="FU538" s="695"/>
      <c r="FV538" s="695"/>
      <c r="FW538" s="695"/>
      <c r="FX538" s="695"/>
      <c r="FY538" s="695"/>
      <c r="FZ538" s="695"/>
      <c r="GA538" s="695"/>
      <c r="GB538" s="695"/>
      <c r="GC538" s="695"/>
      <c r="GD538" s="695"/>
      <c r="GE538" s="695"/>
      <c r="GF538" s="695"/>
      <c r="GG538" s="695"/>
      <c r="GH538" s="695"/>
      <c r="GI538" s="695"/>
      <c r="GJ538" s="695"/>
      <c r="GK538" s="695"/>
      <c r="GL538" s="695"/>
      <c r="GM538" s="695"/>
      <c r="GN538" s="695"/>
    </row>
    <row r="539" spans="1:196" s="35" customFormat="1" ht="14.4">
      <c r="A539" s="695"/>
      <c r="B539" s="695"/>
      <c r="C539" s="693"/>
      <c r="D539" s="693"/>
      <c r="E539" s="693"/>
      <c r="F539" s="699"/>
      <c r="G539" s="695"/>
      <c r="H539" s="695"/>
      <c r="I539" s="695"/>
      <c r="J539" s="695"/>
      <c r="S539" s="695"/>
      <c r="T539" s="695"/>
      <c r="U539" s="695"/>
      <c r="V539" s="695"/>
      <c r="W539" s="695"/>
      <c r="X539" s="695"/>
      <c r="Y539" s="695"/>
      <c r="Z539" s="695"/>
      <c r="AA539" s="695"/>
      <c r="AB539" s="695"/>
      <c r="AC539" s="695"/>
      <c r="AD539" s="695"/>
      <c r="AE539" s="695"/>
      <c r="AF539" s="695"/>
      <c r="AG539" s="695"/>
      <c r="AH539" s="695"/>
      <c r="AI539" s="695"/>
      <c r="AJ539" s="695"/>
      <c r="AK539" s="695"/>
      <c r="AL539" s="695"/>
      <c r="AM539" s="695"/>
      <c r="AN539" s="695"/>
      <c r="AO539" s="695"/>
      <c r="AP539" s="695"/>
      <c r="AQ539" s="695"/>
      <c r="AR539" s="695"/>
      <c r="AS539" s="695"/>
      <c r="AT539" s="695"/>
      <c r="AU539" s="695"/>
      <c r="AV539" s="695"/>
      <c r="AW539" s="695"/>
      <c r="AX539" s="695"/>
      <c r="AY539" s="695"/>
      <c r="AZ539" s="695"/>
      <c r="BA539" s="695"/>
      <c r="BB539" s="695"/>
      <c r="BC539" s="695"/>
      <c r="BD539" s="695"/>
      <c r="BE539" s="695"/>
      <c r="BF539" s="695"/>
      <c r="BG539" s="695"/>
      <c r="BH539" s="695"/>
      <c r="BI539" s="695"/>
      <c r="BJ539" s="695"/>
      <c r="BK539" s="695"/>
      <c r="BL539" s="695"/>
      <c r="BM539" s="695"/>
      <c r="BN539" s="695"/>
      <c r="BO539" s="695"/>
      <c r="BP539" s="695"/>
      <c r="BQ539" s="695"/>
      <c r="BR539" s="695"/>
      <c r="BS539" s="695"/>
      <c r="BT539" s="695"/>
      <c r="BU539" s="695"/>
      <c r="BV539" s="695"/>
      <c r="BW539" s="695"/>
      <c r="BX539" s="695"/>
      <c r="BY539" s="695"/>
      <c r="BZ539" s="695"/>
      <c r="CA539" s="695"/>
      <c r="CB539" s="695"/>
      <c r="CC539" s="695"/>
      <c r="CD539" s="695"/>
      <c r="CE539" s="695"/>
      <c r="CF539" s="695"/>
      <c r="CG539" s="695"/>
      <c r="CH539" s="695"/>
      <c r="CI539" s="695"/>
      <c r="CJ539" s="695"/>
      <c r="CK539" s="695"/>
      <c r="CL539" s="695"/>
      <c r="CM539" s="695"/>
      <c r="CN539" s="695"/>
      <c r="CO539" s="695"/>
      <c r="CP539" s="695"/>
      <c r="CQ539" s="695"/>
      <c r="CR539" s="695"/>
      <c r="CS539" s="695"/>
      <c r="CT539" s="695"/>
      <c r="CU539" s="695"/>
      <c r="CV539" s="695"/>
      <c r="CW539" s="695"/>
      <c r="CX539" s="695"/>
      <c r="CY539" s="695"/>
      <c r="CZ539" s="695"/>
      <c r="DA539" s="695"/>
      <c r="DB539" s="695"/>
      <c r="DC539" s="695"/>
      <c r="DD539" s="695"/>
      <c r="DE539" s="695"/>
      <c r="DF539" s="695"/>
      <c r="DG539" s="695"/>
      <c r="DH539" s="695"/>
      <c r="DI539" s="695"/>
      <c r="DJ539" s="695"/>
      <c r="DK539" s="695"/>
      <c r="DL539" s="695"/>
      <c r="DM539" s="695"/>
      <c r="DN539" s="695"/>
      <c r="DO539" s="695"/>
      <c r="DP539" s="695"/>
      <c r="DQ539" s="695"/>
      <c r="DR539" s="695"/>
      <c r="DS539" s="695"/>
      <c r="DT539" s="695"/>
      <c r="DU539" s="695"/>
      <c r="DV539" s="695"/>
      <c r="DW539" s="695"/>
      <c r="DX539" s="695"/>
      <c r="DY539" s="695"/>
      <c r="DZ539" s="695"/>
      <c r="EA539" s="695"/>
      <c r="EB539" s="695"/>
      <c r="EC539" s="695"/>
      <c r="ED539" s="695"/>
      <c r="EE539" s="695"/>
      <c r="EF539" s="695"/>
      <c r="EG539" s="695"/>
      <c r="EH539" s="695"/>
      <c r="EI539" s="695"/>
      <c r="EJ539" s="695"/>
      <c r="EK539" s="695"/>
      <c r="EL539" s="695"/>
      <c r="EM539" s="695"/>
      <c r="EN539" s="695"/>
      <c r="EO539" s="695"/>
      <c r="EP539" s="695"/>
      <c r="EQ539" s="695"/>
      <c r="ER539" s="695"/>
      <c r="ES539" s="695"/>
      <c r="ET539" s="695"/>
      <c r="EU539" s="695"/>
      <c r="EV539" s="695"/>
      <c r="EW539" s="695"/>
      <c r="EX539" s="695"/>
      <c r="EY539" s="695"/>
      <c r="EZ539" s="695"/>
      <c r="FA539" s="695"/>
      <c r="FB539" s="695"/>
      <c r="FC539" s="695"/>
      <c r="FD539" s="695"/>
      <c r="FE539" s="695"/>
      <c r="FF539" s="695"/>
      <c r="FG539" s="695"/>
      <c r="FH539" s="695"/>
      <c r="FI539" s="695"/>
      <c r="FJ539" s="695"/>
      <c r="FK539" s="695"/>
      <c r="FL539" s="695"/>
      <c r="FM539" s="695"/>
      <c r="FN539" s="695"/>
      <c r="FO539" s="695"/>
      <c r="FP539" s="695"/>
      <c r="FQ539" s="695"/>
      <c r="FR539" s="695"/>
      <c r="FS539" s="695"/>
      <c r="FT539" s="695"/>
      <c r="FU539" s="695"/>
      <c r="FV539" s="695"/>
      <c r="FW539" s="695"/>
      <c r="FX539" s="695"/>
      <c r="FY539" s="695"/>
      <c r="FZ539" s="695"/>
      <c r="GA539" s="695"/>
      <c r="GB539" s="695"/>
      <c r="GC539" s="695"/>
      <c r="GD539" s="695"/>
      <c r="GE539" s="695"/>
      <c r="GF539" s="695"/>
      <c r="GG539" s="695"/>
      <c r="GH539" s="695"/>
      <c r="GI539" s="695"/>
      <c r="GJ539" s="695"/>
      <c r="GK539" s="695"/>
      <c r="GL539" s="695"/>
      <c r="GM539" s="695"/>
      <c r="GN539" s="695"/>
    </row>
    <row r="540" spans="1:196" s="35" customFormat="1" ht="14.4">
      <c r="A540" s="695"/>
      <c r="B540" s="695"/>
      <c r="C540" s="693"/>
      <c r="D540" s="693"/>
      <c r="E540" s="693"/>
      <c r="F540" s="699"/>
      <c r="G540" s="695"/>
      <c r="H540" s="695"/>
      <c r="I540" s="695"/>
      <c r="J540" s="695"/>
      <c r="S540" s="695"/>
      <c r="T540" s="695"/>
      <c r="U540" s="695"/>
      <c r="V540" s="695"/>
      <c r="W540" s="695"/>
      <c r="X540" s="695"/>
      <c r="Y540" s="695"/>
      <c r="Z540" s="695"/>
      <c r="AA540" s="695"/>
      <c r="AB540" s="695"/>
      <c r="AC540" s="695"/>
      <c r="AD540" s="695"/>
      <c r="AE540" s="695"/>
      <c r="AF540" s="695"/>
      <c r="AG540" s="695"/>
      <c r="AH540" s="695"/>
      <c r="AI540" s="695"/>
      <c r="AJ540" s="695"/>
      <c r="AK540" s="695"/>
      <c r="AL540" s="695"/>
      <c r="AM540" s="695"/>
      <c r="AN540" s="695"/>
      <c r="AO540" s="695"/>
      <c r="AP540" s="695"/>
      <c r="AQ540" s="695"/>
      <c r="AR540" s="695"/>
      <c r="AS540" s="695"/>
      <c r="AT540" s="695"/>
      <c r="AU540" s="695"/>
      <c r="AV540" s="695"/>
      <c r="AW540" s="695"/>
      <c r="AX540" s="695"/>
      <c r="AY540" s="695"/>
      <c r="AZ540" s="695"/>
      <c r="BA540" s="695"/>
      <c r="BB540" s="695"/>
      <c r="BC540" s="695"/>
      <c r="BD540" s="695"/>
      <c r="BE540" s="695"/>
      <c r="BF540" s="695"/>
      <c r="BG540" s="695"/>
      <c r="BH540" s="695"/>
      <c r="BI540" s="695"/>
      <c r="BJ540" s="695"/>
      <c r="BK540" s="695"/>
      <c r="BL540" s="695"/>
      <c r="BM540" s="695"/>
      <c r="BN540" s="695"/>
      <c r="BO540" s="695"/>
      <c r="BP540" s="695"/>
      <c r="BQ540" s="695"/>
      <c r="BR540" s="695"/>
      <c r="BS540" s="695"/>
      <c r="BT540" s="695"/>
      <c r="BU540" s="695"/>
      <c r="BV540" s="695"/>
      <c r="BW540" s="695"/>
      <c r="BX540" s="695"/>
      <c r="BY540" s="695"/>
      <c r="BZ540" s="695"/>
      <c r="CA540" s="695"/>
      <c r="CB540" s="695"/>
      <c r="CC540" s="695"/>
      <c r="CD540" s="695"/>
      <c r="CE540" s="695"/>
      <c r="CF540" s="695"/>
      <c r="CG540" s="695"/>
      <c r="CH540" s="695"/>
      <c r="CI540" s="695"/>
      <c r="CJ540" s="695"/>
      <c r="CK540" s="695"/>
      <c r="CL540" s="695"/>
      <c r="CM540" s="695"/>
      <c r="CN540" s="695"/>
      <c r="CO540" s="695"/>
      <c r="CP540" s="695"/>
      <c r="CQ540" s="695"/>
      <c r="CR540" s="695"/>
      <c r="CS540" s="695"/>
      <c r="CT540" s="695"/>
      <c r="CU540" s="695"/>
      <c r="CV540" s="695"/>
      <c r="CW540" s="695"/>
      <c r="CX540" s="695"/>
      <c r="CY540" s="695"/>
      <c r="CZ540" s="695"/>
      <c r="DA540" s="695"/>
      <c r="DB540" s="695"/>
      <c r="DC540" s="695"/>
      <c r="DD540" s="695"/>
      <c r="DE540" s="695"/>
      <c r="DF540" s="695"/>
      <c r="DG540" s="695"/>
      <c r="DH540" s="695"/>
      <c r="DI540" s="695"/>
      <c r="DJ540" s="695"/>
      <c r="DK540" s="695"/>
      <c r="DL540" s="695"/>
      <c r="DM540" s="695"/>
      <c r="DN540" s="695"/>
      <c r="DO540" s="695"/>
      <c r="DP540" s="695"/>
      <c r="DQ540" s="695"/>
      <c r="DR540" s="695"/>
      <c r="DS540" s="695"/>
      <c r="DT540" s="695"/>
      <c r="DU540" s="695"/>
      <c r="DV540" s="695"/>
      <c r="DW540" s="695"/>
      <c r="DX540" s="695"/>
      <c r="DY540" s="695"/>
      <c r="DZ540" s="695"/>
      <c r="EA540" s="695"/>
      <c r="EB540" s="695"/>
      <c r="EC540" s="695"/>
      <c r="ED540" s="695"/>
      <c r="EE540" s="695"/>
      <c r="EF540" s="695"/>
      <c r="EG540" s="695"/>
      <c r="EH540" s="695"/>
      <c r="EI540" s="695"/>
      <c r="EJ540" s="695"/>
      <c r="EK540" s="695"/>
      <c r="EL540" s="695"/>
      <c r="EM540" s="695"/>
      <c r="EN540" s="695"/>
      <c r="EO540" s="695"/>
      <c r="EP540" s="695"/>
      <c r="EQ540" s="695"/>
      <c r="ER540" s="695"/>
      <c r="ES540" s="695"/>
      <c r="ET540" s="695"/>
      <c r="EU540" s="695"/>
      <c r="EV540" s="695"/>
      <c r="EW540" s="695"/>
      <c r="EX540" s="695"/>
      <c r="EY540" s="695"/>
      <c r="EZ540" s="695"/>
      <c r="FA540" s="695"/>
      <c r="FB540" s="695"/>
      <c r="FC540" s="695"/>
      <c r="FD540" s="695"/>
      <c r="FE540" s="695"/>
      <c r="FF540" s="695"/>
      <c r="FG540" s="695"/>
      <c r="FH540" s="695"/>
      <c r="FI540" s="695"/>
      <c r="FJ540" s="695"/>
      <c r="FK540" s="695"/>
      <c r="FL540" s="695"/>
      <c r="FM540" s="695"/>
      <c r="FN540" s="695"/>
      <c r="FO540" s="695"/>
      <c r="FP540" s="695"/>
      <c r="FQ540" s="695"/>
      <c r="FR540" s="695"/>
      <c r="FS540" s="695"/>
      <c r="FT540" s="695"/>
      <c r="FU540" s="695"/>
      <c r="FV540" s="695"/>
      <c r="FW540" s="695"/>
      <c r="FX540" s="695"/>
      <c r="FY540" s="695"/>
      <c r="FZ540" s="695"/>
      <c r="GA540" s="695"/>
      <c r="GB540" s="695"/>
      <c r="GC540" s="695"/>
      <c r="GD540" s="695"/>
      <c r="GE540" s="695"/>
      <c r="GF540" s="695"/>
      <c r="GG540" s="695"/>
      <c r="GH540" s="695"/>
      <c r="GI540" s="695"/>
      <c r="GJ540" s="695"/>
      <c r="GK540" s="695"/>
      <c r="GL540" s="695"/>
      <c r="GM540" s="695"/>
      <c r="GN540" s="695"/>
    </row>
    <row r="541" spans="1:196" s="35" customFormat="1" ht="14.4">
      <c r="A541" s="695"/>
      <c r="B541" s="695"/>
      <c r="C541" s="693"/>
      <c r="D541" s="693"/>
      <c r="E541" s="693"/>
      <c r="F541" s="699"/>
      <c r="G541" s="695"/>
      <c r="H541" s="695"/>
      <c r="I541" s="695"/>
      <c r="J541" s="695"/>
      <c r="S541" s="695"/>
      <c r="T541" s="695"/>
      <c r="U541" s="695"/>
      <c r="V541" s="695"/>
      <c r="W541" s="695"/>
      <c r="X541" s="695"/>
      <c r="Y541" s="695"/>
      <c r="Z541" s="695"/>
      <c r="AA541" s="695"/>
      <c r="AB541" s="695"/>
      <c r="AC541" s="695"/>
      <c r="AD541" s="695"/>
      <c r="AE541" s="695"/>
      <c r="AF541" s="695"/>
      <c r="AG541" s="695"/>
      <c r="AH541" s="695"/>
      <c r="AI541" s="695"/>
      <c r="AJ541" s="695"/>
      <c r="AK541" s="695"/>
      <c r="AL541" s="695"/>
      <c r="AM541" s="695"/>
      <c r="AN541" s="695"/>
      <c r="AO541" s="695"/>
      <c r="AP541" s="695"/>
      <c r="AQ541" s="695"/>
      <c r="AR541" s="695"/>
      <c r="AS541" s="695"/>
      <c r="AT541" s="695"/>
      <c r="AU541" s="695"/>
      <c r="AV541" s="695"/>
      <c r="AW541" s="695"/>
      <c r="AX541" s="695"/>
      <c r="AY541" s="695"/>
      <c r="AZ541" s="695"/>
      <c r="BA541" s="695"/>
      <c r="BB541" s="695"/>
      <c r="BC541" s="695"/>
      <c r="BD541" s="695"/>
      <c r="BE541" s="695"/>
      <c r="BF541" s="695"/>
      <c r="BG541" s="695"/>
      <c r="BH541" s="695"/>
      <c r="BI541" s="695"/>
      <c r="BJ541" s="695"/>
      <c r="BK541" s="695"/>
      <c r="BL541" s="695"/>
      <c r="BM541" s="695"/>
      <c r="BN541" s="695"/>
      <c r="BO541" s="695"/>
      <c r="BP541" s="695"/>
      <c r="BQ541" s="695"/>
      <c r="BR541" s="695"/>
      <c r="BS541" s="695"/>
      <c r="BT541" s="695"/>
      <c r="BU541" s="695"/>
      <c r="BV541" s="695"/>
      <c r="BW541" s="695"/>
      <c r="BX541" s="695"/>
      <c r="BY541" s="695"/>
      <c r="BZ541" s="695"/>
      <c r="CA541" s="695"/>
      <c r="CB541" s="695"/>
      <c r="CC541" s="695"/>
      <c r="CD541" s="695"/>
      <c r="CE541" s="695"/>
      <c r="CF541" s="695"/>
      <c r="CG541" s="695"/>
      <c r="CH541" s="695"/>
      <c r="CI541" s="695"/>
      <c r="CJ541" s="695"/>
      <c r="CK541" s="695"/>
      <c r="CL541" s="695"/>
      <c r="CM541" s="695"/>
      <c r="CN541" s="695"/>
      <c r="CO541" s="695"/>
      <c r="CP541" s="695"/>
      <c r="CQ541" s="695"/>
      <c r="CR541" s="695"/>
      <c r="CS541" s="695"/>
      <c r="CT541" s="695"/>
      <c r="CU541" s="695"/>
      <c r="CV541" s="695"/>
      <c r="CW541" s="695"/>
      <c r="CX541" s="695"/>
      <c r="CY541" s="695"/>
      <c r="CZ541" s="695"/>
      <c r="DA541" s="695"/>
      <c r="DB541" s="695"/>
      <c r="DC541" s="695"/>
      <c r="DD541" s="695"/>
      <c r="DE541" s="695"/>
      <c r="DF541" s="695"/>
      <c r="DG541" s="695"/>
      <c r="DH541" s="695"/>
      <c r="DI541" s="695"/>
      <c r="DJ541" s="695"/>
      <c r="DK541" s="695"/>
      <c r="DL541" s="695"/>
      <c r="DM541" s="695"/>
      <c r="DN541" s="695"/>
      <c r="DO541" s="695"/>
      <c r="DP541" s="695"/>
      <c r="DQ541" s="695"/>
      <c r="DR541" s="695"/>
      <c r="DS541" s="695"/>
      <c r="DT541" s="695"/>
      <c r="DU541" s="695"/>
      <c r="DV541" s="695"/>
      <c r="DW541" s="695"/>
      <c r="DX541" s="695"/>
      <c r="DY541" s="695"/>
      <c r="DZ541" s="695"/>
      <c r="EA541" s="695"/>
      <c r="EB541" s="695"/>
      <c r="EC541" s="695"/>
      <c r="ED541" s="695"/>
      <c r="EE541" s="695"/>
      <c r="EF541" s="695"/>
      <c r="EG541" s="695"/>
      <c r="EH541" s="695"/>
      <c r="EI541" s="695"/>
      <c r="EJ541" s="695"/>
      <c r="EK541" s="695"/>
      <c r="EL541" s="695"/>
      <c r="EM541" s="695"/>
      <c r="EN541" s="695"/>
      <c r="EO541" s="695"/>
      <c r="EP541" s="695"/>
      <c r="EQ541" s="695"/>
      <c r="ER541" s="695"/>
      <c r="ES541" s="695"/>
      <c r="ET541" s="695"/>
      <c r="EU541" s="695"/>
      <c r="EV541" s="695"/>
      <c r="EW541" s="695"/>
      <c r="EX541" s="695"/>
      <c r="EY541" s="695"/>
      <c r="EZ541" s="695"/>
      <c r="FA541" s="695"/>
      <c r="FB541" s="695"/>
      <c r="FC541" s="695"/>
      <c r="FD541" s="695"/>
      <c r="FE541" s="695"/>
      <c r="FF541" s="695"/>
      <c r="FG541" s="695"/>
      <c r="FH541" s="695"/>
      <c r="FI541" s="695"/>
      <c r="FJ541" s="695"/>
      <c r="FK541" s="695"/>
      <c r="FL541" s="695"/>
      <c r="FM541" s="695"/>
      <c r="FN541" s="695"/>
      <c r="FO541" s="695"/>
      <c r="FP541" s="695"/>
      <c r="FQ541" s="695"/>
      <c r="FR541" s="695"/>
      <c r="FS541" s="695"/>
      <c r="FT541" s="695"/>
      <c r="FU541" s="695"/>
      <c r="FV541" s="695"/>
      <c r="FW541" s="695"/>
      <c r="FX541" s="695"/>
      <c r="FY541" s="695"/>
      <c r="FZ541" s="695"/>
      <c r="GA541" s="695"/>
      <c r="GB541" s="695"/>
      <c r="GC541" s="695"/>
      <c r="GD541" s="695"/>
      <c r="GE541" s="695"/>
      <c r="GF541" s="695"/>
      <c r="GG541" s="695"/>
      <c r="GH541" s="695"/>
      <c r="GI541" s="695"/>
      <c r="GJ541" s="695"/>
      <c r="GK541" s="695"/>
      <c r="GL541" s="695"/>
      <c r="GM541" s="695"/>
      <c r="GN541" s="695"/>
    </row>
    <row r="542" spans="1:196" s="35" customFormat="1" ht="14.4">
      <c r="A542" s="695"/>
      <c r="B542" s="695"/>
      <c r="C542" s="693"/>
      <c r="D542" s="693"/>
      <c r="E542" s="693"/>
      <c r="F542" s="699"/>
      <c r="G542" s="695"/>
      <c r="H542" s="695"/>
      <c r="I542" s="695"/>
      <c r="J542" s="695"/>
      <c r="S542" s="695"/>
      <c r="T542" s="695"/>
      <c r="U542" s="695"/>
      <c r="V542" s="695"/>
      <c r="W542" s="695"/>
      <c r="X542" s="695"/>
      <c r="Y542" s="695"/>
      <c r="Z542" s="695"/>
      <c r="AA542" s="695"/>
      <c r="AB542" s="695"/>
      <c r="AC542" s="695"/>
      <c r="AD542" s="695"/>
      <c r="AE542" s="695"/>
      <c r="AF542" s="695"/>
      <c r="AG542" s="695"/>
      <c r="AH542" s="695"/>
      <c r="AI542" s="695"/>
      <c r="AJ542" s="695"/>
      <c r="AK542" s="695"/>
      <c r="AL542" s="695"/>
      <c r="AM542" s="695"/>
      <c r="AN542" s="695"/>
      <c r="AO542" s="695"/>
      <c r="AP542" s="695"/>
      <c r="AQ542" s="695"/>
      <c r="AR542" s="695"/>
      <c r="AS542" s="695"/>
      <c r="AT542" s="695"/>
      <c r="AU542" s="695"/>
      <c r="AV542" s="695"/>
      <c r="AW542" s="695"/>
      <c r="AX542" s="695"/>
      <c r="AY542" s="695"/>
      <c r="AZ542" s="695"/>
      <c r="BA542" s="695"/>
      <c r="BB542" s="695"/>
      <c r="BC542" s="695"/>
      <c r="BD542" s="695"/>
      <c r="BE542" s="695"/>
      <c r="BF542" s="695"/>
      <c r="BG542" s="695"/>
      <c r="BH542" s="695"/>
      <c r="BI542" s="695"/>
      <c r="BJ542" s="695"/>
      <c r="BK542" s="695"/>
      <c r="BL542" s="695"/>
      <c r="BM542" s="695"/>
      <c r="BN542" s="695"/>
      <c r="BO542" s="695"/>
      <c r="BP542" s="695"/>
      <c r="BQ542" s="695"/>
      <c r="BR542" s="695"/>
      <c r="BS542" s="695"/>
      <c r="BT542" s="695"/>
      <c r="BU542" s="695"/>
      <c r="BV542" s="695"/>
      <c r="BW542" s="695"/>
      <c r="BX542" s="695"/>
      <c r="BY542" s="695"/>
      <c r="BZ542" s="695"/>
      <c r="CA542" s="695"/>
      <c r="CB542" s="695"/>
      <c r="CC542" s="695"/>
      <c r="CD542" s="695"/>
      <c r="CE542" s="695"/>
      <c r="CF542" s="695"/>
      <c r="CG542" s="695"/>
      <c r="CH542" s="695"/>
      <c r="CI542" s="695"/>
      <c r="CJ542" s="695"/>
      <c r="CK542" s="695"/>
      <c r="CL542" s="695"/>
      <c r="CM542" s="695"/>
      <c r="CN542" s="695"/>
      <c r="CO542" s="695"/>
      <c r="CP542" s="695"/>
      <c r="CQ542" s="695"/>
      <c r="CR542" s="695"/>
      <c r="CS542" s="695"/>
      <c r="CT542" s="695"/>
      <c r="CU542" s="695"/>
      <c r="CV542" s="695"/>
      <c r="CW542" s="695"/>
      <c r="CX542" s="695"/>
      <c r="CY542" s="695"/>
      <c r="CZ542" s="695"/>
      <c r="DA542" s="695"/>
      <c r="DB542" s="695"/>
      <c r="DC542" s="695"/>
      <c r="DD542" s="695"/>
      <c r="DE542" s="695"/>
      <c r="DF542" s="695"/>
      <c r="DG542" s="695"/>
      <c r="DH542" s="695"/>
      <c r="DI542" s="695"/>
      <c r="DJ542" s="695"/>
      <c r="DK542" s="695"/>
      <c r="DL542" s="695"/>
      <c r="DM542" s="695"/>
      <c r="DN542" s="695"/>
      <c r="DO542" s="695"/>
      <c r="DP542" s="695"/>
      <c r="DQ542" s="695"/>
      <c r="DR542" s="695"/>
      <c r="DS542" s="695"/>
      <c r="DT542" s="695"/>
      <c r="DU542" s="695"/>
      <c r="DV542" s="695"/>
      <c r="DW542" s="695"/>
      <c r="DX542" s="695"/>
      <c r="DY542" s="695"/>
      <c r="DZ542" s="695"/>
      <c r="EA542" s="695"/>
      <c r="EB542" s="695"/>
      <c r="EC542" s="695"/>
      <c r="ED542" s="695"/>
      <c r="EE542" s="695"/>
      <c r="EF542" s="695"/>
      <c r="EG542" s="695"/>
      <c r="EH542" s="695"/>
      <c r="EI542" s="695"/>
      <c r="EJ542" s="695"/>
      <c r="EK542" s="695"/>
      <c r="EL542" s="695"/>
      <c r="EM542" s="695"/>
      <c r="EN542" s="695"/>
      <c r="EO542" s="695"/>
      <c r="EP542" s="695"/>
      <c r="EQ542" s="695"/>
      <c r="ER542" s="695"/>
      <c r="ES542" s="695"/>
      <c r="ET542" s="695"/>
      <c r="EU542" s="695"/>
      <c r="EV542" s="695"/>
      <c r="EW542" s="695"/>
      <c r="EX542" s="695"/>
      <c r="EY542" s="695"/>
      <c r="EZ542" s="695"/>
      <c r="FA542" s="695"/>
      <c r="FB542" s="695"/>
      <c r="FC542" s="695"/>
      <c r="FD542" s="695"/>
      <c r="FE542" s="695"/>
      <c r="FF542" s="695"/>
      <c r="FG542" s="695"/>
      <c r="FH542" s="695"/>
      <c r="FI542" s="695"/>
      <c r="FJ542" s="695"/>
      <c r="FK542" s="695"/>
      <c r="FL542" s="695"/>
      <c r="FM542" s="695"/>
      <c r="FN542" s="695"/>
      <c r="FO542" s="695"/>
      <c r="FP542" s="695"/>
      <c r="FQ542" s="695"/>
      <c r="FR542" s="695"/>
      <c r="FS542" s="695"/>
      <c r="FT542" s="695"/>
      <c r="FU542" s="695"/>
      <c r="FV542" s="695"/>
      <c r="FW542" s="695"/>
      <c r="FX542" s="695"/>
      <c r="FY542" s="695"/>
      <c r="FZ542" s="695"/>
      <c r="GA542" s="695"/>
      <c r="GB542" s="695"/>
      <c r="GC542" s="695"/>
      <c r="GD542" s="695"/>
      <c r="GE542" s="695"/>
      <c r="GF542" s="695"/>
      <c r="GG542" s="695"/>
      <c r="GH542" s="695"/>
      <c r="GI542" s="695"/>
      <c r="GJ542" s="695"/>
      <c r="GK542" s="695"/>
      <c r="GL542" s="695"/>
      <c r="GM542" s="695"/>
      <c r="GN542" s="695"/>
    </row>
    <row r="543" spans="1:196" s="35" customFormat="1" ht="14.4">
      <c r="A543" s="695"/>
      <c r="B543" s="695"/>
      <c r="C543" s="693"/>
      <c r="D543" s="693"/>
      <c r="E543" s="693"/>
      <c r="F543" s="699"/>
      <c r="G543" s="695"/>
      <c r="H543" s="695"/>
      <c r="I543" s="695"/>
      <c r="J543" s="695"/>
      <c r="S543" s="695"/>
      <c r="T543" s="695"/>
      <c r="U543" s="695"/>
      <c r="V543" s="695"/>
      <c r="W543" s="695"/>
      <c r="X543" s="695"/>
      <c r="Y543" s="695"/>
      <c r="Z543" s="695"/>
      <c r="AA543" s="695"/>
      <c r="AB543" s="695"/>
      <c r="AC543" s="695"/>
      <c r="AD543" s="695"/>
      <c r="AE543" s="695"/>
      <c r="AF543" s="695"/>
      <c r="AG543" s="695"/>
      <c r="AH543" s="695"/>
      <c r="AI543" s="695"/>
      <c r="AJ543" s="695"/>
      <c r="AK543" s="695"/>
      <c r="AL543" s="695"/>
      <c r="AM543" s="695"/>
      <c r="AN543" s="695"/>
      <c r="AO543" s="695"/>
      <c r="AP543" s="695"/>
      <c r="AQ543" s="695"/>
      <c r="AR543" s="695"/>
      <c r="AS543" s="695"/>
      <c r="AT543" s="695"/>
      <c r="AU543" s="695"/>
      <c r="AV543" s="695"/>
      <c r="AW543" s="695"/>
      <c r="AX543" s="695"/>
      <c r="AY543" s="695"/>
      <c r="AZ543" s="695"/>
      <c r="BA543" s="695"/>
      <c r="BB543" s="695"/>
      <c r="BC543" s="695"/>
      <c r="BD543" s="695"/>
      <c r="BE543" s="695"/>
      <c r="BF543" s="695"/>
      <c r="BG543" s="695"/>
      <c r="BH543" s="695"/>
      <c r="BI543" s="695"/>
      <c r="BJ543" s="695"/>
      <c r="BK543" s="695"/>
      <c r="BL543" s="695"/>
      <c r="BM543" s="695"/>
      <c r="BN543" s="695"/>
      <c r="BO543" s="695"/>
      <c r="BP543" s="695"/>
      <c r="BQ543" s="695"/>
      <c r="BR543" s="695"/>
      <c r="BS543" s="695"/>
      <c r="BT543" s="695"/>
      <c r="BU543" s="695"/>
      <c r="BV543" s="695"/>
      <c r="BW543" s="695"/>
      <c r="BX543" s="695"/>
      <c r="BY543" s="695"/>
      <c r="BZ543" s="695"/>
      <c r="CA543" s="695"/>
      <c r="CB543" s="695"/>
      <c r="CC543" s="695"/>
      <c r="CD543" s="695"/>
      <c r="CE543" s="695"/>
      <c r="CF543" s="695"/>
      <c r="CG543" s="695"/>
      <c r="CH543" s="695"/>
      <c r="CI543" s="695"/>
      <c r="CJ543" s="695"/>
      <c r="CK543" s="695"/>
      <c r="CL543" s="695"/>
      <c r="CM543" s="695"/>
      <c r="CN543" s="695"/>
      <c r="CO543" s="695"/>
      <c r="CP543" s="695"/>
      <c r="CQ543" s="695"/>
      <c r="CR543" s="695"/>
      <c r="CS543" s="695"/>
      <c r="CT543" s="695"/>
      <c r="CU543" s="695"/>
      <c r="CV543" s="695"/>
      <c r="CW543" s="695"/>
      <c r="CX543" s="695"/>
      <c r="CY543" s="695"/>
      <c r="CZ543" s="695"/>
      <c r="DA543" s="695"/>
      <c r="DB543" s="695"/>
      <c r="DC543" s="695"/>
      <c r="DD543" s="695"/>
      <c r="DE543" s="695"/>
      <c r="DF543" s="695"/>
      <c r="DG543" s="695"/>
      <c r="DH543" s="695"/>
      <c r="DI543" s="695"/>
      <c r="DJ543" s="695"/>
      <c r="DK543" s="695"/>
      <c r="DL543" s="695"/>
      <c r="DM543" s="695"/>
      <c r="DN543" s="695"/>
      <c r="DO543" s="695"/>
      <c r="DP543" s="695"/>
      <c r="DQ543" s="695"/>
      <c r="DR543" s="695"/>
      <c r="DS543" s="695"/>
      <c r="DT543" s="695"/>
      <c r="DU543" s="695"/>
      <c r="DV543" s="695"/>
      <c r="DW543" s="695"/>
      <c r="DX543" s="695"/>
      <c r="DY543" s="695"/>
      <c r="DZ543" s="695"/>
      <c r="EA543" s="695"/>
      <c r="EB543" s="695"/>
      <c r="EC543" s="695"/>
      <c r="ED543" s="695"/>
      <c r="EE543" s="695"/>
      <c r="EF543" s="695"/>
      <c r="EG543" s="695"/>
      <c r="EH543" s="695"/>
      <c r="EI543" s="695"/>
      <c r="EJ543" s="695"/>
      <c r="EK543" s="695"/>
      <c r="EL543" s="695"/>
      <c r="EM543" s="695"/>
      <c r="EN543" s="695"/>
      <c r="EO543" s="695"/>
      <c r="EP543" s="695"/>
      <c r="EQ543" s="695"/>
      <c r="ER543" s="695"/>
      <c r="ES543" s="695"/>
      <c r="ET543" s="695"/>
      <c r="EU543" s="695"/>
      <c r="EV543" s="695"/>
      <c r="EW543" s="695"/>
      <c r="EX543" s="695"/>
      <c r="EY543" s="695"/>
      <c r="EZ543" s="695"/>
      <c r="FA543" s="695"/>
      <c r="FB543" s="695"/>
      <c r="FC543" s="695"/>
      <c r="FD543" s="695"/>
      <c r="FE543" s="695"/>
      <c r="FF543" s="695"/>
      <c r="FG543" s="695"/>
      <c r="FH543" s="695"/>
      <c r="FI543" s="695"/>
      <c r="FJ543" s="695"/>
      <c r="FK543" s="695"/>
      <c r="FL543" s="695"/>
      <c r="FM543" s="695"/>
      <c r="FN543" s="695"/>
      <c r="FO543" s="695"/>
      <c r="FP543" s="695"/>
      <c r="FQ543" s="695"/>
      <c r="FR543" s="695"/>
      <c r="FS543" s="695"/>
      <c r="FT543" s="695"/>
      <c r="FU543" s="695"/>
      <c r="FV543" s="695"/>
      <c r="FW543" s="695"/>
      <c r="FX543" s="695"/>
      <c r="FY543" s="695"/>
      <c r="FZ543" s="695"/>
      <c r="GA543" s="695"/>
      <c r="GB543" s="695"/>
      <c r="GC543" s="695"/>
      <c r="GD543" s="695"/>
      <c r="GE543" s="695"/>
      <c r="GF543" s="695"/>
      <c r="GG543" s="695"/>
      <c r="GH543" s="695"/>
      <c r="GI543" s="695"/>
      <c r="GJ543" s="695"/>
      <c r="GK543" s="695"/>
      <c r="GL543" s="695"/>
      <c r="GM543" s="695"/>
      <c r="GN543" s="695"/>
    </row>
    <row r="544" spans="1:196" s="35" customFormat="1" ht="14.4">
      <c r="A544" s="695"/>
      <c r="B544" s="695"/>
      <c r="C544" s="693"/>
      <c r="D544" s="693"/>
      <c r="E544" s="693"/>
      <c r="F544" s="699"/>
      <c r="G544" s="695"/>
      <c r="H544" s="695"/>
      <c r="I544" s="695"/>
      <c r="J544" s="695"/>
      <c r="S544" s="695"/>
      <c r="T544" s="695"/>
      <c r="U544" s="695"/>
      <c r="V544" s="695"/>
      <c r="W544" s="695"/>
      <c r="X544" s="695"/>
      <c r="Y544" s="695"/>
      <c r="Z544" s="695"/>
      <c r="AA544" s="695"/>
      <c r="AB544" s="695"/>
      <c r="AC544" s="695"/>
      <c r="AD544" s="695"/>
      <c r="AE544" s="695"/>
      <c r="AF544" s="695"/>
      <c r="AG544" s="695"/>
      <c r="AH544" s="695"/>
      <c r="AI544" s="695"/>
      <c r="AJ544" s="695"/>
      <c r="AK544" s="695"/>
      <c r="AL544" s="695"/>
      <c r="AM544" s="695"/>
      <c r="AN544" s="695"/>
      <c r="AO544" s="695"/>
      <c r="AP544" s="695"/>
      <c r="AQ544" s="695"/>
      <c r="AR544" s="695"/>
      <c r="AS544" s="695"/>
      <c r="AT544" s="695"/>
      <c r="AU544" s="695"/>
      <c r="AV544" s="695"/>
      <c r="AW544" s="695"/>
      <c r="AX544" s="695"/>
      <c r="AY544" s="695"/>
      <c r="AZ544" s="695"/>
      <c r="BA544" s="695"/>
      <c r="BB544" s="695"/>
      <c r="BC544" s="695"/>
      <c r="BD544" s="695"/>
      <c r="BE544" s="695"/>
      <c r="BF544" s="695"/>
      <c r="BG544" s="695"/>
      <c r="BH544" s="695"/>
      <c r="BI544" s="695"/>
      <c r="BJ544" s="695"/>
      <c r="BK544" s="695"/>
      <c r="BL544" s="695"/>
      <c r="BM544" s="695"/>
      <c r="BN544" s="695"/>
      <c r="BO544" s="695"/>
      <c r="BP544" s="695"/>
      <c r="BQ544" s="695"/>
      <c r="BR544" s="695"/>
      <c r="BS544" s="695"/>
      <c r="BT544" s="695"/>
      <c r="BU544" s="695"/>
      <c r="BV544" s="695"/>
      <c r="BW544" s="695"/>
      <c r="BX544" s="695"/>
      <c r="BY544" s="695"/>
      <c r="BZ544" s="695"/>
      <c r="CA544" s="695"/>
      <c r="CB544" s="695"/>
      <c r="CC544" s="695"/>
      <c r="CD544" s="695"/>
      <c r="CE544" s="695"/>
      <c r="CF544" s="695"/>
      <c r="CG544" s="695"/>
      <c r="CH544" s="695"/>
      <c r="CI544" s="695"/>
      <c r="CJ544" s="695"/>
      <c r="CK544" s="695"/>
      <c r="CL544" s="695"/>
      <c r="CM544" s="695"/>
      <c r="CN544" s="695"/>
      <c r="CO544" s="695"/>
      <c r="CP544" s="695"/>
      <c r="CQ544" s="695"/>
      <c r="CR544" s="695"/>
      <c r="CS544" s="695"/>
      <c r="CT544" s="695"/>
      <c r="CU544" s="695"/>
      <c r="CV544" s="695"/>
      <c r="CW544" s="695"/>
      <c r="CX544" s="695"/>
      <c r="CY544" s="695"/>
      <c r="CZ544" s="695"/>
      <c r="DA544" s="695"/>
      <c r="DB544" s="695"/>
      <c r="DC544" s="695"/>
      <c r="DD544" s="695"/>
      <c r="DE544" s="695"/>
      <c r="DF544" s="695"/>
      <c r="DG544" s="695"/>
      <c r="DH544" s="695"/>
      <c r="DI544" s="695"/>
      <c r="DJ544" s="695"/>
      <c r="DK544" s="695"/>
      <c r="DL544" s="695"/>
      <c r="DM544" s="695"/>
      <c r="DN544" s="695"/>
      <c r="DO544" s="695"/>
      <c r="DP544" s="695"/>
      <c r="DQ544" s="695"/>
      <c r="DR544" s="695"/>
      <c r="DS544" s="695"/>
      <c r="DT544" s="695"/>
      <c r="DU544" s="695"/>
      <c r="DV544" s="695"/>
      <c r="DW544" s="695"/>
      <c r="DX544" s="695"/>
      <c r="DY544" s="695"/>
      <c r="DZ544" s="695"/>
      <c r="EA544" s="695"/>
      <c r="EB544" s="695"/>
      <c r="EC544" s="695"/>
      <c r="ED544" s="695"/>
      <c r="EE544" s="695"/>
      <c r="EF544" s="695"/>
      <c r="EG544" s="695"/>
      <c r="EH544" s="695"/>
      <c r="EI544" s="695"/>
      <c r="EJ544" s="695"/>
      <c r="EK544" s="695"/>
      <c r="EL544" s="695"/>
      <c r="EM544" s="695"/>
      <c r="EN544" s="695"/>
      <c r="EO544" s="695"/>
      <c r="EP544" s="695"/>
      <c r="EQ544" s="695"/>
      <c r="ER544" s="695"/>
      <c r="ES544" s="695"/>
      <c r="ET544" s="695"/>
      <c r="EU544" s="695"/>
      <c r="EV544" s="695"/>
      <c r="EW544" s="695"/>
      <c r="EX544" s="695"/>
      <c r="EY544" s="695"/>
      <c r="EZ544" s="695"/>
      <c r="FA544" s="695"/>
      <c r="FB544" s="695"/>
      <c r="FC544" s="695"/>
      <c r="FD544" s="695"/>
      <c r="FE544" s="695"/>
      <c r="FF544" s="695"/>
      <c r="FG544" s="695"/>
      <c r="FH544" s="695"/>
      <c r="FI544" s="695"/>
      <c r="FJ544" s="695"/>
      <c r="FK544" s="695"/>
      <c r="FL544" s="695"/>
      <c r="FM544" s="695"/>
      <c r="FN544" s="695"/>
      <c r="FO544" s="695"/>
      <c r="FP544" s="695"/>
      <c r="FQ544" s="695"/>
      <c r="FR544" s="695"/>
      <c r="FS544" s="695"/>
      <c r="FT544" s="695"/>
      <c r="FU544" s="695"/>
      <c r="FV544" s="695"/>
      <c r="FW544" s="695"/>
      <c r="FX544" s="695"/>
      <c r="FY544" s="695"/>
      <c r="FZ544" s="695"/>
      <c r="GA544" s="695"/>
      <c r="GB544" s="695"/>
      <c r="GC544" s="695"/>
      <c r="GD544" s="695"/>
      <c r="GE544" s="695"/>
      <c r="GF544" s="695"/>
      <c r="GG544" s="695"/>
      <c r="GH544" s="695"/>
      <c r="GI544" s="695"/>
      <c r="GJ544" s="695"/>
      <c r="GK544" s="695"/>
      <c r="GL544" s="695"/>
      <c r="GM544" s="695"/>
      <c r="GN544" s="695"/>
    </row>
    <row r="545" spans="1:196" s="35" customFormat="1" ht="14.4">
      <c r="A545" s="695"/>
      <c r="B545" s="695"/>
      <c r="C545" s="693"/>
      <c r="D545" s="693"/>
      <c r="E545" s="693"/>
      <c r="F545" s="699"/>
      <c r="G545" s="695"/>
      <c r="H545" s="695"/>
      <c r="I545" s="695"/>
      <c r="J545" s="695"/>
      <c r="S545" s="695"/>
      <c r="T545" s="695"/>
      <c r="U545" s="695"/>
      <c r="V545" s="695"/>
      <c r="W545" s="695"/>
      <c r="X545" s="695"/>
      <c r="Y545" s="695"/>
      <c r="Z545" s="695"/>
      <c r="AA545" s="695"/>
      <c r="AB545" s="695"/>
      <c r="AC545" s="695"/>
      <c r="AD545" s="695"/>
      <c r="AE545" s="695"/>
      <c r="AF545" s="695"/>
      <c r="AG545" s="695"/>
      <c r="AH545" s="695"/>
      <c r="AI545" s="695"/>
      <c r="AJ545" s="695"/>
      <c r="AK545" s="695"/>
      <c r="AL545" s="695"/>
      <c r="AM545" s="695"/>
      <c r="AN545" s="695"/>
      <c r="AO545" s="695"/>
      <c r="AP545" s="695"/>
      <c r="AQ545" s="695"/>
      <c r="AR545" s="695"/>
      <c r="AS545" s="695"/>
      <c r="AT545" s="695"/>
      <c r="AU545" s="695"/>
      <c r="AV545" s="695"/>
      <c r="AW545" s="695"/>
      <c r="AX545" s="695"/>
      <c r="AY545" s="695"/>
      <c r="AZ545" s="695"/>
      <c r="BA545" s="695"/>
      <c r="BB545" s="695"/>
      <c r="BC545" s="695"/>
      <c r="BD545" s="695"/>
      <c r="BE545" s="695"/>
      <c r="BF545" s="695"/>
      <c r="BG545" s="695"/>
      <c r="BH545" s="695"/>
      <c r="BI545" s="695"/>
      <c r="BJ545" s="695"/>
      <c r="BK545" s="695"/>
      <c r="BL545" s="695"/>
      <c r="BM545" s="695"/>
      <c r="BN545" s="695"/>
      <c r="BO545" s="695"/>
      <c r="BP545" s="695"/>
      <c r="BQ545" s="695"/>
      <c r="BR545" s="695"/>
      <c r="BS545" s="695"/>
      <c r="BT545" s="695"/>
      <c r="BU545" s="695"/>
      <c r="BV545" s="695"/>
      <c r="BW545" s="695"/>
      <c r="BX545" s="695"/>
      <c r="BY545" s="695"/>
      <c r="BZ545" s="695"/>
      <c r="CA545" s="695"/>
      <c r="CB545" s="695"/>
      <c r="CC545" s="695"/>
      <c r="CD545" s="695"/>
      <c r="CE545" s="695"/>
      <c r="CF545" s="695"/>
      <c r="CG545" s="695"/>
      <c r="CH545" s="695"/>
      <c r="CI545" s="695"/>
      <c r="CJ545" s="695"/>
      <c r="CK545" s="695"/>
      <c r="CL545" s="695"/>
      <c r="CM545" s="695"/>
      <c r="CN545" s="695"/>
      <c r="CO545" s="695"/>
      <c r="CP545" s="695"/>
      <c r="CQ545" s="695"/>
      <c r="CR545" s="695"/>
      <c r="CS545" s="695"/>
      <c r="CT545" s="695"/>
      <c r="CU545" s="695"/>
      <c r="CV545" s="695"/>
      <c r="CW545" s="695"/>
      <c r="CX545" s="695"/>
      <c r="CY545" s="695"/>
      <c r="CZ545" s="695"/>
      <c r="DA545" s="695"/>
      <c r="DB545" s="695"/>
      <c r="DC545" s="695"/>
      <c r="DD545" s="695"/>
      <c r="DE545" s="695"/>
      <c r="DF545" s="695"/>
      <c r="DG545" s="695"/>
      <c r="DH545" s="695"/>
      <c r="DI545" s="695"/>
      <c r="DJ545" s="695"/>
      <c r="DK545" s="695"/>
      <c r="DL545" s="695"/>
      <c r="DM545" s="695"/>
      <c r="DN545" s="695"/>
      <c r="DO545" s="695"/>
      <c r="DP545" s="695"/>
      <c r="DQ545" s="695"/>
      <c r="DR545" s="695"/>
      <c r="DS545" s="695"/>
      <c r="DT545" s="695"/>
      <c r="DU545" s="695"/>
      <c r="DV545" s="695"/>
      <c r="DW545" s="695"/>
      <c r="DX545" s="695"/>
      <c r="DY545" s="695"/>
      <c r="DZ545" s="695"/>
      <c r="EA545" s="695"/>
      <c r="EB545" s="695"/>
      <c r="EC545" s="695"/>
      <c r="ED545" s="695"/>
      <c r="EE545" s="695"/>
      <c r="EF545" s="695"/>
      <c r="EG545" s="695"/>
      <c r="EH545" s="695"/>
      <c r="EI545" s="695"/>
      <c r="EJ545" s="695"/>
      <c r="EK545" s="695"/>
      <c r="EL545" s="695"/>
      <c r="EM545" s="695"/>
      <c r="EN545" s="695"/>
      <c r="EO545" s="695"/>
      <c r="EP545" s="695"/>
      <c r="EQ545" s="695"/>
      <c r="ER545" s="695"/>
      <c r="ES545" s="695"/>
      <c r="ET545" s="695"/>
      <c r="EU545" s="695"/>
      <c r="EV545" s="695"/>
      <c r="EW545" s="695"/>
      <c r="EX545" s="695"/>
      <c r="EY545" s="695"/>
      <c r="EZ545" s="695"/>
      <c r="FA545" s="695"/>
      <c r="FB545" s="695"/>
      <c r="FC545" s="695"/>
      <c r="FD545" s="695"/>
      <c r="FE545" s="695"/>
      <c r="FF545" s="695"/>
      <c r="FG545" s="695"/>
      <c r="FH545" s="695"/>
      <c r="FI545" s="695"/>
      <c r="FJ545" s="695"/>
      <c r="FK545" s="695"/>
      <c r="FL545" s="695"/>
      <c r="FM545" s="695"/>
      <c r="FN545" s="695"/>
      <c r="FO545" s="695"/>
      <c r="FP545" s="695"/>
      <c r="FQ545" s="695"/>
      <c r="FR545" s="695"/>
      <c r="FS545" s="695"/>
      <c r="FT545" s="695"/>
      <c r="FU545" s="695"/>
      <c r="FV545" s="695"/>
      <c r="FW545" s="695"/>
      <c r="FX545" s="695"/>
      <c r="FY545" s="695"/>
      <c r="FZ545" s="695"/>
      <c r="GA545" s="695"/>
      <c r="GB545" s="695"/>
      <c r="GC545" s="695"/>
      <c r="GD545" s="695"/>
      <c r="GE545" s="695"/>
      <c r="GF545" s="695"/>
      <c r="GG545" s="695"/>
      <c r="GH545" s="695"/>
      <c r="GI545" s="695"/>
      <c r="GJ545" s="695"/>
      <c r="GK545" s="695"/>
      <c r="GL545" s="695"/>
      <c r="GM545" s="695"/>
      <c r="GN545" s="695"/>
    </row>
    <row r="546" spans="1:196" s="35" customFormat="1" ht="14.4">
      <c r="A546" s="695"/>
      <c r="B546" s="695"/>
      <c r="C546" s="693"/>
      <c r="D546" s="693"/>
      <c r="E546" s="693"/>
      <c r="F546" s="699"/>
      <c r="G546" s="695"/>
      <c r="H546" s="695"/>
      <c r="I546" s="695"/>
      <c r="J546" s="695"/>
      <c r="S546" s="695"/>
      <c r="T546" s="695"/>
      <c r="U546" s="695"/>
      <c r="V546" s="695"/>
      <c r="W546" s="695"/>
      <c r="X546" s="695"/>
      <c r="Y546" s="695"/>
      <c r="Z546" s="695"/>
      <c r="AA546" s="695"/>
      <c r="AB546" s="695"/>
      <c r="AC546" s="695"/>
      <c r="AD546" s="695"/>
      <c r="AE546" s="695"/>
      <c r="AF546" s="695"/>
      <c r="AG546" s="695"/>
      <c r="AH546" s="695"/>
      <c r="AI546" s="695"/>
      <c r="AJ546" s="695"/>
      <c r="AK546" s="695"/>
      <c r="AL546" s="695"/>
      <c r="AM546" s="695"/>
      <c r="AN546" s="695"/>
      <c r="AO546" s="695"/>
      <c r="AP546" s="695"/>
      <c r="AQ546" s="695"/>
      <c r="AR546" s="695"/>
      <c r="AS546" s="695"/>
      <c r="AT546" s="695"/>
      <c r="AU546" s="695"/>
      <c r="AV546" s="695"/>
      <c r="AW546" s="695"/>
      <c r="AX546" s="695"/>
      <c r="AY546" s="695"/>
      <c r="AZ546" s="695"/>
      <c r="BA546" s="695"/>
      <c r="BB546" s="695"/>
      <c r="BC546" s="695"/>
      <c r="BD546" s="695"/>
      <c r="BE546" s="695"/>
      <c r="BF546" s="695"/>
      <c r="BG546" s="695"/>
      <c r="BH546" s="695"/>
      <c r="BI546" s="695"/>
      <c r="BJ546" s="695"/>
      <c r="BK546" s="695"/>
      <c r="BL546" s="695"/>
      <c r="BM546" s="695"/>
      <c r="BN546" s="695"/>
      <c r="BO546" s="695"/>
      <c r="BP546" s="695"/>
      <c r="BQ546" s="695"/>
      <c r="BR546" s="695"/>
      <c r="BS546" s="695"/>
      <c r="BT546" s="695"/>
      <c r="BU546" s="695"/>
      <c r="BV546" s="695"/>
      <c r="BW546" s="695"/>
      <c r="BX546" s="695"/>
      <c r="BY546" s="695"/>
      <c r="BZ546" s="695"/>
      <c r="CA546" s="695"/>
      <c r="CB546" s="695"/>
      <c r="CC546" s="695"/>
      <c r="CD546" s="695"/>
      <c r="CE546" s="695"/>
      <c r="CF546" s="695"/>
      <c r="CG546" s="695"/>
      <c r="CH546" s="695"/>
      <c r="CI546" s="695"/>
      <c r="CJ546" s="695"/>
      <c r="CK546" s="695"/>
      <c r="CL546" s="695"/>
      <c r="CM546" s="695"/>
      <c r="CN546" s="695"/>
      <c r="CO546" s="695"/>
      <c r="CP546" s="695"/>
      <c r="CQ546" s="695"/>
      <c r="CR546" s="695"/>
      <c r="CS546" s="695"/>
      <c r="CT546" s="695"/>
      <c r="CU546" s="695"/>
      <c r="CV546" s="695"/>
      <c r="CW546" s="695"/>
      <c r="CX546" s="695"/>
      <c r="CY546" s="695"/>
      <c r="CZ546" s="695"/>
      <c r="DA546" s="695"/>
      <c r="DB546" s="695"/>
      <c r="DC546" s="695"/>
      <c r="DD546" s="695"/>
      <c r="DE546" s="695"/>
      <c r="DF546" s="695"/>
      <c r="DG546" s="695"/>
      <c r="DH546" s="695"/>
      <c r="DI546" s="695"/>
      <c r="DJ546" s="695"/>
      <c r="DK546" s="695"/>
      <c r="DL546" s="695"/>
      <c r="DM546" s="695"/>
      <c r="DN546" s="695"/>
      <c r="DO546" s="695"/>
      <c r="DP546" s="695"/>
      <c r="DQ546" s="695"/>
      <c r="DR546" s="695"/>
      <c r="DS546" s="695"/>
      <c r="DT546" s="695"/>
      <c r="DU546" s="695"/>
      <c r="DV546" s="695"/>
      <c r="DW546" s="695"/>
      <c r="DX546" s="695"/>
      <c r="DY546" s="695"/>
      <c r="DZ546" s="695"/>
      <c r="EA546" s="695"/>
      <c r="EB546" s="695"/>
      <c r="EC546" s="695"/>
      <c r="ED546" s="695"/>
      <c r="EE546" s="695"/>
      <c r="EF546" s="695"/>
      <c r="EG546" s="695"/>
      <c r="EH546" s="695"/>
      <c r="EI546" s="695"/>
      <c r="EJ546" s="695"/>
      <c r="EK546" s="695"/>
      <c r="EL546" s="695"/>
      <c r="EM546" s="695"/>
      <c r="EN546" s="695"/>
      <c r="EO546" s="695"/>
      <c r="EP546" s="695"/>
      <c r="EQ546" s="695"/>
      <c r="ER546" s="695"/>
      <c r="ES546" s="695"/>
      <c r="ET546" s="695"/>
      <c r="EU546" s="695"/>
      <c r="EV546" s="695"/>
      <c r="EW546" s="695"/>
      <c r="EX546" s="695"/>
      <c r="EY546" s="695"/>
      <c r="EZ546" s="695"/>
      <c r="FA546" s="695"/>
      <c r="FB546" s="695"/>
      <c r="FC546" s="695"/>
      <c r="FD546" s="695"/>
      <c r="FE546" s="695"/>
      <c r="FF546" s="695"/>
      <c r="FG546" s="695"/>
      <c r="FH546" s="695"/>
      <c r="FI546" s="695"/>
      <c r="FJ546" s="695"/>
      <c r="FK546" s="695"/>
      <c r="FL546" s="695"/>
      <c r="FM546" s="695"/>
      <c r="FN546" s="695"/>
      <c r="FO546" s="695"/>
      <c r="FP546" s="695"/>
      <c r="FQ546" s="695"/>
      <c r="FR546" s="695"/>
      <c r="FS546" s="695"/>
      <c r="FT546" s="695"/>
      <c r="FU546" s="695"/>
      <c r="FV546" s="695"/>
      <c r="FW546" s="695"/>
      <c r="FX546" s="695"/>
      <c r="FY546" s="695"/>
      <c r="FZ546" s="695"/>
      <c r="GA546" s="695"/>
      <c r="GB546" s="695"/>
      <c r="GC546" s="695"/>
      <c r="GD546" s="695"/>
      <c r="GE546" s="695"/>
      <c r="GF546" s="695"/>
      <c r="GG546" s="695"/>
      <c r="GH546" s="695"/>
      <c r="GI546" s="695"/>
      <c r="GJ546" s="695"/>
      <c r="GK546" s="695"/>
      <c r="GL546" s="695"/>
      <c r="GM546" s="695"/>
      <c r="GN546" s="695"/>
    </row>
    <row r="547" spans="1:196" s="35" customFormat="1" ht="14.4">
      <c r="A547" s="695"/>
      <c r="B547" s="695"/>
      <c r="C547" s="693"/>
      <c r="D547" s="693"/>
      <c r="E547" s="693"/>
      <c r="F547" s="699"/>
      <c r="G547" s="695"/>
      <c r="H547" s="695"/>
      <c r="I547" s="695"/>
      <c r="J547" s="695"/>
      <c r="S547" s="695"/>
      <c r="T547" s="695"/>
      <c r="U547" s="695"/>
      <c r="V547" s="695"/>
      <c r="W547" s="695"/>
      <c r="X547" s="695"/>
      <c r="Y547" s="695"/>
      <c r="Z547" s="695"/>
      <c r="AA547" s="695"/>
      <c r="AB547" s="695"/>
      <c r="AC547" s="695"/>
      <c r="AD547" s="695"/>
      <c r="AE547" s="695"/>
      <c r="AF547" s="695"/>
      <c r="AG547" s="695"/>
      <c r="AH547" s="695"/>
      <c r="AI547" s="695"/>
      <c r="AJ547" s="695"/>
      <c r="AK547" s="695"/>
      <c r="AL547" s="695"/>
      <c r="AM547" s="695"/>
      <c r="AN547" s="695"/>
      <c r="AO547" s="695"/>
      <c r="AP547" s="695"/>
      <c r="AQ547" s="695"/>
      <c r="AR547" s="695"/>
      <c r="AS547" s="695"/>
      <c r="AT547" s="695"/>
      <c r="AU547" s="695"/>
      <c r="AV547" s="695"/>
      <c r="AW547" s="695"/>
      <c r="AX547" s="695"/>
      <c r="AY547" s="695"/>
      <c r="AZ547" s="695"/>
      <c r="BA547" s="695"/>
      <c r="BB547" s="695"/>
      <c r="BC547" s="695"/>
      <c r="BD547" s="695"/>
      <c r="BE547" s="695"/>
      <c r="BF547" s="695"/>
      <c r="BG547" s="695"/>
      <c r="BH547" s="695"/>
      <c r="BI547" s="695"/>
      <c r="BJ547" s="695"/>
      <c r="BK547" s="695"/>
      <c r="BL547" s="695"/>
      <c r="BM547" s="695"/>
      <c r="BN547" s="695"/>
      <c r="BO547" s="695"/>
      <c r="BP547" s="695"/>
      <c r="BQ547" s="695"/>
      <c r="BR547" s="695"/>
      <c r="BS547" s="695"/>
      <c r="BT547" s="695"/>
      <c r="BU547" s="695"/>
      <c r="BV547" s="695"/>
      <c r="BW547" s="695"/>
      <c r="BX547" s="695"/>
      <c r="BY547" s="695"/>
      <c r="BZ547" s="695"/>
      <c r="CA547" s="695"/>
      <c r="CB547" s="695"/>
      <c r="CC547" s="695"/>
      <c r="CD547" s="695"/>
      <c r="CE547" s="695"/>
      <c r="CF547" s="695"/>
      <c r="CG547" s="695"/>
      <c r="CH547" s="695"/>
      <c r="CI547" s="695"/>
      <c r="CJ547" s="695"/>
      <c r="CK547" s="695"/>
      <c r="CL547" s="695"/>
      <c r="CM547" s="695"/>
      <c r="CN547" s="695"/>
      <c r="CO547" s="695"/>
      <c r="CP547" s="695"/>
      <c r="CQ547" s="695"/>
      <c r="CR547" s="695"/>
      <c r="CS547" s="695"/>
      <c r="CT547" s="695"/>
      <c r="CU547" s="695"/>
      <c r="CV547" s="695"/>
      <c r="CW547" s="695"/>
      <c r="CX547" s="695"/>
      <c r="CY547" s="695"/>
      <c r="CZ547" s="695"/>
      <c r="DA547" s="695"/>
      <c r="DB547" s="695"/>
      <c r="DC547" s="695"/>
      <c r="DD547" s="695"/>
      <c r="DE547" s="695"/>
      <c r="DF547" s="695"/>
      <c r="DG547" s="695"/>
      <c r="DH547" s="695"/>
      <c r="DI547" s="695"/>
      <c r="DJ547" s="695"/>
      <c r="DK547" s="695"/>
      <c r="DL547" s="695"/>
      <c r="DM547" s="695"/>
      <c r="DN547" s="695"/>
      <c r="DO547" s="695"/>
      <c r="DP547" s="695"/>
      <c r="DQ547" s="695"/>
      <c r="DR547" s="695"/>
      <c r="DS547" s="695"/>
      <c r="DT547" s="695"/>
      <c r="DU547" s="695"/>
      <c r="DV547" s="695"/>
      <c r="DW547" s="695"/>
      <c r="DX547" s="695"/>
      <c r="DY547" s="695"/>
      <c r="DZ547" s="695"/>
      <c r="EA547" s="695"/>
      <c r="EB547" s="695"/>
      <c r="EC547" s="695"/>
      <c r="ED547" s="695"/>
      <c r="EE547" s="695"/>
      <c r="EF547" s="695"/>
      <c r="EG547" s="695"/>
      <c r="EH547" s="695"/>
      <c r="EI547" s="695"/>
      <c r="EJ547" s="695"/>
      <c r="EK547" s="695"/>
      <c r="EL547" s="695"/>
      <c r="EM547" s="695"/>
      <c r="EN547" s="695"/>
      <c r="EO547" s="695"/>
      <c r="EP547" s="695"/>
      <c r="EQ547" s="695"/>
      <c r="ER547" s="695"/>
      <c r="ES547" s="695"/>
      <c r="ET547" s="695"/>
      <c r="EU547" s="695"/>
      <c r="EV547" s="695"/>
      <c r="EW547" s="695"/>
      <c r="EX547" s="695"/>
      <c r="EY547" s="695"/>
      <c r="EZ547" s="695"/>
      <c r="FA547" s="695"/>
      <c r="FB547" s="695"/>
      <c r="FC547" s="695"/>
      <c r="FD547" s="695"/>
      <c r="FE547" s="695"/>
      <c r="FF547" s="695"/>
      <c r="FG547" s="695"/>
      <c r="FH547" s="695"/>
      <c r="FI547" s="695"/>
      <c r="FJ547" s="695"/>
      <c r="FK547" s="695"/>
      <c r="FL547" s="695"/>
      <c r="FM547" s="695"/>
      <c r="FN547" s="695"/>
      <c r="FO547" s="695"/>
      <c r="FP547" s="695"/>
      <c r="FQ547" s="695"/>
      <c r="FR547" s="695"/>
      <c r="FS547" s="695"/>
      <c r="FT547" s="695"/>
      <c r="FU547" s="695"/>
      <c r="FV547" s="695"/>
      <c r="FW547" s="695"/>
      <c r="FX547" s="695"/>
      <c r="FY547" s="695"/>
      <c r="FZ547" s="695"/>
      <c r="GA547" s="695"/>
      <c r="GB547" s="695"/>
      <c r="GC547" s="695"/>
      <c r="GD547" s="695"/>
      <c r="GE547" s="695"/>
      <c r="GF547" s="695"/>
      <c r="GG547" s="695"/>
      <c r="GH547" s="695"/>
      <c r="GI547" s="695"/>
      <c r="GJ547" s="695"/>
      <c r="GK547" s="695"/>
      <c r="GL547" s="695"/>
      <c r="GM547" s="695"/>
      <c r="GN547" s="695"/>
    </row>
    <row r="548" spans="1:196" s="35" customFormat="1" ht="14.4">
      <c r="A548" s="695"/>
      <c r="B548" s="695"/>
      <c r="C548" s="693"/>
      <c r="D548" s="693"/>
      <c r="E548" s="693"/>
      <c r="F548" s="699"/>
      <c r="G548" s="695"/>
      <c r="H548" s="695"/>
      <c r="I548" s="695"/>
      <c r="J548" s="695"/>
      <c r="S548" s="695"/>
      <c r="T548" s="695"/>
      <c r="U548" s="695"/>
      <c r="V548" s="695"/>
      <c r="W548" s="695"/>
      <c r="X548" s="695"/>
      <c r="Y548" s="695"/>
      <c r="Z548" s="695"/>
      <c r="AA548" s="695"/>
      <c r="AB548" s="695"/>
      <c r="AC548" s="695"/>
      <c r="AD548" s="695"/>
      <c r="AE548" s="695"/>
      <c r="AF548" s="695"/>
      <c r="AG548" s="695"/>
      <c r="AH548" s="695"/>
      <c r="AI548" s="695"/>
      <c r="AJ548" s="695"/>
      <c r="AK548" s="695"/>
      <c r="AL548" s="695"/>
      <c r="AM548" s="695"/>
      <c r="AN548" s="695"/>
      <c r="AO548" s="695"/>
      <c r="AP548" s="695"/>
      <c r="AQ548" s="695"/>
      <c r="AR548" s="695"/>
      <c r="AS548" s="695"/>
      <c r="AT548" s="695"/>
      <c r="AU548" s="695"/>
      <c r="AV548" s="695"/>
      <c r="AW548" s="695"/>
      <c r="AX548" s="695"/>
      <c r="AY548" s="695"/>
      <c r="AZ548" s="695"/>
      <c r="BA548" s="695"/>
      <c r="BB548" s="695"/>
      <c r="BC548" s="695"/>
      <c r="BD548" s="695"/>
      <c r="BE548" s="695"/>
      <c r="BF548" s="695"/>
      <c r="BG548" s="695"/>
      <c r="BH548" s="695"/>
      <c r="BI548" s="695"/>
      <c r="BJ548" s="695"/>
      <c r="BK548" s="695"/>
      <c r="BL548" s="695"/>
      <c r="BM548" s="695"/>
      <c r="BN548" s="695"/>
      <c r="BO548" s="695"/>
      <c r="BP548" s="695"/>
      <c r="BQ548" s="695"/>
      <c r="BR548" s="695"/>
      <c r="BS548" s="695"/>
      <c r="BT548" s="695"/>
      <c r="BU548" s="695"/>
      <c r="BV548" s="695"/>
      <c r="BW548" s="695"/>
      <c r="BX548" s="695"/>
      <c r="BY548" s="695"/>
      <c r="BZ548" s="695"/>
      <c r="CA548" s="695"/>
      <c r="CB548" s="695"/>
      <c r="CC548" s="695"/>
      <c r="CD548" s="695"/>
      <c r="CE548" s="695"/>
      <c r="CF548" s="695"/>
      <c r="CG548" s="695"/>
      <c r="CH548" s="695"/>
      <c r="CI548" s="695"/>
      <c r="CJ548" s="695"/>
      <c r="CK548" s="695"/>
      <c r="CL548" s="695"/>
      <c r="CM548" s="695"/>
      <c r="CN548" s="695"/>
      <c r="CO548" s="695"/>
      <c r="CP548" s="695"/>
      <c r="CQ548" s="695"/>
      <c r="CR548" s="695"/>
      <c r="CS548" s="695"/>
      <c r="CT548" s="695"/>
      <c r="CU548" s="695"/>
      <c r="CV548" s="695"/>
      <c r="CW548" s="695"/>
      <c r="CX548" s="695"/>
      <c r="CY548" s="695"/>
      <c r="CZ548" s="695"/>
      <c r="DA548" s="695"/>
      <c r="DB548" s="695"/>
      <c r="DC548" s="695"/>
      <c r="DD548" s="695"/>
      <c r="DE548" s="695"/>
      <c r="DF548" s="695"/>
      <c r="DG548" s="695"/>
      <c r="DH548" s="695"/>
      <c r="DI548" s="695"/>
      <c r="DJ548" s="695"/>
      <c r="DK548" s="695"/>
      <c r="DL548" s="695"/>
      <c r="DM548" s="695"/>
      <c r="DN548" s="695"/>
      <c r="DO548" s="695"/>
      <c r="DP548" s="695"/>
      <c r="DQ548" s="695"/>
      <c r="DR548" s="695"/>
      <c r="DS548" s="695"/>
      <c r="DT548" s="695"/>
      <c r="DU548" s="695"/>
      <c r="DV548" s="695"/>
      <c r="DW548" s="695"/>
      <c r="DX548" s="695"/>
      <c r="DY548" s="695"/>
      <c r="DZ548" s="695"/>
      <c r="EA548" s="695"/>
      <c r="EB548" s="695"/>
      <c r="EC548" s="695"/>
      <c r="ED548" s="695"/>
      <c r="EE548" s="695"/>
      <c r="EF548" s="695"/>
      <c r="EG548" s="695"/>
      <c r="EH548" s="695"/>
      <c r="EI548" s="695"/>
      <c r="EJ548" s="695"/>
      <c r="EK548" s="695"/>
      <c r="EL548" s="695"/>
      <c r="EM548" s="695"/>
      <c r="EN548" s="695"/>
      <c r="EO548" s="695"/>
      <c r="EP548" s="695"/>
      <c r="EQ548" s="695"/>
      <c r="ER548" s="695"/>
      <c r="ES548" s="695"/>
      <c r="ET548" s="695"/>
      <c r="EU548" s="695"/>
      <c r="EV548" s="695"/>
      <c r="EW548" s="695"/>
      <c r="EX548" s="695"/>
      <c r="EY548" s="695"/>
      <c r="EZ548" s="695"/>
      <c r="FA548" s="695"/>
      <c r="FB548" s="695"/>
      <c r="FC548" s="695"/>
      <c r="FD548" s="695"/>
      <c r="FE548" s="695"/>
      <c r="FF548" s="695"/>
      <c r="FG548" s="695"/>
      <c r="FH548" s="695"/>
      <c r="FI548" s="695"/>
      <c r="FJ548" s="695"/>
      <c r="FK548" s="695"/>
      <c r="FL548" s="695"/>
      <c r="FM548" s="695"/>
      <c r="FN548" s="695"/>
      <c r="FO548" s="695"/>
      <c r="FP548" s="695"/>
      <c r="FQ548" s="695"/>
      <c r="FR548" s="695"/>
      <c r="FS548" s="695"/>
      <c r="FT548" s="695"/>
      <c r="FU548" s="695"/>
      <c r="FV548" s="695"/>
      <c r="FW548" s="695"/>
      <c r="FX548" s="695"/>
      <c r="FY548" s="695"/>
      <c r="FZ548" s="695"/>
      <c r="GA548" s="695"/>
      <c r="GB548" s="695"/>
      <c r="GC548" s="695"/>
      <c r="GD548" s="695"/>
      <c r="GE548" s="695"/>
      <c r="GF548" s="695"/>
      <c r="GG548" s="695"/>
      <c r="GH548" s="695"/>
      <c r="GI548" s="695"/>
      <c r="GJ548" s="695"/>
      <c r="GK548" s="695"/>
      <c r="GL548" s="695"/>
      <c r="GM548" s="695"/>
      <c r="GN548" s="695"/>
    </row>
    <row r="549" spans="1:196" s="35" customFormat="1" ht="14.4">
      <c r="A549" s="695"/>
      <c r="B549" s="695"/>
      <c r="C549" s="693"/>
      <c r="D549" s="693"/>
      <c r="E549" s="693"/>
      <c r="F549" s="699"/>
      <c r="G549" s="695"/>
      <c r="H549" s="695"/>
      <c r="I549" s="695"/>
      <c r="J549" s="695"/>
      <c r="S549" s="695"/>
      <c r="T549" s="695"/>
      <c r="U549" s="695"/>
      <c r="V549" s="695"/>
      <c r="W549" s="695"/>
      <c r="X549" s="695"/>
      <c r="Y549" s="695"/>
      <c r="Z549" s="695"/>
      <c r="AA549" s="695"/>
      <c r="AB549" s="695"/>
      <c r="AC549" s="695"/>
      <c r="AD549" s="695"/>
      <c r="AE549" s="695"/>
      <c r="AF549" s="695"/>
      <c r="AG549" s="695"/>
      <c r="AH549" s="695"/>
      <c r="AI549" s="695"/>
      <c r="AJ549" s="695"/>
      <c r="AK549" s="695"/>
      <c r="AL549" s="695"/>
      <c r="AM549" s="695"/>
      <c r="AN549" s="695"/>
      <c r="AO549" s="695"/>
      <c r="AP549" s="695"/>
      <c r="AQ549" s="695"/>
      <c r="AR549" s="695"/>
      <c r="AS549" s="695"/>
      <c r="AT549" s="695"/>
      <c r="AU549" s="695"/>
      <c r="AV549" s="695"/>
      <c r="AW549" s="695"/>
      <c r="AX549" s="695"/>
      <c r="AY549" s="695"/>
      <c r="AZ549" s="695"/>
      <c r="BA549" s="695"/>
      <c r="BB549" s="695"/>
      <c r="BC549" s="695"/>
      <c r="BD549" s="695"/>
      <c r="BE549" s="695"/>
      <c r="BF549" s="695"/>
      <c r="BG549" s="695"/>
      <c r="BH549" s="695"/>
      <c r="BI549" s="695"/>
      <c r="BJ549" s="695"/>
      <c r="BK549" s="695"/>
      <c r="BL549" s="695"/>
      <c r="BM549" s="695"/>
      <c r="BN549" s="695"/>
      <c r="BO549" s="695"/>
      <c r="BP549" s="695"/>
      <c r="BQ549" s="695"/>
      <c r="BR549" s="695"/>
      <c r="BS549" s="695"/>
      <c r="BT549" s="695"/>
      <c r="BU549" s="695"/>
      <c r="BV549" s="695"/>
      <c r="BW549" s="695"/>
      <c r="BX549" s="695"/>
      <c r="BY549" s="695"/>
      <c r="BZ549" s="695"/>
      <c r="CA549" s="695"/>
      <c r="CB549" s="695"/>
      <c r="CC549" s="695"/>
      <c r="CD549" s="695"/>
      <c r="CE549" s="695"/>
      <c r="CF549" s="695"/>
      <c r="CG549" s="695"/>
      <c r="CH549" s="695"/>
      <c r="CI549" s="695"/>
      <c r="CJ549" s="695"/>
      <c r="CK549" s="695"/>
      <c r="CL549" s="695"/>
      <c r="CM549" s="695"/>
      <c r="CN549" s="695"/>
      <c r="CO549" s="695"/>
      <c r="CP549" s="695"/>
      <c r="CQ549" s="695"/>
      <c r="CR549" s="695"/>
      <c r="CS549" s="695"/>
      <c r="CT549" s="695"/>
      <c r="CU549" s="695"/>
      <c r="CV549" s="695"/>
      <c r="CW549" s="695"/>
      <c r="CX549" s="695"/>
      <c r="CY549" s="695"/>
      <c r="CZ549" s="695"/>
      <c r="DA549" s="695"/>
      <c r="DB549" s="695"/>
      <c r="DC549" s="695"/>
      <c r="DD549" s="695"/>
      <c r="DE549" s="695"/>
      <c r="DF549" s="695"/>
      <c r="DG549" s="695"/>
      <c r="DH549" s="695"/>
      <c r="DI549" s="695"/>
      <c r="DJ549" s="695"/>
      <c r="DK549" s="695"/>
      <c r="DL549" s="695"/>
      <c r="DM549" s="695"/>
      <c r="DN549" s="695"/>
      <c r="DO549" s="695"/>
      <c r="DP549" s="695"/>
      <c r="DQ549" s="695"/>
      <c r="DR549" s="695"/>
      <c r="DS549" s="695"/>
      <c r="DT549" s="695"/>
      <c r="DU549" s="695"/>
      <c r="DV549" s="695"/>
      <c r="DW549" s="695"/>
      <c r="DX549" s="695"/>
      <c r="DY549" s="695"/>
      <c r="DZ549" s="695"/>
      <c r="EA549" s="695"/>
      <c r="EB549" s="695"/>
      <c r="EC549" s="695"/>
      <c r="ED549" s="695"/>
      <c r="EE549" s="695"/>
      <c r="EF549" s="695"/>
      <c r="EG549" s="695"/>
      <c r="EH549" s="695"/>
      <c r="EI549" s="695"/>
      <c r="EJ549" s="695"/>
      <c r="EK549" s="695"/>
      <c r="EL549" s="695"/>
      <c r="EM549" s="695"/>
      <c r="EN549" s="695"/>
      <c r="EO549" s="695"/>
      <c r="EP549" s="695"/>
      <c r="EQ549" s="695"/>
      <c r="ER549" s="695"/>
      <c r="ES549" s="695"/>
      <c r="ET549" s="695"/>
      <c r="EU549" s="695"/>
      <c r="EV549" s="695"/>
      <c r="EW549" s="695"/>
      <c r="EX549" s="695"/>
      <c r="EY549" s="695"/>
      <c r="EZ549" s="695"/>
      <c r="FA549" s="695"/>
      <c r="FB549" s="695"/>
      <c r="FC549" s="695"/>
      <c r="FD549" s="695"/>
      <c r="FE549" s="695"/>
      <c r="FF549" s="695"/>
      <c r="FG549" s="695"/>
      <c r="FH549" s="695"/>
      <c r="FI549" s="695"/>
      <c r="FJ549" s="695"/>
      <c r="FK549" s="695"/>
      <c r="FL549" s="695"/>
      <c r="FM549" s="695"/>
      <c r="FN549" s="695"/>
      <c r="FO549" s="695"/>
      <c r="FP549" s="695"/>
      <c r="FQ549" s="695"/>
      <c r="FR549" s="695"/>
      <c r="FS549" s="695"/>
      <c r="FT549" s="695"/>
      <c r="FU549" s="695"/>
      <c r="FV549" s="695"/>
      <c r="FW549" s="695"/>
      <c r="FX549" s="695"/>
      <c r="FY549" s="695"/>
      <c r="FZ549" s="695"/>
      <c r="GA549" s="695"/>
      <c r="GB549" s="695"/>
      <c r="GC549" s="695"/>
      <c r="GD549" s="695"/>
      <c r="GE549" s="695"/>
      <c r="GF549" s="695"/>
      <c r="GG549" s="695"/>
      <c r="GH549" s="695"/>
      <c r="GI549" s="695"/>
      <c r="GJ549" s="695"/>
      <c r="GK549" s="695"/>
      <c r="GL549" s="695"/>
      <c r="GM549" s="695"/>
      <c r="GN549" s="695"/>
    </row>
    <row r="550" spans="1:196" s="35" customFormat="1" ht="14.4">
      <c r="A550" s="695"/>
      <c r="B550" s="695"/>
      <c r="C550" s="693"/>
      <c r="D550" s="693"/>
      <c r="E550" s="693"/>
      <c r="F550" s="699"/>
      <c r="G550" s="695"/>
      <c r="H550" s="695"/>
      <c r="I550" s="695"/>
      <c r="J550" s="695"/>
      <c r="S550" s="695"/>
      <c r="T550" s="695"/>
      <c r="U550" s="695"/>
      <c r="V550" s="695"/>
      <c r="W550" s="695"/>
      <c r="X550" s="695"/>
      <c r="Y550" s="695"/>
      <c r="Z550" s="695"/>
      <c r="AA550" s="695"/>
      <c r="AB550" s="695"/>
      <c r="AC550" s="695"/>
      <c r="AD550" s="695"/>
      <c r="AE550" s="695"/>
      <c r="AF550" s="695"/>
      <c r="AG550" s="695"/>
      <c r="AH550" s="695"/>
      <c r="AI550" s="695"/>
      <c r="AJ550" s="695"/>
      <c r="AK550" s="695"/>
      <c r="AL550" s="695"/>
      <c r="AM550" s="695"/>
      <c r="AN550" s="695"/>
      <c r="AO550" s="695"/>
      <c r="AP550" s="695"/>
      <c r="AQ550" s="695"/>
      <c r="AR550" s="695"/>
      <c r="AS550" s="695"/>
      <c r="AT550" s="695"/>
      <c r="AU550" s="695"/>
      <c r="AV550" s="695"/>
      <c r="AW550" s="695"/>
      <c r="AX550" s="695"/>
      <c r="AY550" s="695"/>
      <c r="AZ550" s="695"/>
      <c r="BA550" s="695"/>
      <c r="BB550" s="695"/>
      <c r="BC550" s="695"/>
      <c r="BD550" s="695"/>
      <c r="BE550" s="695"/>
      <c r="BF550" s="695"/>
      <c r="BG550" s="695"/>
      <c r="BH550" s="695"/>
      <c r="BI550" s="695"/>
      <c r="BJ550" s="695"/>
      <c r="BK550" s="695"/>
      <c r="BL550" s="695"/>
      <c r="BM550" s="695"/>
      <c r="BN550" s="695"/>
      <c r="BO550" s="695"/>
      <c r="BP550" s="695"/>
      <c r="BQ550" s="695"/>
      <c r="BR550" s="695"/>
      <c r="BS550" s="695"/>
      <c r="BT550" s="695"/>
      <c r="BU550" s="695"/>
      <c r="BV550" s="695"/>
      <c r="BW550" s="695"/>
      <c r="BX550" s="695"/>
      <c r="BY550" s="695"/>
      <c r="BZ550" s="695"/>
      <c r="CA550" s="695"/>
      <c r="CB550" s="695"/>
      <c r="CC550" s="695"/>
      <c r="CD550" s="695"/>
      <c r="CE550" s="695"/>
      <c r="CF550" s="695"/>
      <c r="CG550" s="695"/>
      <c r="CH550" s="695"/>
      <c r="CI550" s="695"/>
      <c r="CJ550" s="695"/>
      <c r="CK550" s="695"/>
      <c r="CL550" s="695"/>
      <c r="CM550" s="695"/>
      <c r="CN550" s="695"/>
      <c r="CO550" s="695"/>
      <c r="CP550" s="695"/>
      <c r="CQ550" s="695"/>
      <c r="CR550" s="695"/>
      <c r="CS550" s="695"/>
      <c r="CT550" s="695"/>
      <c r="CU550" s="695"/>
      <c r="CV550" s="695"/>
      <c r="CW550" s="695"/>
      <c r="CX550" s="695"/>
      <c r="CY550" s="695"/>
      <c r="CZ550" s="695"/>
      <c r="DA550" s="695"/>
      <c r="DB550" s="695"/>
      <c r="DC550" s="695"/>
      <c r="DD550" s="695"/>
      <c r="DE550" s="695"/>
      <c r="DF550" s="695"/>
      <c r="DG550" s="695"/>
      <c r="DH550" s="695"/>
      <c r="DI550" s="695"/>
      <c r="DJ550" s="695"/>
      <c r="DK550" s="695"/>
      <c r="DL550" s="695"/>
      <c r="DM550" s="695"/>
      <c r="DN550" s="695"/>
      <c r="DO550" s="695"/>
      <c r="DP550" s="695"/>
      <c r="DQ550" s="695"/>
      <c r="DR550" s="695"/>
      <c r="DS550" s="695"/>
      <c r="DT550" s="695"/>
      <c r="DU550" s="695"/>
      <c r="DV550" s="695"/>
      <c r="DW550" s="695"/>
      <c r="DX550" s="695"/>
      <c r="DY550" s="695"/>
      <c r="DZ550" s="695"/>
      <c r="EA550" s="695"/>
      <c r="EB550" s="695"/>
      <c r="EC550" s="695"/>
      <c r="ED550" s="695"/>
      <c r="EE550" s="695"/>
      <c r="EF550" s="695"/>
      <c r="EG550" s="695"/>
      <c r="EH550" s="695"/>
      <c r="EI550" s="695"/>
      <c r="EJ550" s="695"/>
      <c r="EK550" s="695"/>
      <c r="EL550" s="695"/>
      <c r="EM550" s="695"/>
      <c r="EN550" s="695"/>
      <c r="EO550" s="695"/>
      <c r="EP550" s="695"/>
      <c r="EQ550" s="695"/>
      <c r="ER550" s="695"/>
      <c r="ES550" s="695"/>
      <c r="ET550" s="695"/>
      <c r="EU550" s="695"/>
      <c r="EV550" s="695"/>
      <c r="EW550" s="695"/>
      <c r="EX550" s="695"/>
      <c r="EY550" s="695"/>
      <c r="EZ550" s="695"/>
      <c r="FA550" s="695"/>
      <c r="FB550" s="695"/>
      <c r="FC550" s="695"/>
      <c r="FD550" s="695"/>
      <c r="FE550" s="695"/>
      <c r="FF550" s="695"/>
      <c r="FG550" s="695"/>
      <c r="FH550" s="695"/>
      <c r="FI550" s="695"/>
      <c r="FJ550" s="695"/>
      <c r="FK550" s="695"/>
      <c r="FL550" s="695"/>
      <c r="FM550" s="695"/>
      <c r="FN550" s="695"/>
      <c r="FO550" s="695"/>
      <c r="FP550" s="695"/>
      <c r="FQ550" s="695"/>
      <c r="FR550" s="695"/>
      <c r="FS550" s="695"/>
      <c r="FT550" s="695"/>
      <c r="FU550" s="695"/>
      <c r="FV550" s="695"/>
      <c r="FW550" s="695"/>
      <c r="FX550" s="695"/>
      <c r="FY550" s="695"/>
      <c r="FZ550" s="695"/>
      <c r="GA550" s="695"/>
      <c r="GB550" s="695"/>
      <c r="GC550" s="695"/>
      <c r="GD550" s="695"/>
      <c r="GE550" s="695"/>
      <c r="GF550" s="695"/>
      <c r="GG550" s="695"/>
      <c r="GH550" s="695"/>
      <c r="GI550" s="695"/>
      <c r="GJ550" s="695"/>
      <c r="GK550" s="695"/>
      <c r="GL550" s="695"/>
      <c r="GM550" s="695"/>
      <c r="GN550" s="695"/>
    </row>
    <row r="551" spans="1:196" s="35" customFormat="1" ht="14.4">
      <c r="A551" s="695"/>
      <c r="B551" s="695"/>
      <c r="C551" s="693"/>
      <c r="D551" s="693"/>
      <c r="E551" s="693"/>
      <c r="F551" s="699"/>
      <c r="G551" s="695"/>
      <c r="H551" s="695"/>
      <c r="I551" s="695"/>
      <c r="J551" s="695"/>
      <c r="S551" s="695"/>
      <c r="T551" s="695"/>
      <c r="U551" s="695"/>
      <c r="V551" s="695"/>
      <c r="W551" s="695"/>
      <c r="X551" s="695"/>
      <c r="Y551" s="695"/>
      <c r="Z551" s="695"/>
      <c r="AA551" s="695"/>
      <c r="AB551" s="695"/>
      <c r="AC551" s="695"/>
      <c r="AD551" s="695"/>
      <c r="AE551" s="695"/>
      <c r="AF551" s="695"/>
      <c r="AG551" s="695"/>
      <c r="AH551" s="695"/>
      <c r="AI551" s="695"/>
      <c r="AJ551" s="695"/>
      <c r="AK551" s="695"/>
      <c r="AL551" s="695"/>
      <c r="AM551" s="695"/>
      <c r="AN551" s="695"/>
      <c r="AO551" s="695"/>
      <c r="AP551" s="695"/>
      <c r="AQ551" s="695"/>
      <c r="AR551" s="695"/>
      <c r="AS551" s="695"/>
      <c r="AT551" s="695"/>
      <c r="AU551" s="695"/>
      <c r="AV551" s="695"/>
      <c r="AW551" s="695"/>
      <c r="AX551" s="695"/>
      <c r="AY551" s="695"/>
      <c r="AZ551" s="695"/>
      <c r="BA551" s="695"/>
      <c r="BB551" s="695"/>
      <c r="BC551" s="695"/>
      <c r="BD551" s="695"/>
      <c r="BE551" s="695"/>
      <c r="BF551" s="695"/>
      <c r="BG551" s="695"/>
      <c r="BH551" s="695"/>
      <c r="BI551" s="695"/>
      <c r="BJ551" s="695"/>
      <c r="BK551" s="695"/>
      <c r="BL551" s="695"/>
      <c r="BM551" s="695"/>
      <c r="BN551" s="695"/>
      <c r="BO551" s="695"/>
      <c r="BP551" s="695"/>
      <c r="BQ551" s="695"/>
      <c r="BR551" s="695"/>
      <c r="BS551" s="695"/>
      <c r="BT551" s="695"/>
      <c r="BU551" s="695"/>
      <c r="BV551" s="695"/>
      <c r="BW551" s="695"/>
      <c r="BX551" s="695"/>
      <c r="BY551" s="695"/>
      <c r="BZ551" s="695"/>
      <c r="CA551" s="695"/>
      <c r="CB551" s="695"/>
      <c r="CC551" s="695"/>
      <c r="CD551" s="695"/>
      <c r="CE551" s="695"/>
      <c r="CF551" s="695"/>
      <c r="CG551" s="695"/>
      <c r="CH551" s="695"/>
      <c r="CI551" s="695"/>
      <c r="CJ551" s="695"/>
      <c r="CK551" s="695"/>
      <c r="CL551" s="695"/>
      <c r="CM551" s="695"/>
      <c r="CN551" s="695"/>
      <c r="CO551" s="695"/>
      <c r="CP551" s="695"/>
      <c r="CQ551" s="695"/>
      <c r="CR551" s="695"/>
      <c r="CS551" s="695"/>
      <c r="CT551" s="695"/>
      <c r="CU551" s="695"/>
      <c r="CV551" s="695"/>
      <c r="CW551" s="695"/>
      <c r="CX551" s="695"/>
      <c r="CY551" s="695"/>
      <c r="CZ551" s="695"/>
      <c r="DA551" s="695"/>
      <c r="DB551" s="695"/>
      <c r="DC551" s="695"/>
      <c r="DD551" s="695"/>
      <c r="DE551" s="695"/>
      <c r="DF551" s="695"/>
      <c r="DG551" s="695"/>
      <c r="DH551" s="695"/>
      <c r="DI551" s="695"/>
      <c r="DJ551" s="695"/>
      <c r="DK551" s="695"/>
      <c r="DL551" s="695"/>
      <c r="DM551" s="695"/>
      <c r="DN551" s="695"/>
      <c r="DO551" s="695"/>
      <c r="DP551" s="695"/>
      <c r="DQ551" s="695"/>
      <c r="DR551" s="695"/>
      <c r="DS551" s="695"/>
      <c r="DT551" s="695"/>
      <c r="DU551" s="695"/>
      <c r="DV551" s="695"/>
      <c r="DW551" s="695"/>
      <c r="DX551" s="695"/>
      <c r="DY551" s="695"/>
      <c r="DZ551" s="695"/>
      <c r="EA551" s="695"/>
      <c r="EB551" s="695"/>
      <c r="EC551" s="695"/>
      <c r="ED551" s="695"/>
      <c r="EE551" s="695"/>
      <c r="EF551" s="695"/>
      <c r="EG551" s="695"/>
      <c r="EH551" s="695"/>
      <c r="EI551" s="695"/>
      <c r="EJ551" s="695"/>
      <c r="EK551" s="695"/>
      <c r="EL551" s="695"/>
      <c r="EM551" s="695"/>
      <c r="EN551" s="695"/>
      <c r="EO551" s="695"/>
      <c r="EP551" s="695"/>
      <c r="EQ551" s="695"/>
      <c r="ER551" s="695"/>
      <c r="ES551" s="695"/>
      <c r="ET551" s="695"/>
      <c r="EU551" s="695"/>
      <c r="EV551" s="695"/>
      <c r="EW551" s="695"/>
      <c r="EX551" s="695"/>
      <c r="EY551" s="695"/>
      <c r="EZ551" s="695"/>
      <c r="FA551" s="695"/>
      <c r="FB551" s="695"/>
      <c r="FC551" s="695"/>
      <c r="FD551" s="695"/>
      <c r="FE551" s="695"/>
      <c r="FF551" s="695"/>
      <c r="FG551" s="695"/>
      <c r="FH551" s="695"/>
      <c r="FI551" s="695"/>
      <c r="FJ551" s="695"/>
      <c r="FK551" s="695"/>
      <c r="FL551" s="695"/>
      <c r="FM551" s="695"/>
      <c r="FN551" s="695"/>
      <c r="FO551" s="695"/>
      <c r="FP551" s="695"/>
      <c r="FQ551" s="695"/>
      <c r="FR551" s="695"/>
      <c r="FS551" s="695"/>
      <c r="FT551" s="695"/>
      <c r="FU551" s="695"/>
      <c r="FV551" s="695"/>
      <c r="FW551" s="695"/>
      <c r="FX551" s="695"/>
      <c r="FY551" s="695"/>
      <c r="FZ551" s="695"/>
      <c r="GA551" s="695"/>
      <c r="GB551" s="695"/>
      <c r="GC551" s="695"/>
      <c r="GD551" s="695"/>
      <c r="GE551" s="695"/>
      <c r="GF551" s="695"/>
      <c r="GG551" s="695"/>
      <c r="GH551" s="695"/>
      <c r="GI551" s="695"/>
      <c r="GJ551" s="695"/>
      <c r="GK551" s="695"/>
      <c r="GL551" s="695"/>
      <c r="GM551" s="695"/>
      <c r="GN551" s="695"/>
    </row>
    <row r="552" spans="1:196" s="35" customFormat="1" ht="14.4">
      <c r="A552" s="695"/>
      <c r="B552" s="695"/>
      <c r="C552" s="693"/>
      <c r="D552" s="693"/>
      <c r="E552" s="693"/>
      <c r="F552" s="699"/>
      <c r="G552" s="695"/>
      <c r="H552" s="695"/>
      <c r="I552" s="695"/>
      <c r="J552" s="695"/>
      <c r="S552" s="695"/>
      <c r="T552" s="695"/>
      <c r="U552" s="695"/>
      <c r="V552" s="695"/>
      <c r="W552" s="695"/>
      <c r="X552" s="695"/>
      <c r="Y552" s="695"/>
      <c r="Z552" s="695"/>
      <c r="AA552" s="695"/>
      <c r="AB552" s="695"/>
      <c r="AC552" s="695"/>
      <c r="AD552" s="695"/>
      <c r="AE552" s="695"/>
      <c r="AF552" s="695"/>
      <c r="AG552" s="695"/>
      <c r="AH552" s="695"/>
      <c r="AI552" s="695"/>
      <c r="AJ552" s="695"/>
      <c r="AK552" s="695"/>
      <c r="AL552" s="695"/>
      <c r="AM552" s="695"/>
      <c r="AN552" s="695"/>
      <c r="AO552" s="695"/>
      <c r="AP552" s="695"/>
      <c r="AQ552" s="695"/>
      <c r="AR552" s="695"/>
      <c r="AS552" s="695"/>
      <c r="AT552" s="695"/>
      <c r="AU552" s="695"/>
      <c r="AV552" s="695"/>
      <c r="AW552" s="695"/>
      <c r="AX552" s="695"/>
      <c r="AY552" s="695"/>
      <c r="AZ552" s="695"/>
      <c r="BA552" s="695"/>
      <c r="BB552" s="695"/>
      <c r="BC552" s="695"/>
      <c r="BD552" s="695"/>
      <c r="BE552" s="695"/>
      <c r="BF552" s="695"/>
      <c r="BG552" s="695"/>
      <c r="BH552" s="695"/>
      <c r="BI552" s="695"/>
      <c r="BJ552" s="695"/>
      <c r="BK552" s="695"/>
      <c r="BL552" s="695"/>
      <c r="BM552" s="695"/>
      <c r="BN552" s="695"/>
      <c r="BO552" s="695"/>
      <c r="BP552" s="695"/>
      <c r="BQ552" s="695"/>
      <c r="BR552" s="695"/>
      <c r="BS552" s="695"/>
      <c r="BT552" s="695"/>
      <c r="BU552" s="695"/>
      <c r="BV552" s="695"/>
      <c r="BW552" s="695"/>
      <c r="BX552" s="695"/>
      <c r="BY552" s="695"/>
      <c r="BZ552" s="695"/>
      <c r="CA552" s="695"/>
      <c r="CB552" s="695"/>
      <c r="CC552" s="695"/>
      <c r="CD552" s="695"/>
      <c r="CE552" s="695"/>
      <c r="CF552" s="695"/>
      <c r="CG552" s="695"/>
      <c r="CH552" s="695"/>
      <c r="CI552" s="695"/>
      <c r="CJ552" s="695"/>
      <c r="CK552" s="695"/>
      <c r="CL552" s="695"/>
      <c r="CM552" s="695"/>
      <c r="CN552" s="695"/>
      <c r="CO552" s="695"/>
      <c r="CP552" s="695"/>
      <c r="CQ552" s="695"/>
      <c r="CR552" s="695"/>
      <c r="CS552" s="695"/>
      <c r="CT552" s="695"/>
      <c r="CU552" s="695"/>
      <c r="CV552" s="695"/>
      <c r="CW552" s="695"/>
      <c r="CX552" s="695"/>
      <c r="CY552" s="695"/>
      <c r="CZ552" s="695"/>
      <c r="DA552" s="695"/>
      <c r="DB552" s="695"/>
      <c r="DC552" s="695"/>
      <c r="DD552" s="695"/>
      <c r="DE552" s="695"/>
      <c r="DF552" s="695"/>
      <c r="DG552" s="695"/>
      <c r="DH552" s="695"/>
      <c r="DI552" s="695"/>
      <c r="DJ552" s="695"/>
      <c r="DK552" s="695"/>
      <c r="DL552" s="695"/>
      <c r="DM552" s="695"/>
      <c r="DN552" s="695"/>
      <c r="DO552" s="695"/>
      <c r="DP552" s="695"/>
      <c r="DQ552" s="695"/>
      <c r="DR552" s="695"/>
      <c r="DS552" s="695"/>
      <c r="DT552" s="695"/>
      <c r="DU552" s="695"/>
      <c r="DV552" s="695"/>
      <c r="DW552" s="695"/>
      <c r="DX552" s="695"/>
      <c r="DY552" s="695"/>
      <c r="DZ552" s="695"/>
      <c r="EA552" s="695"/>
      <c r="EB552" s="695"/>
      <c r="EC552" s="695"/>
      <c r="ED552" s="695"/>
      <c r="EE552" s="695"/>
      <c r="EF552" s="695"/>
      <c r="EG552" s="695"/>
      <c r="EH552" s="695"/>
      <c r="EI552" s="695"/>
      <c r="EJ552" s="695"/>
      <c r="EK552" s="695"/>
      <c r="EL552" s="695"/>
      <c r="EM552" s="695"/>
      <c r="EN552" s="695"/>
      <c r="EO552" s="695"/>
      <c r="EP552" s="695"/>
      <c r="EQ552" s="695"/>
      <c r="ER552" s="695"/>
      <c r="ES552" s="695"/>
      <c r="ET552" s="695"/>
      <c r="EU552" s="695"/>
      <c r="EV552" s="695"/>
      <c r="EW552" s="695"/>
      <c r="EX552" s="695"/>
      <c r="EY552" s="695"/>
      <c r="EZ552" s="695"/>
      <c r="FA552" s="695"/>
      <c r="FB552" s="695"/>
      <c r="FC552" s="695"/>
      <c r="FD552" s="695"/>
      <c r="FE552" s="695"/>
      <c r="FF552" s="695"/>
      <c r="FG552" s="695"/>
      <c r="FH552" s="695"/>
      <c r="FI552" s="695"/>
      <c r="FJ552" s="695"/>
      <c r="FK552" s="695"/>
      <c r="FL552" s="695"/>
      <c r="FM552" s="695"/>
      <c r="FN552" s="695"/>
      <c r="FO552" s="695"/>
      <c r="FP552" s="695"/>
      <c r="FQ552" s="695"/>
      <c r="FR552" s="695"/>
      <c r="FS552" s="695"/>
      <c r="FT552" s="695"/>
      <c r="FU552" s="695"/>
      <c r="FV552" s="695"/>
      <c r="FW552" s="695"/>
      <c r="FX552" s="695"/>
      <c r="FY552" s="695"/>
      <c r="FZ552" s="695"/>
      <c r="GA552" s="695"/>
      <c r="GB552" s="695"/>
      <c r="GC552" s="695"/>
      <c r="GD552" s="695"/>
      <c r="GE552" s="695"/>
      <c r="GF552" s="695"/>
      <c r="GG552" s="695"/>
      <c r="GH552" s="695"/>
      <c r="GI552" s="695"/>
      <c r="GJ552" s="695"/>
      <c r="GK552" s="695"/>
      <c r="GL552" s="695"/>
      <c r="GM552" s="695"/>
      <c r="GN552" s="695"/>
    </row>
    <row r="553" spans="1:196" s="35" customFormat="1" ht="14.4">
      <c r="A553" s="695"/>
      <c r="B553" s="695"/>
      <c r="C553" s="693"/>
      <c r="D553" s="693"/>
      <c r="E553" s="693"/>
      <c r="F553" s="699"/>
      <c r="G553" s="695"/>
      <c r="H553" s="695"/>
      <c r="I553" s="695"/>
      <c r="J553" s="695"/>
      <c r="S553" s="695"/>
      <c r="T553" s="695"/>
      <c r="U553" s="695"/>
      <c r="V553" s="695"/>
      <c r="W553" s="695"/>
      <c r="X553" s="695"/>
      <c r="Y553" s="695"/>
      <c r="Z553" s="695"/>
      <c r="AA553" s="695"/>
      <c r="AB553" s="695"/>
      <c r="AC553" s="695"/>
      <c r="AD553" s="695"/>
      <c r="AE553" s="695"/>
      <c r="AF553" s="695"/>
      <c r="AG553" s="695"/>
      <c r="AH553" s="695"/>
      <c r="AI553" s="695"/>
      <c r="AJ553" s="695"/>
      <c r="AK553" s="695"/>
      <c r="AL553" s="695"/>
      <c r="AM553" s="695"/>
      <c r="AN553" s="695"/>
      <c r="AO553" s="695"/>
      <c r="AP553" s="695"/>
      <c r="AQ553" s="695"/>
      <c r="AR553" s="695"/>
      <c r="AS553" s="695"/>
      <c r="AT553" s="695"/>
      <c r="AU553" s="695"/>
      <c r="AV553" s="695"/>
      <c r="AW553" s="695"/>
      <c r="AX553" s="695"/>
      <c r="AY553" s="695"/>
      <c r="AZ553" s="695"/>
      <c r="BA553" s="695"/>
      <c r="BB553" s="695"/>
      <c r="BC553" s="695"/>
      <c r="BD553" s="695"/>
      <c r="BE553" s="695"/>
      <c r="BF553" s="695"/>
      <c r="BG553" s="695"/>
      <c r="BH553" s="695"/>
      <c r="BI553" s="695"/>
      <c r="BJ553" s="695"/>
      <c r="BK553" s="695"/>
      <c r="BL553" s="695"/>
      <c r="BM553" s="695"/>
      <c r="BN553" s="695"/>
      <c r="BO553" s="695"/>
      <c r="BP553" s="695"/>
      <c r="BQ553" s="695"/>
      <c r="BR553" s="695"/>
      <c r="BS553" s="695"/>
      <c r="BT553" s="695"/>
      <c r="BU553" s="695"/>
      <c r="BV553" s="695"/>
      <c r="BW553" s="695"/>
      <c r="BX553" s="695"/>
      <c r="BY553" s="695"/>
      <c r="BZ553" s="695"/>
      <c r="CA553" s="695"/>
      <c r="CB553" s="695"/>
      <c r="CC553" s="695"/>
      <c r="CD553" s="695"/>
      <c r="CE553" s="695"/>
      <c r="CF553" s="695"/>
      <c r="CG553" s="695"/>
      <c r="CH553" s="695"/>
      <c r="CI553" s="695"/>
      <c r="CJ553" s="695"/>
      <c r="CK553" s="695"/>
      <c r="CL553" s="695"/>
      <c r="CM553" s="695"/>
      <c r="CN553" s="695"/>
      <c r="CO553" s="695"/>
      <c r="CP553" s="695"/>
      <c r="CQ553" s="695"/>
      <c r="CR553" s="695"/>
      <c r="CS553" s="695"/>
      <c r="CT553" s="695"/>
      <c r="CU553" s="695"/>
      <c r="CV553" s="695"/>
      <c r="CW553" s="695"/>
      <c r="CX553" s="695"/>
      <c r="CY553" s="695"/>
      <c r="CZ553" s="695"/>
      <c r="DA553" s="695"/>
      <c r="DB553" s="695"/>
      <c r="DC553" s="695"/>
      <c r="DD553" s="695"/>
      <c r="DE553" s="695"/>
      <c r="DF553" s="695"/>
      <c r="DG553" s="695"/>
      <c r="DH553" s="695"/>
      <c r="DI553" s="695"/>
      <c r="DJ553" s="695"/>
      <c r="DK553" s="695"/>
      <c r="DL553" s="695"/>
      <c r="DM553" s="695"/>
      <c r="DN553" s="695"/>
      <c r="DO553" s="695"/>
      <c r="DP553" s="695"/>
      <c r="DQ553" s="695"/>
      <c r="DR553" s="695"/>
      <c r="DS553" s="695"/>
      <c r="DT553" s="695"/>
      <c r="DU553" s="695"/>
      <c r="DV553" s="695"/>
      <c r="DW553" s="695"/>
      <c r="DX553" s="695"/>
      <c r="DY553" s="695"/>
      <c r="DZ553" s="695"/>
      <c r="EA553" s="695"/>
      <c r="EB553" s="695"/>
      <c r="EC553" s="695"/>
      <c r="ED553" s="695"/>
      <c r="EE553" s="695"/>
      <c r="EF553" s="695"/>
      <c r="EG553" s="695"/>
      <c r="EH553" s="695"/>
      <c r="EI553" s="695"/>
      <c r="EJ553" s="695"/>
      <c r="EK553" s="695"/>
      <c r="EL553" s="695"/>
      <c r="EM553" s="695"/>
      <c r="EN553" s="695"/>
      <c r="EO553" s="695"/>
      <c r="EP553" s="695"/>
      <c r="EQ553" s="695"/>
      <c r="ER553" s="695"/>
      <c r="ES553" s="695"/>
      <c r="ET553" s="695"/>
      <c r="EU553" s="695"/>
      <c r="EV553" s="695"/>
      <c r="EW553" s="695"/>
      <c r="EX553" s="695"/>
      <c r="EY553" s="695"/>
      <c r="EZ553" s="695"/>
      <c r="FA553" s="695"/>
      <c r="FB553" s="695"/>
      <c r="FC553" s="695"/>
      <c r="FD553" s="695"/>
      <c r="FE553" s="695"/>
      <c r="FF553" s="695"/>
      <c r="FG553" s="695"/>
      <c r="FH553" s="695"/>
      <c r="FI553" s="695"/>
      <c r="FJ553" s="695"/>
      <c r="FK553" s="695"/>
      <c r="FL553" s="695"/>
      <c r="FM553" s="695"/>
      <c r="FN553" s="695"/>
      <c r="FO553" s="695"/>
      <c r="FP553" s="695"/>
      <c r="FQ553" s="695"/>
      <c r="FR553" s="695"/>
      <c r="FS553" s="695"/>
      <c r="FT553" s="695"/>
      <c r="FU553" s="695"/>
      <c r="FV553" s="695"/>
      <c r="FW553" s="695"/>
      <c r="FX553" s="695"/>
      <c r="FY553" s="695"/>
      <c r="FZ553" s="695"/>
      <c r="GA553" s="695"/>
      <c r="GB553" s="695"/>
      <c r="GC553" s="695"/>
      <c r="GD553" s="695"/>
      <c r="GE553" s="695"/>
      <c r="GF553" s="695"/>
      <c r="GG553" s="695"/>
      <c r="GH553" s="695"/>
      <c r="GI553" s="695"/>
      <c r="GJ553" s="695"/>
      <c r="GK553" s="695"/>
      <c r="GL553" s="695"/>
      <c r="GM553" s="695"/>
      <c r="GN553" s="695"/>
    </row>
    <row r="554" spans="1:196" s="35" customFormat="1" ht="14.4">
      <c r="A554" s="695"/>
      <c r="B554" s="695"/>
      <c r="C554" s="693"/>
      <c r="D554" s="693"/>
      <c r="E554" s="693"/>
      <c r="F554" s="699"/>
      <c r="G554" s="695"/>
      <c r="H554" s="695"/>
      <c r="I554" s="695"/>
      <c r="J554" s="695"/>
      <c r="S554" s="695"/>
      <c r="T554" s="695"/>
      <c r="U554" s="695"/>
      <c r="V554" s="695"/>
      <c r="W554" s="695"/>
      <c r="X554" s="695"/>
      <c r="Y554" s="695"/>
      <c r="Z554" s="695"/>
      <c r="AA554" s="695"/>
      <c r="AB554" s="695"/>
      <c r="AC554" s="695"/>
      <c r="AD554" s="695"/>
      <c r="AE554" s="695"/>
      <c r="AF554" s="695"/>
      <c r="AG554" s="695"/>
      <c r="AH554" s="695"/>
      <c r="AI554" s="695"/>
      <c r="AJ554" s="695"/>
      <c r="AK554" s="695"/>
      <c r="AL554" s="695"/>
      <c r="AM554" s="695"/>
      <c r="AN554" s="695"/>
      <c r="AO554" s="695"/>
      <c r="AP554" s="695"/>
      <c r="AQ554" s="695"/>
      <c r="AR554" s="695"/>
      <c r="AS554" s="695"/>
      <c r="AT554" s="695"/>
      <c r="AU554" s="695"/>
      <c r="AV554" s="695"/>
      <c r="AW554" s="695"/>
      <c r="AX554" s="695"/>
      <c r="AY554" s="695"/>
      <c r="AZ554" s="695"/>
      <c r="BA554" s="695"/>
      <c r="BB554" s="695"/>
      <c r="BC554" s="695"/>
      <c r="BD554" s="695"/>
      <c r="BE554" s="695"/>
      <c r="BF554" s="695"/>
      <c r="BG554" s="695"/>
      <c r="BH554" s="695"/>
      <c r="BI554" s="695"/>
      <c r="BJ554" s="695"/>
      <c r="BK554" s="695"/>
      <c r="BL554" s="695"/>
      <c r="BM554" s="695"/>
      <c r="BN554" s="695"/>
      <c r="BO554" s="695"/>
      <c r="BP554" s="695"/>
      <c r="BQ554" s="695"/>
      <c r="BR554" s="695"/>
      <c r="BS554" s="695"/>
      <c r="BT554" s="695"/>
      <c r="BU554" s="695"/>
      <c r="BV554" s="695"/>
      <c r="BW554" s="695"/>
      <c r="BX554" s="695"/>
      <c r="BY554" s="695"/>
      <c r="BZ554" s="695"/>
      <c r="CA554" s="695"/>
      <c r="CB554" s="695"/>
      <c r="CC554" s="695"/>
      <c r="CD554" s="695"/>
      <c r="CE554" s="695"/>
      <c r="CF554" s="695"/>
      <c r="CG554" s="695"/>
      <c r="CH554" s="695"/>
      <c r="CI554" s="695"/>
      <c r="CJ554" s="695"/>
      <c r="CK554" s="695"/>
      <c r="CL554" s="695"/>
      <c r="CM554" s="695"/>
      <c r="CN554" s="695"/>
      <c r="CO554" s="695"/>
      <c r="CP554" s="695"/>
      <c r="CQ554" s="695"/>
      <c r="CR554" s="695"/>
      <c r="CS554" s="695"/>
      <c r="CT554" s="695"/>
      <c r="CU554" s="695"/>
      <c r="CV554" s="695"/>
      <c r="CW554" s="695"/>
      <c r="CX554" s="695"/>
      <c r="CY554" s="695"/>
      <c r="CZ554" s="695"/>
      <c r="DA554" s="695"/>
      <c r="DB554" s="695"/>
      <c r="DC554" s="695"/>
      <c r="DD554" s="695"/>
      <c r="DE554" s="695"/>
      <c r="DF554" s="695"/>
      <c r="DG554" s="695"/>
      <c r="DH554" s="695"/>
      <c r="DI554" s="695"/>
      <c r="DJ554" s="695"/>
      <c r="DK554" s="695"/>
      <c r="DL554" s="695"/>
      <c r="DM554" s="695"/>
      <c r="DN554" s="695"/>
      <c r="DO554" s="695"/>
      <c r="DP554" s="695"/>
      <c r="DQ554" s="695"/>
      <c r="DR554" s="695"/>
      <c r="DS554" s="695"/>
      <c r="DT554" s="695"/>
      <c r="DU554" s="695"/>
      <c r="DV554" s="695"/>
      <c r="DW554" s="695"/>
      <c r="DX554" s="695"/>
      <c r="DY554" s="695"/>
      <c r="DZ554" s="695"/>
      <c r="EA554" s="695"/>
      <c r="EB554" s="695"/>
      <c r="EC554" s="695"/>
      <c r="ED554" s="695"/>
      <c r="EE554" s="695"/>
      <c r="EF554" s="695"/>
      <c r="EG554" s="695"/>
      <c r="EH554" s="695"/>
      <c r="EI554" s="695"/>
      <c r="EJ554" s="695"/>
      <c r="EK554" s="695"/>
      <c r="EL554" s="695"/>
      <c r="EM554" s="695"/>
      <c r="EN554" s="695"/>
      <c r="EO554" s="695"/>
      <c r="EP554" s="695"/>
      <c r="EQ554" s="695"/>
      <c r="ER554" s="695"/>
      <c r="ES554" s="695"/>
      <c r="ET554" s="695"/>
      <c r="EU554" s="695"/>
      <c r="EV554" s="695"/>
      <c r="EW554" s="695"/>
      <c r="EX554" s="695"/>
      <c r="EY554" s="695"/>
      <c r="EZ554" s="695"/>
      <c r="FA554" s="695"/>
      <c r="FB554" s="695"/>
      <c r="FC554" s="695"/>
      <c r="FD554" s="695"/>
      <c r="FE554" s="695"/>
      <c r="FF554" s="695"/>
      <c r="FG554" s="695"/>
      <c r="FH554" s="695"/>
      <c r="FI554" s="695"/>
      <c r="FJ554" s="695"/>
      <c r="FK554" s="695"/>
      <c r="FL554" s="695"/>
      <c r="FM554" s="695"/>
      <c r="FN554" s="695"/>
      <c r="FO554" s="695"/>
      <c r="FP554" s="695"/>
      <c r="FQ554" s="695"/>
      <c r="FR554" s="695"/>
      <c r="FS554" s="695"/>
      <c r="FT554" s="695"/>
      <c r="FU554" s="695"/>
      <c r="FV554" s="695"/>
      <c r="FW554" s="695"/>
      <c r="FX554" s="695"/>
      <c r="FY554" s="695"/>
      <c r="FZ554" s="695"/>
      <c r="GA554" s="695"/>
      <c r="GB554" s="695"/>
      <c r="GC554" s="695"/>
      <c r="GD554" s="695"/>
      <c r="GE554" s="695"/>
      <c r="GF554" s="695"/>
      <c r="GG554" s="695"/>
      <c r="GH554" s="695"/>
      <c r="GI554" s="695"/>
      <c r="GJ554" s="695"/>
      <c r="GK554" s="695"/>
      <c r="GL554" s="695"/>
      <c r="GM554" s="695"/>
      <c r="GN554" s="695"/>
    </row>
    <row r="555" spans="1:196" s="35" customFormat="1" ht="14.4">
      <c r="A555" s="695"/>
      <c r="B555" s="695"/>
      <c r="C555" s="693"/>
      <c r="D555" s="693"/>
      <c r="E555" s="693"/>
      <c r="F555" s="699"/>
      <c r="G555" s="695"/>
      <c r="H555" s="695"/>
      <c r="I555" s="695"/>
      <c r="J555" s="695"/>
      <c r="S555" s="695"/>
      <c r="T555" s="695"/>
      <c r="U555" s="695"/>
      <c r="V555" s="695"/>
      <c r="W555" s="695"/>
      <c r="X555" s="695"/>
      <c r="Y555" s="695"/>
      <c r="Z555" s="695"/>
      <c r="AA555" s="695"/>
      <c r="AB555" s="695"/>
      <c r="AC555" s="695"/>
      <c r="AD555" s="695"/>
      <c r="AE555" s="695"/>
      <c r="AF555" s="695"/>
      <c r="AG555" s="695"/>
      <c r="AH555" s="695"/>
      <c r="AI555" s="695"/>
      <c r="AJ555" s="695"/>
      <c r="AK555" s="695"/>
      <c r="AL555" s="695"/>
      <c r="AM555" s="695"/>
      <c r="AN555" s="695"/>
      <c r="AO555" s="695"/>
      <c r="AP555" s="695"/>
      <c r="AQ555" s="695"/>
      <c r="AR555" s="695"/>
      <c r="AS555" s="695"/>
      <c r="AT555" s="695"/>
      <c r="AU555" s="695"/>
      <c r="AV555" s="695"/>
      <c r="AW555" s="695"/>
      <c r="AX555" s="695"/>
      <c r="AY555" s="695"/>
      <c r="AZ555" s="695"/>
      <c r="BA555" s="695"/>
      <c r="BB555" s="695"/>
      <c r="BC555" s="695"/>
      <c r="BD555" s="695"/>
      <c r="BE555" s="695"/>
      <c r="BF555" s="695"/>
      <c r="BG555" s="695"/>
      <c r="BH555" s="695"/>
      <c r="BI555" s="695"/>
      <c r="BJ555" s="695"/>
      <c r="BK555" s="695"/>
      <c r="BL555" s="695"/>
      <c r="BM555" s="695"/>
      <c r="BN555" s="695"/>
      <c r="BO555" s="695"/>
      <c r="BP555" s="695"/>
      <c r="BQ555" s="695"/>
      <c r="BR555" s="695"/>
      <c r="BS555" s="695"/>
      <c r="BT555" s="695"/>
      <c r="BU555" s="695"/>
      <c r="BV555" s="695"/>
      <c r="BW555" s="695"/>
      <c r="BX555" s="695"/>
      <c r="BY555" s="695"/>
      <c r="BZ555" s="695"/>
      <c r="CA555" s="695"/>
      <c r="CB555" s="695"/>
      <c r="CC555" s="695"/>
      <c r="CD555" s="695"/>
      <c r="CE555" s="695"/>
      <c r="CF555" s="695"/>
      <c r="CG555" s="695"/>
      <c r="CH555" s="695"/>
      <c r="CI555" s="695"/>
      <c r="CJ555" s="695"/>
      <c r="CK555" s="695"/>
      <c r="CL555" s="695"/>
      <c r="CM555" s="695"/>
      <c r="CN555" s="695"/>
      <c r="CO555" s="695"/>
      <c r="CP555" s="695"/>
      <c r="CQ555" s="695"/>
      <c r="CR555" s="695"/>
      <c r="CS555" s="695"/>
      <c r="CT555" s="695"/>
      <c r="CU555" s="695"/>
      <c r="CV555" s="695"/>
      <c r="CW555" s="695"/>
      <c r="CX555" s="695"/>
      <c r="CY555" s="695"/>
      <c r="CZ555" s="695"/>
      <c r="DA555" s="695"/>
      <c r="DB555" s="695"/>
      <c r="DC555" s="695"/>
      <c r="DD555" s="695"/>
      <c r="DE555" s="695"/>
      <c r="DF555" s="695"/>
      <c r="DG555" s="695"/>
      <c r="DH555" s="695"/>
      <c r="DI555" s="695"/>
      <c r="DJ555" s="695"/>
      <c r="DK555" s="695"/>
      <c r="DL555" s="695"/>
      <c r="DM555" s="695"/>
      <c r="DN555" s="695"/>
      <c r="DO555" s="695"/>
      <c r="DP555" s="695"/>
      <c r="DQ555" s="695"/>
      <c r="DR555" s="695"/>
      <c r="DS555" s="695"/>
      <c r="DT555" s="695"/>
      <c r="DU555" s="695"/>
      <c r="DV555" s="695"/>
      <c r="DW555" s="695"/>
      <c r="DX555" s="695"/>
      <c r="DY555" s="695"/>
      <c r="DZ555" s="695"/>
      <c r="EA555" s="695"/>
      <c r="EB555" s="695"/>
      <c r="EC555" s="695"/>
      <c r="ED555" s="695"/>
      <c r="EE555" s="695"/>
      <c r="EF555" s="695"/>
      <c r="EG555" s="695"/>
      <c r="EH555" s="695"/>
      <c r="EI555" s="695"/>
      <c r="EJ555" s="695"/>
      <c r="EK555" s="695"/>
      <c r="EL555" s="695"/>
      <c r="EM555" s="695"/>
      <c r="EN555" s="695"/>
      <c r="EO555" s="695"/>
      <c r="EP555" s="695"/>
      <c r="EQ555" s="695"/>
      <c r="ER555" s="695"/>
      <c r="ES555" s="695"/>
      <c r="ET555" s="695"/>
      <c r="EU555" s="695"/>
      <c r="EV555" s="695"/>
      <c r="EW555" s="695"/>
      <c r="EX555" s="695"/>
      <c r="EY555" s="695"/>
      <c r="EZ555" s="695"/>
      <c r="FA555" s="695"/>
      <c r="FB555" s="695"/>
      <c r="FC555" s="695"/>
      <c r="FD555" s="695"/>
      <c r="FE555" s="695"/>
      <c r="FF555" s="695"/>
      <c r="FG555" s="695"/>
      <c r="FH555" s="695"/>
      <c r="FI555" s="695"/>
      <c r="FJ555" s="695"/>
      <c r="FK555" s="695"/>
      <c r="FL555" s="695"/>
      <c r="FM555" s="695"/>
      <c r="FN555" s="695"/>
      <c r="FO555" s="695"/>
      <c r="FP555" s="695"/>
      <c r="FQ555" s="695"/>
      <c r="FR555" s="695"/>
      <c r="FS555" s="695"/>
      <c r="FT555" s="695"/>
      <c r="FU555" s="695"/>
      <c r="FV555" s="695"/>
      <c r="FW555" s="695"/>
      <c r="FX555" s="695"/>
      <c r="FY555" s="695"/>
      <c r="FZ555" s="695"/>
      <c r="GA555" s="695"/>
      <c r="GB555" s="695"/>
      <c r="GC555" s="695"/>
      <c r="GD555" s="695"/>
      <c r="GE555" s="695"/>
      <c r="GF555" s="695"/>
      <c r="GG555" s="695"/>
      <c r="GH555" s="695"/>
      <c r="GI555" s="695"/>
      <c r="GJ555" s="695"/>
      <c r="GK555" s="695"/>
      <c r="GL555" s="695"/>
      <c r="GM555" s="695"/>
      <c r="GN555" s="695"/>
    </row>
    <row r="556" spans="1:196" s="35" customFormat="1" ht="14.4">
      <c r="A556" s="695"/>
      <c r="B556" s="695"/>
      <c r="C556" s="693"/>
      <c r="D556" s="693"/>
      <c r="E556" s="693"/>
      <c r="F556" s="699"/>
      <c r="G556" s="695"/>
      <c r="H556" s="695"/>
      <c r="I556" s="695"/>
      <c r="J556" s="695"/>
      <c r="S556" s="695"/>
      <c r="T556" s="695"/>
      <c r="U556" s="695"/>
      <c r="V556" s="695"/>
      <c r="W556" s="695"/>
      <c r="X556" s="695"/>
      <c r="Y556" s="695"/>
      <c r="Z556" s="695"/>
      <c r="AA556" s="695"/>
      <c r="AB556" s="695"/>
      <c r="AC556" s="695"/>
      <c r="AD556" s="695"/>
      <c r="AE556" s="695"/>
      <c r="AF556" s="695"/>
      <c r="AG556" s="695"/>
      <c r="AH556" s="695"/>
      <c r="AI556" s="695"/>
      <c r="AJ556" s="695"/>
      <c r="AK556" s="695"/>
      <c r="AL556" s="695"/>
      <c r="AM556" s="695"/>
      <c r="AN556" s="695"/>
      <c r="AO556" s="695"/>
      <c r="AP556" s="695"/>
      <c r="AQ556" s="695"/>
      <c r="AR556" s="695"/>
      <c r="AS556" s="695"/>
      <c r="AT556" s="695"/>
      <c r="AU556" s="695"/>
      <c r="AV556" s="695"/>
      <c r="AW556" s="695"/>
      <c r="AX556" s="695"/>
      <c r="AY556" s="695"/>
      <c r="AZ556" s="695"/>
      <c r="BA556" s="695"/>
      <c r="BB556" s="695"/>
      <c r="BC556" s="695"/>
      <c r="BD556" s="695"/>
      <c r="BE556" s="695"/>
      <c r="BF556" s="695"/>
      <c r="BG556" s="695"/>
      <c r="BH556" s="695"/>
      <c r="BI556" s="695"/>
      <c r="BJ556" s="695"/>
      <c r="BK556" s="695"/>
      <c r="BL556" s="695"/>
      <c r="BM556" s="695"/>
      <c r="BN556" s="695"/>
      <c r="BO556" s="695"/>
      <c r="BP556" s="695"/>
      <c r="BQ556" s="695"/>
      <c r="BR556" s="695"/>
      <c r="BS556" s="695"/>
      <c r="BT556" s="695"/>
      <c r="BU556" s="695"/>
      <c r="BV556" s="695"/>
      <c r="BW556" s="695"/>
      <c r="BX556" s="695"/>
      <c r="BY556" s="695"/>
      <c r="BZ556" s="695"/>
      <c r="CA556" s="695"/>
      <c r="CB556" s="695"/>
      <c r="CC556" s="695"/>
      <c r="CD556" s="695"/>
      <c r="CE556" s="695"/>
      <c r="CF556" s="695"/>
      <c r="CG556" s="695"/>
      <c r="CH556" s="695"/>
      <c r="CI556" s="695"/>
      <c r="CJ556" s="695"/>
      <c r="CK556" s="695"/>
      <c r="CL556" s="695"/>
      <c r="CM556" s="695"/>
      <c r="CN556" s="695"/>
      <c r="CO556" s="695"/>
      <c r="CP556" s="695"/>
      <c r="CQ556" s="695"/>
      <c r="CR556" s="695"/>
      <c r="CS556" s="695"/>
      <c r="CT556" s="695"/>
      <c r="CU556" s="695"/>
      <c r="CV556" s="695"/>
      <c r="CW556" s="695"/>
      <c r="CX556" s="695"/>
      <c r="CY556" s="695"/>
      <c r="CZ556" s="695"/>
      <c r="DA556" s="695"/>
      <c r="DB556" s="695"/>
      <c r="DC556" s="695"/>
      <c r="DD556" s="695"/>
      <c r="DE556" s="695"/>
      <c r="DF556" s="695"/>
      <c r="DG556" s="695"/>
      <c r="DH556" s="695"/>
      <c r="DI556" s="695"/>
      <c r="DJ556" s="695"/>
      <c r="DK556" s="695"/>
      <c r="DL556" s="695"/>
      <c r="DM556" s="695"/>
      <c r="DN556" s="695"/>
      <c r="DO556" s="695"/>
      <c r="DP556" s="695"/>
      <c r="DQ556" s="695"/>
      <c r="DR556" s="695"/>
      <c r="DS556" s="695"/>
      <c r="DT556" s="695"/>
      <c r="DU556" s="695"/>
      <c r="DV556" s="695"/>
      <c r="DW556" s="695"/>
      <c r="DX556" s="695"/>
      <c r="DY556" s="695"/>
      <c r="DZ556" s="695"/>
      <c r="EA556" s="695"/>
      <c r="EB556" s="695"/>
      <c r="EC556" s="695"/>
      <c r="ED556" s="695"/>
      <c r="EE556" s="695"/>
      <c r="EF556" s="695"/>
      <c r="EG556" s="695"/>
      <c r="EH556" s="695"/>
      <c r="EI556" s="695"/>
      <c r="EJ556" s="695"/>
      <c r="EK556" s="695"/>
      <c r="EL556" s="695"/>
      <c r="EM556" s="695"/>
      <c r="EN556" s="695"/>
      <c r="EO556" s="695"/>
      <c r="EP556" s="695"/>
      <c r="EQ556" s="695"/>
      <c r="ER556" s="695"/>
      <c r="ES556" s="695"/>
      <c r="ET556" s="695"/>
      <c r="EU556" s="695"/>
      <c r="EV556" s="695"/>
      <c r="EW556" s="695"/>
      <c r="EX556" s="695"/>
      <c r="EY556" s="695"/>
      <c r="EZ556" s="695"/>
      <c r="FA556" s="695"/>
      <c r="FB556" s="695"/>
      <c r="FC556" s="695"/>
      <c r="FD556" s="695"/>
      <c r="FE556" s="695"/>
      <c r="FF556" s="695"/>
      <c r="FG556" s="695"/>
      <c r="FH556" s="695"/>
      <c r="FI556" s="695"/>
      <c r="FJ556" s="695"/>
      <c r="FK556" s="695"/>
      <c r="FL556" s="695"/>
      <c r="FM556" s="695"/>
      <c r="FN556" s="695"/>
      <c r="FO556" s="695"/>
      <c r="FP556" s="695"/>
      <c r="FQ556" s="695"/>
      <c r="FR556" s="695"/>
      <c r="FS556" s="695"/>
      <c r="FT556" s="695"/>
      <c r="FU556" s="695"/>
      <c r="FV556" s="695"/>
      <c r="FW556" s="695"/>
      <c r="FX556" s="695"/>
      <c r="FY556" s="695"/>
      <c r="FZ556" s="695"/>
      <c r="GA556" s="695"/>
      <c r="GB556" s="695"/>
      <c r="GC556" s="695"/>
      <c r="GD556" s="695"/>
      <c r="GE556" s="695"/>
      <c r="GF556" s="695"/>
      <c r="GG556" s="695"/>
      <c r="GH556" s="695"/>
      <c r="GI556" s="695"/>
      <c r="GJ556" s="695"/>
      <c r="GK556" s="695"/>
      <c r="GL556" s="695"/>
      <c r="GM556" s="695"/>
      <c r="GN556" s="695"/>
    </row>
    <row r="557" spans="1:196" s="35" customFormat="1" ht="14.4">
      <c r="A557" s="695"/>
      <c r="B557" s="695"/>
      <c r="C557" s="693"/>
      <c r="D557" s="693"/>
      <c r="E557" s="693"/>
      <c r="F557" s="699"/>
      <c r="G557" s="695"/>
      <c r="H557" s="695"/>
      <c r="I557" s="695"/>
      <c r="J557" s="695"/>
      <c r="S557" s="695"/>
      <c r="T557" s="695"/>
      <c r="U557" s="695"/>
      <c r="V557" s="695"/>
      <c r="W557" s="695"/>
      <c r="X557" s="695"/>
      <c r="Y557" s="695"/>
      <c r="Z557" s="695"/>
      <c r="AA557" s="695"/>
      <c r="AB557" s="695"/>
      <c r="AC557" s="695"/>
      <c r="AD557" s="695"/>
      <c r="AE557" s="695"/>
      <c r="AF557" s="695"/>
      <c r="AG557" s="695"/>
      <c r="AH557" s="695"/>
      <c r="AI557" s="695"/>
      <c r="AJ557" s="695"/>
      <c r="AK557" s="695"/>
      <c r="AL557" s="695"/>
      <c r="AM557" s="695"/>
      <c r="AN557" s="695"/>
      <c r="AO557" s="695"/>
      <c r="AP557" s="695"/>
      <c r="AQ557" s="695"/>
      <c r="AR557" s="695"/>
      <c r="AS557" s="695"/>
      <c r="AT557" s="695"/>
      <c r="AU557" s="695"/>
      <c r="AV557" s="695"/>
      <c r="AW557" s="695"/>
      <c r="AX557" s="695"/>
      <c r="AY557" s="695"/>
      <c r="AZ557" s="695"/>
      <c r="BA557" s="695"/>
      <c r="BB557" s="695"/>
      <c r="BC557" s="695"/>
      <c r="BD557" s="695"/>
      <c r="BE557" s="695"/>
      <c r="BF557" s="695"/>
      <c r="BG557" s="695"/>
      <c r="BH557" s="695"/>
      <c r="BI557" s="695"/>
      <c r="BJ557" s="695"/>
      <c r="BK557" s="695"/>
      <c r="BL557" s="695"/>
      <c r="BM557" s="695"/>
      <c r="BN557" s="695"/>
      <c r="BO557" s="695"/>
      <c r="BP557" s="695"/>
      <c r="BQ557" s="695"/>
      <c r="BR557" s="695"/>
      <c r="BS557" s="695"/>
      <c r="BT557" s="695"/>
      <c r="BU557" s="695"/>
      <c r="BV557" s="695"/>
      <c r="BW557" s="695"/>
      <c r="BX557" s="695"/>
      <c r="BY557" s="695"/>
      <c r="BZ557" s="695"/>
      <c r="CA557" s="695"/>
      <c r="CB557" s="695"/>
      <c r="CC557" s="695"/>
      <c r="CD557" s="695"/>
      <c r="CE557" s="695"/>
      <c r="CF557" s="695"/>
      <c r="CG557" s="695"/>
      <c r="CH557" s="695"/>
      <c r="CI557" s="695"/>
      <c r="CJ557" s="695"/>
      <c r="CK557" s="695"/>
      <c r="CL557" s="695"/>
      <c r="CM557" s="695"/>
      <c r="CN557" s="695"/>
      <c r="CO557" s="695"/>
      <c r="CP557" s="695"/>
      <c r="CQ557" s="695"/>
      <c r="CR557" s="695"/>
      <c r="CS557" s="695"/>
      <c r="CT557" s="695"/>
      <c r="CU557" s="695"/>
      <c r="CV557" s="695"/>
      <c r="CW557" s="695"/>
      <c r="CX557" s="695"/>
      <c r="CY557" s="695"/>
      <c r="CZ557" s="695"/>
      <c r="DA557" s="695"/>
      <c r="DB557" s="695"/>
      <c r="DC557" s="695"/>
      <c r="DD557" s="695"/>
      <c r="DE557" s="695"/>
      <c r="DF557" s="695"/>
      <c r="DG557" s="695"/>
      <c r="DH557" s="695"/>
      <c r="DI557" s="695"/>
      <c r="DJ557" s="695"/>
      <c r="DK557" s="695"/>
      <c r="DL557" s="695"/>
      <c r="DM557" s="695"/>
      <c r="DN557" s="695"/>
      <c r="DO557" s="695"/>
      <c r="DP557" s="695"/>
      <c r="DQ557" s="695"/>
      <c r="DR557" s="695"/>
      <c r="DS557" s="695"/>
      <c r="DT557" s="695"/>
      <c r="DU557" s="695"/>
      <c r="DV557" s="695"/>
      <c r="DW557" s="695"/>
      <c r="DX557" s="695"/>
      <c r="DY557" s="695"/>
      <c r="DZ557" s="695"/>
      <c r="EA557" s="695"/>
      <c r="EB557" s="695"/>
      <c r="EC557" s="695"/>
      <c r="ED557" s="695"/>
      <c r="EE557" s="695"/>
      <c r="EF557" s="695"/>
      <c r="EG557" s="695"/>
      <c r="EH557" s="695"/>
      <c r="EI557" s="695"/>
      <c r="EJ557" s="695"/>
      <c r="EK557" s="695"/>
      <c r="EL557" s="695"/>
      <c r="EM557" s="695"/>
      <c r="EN557" s="695"/>
      <c r="EO557" s="695"/>
      <c r="EP557" s="695"/>
      <c r="EQ557" s="695"/>
      <c r="ER557" s="695"/>
      <c r="ES557" s="695"/>
      <c r="ET557" s="695"/>
      <c r="EU557" s="695"/>
      <c r="EV557" s="695"/>
      <c r="EW557" s="695"/>
      <c r="EX557" s="695"/>
      <c r="EY557" s="695"/>
      <c r="EZ557" s="695"/>
      <c r="FA557" s="695"/>
      <c r="FB557" s="695"/>
      <c r="FC557" s="695"/>
      <c r="FD557" s="695"/>
      <c r="FE557" s="695"/>
      <c r="FF557" s="695"/>
      <c r="FG557" s="695"/>
      <c r="FH557" s="695"/>
      <c r="FI557" s="695"/>
      <c r="FJ557" s="695"/>
      <c r="FK557" s="695"/>
      <c r="FL557" s="695"/>
      <c r="FM557" s="695"/>
      <c r="FN557" s="695"/>
      <c r="FO557" s="695"/>
      <c r="FP557" s="695"/>
      <c r="FQ557" s="695"/>
      <c r="FR557" s="695"/>
      <c r="FS557" s="695"/>
      <c r="FT557" s="695"/>
      <c r="FU557" s="695"/>
      <c r="FV557" s="695"/>
      <c r="FW557" s="695"/>
      <c r="FX557" s="695"/>
      <c r="FY557" s="695"/>
      <c r="FZ557" s="695"/>
      <c r="GA557" s="695"/>
      <c r="GB557" s="695"/>
      <c r="GC557" s="695"/>
      <c r="GD557" s="695"/>
      <c r="GE557" s="695"/>
      <c r="GF557" s="695"/>
      <c r="GG557" s="695"/>
      <c r="GH557" s="695"/>
      <c r="GI557" s="695"/>
      <c r="GJ557" s="695"/>
      <c r="GK557" s="695"/>
      <c r="GL557" s="695"/>
      <c r="GM557" s="695"/>
      <c r="GN557" s="695"/>
    </row>
    <row r="558" spans="1:196" s="35" customFormat="1" ht="14.4">
      <c r="A558" s="695"/>
      <c r="B558" s="695"/>
      <c r="C558" s="693"/>
      <c r="D558" s="693"/>
      <c r="E558" s="693"/>
      <c r="F558" s="699"/>
      <c r="G558" s="695"/>
      <c r="H558" s="695"/>
      <c r="I558" s="695"/>
      <c r="J558" s="695"/>
      <c r="S558" s="695"/>
      <c r="T558" s="695"/>
      <c r="U558" s="695"/>
      <c r="V558" s="695"/>
      <c r="W558" s="695"/>
      <c r="X558" s="695"/>
      <c r="Y558" s="695"/>
      <c r="Z558" s="695"/>
      <c r="AA558" s="695"/>
      <c r="AB558" s="695"/>
      <c r="AC558" s="695"/>
      <c r="AD558" s="695"/>
      <c r="AE558" s="695"/>
      <c r="AF558" s="695"/>
      <c r="AG558" s="695"/>
      <c r="AH558" s="695"/>
      <c r="AI558" s="695"/>
      <c r="AJ558" s="695"/>
      <c r="AK558" s="695"/>
      <c r="AL558" s="695"/>
      <c r="AM558" s="695"/>
      <c r="AN558" s="695"/>
      <c r="AO558" s="695"/>
      <c r="AP558" s="695"/>
      <c r="AQ558" s="695"/>
      <c r="AR558" s="695"/>
      <c r="AS558" s="695"/>
      <c r="AT558" s="695"/>
      <c r="AU558" s="695"/>
      <c r="AV558" s="695"/>
      <c r="AW558" s="695"/>
      <c r="AX558" s="695"/>
      <c r="AY558" s="695"/>
      <c r="AZ558" s="695"/>
      <c r="BA558" s="695"/>
      <c r="BB558" s="695"/>
      <c r="BC558" s="695"/>
      <c r="BD558" s="695"/>
      <c r="BE558" s="695"/>
      <c r="BF558" s="695"/>
      <c r="BG558" s="695"/>
      <c r="BH558" s="695"/>
      <c r="BI558" s="695"/>
      <c r="BJ558" s="695"/>
      <c r="BK558" s="695"/>
      <c r="BL558" s="695"/>
      <c r="BM558" s="695"/>
      <c r="BN558" s="695"/>
      <c r="BO558" s="695"/>
      <c r="BP558" s="695"/>
      <c r="BQ558" s="695"/>
      <c r="BR558" s="695"/>
      <c r="BS558" s="695"/>
      <c r="BT558" s="695"/>
      <c r="BU558" s="695"/>
      <c r="BV558" s="695"/>
      <c r="BW558" s="695"/>
      <c r="BX558" s="695"/>
      <c r="BY558" s="695"/>
      <c r="BZ558" s="695"/>
      <c r="CA558" s="695"/>
      <c r="CB558" s="695"/>
      <c r="CC558" s="695"/>
      <c r="CD558" s="695"/>
      <c r="CE558" s="695"/>
      <c r="CF558" s="695"/>
      <c r="CG558" s="695"/>
      <c r="CH558" s="695"/>
      <c r="CI558" s="695"/>
      <c r="CJ558" s="695"/>
      <c r="CK558" s="695"/>
      <c r="CL558" s="695"/>
      <c r="CM558" s="695"/>
      <c r="CN558" s="695"/>
      <c r="CO558" s="695"/>
      <c r="CP558" s="695"/>
      <c r="CQ558" s="695"/>
      <c r="CR558" s="695"/>
      <c r="CS558" s="695"/>
      <c r="CT558" s="695"/>
      <c r="CU558" s="695"/>
      <c r="CV558" s="695"/>
      <c r="CW558" s="695"/>
      <c r="CX558" s="695"/>
      <c r="CY558" s="695"/>
      <c r="CZ558" s="695"/>
      <c r="DA558" s="695"/>
      <c r="DB558" s="695"/>
      <c r="DC558" s="695"/>
      <c r="DD558" s="695"/>
      <c r="DE558" s="695"/>
      <c r="DF558" s="695"/>
      <c r="DG558" s="695"/>
      <c r="DH558" s="695"/>
      <c r="DI558" s="695"/>
      <c r="DJ558" s="695"/>
      <c r="DK558" s="695"/>
      <c r="DL558" s="695"/>
      <c r="DM558" s="695"/>
      <c r="DN558" s="695"/>
      <c r="DO558" s="695"/>
      <c r="DP558" s="695"/>
      <c r="DQ558" s="695"/>
      <c r="DR558" s="695"/>
      <c r="DS558" s="695"/>
      <c r="DT558" s="695"/>
      <c r="DU558" s="695"/>
      <c r="DV558" s="695"/>
      <c r="DW558" s="695"/>
      <c r="DX558" s="695"/>
      <c r="DY558" s="695"/>
      <c r="DZ558" s="695"/>
      <c r="EA558" s="695"/>
      <c r="EB558" s="695"/>
      <c r="EC558" s="695"/>
      <c r="ED558" s="695"/>
      <c r="EE558" s="695"/>
      <c r="EF558" s="695"/>
      <c r="EG558" s="695"/>
      <c r="EH558" s="695"/>
      <c r="EI558" s="695"/>
      <c r="EJ558" s="695"/>
      <c r="EK558" s="695"/>
      <c r="EL558" s="695"/>
      <c r="EM558" s="695"/>
      <c r="EN558" s="695"/>
      <c r="EO558" s="695"/>
      <c r="EP558" s="695"/>
      <c r="EQ558" s="695"/>
      <c r="ER558" s="695"/>
      <c r="ES558" s="695"/>
      <c r="ET558" s="695"/>
      <c r="EU558" s="695"/>
      <c r="EV558" s="695"/>
      <c r="EW558" s="695"/>
      <c r="EX558" s="695"/>
      <c r="EY558" s="695"/>
      <c r="EZ558" s="695"/>
      <c r="FA558" s="695"/>
      <c r="FB558" s="695"/>
      <c r="FC558" s="695"/>
      <c r="FD558" s="695"/>
      <c r="FE558" s="695"/>
      <c r="FF558" s="695"/>
      <c r="FG558" s="695"/>
      <c r="FH558" s="695"/>
      <c r="FI558" s="695"/>
      <c r="FJ558" s="695"/>
      <c r="FK558" s="695"/>
      <c r="FL558" s="695"/>
      <c r="FM558" s="695"/>
      <c r="FN558" s="695"/>
      <c r="FO558" s="695"/>
      <c r="FP558" s="695"/>
      <c r="FQ558" s="695"/>
      <c r="FR558" s="695"/>
      <c r="FS558" s="695"/>
      <c r="FT558" s="695"/>
      <c r="FU558" s="695"/>
      <c r="FV558" s="695"/>
      <c r="FW558" s="695"/>
      <c r="FX558" s="695"/>
      <c r="FY558" s="695"/>
      <c r="FZ558" s="695"/>
      <c r="GA558" s="695"/>
      <c r="GB558" s="695"/>
      <c r="GC558" s="695"/>
      <c r="GD558" s="695"/>
      <c r="GE558" s="695"/>
      <c r="GF558" s="695"/>
      <c r="GG558" s="695"/>
      <c r="GH558" s="695"/>
      <c r="GI558" s="695"/>
      <c r="GJ558" s="695"/>
      <c r="GK558" s="695"/>
      <c r="GL558" s="695"/>
      <c r="GM558" s="695"/>
      <c r="GN558" s="695"/>
    </row>
    <row r="559" spans="1:196" s="35" customFormat="1" ht="14.4">
      <c r="A559" s="695"/>
      <c r="B559" s="695"/>
      <c r="C559" s="693"/>
      <c r="D559" s="693"/>
      <c r="E559" s="693"/>
      <c r="F559" s="699"/>
      <c r="G559" s="695"/>
      <c r="H559" s="695"/>
      <c r="I559" s="695"/>
      <c r="J559" s="695"/>
      <c r="S559" s="695"/>
      <c r="T559" s="695"/>
      <c r="U559" s="695"/>
      <c r="V559" s="695"/>
      <c r="W559" s="695"/>
      <c r="X559" s="695"/>
      <c r="Y559" s="695"/>
      <c r="Z559" s="695"/>
      <c r="AA559" s="695"/>
      <c r="AB559" s="695"/>
      <c r="AC559" s="695"/>
      <c r="AD559" s="695"/>
      <c r="AE559" s="695"/>
      <c r="AF559" s="695"/>
      <c r="AG559" s="695"/>
      <c r="AH559" s="695"/>
      <c r="AI559" s="695"/>
      <c r="AJ559" s="695"/>
      <c r="AK559" s="695"/>
      <c r="AL559" s="695"/>
      <c r="AM559" s="695"/>
      <c r="AN559" s="695"/>
      <c r="AO559" s="695"/>
      <c r="AP559" s="695"/>
      <c r="AQ559" s="695"/>
      <c r="AR559" s="695"/>
      <c r="AS559" s="695"/>
      <c r="AT559" s="695"/>
      <c r="AU559" s="695"/>
      <c r="AV559" s="695"/>
      <c r="AW559" s="695"/>
      <c r="AX559" s="695"/>
      <c r="AY559" s="695"/>
      <c r="AZ559" s="695"/>
      <c r="BA559" s="695"/>
      <c r="BB559" s="695"/>
      <c r="BC559" s="695"/>
      <c r="BD559" s="695"/>
      <c r="BE559" s="695"/>
      <c r="BF559" s="695"/>
      <c r="BG559" s="695"/>
      <c r="BH559" s="695"/>
      <c r="BI559" s="695"/>
      <c r="BJ559" s="695"/>
      <c r="BK559" s="695"/>
      <c r="BL559" s="695"/>
      <c r="BM559" s="695"/>
      <c r="BN559" s="695"/>
      <c r="BO559" s="695"/>
      <c r="BP559" s="695"/>
      <c r="BQ559" s="695"/>
      <c r="BR559" s="695"/>
      <c r="BS559" s="695"/>
      <c r="BT559" s="695"/>
      <c r="BU559" s="695"/>
      <c r="BV559" s="695"/>
      <c r="BW559" s="695"/>
      <c r="BX559" s="695"/>
      <c r="BY559" s="695"/>
      <c r="BZ559" s="695"/>
      <c r="CA559" s="695"/>
      <c r="CB559" s="695"/>
      <c r="CC559" s="695"/>
      <c r="CD559" s="695"/>
      <c r="CE559" s="695"/>
      <c r="CF559" s="695"/>
      <c r="CG559" s="695"/>
      <c r="CH559" s="695"/>
      <c r="CI559" s="695"/>
      <c r="CJ559" s="695"/>
      <c r="CK559" s="695"/>
      <c r="CL559" s="695"/>
      <c r="CM559" s="695"/>
      <c r="CN559" s="695"/>
      <c r="CO559" s="695"/>
      <c r="CP559" s="695"/>
      <c r="CQ559" s="695"/>
      <c r="CR559" s="695"/>
      <c r="CS559" s="695"/>
      <c r="CT559" s="695"/>
      <c r="CU559" s="695"/>
      <c r="CV559" s="695"/>
      <c r="CW559" s="695"/>
      <c r="CX559" s="695"/>
      <c r="CY559" s="695"/>
      <c r="CZ559" s="695"/>
      <c r="DA559" s="695"/>
      <c r="DB559" s="695"/>
      <c r="DC559" s="695"/>
      <c r="DD559" s="695"/>
      <c r="DE559" s="695"/>
      <c r="DF559" s="695"/>
      <c r="DG559" s="695"/>
      <c r="DH559" s="695"/>
      <c r="DI559" s="695"/>
      <c r="DJ559" s="695"/>
      <c r="DK559" s="695"/>
      <c r="DL559" s="695"/>
      <c r="DM559" s="695"/>
      <c r="DN559" s="695"/>
      <c r="DO559" s="695"/>
      <c r="DP559" s="695"/>
      <c r="DQ559" s="695"/>
      <c r="DR559" s="695"/>
      <c r="DS559" s="695"/>
      <c r="DT559" s="695"/>
      <c r="DU559" s="695"/>
      <c r="DV559" s="695"/>
      <c r="DW559" s="695"/>
      <c r="DX559" s="695"/>
      <c r="DY559" s="695"/>
      <c r="DZ559" s="695"/>
      <c r="EA559" s="695"/>
      <c r="EB559" s="695"/>
      <c r="EC559" s="695"/>
      <c r="ED559" s="695"/>
      <c r="EE559" s="695"/>
      <c r="EF559" s="695"/>
      <c r="EG559" s="695"/>
      <c r="EH559" s="695"/>
      <c r="EI559" s="695"/>
      <c r="EJ559" s="695"/>
      <c r="EK559" s="695"/>
      <c r="EL559" s="695"/>
      <c r="EM559" s="695"/>
      <c r="EN559" s="695"/>
      <c r="EO559" s="695"/>
      <c r="EP559" s="695"/>
      <c r="EQ559" s="695"/>
      <c r="ER559" s="695"/>
      <c r="ES559" s="695"/>
      <c r="ET559" s="695"/>
      <c r="EU559" s="695"/>
      <c r="EV559" s="695"/>
      <c r="EW559" s="695"/>
      <c r="EX559" s="695"/>
      <c r="EY559" s="695"/>
      <c r="EZ559" s="695"/>
      <c r="FA559" s="695"/>
      <c r="FB559" s="695"/>
      <c r="FC559" s="695"/>
      <c r="FD559" s="695"/>
      <c r="FE559" s="695"/>
      <c r="FF559" s="695"/>
      <c r="FG559" s="695"/>
      <c r="FH559" s="695"/>
      <c r="FI559" s="695"/>
      <c r="FJ559" s="695"/>
      <c r="FK559" s="695"/>
      <c r="FL559" s="695"/>
      <c r="FM559" s="695"/>
      <c r="FN559" s="695"/>
      <c r="FO559" s="695"/>
      <c r="FP559" s="695"/>
      <c r="FQ559" s="695"/>
      <c r="FR559" s="695"/>
      <c r="FS559" s="695"/>
      <c r="FT559" s="695"/>
      <c r="FU559" s="695"/>
      <c r="FV559" s="695"/>
      <c r="FW559" s="695"/>
      <c r="FX559" s="695"/>
      <c r="FY559" s="695"/>
      <c r="FZ559" s="695"/>
      <c r="GA559" s="695"/>
      <c r="GB559" s="695"/>
      <c r="GC559" s="695"/>
      <c r="GD559" s="695"/>
      <c r="GE559" s="695"/>
      <c r="GF559" s="695"/>
      <c r="GG559" s="695"/>
      <c r="GH559" s="695"/>
      <c r="GI559" s="695"/>
      <c r="GJ559" s="695"/>
      <c r="GK559" s="695"/>
      <c r="GL559" s="695"/>
      <c r="GM559" s="695"/>
      <c r="GN559" s="695"/>
    </row>
    <row r="560" spans="1:196" s="35" customFormat="1" ht="14.4">
      <c r="A560" s="695"/>
      <c r="B560" s="695"/>
      <c r="C560" s="693"/>
      <c r="D560" s="693"/>
      <c r="E560" s="693"/>
      <c r="F560" s="699"/>
      <c r="G560" s="695"/>
      <c r="H560" s="695"/>
      <c r="I560" s="695"/>
      <c r="J560" s="695"/>
      <c r="S560" s="695"/>
      <c r="T560" s="695"/>
      <c r="U560" s="695"/>
      <c r="V560" s="695"/>
      <c r="W560" s="695"/>
      <c r="X560" s="695"/>
      <c r="Y560" s="695"/>
      <c r="Z560" s="695"/>
      <c r="AA560" s="695"/>
      <c r="AB560" s="695"/>
      <c r="AC560" s="695"/>
      <c r="AD560" s="695"/>
      <c r="AE560" s="695"/>
      <c r="AF560" s="695"/>
      <c r="AG560" s="695"/>
      <c r="AH560" s="695"/>
      <c r="AI560" s="695"/>
      <c r="AJ560" s="695"/>
      <c r="AK560" s="695"/>
      <c r="AL560" s="695"/>
      <c r="AM560" s="695"/>
      <c r="AN560" s="695"/>
      <c r="AO560" s="695"/>
      <c r="AP560" s="695"/>
      <c r="AQ560" s="695"/>
      <c r="AR560" s="695"/>
      <c r="AS560" s="695"/>
      <c r="AT560" s="695"/>
      <c r="AU560" s="695"/>
      <c r="AV560" s="695"/>
      <c r="AW560" s="695"/>
      <c r="AX560" s="695"/>
      <c r="AY560" s="695"/>
      <c r="AZ560" s="695"/>
      <c r="BA560" s="695"/>
      <c r="BB560" s="695"/>
      <c r="BC560" s="695"/>
      <c r="BD560" s="695"/>
      <c r="BE560" s="695"/>
      <c r="BF560" s="695"/>
      <c r="BG560" s="695"/>
      <c r="BH560" s="695"/>
      <c r="BI560" s="695"/>
      <c r="BJ560" s="695"/>
      <c r="BK560" s="695"/>
      <c r="BL560" s="695"/>
      <c r="BM560" s="695"/>
      <c r="BN560" s="695"/>
      <c r="BO560" s="695"/>
      <c r="BP560" s="695"/>
      <c r="BQ560" s="695"/>
      <c r="BR560" s="695"/>
      <c r="BS560" s="695"/>
      <c r="BT560" s="695"/>
      <c r="BU560" s="695"/>
      <c r="BV560" s="695"/>
      <c r="BW560" s="695"/>
      <c r="BX560" s="695"/>
      <c r="BY560" s="695"/>
      <c r="BZ560" s="695"/>
      <c r="CA560" s="695"/>
      <c r="CB560" s="695"/>
      <c r="CC560" s="695"/>
      <c r="CD560" s="695"/>
      <c r="CE560" s="695"/>
      <c r="CF560" s="695"/>
      <c r="CG560" s="695"/>
      <c r="CH560" s="695"/>
      <c r="CI560" s="695"/>
      <c r="CJ560" s="695"/>
      <c r="CK560" s="695"/>
      <c r="CL560" s="695"/>
      <c r="CM560" s="695"/>
      <c r="CN560" s="695"/>
      <c r="CO560" s="695"/>
      <c r="CP560" s="695"/>
      <c r="CQ560" s="695"/>
      <c r="CR560" s="695"/>
      <c r="CS560" s="695"/>
      <c r="CT560" s="695"/>
      <c r="CU560" s="695"/>
      <c r="CV560" s="695"/>
      <c r="CW560" s="695"/>
      <c r="CX560" s="695"/>
      <c r="CY560" s="695"/>
      <c r="CZ560" s="695"/>
      <c r="DA560" s="695"/>
      <c r="DB560" s="695"/>
      <c r="DC560" s="695"/>
      <c r="DD560" s="695"/>
      <c r="DE560" s="695"/>
      <c r="DF560" s="695"/>
      <c r="DG560" s="695"/>
      <c r="DH560" s="695"/>
      <c r="DI560" s="695"/>
      <c r="DJ560" s="695"/>
      <c r="DK560" s="695"/>
      <c r="DL560" s="695"/>
      <c r="DM560" s="695"/>
      <c r="DN560" s="695"/>
      <c r="DO560" s="695"/>
      <c r="DP560" s="695"/>
      <c r="DQ560" s="695"/>
      <c r="DR560" s="695"/>
      <c r="DS560" s="695"/>
      <c r="DT560" s="695"/>
      <c r="DU560" s="695"/>
      <c r="DV560" s="695"/>
      <c r="DW560" s="695"/>
      <c r="DX560" s="695"/>
      <c r="DY560" s="695"/>
      <c r="DZ560" s="695"/>
      <c r="EA560" s="695"/>
      <c r="EB560" s="695"/>
      <c r="EC560" s="695"/>
      <c r="ED560" s="695"/>
      <c r="EE560" s="695"/>
      <c r="EF560" s="695"/>
      <c r="EG560" s="695"/>
      <c r="EH560" s="695"/>
      <c r="EI560" s="695"/>
      <c r="EJ560" s="695"/>
      <c r="EK560" s="695"/>
      <c r="EL560" s="695"/>
      <c r="EM560" s="695"/>
      <c r="EN560" s="695"/>
      <c r="EO560" s="695"/>
      <c r="EP560" s="695"/>
      <c r="EQ560" s="695"/>
      <c r="ER560" s="695"/>
      <c r="ES560" s="695"/>
      <c r="ET560" s="695"/>
      <c r="EU560" s="695"/>
      <c r="EV560" s="695"/>
      <c r="EW560" s="695"/>
      <c r="EX560" s="695"/>
      <c r="EY560" s="695"/>
      <c r="EZ560" s="695"/>
      <c r="FA560" s="695"/>
      <c r="FB560" s="695"/>
      <c r="FC560" s="695"/>
      <c r="FD560" s="695"/>
      <c r="FE560" s="695"/>
      <c r="FF560" s="695"/>
      <c r="FG560" s="695"/>
      <c r="FH560" s="695"/>
      <c r="FI560" s="695"/>
      <c r="FJ560" s="695"/>
      <c r="FK560" s="695"/>
      <c r="FL560" s="695"/>
      <c r="FM560" s="695"/>
      <c r="FN560" s="695"/>
      <c r="FO560" s="695"/>
      <c r="FP560" s="695"/>
      <c r="FQ560" s="695"/>
      <c r="FR560" s="695"/>
      <c r="FS560" s="695"/>
      <c r="FT560" s="695"/>
      <c r="FU560" s="695"/>
      <c r="FV560" s="695"/>
      <c r="FW560" s="695"/>
      <c r="FX560" s="695"/>
      <c r="FY560" s="695"/>
      <c r="FZ560" s="695"/>
      <c r="GA560" s="695"/>
      <c r="GB560" s="695"/>
      <c r="GC560" s="695"/>
      <c r="GD560" s="695"/>
      <c r="GE560" s="695"/>
      <c r="GF560" s="695"/>
      <c r="GG560" s="695"/>
      <c r="GH560" s="695"/>
      <c r="GI560" s="695"/>
      <c r="GJ560" s="695"/>
      <c r="GK560" s="695"/>
      <c r="GL560" s="695"/>
      <c r="GM560" s="695"/>
      <c r="GN560" s="695"/>
    </row>
    <row r="561" spans="1:196" s="35" customFormat="1" ht="14.4">
      <c r="A561" s="695"/>
      <c r="B561" s="695"/>
      <c r="C561" s="693"/>
      <c r="D561" s="693"/>
      <c r="E561" s="693"/>
      <c r="F561" s="699"/>
      <c r="G561" s="695"/>
      <c r="H561" s="695"/>
      <c r="I561" s="695"/>
      <c r="J561" s="695"/>
      <c r="S561" s="695"/>
      <c r="T561" s="695"/>
      <c r="U561" s="695"/>
      <c r="V561" s="695"/>
      <c r="W561" s="695"/>
      <c r="X561" s="695"/>
      <c r="Y561" s="695"/>
      <c r="Z561" s="695"/>
      <c r="AA561" s="695"/>
      <c r="AB561" s="695"/>
      <c r="AC561" s="695"/>
      <c r="AD561" s="695"/>
      <c r="AE561" s="695"/>
      <c r="AF561" s="695"/>
      <c r="AG561" s="695"/>
      <c r="AH561" s="695"/>
      <c r="AI561" s="695"/>
      <c r="AJ561" s="695"/>
      <c r="AK561" s="695"/>
      <c r="AL561" s="695"/>
      <c r="AM561" s="695"/>
      <c r="AN561" s="695"/>
      <c r="AO561" s="695"/>
      <c r="AP561" s="695"/>
      <c r="AQ561" s="695"/>
      <c r="AR561" s="695"/>
      <c r="AS561" s="695"/>
      <c r="AT561" s="695"/>
      <c r="AU561" s="695"/>
      <c r="AV561" s="695"/>
      <c r="AW561" s="695"/>
      <c r="AX561" s="695"/>
      <c r="AY561" s="695"/>
      <c r="AZ561" s="695"/>
      <c r="BA561" s="695"/>
      <c r="BB561" s="695"/>
      <c r="BC561" s="695"/>
      <c r="BD561" s="695"/>
      <c r="BE561" s="695"/>
      <c r="BF561" s="695"/>
      <c r="BG561" s="695"/>
      <c r="BH561" s="695"/>
      <c r="BI561" s="695"/>
      <c r="BJ561" s="695"/>
      <c r="BK561" s="695"/>
      <c r="BL561" s="695"/>
      <c r="BM561" s="695"/>
      <c r="BN561" s="695"/>
      <c r="BO561" s="695"/>
      <c r="BP561" s="695"/>
      <c r="BQ561" s="695"/>
      <c r="BR561" s="695"/>
      <c r="BS561" s="695"/>
      <c r="BT561" s="695"/>
      <c r="BU561" s="695"/>
      <c r="BV561" s="695"/>
      <c r="BW561" s="695"/>
      <c r="BX561" s="695"/>
      <c r="BY561" s="695"/>
      <c r="BZ561" s="695"/>
      <c r="CA561" s="695"/>
      <c r="CB561" s="695"/>
      <c r="CC561" s="695"/>
      <c r="CD561" s="695"/>
      <c r="CE561" s="695"/>
      <c r="CF561" s="695"/>
      <c r="CG561" s="695"/>
      <c r="CH561" s="695"/>
      <c r="CI561" s="695"/>
      <c r="CJ561" s="695"/>
      <c r="CK561" s="695"/>
      <c r="CL561" s="695"/>
      <c r="CM561" s="695"/>
      <c r="CN561" s="695"/>
      <c r="CO561" s="695"/>
      <c r="CP561" s="695"/>
      <c r="CQ561" s="695"/>
      <c r="CR561" s="695"/>
      <c r="CS561" s="695"/>
      <c r="CT561" s="695"/>
      <c r="CU561" s="695"/>
      <c r="CV561" s="695"/>
      <c r="CW561" s="695"/>
      <c r="CX561" s="695"/>
      <c r="CY561" s="695"/>
      <c r="CZ561" s="695"/>
      <c r="DA561" s="695"/>
      <c r="DB561" s="695"/>
      <c r="DC561" s="695"/>
      <c r="DD561" s="695"/>
      <c r="DE561" s="695"/>
      <c r="DF561" s="695"/>
      <c r="DG561" s="695"/>
      <c r="DH561" s="695"/>
      <c r="DI561" s="695"/>
      <c r="DJ561" s="695"/>
      <c r="DK561" s="695"/>
      <c r="DL561" s="695"/>
      <c r="DM561" s="695"/>
      <c r="DN561" s="695"/>
      <c r="DO561" s="695"/>
      <c r="DP561" s="695"/>
      <c r="DQ561" s="695"/>
      <c r="DR561" s="695"/>
      <c r="DS561" s="695"/>
      <c r="DT561" s="695"/>
      <c r="DU561" s="695"/>
      <c r="DV561" s="695"/>
      <c r="DW561" s="695"/>
      <c r="DX561" s="695"/>
      <c r="DY561" s="695"/>
      <c r="DZ561" s="695"/>
      <c r="EA561" s="695"/>
      <c r="EB561" s="695"/>
      <c r="EC561" s="695"/>
      <c r="ED561" s="695"/>
      <c r="EE561" s="695"/>
      <c r="EF561" s="695"/>
      <c r="EG561" s="695"/>
      <c r="EH561" s="695"/>
      <c r="EI561" s="695"/>
      <c r="EJ561" s="695"/>
      <c r="EK561" s="695"/>
      <c r="EL561" s="695"/>
      <c r="EM561" s="695"/>
      <c r="EN561" s="695"/>
      <c r="EO561" s="695"/>
      <c r="EP561" s="695"/>
      <c r="EQ561" s="695"/>
      <c r="ER561" s="695"/>
      <c r="ES561" s="695"/>
      <c r="ET561" s="695"/>
      <c r="EU561" s="695"/>
      <c r="EV561" s="695"/>
      <c r="EW561" s="695"/>
      <c r="EX561" s="695"/>
      <c r="EY561" s="695"/>
      <c r="EZ561" s="695"/>
      <c r="FA561" s="695"/>
      <c r="FB561" s="695"/>
      <c r="FC561" s="695"/>
      <c r="FD561" s="695"/>
      <c r="FE561" s="695"/>
      <c r="FF561" s="695"/>
      <c r="FG561" s="695"/>
      <c r="FH561" s="695"/>
      <c r="FI561" s="695"/>
      <c r="FJ561" s="695"/>
      <c r="FK561" s="695"/>
      <c r="FL561" s="695"/>
      <c r="FM561" s="695"/>
      <c r="FN561" s="695"/>
      <c r="FO561" s="695"/>
      <c r="FP561" s="695"/>
      <c r="FQ561" s="695"/>
      <c r="FR561" s="695"/>
      <c r="FS561" s="695"/>
      <c r="FT561" s="695"/>
      <c r="FU561" s="695"/>
      <c r="FV561" s="695"/>
      <c r="FW561" s="695"/>
      <c r="FX561" s="695"/>
      <c r="FY561" s="695"/>
      <c r="FZ561" s="695"/>
      <c r="GA561" s="695"/>
      <c r="GB561" s="695"/>
      <c r="GC561" s="695"/>
      <c r="GD561" s="695"/>
      <c r="GE561" s="695"/>
      <c r="GF561" s="695"/>
      <c r="GG561" s="695"/>
      <c r="GH561" s="695"/>
      <c r="GI561" s="695"/>
      <c r="GJ561" s="695"/>
      <c r="GK561" s="695"/>
      <c r="GL561" s="695"/>
      <c r="GM561" s="695"/>
      <c r="GN561" s="695"/>
    </row>
    <row r="562" spans="1:196" s="35" customFormat="1" ht="14.4">
      <c r="A562" s="695"/>
      <c r="B562" s="695"/>
      <c r="C562" s="693"/>
      <c r="D562" s="693"/>
      <c r="E562" s="693"/>
      <c r="F562" s="699"/>
      <c r="G562" s="695"/>
      <c r="H562" s="695"/>
      <c r="I562" s="695"/>
      <c r="J562" s="695"/>
      <c r="S562" s="695"/>
      <c r="T562" s="695"/>
      <c r="U562" s="695"/>
      <c r="V562" s="695"/>
      <c r="W562" s="695"/>
      <c r="X562" s="695"/>
      <c r="Y562" s="695"/>
      <c r="Z562" s="695"/>
      <c r="AA562" s="695"/>
      <c r="AB562" s="695"/>
      <c r="AC562" s="695"/>
      <c r="AD562" s="695"/>
      <c r="AE562" s="695"/>
      <c r="AF562" s="695"/>
      <c r="AG562" s="695"/>
      <c r="AH562" s="695"/>
      <c r="AI562" s="695"/>
      <c r="AJ562" s="695"/>
      <c r="AK562" s="695"/>
      <c r="AL562" s="695"/>
      <c r="AM562" s="695"/>
      <c r="AN562" s="695"/>
      <c r="AO562" s="695"/>
      <c r="AP562" s="695"/>
      <c r="AQ562" s="695"/>
      <c r="AR562" s="695"/>
      <c r="AS562" s="695"/>
      <c r="AT562" s="695"/>
      <c r="AU562" s="695"/>
      <c r="AV562" s="695"/>
      <c r="AW562" s="695"/>
      <c r="AX562" s="695"/>
      <c r="AY562" s="695"/>
      <c r="AZ562" s="695"/>
      <c r="BA562" s="695"/>
      <c r="BB562" s="695"/>
      <c r="BC562" s="695"/>
      <c r="BD562" s="695"/>
      <c r="BE562" s="695"/>
      <c r="BF562" s="695"/>
      <c r="BG562" s="695"/>
      <c r="BH562" s="695"/>
      <c r="BI562" s="695"/>
      <c r="BJ562" s="695"/>
      <c r="BK562" s="695"/>
      <c r="BL562" s="695"/>
      <c r="BM562" s="695"/>
      <c r="BN562" s="695"/>
      <c r="BO562" s="695"/>
      <c r="BP562" s="695"/>
      <c r="BQ562" s="695"/>
      <c r="BR562" s="695"/>
      <c r="BS562" s="695"/>
      <c r="BT562" s="695"/>
      <c r="BU562" s="695"/>
      <c r="BV562" s="695"/>
      <c r="BW562" s="695"/>
      <c r="BX562" s="695"/>
      <c r="BY562" s="695"/>
      <c r="BZ562" s="695"/>
      <c r="CA562" s="695"/>
      <c r="CB562" s="695"/>
      <c r="CC562" s="695"/>
      <c r="CD562" s="695"/>
      <c r="CE562" s="695"/>
      <c r="CF562" s="695"/>
      <c r="CG562" s="695"/>
      <c r="CH562" s="695"/>
      <c r="CI562" s="695"/>
      <c r="CJ562" s="695"/>
      <c r="CK562" s="695"/>
      <c r="CL562" s="695"/>
      <c r="CM562" s="695"/>
      <c r="CN562" s="695"/>
      <c r="CO562" s="695"/>
      <c r="CP562" s="695"/>
      <c r="CQ562" s="695"/>
      <c r="CR562" s="695"/>
      <c r="CS562" s="695"/>
      <c r="CT562" s="695"/>
      <c r="CU562" s="695"/>
      <c r="CV562" s="695"/>
      <c r="CW562" s="695"/>
      <c r="CX562" s="695"/>
      <c r="CY562" s="695"/>
      <c r="CZ562" s="695"/>
      <c r="DA562" s="695"/>
      <c r="DB562" s="695"/>
      <c r="DC562" s="695"/>
      <c r="DD562" s="695"/>
      <c r="DE562" s="695"/>
      <c r="DF562" s="695"/>
      <c r="DG562" s="695"/>
      <c r="DH562" s="695"/>
      <c r="DI562" s="695"/>
      <c r="DJ562" s="695"/>
      <c r="DK562" s="695"/>
      <c r="DL562" s="695"/>
      <c r="DM562" s="695"/>
      <c r="DN562" s="695"/>
      <c r="DO562" s="695"/>
      <c r="DP562" s="695"/>
      <c r="DQ562" s="695"/>
      <c r="DR562" s="695"/>
      <c r="DS562" s="695"/>
      <c r="DT562" s="695"/>
      <c r="DU562" s="695"/>
      <c r="DV562" s="695"/>
      <c r="DW562" s="695"/>
      <c r="DX562" s="695"/>
      <c r="DY562" s="695"/>
      <c r="DZ562" s="695"/>
      <c r="EA562" s="695"/>
      <c r="EB562" s="695"/>
      <c r="EC562" s="695"/>
      <c r="ED562" s="695"/>
      <c r="EE562" s="695"/>
      <c r="EF562" s="695"/>
      <c r="EG562" s="695"/>
      <c r="EH562" s="695"/>
      <c r="EI562" s="695"/>
      <c r="EJ562" s="695"/>
      <c r="EK562" s="695"/>
      <c r="EL562" s="695"/>
      <c r="EM562" s="695"/>
      <c r="EN562" s="695"/>
      <c r="EO562" s="695"/>
      <c r="EP562" s="695"/>
      <c r="EQ562" s="695"/>
      <c r="ER562" s="695"/>
      <c r="ES562" s="695"/>
      <c r="ET562" s="695"/>
      <c r="EU562" s="695"/>
      <c r="EV562" s="695"/>
      <c r="EW562" s="695"/>
      <c r="EX562" s="695"/>
      <c r="EY562" s="695"/>
      <c r="EZ562" s="695"/>
      <c r="FA562" s="695"/>
      <c r="FB562" s="695"/>
      <c r="FC562" s="695"/>
      <c r="FD562" s="695"/>
      <c r="FE562" s="695"/>
      <c r="FF562" s="695"/>
      <c r="FG562" s="695"/>
      <c r="FH562" s="695"/>
      <c r="FI562" s="695"/>
      <c r="FJ562" s="695"/>
      <c r="FK562" s="695"/>
      <c r="FL562" s="695"/>
      <c r="FM562" s="695"/>
      <c r="FN562" s="695"/>
      <c r="FO562" s="695"/>
      <c r="FP562" s="695"/>
      <c r="FQ562" s="695"/>
      <c r="FR562" s="695"/>
      <c r="FS562" s="695"/>
      <c r="FT562" s="695"/>
      <c r="FU562" s="695"/>
      <c r="FV562" s="695"/>
      <c r="FW562" s="695"/>
      <c r="FX562" s="695"/>
      <c r="FY562" s="695"/>
      <c r="FZ562" s="695"/>
      <c r="GA562" s="695"/>
      <c r="GB562" s="695"/>
      <c r="GC562" s="695"/>
      <c r="GD562" s="695"/>
      <c r="GE562" s="695"/>
      <c r="GF562" s="695"/>
      <c r="GG562" s="695"/>
      <c r="GH562" s="695"/>
      <c r="GI562" s="695"/>
      <c r="GJ562" s="695"/>
      <c r="GK562" s="695"/>
      <c r="GL562" s="695"/>
      <c r="GM562" s="695"/>
      <c r="GN562" s="695"/>
    </row>
    <row r="563" spans="1:196" s="35" customFormat="1" ht="14.4">
      <c r="A563" s="695"/>
      <c r="B563" s="695"/>
      <c r="C563" s="693"/>
      <c r="D563" s="693"/>
      <c r="E563" s="693"/>
      <c r="F563" s="699"/>
      <c r="G563" s="695"/>
      <c r="H563" s="695"/>
      <c r="I563" s="695"/>
      <c r="J563" s="695"/>
      <c r="S563" s="695"/>
      <c r="T563" s="695"/>
      <c r="U563" s="695"/>
      <c r="V563" s="695"/>
      <c r="W563" s="695"/>
      <c r="X563" s="695"/>
      <c r="Y563" s="695"/>
      <c r="Z563" s="695"/>
      <c r="AA563" s="695"/>
      <c r="AB563" s="695"/>
      <c r="AC563" s="695"/>
      <c r="AD563" s="695"/>
      <c r="AE563" s="695"/>
      <c r="AF563" s="695"/>
      <c r="AG563" s="695"/>
      <c r="AH563" s="695"/>
      <c r="AI563" s="695"/>
      <c r="AJ563" s="695"/>
      <c r="AK563" s="695"/>
      <c r="AL563" s="695"/>
      <c r="AM563" s="695"/>
      <c r="AN563" s="695"/>
      <c r="AO563" s="695"/>
      <c r="AP563" s="695"/>
      <c r="AQ563" s="695"/>
      <c r="AR563" s="695"/>
      <c r="AS563" s="695"/>
      <c r="AT563" s="695"/>
      <c r="AU563" s="695"/>
      <c r="AV563" s="695"/>
      <c r="AW563" s="695"/>
      <c r="AX563" s="695"/>
      <c r="AY563" s="695"/>
      <c r="AZ563" s="695"/>
      <c r="BA563" s="695"/>
      <c r="BB563" s="695"/>
      <c r="BC563" s="695"/>
      <c r="BD563" s="695"/>
      <c r="BE563" s="695"/>
      <c r="BF563" s="695"/>
      <c r="BG563" s="695"/>
      <c r="BH563" s="695"/>
      <c r="BI563" s="695"/>
      <c r="BJ563" s="695"/>
      <c r="BK563" s="695"/>
      <c r="BL563" s="695"/>
      <c r="BM563" s="695"/>
      <c r="BN563" s="695"/>
      <c r="BO563" s="695"/>
      <c r="BP563" s="695"/>
      <c r="BQ563" s="695"/>
      <c r="BR563" s="695"/>
      <c r="BS563" s="695"/>
      <c r="BT563" s="695"/>
      <c r="BU563" s="695"/>
      <c r="BV563" s="695"/>
      <c r="BW563" s="695"/>
      <c r="BX563" s="695"/>
      <c r="BY563" s="695"/>
      <c r="BZ563" s="695"/>
      <c r="CA563" s="695"/>
      <c r="CB563" s="695"/>
      <c r="CC563" s="695"/>
      <c r="CD563" s="695"/>
      <c r="CE563" s="695"/>
      <c r="CF563" s="695"/>
      <c r="CG563" s="695"/>
      <c r="CH563" s="695"/>
      <c r="CI563" s="695"/>
      <c r="CJ563" s="695"/>
      <c r="CK563" s="695"/>
      <c r="CL563" s="695"/>
      <c r="CM563" s="695"/>
      <c r="CN563" s="695"/>
      <c r="CO563" s="695"/>
      <c r="CP563" s="695"/>
      <c r="CQ563" s="695"/>
      <c r="CR563" s="695"/>
      <c r="CS563" s="695"/>
      <c r="CT563" s="695"/>
      <c r="CU563" s="695"/>
      <c r="CV563" s="695"/>
      <c r="CW563" s="695"/>
      <c r="CX563" s="695"/>
      <c r="CY563" s="695"/>
      <c r="CZ563" s="695"/>
      <c r="DA563" s="695"/>
      <c r="DB563" s="695"/>
      <c r="DC563" s="695"/>
      <c r="DD563" s="695"/>
      <c r="DE563" s="695"/>
      <c r="DF563" s="695"/>
      <c r="DG563" s="695"/>
      <c r="DH563" s="695"/>
      <c r="DI563" s="695"/>
      <c r="DJ563" s="695"/>
      <c r="DK563" s="695"/>
      <c r="DL563" s="695"/>
      <c r="DM563" s="695"/>
      <c r="DN563" s="695"/>
      <c r="DO563" s="695"/>
      <c r="DP563" s="695"/>
      <c r="DQ563" s="695"/>
      <c r="DR563" s="695"/>
      <c r="DS563" s="695"/>
      <c r="DT563" s="695"/>
      <c r="DU563" s="695"/>
      <c r="DV563" s="695"/>
      <c r="DW563" s="695"/>
      <c r="DX563" s="695"/>
      <c r="DY563" s="695"/>
      <c r="DZ563" s="695"/>
      <c r="EA563" s="695"/>
      <c r="EB563" s="695"/>
      <c r="EC563" s="695"/>
      <c r="ED563" s="695"/>
      <c r="EE563" s="695"/>
      <c r="EF563" s="695"/>
      <c r="EG563" s="695"/>
      <c r="EH563" s="695"/>
      <c r="EI563" s="695"/>
      <c r="EJ563" s="695"/>
      <c r="EK563" s="695"/>
      <c r="EL563" s="695"/>
      <c r="EM563" s="695"/>
      <c r="EN563" s="695"/>
      <c r="EO563" s="695"/>
      <c r="EP563" s="695"/>
      <c r="EQ563" s="695"/>
      <c r="ER563" s="695"/>
      <c r="ES563" s="695"/>
      <c r="ET563" s="695"/>
      <c r="EU563" s="695"/>
      <c r="EV563" s="695"/>
      <c r="EW563" s="695"/>
      <c r="EX563" s="695"/>
      <c r="EY563" s="695"/>
      <c r="EZ563" s="695"/>
      <c r="FA563" s="695"/>
      <c r="FB563" s="695"/>
      <c r="FC563" s="695"/>
      <c r="FD563" s="695"/>
      <c r="FE563" s="695"/>
      <c r="FF563" s="695"/>
      <c r="FG563" s="695"/>
      <c r="FH563" s="695"/>
      <c r="FI563" s="695"/>
      <c r="FJ563" s="695"/>
      <c r="FK563" s="695"/>
      <c r="FL563" s="695"/>
      <c r="FM563" s="695"/>
      <c r="FN563" s="695"/>
      <c r="FO563" s="695"/>
      <c r="FP563" s="695"/>
      <c r="FQ563" s="695"/>
      <c r="FR563" s="695"/>
      <c r="FS563" s="695"/>
      <c r="FT563" s="695"/>
      <c r="FU563" s="695"/>
      <c r="FV563" s="695"/>
      <c r="FW563" s="695"/>
      <c r="FX563" s="695"/>
      <c r="FY563" s="695"/>
      <c r="FZ563" s="695"/>
      <c r="GA563" s="695"/>
      <c r="GB563" s="695"/>
      <c r="GC563" s="695"/>
      <c r="GD563" s="695"/>
      <c r="GE563" s="695"/>
      <c r="GF563" s="695"/>
      <c r="GG563" s="695"/>
      <c r="GH563" s="695"/>
      <c r="GI563" s="695"/>
      <c r="GJ563" s="695"/>
      <c r="GK563" s="695"/>
      <c r="GL563" s="695"/>
      <c r="GM563" s="695"/>
      <c r="GN563" s="695"/>
    </row>
    <row r="564" spans="1:196" s="35" customFormat="1" ht="14.4">
      <c r="A564" s="695"/>
      <c r="B564" s="695"/>
      <c r="C564" s="693"/>
      <c r="D564" s="693"/>
      <c r="E564" s="693"/>
      <c r="F564" s="699"/>
      <c r="G564" s="695"/>
      <c r="H564" s="695"/>
      <c r="I564" s="695"/>
      <c r="J564" s="695"/>
      <c r="S564" s="695"/>
      <c r="T564" s="695"/>
      <c r="U564" s="695"/>
      <c r="V564" s="695"/>
      <c r="W564" s="695"/>
      <c r="X564" s="695"/>
      <c r="Y564" s="695"/>
      <c r="Z564" s="695"/>
      <c r="AA564" s="695"/>
      <c r="AB564" s="695"/>
      <c r="AC564" s="695"/>
      <c r="AD564" s="695"/>
      <c r="AE564" s="695"/>
      <c r="AF564" s="695"/>
      <c r="AG564" s="695"/>
      <c r="AH564" s="695"/>
      <c r="AI564" s="695"/>
      <c r="AJ564" s="695"/>
      <c r="AK564" s="695"/>
      <c r="AL564" s="695"/>
      <c r="AM564" s="695"/>
      <c r="AN564" s="695"/>
      <c r="AO564" s="695"/>
      <c r="AP564" s="695"/>
      <c r="AQ564" s="695"/>
      <c r="AR564" s="695"/>
      <c r="AS564" s="695"/>
      <c r="AT564" s="695"/>
      <c r="AU564" s="695"/>
      <c r="AV564" s="695"/>
      <c r="AW564" s="695"/>
      <c r="AX564" s="695"/>
      <c r="AY564" s="695"/>
      <c r="AZ564" s="695"/>
      <c r="BA564" s="695"/>
      <c r="BB564" s="695"/>
      <c r="BC564" s="695"/>
      <c r="BD564" s="695"/>
      <c r="BE564" s="695"/>
      <c r="BF564" s="695"/>
      <c r="BG564" s="695"/>
      <c r="BH564" s="695"/>
      <c r="BI564" s="695"/>
      <c r="BJ564" s="695"/>
      <c r="BK564" s="695"/>
      <c r="BL564" s="695"/>
      <c r="BM564" s="695"/>
      <c r="BN564" s="695"/>
      <c r="BO564" s="695"/>
      <c r="BP564" s="695"/>
      <c r="BQ564" s="695"/>
      <c r="BR564" s="695"/>
      <c r="BS564" s="695"/>
      <c r="BT564" s="695"/>
      <c r="BU564" s="695"/>
      <c r="BV564" s="695"/>
      <c r="BW564" s="695"/>
      <c r="BX564" s="695"/>
      <c r="BY564" s="695"/>
      <c r="BZ564" s="695"/>
      <c r="CA564" s="695"/>
      <c r="CB564" s="695"/>
      <c r="CC564" s="695"/>
      <c r="CD564" s="695"/>
      <c r="CE564" s="695"/>
      <c r="CF564" s="695"/>
      <c r="CG564" s="695"/>
      <c r="CH564" s="695"/>
      <c r="CI564" s="695"/>
      <c r="CJ564" s="695"/>
      <c r="CK564" s="695"/>
      <c r="CL564" s="695"/>
      <c r="CM564" s="695"/>
      <c r="CN564" s="695"/>
      <c r="CO564" s="695"/>
      <c r="CP564" s="695"/>
      <c r="CQ564" s="695"/>
      <c r="CR564" s="695"/>
      <c r="CS564" s="695"/>
      <c r="CT564" s="695"/>
      <c r="CU564" s="695"/>
      <c r="CV564" s="695"/>
      <c r="CW564" s="695"/>
      <c r="CX564" s="695"/>
      <c r="CY564" s="695"/>
      <c r="CZ564" s="695"/>
      <c r="DA564" s="695"/>
      <c r="DB564" s="695"/>
      <c r="DC564" s="695"/>
      <c r="DD564" s="695"/>
      <c r="DE564" s="695"/>
      <c r="DF564" s="695"/>
      <c r="DG564" s="695"/>
      <c r="DH564" s="695"/>
      <c r="DI564" s="695"/>
      <c r="DJ564" s="695"/>
      <c r="DK564" s="695"/>
      <c r="DL564" s="695"/>
      <c r="DM564" s="695"/>
      <c r="DN564" s="695"/>
      <c r="DO564" s="695"/>
      <c r="DP564" s="695"/>
      <c r="DQ564" s="695"/>
      <c r="DR564" s="695"/>
      <c r="DS564" s="695"/>
      <c r="DT564" s="695"/>
      <c r="DU564" s="695"/>
      <c r="DV564" s="695"/>
      <c r="DW564" s="695"/>
      <c r="DX564" s="695"/>
      <c r="DY564" s="695"/>
      <c r="DZ564" s="695"/>
      <c r="EA564" s="695"/>
      <c r="EB564" s="695"/>
      <c r="EC564" s="695"/>
      <c r="ED564" s="695"/>
      <c r="EE564" s="695"/>
      <c r="EF564" s="695"/>
      <c r="EG564" s="695"/>
      <c r="EH564" s="695"/>
      <c r="EI564" s="695"/>
      <c r="EJ564" s="695"/>
      <c r="EK564" s="695"/>
      <c r="EL564" s="695"/>
      <c r="EM564" s="695"/>
      <c r="EN564" s="695"/>
      <c r="EO564" s="695"/>
      <c r="EP564" s="695"/>
      <c r="EQ564" s="695"/>
      <c r="ER564" s="695"/>
      <c r="ES564" s="695"/>
      <c r="ET564" s="695"/>
      <c r="EU564" s="695"/>
      <c r="EV564" s="695"/>
      <c r="EW564" s="695"/>
      <c r="EX564" s="695"/>
      <c r="EY564" s="695"/>
      <c r="EZ564" s="695"/>
      <c r="FA564" s="695"/>
      <c r="FB564" s="695"/>
      <c r="FC564" s="695"/>
      <c r="FD564" s="695"/>
      <c r="FE564" s="695"/>
      <c r="FF564" s="695"/>
      <c r="FG564" s="695"/>
      <c r="FH564" s="695"/>
      <c r="FI564" s="695"/>
      <c r="FJ564" s="695"/>
      <c r="FK564" s="695"/>
      <c r="FL564" s="695"/>
      <c r="FM564" s="695"/>
      <c r="FN564" s="695"/>
      <c r="FO564" s="695"/>
      <c r="FP564" s="695"/>
      <c r="FQ564" s="695"/>
      <c r="FR564" s="695"/>
      <c r="FS564" s="695"/>
      <c r="FT564" s="695"/>
      <c r="FU564" s="695"/>
      <c r="FV564" s="695"/>
      <c r="FW564" s="695"/>
      <c r="FX564" s="695"/>
      <c r="FY564" s="695"/>
      <c r="FZ564" s="695"/>
      <c r="GA564" s="695"/>
      <c r="GB564" s="695"/>
      <c r="GC564" s="695"/>
      <c r="GD564" s="695"/>
      <c r="GE564" s="695"/>
      <c r="GF564" s="695"/>
      <c r="GG564" s="695"/>
      <c r="GH564" s="695"/>
      <c r="GI564" s="695"/>
      <c r="GJ564" s="695"/>
      <c r="GK564" s="695"/>
      <c r="GL564" s="695"/>
      <c r="GM564" s="695"/>
      <c r="GN564" s="695"/>
    </row>
    <row r="565" spans="1:196" s="35" customFormat="1" ht="14.4">
      <c r="A565" s="695"/>
      <c r="B565" s="695"/>
      <c r="C565" s="693"/>
      <c r="D565" s="693"/>
      <c r="E565" s="693"/>
      <c r="F565" s="699"/>
      <c r="G565" s="695"/>
      <c r="H565" s="695"/>
      <c r="I565" s="695"/>
      <c r="J565" s="695"/>
      <c r="S565" s="695"/>
      <c r="T565" s="695"/>
      <c r="U565" s="695"/>
      <c r="V565" s="695"/>
      <c r="W565" s="695"/>
      <c r="X565" s="695"/>
      <c r="Y565" s="695"/>
      <c r="Z565" s="695"/>
      <c r="AA565" s="695"/>
      <c r="AB565" s="695"/>
      <c r="AC565" s="695"/>
      <c r="AD565" s="695"/>
      <c r="AE565" s="695"/>
      <c r="AF565" s="695"/>
      <c r="AG565" s="695"/>
      <c r="AH565" s="695"/>
      <c r="AI565" s="695"/>
      <c r="AJ565" s="695"/>
      <c r="AK565" s="695"/>
      <c r="AL565" s="695"/>
      <c r="AM565" s="695"/>
      <c r="AN565" s="695"/>
      <c r="AO565" s="695"/>
      <c r="AP565" s="695"/>
      <c r="AQ565" s="695"/>
      <c r="AR565" s="695"/>
      <c r="AS565" s="695"/>
      <c r="AT565" s="695"/>
      <c r="AU565" s="695"/>
      <c r="AV565" s="695"/>
      <c r="AW565" s="695"/>
      <c r="AX565" s="695"/>
      <c r="AY565" s="695"/>
      <c r="AZ565" s="695"/>
      <c r="BA565" s="695"/>
      <c r="BB565" s="695"/>
      <c r="BC565" s="695"/>
      <c r="BD565" s="695"/>
      <c r="BE565" s="695"/>
      <c r="BF565" s="695"/>
      <c r="BG565" s="695"/>
      <c r="BH565" s="695"/>
      <c r="BI565" s="695"/>
      <c r="BJ565" s="695"/>
      <c r="BK565" s="695"/>
      <c r="BL565" s="695"/>
      <c r="BM565" s="695"/>
      <c r="BN565" s="695"/>
      <c r="BO565" s="695"/>
      <c r="BP565" s="695"/>
      <c r="BQ565" s="695"/>
      <c r="BR565" s="695"/>
      <c r="BS565" s="695"/>
      <c r="BT565" s="695"/>
      <c r="BU565" s="695"/>
      <c r="BV565" s="695"/>
      <c r="BW565" s="695"/>
      <c r="BX565" s="695"/>
      <c r="BY565" s="695"/>
      <c r="BZ565" s="695"/>
      <c r="CA565" s="695"/>
      <c r="CB565" s="695"/>
      <c r="CC565" s="695"/>
      <c r="CD565" s="695"/>
      <c r="CE565" s="695"/>
      <c r="CF565" s="695"/>
      <c r="CG565" s="695"/>
      <c r="CH565" s="695"/>
      <c r="CI565" s="695"/>
      <c r="CJ565" s="695"/>
      <c r="CK565" s="695"/>
      <c r="CL565" s="695"/>
      <c r="CM565" s="695"/>
      <c r="CN565" s="695"/>
      <c r="CO565" s="695"/>
      <c r="CP565" s="695"/>
      <c r="CQ565" s="695"/>
      <c r="CR565" s="695"/>
      <c r="CS565" s="695"/>
      <c r="CT565" s="695"/>
      <c r="CU565" s="695"/>
      <c r="CV565" s="695"/>
      <c r="CW565" s="695"/>
      <c r="CX565" s="695"/>
      <c r="CY565" s="695"/>
      <c r="CZ565" s="695"/>
      <c r="DA565" s="695"/>
      <c r="DB565" s="695"/>
      <c r="DC565" s="695"/>
      <c r="DD565" s="695"/>
      <c r="DE565" s="695"/>
      <c r="DF565" s="695"/>
      <c r="DG565" s="695"/>
      <c r="DH565" s="695"/>
      <c r="DI565" s="695"/>
      <c r="DJ565" s="695"/>
      <c r="DK565" s="695"/>
      <c r="DL565" s="695"/>
      <c r="DM565" s="695"/>
      <c r="DN565" s="695"/>
      <c r="DO565" s="695"/>
      <c r="DP565" s="695"/>
      <c r="DQ565" s="695"/>
      <c r="DR565" s="695"/>
      <c r="DS565" s="695"/>
      <c r="DT565" s="695"/>
      <c r="DU565" s="695"/>
      <c r="DV565" s="695"/>
      <c r="DW565" s="695"/>
      <c r="DX565" s="695"/>
      <c r="DY565" s="695"/>
      <c r="DZ565" s="695"/>
      <c r="EA565" s="695"/>
      <c r="EB565" s="695"/>
      <c r="EC565" s="695"/>
      <c r="ED565" s="695"/>
      <c r="EE565" s="695"/>
      <c r="EF565" s="695"/>
      <c r="EG565" s="695"/>
      <c r="EH565" s="695"/>
      <c r="EI565" s="695"/>
      <c r="EJ565" s="695"/>
      <c r="EK565" s="695"/>
      <c r="EL565" s="695"/>
      <c r="EM565" s="695"/>
      <c r="EN565" s="695"/>
      <c r="EO565" s="695"/>
      <c r="EP565" s="695"/>
      <c r="EQ565" s="695"/>
      <c r="ER565" s="695"/>
      <c r="ES565" s="695"/>
      <c r="ET565" s="695"/>
      <c r="EU565" s="695"/>
      <c r="EV565" s="695"/>
      <c r="EW565" s="695"/>
      <c r="EX565" s="695"/>
      <c r="EY565" s="695"/>
      <c r="EZ565" s="695"/>
      <c r="FA565" s="695"/>
      <c r="FB565" s="695"/>
      <c r="FC565" s="695"/>
      <c r="FD565" s="695"/>
      <c r="FE565" s="695"/>
      <c r="FF565" s="695"/>
      <c r="FG565" s="695"/>
      <c r="FH565" s="695"/>
      <c r="FI565" s="695"/>
      <c r="FJ565" s="695"/>
      <c r="FK565" s="695"/>
      <c r="FL565" s="695"/>
      <c r="FM565" s="695"/>
      <c r="FN565" s="695"/>
      <c r="FO565" s="695"/>
      <c r="FP565" s="695"/>
      <c r="FQ565" s="695"/>
      <c r="FR565" s="695"/>
      <c r="FS565" s="695"/>
      <c r="FT565" s="695"/>
      <c r="FU565" s="695"/>
      <c r="FV565" s="695"/>
      <c r="FW565" s="695"/>
      <c r="FX565" s="695"/>
      <c r="FY565" s="695"/>
      <c r="FZ565" s="695"/>
      <c r="GA565" s="695"/>
      <c r="GB565" s="695"/>
      <c r="GC565" s="695"/>
      <c r="GD565" s="695"/>
      <c r="GE565" s="695"/>
      <c r="GF565" s="695"/>
      <c r="GG565" s="695"/>
      <c r="GH565" s="695"/>
      <c r="GI565" s="695"/>
      <c r="GJ565" s="695"/>
      <c r="GK565" s="695"/>
      <c r="GL565" s="695"/>
      <c r="GM565" s="695"/>
      <c r="GN565" s="695"/>
    </row>
    <row r="566" spans="1:196" s="35" customFormat="1" ht="14.4">
      <c r="A566" s="695"/>
      <c r="B566" s="695"/>
      <c r="C566" s="693"/>
      <c r="D566" s="693"/>
      <c r="E566" s="693"/>
      <c r="F566" s="699"/>
      <c r="G566" s="695"/>
      <c r="H566" s="695"/>
      <c r="I566" s="695"/>
      <c r="J566" s="695"/>
      <c r="S566" s="695"/>
      <c r="T566" s="695"/>
      <c r="U566" s="695"/>
      <c r="V566" s="695"/>
      <c r="W566" s="695"/>
      <c r="X566" s="695"/>
      <c r="Y566" s="695"/>
      <c r="Z566" s="695"/>
      <c r="AA566" s="695"/>
      <c r="AB566" s="695"/>
      <c r="AC566" s="695"/>
      <c r="AD566" s="695"/>
      <c r="AE566" s="695"/>
      <c r="AF566" s="695"/>
      <c r="AG566" s="695"/>
      <c r="AH566" s="695"/>
      <c r="AI566" s="695"/>
      <c r="AJ566" s="695"/>
      <c r="AK566" s="695"/>
      <c r="AL566" s="695"/>
      <c r="AM566" s="695"/>
      <c r="AN566" s="695"/>
      <c r="AO566" s="695"/>
      <c r="AP566" s="695"/>
      <c r="AQ566" s="695"/>
      <c r="AR566" s="695"/>
      <c r="AS566" s="695"/>
      <c r="AT566" s="695"/>
      <c r="AU566" s="695"/>
      <c r="AV566" s="695"/>
      <c r="AW566" s="695"/>
      <c r="AX566" s="695"/>
      <c r="AY566" s="695"/>
      <c r="AZ566" s="695"/>
      <c r="BA566" s="695"/>
      <c r="BB566" s="695"/>
      <c r="BC566" s="695"/>
      <c r="BD566" s="695"/>
      <c r="BE566" s="695"/>
      <c r="BF566" s="695"/>
      <c r="BG566" s="695"/>
      <c r="BH566" s="695"/>
      <c r="BI566" s="695"/>
      <c r="BJ566" s="695"/>
      <c r="BK566" s="695"/>
      <c r="BL566" s="695"/>
      <c r="BM566" s="695"/>
      <c r="BN566" s="695"/>
      <c r="BO566" s="695"/>
      <c r="BP566" s="695"/>
      <c r="BQ566" s="695"/>
      <c r="BR566" s="695"/>
      <c r="BS566" s="695"/>
      <c r="BT566" s="695"/>
      <c r="BU566" s="695"/>
      <c r="BV566" s="695"/>
      <c r="BW566" s="695"/>
      <c r="BX566" s="695"/>
      <c r="BY566" s="695"/>
      <c r="BZ566" s="695"/>
      <c r="CA566" s="695"/>
      <c r="CB566" s="695"/>
      <c r="CC566" s="695"/>
      <c r="CD566" s="695"/>
      <c r="CE566" s="695"/>
      <c r="CF566" s="695"/>
      <c r="CG566" s="695"/>
      <c r="CH566" s="695"/>
      <c r="CI566" s="695"/>
      <c r="CJ566" s="695"/>
      <c r="CK566" s="695"/>
      <c r="CL566" s="695"/>
      <c r="CM566" s="695"/>
      <c r="CN566" s="695"/>
      <c r="CO566" s="695"/>
      <c r="CP566" s="695"/>
      <c r="CQ566" s="695"/>
      <c r="CR566" s="695"/>
      <c r="CS566" s="695"/>
      <c r="CT566" s="695"/>
      <c r="CU566" s="695"/>
      <c r="CV566" s="695"/>
      <c r="CW566" s="695"/>
      <c r="CX566" s="695"/>
      <c r="CY566" s="695"/>
      <c r="CZ566" s="695"/>
      <c r="DA566" s="695"/>
      <c r="DB566" s="695"/>
      <c r="DC566" s="695"/>
      <c r="DD566" s="695"/>
      <c r="DE566" s="695"/>
      <c r="DF566" s="695"/>
      <c r="DG566" s="695"/>
      <c r="DH566" s="695"/>
      <c r="DI566" s="695"/>
      <c r="DJ566" s="695"/>
      <c r="DK566" s="695"/>
      <c r="DL566" s="695"/>
      <c r="DM566" s="695"/>
      <c r="DN566" s="695"/>
      <c r="DO566" s="695"/>
      <c r="DP566" s="695"/>
      <c r="DQ566" s="695"/>
      <c r="DR566" s="695"/>
      <c r="DS566" s="695"/>
      <c r="DT566" s="695"/>
      <c r="DU566" s="695"/>
      <c r="DV566" s="695"/>
      <c r="DW566" s="695"/>
      <c r="DX566" s="695"/>
      <c r="DY566" s="695"/>
      <c r="DZ566" s="695"/>
      <c r="EA566" s="695"/>
      <c r="EB566" s="695"/>
      <c r="EC566" s="695"/>
      <c r="ED566" s="695"/>
      <c r="EE566" s="695"/>
      <c r="EF566" s="695"/>
      <c r="EG566" s="695"/>
      <c r="EH566" s="695"/>
      <c r="EI566" s="695"/>
      <c r="EJ566" s="695"/>
      <c r="EK566" s="695"/>
      <c r="EL566" s="695"/>
      <c r="EM566" s="695"/>
      <c r="EN566" s="695"/>
      <c r="EO566" s="695"/>
      <c r="EP566" s="695"/>
      <c r="EQ566" s="695"/>
      <c r="ER566" s="695"/>
      <c r="ES566" s="695"/>
      <c r="ET566" s="695"/>
      <c r="EU566" s="695"/>
      <c r="EV566" s="695"/>
      <c r="EW566" s="695"/>
      <c r="EX566" s="695"/>
      <c r="EY566" s="695"/>
      <c r="EZ566" s="695"/>
      <c r="FA566" s="695"/>
      <c r="FB566" s="695"/>
      <c r="FC566" s="695"/>
      <c r="FD566" s="695"/>
      <c r="FE566" s="695"/>
      <c r="FF566" s="695"/>
      <c r="FG566" s="695"/>
      <c r="FH566" s="695"/>
      <c r="FI566" s="695"/>
      <c r="FJ566" s="695"/>
      <c r="FK566" s="695"/>
      <c r="FL566" s="695"/>
      <c r="FM566" s="695"/>
      <c r="FN566" s="695"/>
      <c r="FO566" s="695"/>
      <c r="FP566" s="695"/>
      <c r="FQ566" s="695"/>
      <c r="FR566" s="695"/>
      <c r="FS566" s="695"/>
      <c r="FT566" s="695"/>
      <c r="FU566" s="695"/>
      <c r="FV566" s="695"/>
      <c r="FW566" s="695"/>
      <c r="FX566" s="695"/>
      <c r="FY566" s="695"/>
      <c r="FZ566" s="695"/>
      <c r="GA566" s="695"/>
      <c r="GB566" s="695"/>
      <c r="GC566" s="695"/>
      <c r="GD566" s="695"/>
      <c r="GE566" s="695"/>
      <c r="GF566" s="695"/>
      <c r="GG566" s="695"/>
      <c r="GH566" s="695"/>
      <c r="GI566" s="695"/>
      <c r="GJ566" s="695"/>
      <c r="GK566" s="695"/>
      <c r="GL566" s="695"/>
      <c r="GM566" s="695"/>
      <c r="GN566" s="695"/>
    </row>
    <row r="567" spans="1:196" s="35" customFormat="1" ht="14.4">
      <c r="A567" s="695"/>
      <c r="B567" s="695"/>
      <c r="C567" s="693"/>
      <c r="D567" s="693"/>
      <c r="E567" s="693"/>
      <c r="F567" s="699"/>
      <c r="G567" s="695"/>
      <c r="H567" s="695"/>
      <c r="I567" s="695"/>
      <c r="J567" s="695"/>
      <c r="S567" s="695"/>
      <c r="T567" s="695"/>
      <c r="U567" s="695"/>
      <c r="V567" s="695"/>
      <c r="W567" s="695"/>
      <c r="X567" s="695"/>
      <c r="Y567" s="695"/>
      <c r="Z567" s="695"/>
      <c r="AA567" s="695"/>
      <c r="AB567" s="695"/>
      <c r="AC567" s="695"/>
      <c r="AD567" s="695"/>
      <c r="AE567" s="695"/>
      <c r="AF567" s="695"/>
      <c r="AG567" s="695"/>
      <c r="AH567" s="695"/>
      <c r="AI567" s="695"/>
      <c r="AJ567" s="695"/>
      <c r="AK567" s="695"/>
      <c r="AL567" s="695"/>
      <c r="AM567" s="695"/>
      <c r="AN567" s="695"/>
      <c r="AO567" s="695"/>
      <c r="AP567" s="695"/>
      <c r="AQ567" s="695"/>
      <c r="AR567" s="695"/>
      <c r="AS567" s="695"/>
      <c r="AT567" s="695"/>
      <c r="AU567" s="695"/>
      <c r="AV567" s="695"/>
      <c r="AW567" s="695"/>
      <c r="AX567" s="695"/>
      <c r="AY567" s="695"/>
      <c r="AZ567" s="695"/>
      <c r="BA567" s="695"/>
      <c r="BB567" s="695"/>
      <c r="BC567" s="695"/>
      <c r="BD567" s="695"/>
      <c r="BE567" s="695"/>
      <c r="BF567" s="695"/>
      <c r="BG567" s="695"/>
      <c r="BH567" s="695"/>
      <c r="BI567" s="695"/>
      <c r="BJ567" s="695"/>
      <c r="BK567" s="695"/>
      <c r="BL567" s="695"/>
      <c r="BM567" s="695"/>
      <c r="BN567" s="695"/>
      <c r="BO567" s="695"/>
      <c r="BP567" s="695"/>
      <c r="BQ567" s="695"/>
      <c r="BR567" s="695"/>
      <c r="BS567" s="695"/>
      <c r="BT567" s="695"/>
      <c r="BU567" s="695"/>
      <c r="BV567" s="695"/>
      <c r="BW567" s="695"/>
      <c r="BX567" s="695"/>
      <c r="BY567" s="695"/>
      <c r="BZ567" s="695"/>
      <c r="CA567" s="695"/>
      <c r="CB567" s="695"/>
      <c r="CC567" s="695"/>
      <c r="CD567" s="695"/>
      <c r="CE567" s="695"/>
      <c r="CF567" s="695"/>
      <c r="CG567" s="695"/>
      <c r="CH567" s="695"/>
      <c r="CI567" s="695"/>
      <c r="CJ567" s="695"/>
      <c r="CK567" s="695"/>
      <c r="CL567" s="695"/>
      <c r="CM567" s="695"/>
      <c r="CN567" s="695"/>
      <c r="CO567" s="695"/>
      <c r="CP567" s="695"/>
      <c r="CQ567" s="695"/>
      <c r="CR567" s="695"/>
      <c r="CS567" s="695"/>
      <c r="CT567" s="695"/>
      <c r="CU567" s="695"/>
      <c r="CV567" s="695"/>
      <c r="CW567" s="695"/>
      <c r="CX567" s="695"/>
      <c r="CY567" s="695"/>
      <c r="CZ567" s="695"/>
      <c r="DA567" s="695"/>
      <c r="DB567" s="695"/>
      <c r="DC567" s="695"/>
      <c r="DD567" s="695"/>
      <c r="DE567" s="695"/>
      <c r="DF567" s="695"/>
      <c r="DG567" s="695"/>
      <c r="DH567" s="695"/>
      <c r="DI567" s="695"/>
      <c r="DJ567" s="695"/>
      <c r="DK567" s="695"/>
      <c r="DL567" s="695"/>
      <c r="DM567" s="695"/>
      <c r="DN567" s="695"/>
      <c r="DO567" s="695"/>
      <c r="DP567" s="695"/>
      <c r="DQ567" s="695"/>
      <c r="DR567" s="695"/>
      <c r="DS567" s="695"/>
      <c r="DT567" s="695"/>
      <c r="DU567" s="695"/>
      <c r="DV567" s="695"/>
      <c r="DW567" s="695"/>
      <c r="DX567" s="695"/>
      <c r="DY567" s="695"/>
      <c r="DZ567" s="695"/>
      <c r="EA567" s="695"/>
      <c r="EB567" s="695"/>
      <c r="EC567" s="695"/>
      <c r="ED567" s="695"/>
      <c r="EE567" s="695"/>
      <c r="EF567" s="695"/>
      <c r="EG567" s="695"/>
      <c r="EH567" s="695"/>
      <c r="EI567" s="695"/>
      <c r="EJ567" s="695"/>
      <c r="EK567" s="695"/>
      <c r="EL567" s="695"/>
      <c r="EM567" s="695"/>
      <c r="EN567" s="695"/>
      <c r="EO567" s="695"/>
      <c r="EP567" s="695"/>
      <c r="EQ567" s="695"/>
      <c r="ER567" s="695"/>
      <c r="ES567" s="695"/>
      <c r="ET567" s="695"/>
      <c r="EU567" s="695"/>
      <c r="EV567" s="695"/>
      <c r="EW567" s="695"/>
      <c r="EX567" s="695"/>
      <c r="EY567" s="695"/>
      <c r="EZ567" s="695"/>
      <c r="FA567" s="695"/>
      <c r="FB567" s="695"/>
      <c r="FC567" s="695"/>
      <c r="FD567" s="695"/>
      <c r="FE567" s="695"/>
      <c r="FF567" s="695"/>
      <c r="FG567" s="695"/>
      <c r="FH567" s="695"/>
      <c r="FI567" s="695"/>
      <c r="FJ567" s="695"/>
      <c r="FK567" s="695"/>
      <c r="FL567" s="695"/>
      <c r="FM567" s="695"/>
      <c r="FN567" s="695"/>
      <c r="FO567" s="695"/>
      <c r="FP567" s="695"/>
      <c r="FQ567" s="695"/>
      <c r="FR567" s="695"/>
      <c r="FS567" s="695"/>
      <c r="FT567" s="695"/>
      <c r="FU567" s="695"/>
      <c r="FV567" s="695"/>
      <c r="FW567" s="695"/>
      <c r="FX567" s="695"/>
      <c r="FY567" s="695"/>
      <c r="FZ567" s="695"/>
      <c r="GA567" s="695"/>
      <c r="GB567" s="695"/>
      <c r="GC567" s="695"/>
      <c r="GD567" s="695"/>
      <c r="GE567" s="695"/>
      <c r="GF567" s="695"/>
      <c r="GG567" s="695"/>
      <c r="GH567" s="695"/>
      <c r="GI567" s="695"/>
      <c r="GJ567" s="695"/>
      <c r="GK567" s="695"/>
      <c r="GL567" s="695"/>
      <c r="GM567" s="695"/>
      <c r="GN567" s="695"/>
    </row>
    <row r="568" spans="1:196" s="35" customFormat="1" ht="14.4">
      <c r="A568" s="695"/>
      <c r="B568" s="695"/>
      <c r="C568" s="693"/>
      <c r="D568" s="693"/>
      <c r="E568" s="693"/>
      <c r="F568" s="699"/>
      <c r="G568" s="695"/>
      <c r="H568" s="695"/>
      <c r="I568" s="695"/>
      <c r="J568" s="695"/>
      <c r="S568" s="695"/>
      <c r="T568" s="695"/>
      <c r="U568" s="695"/>
      <c r="V568" s="695"/>
      <c r="W568" s="695"/>
      <c r="X568" s="695"/>
      <c r="Y568" s="695"/>
      <c r="Z568" s="695"/>
      <c r="AA568" s="695"/>
      <c r="AB568" s="695"/>
      <c r="AC568" s="695"/>
      <c r="AD568" s="695"/>
      <c r="AE568" s="695"/>
      <c r="AF568" s="695"/>
      <c r="AG568" s="695"/>
      <c r="AH568" s="695"/>
      <c r="AI568" s="695"/>
      <c r="AJ568" s="695"/>
      <c r="AK568" s="695"/>
      <c r="AL568" s="695"/>
      <c r="AM568" s="695"/>
      <c r="AN568" s="695"/>
      <c r="AO568" s="695"/>
      <c r="AP568" s="695"/>
      <c r="AQ568" s="695"/>
      <c r="AR568" s="695"/>
      <c r="AS568" s="695"/>
      <c r="AT568" s="695"/>
      <c r="AU568" s="695"/>
      <c r="AV568" s="695"/>
      <c r="AW568" s="695"/>
      <c r="AX568" s="695"/>
      <c r="AY568" s="695"/>
      <c r="AZ568" s="695"/>
      <c r="BA568" s="695"/>
      <c r="BB568" s="695"/>
      <c r="BC568" s="695"/>
      <c r="BD568" s="695"/>
      <c r="BE568" s="695"/>
      <c r="BF568" s="695"/>
      <c r="BG568" s="695"/>
      <c r="BH568" s="695"/>
      <c r="BI568" s="695"/>
      <c r="BJ568" s="695"/>
      <c r="BK568" s="695"/>
      <c r="BL568" s="695"/>
      <c r="BM568" s="695"/>
      <c r="BN568" s="695"/>
      <c r="BO568" s="695"/>
      <c r="BP568" s="695"/>
      <c r="BQ568" s="695"/>
      <c r="BR568" s="695"/>
      <c r="BS568" s="695"/>
      <c r="BT568" s="695"/>
      <c r="BU568" s="695"/>
      <c r="BV568" s="695"/>
      <c r="BW568" s="695"/>
      <c r="BX568" s="695"/>
      <c r="BY568" s="695"/>
      <c r="BZ568" s="695"/>
      <c r="CA568" s="695"/>
      <c r="CB568" s="695"/>
      <c r="CC568" s="695"/>
      <c r="CD568" s="695"/>
      <c r="CE568" s="695"/>
      <c r="CF568" s="695"/>
      <c r="CG568" s="695"/>
      <c r="CH568" s="695"/>
      <c r="CI568" s="695"/>
      <c r="CJ568" s="695"/>
      <c r="CK568" s="695"/>
      <c r="CL568" s="695"/>
      <c r="CM568" s="695"/>
      <c r="CN568" s="695"/>
      <c r="CO568" s="695"/>
      <c r="CP568" s="695"/>
      <c r="CQ568" s="695"/>
      <c r="CR568" s="695"/>
      <c r="CS568" s="695"/>
      <c r="CT568" s="695"/>
      <c r="CU568" s="695"/>
      <c r="CV568" s="695"/>
      <c r="CW568" s="695"/>
      <c r="CX568" s="695"/>
      <c r="CY568" s="695"/>
      <c r="CZ568" s="695"/>
      <c r="DA568" s="695"/>
      <c r="DB568" s="695"/>
      <c r="DC568" s="695"/>
      <c r="DD568" s="695"/>
      <c r="DE568" s="695"/>
      <c r="DF568" s="695"/>
      <c r="DG568" s="695"/>
      <c r="DH568" s="695"/>
      <c r="DI568" s="695"/>
      <c r="DJ568" s="695"/>
      <c r="DK568" s="695"/>
      <c r="DL568" s="695"/>
      <c r="DM568" s="695"/>
      <c r="DN568" s="695"/>
      <c r="DO568" s="695"/>
      <c r="DP568" s="695"/>
      <c r="DQ568" s="695"/>
      <c r="DR568" s="695"/>
      <c r="DS568" s="695"/>
      <c r="DT568" s="695"/>
      <c r="DU568" s="695"/>
      <c r="DV568" s="695"/>
      <c r="DW568" s="695"/>
      <c r="DX568" s="695"/>
      <c r="DY568" s="695"/>
      <c r="DZ568" s="695"/>
      <c r="EA568" s="695"/>
      <c r="EB568" s="695"/>
      <c r="EC568" s="695"/>
      <c r="ED568" s="695"/>
      <c r="EE568" s="695"/>
      <c r="EF568" s="695"/>
      <c r="EG568" s="695"/>
      <c r="EH568" s="695"/>
      <c r="EI568" s="695"/>
      <c r="EJ568" s="695"/>
      <c r="EK568" s="695"/>
      <c r="EL568" s="695"/>
      <c r="EM568" s="695"/>
      <c r="EN568" s="695"/>
      <c r="EO568" s="695"/>
      <c r="EP568" s="695"/>
      <c r="EQ568" s="695"/>
      <c r="ER568" s="695"/>
      <c r="ES568" s="695"/>
      <c r="ET568" s="695"/>
      <c r="EU568" s="695"/>
      <c r="EV568" s="695"/>
      <c r="EW568" s="695"/>
      <c r="EX568" s="695"/>
      <c r="EY568" s="695"/>
      <c r="EZ568" s="695"/>
      <c r="FA568" s="695"/>
      <c r="FB568" s="695"/>
      <c r="FC568" s="695"/>
      <c r="FD568" s="695"/>
      <c r="FE568" s="695"/>
      <c r="FF568" s="695"/>
      <c r="FG568" s="695"/>
      <c r="FH568" s="695"/>
      <c r="FI568" s="695"/>
      <c r="FJ568" s="695"/>
      <c r="FK568" s="695"/>
      <c r="FL568" s="695"/>
      <c r="FM568" s="695"/>
      <c r="FN568" s="695"/>
      <c r="FO568" s="695"/>
      <c r="FP568" s="695"/>
      <c r="FQ568" s="695"/>
      <c r="FR568" s="695"/>
      <c r="FS568" s="695"/>
      <c r="FT568" s="695"/>
      <c r="FU568" s="695"/>
      <c r="FV568" s="695"/>
      <c r="FW568" s="695"/>
      <c r="FX568" s="695"/>
      <c r="FY568" s="695"/>
      <c r="FZ568" s="695"/>
      <c r="GA568" s="695"/>
      <c r="GB568" s="695"/>
      <c r="GC568" s="695"/>
      <c r="GD568" s="695"/>
      <c r="GE568" s="695"/>
      <c r="GF568" s="695"/>
      <c r="GG568" s="695"/>
      <c r="GH568" s="695"/>
      <c r="GI568" s="695"/>
      <c r="GJ568" s="695"/>
      <c r="GK568" s="695"/>
      <c r="GL568" s="695"/>
      <c r="GM568" s="695"/>
      <c r="GN568" s="695"/>
    </row>
    <row r="569" spans="1:196" s="35" customFormat="1" ht="14.4">
      <c r="A569" s="695"/>
      <c r="B569" s="695"/>
      <c r="C569" s="693"/>
      <c r="D569" s="693"/>
      <c r="E569" s="693"/>
      <c r="F569" s="699"/>
      <c r="G569" s="695"/>
      <c r="H569" s="695"/>
      <c r="I569" s="695"/>
      <c r="J569" s="695"/>
      <c r="S569" s="695"/>
      <c r="T569" s="695"/>
      <c r="U569" s="695"/>
      <c r="V569" s="695"/>
      <c r="W569" s="695"/>
      <c r="X569" s="695"/>
      <c r="Y569" s="695"/>
      <c r="Z569" s="695"/>
      <c r="AA569" s="695"/>
      <c r="AB569" s="695"/>
      <c r="AC569" s="695"/>
      <c r="AD569" s="695"/>
      <c r="AE569" s="695"/>
      <c r="AF569" s="695"/>
      <c r="AG569" s="695"/>
      <c r="AH569" s="695"/>
      <c r="AI569" s="695"/>
      <c r="AJ569" s="695"/>
      <c r="AK569" s="695"/>
      <c r="AL569" s="695"/>
      <c r="AM569" s="695"/>
      <c r="AN569" s="695"/>
      <c r="AO569" s="695"/>
      <c r="AP569" s="695"/>
      <c r="AQ569" s="695"/>
      <c r="AR569" s="695"/>
      <c r="AS569" s="695"/>
      <c r="AT569" s="695"/>
      <c r="AU569" s="695"/>
      <c r="AV569" s="695"/>
      <c r="AW569" s="695"/>
      <c r="AX569" s="695"/>
      <c r="AY569" s="695"/>
      <c r="AZ569" s="695"/>
      <c r="BA569" s="695"/>
      <c r="BB569" s="695"/>
      <c r="BC569" s="695"/>
      <c r="BD569" s="695"/>
      <c r="BE569" s="695"/>
      <c r="BF569" s="695"/>
      <c r="BG569" s="695"/>
      <c r="BH569" s="695"/>
      <c r="BI569" s="695"/>
      <c r="BJ569" s="695"/>
      <c r="BK569" s="695"/>
      <c r="BL569" s="695"/>
      <c r="BM569" s="695"/>
      <c r="BN569" s="695"/>
      <c r="BO569" s="695"/>
      <c r="BP569" s="695"/>
      <c r="BQ569" s="695"/>
      <c r="BR569" s="695"/>
      <c r="BS569" s="695"/>
      <c r="BT569" s="695"/>
      <c r="BU569" s="695"/>
      <c r="BV569" s="695"/>
      <c r="BW569" s="695"/>
      <c r="BX569" s="695"/>
      <c r="BY569" s="695"/>
      <c r="BZ569" s="695"/>
      <c r="CA569" s="695"/>
      <c r="CB569" s="695"/>
      <c r="CC569" s="695"/>
      <c r="CD569" s="695"/>
      <c r="CE569" s="695"/>
      <c r="CF569" s="695"/>
      <c r="CG569" s="695"/>
      <c r="CH569" s="695"/>
      <c r="CI569" s="695"/>
      <c r="CJ569" s="695"/>
      <c r="CK569" s="695"/>
      <c r="CL569" s="695"/>
      <c r="CM569" s="695"/>
      <c r="CN569" s="695"/>
      <c r="CO569" s="695"/>
      <c r="CP569" s="695"/>
      <c r="CQ569" s="695"/>
      <c r="CR569" s="695"/>
      <c r="CS569" s="695"/>
      <c r="CT569" s="695"/>
      <c r="CU569" s="695"/>
      <c r="CV569" s="695"/>
      <c r="CW569" s="695"/>
      <c r="CX569" s="695"/>
      <c r="CY569" s="695"/>
      <c r="CZ569" s="695"/>
      <c r="DA569" s="695"/>
      <c r="DB569" s="695"/>
      <c r="DC569" s="695"/>
      <c r="DD569" s="695"/>
      <c r="DE569" s="695"/>
      <c r="DF569" s="695"/>
      <c r="DG569" s="695"/>
      <c r="DH569" s="695"/>
      <c r="DI569" s="695"/>
      <c r="DJ569" s="695"/>
      <c r="DK569" s="695"/>
      <c r="DL569" s="695"/>
      <c r="DM569" s="695"/>
      <c r="DN569" s="695"/>
      <c r="DO569" s="695"/>
      <c r="DP569" s="695"/>
      <c r="DQ569" s="695"/>
      <c r="DR569" s="695"/>
      <c r="DS569" s="695"/>
      <c r="DT569" s="695"/>
      <c r="DU569" s="695"/>
      <c r="DV569" s="695"/>
      <c r="DW569" s="695"/>
      <c r="DX569" s="695"/>
      <c r="DY569" s="695"/>
      <c r="DZ569" s="695"/>
      <c r="EA569" s="695"/>
      <c r="EB569" s="695"/>
      <c r="EC569" s="695"/>
      <c r="ED569" s="695"/>
      <c r="EE569" s="695"/>
      <c r="EF569" s="695"/>
      <c r="EG569" s="695"/>
      <c r="EH569" s="695"/>
      <c r="EI569" s="695"/>
      <c r="EJ569" s="695"/>
      <c r="EK569" s="695"/>
      <c r="EL569" s="695"/>
      <c r="EM569" s="695"/>
      <c r="EN569" s="695"/>
      <c r="EO569" s="695"/>
      <c r="EP569" s="695"/>
      <c r="EQ569" s="695"/>
      <c r="ER569" s="695"/>
      <c r="ES569" s="695"/>
      <c r="ET569" s="695"/>
      <c r="EU569" s="695"/>
      <c r="EV569" s="695"/>
      <c r="EW569" s="695"/>
      <c r="EX569" s="695"/>
      <c r="EY569" s="695"/>
      <c r="EZ569" s="695"/>
      <c r="FA569" s="695"/>
      <c r="FB569" s="695"/>
      <c r="FC569" s="695"/>
      <c r="FD569" s="695"/>
      <c r="FE569" s="695"/>
      <c r="FF569" s="695"/>
      <c r="FG569" s="695"/>
      <c r="FH569" s="695"/>
      <c r="FI569" s="695"/>
      <c r="FJ569" s="695"/>
      <c r="FK569" s="695"/>
      <c r="FL569" s="695"/>
      <c r="FM569" s="695"/>
      <c r="FN569" s="695"/>
      <c r="FO569" s="695"/>
      <c r="FP569" s="695"/>
      <c r="FQ569" s="695"/>
      <c r="FR569" s="695"/>
      <c r="FS569" s="695"/>
      <c r="FT569" s="695"/>
      <c r="FU569" s="695"/>
      <c r="FV569" s="695"/>
      <c r="FW569" s="695"/>
      <c r="FX569" s="695"/>
      <c r="FY569" s="695"/>
      <c r="FZ569" s="695"/>
      <c r="GA569" s="695"/>
      <c r="GB569" s="695"/>
      <c r="GC569" s="695"/>
      <c r="GD569" s="695"/>
      <c r="GE569" s="695"/>
      <c r="GF569" s="695"/>
      <c r="GG569" s="695"/>
      <c r="GH569" s="695"/>
      <c r="GI569" s="695"/>
      <c r="GJ569" s="695"/>
      <c r="GK569" s="695"/>
      <c r="GL569" s="695"/>
      <c r="GM569" s="695"/>
      <c r="GN569" s="695"/>
    </row>
    <row r="570" spans="1:196" s="35" customFormat="1" ht="14.4">
      <c r="A570" s="695"/>
      <c r="B570" s="695"/>
      <c r="C570" s="693"/>
      <c r="D570" s="693"/>
      <c r="E570" s="693"/>
      <c r="F570" s="699"/>
      <c r="G570" s="695"/>
      <c r="H570" s="695"/>
      <c r="I570" s="695"/>
      <c r="J570" s="695"/>
      <c r="S570" s="695"/>
      <c r="T570" s="695"/>
      <c r="U570" s="695"/>
      <c r="V570" s="695"/>
      <c r="W570" s="695"/>
      <c r="X570" s="695"/>
      <c r="Y570" s="695"/>
      <c r="Z570" s="695"/>
      <c r="AA570" s="695"/>
      <c r="AB570" s="695"/>
      <c r="AC570" s="695"/>
      <c r="AD570" s="695"/>
      <c r="AE570" s="695"/>
      <c r="AF570" s="695"/>
      <c r="AG570" s="695"/>
      <c r="AH570" s="695"/>
      <c r="AI570" s="695"/>
      <c r="AJ570" s="695"/>
      <c r="AK570" s="695"/>
      <c r="AL570" s="695"/>
      <c r="AM570" s="695"/>
      <c r="AN570" s="695"/>
      <c r="AO570" s="695"/>
      <c r="AP570" s="695"/>
      <c r="AQ570" s="695"/>
      <c r="AR570" s="695"/>
      <c r="AS570" s="695"/>
      <c r="AT570" s="695"/>
      <c r="AU570" s="695"/>
      <c r="AV570" s="695"/>
      <c r="AW570" s="695"/>
      <c r="AX570" s="695"/>
      <c r="AY570" s="695"/>
      <c r="AZ570" s="695"/>
      <c r="BA570" s="695"/>
      <c r="BB570" s="695"/>
      <c r="BC570" s="695"/>
      <c r="BD570" s="695"/>
      <c r="BE570" s="695"/>
      <c r="BF570" s="695"/>
      <c r="BG570" s="695"/>
      <c r="BH570" s="695"/>
      <c r="BI570" s="695"/>
      <c r="BJ570" s="695"/>
      <c r="BK570" s="695"/>
      <c r="BL570" s="695"/>
      <c r="BM570" s="695"/>
      <c r="BN570" s="695"/>
      <c r="BO570" s="695"/>
      <c r="BP570" s="695"/>
      <c r="BQ570" s="695"/>
      <c r="BR570" s="695"/>
      <c r="BS570" s="695"/>
      <c r="BT570" s="695"/>
      <c r="BU570" s="695"/>
      <c r="BV570" s="695"/>
      <c r="BW570" s="695"/>
      <c r="BX570" s="695"/>
      <c r="BY570" s="695"/>
      <c r="BZ570" s="695"/>
      <c r="CA570" s="695"/>
      <c r="CB570" s="695"/>
      <c r="CC570" s="695"/>
      <c r="CD570" s="695"/>
      <c r="CE570" s="695"/>
      <c r="CF570" s="695"/>
      <c r="CG570" s="695"/>
      <c r="CH570" s="695"/>
      <c r="CI570" s="695"/>
      <c r="CJ570" s="695"/>
      <c r="CK570" s="695"/>
      <c r="CL570" s="695"/>
      <c r="CM570" s="695"/>
      <c r="CN570" s="695"/>
      <c r="CO570" s="695"/>
      <c r="CP570" s="695"/>
      <c r="CQ570" s="695"/>
      <c r="CR570" s="695"/>
      <c r="CS570" s="695"/>
      <c r="CT570" s="695"/>
      <c r="CU570" s="695"/>
      <c r="CV570" s="695"/>
      <c r="CW570" s="695"/>
      <c r="CX570" s="695"/>
      <c r="CY570" s="695"/>
      <c r="CZ570" s="695"/>
      <c r="DA570" s="695"/>
      <c r="DB570" s="695"/>
      <c r="DC570" s="695"/>
      <c r="DD570" s="695"/>
      <c r="DE570" s="695"/>
      <c r="DF570" s="695"/>
      <c r="DG570" s="695"/>
      <c r="DH570" s="695"/>
      <c r="DI570" s="695"/>
      <c r="DJ570" s="695"/>
      <c r="DK570" s="695"/>
      <c r="DL570" s="695"/>
      <c r="DM570" s="695"/>
      <c r="DN570" s="695"/>
      <c r="DO570" s="695"/>
      <c r="DP570" s="695"/>
      <c r="DQ570" s="695"/>
      <c r="DR570" s="695"/>
      <c r="DS570" s="695"/>
      <c r="DT570" s="695"/>
      <c r="DU570" s="695"/>
      <c r="DV570" s="695"/>
      <c r="DW570" s="695"/>
      <c r="DX570" s="695"/>
      <c r="DY570" s="695"/>
      <c r="DZ570" s="695"/>
      <c r="EA570" s="695"/>
      <c r="EB570" s="695"/>
      <c r="EC570" s="695"/>
      <c r="ED570" s="695"/>
      <c r="EE570" s="695"/>
      <c r="EF570" s="695"/>
      <c r="EG570" s="695"/>
      <c r="EH570" s="695"/>
      <c r="EI570" s="695"/>
      <c r="EJ570" s="695"/>
      <c r="EK570" s="695"/>
      <c r="EL570" s="695"/>
      <c r="EM570" s="695"/>
      <c r="EN570" s="695"/>
      <c r="EO570" s="695"/>
      <c r="EP570" s="695"/>
      <c r="EQ570" s="695"/>
      <c r="ER570" s="695"/>
      <c r="ES570" s="695"/>
      <c r="ET570" s="695"/>
      <c r="EU570" s="695"/>
      <c r="EV570" s="695"/>
      <c r="EW570" s="695"/>
      <c r="EX570" s="695"/>
      <c r="EY570" s="695"/>
      <c r="EZ570" s="695"/>
      <c r="FA570" s="695"/>
      <c r="FB570" s="695"/>
      <c r="FC570" s="695"/>
      <c r="FD570" s="695"/>
      <c r="FE570" s="695"/>
      <c r="FF570" s="695"/>
      <c r="FG570" s="695"/>
      <c r="FH570" s="695"/>
      <c r="FI570" s="695"/>
      <c r="FJ570" s="695"/>
      <c r="FK570" s="695"/>
      <c r="FL570" s="695"/>
      <c r="FM570" s="695"/>
      <c r="FN570" s="695"/>
      <c r="FO570" s="695"/>
      <c r="FP570" s="695"/>
      <c r="FQ570" s="695"/>
      <c r="FR570" s="695"/>
      <c r="FS570" s="695"/>
      <c r="FT570" s="695"/>
      <c r="FU570" s="695"/>
      <c r="FV570" s="695"/>
      <c r="FW570" s="695"/>
      <c r="FX570" s="695"/>
      <c r="FY570" s="695"/>
      <c r="FZ570" s="695"/>
      <c r="GA570" s="695"/>
      <c r="GB570" s="695"/>
      <c r="GC570" s="695"/>
      <c r="GD570" s="695"/>
      <c r="GE570" s="695"/>
      <c r="GF570" s="695"/>
      <c r="GG570" s="695"/>
      <c r="GH570" s="695"/>
      <c r="GI570" s="695"/>
      <c r="GJ570" s="695"/>
      <c r="GK570" s="695"/>
      <c r="GL570" s="695"/>
      <c r="GM570" s="695"/>
      <c r="GN570" s="695"/>
    </row>
    <row r="571" spans="1:196" s="35" customFormat="1" ht="14.4">
      <c r="A571" s="695"/>
      <c r="B571" s="695"/>
      <c r="C571" s="693"/>
      <c r="D571" s="693"/>
      <c r="E571" s="693"/>
      <c r="F571" s="699"/>
      <c r="G571" s="695"/>
      <c r="H571" s="695"/>
      <c r="I571" s="695"/>
      <c r="J571" s="695"/>
      <c r="S571" s="695"/>
      <c r="T571" s="695"/>
      <c r="U571" s="695"/>
      <c r="V571" s="695"/>
      <c r="W571" s="695"/>
      <c r="X571" s="695"/>
      <c r="Y571" s="695"/>
      <c r="Z571" s="695"/>
      <c r="AA571" s="695"/>
      <c r="AB571" s="695"/>
      <c r="AC571" s="695"/>
      <c r="AD571" s="695"/>
      <c r="AE571" s="695"/>
      <c r="AF571" s="695"/>
      <c r="AG571" s="695"/>
      <c r="AH571" s="695"/>
      <c r="AI571" s="695"/>
      <c r="AJ571" s="695"/>
      <c r="AK571" s="695"/>
      <c r="AL571" s="695"/>
      <c r="AM571" s="695"/>
      <c r="AN571" s="695"/>
      <c r="AO571" s="695"/>
      <c r="AP571" s="695"/>
      <c r="AQ571" s="695"/>
      <c r="AR571" s="695"/>
      <c r="AS571" s="695"/>
      <c r="AT571" s="695"/>
      <c r="AU571" s="695"/>
      <c r="AV571" s="695"/>
      <c r="AW571" s="695"/>
      <c r="AX571" s="695"/>
      <c r="AY571" s="695"/>
      <c r="AZ571" s="695"/>
      <c r="BA571" s="695"/>
      <c r="BB571" s="695"/>
      <c r="BC571" s="695"/>
      <c r="BD571" s="695"/>
      <c r="BE571" s="695"/>
      <c r="BF571" s="695"/>
      <c r="BG571" s="695"/>
      <c r="BH571" s="695"/>
      <c r="BI571" s="695"/>
      <c r="BJ571" s="695"/>
      <c r="BK571" s="695"/>
      <c r="BL571" s="695"/>
      <c r="BM571" s="695"/>
      <c r="BN571" s="695"/>
      <c r="BO571" s="695"/>
      <c r="BP571" s="695"/>
      <c r="BQ571" s="695"/>
      <c r="BR571" s="695"/>
      <c r="BS571" s="695"/>
      <c r="BT571" s="695"/>
      <c r="BU571" s="695"/>
      <c r="BV571" s="695"/>
      <c r="BW571" s="695"/>
      <c r="BX571" s="695"/>
      <c r="BY571" s="695"/>
      <c r="BZ571" s="695"/>
      <c r="CA571" s="695"/>
      <c r="CB571" s="695"/>
      <c r="CC571" s="695"/>
      <c r="CD571" s="695"/>
      <c r="CE571" s="695"/>
      <c r="CF571" s="695"/>
      <c r="CG571" s="695"/>
      <c r="CH571" s="695"/>
      <c r="CI571" s="695"/>
      <c r="CJ571" s="695"/>
      <c r="CK571" s="695"/>
      <c r="CL571" s="695"/>
      <c r="CM571" s="695"/>
      <c r="CN571" s="695"/>
      <c r="CO571" s="695"/>
      <c r="CP571" s="695"/>
      <c r="CQ571" s="695"/>
      <c r="CR571" s="695"/>
      <c r="CS571" s="695"/>
      <c r="CT571" s="695"/>
      <c r="CU571" s="695"/>
      <c r="CV571" s="695"/>
      <c r="CW571" s="695"/>
      <c r="CX571" s="695"/>
      <c r="CY571" s="695"/>
      <c r="CZ571" s="695"/>
      <c r="DA571" s="695"/>
      <c r="DB571" s="695"/>
      <c r="DC571" s="695"/>
      <c r="DD571" s="695"/>
      <c r="DE571" s="695"/>
      <c r="DF571" s="695"/>
      <c r="DG571" s="695"/>
      <c r="DH571" s="695"/>
      <c r="DI571" s="695"/>
      <c r="DJ571" s="695"/>
      <c r="DK571" s="695"/>
      <c r="DL571" s="695"/>
      <c r="DM571" s="695"/>
      <c r="DN571" s="695"/>
      <c r="DO571" s="695"/>
      <c r="DP571" s="695"/>
      <c r="DQ571" s="695"/>
      <c r="DR571" s="695"/>
      <c r="DS571" s="695"/>
      <c r="DT571" s="695"/>
      <c r="DU571" s="695"/>
      <c r="DV571" s="695"/>
      <c r="DW571" s="695"/>
      <c r="DX571" s="695"/>
      <c r="DY571" s="695"/>
      <c r="DZ571" s="695"/>
      <c r="EA571" s="695"/>
      <c r="EB571" s="695"/>
      <c r="EC571" s="695"/>
      <c r="ED571" s="695"/>
      <c r="EE571" s="695"/>
      <c r="EF571" s="695"/>
      <c r="EG571" s="695"/>
      <c r="EH571" s="695"/>
      <c r="EI571" s="695"/>
      <c r="EJ571" s="695"/>
      <c r="EK571" s="695"/>
      <c r="EL571" s="695"/>
      <c r="EM571" s="695"/>
      <c r="EN571" s="695"/>
      <c r="EO571" s="695"/>
      <c r="EP571" s="695"/>
      <c r="EQ571" s="695"/>
      <c r="ER571" s="695"/>
      <c r="ES571" s="695"/>
      <c r="ET571" s="695"/>
      <c r="EU571" s="695"/>
      <c r="EV571" s="695"/>
      <c r="EW571" s="695"/>
      <c r="EX571" s="695"/>
      <c r="EY571" s="695"/>
      <c r="EZ571" s="695"/>
      <c r="FA571" s="695"/>
      <c r="FB571" s="695"/>
      <c r="FC571" s="695"/>
      <c r="FD571" s="695"/>
      <c r="FE571" s="695"/>
      <c r="FF571" s="695"/>
      <c r="FG571" s="695"/>
      <c r="FH571" s="695"/>
      <c r="FI571" s="695"/>
      <c r="FJ571" s="695"/>
      <c r="FK571" s="695"/>
      <c r="FL571" s="695"/>
      <c r="FM571" s="695"/>
      <c r="FN571" s="695"/>
      <c r="FO571" s="695"/>
      <c r="FP571" s="695"/>
      <c r="FQ571" s="695"/>
      <c r="FR571" s="695"/>
      <c r="FS571" s="695"/>
      <c r="FT571" s="695"/>
      <c r="FU571" s="695"/>
      <c r="FV571" s="695"/>
      <c r="FW571" s="695"/>
      <c r="FX571" s="695"/>
      <c r="FY571" s="695"/>
      <c r="FZ571" s="695"/>
      <c r="GA571" s="695"/>
      <c r="GB571" s="695"/>
      <c r="GC571" s="695"/>
      <c r="GD571" s="695"/>
      <c r="GE571" s="695"/>
      <c r="GF571" s="695"/>
      <c r="GG571" s="695"/>
      <c r="GH571" s="695"/>
      <c r="GI571" s="695"/>
      <c r="GJ571" s="695"/>
      <c r="GK571" s="695"/>
      <c r="GL571" s="695"/>
      <c r="GM571" s="695"/>
      <c r="GN571" s="695"/>
    </row>
    <row r="572" spans="1:196" s="35" customFormat="1" ht="14.4">
      <c r="A572" s="695"/>
      <c r="B572" s="695"/>
      <c r="C572" s="693"/>
      <c r="D572" s="693"/>
      <c r="E572" s="693"/>
      <c r="F572" s="699"/>
      <c r="G572" s="695"/>
      <c r="H572" s="695"/>
      <c r="I572" s="695"/>
      <c r="J572" s="695"/>
      <c r="S572" s="695"/>
      <c r="T572" s="695"/>
      <c r="U572" s="695"/>
      <c r="V572" s="695"/>
      <c r="W572" s="695"/>
      <c r="X572" s="695"/>
      <c r="Y572" s="695"/>
      <c r="Z572" s="695"/>
      <c r="AA572" s="695"/>
      <c r="AB572" s="695"/>
      <c r="AC572" s="695"/>
      <c r="AD572" s="695"/>
      <c r="AE572" s="695"/>
      <c r="AF572" s="695"/>
      <c r="AG572" s="695"/>
      <c r="AH572" s="695"/>
      <c r="AI572" s="695"/>
      <c r="AJ572" s="695"/>
      <c r="AK572" s="695"/>
      <c r="AL572" s="695"/>
      <c r="AM572" s="695"/>
      <c r="AN572" s="695"/>
      <c r="AO572" s="695"/>
      <c r="AP572" s="695"/>
      <c r="AQ572" s="695"/>
      <c r="AR572" s="695"/>
      <c r="AS572" s="695"/>
      <c r="AT572" s="695"/>
      <c r="AU572" s="695"/>
      <c r="AV572" s="695"/>
      <c r="AW572" s="695"/>
      <c r="AX572" s="695"/>
      <c r="AY572" s="695"/>
      <c r="AZ572" s="695"/>
      <c r="BA572" s="695"/>
      <c r="BB572" s="695"/>
      <c r="BC572" s="695"/>
      <c r="BD572" s="695"/>
      <c r="BE572" s="695"/>
      <c r="BF572" s="695"/>
      <c r="BG572" s="695"/>
      <c r="BH572" s="695"/>
      <c r="BI572" s="695"/>
      <c r="BJ572" s="695"/>
      <c r="BK572" s="695"/>
      <c r="BL572" s="695"/>
      <c r="BM572" s="695"/>
      <c r="BN572" s="695"/>
      <c r="BO572" s="695"/>
      <c r="BP572" s="695"/>
      <c r="BQ572" s="695"/>
      <c r="BR572" s="695"/>
      <c r="BS572" s="695"/>
      <c r="BT572" s="695"/>
      <c r="BU572" s="695"/>
      <c r="BV572" s="695"/>
      <c r="BW572" s="695"/>
      <c r="BX572" s="695"/>
      <c r="BY572" s="695"/>
      <c r="BZ572" s="695"/>
      <c r="CA572" s="695"/>
      <c r="CB572" s="695"/>
      <c r="CC572" s="695"/>
      <c r="CD572" s="695"/>
      <c r="CE572" s="695"/>
      <c r="CF572" s="695"/>
      <c r="CG572" s="695"/>
      <c r="CH572" s="695"/>
      <c r="CI572" s="695"/>
      <c r="CJ572" s="695"/>
      <c r="CK572" s="695"/>
      <c r="CL572" s="695"/>
      <c r="CM572" s="695"/>
      <c r="CN572" s="695"/>
      <c r="CO572" s="695"/>
      <c r="CP572" s="695"/>
      <c r="CQ572" s="695"/>
      <c r="CR572" s="695"/>
      <c r="CS572" s="695"/>
      <c r="CT572" s="695"/>
      <c r="CU572" s="695"/>
      <c r="CV572" s="695"/>
      <c r="CW572" s="695"/>
      <c r="CX572" s="695"/>
      <c r="CY572" s="695"/>
      <c r="CZ572" s="695"/>
      <c r="DA572" s="695"/>
      <c r="DB572" s="695"/>
      <c r="DC572" s="695"/>
      <c r="DD572" s="695"/>
      <c r="DE572" s="695"/>
      <c r="DF572" s="695"/>
      <c r="DG572" s="695"/>
      <c r="DH572" s="695"/>
      <c r="DI572" s="695"/>
      <c r="DJ572" s="695"/>
      <c r="DK572" s="695"/>
      <c r="DL572" s="695"/>
      <c r="DM572" s="695"/>
      <c r="DN572" s="695"/>
      <c r="DO572" s="695"/>
      <c r="DP572" s="695"/>
      <c r="DQ572" s="695"/>
      <c r="DR572" s="695"/>
      <c r="DS572" s="695"/>
      <c r="DT572" s="695"/>
      <c r="DU572" s="695"/>
      <c r="DV572" s="695"/>
      <c r="DW572" s="695"/>
      <c r="DX572" s="695"/>
      <c r="DY572" s="695"/>
      <c r="DZ572" s="695"/>
      <c r="EA572" s="695"/>
      <c r="EB572" s="695"/>
      <c r="EC572" s="695"/>
      <c r="ED572" s="695"/>
      <c r="EE572" s="695"/>
      <c r="EF572" s="695"/>
      <c r="EG572" s="695"/>
      <c r="EH572" s="695"/>
      <c r="EI572" s="695"/>
      <c r="EJ572" s="695"/>
      <c r="EK572" s="695"/>
      <c r="EL572" s="695"/>
      <c r="EM572" s="695"/>
      <c r="EN572" s="695"/>
      <c r="EO572" s="695"/>
      <c r="EP572" s="695"/>
      <c r="EQ572" s="695"/>
      <c r="ER572" s="695"/>
      <c r="ES572" s="695"/>
      <c r="ET572" s="695"/>
      <c r="EU572" s="695"/>
      <c r="EV572" s="695"/>
      <c r="EW572" s="695"/>
      <c r="EX572" s="695"/>
      <c r="EY572" s="695"/>
      <c r="EZ572" s="695"/>
      <c r="FA572" s="695"/>
      <c r="FB572" s="695"/>
      <c r="FC572" s="695"/>
      <c r="FD572" s="695"/>
      <c r="FE572" s="695"/>
      <c r="FF572" s="695"/>
      <c r="FG572" s="695"/>
      <c r="FH572" s="695"/>
      <c r="FI572" s="695"/>
      <c r="FJ572" s="695"/>
      <c r="FK572" s="695"/>
      <c r="FL572" s="695"/>
      <c r="FM572" s="695"/>
      <c r="FN572" s="695"/>
      <c r="FO572" s="695"/>
      <c r="FP572" s="695"/>
      <c r="FQ572" s="695"/>
      <c r="FR572" s="695"/>
      <c r="FS572" s="695"/>
      <c r="FT572" s="695"/>
      <c r="FU572" s="695"/>
      <c r="FV572" s="695"/>
      <c r="FW572" s="695"/>
      <c r="FX572" s="695"/>
      <c r="FY572" s="695"/>
      <c r="FZ572" s="695"/>
      <c r="GA572" s="695"/>
      <c r="GB572" s="695"/>
      <c r="GC572" s="695"/>
      <c r="GD572" s="695"/>
      <c r="GE572" s="695"/>
      <c r="GF572" s="695"/>
      <c r="GG572" s="695"/>
      <c r="GH572" s="695"/>
      <c r="GI572" s="695"/>
      <c r="GJ572" s="695"/>
      <c r="GK572" s="695"/>
      <c r="GL572" s="695"/>
      <c r="GM572" s="695"/>
      <c r="GN572" s="695"/>
    </row>
    <row r="573" spans="1:196" s="35" customFormat="1" ht="14.4">
      <c r="A573" s="695"/>
      <c r="B573" s="695"/>
      <c r="C573" s="693"/>
      <c r="D573" s="693"/>
      <c r="E573" s="693"/>
      <c r="F573" s="699"/>
      <c r="G573" s="695"/>
      <c r="H573" s="695"/>
      <c r="I573" s="695"/>
      <c r="J573" s="695"/>
      <c r="S573" s="695"/>
      <c r="T573" s="695"/>
      <c r="U573" s="695"/>
      <c r="V573" s="695"/>
      <c r="W573" s="695"/>
      <c r="X573" s="695"/>
      <c r="Y573" s="695"/>
      <c r="Z573" s="695"/>
      <c r="AA573" s="695"/>
      <c r="AB573" s="695"/>
      <c r="AC573" s="695"/>
      <c r="AD573" s="695"/>
      <c r="AE573" s="695"/>
      <c r="AF573" s="695"/>
      <c r="AG573" s="695"/>
      <c r="AH573" s="695"/>
      <c r="AI573" s="695"/>
      <c r="AJ573" s="695"/>
      <c r="AK573" s="695"/>
      <c r="AL573" s="695"/>
      <c r="AM573" s="695"/>
      <c r="AN573" s="695"/>
      <c r="AO573" s="695"/>
      <c r="AP573" s="695"/>
      <c r="AQ573" s="695"/>
      <c r="AR573" s="695"/>
      <c r="AS573" s="695"/>
      <c r="AT573" s="695"/>
      <c r="AU573" s="695"/>
      <c r="AV573" s="695"/>
      <c r="AW573" s="695"/>
      <c r="AX573" s="695"/>
      <c r="AY573" s="695"/>
      <c r="AZ573" s="695"/>
      <c r="BA573" s="695"/>
      <c r="BB573" s="695"/>
      <c r="BC573" s="695"/>
      <c r="BD573" s="695"/>
      <c r="BE573" s="695"/>
      <c r="BF573" s="695"/>
      <c r="BG573" s="695"/>
      <c r="BH573" s="695"/>
      <c r="BI573" s="695"/>
      <c r="BJ573" s="695"/>
      <c r="BK573" s="695"/>
      <c r="BL573" s="695"/>
      <c r="BM573" s="695"/>
      <c r="BN573" s="695"/>
      <c r="BO573" s="695"/>
      <c r="BP573" s="695"/>
      <c r="BQ573" s="695"/>
      <c r="BR573" s="695"/>
      <c r="BS573" s="695"/>
      <c r="BT573" s="695"/>
      <c r="BU573" s="695"/>
      <c r="BV573" s="695"/>
      <c r="BW573" s="695"/>
      <c r="BX573" s="695"/>
      <c r="BY573" s="695"/>
      <c r="BZ573" s="695"/>
      <c r="CA573" s="695"/>
      <c r="CB573" s="695"/>
      <c r="CC573" s="695"/>
      <c r="CD573" s="695"/>
      <c r="CE573" s="695"/>
      <c r="CF573" s="695"/>
      <c r="CG573" s="695"/>
      <c r="CH573" s="695"/>
      <c r="CI573" s="695"/>
      <c r="CJ573" s="695"/>
      <c r="CK573" s="695"/>
      <c r="CL573" s="695"/>
      <c r="CM573" s="695"/>
      <c r="CN573" s="695"/>
      <c r="CO573" s="695"/>
      <c r="CP573" s="695"/>
      <c r="CQ573" s="695"/>
      <c r="CR573" s="695"/>
      <c r="CS573" s="695"/>
      <c r="CT573" s="695"/>
      <c r="CU573" s="695"/>
      <c r="CV573" s="695"/>
      <c r="CW573" s="695"/>
      <c r="CX573" s="695"/>
      <c r="CY573" s="695"/>
      <c r="CZ573" s="695"/>
      <c r="DA573" s="695"/>
      <c r="DB573" s="695"/>
      <c r="DC573" s="695"/>
      <c r="DD573" s="695"/>
      <c r="DE573" s="695"/>
      <c r="DF573" s="695"/>
      <c r="DG573" s="695"/>
      <c r="DH573" s="695"/>
      <c r="DI573" s="695"/>
      <c r="DJ573" s="695"/>
      <c r="DK573" s="695"/>
      <c r="DL573" s="695"/>
      <c r="DM573" s="695"/>
      <c r="DN573" s="695"/>
      <c r="DO573" s="695"/>
      <c r="DP573" s="695"/>
      <c r="DQ573" s="695"/>
      <c r="DR573" s="695"/>
      <c r="DS573" s="695"/>
      <c r="DT573" s="695"/>
      <c r="DU573" s="695"/>
      <c r="DV573" s="695"/>
      <c r="DW573" s="695"/>
      <c r="DX573" s="695"/>
      <c r="DY573" s="695"/>
      <c r="DZ573" s="695"/>
      <c r="EA573" s="695"/>
      <c r="EB573" s="695"/>
      <c r="EC573" s="695"/>
      <c r="ED573" s="695"/>
      <c r="EE573" s="695"/>
      <c r="EF573" s="695"/>
      <c r="EG573" s="695"/>
      <c r="EH573" s="695"/>
      <c r="EI573" s="695"/>
      <c r="EJ573" s="695"/>
      <c r="EK573" s="695"/>
      <c r="EL573" s="695"/>
      <c r="EM573" s="695"/>
      <c r="EN573" s="695"/>
      <c r="EO573" s="695"/>
      <c r="EP573" s="695"/>
      <c r="EQ573" s="695"/>
      <c r="ER573" s="695"/>
      <c r="ES573" s="695"/>
      <c r="ET573" s="695"/>
      <c r="EU573" s="695"/>
      <c r="EV573" s="695"/>
      <c r="EW573" s="695"/>
      <c r="EX573" s="695"/>
      <c r="EY573" s="695"/>
      <c r="EZ573" s="695"/>
      <c r="FA573" s="695"/>
      <c r="FB573" s="695"/>
      <c r="FC573" s="695"/>
      <c r="FD573" s="695"/>
      <c r="FE573" s="695"/>
      <c r="FF573" s="695"/>
      <c r="FG573" s="695"/>
      <c r="FH573" s="695"/>
      <c r="FI573" s="695"/>
      <c r="FJ573" s="695"/>
      <c r="FK573" s="695"/>
      <c r="FL573" s="695"/>
      <c r="FM573" s="695"/>
      <c r="FN573" s="695"/>
      <c r="FO573" s="695"/>
      <c r="FP573" s="695"/>
      <c r="FQ573" s="695"/>
      <c r="FR573" s="695"/>
      <c r="FS573" s="695"/>
      <c r="FT573" s="695"/>
      <c r="FU573" s="695"/>
      <c r="FV573" s="695"/>
      <c r="FW573" s="695"/>
      <c r="FX573" s="695"/>
      <c r="FY573" s="695"/>
      <c r="FZ573" s="695"/>
      <c r="GA573" s="695"/>
      <c r="GB573" s="695"/>
      <c r="GC573" s="695"/>
      <c r="GD573" s="695"/>
      <c r="GE573" s="695"/>
      <c r="GF573" s="695"/>
      <c r="GG573" s="695"/>
      <c r="GH573" s="695"/>
      <c r="GI573" s="695"/>
      <c r="GJ573" s="695"/>
      <c r="GK573" s="695"/>
      <c r="GL573" s="695"/>
      <c r="GM573" s="695"/>
      <c r="GN573" s="695"/>
    </row>
    <row r="574" spans="1:196" s="35" customFormat="1" ht="14.4">
      <c r="A574" s="695"/>
      <c r="B574" s="695"/>
      <c r="C574" s="693"/>
      <c r="D574" s="693"/>
      <c r="E574" s="693"/>
      <c r="F574" s="699"/>
      <c r="G574" s="695"/>
      <c r="H574" s="695"/>
      <c r="I574" s="695"/>
      <c r="J574" s="695"/>
      <c r="S574" s="695"/>
      <c r="T574" s="695"/>
      <c r="U574" s="695"/>
      <c r="V574" s="695"/>
      <c r="W574" s="695"/>
      <c r="X574" s="695"/>
      <c r="Y574" s="695"/>
      <c r="Z574" s="695"/>
      <c r="AA574" s="695"/>
      <c r="AB574" s="695"/>
      <c r="AC574" s="695"/>
      <c r="AD574" s="695"/>
      <c r="AE574" s="695"/>
      <c r="AF574" s="695"/>
      <c r="AG574" s="695"/>
      <c r="AH574" s="695"/>
      <c r="AI574" s="695"/>
      <c r="AJ574" s="695"/>
      <c r="AK574" s="695"/>
      <c r="AL574" s="695"/>
      <c r="AM574" s="695"/>
      <c r="AN574" s="695"/>
      <c r="AO574" s="695"/>
      <c r="AP574" s="695"/>
      <c r="AQ574" s="695"/>
      <c r="AR574" s="695"/>
      <c r="AS574" s="695"/>
      <c r="AT574" s="695"/>
      <c r="AU574" s="695"/>
      <c r="AV574" s="695"/>
      <c r="AW574" s="695"/>
      <c r="AX574" s="695"/>
      <c r="AY574" s="695"/>
      <c r="AZ574" s="695"/>
      <c r="BA574" s="695"/>
      <c r="BB574" s="695"/>
      <c r="BC574" s="695"/>
      <c r="BD574" s="695"/>
      <c r="BE574" s="695"/>
      <c r="BF574" s="695"/>
      <c r="BG574" s="695"/>
      <c r="BH574" s="695"/>
      <c r="BI574" s="695"/>
      <c r="BJ574" s="695"/>
      <c r="BK574" s="695"/>
      <c r="BL574" s="695"/>
      <c r="BM574" s="695"/>
      <c r="BN574" s="695"/>
      <c r="BO574" s="695"/>
      <c r="BP574" s="695"/>
      <c r="BQ574" s="695"/>
      <c r="BR574" s="695"/>
      <c r="BS574" s="695"/>
      <c r="BT574" s="695"/>
      <c r="BU574" s="695"/>
      <c r="BV574" s="695"/>
      <c r="BW574" s="695"/>
      <c r="BX574" s="695"/>
      <c r="BY574" s="695"/>
      <c r="BZ574" s="695"/>
      <c r="CA574" s="695"/>
      <c r="CB574" s="695"/>
      <c r="CC574" s="695"/>
      <c r="CD574" s="695"/>
      <c r="CE574" s="695"/>
      <c r="CF574" s="695"/>
      <c r="CG574" s="695"/>
      <c r="CH574" s="695"/>
      <c r="CI574" s="695"/>
      <c r="CJ574" s="695"/>
      <c r="CK574" s="695"/>
      <c r="CL574" s="695"/>
      <c r="CM574" s="695"/>
      <c r="CN574" s="695"/>
      <c r="CO574" s="695"/>
      <c r="CP574" s="695"/>
      <c r="CQ574" s="695"/>
      <c r="CR574" s="695"/>
      <c r="CS574" s="695"/>
      <c r="CT574" s="695"/>
      <c r="CU574" s="695"/>
      <c r="CV574" s="695"/>
      <c r="CW574" s="695"/>
      <c r="CX574" s="695"/>
      <c r="CY574" s="695"/>
      <c r="CZ574" s="695"/>
      <c r="DA574" s="695"/>
      <c r="DB574" s="695"/>
      <c r="DC574" s="695"/>
      <c r="DD574" s="695"/>
      <c r="DE574" s="695"/>
      <c r="DF574" s="695"/>
      <c r="DG574" s="695"/>
      <c r="DH574" s="695"/>
      <c r="DI574" s="695"/>
      <c r="DJ574" s="695"/>
      <c r="DK574" s="695"/>
      <c r="DL574" s="695"/>
      <c r="DM574" s="695"/>
      <c r="DN574" s="695"/>
      <c r="DO574" s="695"/>
      <c r="DP574" s="695"/>
      <c r="DQ574" s="695"/>
      <c r="DR574" s="695"/>
      <c r="DS574" s="695"/>
      <c r="DT574" s="695"/>
      <c r="DU574" s="695"/>
      <c r="DV574" s="695"/>
      <c r="DW574" s="695"/>
      <c r="DX574" s="695"/>
      <c r="DY574" s="695"/>
      <c r="DZ574" s="695"/>
      <c r="EA574" s="695"/>
      <c r="EB574" s="695"/>
      <c r="EC574" s="695"/>
      <c r="ED574" s="695"/>
      <c r="EE574" s="695"/>
      <c r="EF574" s="695"/>
      <c r="EG574" s="695"/>
      <c r="EH574" s="695"/>
      <c r="EI574" s="695"/>
      <c r="EJ574" s="695"/>
      <c r="EK574" s="695"/>
      <c r="EL574" s="695"/>
      <c r="EM574" s="695"/>
      <c r="EN574" s="695"/>
      <c r="EO574" s="695"/>
      <c r="EP574" s="695"/>
      <c r="EQ574" s="695"/>
      <c r="ER574" s="695"/>
      <c r="ES574" s="695"/>
      <c r="ET574" s="695"/>
      <c r="EU574" s="695"/>
      <c r="EV574" s="695"/>
      <c r="EW574" s="695"/>
      <c r="EX574" s="695"/>
      <c r="EY574" s="695"/>
      <c r="EZ574" s="695"/>
      <c r="FA574" s="695"/>
      <c r="FB574" s="695"/>
      <c r="FC574" s="695"/>
      <c r="FD574" s="695"/>
      <c r="FE574" s="695"/>
      <c r="FF574" s="695"/>
      <c r="FG574" s="695"/>
      <c r="FH574" s="695"/>
      <c r="FI574" s="695"/>
      <c r="FJ574" s="695"/>
      <c r="FK574" s="695"/>
      <c r="FL574" s="695"/>
      <c r="FM574" s="695"/>
      <c r="FN574" s="695"/>
      <c r="FO574" s="695"/>
      <c r="FP574" s="695"/>
      <c r="FQ574" s="695"/>
      <c r="FR574" s="695"/>
      <c r="FS574" s="695"/>
      <c r="FT574" s="695"/>
      <c r="FU574" s="695"/>
      <c r="FV574" s="695"/>
      <c r="FW574" s="695"/>
      <c r="FX574" s="695"/>
      <c r="FY574" s="695"/>
      <c r="FZ574" s="695"/>
      <c r="GA574" s="695"/>
      <c r="GB574" s="695"/>
      <c r="GC574" s="695"/>
      <c r="GD574" s="695"/>
      <c r="GE574" s="695"/>
      <c r="GF574" s="695"/>
      <c r="GG574" s="695"/>
      <c r="GH574" s="695"/>
      <c r="GI574" s="695"/>
      <c r="GJ574" s="695"/>
      <c r="GK574" s="695"/>
      <c r="GL574" s="695"/>
      <c r="GM574" s="695"/>
      <c r="GN574" s="695"/>
    </row>
    <row r="575" spans="1:196" s="35" customFormat="1" ht="14.4">
      <c r="A575" s="695"/>
      <c r="B575" s="695"/>
      <c r="C575" s="693"/>
      <c r="D575" s="693"/>
      <c r="E575" s="693"/>
      <c r="F575" s="699"/>
      <c r="G575" s="695"/>
      <c r="H575" s="695"/>
      <c r="I575" s="695"/>
      <c r="J575" s="695"/>
      <c r="S575" s="695"/>
      <c r="T575" s="695"/>
      <c r="U575" s="695"/>
      <c r="V575" s="695"/>
      <c r="W575" s="695"/>
      <c r="X575" s="695"/>
      <c r="Y575" s="695"/>
      <c r="Z575" s="695"/>
      <c r="AA575" s="695"/>
      <c r="AB575" s="695"/>
      <c r="AC575" s="695"/>
      <c r="AD575" s="695"/>
      <c r="AE575" s="695"/>
      <c r="AF575" s="695"/>
      <c r="AG575" s="695"/>
      <c r="AH575" s="695"/>
      <c r="AI575" s="695"/>
      <c r="AJ575" s="695"/>
      <c r="AK575" s="695"/>
      <c r="AL575" s="695"/>
      <c r="AM575" s="695"/>
      <c r="AN575" s="695"/>
      <c r="AO575" s="695"/>
      <c r="AP575" s="695"/>
      <c r="AQ575" s="695"/>
      <c r="AR575" s="695"/>
      <c r="AS575" s="695"/>
      <c r="AT575" s="695"/>
      <c r="AU575" s="695"/>
      <c r="AV575" s="695"/>
      <c r="AW575" s="695"/>
      <c r="AX575" s="695"/>
      <c r="AY575" s="695"/>
      <c r="AZ575" s="695"/>
      <c r="BA575" s="695"/>
      <c r="BB575" s="695"/>
      <c r="BC575" s="695"/>
      <c r="BD575" s="695"/>
      <c r="BE575" s="695"/>
      <c r="BF575" s="695"/>
      <c r="BG575" s="695"/>
      <c r="BH575" s="695"/>
      <c r="BI575" s="695"/>
      <c r="BJ575" s="695"/>
      <c r="BK575" s="695"/>
      <c r="BL575" s="695"/>
      <c r="BM575" s="695"/>
      <c r="BN575" s="695"/>
      <c r="BO575" s="695"/>
      <c r="BP575" s="695"/>
      <c r="BQ575" s="695"/>
      <c r="BR575" s="695"/>
      <c r="BS575" s="695"/>
      <c r="BT575" s="695"/>
      <c r="BU575" s="695"/>
      <c r="BV575" s="695"/>
      <c r="BW575" s="695"/>
      <c r="BX575" s="695"/>
      <c r="BY575" s="695"/>
      <c r="BZ575" s="695"/>
      <c r="CA575" s="695"/>
      <c r="CB575" s="695"/>
      <c r="CC575" s="695"/>
      <c r="CD575" s="695"/>
      <c r="CE575" s="695"/>
      <c r="CF575" s="695"/>
      <c r="CG575" s="695"/>
      <c r="CH575" s="695"/>
      <c r="CI575" s="695"/>
      <c r="CJ575" s="695"/>
      <c r="CK575" s="695"/>
      <c r="CL575" s="695"/>
      <c r="CM575" s="695"/>
      <c r="CN575" s="695"/>
      <c r="CO575" s="695"/>
      <c r="CP575" s="695"/>
      <c r="CQ575" s="695"/>
      <c r="CR575" s="695"/>
      <c r="CS575" s="695"/>
      <c r="CT575" s="695"/>
      <c r="CU575" s="695"/>
      <c r="CV575" s="695"/>
      <c r="CW575" s="695"/>
      <c r="CX575" s="695"/>
      <c r="CY575" s="695"/>
      <c r="CZ575" s="695"/>
      <c r="DA575" s="695"/>
      <c r="DB575" s="695"/>
      <c r="DC575" s="695"/>
      <c r="DD575" s="695"/>
      <c r="DE575" s="695"/>
      <c r="DF575" s="695"/>
      <c r="DG575" s="695"/>
      <c r="DH575" s="695"/>
      <c r="DI575" s="695"/>
      <c r="DJ575" s="695"/>
      <c r="DK575" s="695"/>
      <c r="DL575" s="695"/>
      <c r="DM575" s="695"/>
      <c r="DN575" s="695"/>
      <c r="DO575" s="695"/>
      <c r="DP575" s="695"/>
      <c r="DQ575" s="695"/>
      <c r="DR575" s="695"/>
      <c r="DS575" s="695"/>
      <c r="DT575" s="695"/>
      <c r="DU575" s="695"/>
      <c r="DV575" s="695"/>
      <c r="DW575" s="695"/>
      <c r="DX575" s="695"/>
      <c r="DY575" s="695"/>
      <c r="DZ575" s="695"/>
      <c r="EA575" s="695"/>
      <c r="EB575" s="695"/>
      <c r="EC575" s="695"/>
      <c r="ED575" s="695"/>
      <c r="EE575" s="695"/>
      <c r="EF575" s="695"/>
      <c r="EG575" s="695"/>
      <c r="EH575" s="695"/>
      <c r="EI575" s="695"/>
      <c r="EJ575" s="695"/>
      <c r="EK575" s="695"/>
      <c r="EL575" s="695"/>
      <c r="EM575" s="695"/>
      <c r="EN575" s="695"/>
      <c r="EO575" s="695"/>
      <c r="EP575" s="695"/>
      <c r="EQ575" s="695"/>
      <c r="ER575" s="695"/>
      <c r="ES575" s="695"/>
      <c r="ET575" s="695"/>
      <c r="EU575" s="695"/>
      <c r="EV575" s="695"/>
      <c r="EW575" s="695"/>
      <c r="EX575" s="695"/>
      <c r="EY575" s="695"/>
      <c r="EZ575" s="695"/>
      <c r="FA575" s="695"/>
      <c r="FB575" s="695"/>
      <c r="FC575" s="695"/>
      <c r="FD575" s="695"/>
      <c r="FE575" s="695"/>
      <c r="FF575" s="695"/>
      <c r="FG575" s="695"/>
      <c r="FH575" s="695"/>
      <c r="FI575" s="695"/>
      <c r="FJ575" s="695"/>
      <c r="FK575" s="695"/>
      <c r="FL575" s="695"/>
      <c r="FM575" s="695"/>
      <c r="FN575" s="695"/>
      <c r="FO575" s="695"/>
      <c r="FP575" s="695"/>
      <c r="FQ575" s="695"/>
      <c r="FR575" s="695"/>
      <c r="FS575" s="695"/>
      <c r="FT575" s="695"/>
      <c r="FU575" s="695"/>
      <c r="FV575" s="695"/>
      <c r="FW575" s="695"/>
      <c r="FX575" s="695"/>
      <c r="FY575" s="695"/>
      <c r="FZ575" s="695"/>
      <c r="GA575" s="695"/>
      <c r="GB575" s="695"/>
      <c r="GC575" s="695"/>
      <c r="GD575" s="695"/>
      <c r="GE575" s="695"/>
      <c r="GF575" s="695"/>
      <c r="GG575" s="695"/>
      <c r="GH575" s="695"/>
      <c r="GI575" s="695"/>
      <c r="GJ575" s="695"/>
      <c r="GK575" s="695"/>
      <c r="GL575" s="695"/>
      <c r="GM575" s="695"/>
      <c r="GN575" s="695"/>
    </row>
    <row r="576" spans="1:196" s="35" customFormat="1" ht="14.4">
      <c r="A576" s="695"/>
      <c r="B576" s="695"/>
      <c r="C576" s="693"/>
      <c r="D576" s="693"/>
      <c r="E576" s="693"/>
      <c r="F576" s="699"/>
      <c r="G576" s="695"/>
      <c r="H576" s="695"/>
      <c r="I576" s="695"/>
      <c r="J576" s="695"/>
      <c r="S576" s="695"/>
      <c r="T576" s="695"/>
      <c r="U576" s="695"/>
      <c r="V576" s="695"/>
      <c r="W576" s="695"/>
      <c r="X576" s="695"/>
      <c r="Y576" s="695"/>
      <c r="Z576" s="695"/>
      <c r="AA576" s="695"/>
      <c r="AB576" s="695"/>
      <c r="AC576" s="695"/>
      <c r="AD576" s="695"/>
      <c r="AE576" s="695"/>
      <c r="AF576" s="695"/>
      <c r="AG576" s="695"/>
      <c r="AH576" s="695"/>
      <c r="AI576" s="695"/>
      <c r="AJ576" s="695"/>
      <c r="AK576" s="695"/>
      <c r="AL576" s="695"/>
      <c r="AM576" s="695"/>
      <c r="AN576" s="695"/>
      <c r="AO576" s="695"/>
      <c r="AP576" s="695"/>
      <c r="AQ576" s="695"/>
      <c r="AR576" s="695"/>
      <c r="AS576" s="695"/>
      <c r="AT576" s="695"/>
      <c r="AU576" s="695"/>
      <c r="AV576" s="695"/>
      <c r="AW576" s="695"/>
      <c r="AX576" s="695"/>
      <c r="AY576" s="695"/>
      <c r="AZ576" s="695"/>
      <c r="BA576" s="695"/>
      <c r="BB576" s="695"/>
      <c r="BC576" s="695"/>
      <c r="BD576" s="695"/>
      <c r="BE576" s="695"/>
      <c r="BF576" s="695"/>
      <c r="BG576" s="695"/>
      <c r="BH576" s="695"/>
      <c r="BI576" s="695"/>
      <c r="BJ576" s="695"/>
      <c r="BK576" s="695"/>
      <c r="BL576" s="695"/>
      <c r="BM576" s="695"/>
      <c r="BN576" s="695"/>
      <c r="BO576" s="695"/>
      <c r="BP576" s="695"/>
      <c r="BQ576" s="695"/>
      <c r="BR576" s="695"/>
      <c r="BS576" s="695"/>
      <c r="BT576" s="695"/>
      <c r="BU576" s="695"/>
      <c r="BV576" s="695"/>
      <c r="BW576" s="695"/>
      <c r="BX576" s="695"/>
      <c r="BY576" s="695"/>
      <c r="BZ576" s="695"/>
      <c r="CA576" s="695"/>
      <c r="CB576" s="695"/>
      <c r="CC576" s="695"/>
      <c r="CD576" s="695"/>
      <c r="CE576" s="695"/>
      <c r="CF576" s="695"/>
      <c r="CG576" s="695"/>
      <c r="CH576" s="695"/>
      <c r="CI576" s="695"/>
      <c r="CJ576" s="695"/>
      <c r="CK576" s="695"/>
      <c r="CL576" s="695"/>
      <c r="CM576" s="695"/>
      <c r="CN576" s="695"/>
      <c r="CO576" s="695"/>
      <c r="CP576" s="695"/>
      <c r="CQ576" s="695"/>
      <c r="CR576" s="695"/>
      <c r="CS576" s="695"/>
      <c r="CT576" s="695"/>
      <c r="CU576" s="695"/>
      <c r="CV576" s="695"/>
      <c r="CW576" s="695"/>
      <c r="CX576" s="695"/>
      <c r="CY576" s="695"/>
      <c r="CZ576" s="695"/>
      <c r="DA576" s="695"/>
      <c r="DB576" s="695"/>
      <c r="DC576" s="695"/>
      <c r="DD576" s="695"/>
      <c r="DE576" s="695"/>
      <c r="DF576" s="695"/>
      <c r="DG576" s="695"/>
      <c r="DH576" s="695"/>
      <c r="DI576" s="695"/>
      <c r="DJ576" s="695"/>
      <c r="DK576" s="695"/>
      <c r="DL576" s="695"/>
      <c r="DM576" s="695"/>
      <c r="DN576" s="695"/>
      <c r="DO576" s="695"/>
      <c r="DP576" s="695"/>
      <c r="DQ576" s="695"/>
      <c r="DR576" s="695"/>
      <c r="DS576" s="695"/>
      <c r="DT576" s="695"/>
      <c r="DU576" s="695"/>
      <c r="DV576" s="695"/>
      <c r="DW576" s="695"/>
      <c r="DX576" s="695"/>
      <c r="DY576" s="695"/>
      <c r="DZ576" s="695"/>
      <c r="EA576" s="695"/>
      <c r="EB576" s="695"/>
      <c r="EC576" s="695"/>
      <c r="ED576" s="695"/>
      <c r="EE576" s="695"/>
      <c r="EF576" s="695"/>
      <c r="EG576" s="695"/>
      <c r="EH576" s="695"/>
      <c r="EI576" s="695"/>
      <c r="EJ576" s="695"/>
      <c r="EK576" s="695"/>
      <c r="EL576" s="695"/>
      <c r="EM576" s="695"/>
      <c r="EN576" s="695"/>
      <c r="EO576" s="695"/>
      <c r="EP576" s="695"/>
      <c r="EQ576" s="695"/>
      <c r="ER576" s="695"/>
      <c r="ES576" s="695"/>
      <c r="ET576" s="695"/>
      <c r="EU576" s="695"/>
      <c r="EV576" s="695"/>
      <c r="EW576" s="695"/>
      <c r="EX576" s="695"/>
      <c r="EY576" s="695"/>
      <c r="EZ576" s="695"/>
      <c r="FA576" s="695"/>
      <c r="FB576" s="695"/>
      <c r="FC576" s="695"/>
      <c r="FD576" s="695"/>
      <c r="FE576" s="695"/>
      <c r="FF576" s="695"/>
      <c r="FG576" s="695"/>
      <c r="FH576" s="695"/>
      <c r="FI576" s="695"/>
      <c r="FJ576" s="695"/>
      <c r="FK576" s="695"/>
      <c r="FL576" s="695"/>
      <c r="FM576" s="695"/>
      <c r="FN576" s="695"/>
      <c r="FO576" s="695"/>
      <c r="FP576" s="695"/>
      <c r="FQ576" s="695"/>
      <c r="FR576" s="695"/>
      <c r="FS576" s="695"/>
      <c r="FT576" s="695"/>
      <c r="FU576" s="695"/>
      <c r="FV576" s="695"/>
      <c r="FW576" s="695"/>
      <c r="FX576" s="695"/>
      <c r="FY576" s="695"/>
      <c r="FZ576" s="695"/>
      <c r="GA576" s="695"/>
      <c r="GB576" s="695"/>
      <c r="GC576" s="695"/>
      <c r="GD576" s="695"/>
      <c r="GE576" s="695"/>
      <c r="GF576" s="695"/>
      <c r="GG576" s="695"/>
      <c r="GH576" s="695"/>
      <c r="GI576" s="695"/>
      <c r="GJ576" s="695"/>
      <c r="GK576" s="695"/>
      <c r="GL576" s="695"/>
      <c r="GM576" s="695"/>
      <c r="GN576" s="695"/>
    </row>
    <row r="577" spans="1:196" s="35" customFormat="1" ht="14.4">
      <c r="A577" s="695"/>
      <c r="B577" s="695"/>
      <c r="C577" s="693"/>
      <c r="D577" s="693"/>
      <c r="E577" s="693"/>
      <c r="F577" s="699"/>
      <c r="G577" s="695"/>
      <c r="H577" s="695"/>
      <c r="I577" s="695"/>
      <c r="J577" s="695"/>
      <c r="S577" s="695"/>
      <c r="T577" s="695"/>
      <c r="U577" s="695"/>
      <c r="V577" s="695"/>
      <c r="W577" s="695"/>
      <c r="X577" s="695"/>
      <c r="Y577" s="695"/>
      <c r="Z577" s="695"/>
      <c r="AA577" s="695"/>
      <c r="AB577" s="695"/>
      <c r="AC577" s="695"/>
      <c r="AD577" s="695"/>
      <c r="AE577" s="695"/>
      <c r="AF577" s="695"/>
      <c r="AG577" s="695"/>
      <c r="AH577" s="695"/>
      <c r="AI577" s="695"/>
      <c r="AJ577" s="695"/>
      <c r="AK577" s="695"/>
      <c r="AL577" s="695"/>
      <c r="AM577" s="695"/>
      <c r="AN577" s="695"/>
      <c r="AO577" s="695"/>
      <c r="AP577" s="695"/>
      <c r="AQ577" s="695"/>
      <c r="AR577" s="695"/>
      <c r="AS577" s="695"/>
      <c r="AT577" s="695"/>
      <c r="AU577" s="695"/>
      <c r="AV577" s="695"/>
      <c r="AW577" s="695"/>
      <c r="AX577" s="695"/>
      <c r="AY577" s="695"/>
      <c r="AZ577" s="695"/>
      <c r="BA577" s="695"/>
      <c r="BB577" s="695"/>
      <c r="BC577" s="695"/>
      <c r="BD577" s="695"/>
      <c r="BE577" s="695"/>
      <c r="BF577" s="695"/>
      <c r="BG577" s="695"/>
      <c r="BH577" s="695"/>
      <c r="BI577" s="695"/>
      <c r="BJ577" s="695"/>
      <c r="BK577" s="695"/>
      <c r="BL577" s="695"/>
      <c r="BM577" s="695"/>
      <c r="BN577" s="695"/>
      <c r="BO577" s="695"/>
      <c r="BP577" s="695"/>
      <c r="BQ577" s="695"/>
      <c r="BR577" s="695"/>
      <c r="BS577" s="695"/>
      <c r="BT577" s="695"/>
      <c r="BU577" s="695"/>
      <c r="BV577" s="695"/>
      <c r="BW577" s="695"/>
      <c r="BX577" s="695"/>
      <c r="BY577" s="695"/>
      <c r="BZ577" s="695"/>
      <c r="CA577" s="695"/>
      <c r="CB577" s="695"/>
      <c r="CC577" s="695"/>
      <c r="CD577" s="695"/>
      <c r="CE577" s="695"/>
      <c r="CF577" s="695"/>
      <c r="CG577" s="695"/>
      <c r="CH577" s="695"/>
      <c r="CI577" s="695"/>
      <c r="CJ577" s="695"/>
      <c r="CK577" s="695"/>
      <c r="CL577" s="695"/>
      <c r="CM577" s="695"/>
      <c r="CN577" s="695"/>
      <c r="CO577" s="695"/>
      <c r="CP577" s="695"/>
      <c r="CQ577" s="695"/>
      <c r="CR577" s="695"/>
      <c r="CS577" s="695"/>
      <c r="CT577" s="695"/>
      <c r="CU577" s="695"/>
      <c r="CV577" s="695"/>
      <c r="CW577" s="695"/>
      <c r="CX577" s="695"/>
      <c r="CY577" s="695"/>
      <c r="CZ577" s="695"/>
      <c r="DA577" s="695"/>
      <c r="DB577" s="695"/>
      <c r="DC577" s="695"/>
      <c r="DD577" s="695"/>
      <c r="DE577" s="695"/>
      <c r="DF577" s="695"/>
      <c r="DG577" s="695"/>
      <c r="DH577" s="695"/>
      <c r="DI577" s="695"/>
      <c r="DJ577" s="695"/>
      <c r="DK577" s="695"/>
      <c r="DL577" s="695"/>
      <c r="DM577" s="695"/>
      <c r="DN577" s="695"/>
      <c r="DO577" s="695"/>
      <c r="DP577" s="695"/>
      <c r="DQ577" s="695"/>
      <c r="DR577" s="695"/>
      <c r="DS577" s="695"/>
      <c r="DT577" s="695"/>
      <c r="DU577" s="695"/>
      <c r="DV577" s="695"/>
      <c r="DW577" s="695"/>
      <c r="DX577" s="695"/>
      <c r="DY577" s="695"/>
      <c r="DZ577" s="695"/>
      <c r="EA577" s="695"/>
      <c r="EB577" s="695"/>
      <c r="EC577" s="695"/>
      <c r="ED577" s="695"/>
      <c r="EE577" s="695"/>
      <c r="EF577" s="695"/>
      <c r="EG577" s="695"/>
      <c r="EH577" s="695"/>
      <c r="EI577" s="695"/>
      <c r="EJ577" s="695"/>
      <c r="EK577" s="695"/>
      <c r="EL577" s="695"/>
      <c r="EM577" s="695"/>
      <c r="EN577" s="695"/>
      <c r="EO577" s="695"/>
      <c r="EP577" s="695"/>
      <c r="EQ577" s="695"/>
      <c r="ER577" s="695"/>
      <c r="ES577" s="695"/>
      <c r="ET577" s="695"/>
      <c r="EU577" s="695"/>
      <c r="EV577" s="695"/>
      <c r="EW577" s="695"/>
      <c r="EX577" s="695"/>
      <c r="EY577" s="695"/>
      <c r="EZ577" s="695"/>
      <c r="FA577" s="695"/>
      <c r="FB577" s="695"/>
      <c r="FC577" s="695"/>
      <c r="FD577" s="695"/>
      <c r="FE577" s="695"/>
      <c r="FF577" s="695"/>
      <c r="FG577" s="695"/>
      <c r="FH577" s="695"/>
      <c r="FI577" s="695"/>
      <c r="FJ577" s="695"/>
      <c r="FK577" s="695"/>
      <c r="FL577" s="695"/>
      <c r="FM577" s="695"/>
      <c r="FN577" s="695"/>
      <c r="FO577" s="695"/>
      <c r="FP577" s="695"/>
      <c r="FQ577" s="695"/>
      <c r="FR577" s="695"/>
      <c r="FS577" s="695"/>
      <c r="FT577" s="695"/>
      <c r="FU577" s="695"/>
      <c r="FV577" s="695"/>
      <c r="FW577" s="695"/>
      <c r="FX577" s="695"/>
      <c r="FY577" s="695"/>
      <c r="FZ577" s="695"/>
      <c r="GA577" s="695"/>
      <c r="GB577" s="695"/>
      <c r="GC577" s="695"/>
      <c r="GD577" s="695"/>
      <c r="GE577" s="695"/>
      <c r="GF577" s="695"/>
      <c r="GG577" s="695"/>
      <c r="GH577" s="695"/>
      <c r="GI577" s="695"/>
      <c r="GJ577" s="695"/>
      <c r="GK577" s="695"/>
      <c r="GL577" s="695"/>
      <c r="GM577" s="695"/>
      <c r="GN577" s="695"/>
    </row>
    <row r="578" spans="1:196" s="35" customFormat="1" ht="14.4">
      <c r="A578" s="695"/>
      <c r="B578" s="695"/>
      <c r="C578" s="693"/>
      <c r="D578" s="693"/>
      <c r="E578" s="693"/>
      <c r="F578" s="699"/>
      <c r="G578" s="695"/>
      <c r="H578" s="695"/>
      <c r="I578" s="695"/>
      <c r="J578" s="695"/>
      <c r="S578" s="695"/>
      <c r="T578" s="695"/>
      <c r="U578" s="695"/>
      <c r="V578" s="695"/>
      <c r="W578" s="695"/>
      <c r="X578" s="695"/>
      <c r="Y578" s="695"/>
      <c r="Z578" s="695"/>
      <c r="AA578" s="695"/>
      <c r="AB578" s="695"/>
      <c r="AC578" s="695"/>
      <c r="AD578" s="695"/>
      <c r="AE578" s="695"/>
      <c r="AF578" s="695"/>
      <c r="AG578" s="695"/>
      <c r="AH578" s="695"/>
      <c r="AI578" s="695"/>
      <c r="AJ578" s="695"/>
      <c r="AK578" s="695"/>
      <c r="AL578" s="695"/>
      <c r="AM578" s="695"/>
      <c r="AN578" s="695"/>
      <c r="AO578" s="695"/>
      <c r="AP578" s="695"/>
      <c r="AQ578" s="695"/>
      <c r="AR578" s="695"/>
      <c r="AS578" s="695"/>
      <c r="AT578" s="695"/>
      <c r="AU578" s="695"/>
      <c r="AV578" s="695"/>
      <c r="AW578" s="695"/>
      <c r="AX578" s="695"/>
      <c r="AY578" s="695"/>
      <c r="AZ578" s="695"/>
      <c r="BA578" s="695"/>
      <c r="BB578" s="695"/>
      <c r="BC578" s="695"/>
      <c r="BD578" s="695"/>
      <c r="BE578" s="695"/>
      <c r="BF578" s="695"/>
      <c r="BG578" s="695"/>
      <c r="BH578" s="695"/>
      <c r="BI578" s="695"/>
      <c r="BJ578" s="695"/>
      <c r="BK578" s="695"/>
      <c r="BL578" s="695"/>
      <c r="BM578" s="695"/>
      <c r="BN578" s="695"/>
      <c r="BO578" s="695"/>
      <c r="BP578" s="695"/>
      <c r="BQ578" s="695"/>
      <c r="BR578" s="695"/>
      <c r="BS578" s="695"/>
      <c r="BT578" s="695"/>
      <c r="BU578" s="695"/>
      <c r="BV578" s="695"/>
      <c r="BW578" s="695"/>
      <c r="BX578" s="695"/>
      <c r="BY578" s="695"/>
      <c r="BZ578" s="695"/>
      <c r="CA578" s="695"/>
      <c r="CB578" s="695"/>
      <c r="CC578" s="695"/>
      <c r="CD578" s="695"/>
      <c r="CE578" s="695"/>
      <c r="CF578" s="695"/>
      <c r="CG578" s="695"/>
      <c r="CH578" s="695"/>
      <c r="CI578" s="695"/>
      <c r="CJ578" s="695"/>
      <c r="CK578" s="695"/>
      <c r="CL578" s="695"/>
      <c r="CM578" s="695"/>
      <c r="CN578" s="695"/>
      <c r="CO578" s="695"/>
      <c r="CP578" s="695"/>
      <c r="CQ578" s="695"/>
      <c r="CR578" s="695"/>
      <c r="CS578" s="695"/>
      <c r="CT578" s="695"/>
      <c r="CU578" s="695"/>
      <c r="CV578" s="695"/>
      <c r="CW578" s="695"/>
      <c r="CX578" s="695"/>
      <c r="CY578" s="695"/>
      <c r="CZ578" s="695"/>
      <c r="DA578" s="695"/>
      <c r="DB578" s="695"/>
      <c r="DC578" s="695"/>
      <c r="DD578" s="695"/>
      <c r="DE578" s="695"/>
      <c r="DF578" s="695"/>
      <c r="DG578" s="695"/>
      <c r="DH578" s="695"/>
      <c r="DI578" s="695"/>
      <c r="DJ578" s="695"/>
      <c r="DK578" s="695"/>
      <c r="DL578" s="695"/>
      <c r="DM578" s="695"/>
      <c r="DN578" s="695"/>
      <c r="DO578" s="695"/>
      <c r="DP578" s="695"/>
      <c r="DQ578" s="695"/>
      <c r="DR578" s="695"/>
      <c r="DS578" s="695"/>
      <c r="DT578" s="695"/>
      <c r="DU578" s="695"/>
      <c r="DV578" s="695"/>
      <c r="DW578" s="695"/>
      <c r="DX578" s="695"/>
      <c r="DY578" s="695"/>
      <c r="DZ578" s="695"/>
      <c r="EA578" s="695"/>
      <c r="EB578" s="695"/>
      <c r="EC578" s="695"/>
      <c r="ED578" s="695"/>
      <c r="EE578" s="695"/>
      <c r="EF578" s="695"/>
      <c r="EG578" s="695"/>
      <c r="EH578" s="695"/>
      <c r="EI578" s="695"/>
      <c r="EJ578" s="695"/>
      <c r="EK578" s="695"/>
      <c r="EL578" s="695"/>
      <c r="EM578" s="695"/>
      <c r="EN578" s="695"/>
      <c r="EO578" s="695"/>
      <c r="EP578" s="695"/>
      <c r="EQ578" s="695"/>
      <c r="ER578" s="695"/>
      <c r="ES578" s="695"/>
      <c r="ET578" s="695"/>
      <c r="EU578" s="695"/>
      <c r="EV578" s="695"/>
      <c r="EW578" s="695"/>
      <c r="EX578" s="695"/>
      <c r="EY578" s="695"/>
      <c r="EZ578" s="695"/>
      <c r="FA578" s="695"/>
      <c r="FB578" s="695"/>
      <c r="FC578" s="695"/>
      <c r="FD578" s="695"/>
      <c r="FE578" s="695"/>
      <c r="FF578" s="695"/>
      <c r="FG578" s="695"/>
      <c r="FH578" s="695"/>
      <c r="FI578" s="695"/>
      <c r="FJ578" s="695"/>
      <c r="FK578" s="695"/>
      <c r="FL578" s="695"/>
      <c r="FM578" s="695"/>
      <c r="FN578" s="695"/>
      <c r="FO578" s="695"/>
      <c r="FP578" s="695"/>
      <c r="FQ578" s="695"/>
      <c r="FR578" s="695"/>
      <c r="FS578" s="695"/>
      <c r="FT578" s="695"/>
      <c r="FU578" s="695"/>
      <c r="FV578" s="695"/>
      <c r="FW578" s="695"/>
      <c r="FX578" s="695"/>
      <c r="FY578" s="695"/>
      <c r="FZ578" s="695"/>
      <c r="GA578" s="695"/>
      <c r="GB578" s="695"/>
      <c r="GC578" s="695"/>
      <c r="GD578" s="695"/>
      <c r="GE578" s="695"/>
      <c r="GF578" s="695"/>
      <c r="GG578" s="695"/>
      <c r="GH578" s="695"/>
      <c r="GI578" s="695"/>
      <c r="GJ578" s="695"/>
      <c r="GK578" s="695"/>
      <c r="GL578" s="695"/>
      <c r="GM578" s="695"/>
      <c r="GN578" s="695"/>
    </row>
    <row r="579" spans="1:196" s="35" customFormat="1" ht="14.4">
      <c r="A579" s="695"/>
      <c r="B579" s="695"/>
      <c r="C579" s="693"/>
      <c r="D579" s="693"/>
      <c r="E579" s="693"/>
      <c r="F579" s="699"/>
      <c r="G579" s="695"/>
      <c r="H579" s="695"/>
      <c r="I579" s="695"/>
      <c r="J579" s="695"/>
      <c r="S579" s="695"/>
      <c r="T579" s="695"/>
      <c r="U579" s="695"/>
      <c r="V579" s="695"/>
      <c r="W579" s="695"/>
      <c r="X579" s="695"/>
      <c r="Y579" s="695"/>
      <c r="Z579" s="695"/>
      <c r="AA579" s="695"/>
      <c r="AB579" s="695"/>
      <c r="AC579" s="695"/>
      <c r="AD579" s="695"/>
      <c r="AE579" s="695"/>
      <c r="AF579" s="695"/>
      <c r="AG579" s="695"/>
      <c r="AH579" s="695"/>
      <c r="AI579" s="695"/>
      <c r="AJ579" s="695"/>
      <c r="AK579" s="695"/>
      <c r="AL579" s="695"/>
      <c r="AM579" s="695"/>
      <c r="AN579" s="695"/>
      <c r="AO579" s="695"/>
      <c r="AP579" s="695"/>
      <c r="AQ579" s="695"/>
      <c r="AR579" s="695"/>
      <c r="AS579" s="695"/>
      <c r="AT579" s="695"/>
      <c r="AU579" s="695"/>
      <c r="AV579" s="695"/>
      <c r="AW579" s="695"/>
      <c r="AX579" s="695"/>
      <c r="AY579" s="695"/>
      <c r="AZ579" s="695"/>
      <c r="BA579" s="695"/>
      <c r="BB579" s="695"/>
      <c r="BC579" s="695"/>
      <c r="BD579" s="695"/>
      <c r="BE579" s="695"/>
      <c r="BF579" s="695"/>
      <c r="BG579" s="695"/>
      <c r="BH579" s="695"/>
      <c r="BI579" s="695"/>
      <c r="BJ579" s="695"/>
      <c r="BK579" s="695"/>
      <c r="BL579" s="695"/>
      <c r="BM579" s="695"/>
      <c r="BN579" s="695"/>
      <c r="BO579" s="695"/>
      <c r="BP579" s="695"/>
      <c r="BQ579" s="695"/>
      <c r="BR579" s="695"/>
      <c r="BS579" s="695"/>
      <c r="BT579" s="695"/>
      <c r="BU579" s="695"/>
      <c r="BV579" s="695"/>
      <c r="BW579" s="695"/>
      <c r="BX579" s="695"/>
      <c r="BY579" s="695"/>
      <c r="BZ579" s="695"/>
      <c r="CA579" s="695"/>
      <c r="CB579" s="695"/>
      <c r="CC579" s="695"/>
      <c r="CD579" s="695"/>
      <c r="CE579" s="695"/>
      <c r="CF579" s="695"/>
      <c r="CG579" s="695"/>
      <c r="CH579" s="695"/>
      <c r="CI579" s="695"/>
      <c r="CJ579" s="695"/>
      <c r="CK579" s="695"/>
      <c r="CL579" s="695"/>
      <c r="CM579" s="695"/>
      <c r="CN579" s="695"/>
      <c r="CO579" s="695"/>
      <c r="CP579" s="695"/>
      <c r="CQ579" s="695"/>
      <c r="CR579" s="695"/>
      <c r="CS579" s="695"/>
      <c r="CT579" s="695"/>
      <c r="CU579" s="695"/>
      <c r="CV579" s="695"/>
      <c r="CW579" s="695"/>
      <c r="CX579" s="695"/>
      <c r="CY579" s="695"/>
      <c r="CZ579" s="695"/>
      <c r="DA579" s="695"/>
      <c r="DB579" s="695"/>
      <c r="DC579" s="695"/>
      <c r="DD579" s="695"/>
      <c r="DE579" s="695"/>
      <c r="DF579" s="695"/>
      <c r="DG579" s="695"/>
      <c r="DH579" s="695"/>
      <c r="DI579" s="695"/>
      <c r="DJ579" s="695"/>
      <c r="DK579" s="695"/>
      <c r="DL579" s="695"/>
      <c r="DM579" s="695"/>
      <c r="DN579" s="695"/>
      <c r="DO579" s="695"/>
      <c r="DP579" s="695"/>
      <c r="DQ579" s="695"/>
      <c r="DR579" s="695"/>
      <c r="DS579" s="695"/>
      <c r="DT579" s="695"/>
      <c r="DU579" s="695"/>
      <c r="DV579" s="695"/>
      <c r="DW579" s="695"/>
      <c r="DX579" s="695"/>
      <c r="DY579" s="695"/>
      <c r="DZ579" s="695"/>
      <c r="EA579" s="695"/>
      <c r="EB579" s="695"/>
      <c r="EC579" s="695"/>
      <c r="ED579" s="695"/>
      <c r="EE579" s="695"/>
      <c r="EF579" s="695"/>
      <c r="EG579" s="695"/>
      <c r="EH579" s="695"/>
      <c r="EI579" s="695"/>
      <c r="EJ579" s="695"/>
      <c r="EK579" s="695"/>
      <c r="EL579" s="695"/>
      <c r="EM579" s="695"/>
      <c r="EN579" s="695"/>
      <c r="EO579" s="695"/>
      <c r="EP579" s="695"/>
      <c r="EQ579" s="695"/>
      <c r="ER579" s="695"/>
      <c r="ES579" s="695"/>
      <c r="ET579" s="695"/>
      <c r="EU579" s="695"/>
      <c r="EV579" s="695"/>
      <c r="EW579" s="695"/>
      <c r="EX579" s="695"/>
      <c r="EY579" s="695"/>
      <c r="EZ579" s="695"/>
      <c r="FA579" s="695"/>
      <c r="FB579" s="695"/>
      <c r="FC579" s="695"/>
      <c r="FD579" s="695"/>
      <c r="FE579" s="695"/>
      <c r="FF579" s="695"/>
      <c r="FG579" s="695"/>
      <c r="FH579" s="695"/>
      <c r="FI579" s="695"/>
      <c r="FJ579" s="695"/>
      <c r="FK579" s="695"/>
      <c r="FL579" s="695"/>
      <c r="FM579" s="695"/>
      <c r="FN579" s="695"/>
      <c r="FO579" s="695"/>
      <c r="FP579" s="695"/>
      <c r="FQ579" s="695"/>
      <c r="FR579" s="695"/>
      <c r="FS579" s="695"/>
      <c r="FT579" s="695"/>
      <c r="FU579" s="695"/>
      <c r="FV579" s="695"/>
      <c r="FW579" s="695"/>
      <c r="FX579" s="695"/>
      <c r="FY579" s="695"/>
      <c r="FZ579" s="695"/>
      <c r="GA579" s="695"/>
      <c r="GB579" s="695"/>
      <c r="GC579" s="695"/>
      <c r="GD579" s="695"/>
      <c r="GE579" s="695"/>
      <c r="GF579" s="695"/>
      <c r="GG579" s="695"/>
      <c r="GH579" s="695"/>
      <c r="GI579" s="695"/>
      <c r="GJ579" s="695"/>
      <c r="GK579" s="695"/>
      <c r="GL579" s="695"/>
      <c r="GM579" s="695"/>
      <c r="GN579" s="695"/>
    </row>
    <row r="580" spans="1:196" s="35" customFormat="1" ht="14.4">
      <c r="A580" s="695"/>
      <c r="B580" s="695"/>
      <c r="C580" s="693"/>
      <c r="D580" s="693"/>
      <c r="E580" s="693"/>
      <c r="F580" s="699"/>
      <c r="G580" s="695"/>
      <c r="H580" s="695"/>
      <c r="I580" s="695"/>
      <c r="J580" s="695"/>
      <c r="S580" s="695"/>
      <c r="T580" s="695"/>
      <c r="U580" s="695"/>
      <c r="V580" s="695"/>
      <c r="W580" s="695"/>
      <c r="X580" s="695"/>
      <c r="Y580" s="695"/>
      <c r="Z580" s="695"/>
      <c r="AA580" s="695"/>
      <c r="AB580" s="695"/>
      <c r="AC580" s="695"/>
      <c r="AD580" s="695"/>
      <c r="AE580" s="695"/>
      <c r="AF580" s="695"/>
      <c r="AG580" s="695"/>
      <c r="AH580" s="695"/>
      <c r="AI580" s="695"/>
      <c r="AJ580" s="695"/>
      <c r="AK580" s="695"/>
      <c r="AL580" s="695"/>
      <c r="AM580" s="695"/>
      <c r="AN580" s="695"/>
      <c r="AO580" s="695"/>
      <c r="AP580" s="695"/>
      <c r="AQ580" s="695"/>
      <c r="AR580" s="695"/>
      <c r="AS580" s="695"/>
      <c r="AT580" s="695"/>
      <c r="AU580" s="695"/>
      <c r="AV580" s="695"/>
      <c r="AW580" s="695"/>
      <c r="AX580" s="695"/>
      <c r="AY580" s="695"/>
      <c r="AZ580" s="695"/>
      <c r="BA580" s="695"/>
      <c r="BB580" s="695"/>
      <c r="BC580" s="695"/>
      <c r="BD580" s="695"/>
      <c r="BE580" s="695"/>
      <c r="BF580" s="695"/>
      <c r="BG580" s="695"/>
      <c r="BH580" s="695"/>
      <c r="BI580" s="695"/>
      <c r="BJ580" s="695"/>
      <c r="BK580" s="695"/>
      <c r="BL580" s="695"/>
      <c r="BM580" s="695"/>
      <c r="BN580" s="695"/>
      <c r="BO580" s="695"/>
      <c r="BP580" s="695"/>
      <c r="BQ580" s="695"/>
      <c r="BR580" s="695"/>
      <c r="BS580" s="695"/>
      <c r="BT580" s="695"/>
      <c r="BU580" s="695"/>
      <c r="BV580" s="695"/>
      <c r="BW580" s="695"/>
      <c r="BX580" s="695"/>
      <c r="BY580" s="695"/>
      <c r="BZ580" s="695"/>
      <c r="CA580" s="695"/>
      <c r="CB580" s="695"/>
      <c r="CC580" s="695"/>
      <c r="CD580" s="695"/>
      <c r="CE580" s="695"/>
      <c r="CF580" s="695"/>
      <c r="CG580" s="695"/>
      <c r="CH580" s="695"/>
      <c r="CI580" s="695"/>
      <c r="CJ580" s="695"/>
      <c r="CK580" s="695"/>
      <c r="CL580" s="695"/>
      <c r="CM580" s="695"/>
      <c r="CN580" s="695"/>
      <c r="CO580" s="695"/>
      <c r="CP580" s="695"/>
      <c r="CQ580" s="695"/>
      <c r="CR580" s="695"/>
      <c r="CS580" s="695"/>
      <c r="CT580" s="695"/>
      <c r="CU580" s="695"/>
      <c r="CV580" s="695"/>
      <c r="CW580" s="695"/>
      <c r="CX580" s="695"/>
      <c r="CY580" s="695"/>
      <c r="CZ580" s="695"/>
      <c r="DA580" s="695"/>
      <c r="DB580" s="695"/>
      <c r="DC580" s="695"/>
      <c r="DD580" s="695"/>
      <c r="DE580" s="695"/>
      <c r="DF580" s="695"/>
      <c r="DG580" s="695"/>
      <c r="DH580" s="695"/>
      <c r="DI580" s="695"/>
      <c r="DJ580" s="695"/>
      <c r="DK580" s="695"/>
      <c r="DL580" s="695"/>
      <c r="DM580" s="695"/>
      <c r="DN580" s="695"/>
      <c r="DO580" s="695"/>
      <c r="DP580" s="695"/>
      <c r="DQ580" s="695"/>
      <c r="DR580" s="695"/>
      <c r="DS580" s="695"/>
      <c r="DT580" s="695"/>
      <c r="DU580" s="695"/>
      <c r="DV580" s="695"/>
      <c r="DW580" s="695"/>
      <c r="DX580" s="695"/>
      <c r="DY580" s="695"/>
      <c r="DZ580" s="695"/>
      <c r="EA580" s="695"/>
      <c r="EB580" s="695"/>
      <c r="EC580" s="695"/>
      <c r="ED580" s="695"/>
      <c r="EE580" s="695"/>
      <c r="EF580" s="695"/>
      <c r="EG580" s="695"/>
      <c r="EH580" s="695"/>
      <c r="EI580" s="695"/>
      <c r="EJ580" s="695"/>
      <c r="EK580" s="695"/>
      <c r="EL580" s="695"/>
      <c r="EM580" s="695"/>
      <c r="EN580" s="695"/>
      <c r="EO580" s="695"/>
      <c r="EP580" s="695"/>
      <c r="EQ580" s="695"/>
      <c r="ER580" s="695"/>
      <c r="ES580" s="695"/>
      <c r="ET580" s="695"/>
      <c r="EU580" s="695"/>
      <c r="EV580" s="695"/>
      <c r="EW580" s="695"/>
      <c r="EX580" s="695"/>
      <c r="EY580" s="695"/>
      <c r="EZ580" s="695"/>
      <c r="FA580" s="695"/>
      <c r="FB580" s="695"/>
      <c r="FC580" s="695"/>
      <c r="FD580" s="695"/>
      <c r="FE580" s="695"/>
      <c r="FF580" s="695"/>
      <c r="FG580" s="695"/>
      <c r="FH580" s="695"/>
      <c r="FI580" s="695"/>
      <c r="FJ580" s="695"/>
      <c r="FK580" s="695"/>
      <c r="FL580" s="695"/>
      <c r="FM580" s="695"/>
      <c r="FN580" s="695"/>
      <c r="FO580" s="695"/>
      <c r="FP580" s="695"/>
      <c r="FQ580" s="695"/>
      <c r="FR580" s="695"/>
      <c r="FS580" s="695"/>
      <c r="FT580" s="695"/>
      <c r="FU580" s="695"/>
      <c r="FV580" s="695"/>
      <c r="FW580" s="695"/>
      <c r="FX580" s="695"/>
      <c r="FY580" s="695"/>
      <c r="FZ580" s="695"/>
      <c r="GA580" s="695"/>
      <c r="GB580" s="695"/>
      <c r="GC580" s="695"/>
      <c r="GD580" s="695"/>
      <c r="GE580" s="695"/>
      <c r="GF580" s="695"/>
      <c r="GG580" s="695"/>
      <c r="GH580" s="695"/>
      <c r="GI580" s="695"/>
      <c r="GJ580" s="695"/>
      <c r="GK580" s="695"/>
      <c r="GL580" s="695"/>
      <c r="GM580" s="695"/>
      <c r="GN580" s="695"/>
    </row>
    <row r="581" spans="1:196" s="35" customFormat="1" ht="14.4">
      <c r="A581" s="695"/>
      <c r="B581" s="695"/>
      <c r="C581" s="693"/>
      <c r="D581" s="693"/>
      <c r="E581" s="693"/>
      <c r="F581" s="699"/>
      <c r="G581" s="695"/>
      <c r="H581" s="695"/>
      <c r="I581" s="695"/>
      <c r="J581" s="695"/>
      <c r="S581" s="695"/>
      <c r="T581" s="695"/>
      <c r="U581" s="695"/>
      <c r="V581" s="695"/>
      <c r="W581" s="695"/>
      <c r="X581" s="695"/>
      <c r="Y581" s="695"/>
      <c r="Z581" s="695"/>
      <c r="AA581" s="695"/>
      <c r="AB581" s="695"/>
      <c r="AC581" s="695"/>
      <c r="AD581" s="695"/>
      <c r="AE581" s="695"/>
      <c r="AF581" s="695"/>
      <c r="AG581" s="695"/>
      <c r="AH581" s="695"/>
      <c r="AI581" s="695"/>
      <c r="AJ581" s="695"/>
      <c r="AK581" s="695"/>
      <c r="AL581" s="695"/>
      <c r="AM581" s="695"/>
      <c r="AN581" s="695"/>
      <c r="AO581" s="695"/>
      <c r="AP581" s="695"/>
      <c r="AQ581" s="695"/>
      <c r="AR581" s="695"/>
      <c r="AS581" s="695"/>
      <c r="AT581" s="695"/>
      <c r="AU581" s="695"/>
      <c r="AV581" s="695"/>
      <c r="AW581" s="695"/>
      <c r="AX581" s="695"/>
      <c r="AY581" s="695"/>
      <c r="AZ581" s="695"/>
      <c r="BA581" s="695"/>
      <c r="BB581" s="695"/>
      <c r="BC581" s="695"/>
      <c r="BD581" s="695"/>
      <c r="BE581" s="695"/>
      <c r="BF581" s="695"/>
      <c r="BG581" s="695"/>
      <c r="BH581" s="695"/>
      <c r="BI581" s="695"/>
      <c r="BJ581" s="695"/>
      <c r="BK581" s="695"/>
      <c r="BL581" s="695"/>
      <c r="BM581" s="695"/>
      <c r="BN581" s="695"/>
      <c r="BO581" s="695"/>
      <c r="BP581" s="695"/>
      <c r="BQ581" s="695"/>
      <c r="BR581" s="695"/>
      <c r="BS581" s="695"/>
      <c r="BT581" s="695"/>
      <c r="BU581" s="695"/>
      <c r="BV581" s="695"/>
      <c r="BW581" s="695"/>
      <c r="BX581" s="695"/>
      <c r="BY581" s="695"/>
      <c r="BZ581" s="695"/>
      <c r="CA581" s="695"/>
      <c r="CB581" s="695"/>
      <c r="CC581" s="695"/>
      <c r="CD581" s="695"/>
      <c r="CE581" s="695"/>
      <c r="CF581" s="695"/>
      <c r="CG581" s="695"/>
      <c r="CH581" s="695"/>
      <c r="CI581" s="695"/>
      <c r="CJ581" s="695"/>
      <c r="CK581" s="695"/>
      <c r="CL581" s="695"/>
      <c r="CM581" s="695"/>
      <c r="CN581" s="695"/>
      <c r="CO581" s="695"/>
      <c r="CP581" s="695"/>
      <c r="CQ581" s="695"/>
      <c r="CR581" s="695"/>
      <c r="CS581" s="695"/>
      <c r="CT581" s="695"/>
      <c r="CU581" s="695"/>
      <c r="CV581" s="695"/>
      <c r="CW581" s="695"/>
      <c r="CX581" s="695"/>
      <c r="CY581" s="695"/>
      <c r="CZ581" s="695"/>
      <c r="DA581" s="695"/>
      <c r="DB581" s="695"/>
      <c r="DC581" s="695"/>
      <c r="DD581" s="695"/>
      <c r="DE581" s="695"/>
      <c r="DF581" s="695"/>
      <c r="DG581" s="695"/>
      <c r="DH581" s="695"/>
      <c r="DI581" s="695"/>
      <c r="DJ581" s="695"/>
      <c r="DK581" s="695"/>
      <c r="DL581" s="695"/>
      <c r="DM581" s="695"/>
      <c r="DN581" s="695"/>
      <c r="DO581" s="695"/>
      <c r="DP581" s="695"/>
      <c r="DQ581" s="695"/>
      <c r="DR581" s="695"/>
      <c r="DS581" s="695"/>
      <c r="DT581" s="695"/>
      <c r="DU581" s="695"/>
      <c r="DV581" s="695"/>
      <c r="DW581" s="695"/>
      <c r="DX581" s="695"/>
      <c r="DY581" s="695"/>
      <c r="DZ581" s="695"/>
      <c r="EA581" s="695"/>
      <c r="EB581" s="695"/>
      <c r="EC581" s="695"/>
      <c r="ED581" s="695"/>
      <c r="EE581" s="695"/>
      <c r="EF581" s="695"/>
      <c r="EG581" s="695"/>
      <c r="EH581" s="695"/>
      <c r="EI581" s="695"/>
      <c r="EJ581" s="695"/>
      <c r="EK581" s="695"/>
      <c r="EL581" s="695"/>
      <c r="EM581" s="695"/>
      <c r="EN581" s="695"/>
      <c r="EO581" s="695"/>
      <c r="EP581" s="695"/>
      <c r="EQ581" s="695"/>
      <c r="ER581" s="695"/>
      <c r="ES581" s="695"/>
      <c r="ET581" s="695"/>
      <c r="EU581" s="695"/>
      <c r="EV581" s="695"/>
      <c r="EW581" s="695"/>
      <c r="EX581" s="695"/>
      <c r="EY581" s="695"/>
      <c r="EZ581" s="695"/>
      <c r="FA581" s="695"/>
      <c r="FB581" s="695"/>
      <c r="FC581" s="695"/>
      <c r="FD581" s="695"/>
      <c r="FE581" s="695"/>
      <c r="FF581" s="695"/>
      <c r="FG581" s="695"/>
      <c r="FH581" s="695"/>
      <c r="FI581" s="695"/>
      <c r="FJ581" s="695"/>
      <c r="FK581" s="695"/>
      <c r="FL581" s="695"/>
      <c r="FM581" s="695"/>
      <c r="FN581" s="695"/>
      <c r="FO581" s="695"/>
      <c r="FP581" s="695"/>
      <c r="FQ581" s="695"/>
      <c r="FR581" s="695"/>
      <c r="FS581" s="695"/>
      <c r="FT581" s="695"/>
      <c r="FU581" s="695"/>
      <c r="FV581" s="695"/>
      <c r="FW581" s="695"/>
      <c r="FX581" s="695"/>
      <c r="FY581" s="695"/>
      <c r="FZ581" s="695"/>
      <c r="GA581" s="695"/>
      <c r="GB581" s="695"/>
      <c r="GC581" s="695"/>
      <c r="GD581" s="695"/>
      <c r="GE581" s="695"/>
      <c r="GF581" s="695"/>
      <c r="GG581" s="695"/>
      <c r="GH581" s="695"/>
      <c r="GI581" s="695"/>
      <c r="GJ581" s="695"/>
      <c r="GK581" s="695"/>
      <c r="GL581" s="695"/>
      <c r="GM581" s="695"/>
      <c r="GN581" s="695"/>
    </row>
    <row r="582" spans="1:196" s="35" customFormat="1" ht="14.4">
      <c r="A582" s="695"/>
      <c r="B582" s="695"/>
      <c r="C582" s="693"/>
      <c r="D582" s="693"/>
      <c r="E582" s="693"/>
      <c r="F582" s="699"/>
      <c r="G582" s="695"/>
      <c r="H582" s="695"/>
      <c r="I582" s="695"/>
      <c r="J582" s="695"/>
      <c r="S582" s="695"/>
      <c r="T582" s="695"/>
      <c r="U582" s="695"/>
      <c r="V582" s="695"/>
      <c r="W582" s="695"/>
      <c r="X582" s="695"/>
      <c r="Y582" s="695"/>
      <c r="Z582" s="695"/>
      <c r="AA582" s="695"/>
      <c r="AB582" s="695"/>
      <c r="AC582" s="695"/>
      <c r="AD582" s="695"/>
      <c r="AE582" s="695"/>
      <c r="AF582" s="695"/>
      <c r="AG582" s="695"/>
      <c r="AH582" s="695"/>
      <c r="AI582" s="695"/>
      <c r="AJ582" s="695"/>
      <c r="AK582" s="695"/>
      <c r="AL582" s="695"/>
      <c r="AM582" s="695"/>
      <c r="AN582" s="695"/>
      <c r="AO582" s="695"/>
      <c r="AP582" s="695"/>
      <c r="AQ582" s="695"/>
      <c r="AR582" s="695"/>
      <c r="AS582" s="695"/>
      <c r="AT582" s="695"/>
      <c r="AU582" s="695"/>
      <c r="AV582" s="695"/>
      <c r="AW582" s="695"/>
      <c r="AX582" s="695"/>
      <c r="AY582" s="695"/>
      <c r="AZ582" s="695"/>
      <c r="BA582" s="695"/>
      <c r="BB582" s="695"/>
      <c r="BC582" s="695"/>
      <c r="BD582" s="695"/>
      <c r="BE582" s="695"/>
      <c r="BF582" s="695"/>
      <c r="BG582" s="695"/>
      <c r="BH582" s="695"/>
      <c r="BI582" s="695"/>
      <c r="BJ582" s="695"/>
      <c r="BK582" s="695"/>
      <c r="BL582" s="695"/>
      <c r="BM582" s="695"/>
      <c r="BN582" s="695"/>
      <c r="BO582" s="695"/>
      <c r="BP582" s="695"/>
      <c r="BQ582" s="695"/>
      <c r="BR582" s="695"/>
      <c r="BS582" s="695"/>
      <c r="BT582" s="695"/>
      <c r="BU582" s="695"/>
      <c r="BV582" s="695"/>
      <c r="BW582" s="695"/>
      <c r="BX582" s="695"/>
      <c r="BY582" s="695"/>
      <c r="BZ582" s="695"/>
      <c r="CA582" s="695"/>
      <c r="CB582" s="695"/>
      <c r="CC582" s="695"/>
      <c r="CD582" s="695"/>
      <c r="CE582" s="695"/>
      <c r="CF582" s="695"/>
      <c r="CG582" s="695"/>
      <c r="CH582" s="695"/>
      <c r="CI582" s="695"/>
      <c r="CJ582" s="695"/>
      <c r="CK582" s="695"/>
      <c r="CL582" s="695"/>
      <c r="CM582" s="695"/>
      <c r="CN582" s="695"/>
      <c r="CO582" s="695"/>
      <c r="CP582" s="695"/>
      <c r="CQ582" s="695"/>
      <c r="CR582" s="695"/>
      <c r="CS582" s="695"/>
      <c r="CT582" s="695"/>
      <c r="CU582" s="695"/>
      <c r="CV582" s="695"/>
      <c r="CW582" s="695"/>
      <c r="CX582" s="695"/>
      <c r="CY582" s="695"/>
      <c r="CZ582" s="695"/>
      <c r="DA582" s="695"/>
      <c r="DB582" s="695"/>
      <c r="DC582" s="695"/>
      <c r="DD582" s="695"/>
      <c r="DE582" s="695"/>
      <c r="DF582" s="695"/>
      <c r="DG582" s="695"/>
      <c r="DH582" s="695"/>
      <c r="DI582" s="695"/>
      <c r="DJ582" s="695"/>
      <c r="DK582" s="695"/>
      <c r="DL582" s="695"/>
      <c r="DM582" s="695"/>
      <c r="DN582" s="695"/>
      <c r="DO582" s="695"/>
      <c r="DP582" s="695"/>
      <c r="DQ582" s="695"/>
      <c r="DR582" s="695"/>
      <c r="DS582" s="695"/>
      <c r="DT582" s="695"/>
      <c r="DU582" s="695"/>
      <c r="DV582" s="695"/>
      <c r="DW582" s="695"/>
      <c r="DX582" s="695"/>
      <c r="DY582" s="695"/>
      <c r="DZ582" s="695"/>
      <c r="EA582" s="695"/>
      <c r="EB582" s="695"/>
      <c r="EC582" s="695"/>
      <c r="ED582" s="695"/>
      <c r="EE582" s="695"/>
      <c r="EF582" s="695"/>
      <c r="EG582" s="695"/>
      <c r="EH582" s="695"/>
      <c r="EI582" s="695"/>
      <c r="EJ582" s="695"/>
      <c r="EK582" s="695"/>
      <c r="EL582" s="695"/>
      <c r="EM582" s="695"/>
      <c r="EN582" s="695"/>
      <c r="EO582" s="695"/>
      <c r="EP582" s="695"/>
      <c r="EQ582" s="695"/>
      <c r="ER582" s="695"/>
      <c r="ES582" s="695"/>
      <c r="ET582" s="695"/>
      <c r="EU582" s="695"/>
      <c r="EV582" s="695"/>
      <c r="EW582" s="695"/>
      <c r="EX582" s="695"/>
      <c r="EY582" s="695"/>
      <c r="EZ582" s="695"/>
      <c r="FA582" s="695"/>
      <c r="FB582" s="695"/>
      <c r="FC582" s="695"/>
      <c r="FD582" s="695"/>
      <c r="FE582" s="695"/>
      <c r="FF582" s="695"/>
      <c r="FG582" s="695"/>
      <c r="FH582" s="695"/>
      <c r="FI582" s="695"/>
      <c r="FJ582" s="695"/>
      <c r="FK582" s="695"/>
      <c r="FL582" s="695"/>
      <c r="FM582" s="695"/>
      <c r="FN582" s="695"/>
      <c r="FO582" s="695"/>
      <c r="FP582" s="695"/>
      <c r="FQ582" s="695"/>
      <c r="FR582" s="695"/>
      <c r="FS582" s="695"/>
      <c r="FT582" s="695"/>
      <c r="FU582" s="695"/>
      <c r="FV582" s="695"/>
      <c r="FW582" s="695"/>
      <c r="FX582" s="695"/>
      <c r="FY582" s="695"/>
      <c r="FZ582" s="695"/>
      <c r="GA582" s="695"/>
      <c r="GB582" s="695"/>
      <c r="GC582" s="695"/>
      <c r="GD582" s="695"/>
      <c r="GE582" s="695"/>
      <c r="GF582" s="695"/>
      <c r="GG582" s="695"/>
      <c r="GH582" s="695"/>
      <c r="GI582" s="695"/>
      <c r="GJ582" s="695"/>
      <c r="GK582" s="695"/>
      <c r="GL582" s="695"/>
      <c r="GM582" s="695"/>
      <c r="GN582" s="695"/>
    </row>
    <row r="583" spans="1:196" s="35" customFormat="1" ht="14.4">
      <c r="A583" s="695"/>
      <c r="B583" s="695"/>
      <c r="C583" s="693"/>
      <c r="D583" s="693"/>
      <c r="E583" s="693"/>
      <c r="F583" s="699"/>
      <c r="G583" s="695"/>
      <c r="H583" s="695"/>
      <c r="I583" s="695"/>
      <c r="J583" s="695"/>
      <c r="S583" s="695"/>
      <c r="T583" s="695"/>
      <c r="U583" s="695"/>
      <c r="V583" s="695"/>
      <c r="W583" s="695"/>
      <c r="X583" s="695"/>
      <c r="Y583" s="695"/>
      <c r="Z583" s="695"/>
      <c r="AA583" s="695"/>
      <c r="AB583" s="695"/>
      <c r="AC583" s="695"/>
      <c r="AD583" s="695"/>
      <c r="AE583" s="695"/>
      <c r="AF583" s="695"/>
      <c r="AG583" s="695"/>
      <c r="AH583" s="695"/>
      <c r="AI583" s="695"/>
      <c r="AJ583" s="695"/>
      <c r="AK583" s="695"/>
      <c r="AL583" s="695"/>
      <c r="AM583" s="695"/>
      <c r="AN583" s="695"/>
      <c r="AO583" s="695"/>
      <c r="AP583" s="695"/>
      <c r="AQ583" s="695"/>
      <c r="AR583" s="695"/>
      <c r="AS583" s="695"/>
      <c r="AT583" s="695"/>
      <c r="AU583" s="695"/>
      <c r="AV583" s="695"/>
      <c r="AW583" s="695"/>
      <c r="AX583" s="695"/>
      <c r="AY583" s="695"/>
      <c r="AZ583" s="695"/>
      <c r="BA583" s="695"/>
      <c r="BB583" s="695"/>
      <c r="BC583" s="695"/>
      <c r="BD583" s="695"/>
      <c r="BE583" s="695"/>
      <c r="BF583" s="695"/>
      <c r="BG583" s="695"/>
      <c r="BH583" s="695"/>
      <c r="BI583" s="695"/>
      <c r="BJ583" s="695"/>
      <c r="BK583" s="695"/>
      <c r="BL583" s="695"/>
      <c r="BM583" s="695"/>
      <c r="BN583" s="695"/>
      <c r="BO583" s="695"/>
      <c r="BP583" s="695"/>
      <c r="BQ583" s="695"/>
      <c r="BR583" s="695"/>
      <c r="BS583" s="695"/>
      <c r="BT583" s="695"/>
      <c r="BU583" s="695"/>
      <c r="BV583" s="695"/>
      <c r="BW583" s="695"/>
      <c r="BX583" s="695"/>
      <c r="BY583" s="695"/>
      <c r="BZ583" s="695"/>
      <c r="CA583" s="695"/>
      <c r="CB583" s="695"/>
      <c r="CC583" s="695"/>
      <c r="CD583" s="695"/>
      <c r="CE583" s="695"/>
      <c r="CF583" s="695"/>
      <c r="CG583" s="695"/>
      <c r="CH583" s="695"/>
      <c r="CI583" s="695"/>
      <c r="CJ583" s="695"/>
      <c r="CK583" s="695"/>
      <c r="CL583" s="695"/>
      <c r="CM583" s="695"/>
      <c r="CN583" s="695"/>
      <c r="CO583" s="695"/>
      <c r="CP583" s="695"/>
      <c r="CQ583" s="695"/>
      <c r="CR583" s="695"/>
      <c r="CS583" s="695"/>
      <c r="CT583" s="695"/>
      <c r="CU583" s="695"/>
      <c r="CV583" s="695"/>
      <c r="CW583" s="695"/>
      <c r="CX583" s="695"/>
      <c r="CY583" s="695"/>
      <c r="CZ583" s="695"/>
      <c r="DA583" s="695"/>
      <c r="DB583" s="695"/>
      <c r="DC583" s="695"/>
      <c r="DD583" s="695"/>
      <c r="DE583" s="695"/>
      <c r="DF583" s="695"/>
      <c r="DG583" s="695"/>
      <c r="DH583" s="695"/>
      <c r="DI583" s="695"/>
      <c r="DJ583" s="695"/>
      <c r="DK583" s="695"/>
      <c r="DL583" s="695"/>
      <c r="DM583" s="695"/>
      <c r="DN583" s="695"/>
      <c r="DO583" s="695"/>
      <c r="DP583" s="695"/>
      <c r="DQ583" s="695"/>
      <c r="DR583" s="695"/>
      <c r="DS583" s="695"/>
      <c r="DT583" s="695"/>
      <c r="DU583" s="695"/>
      <c r="DV583" s="695"/>
      <c r="DW583" s="695"/>
      <c r="DX583" s="695"/>
      <c r="DY583" s="695"/>
      <c r="DZ583" s="695"/>
      <c r="EA583" s="695"/>
      <c r="EB583" s="695"/>
      <c r="EC583" s="695"/>
      <c r="ED583" s="695"/>
      <c r="EE583" s="695"/>
      <c r="EF583" s="695"/>
      <c r="EG583" s="695"/>
      <c r="EH583" s="695"/>
      <c r="EI583" s="695"/>
      <c r="EJ583" s="695"/>
      <c r="EK583" s="695"/>
      <c r="EL583" s="695"/>
      <c r="EM583" s="695"/>
      <c r="EN583" s="695"/>
      <c r="EO583" s="695"/>
      <c r="EP583" s="695"/>
      <c r="EQ583" s="695"/>
      <c r="ER583" s="695"/>
      <c r="ES583" s="695"/>
      <c r="ET583" s="695"/>
      <c r="EU583" s="695"/>
      <c r="EV583" s="695"/>
      <c r="EW583" s="695"/>
      <c r="EX583" s="695"/>
      <c r="EY583" s="695"/>
      <c r="EZ583" s="695"/>
      <c r="FA583" s="695"/>
      <c r="FB583" s="695"/>
      <c r="FC583" s="695"/>
      <c r="FD583" s="695"/>
      <c r="FE583" s="695"/>
      <c r="FF583" s="695"/>
      <c r="FG583" s="695"/>
      <c r="FH583" s="695"/>
      <c r="FI583" s="695"/>
      <c r="FJ583" s="695"/>
      <c r="FK583" s="695"/>
      <c r="FL583" s="695"/>
      <c r="FM583" s="695"/>
      <c r="FN583" s="695"/>
      <c r="FO583" s="695"/>
      <c r="FP583" s="695"/>
      <c r="FQ583" s="695"/>
      <c r="FR583" s="695"/>
      <c r="FS583" s="695"/>
      <c r="FT583" s="695"/>
      <c r="FU583" s="695"/>
      <c r="FV583" s="695"/>
      <c r="FW583" s="695"/>
      <c r="FX583" s="695"/>
      <c r="FY583" s="695"/>
      <c r="FZ583" s="695"/>
      <c r="GA583" s="695"/>
      <c r="GB583" s="695"/>
      <c r="GC583" s="695"/>
      <c r="GD583" s="695"/>
      <c r="GE583" s="695"/>
      <c r="GF583" s="695"/>
      <c r="GG583" s="695"/>
      <c r="GH583" s="695"/>
      <c r="GI583" s="695"/>
      <c r="GJ583" s="695"/>
      <c r="GK583" s="695"/>
      <c r="GL583" s="695"/>
      <c r="GM583" s="695"/>
      <c r="GN583" s="695"/>
    </row>
    <row r="584" spans="1:196" s="35" customFormat="1" ht="14.4">
      <c r="A584" s="695"/>
      <c r="B584" s="695"/>
      <c r="C584" s="693"/>
      <c r="D584" s="693"/>
      <c r="E584" s="693"/>
      <c r="F584" s="699"/>
      <c r="G584" s="695"/>
      <c r="H584" s="695"/>
      <c r="I584" s="695"/>
      <c r="J584" s="695"/>
      <c r="S584" s="695"/>
      <c r="T584" s="695"/>
      <c r="U584" s="695"/>
      <c r="V584" s="695"/>
      <c r="W584" s="695"/>
      <c r="X584" s="695"/>
      <c r="Y584" s="695"/>
      <c r="Z584" s="695"/>
      <c r="AA584" s="695"/>
      <c r="AB584" s="695"/>
      <c r="AC584" s="695"/>
      <c r="AD584" s="695"/>
      <c r="AE584" s="695"/>
      <c r="AF584" s="695"/>
      <c r="AG584" s="695"/>
      <c r="AH584" s="695"/>
      <c r="AI584" s="695"/>
      <c r="AJ584" s="695"/>
      <c r="AK584" s="695"/>
      <c r="AL584" s="695"/>
      <c r="AM584" s="695"/>
      <c r="AN584" s="695"/>
      <c r="AO584" s="695"/>
      <c r="AP584" s="695"/>
      <c r="AQ584" s="695"/>
      <c r="AR584" s="695"/>
      <c r="AS584" s="695"/>
      <c r="AT584" s="695"/>
      <c r="AU584" s="695"/>
      <c r="AV584" s="695"/>
      <c r="AW584" s="695"/>
      <c r="AX584" s="695"/>
      <c r="AY584" s="695"/>
      <c r="AZ584" s="695"/>
      <c r="BA584" s="695"/>
      <c r="BB584" s="695"/>
      <c r="BC584" s="695"/>
      <c r="BD584" s="695"/>
      <c r="BE584" s="695"/>
      <c r="BF584" s="695"/>
      <c r="BG584" s="695"/>
      <c r="BH584" s="695"/>
      <c r="BI584" s="695"/>
      <c r="BJ584" s="695"/>
      <c r="BK584" s="695"/>
      <c r="BL584" s="695"/>
      <c r="BM584" s="695"/>
      <c r="BN584" s="695"/>
      <c r="BO584" s="695"/>
      <c r="BP584" s="695"/>
      <c r="BQ584" s="695"/>
      <c r="BR584" s="695"/>
      <c r="BS584" s="695"/>
      <c r="BT584" s="695"/>
      <c r="BU584" s="695"/>
      <c r="BV584" s="695"/>
      <c r="BW584" s="695"/>
      <c r="BX584" s="695"/>
      <c r="BY584" s="695"/>
      <c r="BZ584" s="695"/>
      <c r="CA584" s="695"/>
      <c r="CB584" s="695"/>
      <c r="CC584" s="695"/>
      <c r="CD584" s="695"/>
      <c r="CE584" s="695"/>
      <c r="CF584" s="695"/>
      <c r="CG584" s="695"/>
      <c r="CH584" s="695"/>
      <c r="CI584" s="695"/>
      <c r="CJ584" s="695"/>
      <c r="CK584" s="695"/>
      <c r="CL584" s="695"/>
      <c r="CM584" s="695"/>
      <c r="CN584" s="695"/>
      <c r="CO584" s="695"/>
      <c r="CP584" s="695"/>
      <c r="CQ584" s="695"/>
      <c r="CR584" s="695"/>
      <c r="CS584" s="695"/>
      <c r="CT584" s="695"/>
      <c r="CU584" s="695"/>
      <c r="CV584" s="695"/>
      <c r="CW584" s="695"/>
      <c r="CX584" s="695"/>
      <c r="CY584" s="695"/>
      <c r="CZ584" s="695"/>
      <c r="DA584" s="695"/>
      <c r="DB584" s="695"/>
      <c r="DC584" s="695"/>
      <c r="DD584" s="695"/>
      <c r="DE584" s="695"/>
      <c r="DF584" s="695"/>
      <c r="DG584" s="695"/>
      <c r="DH584" s="695"/>
      <c r="DI584" s="695"/>
      <c r="DJ584" s="695"/>
      <c r="DK584" s="695"/>
      <c r="DL584" s="695"/>
      <c r="DM584" s="695"/>
      <c r="DN584" s="695"/>
      <c r="DO584" s="695"/>
      <c r="DP584" s="695"/>
      <c r="DQ584" s="695"/>
      <c r="DR584" s="695"/>
      <c r="DS584" s="695"/>
      <c r="DT584" s="695"/>
      <c r="DU584" s="695"/>
      <c r="DV584" s="695"/>
      <c r="DW584" s="695"/>
      <c r="DX584" s="695"/>
      <c r="DY584" s="695"/>
      <c r="DZ584" s="695"/>
      <c r="EA584" s="695"/>
      <c r="EB584" s="695"/>
      <c r="EC584" s="695"/>
      <c r="ED584" s="695"/>
      <c r="EE584" s="695"/>
      <c r="EF584" s="695"/>
      <c r="EG584" s="695"/>
      <c r="EH584" s="695"/>
      <c r="EI584" s="695"/>
      <c r="EJ584" s="695"/>
      <c r="EK584" s="695"/>
      <c r="EL584" s="695"/>
      <c r="EM584" s="695"/>
      <c r="EN584" s="695"/>
      <c r="EO584" s="695"/>
      <c r="EP584" s="695"/>
      <c r="EQ584" s="695"/>
      <c r="ER584" s="695"/>
      <c r="ES584" s="695"/>
      <c r="ET584" s="695"/>
      <c r="EU584" s="695"/>
      <c r="EV584" s="695"/>
      <c r="EW584" s="695"/>
      <c r="EX584" s="695"/>
      <c r="EY584" s="695"/>
      <c r="EZ584" s="695"/>
      <c r="FA584" s="695"/>
      <c r="FB584" s="695"/>
      <c r="FC584" s="695"/>
      <c r="FD584" s="695"/>
      <c r="FE584" s="695"/>
      <c r="FF584" s="695"/>
      <c r="FG584" s="695"/>
      <c r="FH584" s="695"/>
      <c r="FI584" s="695"/>
      <c r="FJ584" s="695"/>
      <c r="FK584" s="695"/>
      <c r="FL584" s="695"/>
      <c r="FM584" s="695"/>
      <c r="FN584" s="695"/>
      <c r="FO584" s="695"/>
      <c r="FP584" s="695"/>
      <c r="FQ584" s="695"/>
      <c r="FR584" s="695"/>
      <c r="FS584" s="695"/>
      <c r="FT584" s="695"/>
      <c r="FU584" s="695"/>
      <c r="FV584" s="695"/>
      <c r="FW584" s="695"/>
      <c r="FX584" s="695"/>
      <c r="FY584" s="695"/>
      <c r="FZ584" s="695"/>
      <c r="GA584" s="695"/>
      <c r="GB584" s="695"/>
      <c r="GC584" s="695"/>
      <c r="GD584" s="695"/>
      <c r="GE584" s="695"/>
      <c r="GF584" s="695"/>
      <c r="GG584" s="695"/>
      <c r="GH584" s="695"/>
      <c r="GI584" s="695"/>
      <c r="GJ584" s="695"/>
      <c r="GK584" s="695"/>
      <c r="GL584" s="695"/>
      <c r="GM584" s="695"/>
      <c r="GN584" s="695"/>
    </row>
    <row r="585" spans="1:196" s="35" customFormat="1" ht="14.4">
      <c r="A585" s="695"/>
      <c r="B585" s="695"/>
      <c r="C585" s="693"/>
      <c r="D585" s="693"/>
      <c r="E585" s="693"/>
      <c r="F585" s="699"/>
      <c r="G585" s="695"/>
      <c r="H585" s="695"/>
      <c r="I585" s="695"/>
      <c r="J585" s="695"/>
      <c r="S585" s="695"/>
      <c r="T585" s="695"/>
      <c r="U585" s="695"/>
      <c r="V585" s="695"/>
      <c r="W585" s="695"/>
      <c r="X585" s="695"/>
      <c r="Y585" s="695"/>
      <c r="Z585" s="695"/>
      <c r="AA585" s="695"/>
      <c r="AB585" s="695"/>
      <c r="AC585" s="695"/>
      <c r="AD585" s="695"/>
      <c r="AE585" s="695"/>
      <c r="AF585" s="695"/>
      <c r="AG585" s="695"/>
      <c r="AH585" s="695"/>
      <c r="AI585" s="695"/>
      <c r="AJ585" s="695"/>
      <c r="AK585" s="695"/>
      <c r="AL585" s="695"/>
      <c r="AM585" s="695"/>
      <c r="AN585" s="695"/>
      <c r="AO585" s="695"/>
      <c r="AP585" s="695"/>
      <c r="AQ585" s="695"/>
      <c r="AR585" s="695"/>
      <c r="AS585" s="695"/>
      <c r="AT585" s="695"/>
      <c r="AU585" s="695"/>
      <c r="AV585" s="695"/>
      <c r="AW585" s="695"/>
      <c r="AX585" s="695"/>
      <c r="AY585" s="695"/>
      <c r="AZ585" s="695"/>
      <c r="BA585" s="695"/>
      <c r="BB585" s="695"/>
      <c r="BC585" s="695"/>
      <c r="BD585" s="695"/>
      <c r="BE585" s="695"/>
      <c r="BF585" s="695"/>
      <c r="BG585" s="695"/>
      <c r="BH585" s="695"/>
      <c r="BI585" s="695"/>
      <c r="BJ585" s="695"/>
      <c r="BK585" s="695"/>
      <c r="BL585" s="695"/>
      <c r="BM585" s="695"/>
      <c r="BN585" s="695"/>
      <c r="BO585" s="695"/>
      <c r="BP585" s="695"/>
      <c r="BQ585" s="695"/>
      <c r="BR585" s="695"/>
      <c r="BS585" s="695"/>
      <c r="BT585" s="695"/>
      <c r="BU585" s="695"/>
      <c r="BV585" s="695"/>
      <c r="BW585" s="695"/>
      <c r="BX585" s="695"/>
      <c r="BY585" s="695"/>
      <c r="BZ585" s="695"/>
      <c r="CA585" s="695"/>
      <c r="CB585" s="695"/>
      <c r="CC585" s="695"/>
      <c r="CD585" s="695"/>
      <c r="CE585" s="695"/>
      <c r="CF585" s="695"/>
      <c r="CG585" s="695"/>
      <c r="CH585" s="695"/>
      <c r="CI585" s="695"/>
      <c r="CJ585" s="695"/>
      <c r="CK585" s="695"/>
      <c r="CL585" s="695"/>
      <c r="CM585" s="695"/>
      <c r="CN585" s="695"/>
      <c r="CO585" s="695"/>
      <c r="CP585" s="695"/>
      <c r="CQ585" s="695"/>
      <c r="CR585" s="695"/>
      <c r="CS585" s="695"/>
      <c r="CT585" s="695"/>
      <c r="CU585" s="695"/>
      <c r="CV585" s="695"/>
      <c r="CW585" s="695"/>
      <c r="CX585" s="695"/>
      <c r="CY585" s="695"/>
      <c r="CZ585" s="695"/>
      <c r="DA585" s="695"/>
      <c r="DB585" s="695"/>
      <c r="DC585" s="695"/>
      <c r="DD585" s="695"/>
      <c r="DE585" s="695"/>
      <c r="DF585" s="695"/>
      <c r="DG585" s="695"/>
      <c r="DH585" s="695"/>
      <c r="DI585" s="695"/>
      <c r="DJ585" s="695"/>
      <c r="DK585" s="695"/>
      <c r="DL585" s="695"/>
      <c r="DM585" s="695"/>
      <c r="DN585" s="695"/>
      <c r="DO585" s="695"/>
      <c r="DP585" s="695"/>
      <c r="DQ585" s="695"/>
      <c r="DR585" s="695"/>
      <c r="DS585" s="695"/>
      <c r="DT585" s="695"/>
      <c r="DU585" s="695"/>
      <c r="DV585" s="695"/>
      <c r="DW585" s="695"/>
      <c r="DX585" s="695"/>
      <c r="DY585" s="695"/>
      <c r="DZ585" s="695"/>
      <c r="EA585" s="695"/>
      <c r="EB585" s="695"/>
      <c r="EC585" s="695"/>
      <c r="ED585" s="695"/>
      <c r="EE585" s="695"/>
      <c r="EF585" s="695"/>
      <c r="EG585" s="695"/>
      <c r="EH585" s="695"/>
      <c r="EI585" s="695"/>
      <c r="EJ585" s="695"/>
      <c r="EK585" s="695"/>
      <c r="EL585" s="695"/>
      <c r="EM585" s="695"/>
      <c r="EN585" s="695"/>
      <c r="EO585" s="695"/>
      <c r="EP585" s="695"/>
      <c r="EQ585" s="695"/>
      <c r="ER585" s="695"/>
      <c r="ES585" s="695"/>
      <c r="ET585" s="695"/>
      <c r="EU585" s="695"/>
      <c r="EV585" s="695"/>
      <c r="EW585" s="695"/>
      <c r="EX585" s="695"/>
      <c r="EY585" s="695"/>
      <c r="EZ585" s="695"/>
      <c r="FA585" s="695"/>
      <c r="FB585" s="695"/>
      <c r="FC585" s="695"/>
      <c r="FD585" s="695"/>
      <c r="FE585" s="695"/>
      <c r="FF585" s="695"/>
      <c r="FG585" s="695"/>
      <c r="FH585" s="695"/>
      <c r="FI585" s="695"/>
      <c r="FJ585" s="695"/>
      <c r="FK585" s="695"/>
      <c r="FL585" s="695"/>
      <c r="FM585" s="695"/>
      <c r="FN585" s="695"/>
      <c r="FO585" s="695"/>
      <c r="FP585" s="695"/>
      <c r="FQ585" s="695"/>
      <c r="FR585" s="695"/>
      <c r="FS585" s="695"/>
      <c r="FT585" s="695"/>
      <c r="FU585" s="695"/>
      <c r="FV585" s="695"/>
      <c r="FW585" s="695"/>
      <c r="FX585" s="695"/>
      <c r="FY585" s="695"/>
      <c r="FZ585" s="695"/>
      <c r="GA585" s="695"/>
      <c r="GB585" s="695"/>
      <c r="GC585" s="695"/>
      <c r="GD585" s="695"/>
      <c r="GE585" s="695"/>
      <c r="GF585" s="695"/>
      <c r="GG585" s="695"/>
      <c r="GH585" s="695"/>
      <c r="GI585" s="695"/>
      <c r="GJ585" s="695"/>
      <c r="GK585" s="695"/>
      <c r="GL585" s="695"/>
      <c r="GM585" s="695"/>
      <c r="GN585" s="695"/>
    </row>
    <row r="586" spans="1:196" s="35" customFormat="1" ht="14.4">
      <c r="A586" s="695"/>
      <c r="B586" s="695"/>
      <c r="C586" s="693"/>
      <c r="D586" s="693"/>
      <c r="E586" s="693"/>
      <c r="F586" s="699"/>
      <c r="G586" s="695"/>
      <c r="H586" s="695"/>
      <c r="I586" s="695"/>
      <c r="J586" s="695"/>
      <c r="S586" s="695"/>
      <c r="T586" s="695"/>
      <c r="U586" s="695"/>
      <c r="V586" s="695"/>
      <c r="W586" s="695"/>
      <c r="X586" s="695"/>
      <c r="Y586" s="695"/>
      <c r="Z586" s="695"/>
      <c r="AA586" s="695"/>
      <c r="AB586" s="695"/>
      <c r="AC586" s="695"/>
      <c r="AD586" s="695"/>
      <c r="AE586" s="695"/>
      <c r="AF586" s="695"/>
      <c r="AG586" s="695"/>
      <c r="AH586" s="695"/>
      <c r="AI586" s="695"/>
      <c r="AJ586" s="695"/>
      <c r="AK586" s="695"/>
      <c r="AL586" s="695"/>
      <c r="AM586" s="695"/>
      <c r="AN586" s="695"/>
      <c r="AO586" s="695"/>
      <c r="AP586" s="695"/>
      <c r="AQ586" s="695"/>
      <c r="AR586" s="695"/>
      <c r="AS586" s="695"/>
      <c r="AT586" s="695"/>
      <c r="AU586" s="695"/>
      <c r="AV586" s="695"/>
      <c r="AW586" s="695"/>
      <c r="AX586" s="695"/>
      <c r="AY586" s="695"/>
      <c r="AZ586" s="695"/>
      <c r="BA586" s="695"/>
      <c r="BB586" s="695"/>
      <c r="BC586" s="695"/>
      <c r="BD586" s="695"/>
      <c r="BE586" s="695"/>
      <c r="BF586" s="695"/>
      <c r="BG586" s="695"/>
      <c r="BH586" s="695"/>
      <c r="BI586" s="695"/>
      <c r="BJ586" s="695"/>
      <c r="BK586" s="695"/>
      <c r="BL586" s="695"/>
      <c r="BM586" s="695"/>
      <c r="BN586" s="695"/>
      <c r="BO586" s="695"/>
      <c r="BP586" s="695"/>
      <c r="BQ586" s="695"/>
      <c r="BR586" s="695"/>
      <c r="BS586" s="695"/>
      <c r="BT586" s="695"/>
      <c r="BU586" s="695"/>
      <c r="BV586" s="695"/>
      <c r="BW586" s="695"/>
      <c r="BX586" s="695"/>
      <c r="BY586" s="695"/>
      <c r="BZ586" s="695"/>
      <c r="CA586" s="695"/>
      <c r="CB586" s="695"/>
      <c r="CC586" s="695"/>
      <c r="CD586" s="695"/>
      <c r="CE586" s="695"/>
      <c r="CF586" s="695"/>
      <c r="CG586" s="695"/>
      <c r="CH586" s="695"/>
      <c r="CI586" s="695"/>
      <c r="CJ586" s="695"/>
      <c r="CK586" s="695"/>
      <c r="CL586" s="695"/>
      <c r="CM586" s="695"/>
      <c r="CN586" s="695"/>
      <c r="CO586" s="695"/>
      <c r="CP586" s="695"/>
      <c r="CQ586" s="695"/>
      <c r="CR586" s="695"/>
      <c r="CS586" s="695"/>
      <c r="CT586" s="695"/>
      <c r="CU586" s="695"/>
      <c r="CV586" s="695"/>
      <c r="CW586" s="695"/>
      <c r="CX586" s="695"/>
      <c r="CY586" s="695"/>
      <c r="CZ586" s="695"/>
      <c r="DA586" s="695"/>
      <c r="DB586" s="695"/>
      <c r="DC586" s="695"/>
      <c r="DD586" s="695"/>
      <c r="DE586" s="695"/>
      <c r="DF586" s="695"/>
      <c r="DG586" s="695"/>
      <c r="DH586" s="695"/>
      <c r="DI586" s="695"/>
      <c r="DJ586" s="695"/>
      <c r="DK586" s="695"/>
      <c r="DL586" s="695"/>
      <c r="DM586" s="695"/>
      <c r="DN586" s="695"/>
      <c r="DO586" s="695"/>
      <c r="DP586" s="695"/>
      <c r="DQ586" s="695"/>
      <c r="DR586" s="695"/>
      <c r="DS586" s="695"/>
      <c r="DT586" s="695"/>
      <c r="DU586" s="695"/>
      <c r="DV586" s="695"/>
      <c r="DW586" s="695"/>
      <c r="DX586" s="695"/>
      <c r="DY586" s="695"/>
      <c r="DZ586" s="695"/>
      <c r="EA586" s="695"/>
      <c r="EB586" s="695"/>
      <c r="EC586" s="695"/>
      <c r="ED586" s="695"/>
      <c r="EE586" s="695"/>
      <c r="EF586" s="695"/>
      <c r="EG586" s="695"/>
      <c r="EH586" s="695"/>
      <c r="EI586" s="695"/>
      <c r="EJ586" s="695"/>
      <c r="EK586" s="695"/>
      <c r="EL586" s="695"/>
      <c r="EM586" s="695"/>
      <c r="EN586" s="695"/>
      <c r="EO586" s="695"/>
      <c r="EP586" s="695"/>
      <c r="EQ586" s="695"/>
      <c r="ER586" s="695"/>
      <c r="ES586" s="695"/>
      <c r="ET586" s="695"/>
      <c r="EU586" s="695"/>
      <c r="EV586" s="695"/>
      <c r="EW586" s="695"/>
      <c r="EX586" s="695"/>
      <c r="EY586" s="695"/>
      <c r="EZ586" s="695"/>
      <c r="FA586" s="695"/>
      <c r="FB586" s="695"/>
      <c r="FC586" s="695"/>
      <c r="FD586" s="695"/>
      <c r="FE586" s="695"/>
      <c r="FF586" s="695"/>
      <c r="FG586" s="695"/>
      <c r="FH586" s="695"/>
      <c r="FI586" s="695"/>
      <c r="FJ586" s="695"/>
      <c r="FK586" s="695"/>
      <c r="FL586" s="695"/>
      <c r="FM586" s="695"/>
      <c r="FN586" s="695"/>
      <c r="FO586" s="695"/>
      <c r="FP586" s="695"/>
      <c r="FQ586" s="695"/>
      <c r="FR586" s="695"/>
      <c r="FS586" s="695"/>
      <c r="FT586" s="695"/>
      <c r="FU586" s="695"/>
      <c r="FV586" s="695"/>
      <c r="FW586" s="695"/>
      <c r="FX586" s="695"/>
      <c r="FY586" s="695"/>
      <c r="FZ586" s="695"/>
      <c r="GA586" s="695"/>
      <c r="GB586" s="695"/>
      <c r="GC586" s="695"/>
      <c r="GD586" s="695"/>
      <c r="GE586" s="695"/>
      <c r="GF586" s="695"/>
      <c r="GG586" s="695"/>
      <c r="GH586" s="695"/>
      <c r="GI586" s="695"/>
      <c r="GJ586" s="695"/>
      <c r="GK586" s="695"/>
      <c r="GL586" s="695"/>
      <c r="GM586" s="695"/>
      <c r="GN586" s="695"/>
    </row>
    <row r="587" spans="1:196" s="35" customFormat="1" ht="14.4">
      <c r="A587" s="695"/>
      <c r="B587" s="695"/>
      <c r="C587" s="693"/>
      <c r="D587" s="693"/>
      <c r="E587" s="693"/>
      <c r="F587" s="699"/>
      <c r="G587" s="695"/>
      <c r="H587" s="695"/>
      <c r="I587" s="695"/>
      <c r="J587" s="695"/>
      <c r="S587" s="695"/>
      <c r="T587" s="695"/>
      <c r="U587" s="695"/>
      <c r="V587" s="695"/>
      <c r="W587" s="695"/>
      <c r="X587" s="695"/>
      <c r="Y587" s="695"/>
      <c r="Z587" s="695"/>
      <c r="AA587" s="695"/>
      <c r="AB587" s="695"/>
      <c r="AC587" s="695"/>
      <c r="AD587" s="695"/>
      <c r="AE587" s="695"/>
      <c r="AF587" s="695"/>
      <c r="AG587" s="695"/>
      <c r="AH587" s="695"/>
      <c r="AI587" s="695"/>
      <c r="AJ587" s="695"/>
      <c r="AK587" s="695"/>
      <c r="AL587" s="695"/>
      <c r="AM587" s="695"/>
      <c r="AN587" s="695"/>
      <c r="AO587" s="695"/>
      <c r="AP587" s="695"/>
      <c r="AQ587" s="695"/>
      <c r="AR587" s="695"/>
      <c r="AS587" s="695"/>
      <c r="AT587" s="695"/>
      <c r="AU587" s="695"/>
      <c r="AV587" s="695"/>
      <c r="AW587" s="695"/>
      <c r="AX587" s="695"/>
      <c r="AY587" s="695"/>
      <c r="AZ587" s="695"/>
      <c r="BA587" s="695"/>
      <c r="BB587" s="695"/>
      <c r="BC587" s="695"/>
      <c r="BD587" s="695"/>
      <c r="BE587" s="695"/>
      <c r="BF587" s="695"/>
      <c r="BG587" s="695"/>
      <c r="BH587" s="695"/>
      <c r="BI587" s="695"/>
      <c r="BJ587" s="695"/>
      <c r="BK587" s="695"/>
      <c r="BL587" s="695"/>
      <c r="BM587" s="695"/>
      <c r="BN587" s="695"/>
      <c r="BO587" s="695"/>
      <c r="BP587" s="695"/>
      <c r="BQ587" s="695"/>
      <c r="BR587" s="695"/>
      <c r="BS587" s="695"/>
      <c r="BT587" s="695"/>
      <c r="BU587" s="695"/>
      <c r="BV587" s="695"/>
      <c r="BW587" s="695"/>
      <c r="BX587" s="695"/>
      <c r="BY587" s="695"/>
      <c r="BZ587" s="695"/>
      <c r="CA587" s="695"/>
      <c r="CB587" s="695"/>
      <c r="CC587" s="695"/>
      <c r="CD587" s="695"/>
      <c r="CE587" s="695"/>
      <c r="CF587" s="695"/>
      <c r="CG587" s="695"/>
      <c r="CH587" s="695"/>
      <c r="CI587" s="695"/>
      <c r="CJ587" s="695"/>
      <c r="CK587" s="695"/>
      <c r="CL587" s="695"/>
      <c r="CM587" s="695"/>
      <c r="CN587" s="695"/>
      <c r="CO587" s="695"/>
      <c r="CP587" s="695"/>
      <c r="CQ587" s="695"/>
      <c r="CR587" s="695"/>
      <c r="CS587" s="695"/>
      <c r="CT587" s="695"/>
      <c r="CU587" s="695"/>
      <c r="CV587" s="695"/>
      <c r="CW587" s="695"/>
      <c r="CX587" s="695"/>
      <c r="CY587" s="695"/>
      <c r="CZ587" s="695"/>
      <c r="DA587" s="695"/>
      <c r="DB587" s="695"/>
      <c r="DC587" s="695"/>
      <c r="DD587" s="695"/>
      <c r="DE587" s="695"/>
      <c r="DF587" s="695"/>
      <c r="DG587" s="695"/>
      <c r="DH587" s="695"/>
      <c r="DI587" s="695"/>
      <c r="DJ587" s="695"/>
      <c r="DK587" s="695"/>
      <c r="DL587" s="695"/>
      <c r="DM587" s="695"/>
      <c r="DN587" s="695"/>
      <c r="DO587" s="695"/>
      <c r="DP587" s="695"/>
      <c r="DQ587" s="695"/>
      <c r="DR587" s="695"/>
      <c r="DS587" s="695"/>
      <c r="DT587" s="695"/>
      <c r="DU587" s="695"/>
      <c r="DV587" s="695"/>
      <c r="DW587" s="695"/>
      <c r="DX587" s="695"/>
      <c r="DY587" s="695"/>
      <c r="DZ587" s="695"/>
      <c r="EA587" s="695"/>
      <c r="EB587" s="695"/>
      <c r="EC587" s="695"/>
      <c r="ED587" s="695"/>
      <c r="EE587" s="695"/>
      <c r="EF587" s="695"/>
      <c r="EG587" s="695"/>
      <c r="EH587" s="695"/>
      <c r="EI587" s="695"/>
      <c r="EJ587" s="695"/>
      <c r="EK587" s="695"/>
      <c r="EL587" s="695"/>
      <c r="EM587" s="695"/>
      <c r="EN587" s="695"/>
      <c r="EO587" s="695"/>
      <c r="EP587" s="695"/>
      <c r="EQ587" s="695"/>
      <c r="ER587" s="695"/>
      <c r="ES587" s="695"/>
      <c r="ET587" s="695"/>
      <c r="EU587" s="695"/>
      <c r="EV587" s="695"/>
      <c r="EW587" s="695"/>
      <c r="EX587" s="695"/>
      <c r="EY587" s="695"/>
      <c r="EZ587" s="695"/>
      <c r="FA587" s="695"/>
      <c r="FB587" s="695"/>
      <c r="FC587" s="695"/>
      <c r="FD587" s="695"/>
      <c r="FE587" s="695"/>
      <c r="FF587" s="695"/>
      <c r="FG587" s="695"/>
      <c r="FH587" s="695"/>
      <c r="FI587" s="695"/>
      <c r="FJ587" s="695"/>
      <c r="FK587" s="695"/>
      <c r="FL587" s="695"/>
      <c r="FM587" s="695"/>
      <c r="FN587" s="695"/>
      <c r="FO587" s="695"/>
      <c r="FP587" s="695"/>
      <c r="FQ587" s="695"/>
      <c r="FR587" s="695"/>
      <c r="FS587" s="695"/>
      <c r="FT587" s="695"/>
      <c r="FU587" s="695"/>
      <c r="FV587" s="695"/>
      <c r="FW587" s="695"/>
      <c r="FX587" s="695"/>
      <c r="FY587" s="695"/>
      <c r="FZ587" s="695"/>
      <c r="GA587" s="695"/>
      <c r="GB587" s="695"/>
      <c r="GC587" s="695"/>
      <c r="GD587" s="695"/>
      <c r="GE587" s="695"/>
      <c r="GF587" s="695"/>
      <c r="GG587" s="695"/>
      <c r="GH587" s="695"/>
      <c r="GI587" s="695"/>
      <c r="GJ587" s="695"/>
      <c r="GK587" s="695"/>
      <c r="GL587" s="695"/>
      <c r="GM587" s="695"/>
      <c r="GN587" s="695"/>
    </row>
    <row r="588" spans="1:196" s="35" customFormat="1" ht="14.4">
      <c r="A588" s="695"/>
      <c r="B588" s="695"/>
      <c r="C588" s="693"/>
      <c r="D588" s="693"/>
      <c r="E588" s="693"/>
      <c r="F588" s="699"/>
      <c r="G588" s="695"/>
      <c r="H588" s="695"/>
      <c r="I588" s="695"/>
      <c r="J588" s="695"/>
      <c r="S588" s="695"/>
      <c r="T588" s="695"/>
      <c r="U588" s="695"/>
      <c r="V588" s="695"/>
      <c r="W588" s="695"/>
      <c r="X588" s="695"/>
      <c r="Y588" s="695"/>
      <c r="Z588" s="695"/>
      <c r="AA588" s="695"/>
      <c r="AB588" s="695"/>
      <c r="AC588" s="695"/>
      <c r="AD588" s="695"/>
      <c r="AE588" s="695"/>
      <c r="AF588" s="695"/>
      <c r="AG588" s="695"/>
      <c r="AH588" s="695"/>
      <c r="AI588" s="695"/>
      <c r="AJ588" s="695"/>
      <c r="AK588" s="695"/>
      <c r="AL588" s="695"/>
      <c r="AM588" s="695"/>
      <c r="AN588" s="695"/>
      <c r="AO588" s="695"/>
      <c r="AP588" s="695"/>
      <c r="AQ588" s="695"/>
      <c r="AR588" s="695"/>
      <c r="AS588" s="695"/>
      <c r="AT588" s="695"/>
      <c r="AU588" s="695"/>
      <c r="AV588" s="695"/>
      <c r="AW588" s="695"/>
      <c r="AX588" s="695"/>
      <c r="AY588" s="695"/>
      <c r="AZ588" s="695"/>
      <c r="BA588" s="695"/>
      <c r="BB588" s="695"/>
      <c r="BC588" s="695"/>
      <c r="BD588" s="695"/>
      <c r="BE588" s="695"/>
      <c r="BF588" s="695"/>
      <c r="BG588" s="695"/>
      <c r="BH588" s="695"/>
      <c r="BI588" s="695"/>
      <c r="BJ588" s="695"/>
      <c r="BK588" s="695"/>
      <c r="BL588" s="695"/>
      <c r="BM588" s="695"/>
      <c r="BN588" s="695"/>
      <c r="BO588" s="695"/>
      <c r="BP588" s="695"/>
      <c r="BQ588" s="695"/>
      <c r="BR588" s="695"/>
      <c r="BS588" s="695"/>
      <c r="BT588" s="695"/>
      <c r="BU588" s="695"/>
      <c r="BV588" s="695"/>
      <c r="BW588" s="695"/>
      <c r="BX588" s="695"/>
      <c r="BY588" s="695"/>
      <c r="BZ588" s="695"/>
      <c r="CA588" s="695"/>
      <c r="CB588" s="695"/>
      <c r="CC588" s="695"/>
      <c r="CD588" s="695"/>
      <c r="CE588" s="695"/>
      <c r="CF588" s="695"/>
      <c r="CG588" s="695"/>
      <c r="CH588" s="695"/>
      <c r="CI588" s="695"/>
      <c r="CJ588" s="695"/>
      <c r="CK588" s="695"/>
      <c r="CL588" s="695"/>
      <c r="CM588" s="695"/>
      <c r="CN588" s="695"/>
      <c r="CO588" s="695"/>
      <c r="CP588" s="695"/>
      <c r="CQ588" s="695"/>
      <c r="CR588" s="695"/>
      <c r="CS588" s="695"/>
      <c r="CT588" s="695"/>
      <c r="CU588" s="695"/>
      <c r="CV588" s="695"/>
      <c r="CW588" s="695"/>
      <c r="CX588" s="695"/>
      <c r="CY588" s="695"/>
      <c r="CZ588" s="695"/>
      <c r="DA588" s="695"/>
      <c r="DB588" s="695"/>
      <c r="DC588" s="695"/>
      <c r="DD588" s="695"/>
      <c r="DE588" s="695"/>
      <c r="DF588" s="695"/>
      <c r="DG588" s="695"/>
      <c r="DH588" s="695"/>
      <c r="DI588" s="695"/>
      <c r="DJ588" s="695"/>
      <c r="DK588" s="695"/>
      <c r="DL588" s="695"/>
      <c r="DM588" s="695"/>
      <c r="DN588" s="695"/>
      <c r="DO588" s="695"/>
      <c r="DP588" s="695"/>
      <c r="DQ588" s="695"/>
      <c r="DR588" s="695"/>
      <c r="DS588" s="695"/>
      <c r="DT588" s="695"/>
      <c r="DU588" s="695"/>
      <c r="DV588" s="695"/>
      <c r="DW588" s="695"/>
      <c r="DX588" s="695"/>
      <c r="DY588" s="695"/>
      <c r="DZ588" s="695"/>
      <c r="EA588" s="695"/>
      <c r="EB588" s="695"/>
      <c r="EC588" s="695"/>
      <c r="ED588" s="695"/>
      <c r="EE588" s="695"/>
      <c r="EF588" s="695"/>
      <c r="EG588" s="695"/>
      <c r="EH588" s="695"/>
      <c r="EI588" s="695"/>
      <c r="EJ588" s="695"/>
      <c r="EK588" s="695"/>
      <c r="EL588" s="695"/>
      <c r="EM588" s="695"/>
      <c r="EN588" s="695"/>
      <c r="EO588" s="695"/>
      <c r="EP588" s="695"/>
      <c r="EQ588" s="695"/>
      <c r="ER588" s="695"/>
      <c r="ES588" s="695"/>
      <c r="ET588" s="695"/>
      <c r="EU588" s="695"/>
      <c r="EV588" s="695"/>
      <c r="EW588" s="695"/>
      <c r="EX588" s="695"/>
      <c r="EY588" s="695"/>
      <c r="EZ588" s="695"/>
      <c r="FA588" s="695"/>
      <c r="FB588" s="695"/>
      <c r="FC588" s="695"/>
      <c r="FD588" s="695"/>
      <c r="FE588" s="695"/>
      <c r="FF588" s="695"/>
      <c r="FG588" s="695"/>
      <c r="FH588" s="695"/>
      <c r="FI588" s="695"/>
      <c r="FJ588" s="695"/>
      <c r="FK588" s="695"/>
      <c r="FL588" s="695"/>
      <c r="FM588" s="695"/>
      <c r="FN588" s="695"/>
      <c r="FO588" s="695"/>
      <c r="FP588" s="695"/>
      <c r="FQ588" s="695"/>
      <c r="FR588" s="695"/>
      <c r="FS588" s="695"/>
      <c r="FT588" s="695"/>
      <c r="FU588" s="695"/>
      <c r="FV588" s="695"/>
      <c r="FW588" s="695"/>
      <c r="FX588" s="695"/>
      <c r="FY588" s="695"/>
      <c r="FZ588" s="695"/>
      <c r="GA588" s="695"/>
      <c r="GB588" s="695"/>
      <c r="GC588" s="695"/>
      <c r="GD588" s="695"/>
      <c r="GE588" s="695"/>
      <c r="GF588" s="695"/>
      <c r="GG588" s="695"/>
      <c r="GH588" s="695"/>
      <c r="GI588" s="695"/>
      <c r="GJ588" s="695"/>
      <c r="GK588" s="695"/>
      <c r="GL588" s="695"/>
      <c r="GM588" s="695"/>
      <c r="GN588" s="695"/>
    </row>
    <row r="589" spans="1:196" s="35" customFormat="1" ht="14.4">
      <c r="A589" s="695"/>
      <c r="B589" s="695"/>
      <c r="C589" s="693"/>
      <c r="D589" s="693"/>
      <c r="E589" s="693"/>
      <c r="F589" s="699"/>
      <c r="G589" s="695"/>
      <c r="H589" s="695"/>
      <c r="I589" s="695"/>
      <c r="J589" s="695"/>
      <c r="S589" s="695"/>
      <c r="T589" s="695"/>
      <c r="U589" s="695"/>
      <c r="V589" s="695"/>
      <c r="W589" s="695"/>
      <c r="X589" s="695"/>
      <c r="Y589" s="695"/>
      <c r="Z589" s="695"/>
      <c r="AA589" s="695"/>
      <c r="AB589" s="695"/>
      <c r="AC589" s="695"/>
      <c r="AD589" s="695"/>
      <c r="AE589" s="695"/>
      <c r="AF589" s="695"/>
      <c r="AG589" s="695"/>
      <c r="AH589" s="695"/>
      <c r="AI589" s="695"/>
      <c r="AJ589" s="695"/>
      <c r="AK589" s="695"/>
      <c r="AL589" s="695"/>
      <c r="AM589" s="695"/>
      <c r="AN589" s="695"/>
      <c r="AO589" s="695"/>
      <c r="AP589" s="695"/>
      <c r="AQ589" s="695"/>
      <c r="AR589" s="695"/>
      <c r="AS589" s="695"/>
      <c r="AT589" s="695"/>
      <c r="AU589" s="695"/>
      <c r="AV589" s="695"/>
      <c r="AW589" s="695"/>
      <c r="AX589" s="695"/>
      <c r="AY589" s="695"/>
      <c r="AZ589" s="695"/>
      <c r="BA589" s="695"/>
      <c r="BB589" s="695"/>
      <c r="BC589" s="695"/>
      <c r="BD589" s="695"/>
      <c r="BE589" s="695"/>
      <c r="BF589" s="695"/>
      <c r="BG589" s="695"/>
      <c r="BH589" s="695"/>
      <c r="BI589" s="695"/>
      <c r="BJ589" s="695"/>
      <c r="BK589" s="695"/>
      <c r="BL589" s="695"/>
      <c r="BM589" s="695"/>
      <c r="BN589" s="695"/>
      <c r="BO589" s="695"/>
      <c r="BP589" s="695"/>
      <c r="BQ589" s="695"/>
      <c r="BR589" s="695"/>
      <c r="BS589" s="695"/>
      <c r="BT589" s="695"/>
      <c r="BU589" s="695"/>
      <c r="BV589" s="695"/>
      <c r="BW589" s="695"/>
      <c r="BX589" s="695"/>
      <c r="BY589" s="695"/>
      <c r="BZ589" s="695"/>
      <c r="CA589" s="695"/>
      <c r="CB589" s="695"/>
      <c r="CC589" s="695"/>
      <c r="CD589" s="695"/>
      <c r="CE589" s="695"/>
      <c r="CF589" s="695"/>
      <c r="CG589" s="695"/>
      <c r="CH589" s="695"/>
      <c r="CI589" s="695"/>
      <c r="CJ589" s="695"/>
      <c r="CK589" s="695"/>
      <c r="CL589" s="695"/>
      <c r="CM589" s="695"/>
      <c r="CN589" s="695"/>
      <c r="CO589" s="695"/>
      <c r="CP589" s="695"/>
      <c r="CQ589" s="695"/>
      <c r="CR589" s="695"/>
      <c r="CS589" s="695"/>
      <c r="CT589" s="695"/>
      <c r="CU589" s="695"/>
      <c r="CV589" s="695"/>
      <c r="CW589" s="695"/>
      <c r="CX589" s="695"/>
      <c r="CY589" s="695"/>
      <c r="CZ589" s="695"/>
      <c r="DA589" s="695"/>
      <c r="DB589" s="695"/>
      <c r="DC589" s="695"/>
      <c r="DD589" s="695"/>
      <c r="DE589" s="695"/>
      <c r="DF589" s="695"/>
      <c r="DG589" s="695"/>
      <c r="DH589" s="695"/>
      <c r="DI589" s="695"/>
      <c r="DJ589" s="695"/>
      <c r="DK589" s="695"/>
      <c r="DL589" s="695"/>
      <c r="DM589" s="695"/>
      <c r="DN589" s="695"/>
      <c r="DO589" s="695"/>
      <c r="DP589" s="695"/>
      <c r="DQ589" s="695"/>
      <c r="DR589" s="695"/>
      <c r="DS589" s="695"/>
      <c r="DT589" s="695"/>
      <c r="DU589" s="695"/>
      <c r="DV589" s="695"/>
      <c r="DW589" s="695"/>
      <c r="DX589" s="695"/>
      <c r="DY589" s="695"/>
      <c r="DZ589" s="695"/>
      <c r="EA589" s="695"/>
      <c r="EB589" s="695"/>
      <c r="EC589" s="695"/>
      <c r="ED589" s="695"/>
      <c r="EE589" s="695"/>
      <c r="EF589" s="695"/>
      <c r="EG589" s="695"/>
      <c r="EH589" s="695"/>
      <c r="EI589" s="695"/>
      <c r="EJ589" s="695"/>
      <c r="EK589" s="695"/>
      <c r="EL589" s="695"/>
      <c r="EM589" s="695"/>
      <c r="EN589" s="695"/>
      <c r="EO589" s="695"/>
      <c r="EP589" s="695"/>
      <c r="EQ589" s="695"/>
      <c r="ER589" s="695"/>
      <c r="ES589" s="695"/>
      <c r="ET589" s="695"/>
      <c r="EU589" s="695"/>
      <c r="EV589" s="695"/>
      <c r="EW589" s="695"/>
      <c r="EX589" s="695"/>
      <c r="EY589" s="695"/>
      <c r="EZ589" s="695"/>
      <c r="FA589" s="695"/>
      <c r="FB589" s="695"/>
      <c r="FC589" s="695"/>
      <c r="FD589" s="695"/>
      <c r="FE589" s="695"/>
      <c r="FF589" s="695"/>
      <c r="FG589" s="695"/>
      <c r="FH589" s="695"/>
      <c r="FI589" s="695"/>
      <c r="FJ589" s="695"/>
      <c r="FK589" s="695"/>
      <c r="FL589" s="695"/>
      <c r="FM589" s="695"/>
      <c r="FN589" s="695"/>
      <c r="FO589" s="695"/>
      <c r="FP589" s="695"/>
      <c r="FQ589" s="695"/>
      <c r="FR589" s="695"/>
      <c r="FS589" s="695"/>
      <c r="FT589" s="695"/>
      <c r="FU589" s="695"/>
      <c r="FV589" s="695"/>
      <c r="FW589" s="695"/>
      <c r="FX589" s="695"/>
      <c r="FY589" s="695"/>
      <c r="FZ589" s="695"/>
      <c r="GA589" s="695"/>
      <c r="GB589" s="695"/>
      <c r="GC589" s="695"/>
      <c r="GD589" s="695"/>
      <c r="GE589" s="695"/>
      <c r="GF589" s="695"/>
      <c r="GG589" s="695"/>
      <c r="GH589" s="695"/>
      <c r="GI589" s="695"/>
      <c r="GJ589" s="695"/>
      <c r="GK589" s="695"/>
      <c r="GL589" s="695"/>
      <c r="GM589" s="695"/>
      <c r="GN589" s="695"/>
    </row>
    <row r="590" spans="1:196" s="35" customFormat="1" ht="14.4">
      <c r="A590" s="695"/>
      <c r="B590" s="695"/>
      <c r="C590" s="693"/>
      <c r="D590" s="693"/>
      <c r="E590" s="693"/>
      <c r="F590" s="699"/>
      <c r="G590" s="695"/>
      <c r="H590" s="695"/>
      <c r="I590" s="695"/>
      <c r="J590" s="695"/>
      <c r="S590" s="695"/>
      <c r="T590" s="695"/>
      <c r="U590" s="695"/>
      <c r="V590" s="695"/>
      <c r="W590" s="695"/>
      <c r="X590" s="695"/>
      <c r="Y590" s="695"/>
      <c r="Z590" s="695"/>
      <c r="AA590" s="695"/>
      <c r="AB590" s="695"/>
      <c r="AC590" s="695"/>
      <c r="AD590" s="695"/>
      <c r="AE590" s="695"/>
      <c r="AF590" s="695"/>
      <c r="AG590" s="695"/>
      <c r="AH590" s="695"/>
      <c r="AI590" s="695"/>
      <c r="AJ590" s="695"/>
      <c r="AK590" s="695"/>
      <c r="AL590" s="695"/>
      <c r="AM590" s="695"/>
      <c r="AN590" s="695"/>
      <c r="AO590" s="695"/>
      <c r="AP590" s="695"/>
      <c r="AQ590" s="695"/>
      <c r="AR590" s="695"/>
      <c r="AS590" s="695"/>
      <c r="AT590" s="695"/>
      <c r="AU590" s="695"/>
      <c r="AV590" s="695"/>
      <c r="AW590" s="695"/>
      <c r="AX590" s="695"/>
      <c r="AY590" s="695"/>
      <c r="AZ590" s="695"/>
      <c r="BA590" s="695"/>
      <c r="BB590" s="695"/>
      <c r="BC590" s="695"/>
      <c r="BD590" s="695"/>
      <c r="BE590" s="695"/>
      <c r="BF590" s="695"/>
      <c r="BG590" s="695"/>
      <c r="BH590" s="695"/>
      <c r="BI590" s="695"/>
      <c r="BJ590" s="695"/>
      <c r="BK590" s="695"/>
      <c r="BL590" s="695"/>
      <c r="BM590" s="695"/>
      <c r="BN590" s="695"/>
      <c r="BO590" s="695"/>
      <c r="BP590" s="695"/>
      <c r="BQ590" s="695"/>
      <c r="BR590" s="695"/>
      <c r="BS590" s="695"/>
      <c r="BT590" s="695"/>
      <c r="BU590" s="695"/>
      <c r="BV590" s="695"/>
      <c r="BW590" s="695"/>
      <c r="BX590" s="695"/>
      <c r="BY590" s="695"/>
      <c r="BZ590" s="695"/>
      <c r="CA590" s="695"/>
      <c r="CB590" s="695"/>
      <c r="CC590" s="695"/>
      <c r="CD590" s="695"/>
      <c r="CE590" s="695"/>
      <c r="CF590" s="695"/>
      <c r="CG590" s="695"/>
      <c r="CH590" s="695"/>
      <c r="CI590" s="695"/>
      <c r="CJ590" s="695"/>
      <c r="CK590" s="695"/>
      <c r="CL590" s="695"/>
      <c r="CM590" s="695"/>
      <c r="CN590" s="695"/>
      <c r="CO590" s="695"/>
      <c r="CP590" s="695"/>
      <c r="CQ590" s="695"/>
      <c r="CR590" s="695"/>
      <c r="CS590" s="695"/>
      <c r="CT590" s="695"/>
      <c r="CU590" s="695"/>
      <c r="CV590" s="695"/>
      <c r="CW590" s="695"/>
      <c r="CX590" s="695"/>
      <c r="CY590" s="695"/>
      <c r="CZ590" s="695"/>
      <c r="DA590" s="695"/>
      <c r="DB590" s="695"/>
      <c r="DC590" s="695"/>
      <c r="DD590" s="695"/>
      <c r="DE590" s="695"/>
      <c r="DF590" s="695"/>
      <c r="DG590" s="695"/>
      <c r="DH590" s="695"/>
      <c r="DI590" s="695"/>
      <c r="DJ590" s="695"/>
      <c r="DK590" s="695"/>
      <c r="DL590" s="695"/>
      <c r="DM590" s="695"/>
      <c r="DN590" s="695"/>
      <c r="DO590" s="695"/>
      <c r="DP590" s="695"/>
      <c r="DQ590" s="695"/>
      <c r="DR590" s="695"/>
      <c r="DS590" s="695"/>
      <c r="DT590" s="695"/>
      <c r="DU590" s="695"/>
      <c r="DV590" s="695"/>
      <c r="DW590" s="695"/>
      <c r="DX590" s="695"/>
      <c r="DY590" s="695"/>
      <c r="DZ590" s="695"/>
      <c r="EA590" s="695"/>
      <c r="EB590" s="695"/>
      <c r="EC590" s="695"/>
      <c r="ED590" s="695"/>
      <c r="EE590" s="695"/>
      <c r="EF590" s="695"/>
      <c r="EG590" s="695"/>
      <c r="EH590" s="695"/>
      <c r="EI590" s="695"/>
      <c r="EJ590" s="695"/>
      <c r="EK590" s="695"/>
      <c r="EL590" s="695"/>
      <c r="EM590" s="695"/>
      <c r="EN590" s="695"/>
      <c r="EO590" s="695"/>
      <c r="EP590" s="695"/>
      <c r="EQ590" s="695"/>
      <c r="ER590" s="695"/>
      <c r="ES590" s="695"/>
      <c r="ET590" s="695"/>
      <c r="EU590" s="695"/>
      <c r="EV590" s="695"/>
      <c r="EW590" s="695"/>
      <c r="EX590" s="695"/>
      <c r="EY590" s="695"/>
      <c r="EZ590" s="695"/>
      <c r="FA590" s="695"/>
      <c r="FB590" s="695"/>
      <c r="FC590" s="695"/>
      <c r="FD590" s="695"/>
      <c r="FE590" s="695"/>
      <c r="FF590" s="695"/>
      <c r="FG590" s="695"/>
      <c r="FH590" s="695"/>
      <c r="FI590" s="695"/>
      <c r="FJ590" s="695"/>
      <c r="FK590" s="695"/>
      <c r="FL590" s="695"/>
      <c r="FM590" s="695"/>
      <c r="FN590" s="695"/>
      <c r="FO590" s="695"/>
      <c r="FP590" s="695"/>
      <c r="FQ590" s="695"/>
      <c r="FR590" s="695"/>
      <c r="FS590" s="695"/>
      <c r="FT590" s="695"/>
      <c r="FU590" s="695"/>
      <c r="FV590" s="695"/>
      <c r="FW590" s="695"/>
      <c r="FX590" s="695"/>
      <c r="FY590" s="695"/>
      <c r="FZ590" s="695"/>
      <c r="GA590" s="695"/>
      <c r="GB590" s="695"/>
      <c r="GC590" s="695"/>
      <c r="GD590" s="695"/>
      <c r="GE590" s="695"/>
      <c r="GF590" s="695"/>
      <c r="GG590" s="695"/>
      <c r="GH590" s="695"/>
      <c r="GI590" s="695"/>
      <c r="GJ590" s="695"/>
      <c r="GK590" s="695"/>
      <c r="GL590" s="695"/>
      <c r="GM590" s="695"/>
      <c r="GN590" s="695"/>
    </row>
    <row r="591" spans="1:196" s="35" customFormat="1" ht="14.4">
      <c r="A591" s="695"/>
      <c r="B591" s="695"/>
      <c r="C591" s="693"/>
      <c r="D591" s="693"/>
      <c r="E591" s="693"/>
      <c r="F591" s="699"/>
      <c r="G591" s="695"/>
      <c r="H591" s="695"/>
      <c r="I591" s="695"/>
      <c r="J591" s="695"/>
      <c r="S591" s="695"/>
      <c r="T591" s="695"/>
      <c r="U591" s="695"/>
      <c r="V591" s="695"/>
      <c r="W591" s="695"/>
      <c r="X591" s="695"/>
      <c r="Y591" s="695"/>
      <c r="Z591" s="695"/>
      <c r="AA591" s="695"/>
      <c r="AB591" s="695"/>
      <c r="AC591" s="695"/>
      <c r="AD591" s="695"/>
      <c r="AE591" s="695"/>
      <c r="AF591" s="695"/>
      <c r="AG591" s="695"/>
      <c r="AH591" s="695"/>
      <c r="AI591" s="695"/>
      <c r="AJ591" s="695"/>
      <c r="AK591" s="695"/>
      <c r="AL591" s="695"/>
      <c r="AM591" s="695"/>
      <c r="AN591" s="695"/>
      <c r="AO591" s="695"/>
      <c r="AP591" s="695"/>
      <c r="AQ591" s="695"/>
      <c r="AR591" s="695"/>
      <c r="AS591" s="695"/>
      <c r="AT591" s="695"/>
      <c r="AU591" s="695"/>
      <c r="AV591" s="695"/>
      <c r="AW591" s="695"/>
      <c r="AX591" s="695"/>
      <c r="AY591" s="695"/>
      <c r="AZ591" s="695"/>
      <c r="BA591" s="695"/>
      <c r="BB591" s="695"/>
      <c r="BC591" s="695"/>
      <c r="BD591" s="695"/>
      <c r="BE591" s="695"/>
      <c r="BF591" s="695"/>
      <c r="BG591" s="695"/>
      <c r="BH591" s="695"/>
      <c r="BI591" s="695"/>
      <c r="BJ591" s="695"/>
      <c r="BK591" s="695"/>
      <c r="BL591" s="695"/>
      <c r="BM591" s="695"/>
      <c r="BN591" s="695"/>
      <c r="BO591" s="695"/>
      <c r="BP591" s="695"/>
      <c r="BQ591" s="695"/>
      <c r="BR591" s="695"/>
      <c r="BS591" s="695"/>
      <c r="BT591" s="695"/>
      <c r="BU591" s="695"/>
      <c r="BV591" s="695"/>
      <c r="BW591" s="695"/>
      <c r="BX591" s="695"/>
      <c r="BY591" s="695"/>
      <c r="BZ591" s="695"/>
      <c r="CA591" s="695"/>
      <c r="CB591" s="695"/>
      <c r="CC591" s="695"/>
      <c r="CD591" s="695"/>
      <c r="CE591" s="695"/>
      <c r="CF591" s="695"/>
      <c r="CG591" s="695"/>
      <c r="CH591" s="695"/>
      <c r="CI591" s="695"/>
      <c r="CJ591" s="695"/>
      <c r="CK591" s="695"/>
      <c r="CL591" s="695"/>
      <c r="CM591" s="695"/>
      <c r="CN591" s="695"/>
      <c r="CO591" s="695"/>
      <c r="CP591" s="695"/>
      <c r="CQ591" s="695"/>
      <c r="CR591" s="695"/>
      <c r="CS591" s="695"/>
      <c r="CT591" s="695"/>
      <c r="CU591" s="695"/>
      <c r="CV591" s="695"/>
      <c r="CW591" s="695"/>
      <c r="CX591" s="695"/>
      <c r="CY591" s="695"/>
      <c r="CZ591" s="695"/>
      <c r="DA591" s="695"/>
      <c r="DB591" s="695"/>
      <c r="DC591" s="695"/>
      <c r="DD591" s="695"/>
      <c r="DE591" s="695"/>
      <c r="DF591" s="695"/>
      <c r="DG591" s="695"/>
      <c r="DH591" s="695"/>
      <c r="DI591" s="695"/>
      <c r="DJ591" s="695"/>
      <c r="DK591" s="695"/>
      <c r="DL591" s="695"/>
      <c r="DM591" s="695"/>
      <c r="DN591" s="695"/>
      <c r="DO591" s="695"/>
      <c r="DP591" s="695"/>
      <c r="DQ591" s="695"/>
      <c r="DR591" s="695"/>
      <c r="DS591" s="695"/>
      <c r="DT591" s="695"/>
      <c r="DU591" s="695"/>
      <c r="DV591" s="695"/>
      <c r="DW591" s="695"/>
      <c r="DX591" s="695"/>
      <c r="DY591" s="695"/>
      <c r="DZ591" s="695"/>
      <c r="EA591" s="695"/>
      <c r="EB591" s="695"/>
      <c r="EC591" s="695"/>
      <c r="ED591" s="695"/>
      <c r="EE591" s="695"/>
      <c r="EF591" s="695"/>
      <c r="EG591" s="695"/>
      <c r="EH591" s="695"/>
      <c r="EI591" s="695"/>
      <c r="EJ591" s="695"/>
      <c r="EK591" s="695"/>
      <c r="EL591" s="695"/>
      <c r="EM591" s="695"/>
      <c r="EN591" s="695"/>
      <c r="EO591" s="695"/>
      <c r="EP591" s="695"/>
      <c r="EQ591" s="695"/>
      <c r="ER591" s="695"/>
      <c r="ES591" s="695"/>
      <c r="ET591" s="695"/>
      <c r="EU591" s="695"/>
      <c r="EV591" s="695"/>
      <c r="EW591" s="695"/>
      <c r="EX591" s="695"/>
      <c r="EY591" s="695"/>
      <c r="EZ591" s="695"/>
      <c r="FA591" s="695"/>
      <c r="FB591" s="695"/>
      <c r="FC591" s="695"/>
      <c r="FD591" s="695"/>
      <c r="FE591" s="695"/>
      <c r="FF591" s="695"/>
      <c r="FG591" s="695"/>
      <c r="FH591" s="695"/>
      <c r="FI591" s="695"/>
      <c r="FJ591" s="695"/>
      <c r="FK591" s="695"/>
      <c r="FL591" s="695"/>
      <c r="FM591" s="695"/>
      <c r="FN591" s="695"/>
      <c r="FO591" s="695"/>
      <c r="FP591" s="695"/>
      <c r="FQ591" s="695"/>
      <c r="FR591" s="695"/>
      <c r="FS591" s="695"/>
      <c r="FT591" s="695"/>
      <c r="FU591" s="695"/>
      <c r="FV591" s="695"/>
      <c r="FW591" s="695"/>
      <c r="FX591" s="695"/>
      <c r="FY591" s="695"/>
      <c r="FZ591" s="695"/>
      <c r="GA591" s="695"/>
      <c r="GB591" s="695"/>
      <c r="GC591" s="695"/>
      <c r="GD591" s="695"/>
      <c r="GE591" s="695"/>
      <c r="GF591" s="695"/>
      <c r="GG591" s="695"/>
      <c r="GH591" s="695"/>
      <c r="GI591" s="695"/>
      <c r="GJ591" s="695"/>
      <c r="GK591" s="695"/>
      <c r="GL591" s="695"/>
      <c r="GM591" s="695"/>
      <c r="GN591" s="695"/>
    </row>
    <row r="592" spans="1:196" s="35" customFormat="1" ht="14.4">
      <c r="A592" s="695"/>
      <c r="B592" s="695"/>
      <c r="C592" s="693"/>
      <c r="D592" s="693"/>
      <c r="E592" s="693"/>
      <c r="F592" s="699"/>
      <c r="G592" s="695"/>
      <c r="H592" s="695"/>
      <c r="I592" s="695"/>
      <c r="J592" s="695"/>
      <c r="S592" s="695"/>
      <c r="T592" s="695"/>
      <c r="U592" s="695"/>
      <c r="V592" s="695"/>
      <c r="W592" s="695"/>
      <c r="X592" s="695"/>
      <c r="Y592" s="695"/>
      <c r="Z592" s="695"/>
      <c r="AA592" s="695"/>
      <c r="AB592" s="695"/>
      <c r="AC592" s="695"/>
      <c r="AD592" s="695"/>
      <c r="AE592" s="695"/>
      <c r="AF592" s="695"/>
      <c r="AG592" s="695"/>
      <c r="AH592" s="695"/>
      <c r="AI592" s="695"/>
      <c r="AJ592" s="695"/>
      <c r="AK592" s="695"/>
      <c r="AL592" s="695"/>
      <c r="AM592" s="695"/>
      <c r="AN592" s="695"/>
      <c r="AO592" s="695"/>
      <c r="AP592" s="695"/>
      <c r="AQ592" s="695"/>
      <c r="AR592" s="695"/>
      <c r="AS592" s="695"/>
      <c r="AT592" s="695"/>
      <c r="AU592" s="695"/>
      <c r="AV592" s="695"/>
      <c r="AW592" s="695"/>
      <c r="AX592" s="695"/>
      <c r="AY592" s="695"/>
      <c r="AZ592" s="695"/>
      <c r="BA592" s="695"/>
      <c r="BB592" s="695"/>
      <c r="BC592" s="695"/>
      <c r="BD592" s="695"/>
      <c r="BE592" s="695"/>
      <c r="BF592" s="695"/>
      <c r="BG592" s="695"/>
      <c r="BH592" s="695"/>
      <c r="BI592" s="695"/>
      <c r="BJ592" s="695"/>
      <c r="BK592" s="695"/>
      <c r="BL592" s="695"/>
      <c r="BM592" s="695"/>
      <c r="BN592" s="695"/>
      <c r="BO592" s="695"/>
      <c r="BP592" s="695"/>
      <c r="BQ592" s="695"/>
      <c r="BR592" s="695"/>
      <c r="BS592" s="695"/>
      <c r="BT592" s="695"/>
      <c r="BU592" s="695"/>
      <c r="BV592" s="695"/>
      <c r="BW592" s="695"/>
      <c r="BX592" s="695"/>
      <c r="BY592" s="695"/>
      <c r="BZ592" s="695"/>
      <c r="CA592" s="695"/>
      <c r="CB592" s="695"/>
      <c r="CC592" s="695"/>
      <c r="CD592" s="695"/>
      <c r="CE592" s="695"/>
      <c r="CF592" s="695"/>
      <c r="CG592" s="695"/>
      <c r="CH592" s="695"/>
      <c r="CI592" s="695"/>
      <c r="CJ592" s="695"/>
      <c r="CK592" s="695"/>
      <c r="CL592" s="695"/>
      <c r="CM592" s="695"/>
      <c r="CN592" s="695"/>
      <c r="CO592" s="695"/>
      <c r="CP592" s="695"/>
      <c r="CQ592" s="695"/>
      <c r="CR592" s="695"/>
      <c r="CS592" s="695"/>
      <c r="CT592" s="695"/>
      <c r="CU592" s="695"/>
      <c r="CV592" s="695"/>
      <c r="CW592" s="695"/>
      <c r="CX592" s="695"/>
      <c r="CY592" s="695"/>
      <c r="CZ592" s="695"/>
      <c r="DA592" s="695"/>
      <c r="DB592" s="695"/>
      <c r="DC592" s="695"/>
      <c r="DD592" s="695"/>
      <c r="DE592" s="695"/>
      <c r="DF592" s="695"/>
      <c r="DG592" s="695"/>
      <c r="DH592" s="695"/>
      <c r="DI592" s="695"/>
      <c r="DJ592" s="695"/>
      <c r="DK592" s="695"/>
      <c r="DL592" s="695"/>
      <c r="DM592" s="695"/>
      <c r="DN592" s="695"/>
      <c r="DO592" s="695"/>
      <c r="DP592" s="695"/>
      <c r="DQ592" s="695"/>
      <c r="DR592" s="695"/>
      <c r="DS592" s="695"/>
      <c r="DT592" s="695"/>
      <c r="DU592" s="695"/>
      <c r="DV592" s="695"/>
      <c r="DW592" s="695"/>
      <c r="DX592" s="695"/>
      <c r="DY592" s="695"/>
      <c r="DZ592" s="695"/>
      <c r="EA592" s="695"/>
      <c r="EB592" s="695"/>
      <c r="EC592" s="695"/>
      <c r="ED592" s="695"/>
      <c r="EE592" s="695"/>
      <c r="EF592" s="695"/>
      <c r="EG592" s="695"/>
      <c r="EH592" s="695"/>
      <c r="EI592" s="695"/>
      <c r="EJ592" s="695"/>
      <c r="EK592" s="695"/>
      <c r="EL592" s="695"/>
      <c r="EM592" s="695"/>
      <c r="EN592" s="695"/>
      <c r="EO592" s="695"/>
      <c r="EP592" s="695"/>
      <c r="EQ592" s="695"/>
      <c r="ER592" s="695"/>
      <c r="ES592" s="695"/>
      <c r="ET592" s="695"/>
      <c r="EU592" s="695"/>
      <c r="EV592" s="695"/>
      <c r="EW592" s="695"/>
      <c r="EX592" s="695"/>
      <c r="EY592" s="695"/>
      <c r="EZ592" s="695"/>
      <c r="FA592" s="695"/>
      <c r="FB592" s="695"/>
      <c r="FC592" s="695"/>
      <c r="FD592" s="695"/>
      <c r="FE592" s="695"/>
      <c r="FF592" s="695"/>
      <c r="FG592" s="695"/>
      <c r="FH592" s="695"/>
      <c r="FI592" s="695"/>
      <c r="FJ592" s="695"/>
      <c r="FK592" s="695"/>
      <c r="FL592" s="695"/>
      <c r="FM592" s="695"/>
      <c r="FN592" s="695"/>
      <c r="FO592" s="695"/>
      <c r="FP592" s="695"/>
      <c r="FQ592" s="695"/>
      <c r="FR592" s="695"/>
      <c r="FS592" s="695"/>
      <c r="FT592" s="695"/>
      <c r="FU592" s="695"/>
      <c r="FV592" s="695"/>
      <c r="FW592" s="695"/>
      <c r="FX592" s="695"/>
      <c r="FY592" s="695"/>
      <c r="FZ592" s="695"/>
      <c r="GA592" s="695"/>
      <c r="GB592" s="695"/>
      <c r="GC592" s="695"/>
      <c r="GD592" s="695"/>
      <c r="GE592" s="695"/>
      <c r="GF592" s="695"/>
      <c r="GG592" s="695"/>
      <c r="GH592" s="695"/>
      <c r="GI592" s="695"/>
      <c r="GJ592" s="695"/>
      <c r="GK592" s="695"/>
      <c r="GL592" s="695"/>
      <c r="GM592" s="695"/>
      <c r="GN592" s="695"/>
    </row>
    <row r="593" spans="1:196" s="35" customFormat="1" ht="14.4">
      <c r="A593" s="695"/>
      <c r="B593" s="695"/>
      <c r="C593" s="693"/>
      <c r="D593" s="693"/>
      <c r="E593" s="693"/>
      <c r="F593" s="699"/>
      <c r="G593" s="695"/>
      <c r="H593" s="695"/>
      <c r="I593" s="695"/>
      <c r="J593" s="695"/>
      <c r="S593" s="695"/>
      <c r="T593" s="695"/>
      <c r="U593" s="695"/>
      <c r="V593" s="695"/>
      <c r="W593" s="695"/>
      <c r="X593" s="695"/>
      <c r="Y593" s="695"/>
      <c r="Z593" s="695"/>
      <c r="AA593" s="695"/>
      <c r="AB593" s="695"/>
      <c r="AC593" s="695"/>
      <c r="AD593" s="695"/>
      <c r="AE593" s="695"/>
      <c r="AF593" s="695"/>
      <c r="AG593" s="695"/>
      <c r="AH593" s="695"/>
      <c r="AI593" s="695"/>
      <c r="AJ593" s="695"/>
      <c r="AK593" s="695"/>
      <c r="AL593" s="695"/>
      <c r="AM593" s="695"/>
      <c r="AN593" s="695"/>
      <c r="AO593" s="695"/>
      <c r="AP593" s="695"/>
      <c r="AQ593" s="695"/>
      <c r="AR593" s="695"/>
      <c r="AS593" s="695"/>
      <c r="AT593" s="695"/>
      <c r="AU593" s="695"/>
      <c r="AV593" s="695"/>
      <c r="AW593" s="695"/>
      <c r="AX593" s="695"/>
      <c r="AY593" s="695"/>
      <c r="AZ593" s="695"/>
      <c r="BA593" s="695"/>
      <c r="BB593" s="695"/>
      <c r="BC593" s="695"/>
      <c r="BD593" s="695"/>
      <c r="BE593" s="695"/>
      <c r="BF593" s="695"/>
      <c r="BG593" s="695"/>
      <c r="BH593" s="695"/>
      <c r="BI593" s="695"/>
      <c r="BJ593" s="695"/>
      <c r="BK593" s="695"/>
      <c r="BL593" s="695"/>
      <c r="BM593" s="695"/>
      <c r="BN593" s="695"/>
      <c r="BO593" s="695"/>
      <c r="BP593" s="695"/>
      <c r="BQ593" s="695"/>
      <c r="BR593" s="695"/>
      <c r="BS593" s="695"/>
      <c r="BT593" s="695"/>
      <c r="BU593" s="695"/>
      <c r="BV593" s="695"/>
      <c r="BW593" s="695"/>
      <c r="BX593" s="695"/>
      <c r="BY593" s="695"/>
      <c r="BZ593" s="695"/>
      <c r="CA593" s="695"/>
      <c r="CB593" s="695"/>
      <c r="CC593" s="695"/>
      <c r="CD593" s="695"/>
      <c r="CE593" s="695"/>
      <c r="CF593" s="695"/>
      <c r="CG593" s="695"/>
      <c r="CH593" s="695"/>
      <c r="CI593" s="695"/>
      <c r="CJ593" s="695"/>
      <c r="CK593" s="695"/>
      <c r="CL593" s="695"/>
      <c r="CM593" s="695"/>
      <c r="CN593" s="695"/>
      <c r="CO593" s="695"/>
      <c r="CP593" s="695"/>
      <c r="CQ593" s="695"/>
      <c r="CR593" s="695"/>
      <c r="CS593" s="695"/>
      <c r="CT593" s="695"/>
      <c r="CU593" s="695"/>
      <c r="CV593" s="695"/>
      <c r="CW593" s="695"/>
      <c r="CX593" s="695"/>
      <c r="CY593" s="695"/>
      <c r="CZ593" s="695"/>
      <c r="DA593" s="695"/>
      <c r="DB593" s="695"/>
      <c r="DC593" s="695"/>
      <c r="DD593" s="695"/>
      <c r="DE593" s="695"/>
      <c r="DF593" s="695"/>
      <c r="DG593" s="695"/>
      <c r="DH593" s="695"/>
      <c r="DI593" s="695"/>
      <c r="DJ593" s="695"/>
      <c r="DK593" s="695"/>
      <c r="DL593" s="695"/>
      <c r="DM593" s="695"/>
      <c r="DN593" s="695"/>
      <c r="DO593" s="695"/>
      <c r="DP593" s="695"/>
      <c r="DQ593" s="695"/>
      <c r="DR593" s="695"/>
      <c r="DS593" s="695"/>
      <c r="DT593" s="695"/>
      <c r="DU593" s="695"/>
      <c r="DV593" s="695"/>
      <c r="DW593" s="695"/>
      <c r="DX593" s="695"/>
      <c r="DY593" s="695"/>
      <c r="DZ593" s="695"/>
      <c r="EA593" s="695"/>
      <c r="EB593" s="695"/>
      <c r="EC593" s="695"/>
      <c r="ED593" s="695"/>
      <c r="EE593" s="695"/>
      <c r="EF593" s="695"/>
      <c r="EG593" s="695"/>
      <c r="EH593" s="695"/>
      <c r="EI593" s="695"/>
      <c r="EJ593" s="695"/>
      <c r="EK593" s="695"/>
      <c r="EL593" s="695"/>
      <c r="EM593" s="695"/>
      <c r="EN593" s="695"/>
      <c r="EO593" s="695"/>
      <c r="EP593" s="695"/>
      <c r="EQ593" s="695"/>
      <c r="ER593" s="695"/>
      <c r="ES593" s="695"/>
      <c r="ET593" s="695"/>
      <c r="EU593" s="695"/>
      <c r="EV593" s="695"/>
      <c r="EW593" s="695"/>
      <c r="EX593" s="695"/>
      <c r="EY593" s="695"/>
      <c r="EZ593" s="695"/>
      <c r="FA593" s="695"/>
      <c r="FB593" s="695"/>
      <c r="FC593" s="695"/>
      <c r="FD593" s="695"/>
      <c r="FE593" s="695"/>
      <c r="FF593" s="695"/>
      <c r="FG593" s="695"/>
      <c r="FH593" s="695"/>
      <c r="FI593" s="695"/>
      <c r="FJ593" s="695"/>
      <c r="FK593" s="695"/>
      <c r="FL593" s="695"/>
      <c r="FM593" s="695"/>
      <c r="FN593" s="695"/>
      <c r="FO593" s="695"/>
      <c r="FP593" s="695"/>
      <c r="FQ593" s="695"/>
      <c r="FR593" s="695"/>
      <c r="FS593" s="695"/>
      <c r="FT593" s="695"/>
      <c r="FU593" s="695"/>
      <c r="FV593" s="695"/>
      <c r="FW593" s="695"/>
      <c r="FX593" s="695"/>
      <c r="FY593" s="695"/>
      <c r="FZ593" s="695"/>
      <c r="GA593" s="695"/>
      <c r="GB593" s="695"/>
      <c r="GC593" s="695"/>
      <c r="GD593" s="695"/>
      <c r="GE593" s="695"/>
      <c r="GF593" s="695"/>
      <c r="GG593" s="695"/>
      <c r="GH593" s="695"/>
      <c r="GI593" s="695"/>
      <c r="GJ593" s="695"/>
      <c r="GK593" s="695"/>
      <c r="GL593" s="695"/>
      <c r="GM593" s="695"/>
      <c r="GN593" s="695"/>
    </row>
    <row r="594" spans="1:196" s="35" customFormat="1" ht="14.4">
      <c r="A594" s="695"/>
      <c r="B594" s="695"/>
      <c r="C594" s="693"/>
      <c r="D594" s="693"/>
      <c r="E594" s="693"/>
      <c r="F594" s="699"/>
      <c r="G594" s="695"/>
      <c r="H594" s="695"/>
      <c r="I594" s="695"/>
      <c r="J594" s="695"/>
      <c r="S594" s="695"/>
      <c r="T594" s="695"/>
      <c r="U594" s="695"/>
      <c r="V594" s="695"/>
      <c r="W594" s="695"/>
      <c r="X594" s="695"/>
      <c r="Y594" s="695"/>
      <c r="Z594" s="695"/>
      <c r="AA594" s="695"/>
      <c r="AB594" s="695"/>
      <c r="AC594" s="695"/>
      <c r="AD594" s="695"/>
      <c r="AE594" s="695"/>
      <c r="AF594" s="695"/>
      <c r="AG594" s="695"/>
      <c r="AH594" s="695"/>
      <c r="AI594" s="695"/>
      <c r="AJ594" s="695"/>
      <c r="AK594" s="695"/>
      <c r="AL594" s="695"/>
      <c r="AM594" s="695"/>
      <c r="AN594" s="695"/>
      <c r="AO594" s="695"/>
      <c r="AP594" s="695"/>
      <c r="AQ594" s="695"/>
      <c r="AR594" s="695"/>
      <c r="AS594" s="695"/>
      <c r="AT594" s="695"/>
      <c r="AU594" s="695"/>
      <c r="AV594" s="695"/>
      <c r="AW594" s="695"/>
      <c r="AX594" s="695"/>
      <c r="AY594" s="695"/>
      <c r="AZ594" s="695"/>
      <c r="BA594" s="695"/>
      <c r="BB594" s="695"/>
      <c r="BC594" s="695"/>
      <c r="BD594" s="695"/>
      <c r="BE594" s="695"/>
      <c r="BF594" s="695"/>
      <c r="BG594" s="695"/>
      <c r="BH594" s="695"/>
      <c r="BI594" s="695"/>
      <c r="BJ594" s="695"/>
      <c r="BK594" s="695"/>
      <c r="BL594" s="695"/>
      <c r="BM594" s="695"/>
      <c r="BN594" s="695"/>
      <c r="BO594" s="695"/>
      <c r="BP594" s="695"/>
      <c r="BQ594" s="695"/>
      <c r="BR594" s="695"/>
      <c r="BS594" s="695"/>
      <c r="BT594" s="695"/>
      <c r="BU594" s="695"/>
      <c r="BV594" s="695"/>
      <c r="BW594" s="695"/>
      <c r="BX594" s="695"/>
      <c r="BY594" s="695"/>
      <c r="BZ594" s="695"/>
      <c r="CA594" s="695"/>
      <c r="CB594" s="695"/>
      <c r="CC594" s="695"/>
      <c r="CD594" s="695"/>
      <c r="CE594" s="695"/>
      <c r="CF594" s="695"/>
      <c r="CG594" s="695"/>
      <c r="CH594" s="695"/>
      <c r="CI594" s="695"/>
      <c r="CJ594" s="695"/>
      <c r="CK594" s="695"/>
      <c r="CL594" s="695"/>
      <c r="CM594" s="695"/>
      <c r="CN594" s="695"/>
      <c r="CO594" s="695"/>
      <c r="CP594" s="695"/>
      <c r="CQ594" s="695"/>
      <c r="CR594" s="695"/>
      <c r="CS594" s="695"/>
      <c r="CT594" s="695"/>
      <c r="CU594" s="695"/>
      <c r="CV594" s="695"/>
      <c r="CW594" s="695"/>
      <c r="CX594" s="695"/>
      <c r="CY594" s="695"/>
      <c r="CZ594" s="695"/>
      <c r="DA594" s="695"/>
      <c r="DB594" s="695"/>
      <c r="DC594" s="695"/>
      <c r="DD594" s="695"/>
      <c r="DE594" s="695"/>
      <c r="DF594" s="695"/>
      <c r="DG594" s="695"/>
      <c r="DH594" s="695"/>
      <c r="DI594" s="695"/>
      <c r="DJ594" s="695"/>
      <c r="DK594" s="695"/>
      <c r="DL594" s="695"/>
      <c r="DM594" s="695"/>
      <c r="DN594" s="695"/>
      <c r="DO594" s="695"/>
      <c r="DP594" s="695"/>
      <c r="DQ594" s="695"/>
      <c r="DR594" s="695"/>
      <c r="DS594" s="695"/>
      <c r="DT594" s="695"/>
      <c r="DU594" s="695"/>
      <c r="DV594" s="695"/>
      <c r="DW594" s="695"/>
      <c r="DX594" s="695"/>
      <c r="DY594" s="695"/>
      <c r="DZ594" s="695"/>
      <c r="EA594" s="695"/>
      <c r="EB594" s="695"/>
      <c r="EC594" s="695"/>
      <c r="ED594" s="695"/>
      <c r="EE594" s="695"/>
      <c r="EF594" s="695"/>
      <c r="EG594" s="695"/>
      <c r="EH594" s="695"/>
      <c r="EI594" s="695"/>
      <c r="EJ594" s="695"/>
      <c r="EK594" s="695"/>
      <c r="EL594" s="695"/>
      <c r="EM594" s="695"/>
      <c r="EN594" s="695"/>
      <c r="EO594" s="695"/>
      <c r="EP594" s="695"/>
      <c r="EQ594" s="695"/>
      <c r="ER594" s="695"/>
      <c r="ES594" s="695"/>
      <c r="ET594" s="695"/>
      <c r="EU594" s="695"/>
      <c r="EV594" s="695"/>
      <c r="EW594" s="695"/>
      <c r="EX594" s="695"/>
      <c r="EY594" s="695"/>
      <c r="EZ594" s="695"/>
      <c r="FA594" s="695"/>
      <c r="FB594" s="695"/>
      <c r="FC594" s="695"/>
      <c r="FD594" s="695"/>
      <c r="FE594" s="695"/>
      <c r="FF594" s="695"/>
      <c r="FG594" s="695"/>
      <c r="FH594" s="695"/>
      <c r="FI594" s="695"/>
      <c r="FJ594" s="695"/>
      <c r="FK594" s="695"/>
      <c r="FL594" s="695"/>
      <c r="FM594" s="695"/>
      <c r="FN594" s="695"/>
      <c r="FO594" s="695"/>
      <c r="FP594" s="695"/>
      <c r="FQ594" s="695"/>
      <c r="FR594" s="695"/>
      <c r="FS594" s="695"/>
      <c r="FT594" s="695"/>
      <c r="FU594" s="695"/>
      <c r="FV594" s="695"/>
      <c r="FW594" s="695"/>
      <c r="FX594" s="695"/>
      <c r="FY594" s="695"/>
      <c r="FZ594" s="695"/>
      <c r="GA594" s="695"/>
      <c r="GB594" s="695"/>
      <c r="GC594" s="695"/>
      <c r="GD594" s="695"/>
      <c r="GE594" s="695"/>
      <c r="GF594" s="695"/>
      <c r="GG594" s="695"/>
      <c r="GH594" s="695"/>
      <c r="GI594" s="695"/>
      <c r="GJ594" s="695"/>
      <c r="GK594" s="695"/>
      <c r="GL594" s="695"/>
      <c r="GM594" s="695"/>
      <c r="GN594" s="695"/>
    </row>
    <row r="595" spans="1:196" s="35" customFormat="1" ht="14.4">
      <c r="A595" s="695"/>
      <c r="B595" s="695"/>
      <c r="C595" s="693"/>
      <c r="D595" s="693"/>
      <c r="E595" s="693"/>
      <c r="F595" s="699"/>
      <c r="G595" s="695"/>
      <c r="H595" s="695"/>
      <c r="I595" s="695"/>
      <c r="J595" s="695"/>
      <c r="S595" s="695"/>
      <c r="T595" s="695"/>
      <c r="U595" s="695"/>
      <c r="V595" s="695"/>
      <c r="W595" s="695"/>
      <c r="X595" s="695"/>
      <c r="Y595" s="695"/>
      <c r="Z595" s="695"/>
      <c r="AA595" s="695"/>
      <c r="AB595" s="695"/>
      <c r="AC595" s="695"/>
      <c r="AD595" s="695"/>
      <c r="AE595" s="695"/>
      <c r="AF595" s="695"/>
      <c r="AG595" s="695"/>
      <c r="AH595" s="695"/>
      <c r="AI595" s="695"/>
      <c r="AJ595" s="695"/>
      <c r="AK595" s="695"/>
      <c r="AL595" s="695"/>
      <c r="AM595" s="695"/>
      <c r="AN595" s="695"/>
      <c r="AO595" s="695"/>
      <c r="AP595" s="695"/>
      <c r="AQ595" s="695"/>
      <c r="AR595" s="695"/>
      <c r="AS595" s="695"/>
      <c r="AT595" s="695"/>
      <c r="AU595" s="695"/>
      <c r="AV595" s="695"/>
      <c r="AW595" s="695"/>
      <c r="AX595" s="695"/>
      <c r="AY595" s="695"/>
      <c r="AZ595" s="695"/>
      <c r="BA595" s="695"/>
      <c r="BB595" s="695"/>
      <c r="BC595" s="695"/>
      <c r="BD595" s="695"/>
      <c r="BE595" s="695"/>
      <c r="BF595" s="695"/>
      <c r="BG595" s="695"/>
      <c r="BH595" s="695"/>
      <c r="BI595" s="695"/>
      <c r="BJ595" s="695"/>
      <c r="BK595" s="695"/>
      <c r="BL595" s="695"/>
      <c r="BM595" s="695"/>
      <c r="BN595" s="695"/>
      <c r="BO595" s="695"/>
      <c r="BP595" s="695"/>
      <c r="BQ595" s="695"/>
      <c r="BR595" s="695"/>
      <c r="BS595" s="695"/>
      <c r="BT595" s="695"/>
      <c r="BU595" s="695"/>
      <c r="BV595" s="695"/>
      <c r="BW595" s="695"/>
      <c r="BX595" s="695"/>
      <c r="BY595" s="695"/>
      <c r="BZ595" s="695"/>
      <c r="CA595" s="695"/>
      <c r="CB595" s="695"/>
      <c r="CC595" s="695"/>
      <c r="CD595" s="695"/>
      <c r="CE595" s="695"/>
      <c r="CF595" s="695"/>
      <c r="CG595" s="695"/>
      <c r="CH595" s="695"/>
      <c r="CI595" s="695"/>
      <c r="CJ595" s="695"/>
      <c r="CK595" s="695"/>
      <c r="CL595" s="695"/>
      <c r="CM595" s="695"/>
      <c r="CN595" s="695"/>
      <c r="CO595" s="695"/>
      <c r="CP595" s="695"/>
      <c r="CQ595" s="695"/>
      <c r="CR595" s="695"/>
      <c r="CS595" s="695"/>
      <c r="CT595" s="695"/>
      <c r="CU595" s="695"/>
      <c r="CV595" s="695"/>
      <c r="CW595" s="695"/>
      <c r="CX595" s="695"/>
      <c r="CY595" s="695"/>
      <c r="CZ595" s="695"/>
      <c r="DA595" s="695"/>
      <c r="DB595" s="695"/>
      <c r="DC595" s="695"/>
      <c r="DD595" s="695"/>
      <c r="DE595" s="695"/>
      <c r="DF595" s="695"/>
      <c r="DG595" s="695"/>
      <c r="DH595" s="695"/>
      <c r="DI595" s="695"/>
      <c r="DJ595" s="695"/>
      <c r="DK595" s="695"/>
      <c r="DL595" s="695"/>
      <c r="DM595" s="695"/>
      <c r="DN595" s="695"/>
      <c r="DO595" s="695"/>
      <c r="DP595" s="695"/>
      <c r="DQ595" s="695"/>
      <c r="DR595" s="695"/>
      <c r="DS595" s="695"/>
      <c r="DT595" s="695"/>
      <c r="DU595" s="695"/>
      <c r="DV595" s="695"/>
      <c r="DW595" s="695"/>
      <c r="DX595" s="695"/>
      <c r="DY595" s="695"/>
      <c r="DZ595" s="695"/>
      <c r="EA595" s="695"/>
      <c r="EB595" s="695"/>
      <c r="EC595" s="695"/>
      <c r="ED595" s="695"/>
      <c r="EE595" s="695"/>
      <c r="EF595" s="695"/>
      <c r="EG595" s="695"/>
      <c r="EH595" s="695"/>
      <c r="EI595" s="695"/>
      <c r="EJ595" s="695"/>
      <c r="EK595" s="695"/>
      <c r="EL595" s="695"/>
      <c r="EM595" s="695"/>
      <c r="EN595" s="695"/>
      <c r="EO595" s="695"/>
      <c r="EP595" s="695"/>
      <c r="EQ595" s="695"/>
      <c r="ER595" s="695"/>
      <c r="ES595" s="695"/>
      <c r="ET595" s="695"/>
      <c r="EU595" s="695"/>
      <c r="EV595" s="695"/>
      <c r="EW595" s="695"/>
      <c r="EX595" s="695"/>
      <c r="EY595" s="695"/>
      <c r="EZ595" s="695"/>
      <c r="FA595" s="695"/>
      <c r="FB595" s="695"/>
      <c r="FC595" s="695"/>
      <c r="FD595" s="695"/>
      <c r="FE595" s="695"/>
      <c r="FF595" s="695"/>
      <c r="FG595" s="695"/>
      <c r="FH595" s="695"/>
      <c r="FI595" s="695"/>
      <c r="FJ595" s="695"/>
      <c r="FK595" s="695"/>
      <c r="FL595" s="695"/>
      <c r="FM595" s="695"/>
      <c r="FN595" s="695"/>
      <c r="FO595" s="695"/>
      <c r="FP595" s="695"/>
      <c r="FQ595" s="695"/>
      <c r="FR595" s="695"/>
      <c r="FS595" s="695"/>
      <c r="FT595" s="695"/>
      <c r="FU595" s="695"/>
      <c r="FV595" s="695"/>
      <c r="FW595" s="695"/>
      <c r="FX595" s="695"/>
      <c r="FY595" s="695"/>
      <c r="FZ595" s="695"/>
      <c r="GA595" s="695"/>
      <c r="GB595" s="695"/>
      <c r="GC595" s="695"/>
      <c r="GD595" s="695"/>
      <c r="GE595" s="695"/>
      <c r="GF595" s="695"/>
      <c r="GG595" s="695"/>
      <c r="GH595" s="695"/>
      <c r="GI595" s="695"/>
      <c r="GJ595" s="695"/>
      <c r="GK595" s="695"/>
      <c r="GL595" s="695"/>
      <c r="GM595" s="695"/>
      <c r="GN595" s="695"/>
    </row>
    <row r="596" spans="1:196" s="35" customFormat="1" ht="14.4">
      <c r="A596" s="695"/>
      <c r="B596" s="695"/>
      <c r="C596" s="693"/>
      <c r="D596" s="693"/>
      <c r="E596" s="693"/>
      <c r="F596" s="699"/>
      <c r="G596" s="695"/>
      <c r="H596" s="695"/>
      <c r="I596" s="695"/>
      <c r="J596" s="695"/>
      <c r="S596" s="695"/>
      <c r="T596" s="695"/>
      <c r="U596" s="695"/>
      <c r="V596" s="695"/>
      <c r="W596" s="695"/>
      <c r="X596" s="695"/>
      <c r="Y596" s="695"/>
      <c r="Z596" s="695"/>
      <c r="AA596" s="695"/>
      <c r="AB596" s="695"/>
      <c r="AC596" s="695"/>
      <c r="AD596" s="695"/>
      <c r="AE596" s="695"/>
      <c r="AF596" s="695"/>
      <c r="AG596" s="695"/>
      <c r="AH596" s="695"/>
      <c r="AI596" s="695"/>
      <c r="AJ596" s="695"/>
      <c r="AK596" s="695"/>
      <c r="AL596" s="695"/>
      <c r="AM596" s="695"/>
      <c r="AN596" s="695"/>
      <c r="AO596" s="695"/>
      <c r="AP596" s="695"/>
      <c r="AQ596" s="695"/>
      <c r="AR596" s="695"/>
      <c r="AS596" s="695"/>
      <c r="AT596" s="695"/>
      <c r="AU596" s="695"/>
      <c r="AV596" s="695"/>
      <c r="AW596" s="695"/>
      <c r="AX596" s="695"/>
      <c r="AY596" s="695"/>
      <c r="AZ596" s="695"/>
      <c r="BA596" s="695"/>
      <c r="BB596" s="695"/>
      <c r="BC596" s="695"/>
      <c r="BD596" s="695"/>
      <c r="BE596" s="695"/>
      <c r="BF596" s="695"/>
      <c r="BG596" s="695"/>
      <c r="BH596" s="695"/>
      <c r="BI596" s="695"/>
      <c r="BJ596" s="695"/>
      <c r="BK596" s="695"/>
      <c r="BL596" s="695"/>
      <c r="BM596" s="695"/>
      <c r="BN596" s="695"/>
      <c r="BO596" s="695"/>
      <c r="BP596" s="695"/>
      <c r="BQ596" s="695"/>
      <c r="BR596" s="695"/>
      <c r="BS596" s="695"/>
      <c r="BT596" s="695"/>
      <c r="BU596" s="695"/>
      <c r="BV596" s="695"/>
      <c r="BW596" s="695"/>
      <c r="BX596" s="695"/>
      <c r="BY596" s="695"/>
      <c r="BZ596" s="695"/>
      <c r="CA596" s="695"/>
      <c r="CB596" s="695"/>
      <c r="CC596" s="695"/>
      <c r="CD596" s="695"/>
      <c r="CE596" s="695"/>
      <c r="CF596" s="695"/>
      <c r="CG596" s="695"/>
      <c r="CH596" s="695"/>
      <c r="CI596" s="695"/>
      <c r="CJ596" s="695"/>
      <c r="CK596" s="695"/>
      <c r="CL596" s="695"/>
      <c r="CM596" s="695"/>
      <c r="CN596" s="695"/>
      <c r="CO596" s="695"/>
      <c r="CP596" s="695"/>
      <c r="CQ596" s="695"/>
      <c r="CR596" s="695"/>
      <c r="CS596" s="695"/>
      <c r="CT596" s="695"/>
      <c r="CU596" s="695"/>
      <c r="CV596" s="695"/>
      <c r="CW596" s="695"/>
      <c r="CX596" s="695"/>
      <c r="CY596" s="695"/>
      <c r="CZ596" s="695"/>
      <c r="DA596" s="695"/>
      <c r="DB596" s="695"/>
      <c r="DC596" s="695"/>
      <c r="DD596" s="695"/>
      <c r="DE596" s="695"/>
      <c r="DF596" s="695"/>
      <c r="DG596" s="695"/>
      <c r="DH596" s="695"/>
      <c r="DI596" s="695"/>
      <c r="DJ596" s="695"/>
      <c r="DK596" s="695"/>
      <c r="DL596" s="695"/>
      <c r="DM596" s="695"/>
      <c r="DN596" s="695"/>
      <c r="DO596" s="695"/>
      <c r="DP596" s="695"/>
      <c r="DQ596" s="695"/>
      <c r="DR596" s="695"/>
      <c r="DS596" s="695"/>
      <c r="DT596" s="695"/>
      <c r="DU596" s="695"/>
      <c r="DV596" s="695"/>
      <c r="DW596" s="695"/>
      <c r="DX596" s="695"/>
      <c r="DY596" s="695"/>
      <c r="DZ596" s="695"/>
      <c r="EA596" s="695"/>
      <c r="EB596" s="695"/>
      <c r="EC596" s="695"/>
      <c r="ED596" s="695"/>
      <c r="EE596" s="695"/>
      <c r="EF596" s="695"/>
      <c r="EG596" s="695"/>
      <c r="EH596" s="695"/>
      <c r="EI596" s="695"/>
      <c r="EJ596" s="695"/>
      <c r="EK596" s="695"/>
      <c r="EL596" s="695"/>
      <c r="EM596" s="695"/>
      <c r="EN596" s="695"/>
      <c r="EO596" s="695"/>
      <c r="EP596" s="695"/>
      <c r="EQ596" s="695"/>
      <c r="ER596" s="695"/>
      <c r="ES596" s="695"/>
      <c r="ET596" s="695"/>
      <c r="EU596" s="695"/>
      <c r="EV596" s="695"/>
      <c r="EW596" s="695"/>
      <c r="EX596" s="695"/>
      <c r="EY596" s="695"/>
      <c r="EZ596" s="695"/>
      <c r="FA596" s="695"/>
      <c r="FB596" s="695"/>
      <c r="FC596" s="695"/>
      <c r="FD596" s="695"/>
      <c r="FE596" s="695"/>
      <c r="FF596" s="695"/>
      <c r="FG596" s="695"/>
      <c r="FH596" s="695"/>
      <c r="FI596" s="695"/>
      <c r="FJ596" s="695"/>
      <c r="FK596" s="695"/>
      <c r="FL596" s="695"/>
      <c r="FM596" s="695"/>
      <c r="FN596" s="695"/>
      <c r="FO596" s="695"/>
      <c r="FP596" s="695"/>
      <c r="FQ596" s="695"/>
      <c r="FR596" s="695"/>
      <c r="FS596" s="695"/>
      <c r="FT596" s="695"/>
      <c r="FU596" s="695"/>
      <c r="FV596" s="695"/>
      <c r="FW596" s="695"/>
      <c r="FX596" s="695"/>
      <c r="FY596" s="695"/>
      <c r="FZ596" s="695"/>
      <c r="GA596" s="695"/>
      <c r="GB596" s="695"/>
      <c r="GC596" s="695"/>
      <c r="GD596" s="695"/>
      <c r="GE596" s="695"/>
      <c r="GF596" s="695"/>
      <c r="GG596" s="695"/>
      <c r="GH596" s="695"/>
      <c r="GI596" s="695"/>
      <c r="GJ596" s="695"/>
      <c r="GK596" s="695"/>
      <c r="GL596" s="695"/>
      <c r="GM596" s="695"/>
      <c r="GN596" s="695"/>
    </row>
    <row r="597" spans="1:196" s="35" customFormat="1" ht="14.4">
      <c r="A597" s="695"/>
      <c r="B597" s="695"/>
      <c r="C597" s="693"/>
      <c r="D597" s="693"/>
      <c r="E597" s="693"/>
      <c r="F597" s="699"/>
      <c r="G597" s="695"/>
      <c r="H597" s="695"/>
      <c r="I597" s="695"/>
      <c r="J597" s="695"/>
      <c r="S597" s="695"/>
      <c r="T597" s="695"/>
      <c r="U597" s="695"/>
      <c r="V597" s="695"/>
      <c r="W597" s="695"/>
      <c r="X597" s="695"/>
      <c r="Y597" s="695"/>
      <c r="Z597" s="695"/>
      <c r="AA597" s="695"/>
      <c r="AB597" s="695"/>
      <c r="AC597" s="695"/>
      <c r="AD597" s="695"/>
      <c r="AE597" s="695"/>
      <c r="AF597" s="695"/>
      <c r="AG597" s="695"/>
      <c r="AH597" s="695"/>
      <c r="AI597" s="695"/>
      <c r="AJ597" s="695"/>
      <c r="AK597" s="695"/>
      <c r="AL597" s="695"/>
      <c r="AM597" s="695"/>
      <c r="AN597" s="695"/>
      <c r="AO597" s="695"/>
      <c r="AP597" s="695"/>
      <c r="AQ597" s="695"/>
      <c r="AR597" s="695"/>
      <c r="AS597" s="695"/>
      <c r="AT597" s="695"/>
      <c r="AU597" s="695"/>
      <c r="AV597" s="695"/>
      <c r="AW597" s="695"/>
      <c r="AX597" s="695"/>
      <c r="AY597" s="695"/>
      <c r="AZ597" s="695"/>
      <c r="BA597" s="695"/>
      <c r="BB597" s="695"/>
      <c r="BC597" s="695"/>
      <c r="BD597" s="695"/>
      <c r="BE597" s="695"/>
      <c r="BF597" s="695"/>
      <c r="BG597" s="695"/>
      <c r="BH597" s="695"/>
      <c r="BI597" s="695"/>
      <c r="BJ597" s="695"/>
      <c r="BK597" s="695"/>
      <c r="BL597" s="695"/>
      <c r="BM597" s="695"/>
      <c r="BN597" s="695"/>
      <c r="BO597" s="695"/>
      <c r="BP597" s="695"/>
      <c r="BQ597" s="695"/>
      <c r="BR597" s="695"/>
      <c r="BS597" s="695"/>
      <c r="BT597" s="695"/>
      <c r="BU597" s="695"/>
      <c r="BV597" s="695"/>
      <c r="BW597" s="695"/>
      <c r="BX597" s="695"/>
      <c r="BY597" s="695"/>
      <c r="BZ597" s="695"/>
      <c r="CA597" s="695"/>
      <c r="CB597" s="695"/>
      <c r="CC597" s="695"/>
      <c r="CD597" s="695"/>
      <c r="CE597" s="695"/>
      <c r="CF597" s="695"/>
      <c r="CG597" s="695"/>
      <c r="CH597" s="695"/>
      <c r="CI597" s="695"/>
      <c r="CJ597" s="695"/>
      <c r="CK597" s="695"/>
      <c r="CL597" s="695"/>
      <c r="CM597" s="695"/>
      <c r="CN597" s="695"/>
      <c r="CO597" s="695"/>
      <c r="CP597" s="695"/>
      <c r="CQ597" s="695"/>
      <c r="CR597" s="695"/>
      <c r="CS597" s="695"/>
      <c r="CT597" s="695"/>
      <c r="CU597" s="695"/>
      <c r="CV597" s="695"/>
      <c r="CW597" s="695"/>
      <c r="CX597" s="695"/>
      <c r="CY597" s="695"/>
      <c r="CZ597" s="695"/>
      <c r="DA597" s="695"/>
      <c r="DB597" s="695"/>
      <c r="DC597" s="695"/>
      <c r="DD597" s="695"/>
      <c r="DE597" s="695"/>
      <c r="DF597" s="695"/>
      <c r="DG597" s="695"/>
      <c r="DH597" s="695"/>
      <c r="DI597" s="695"/>
      <c r="DJ597" s="695"/>
      <c r="DK597" s="695"/>
      <c r="DL597" s="695"/>
      <c r="DM597" s="695"/>
      <c r="DN597" s="695"/>
      <c r="DO597" s="695"/>
      <c r="DP597" s="695"/>
      <c r="DQ597" s="695"/>
      <c r="DR597" s="695"/>
      <c r="DS597" s="695"/>
      <c r="DT597" s="695"/>
      <c r="DU597" s="695"/>
      <c r="DV597" s="695"/>
      <c r="DW597" s="695"/>
      <c r="DX597" s="695"/>
      <c r="DY597" s="695"/>
      <c r="DZ597" s="695"/>
      <c r="EA597" s="695"/>
      <c r="EB597" s="695"/>
      <c r="EC597" s="695"/>
      <c r="ED597" s="695"/>
      <c r="EE597" s="695"/>
      <c r="EF597" s="695"/>
      <c r="EG597" s="695"/>
      <c r="EH597" s="695"/>
      <c r="EI597" s="695"/>
      <c r="EJ597" s="695"/>
      <c r="EK597" s="695"/>
      <c r="EL597" s="695"/>
      <c r="EM597" s="695"/>
      <c r="EN597" s="695"/>
      <c r="EO597" s="695"/>
      <c r="EP597" s="695"/>
      <c r="EQ597" s="695"/>
      <c r="ER597" s="695"/>
      <c r="ES597" s="695"/>
      <c r="ET597" s="695"/>
      <c r="EU597" s="695"/>
      <c r="EV597" s="695"/>
      <c r="EW597" s="695"/>
      <c r="EX597" s="695"/>
      <c r="EY597" s="695"/>
      <c r="EZ597" s="695"/>
      <c r="FA597" s="695"/>
      <c r="FB597" s="695"/>
      <c r="FC597" s="695"/>
      <c r="FD597" s="695"/>
      <c r="FE597" s="695"/>
      <c r="FF597" s="695"/>
      <c r="FG597" s="695"/>
      <c r="FH597" s="695"/>
      <c r="FI597" s="695"/>
      <c r="FJ597" s="695"/>
      <c r="FK597" s="695"/>
      <c r="FL597" s="695"/>
      <c r="FM597" s="695"/>
      <c r="FN597" s="695"/>
      <c r="FO597" s="695"/>
      <c r="FP597" s="695"/>
      <c r="FQ597" s="695"/>
      <c r="FR597" s="695"/>
      <c r="FS597" s="695"/>
      <c r="FT597" s="695"/>
      <c r="FU597" s="695"/>
      <c r="FV597" s="695"/>
      <c r="FW597" s="695"/>
      <c r="FX597" s="695"/>
      <c r="FY597" s="695"/>
      <c r="FZ597" s="695"/>
      <c r="GA597" s="695"/>
      <c r="GB597" s="695"/>
      <c r="GC597" s="695"/>
      <c r="GD597" s="695"/>
      <c r="GE597" s="695"/>
      <c r="GF597" s="695"/>
      <c r="GG597" s="695"/>
      <c r="GH597" s="695"/>
      <c r="GI597" s="695"/>
      <c r="GJ597" s="695"/>
      <c r="GK597" s="695"/>
      <c r="GL597" s="695"/>
      <c r="GM597" s="695"/>
      <c r="GN597" s="695"/>
    </row>
    <row r="598" spans="1:196" s="35" customFormat="1" ht="14.4">
      <c r="A598" s="695"/>
      <c r="B598" s="695"/>
      <c r="C598" s="693"/>
      <c r="D598" s="693"/>
      <c r="E598" s="693"/>
      <c r="F598" s="699"/>
      <c r="G598" s="695"/>
      <c r="H598" s="695"/>
      <c r="I598" s="695"/>
      <c r="J598" s="695"/>
      <c r="S598" s="695"/>
      <c r="T598" s="695"/>
      <c r="U598" s="695"/>
      <c r="V598" s="695"/>
      <c r="W598" s="695"/>
      <c r="X598" s="695"/>
      <c r="Y598" s="695"/>
      <c r="Z598" s="695"/>
      <c r="AA598" s="695"/>
      <c r="AB598" s="695"/>
      <c r="AC598" s="695"/>
      <c r="AD598" s="695"/>
      <c r="AE598" s="695"/>
      <c r="AF598" s="695"/>
      <c r="AG598" s="695"/>
      <c r="AH598" s="695"/>
      <c r="AI598" s="695"/>
      <c r="AJ598" s="695"/>
      <c r="AK598" s="695"/>
      <c r="AL598" s="695"/>
      <c r="AM598" s="695"/>
      <c r="AN598" s="695"/>
      <c r="AO598" s="695"/>
      <c r="AP598" s="695"/>
      <c r="AQ598" s="695"/>
      <c r="AR598" s="695"/>
      <c r="AS598" s="695"/>
      <c r="AT598" s="695"/>
      <c r="AU598" s="695"/>
      <c r="AV598" s="695"/>
      <c r="AW598" s="695"/>
      <c r="AX598" s="695"/>
      <c r="AY598" s="695"/>
      <c r="AZ598" s="695"/>
      <c r="BA598" s="695"/>
      <c r="BB598" s="695"/>
      <c r="BC598" s="695"/>
      <c r="BD598" s="695"/>
      <c r="BE598" s="695"/>
      <c r="BF598" s="695"/>
      <c r="BG598" s="695"/>
      <c r="BH598" s="695"/>
      <c r="BI598" s="695"/>
      <c r="BJ598" s="695"/>
      <c r="BK598" s="695"/>
      <c r="BL598" s="695"/>
      <c r="BM598" s="695"/>
      <c r="BN598" s="695"/>
      <c r="BO598" s="695"/>
      <c r="BP598" s="695"/>
      <c r="BQ598" s="695"/>
      <c r="BR598" s="695"/>
      <c r="BS598" s="695"/>
      <c r="BT598" s="695"/>
      <c r="BU598" s="695"/>
      <c r="BV598" s="695"/>
      <c r="BW598" s="695"/>
      <c r="BX598" s="695"/>
      <c r="BY598" s="695"/>
      <c r="BZ598" s="695"/>
      <c r="CA598" s="695"/>
      <c r="CB598" s="695"/>
      <c r="CC598" s="695"/>
      <c r="CD598" s="695"/>
      <c r="CE598" s="695"/>
      <c r="CF598" s="695"/>
      <c r="CG598" s="695"/>
      <c r="CH598" s="695"/>
      <c r="CI598" s="695"/>
      <c r="CJ598" s="695"/>
      <c r="CK598" s="695"/>
      <c r="CL598" s="695"/>
      <c r="CM598" s="695"/>
      <c r="CN598" s="695"/>
      <c r="CO598" s="695"/>
      <c r="CP598" s="695"/>
      <c r="CQ598" s="695"/>
      <c r="CR598" s="695"/>
      <c r="CS598" s="695"/>
      <c r="CT598" s="695"/>
      <c r="CU598" s="695"/>
      <c r="CV598" s="695"/>
      <c r="CW598" s="695"/>
      <c r="CX598" s="695"/>
      <c r="CY598" s="695"/>
      <c r="CZ598" s="695"/>
      <c r="DA598" s="695"/>
      <c r="DB598" s="695"/>
      <c r="DC598" s="695"/>
      <c r="DD598" s="695"/>
      <c r="DE598" s="695"/>
      <c r="DF598" s="695"/>
      <c r="DG598" s="695"/>
      <c r="DH598" s="695"/>
      <c r="DI598" s="695"/>
      <c r="DJ598" s="695"/>
      <c r="DK598" s="695"/>
      <c r="DL598" s="695"/>
      <c r="DM598" s="695"/>
      <c r="DN598" s="695"/>
      <c r="DO598" s="695"/>
      <c r="DP598" s="695"/>
      <c r="DQ598" s="695"/>
      <c r="DR598" s="695"/>
      <c r="DS598" s="695"/>
      <c r="DT598" s="695"/>
      <c r="DU598" s="695"/>
      <c r="DV598" s="695"/>
      <c r="DW598" s="695"/>
      <c r="DX598" s="695"/>
      <c r="DY598" s="695"/>
      <c r="DZ598" s="695"/>
      <c r="EA598" s="695"/>
      <c r="EB598" s="695"/>
      <c r="EC598" s="695"/>
      <c r="ED598" s="695"/>
      <c r="EE598" s="695"/>
      <c r="EF598" s="695"/>
      <c r="EG598" s="695"/>
      <c r="EH598" s="695"/>
      <c r="EI598" s="695"/>
      <c r="EJ598" s="695"/>
      <c r="EK598" s="695"/>
      <c r="EL598" s="695"/>
      <c r="EM598" s="695"/>
      <c r="EN598" s="695"/>
      <c r="EO598" s="695"/>
      <c r="EP598" s="695"/>
      <c r="EQ598" s="695"/>
      <c r="ER598" s="695"/>
      <c r="ES598" s="695"/>
      <c r="ET598" s="695"/>
      <c r="EU598" s="695"/>
      <c r="EV598" s="695"/>
      <c r="EW598" s="695"/>
      <c r="EX598" s="695"/>
      <c r="EY598" s="695"/>
      <c r="EZ598" s="695"/>
      <c r="FA598" s="695"/>
      <c r="FB598" s="695"/>
      <c r="FC598" s="695"/>
      <c r="FD598" s="695"/>
      <c r="FE598" s="695"/>
      <c r="FF598" s="695"/>
      <c r="FG598" s="695"/>
      <c r="FH598" s="695"/>
      <c r="FI598" s="695"/>
      <c r="FJ598" s="695"/>
      <c r="FK598" s="695"/>
      <c r="FL598" s="695"/>
      <c r="FM598" s="695"/>
      <c r="FN598" s="695"/>
      <c r="FO598" s="695"/>
      <c r="FP598" s="695"/>
      <c r="FQ598" s="695"/>
      <c r="FR598" s="695"/>
      <c r="FS598" s="695"/>
      <c r="FT598" s="695"/>
      <c r="FU598" s="695"/>
      <c r="FV598" s="695"/>
      <c r="FW598" s="695"/>
      <c r="FX598" s="695"/>
      <c r="FY598" s="695"/>
      <c r="FZ598" s="695"/>
      <c r="GA598" s="695"/>
      <c r="GB598" s="695"/>
      <c r="GC598" s="695"/>
      <c r="GD598" s="695"/>
      <c r="GE598" s="695"/>
      <c r="GF598" s="695"/>
      <c r="GG598" s="695"/>
      <c r="GH598" s="695"/>
      <c r="GI598" s="695"/>
      <c r="GJ598" s="695"/>
      <c r="GK598" s="695"/>
      <c r="GL598" s="695"/>
      <c r="GM598" s="695"/>
      <c r="GN598" s="695"/>
    </row>
    <row r="599" spans="1:196" s="35" customFormat="1" ht="14.4">
      <c r="A599" s="695"/>
      <c r="B599" s="695"/>
      <c r="C599" s="693"/>
      <c r="D599" s="693"/>
      <c r="E599" s="693"/>
      <c r="F599" s="699"/>
      <c r="G599" s="695"/>
      <c r="H599" s="695"/>
      <c r="I599" s="695"/>
      <c r="J599" s="695"/>
      <c r="S599" s="695"/>
      <c r="T599" s="695"/>
      <c r="U599" s="695"/>
      <c r="V599" s="695"/>
      <c r="W599" s="695"/>
      <c r="X599" s="695"/>
      <c r="Y599" s="695"/>
      <c r="Z599" s="695"/>
      <c r="AA599" s="695"/>
      <c r="AB599" s="695"/>
      <c r="AC599" s="695"/>
      <c r="AD599" s="695"/>
      <c r="AE599" s="695"/>
      <c r="AF599" s="695"/>
      <c r="AG599" s="695"/>
      <c r="AH599" s="695"/>
      <c r="AI599" s="695"/>
      <c r="AJ599" s="695"/>
      <c r="AK599" s="695"/>
      <c r="AL599" s="695"/>
      <c r="AM599" s="695"/>
      <c r="AN599" s="695"/>
      <c r="AO599" s="695"/>
      <c r="AP599" s="695"/>
      <c r="AQ599" s="695"/>
      <c r="AR599" s="695"/>
      <c r="AS599" s="695"/>
      <c r="AT599" s="695"/>
      <c r="AU599" s="695"/>
      <c r="AV599" s="695"/>
      <c r="AW599" s="695"/>
      <c r="AX599" s="695"/>
      <c r="AY599" s="695"/>
      <c r="AZ599" s="695"/>
      <c r="BA599" s="695"/>
      <c r="BB599" s="695"/>
      <c r="BC599" s="695"/>
      <c r="BD599" s="695"/>
      <c r="BE599" s="695"/>
      <c r="BF599" s="695"/>
      <c r="BG599" s="695"/>
      <c r="BH599" s="695"/>
      <c r="BI599" s="695"/>
      <c r="BJ599" s="695"/>
      <c r="BK599" s="695"/>
      <c r="BL599" s="695"/>
      <c r="BM599" s="695"/>
      <c r="BN599" s="695"/>
      <c r="BO599" s="695"/>
      <c r="BP599" s="695"/>
      <c r="BQ599" s="695"/>
      <c r="BR599" s="695"/>
      <c r="BS599" s="695"/>
      <c r="BT599" s="695"/>
      <c r="BU599" s="695"/>
      <c r="BV599" s="695"/>
      <c r="BW599" s="695"/>
      <c r="BX599" s="695"/>
      <c r="BY599" s="695"/>
      <c r="BZ599" s="695"/>
      <c r="CA599" s="695"/>
      <c r="CB599" s="695"/>
      <c r="CC599" s="695"/>
      <c r="CD599" s="695"/>
      <c r="CE599" s="695"/>
      <c r="CF599" s="695"/>
      <c r="CG599" s="695"/>
      <c r="CH599" s="695"/>
      <c r="CI599" s="695"/>
      <c r="CJ599" s="695"/>
      <c r="CK599" s="695"/>
      <c r="CL599" s="695"/>
      <c r="CM599" s="695"/>
      <c r="CN599" s="695"/>
      <c r="CO599" s="695"/>
      <c r="CP599" s="695"/>
      <c r="CQ599" s="695"/>
      <c r="CR599" s="695"/>
      <c r="CS599" s="695"/>
      <c r="CT599" s="695"/>
      <c r="CU599" s="695"/>
      <c r="CV599" s="695"/>
      <c r="CW599" s="695"/>
      <c r="CX599" s="695"/>
      <c r="CY599" s="695"/>
      <c r="CZ599" s="695"/>
      <c r="DA599" s="695"/>
      <c r="DB599" s="695"/>
      <c r="DC599" s="695"/>
      <c r="DD599" s="695"/>
      <c r="DE599" s="695"/>
      <c r="DF599" s="695"/>
      <c r="DG599" s="695"/>
      <c r="DH599" s="695"/>
      <c r="DI599" s="695"/>
      <c r="DJ599" s="695"/>
      <c r="DK599" s="695"/>
      <c r="DL599" s="695"/>
      <c r="DM599" s="695"/>
      <c r="DN599" s="695"/>
      <c r="DO599" s="695"/>
      <c r="DP599" s="695"/>
      <c r="DQ599" s="695"/>
      <c r="DR599" s="695"/>
      <c r="DS599" s="695"/>
      <c r="DT599" s="695"/>
      <c r="DU599" s="695"/>
      <c r="DV599" s="695"/>
      <c r="DW599" s="695"/>
      <c r="DX599" s="695"/>
      <c r="DY599" s="695"/>
      <c r="DZ599" s="695"/>
      <c r="EA599" s="695"/>
      <c r="EB599" s="695"/>
      <c r="EC599" s="695"/>
      <c r="ED599" s="695"/>
      <c r="EE599" s="695"/>
      <c r="EF599" s="695"/>
      <c r="EG599" s="695"/>
      <c r="EH599" s="695"/>
      <c r="EI599" s="695"/>
      <c r="EJ599" s="695"/>
      <c r="EK599" s="695"/>
      <c r="EL599" s="695"/>
      <c r="EM599" s="695"/>
      <c r="EN599" s="695"/>
      <c r="EO599" s="695"/>
      <c r="EP599" s="695"/>
      <c r="EQ599" s="695"/>
      <c r="ER599" s="695"/>
      <c r="ES599" s="695"/>
      <c r="ET599" s="695"/>
      <c r="EU599" s="695"/>
      <c r="EV599" s="695"/>
      <c r="EW599" s="695"/>
      <c r="EX599" s="695"/>
      <c r="EY599" s="695"/>
      <c r="EZ599" s="695"/>
      <c r="FA599" s="695"/>
      <c r="FB599" s="695"/>
      <c r="FC599" s="695"/>
      <c r="FD599" s="695"/>
      <c r="FE599" s="695"/>
      <c r="FF599" s="695"/>
      <c r="FG599" s="695"/>
      <c r="FH599" s="695"/>
      <c r="FI599" s="695"/>
      <c r="FJ599" s="695"/>
      <c r="FK599" s="695"/>
      <c r="FL599" s="695"/>
      <c r="FM599" s="695"/>
      <c r="FN599" s="695"/>
      <c r="FO599" s="695"/>
      <c r="FP599" s="695"/>
      <c r="FQ599" s="695"/>
      <c r="FR599" s="695"/>
      <c r="FS599" s="695"/>
      <c r="FT599" s="695"/>
      <c r="FU599" s="695"/>
      <c r="FV599" s="695"/>
      <c r="FW599" s="695"/>
      <c r="FX599" s="695"/>
      <c r="FY599" s="695"/>
      <c r="FZ599" s="695"/>
      <c r="GA599" s="695"/>
      <c r="GB599" s="695"/>
      <c r="GC599" s="695"/>
      <c r="GD599" s="695"/>
      <c r="GE599" s="695"/>
      <c r="GF599" s="695"/>
      <c r="GG599" s="695"/>
      <c r="GH599" s="695"/>
      <c r="GI599" s="695"/>
      <c r="GJ599" s="695"/>
      <c r="GK599" s="695"/>
      <c r="GL599" s="695"/>
      <c r="GM599" s="695"/>
      <c r="GN599" s="695"/>
    </row>
    <row r="600" spans="1:196" s="35" customFormat="1" ht="14.4">
      <c r="A600" s="695"/>
      <c r="B600" s="695"/>
      <c r="C600" s="693"/>
      <c r="D600" s="693"/>
      <c r="E600" s="693"/>
      <c r="F600" s="699"/>
      <c r="G600" s="695"/>
      <c r="H600" s="695"/>
      <c r="I600" s="695"/>
      <c r="J600" s="695"/>
      <c r="S600" s="695"/>
      <c r="T600" s="695"/>
      <c r="U600" s="695"/>
      <c r="V600" s="695"/>
      <c r="W600" s="695"/>
      <c r="X600" s="695"/>
      <c r="Y600" s="695"/>
      <c r="Z600" s="695"/>
      <c r="AA600" s="695"/>
      <c r="AB600" s="695"/>
      <c r="AC600" s="695"/>
      <c r="AD600" s="695"/>
      <c r="AE600" s="695"/>
      <c r="AF600" s="695"/>
      <c r="AG600" s="695"/>
      <c r="AH600" s="695"/>
      <c r="AI600" s="695"/>
      <c r="AJ600" s="695"/>
      <c r="AK600" s="695"/>
      <c r="AL600" s="695"/>
      <c r="AM600" s="695"/>
      <c r="AN600" s="695"/>
      <c r="AO600" s="695"/>
      <c r="AP600" s="695"/>
      <c r="AQ600" s="695"/>
      <c r="AR600" s="695"/>
      <c r="AS600" s="695"/>
      <c r="AT600" s="695"/>
      <c r="AU600" s="695"/>
      <c r="AV600" s="695"/>
      <c r="AW600" s="695"/>
      <c r="AX600" s="695"/>
      <c r="AY600" s="695"/>
      <c r="AZ600" s="695"/>
      <c r="BA600" s="695"/>
      <c r="BB600" s="695"/>
      <c r="BC600" s="695"/>
      <c r="BD600" s="695"/>
      <c r="BE600" s="695"/>
      <c r="BF600" s="695"/>
      <c r="BG600" s="695"/>
      <c r="BH600" s="695"/>
      <c r="BI600" s="695"/>
      <c r="BJ600" s="695"/>
      <c r="BK600" s="695"/>
      <c r="BL600" s="695"/>
      <c r="BM600" s="695"/>
      <c r="BN600" s="695"/>
      <c r="BO600" s="695"/>
      <c r="BP600" s="695"/>
      <c r="BQ600" s="695"/>
      <c r="BR600" s="695"/>
      <c r="BS600" s="695"/>
      <c r="BT600" s="695"/>
      <c r="BU600" s="695"/>
      <c r="BV600" s="695"/>
      <c r="BW600" s="695"/>
      <c r="BX600" s="695"/>
      <c r="BY600" s="695"/>
      <c r="BZ600" s="695"/>
      <c r="CA600" s="695"/>
      <c r="CB600" s="695"/>
      <c r="CC600" s="695"/>
      <c r="CD600" s="695"/>
      <c r="CE600" s="695"/>
      <c r="CF600" s="695"/>
      <c r="CG600" s="695"/>
      <c r="CH600" s="695"/>
      <c r="CI600" s="695"/>
      <c r="CJ600" s="695"/>
      <c r="CK600" s="695"/>
      <c r="CL600" s="695"/>
      <c r="CM600" s="695"/>
      <c r="CN600" s="695"/>
      <c r="CO600" s="695"/>
      <c r="CP600" s="695"/>
      <c r="CQ600" s="695"/>
      <c r="CR600" s="695"/>
      <c r="CS600" s="695"/>
      <c r="CT600" s="695"/>
      <c r="CU600" s="695"/>
      <c r="CV600" s="695"/>
      <c r="CW600" s="695"/>
      <c r="CX600" s="695"/>
      <c r="CY600" s="695"/>
      <c r="CZ600" s="695"/>
      <c r="DA600" s="695"/>
      <c r="DB600" s="695"/>
      <c r="DC600" s="695"/>
      <c r="DD600" s="695"/>
      <c r="DE600" s="695"/>
      <c r="DF600" s="695"/>
      <c r="DG600" s="695"/>
      <c r="DH600" s="695"/>
      <c r="DI600" s="695"/>
      <c r="DJ600" s="695"/>
      <c r="DK600" s="695"/>
      <c r="DL600" s="695"/>
      <c r="DM600" s="695"/>
      <c r="DN600" s="695"/>
      <c r="DO600" s="695"/>
      <c r="DP600" s="695"/>
      <c r="DQ600" s="695"/>
      <c r="DR600" s="695"/>
      <c r="DS600" s="695"/>
      <c r="DT600" s="695"/>
      <c r="DU600" s="695"/>
      <c r="DV600" s="695"/>
      <c r="DW600" s="695"/>
      <c r="DX600" s="695"/>
      <c r="DY600" s="695"/>
      <c r="DZ600" s="695"/>
      <c r="EA600" s="695"/>
      <c r="EB600" s="695"/>
      <c r="EC600" s="695"/>
      <c r="ED600" s="695"/>
      <c r="EE600" s="695"/>
      <c r="EF600" s="695"/>
      <c r="EG600" s="695"/>
      <c r="EH600" s="695"/>
      <c r="EI600" s="695"/>
      <c r="EJ600" s="695"/>
      <c r="EK600" s="695"/>
      <c r="EL600" s="695"/>
      <c r="EM600" s="695"/>
      <c r="EN600" s="695"/>
      <c r="EO600" s="695"/>
      <c r="EP600" s="695"/>
      <c r="EQ600" s="695"/>
      <c r="ER600" s="695"/>
      <c r="ES600" s="695"/>
      <c r="ET600" s="695"/>
      <c r="EU600" s="695"/>
      <c r="EV600" s="695"/>
      <c r="EW600" s="695"/>
      <c r="EX600" s="695"/>
      <c r="EY600" s="695"/>
      <c r="EZ600" s="695"/>
      <c r="FA600" s="695"/>
      <c r="FB600" s="695"/>
      <c r="FC600" s="695"/>
      <c r="FD600" s="695"/>
      <c r="FE600" s="695"/>
      <c r="FF600" s="695"/>
      <c r="FG600" s="695"/>
      <c r="FH600" s="695"/>
      <c r="FI600" s="695"/>
      <c r="FJ600" s="695"/>
      <c r="FK600" s="695"/>
      <c r="FL600" s="695"/>
      <c r="FM600" s="695"/>
      <c r="FN600" s="695"/>
      <c r="FO600" s="695"/>
      <c r="FP600" s="695"/>
      <c r="FQ600" s="695"/>
      <c r="FR600" s="695"/>
      <c r="FS600" s="695"/>
      <c r="FT600" s="695"/>
      <c r="FU600" s="695"/>
      <c r="FV600" s="695"/>
      <c r="FW600" s="695"/>
      <c r="FX600" s="695"/>
      <c r="FY600" s="695"/>
      <c r="FZ600" s="695"/>
      <c r="GA600" s="695"/>
      <c r="GB600" s="695"/>
      <c r="GC600" s="695"/>
      <c r="GD600" s="695"/>
      <c r="GE600" s="695"/>
      <c r="GF600" s="695"/>
      <c r="GG600" s="695"/>
      <c r="GH600" s="695"/>
      <c r="GI600" s="695"/>
      <c r="GJ600" s="695"/>
      <c r="GK600" s="695"/>
      <c r="GL600" s="695"/>
      <c r="GM600" s="695"/>
      <c r="GN600" s="695"/>
    </row>
    <row r="601" spans="1:196" s="35" customFormat="1" ht="14.4">
      <c r="A601" s="695"/>
      <c r="B601" s="695"/>
      <c r="C601" s="693"/>
      <c r="D601" s="693"/>
      <c r="E601" s="693"/>
      <c r="F601" s="699"/>
      <c r="G601" s="695"/>
      <c r="H601" s="695"/>
      <c r="I601" s="695"/>
      <c r="J601" s="695"/>
      <c r="S601" s="695"/>
      <c r="T601" s="695"/>
      <c r="U601" s="695"/>
      <c r="V601" s="695"/>
      <c r="W601" s="695"/>
      <c r="X601" s="695"/>
      <c r="Y601" s="695"/>
      <c r="Z601" s="695"/>
      <c r="AA601" s="695"/>
      <c r="AB601" s="695"/>
      <c r="AC601" s="695"/>
      <c r="AD601" s="695"/>
      <c r="AE601" s="695"/>
      <c r="AF601" s="695"/>
      <c r="AG601" s="695"/>
      <c r="AH601" s="695"/>
      <c r="AI601" s="695"/>
      <c r="AJ601" s="695"/>
      <c r="AK601" s="695"/>
      <c r="AL601" s="695"/>
      <c r="AM601" s="695"/>
      <c r="AN601" s="695"/>
      <c r="AO601" s="695"/>
      <c r="AP601" s="695"/>
      <c r="AQ601" s="695"/>
      <c r="AR601" s="695"/>
      <c r="AS601" s="695"/>
      <c r="AT601" s="695"/>
      <c r="AU601" s="695"/>
      <c r="AV601" s="695"/>
      <c r="AW601" s="695"/>
      <c r="AX601" s="695"/>
      <c r="AY601" s="695"/>
      <c r="AZ601" s="695"/>
      <c r="BA601" s="695"/>
      <c r="BB601" s="695"/>
      <c r="BC601" s="695"/>
      <c r="BD601" s="695"/>
      <c r="BE601" s="695"/>
      <c r="BF601" s="695"/>
      <c r="BG601" s="695"/>
      <c r="BH601" s="695"/>
      <c r="BI601" s="695"/>
      <c r="BJ601" s="695"/>
      <c r="BK601" s="695"/>
      <c r="BL601" s="695"/>
      <c r="BM601" s="695"/>
      <c r="BN601" s="695"/>
      <c r="BO601" s="695"/>
      <c r="BP601" s="695"/>
      <c r="BQ601" s="695"/>
      <c r="BR601" s="695"/>
      <c r="BS601" s="695"/>
      <c r="BT601" s="695"/>
      <c r="BU601" s="695"/>
      <c r="BV601" s="695"/>
      <c r="BW601" s="695"/>
      <c r="BX601" s="695"/>
      <c r="BY601" s="695"/>
      <c r="BZ601" s="695"/>
      <c r="CA601" s="695"/>
      <c r="CB601" s="695"/>
      <c r="CC601" s="695"/>
      <c r="CD601" s="695"/>
      <c r="CE601" s="695"/>
      <c r="CF601" s="695"/>
      <c r="CG601" s="695"/>
      <c r="CH601" s="695"/>
      <c r="CI601" s="695"/>
      <c r="CJ601" s="695"/>
      <c r="CK601" s="695"/>
      <c r="CL601" s="695"/>
      <c r="CM601" s="695"/>
      <c r="CN601" s="695"/>
      <c r="CO601" s="695"/>
      <c r="CP601" s="695"/>
      <c r="CQ601" s="695"/>
      <c r="CR601" s="695"/>
      <c r="CS601" s="695"/>
      <c r="CT601" s="695"/>
      <c r="CU601" s="695"/>
      <c r="CV601" s="695"/>
      <c r="CW601" s="695"/>
      <c r="CX601" s="695"/>
      <c r="CY601" s="695"/>
      <c r="CZ601" s="695"/>
      <c r="DA601" s="695"/>
      <c r="DB601" s="695"/>
      <c r="DC601" s="695"/>
      <c r="DD601" s="695"/>
      <c r="DE601" s="695"/>
      <c r="DF601" s="695"/>
      <c r="DG601" s="695"/>
      <c r="DH601" s="695"/>
      <c r="DI601" s="695"/>
      <c r="DJ601" s="695"/>
      <c r="DK601" s="695"/>
      <c r="DL601" s="695"/>
      <c r="DM601" s="695"/>
      <c r="DN601" s="695"/>
      <c r="DO601" s="695"/>
      <c r="DP601" s="695"/>
      <c r="DQ601" s="695"/>
      <c r="DR601" s="695"/>
      <c r="DS601" s="695"/>
      <c r="DT601" s="695"/>
      <c r="DU601" s="695"/>
      <c r="DV601" s="695"/>
      <c r="DW601" s="695"/>
      <c r="DX601" s="695"/>
      <c r="DY601" s="695"/>
      <c r="DZ601" s="695"/>
      <c r="EA601" s="695"/>
      <c r="EB601" s="695"/>
      <c r="EC601" s="695"/>
      <c r="ED601" s="695"/>
      <c r="EE601" s="695"/>
      <c r="EF601" s="695"/>
      <c r="EG601" s="695"/>
      <c r="EH601" s="695"/>
      <c r="EI601" s="695"/>
      <c r="EJ601" s="695"/>
      <c r="EK601" s="695"/>
      <c r="EL601" s="695"/>
      <c r="EM601" s="695"/>
      <c r="EN601" s="695"/>
      <c r="EO601" s="695"/>
      <c r="EP601" s="695"/>
      <c r="EQ601" s="695"/>
      <c r="ER601" s="695"/>
      <c r="ES601" s="695"/>
      <c r="ET601" s="695"/>
      <c r="EU601" s="695"/>
      <c r="EV601" s="695"/>
      <c r="EW601" s="695"/>
      <c r="EX601" s="695"/>
      <c r="EY601" s="695"/>
      <c r="EZ601" s="695"/>
      <c r="FA601" s="695"/>
      <c r="FB601" s="695"/>
      <c r="FC601" s="695"/>
      <c r="FD601" s="695"/>
      <c r="FE601" s="695"/>
      <c r="FF601" s="695"/>
      <c r="FG601" s="695"/>
      <c r="FH601" s="695"/>
      <c r="FI601" s="695"/>
      <c r="FJ601" s="695"/>
      <c r="FK601" s="695"/>
      <c r="FL601" s="695"/>
      <c r="FM601" s="695"/>
      <c r="FN601" s="695"/>
      <c r="FO601" s="695"/>
      <c r="FP601" s="695"/>
      <c r="FQ601" s="695"/>
      <c r="FR601" s="695"/>
      <c r="FS601" s="695"/>
      <c r="FT601" s="695"/>
      <c r="FU601" s="695"/>
      <c r="FV601" s="695"/>
      <c r="FW601" s="695"/>
      <c r="FX601" s="695"/>
      <c r="FY601" s="695"/>
      <c r="FZ601" s="695"/>
      <c r="GA601" s="695"/>
      <c r="GB601" s="695"/>
      <c r="GC601" s="695"/>
      <c r="GD601" s="695"/>
      <c r="GE601" s="695"/>
      <c r="GF601" s="695"/>
      <c r="GG601" s="695"/>
      <c r="GH601" s="695"/>
      <c r="GI601" s="695"/>
      <c r="GJ601" s="695"/>
      <c r="GK601" s="695"/>
      <c r="GL601" s="695"/>
      <c r="GM601" s="695"/>
      <c r="GN601" s="695"/>
    </row>
    <row r="602" spans="1:196" s="35" customFormat="1" ht="14.4">
      <c r="A602" s="695"/>
      <c r="B602" s="695"/>
      <c r="C602" s="693"/>
      <c r="D602" s="693"/>
      <c r="E602" s="693"/>
      <c r="F602" s="699"/>
      <c r="G602" s="695"/>
      <c r="H602" s="695"/>
      <c r="I602" s="695"/>
      <c r="J602" s="695"/>
      <c r="S602" s="695"/>
      <c r="T602" s="695"/>
      <c r="U602" s="695"/>
      <c r="V602" s="695"/>
      <c r="W602" s="695"/>
      <c r="X602" s="695"/>
      <c r="Y602" s="695"/>
      <c r="Z602" s="695"/>
      <c r="AA602" s="695"/>
      <c r="AB602" s="695"/>
      <c r="AC602" s="695"/>
      <c r="AD602" s="695"/>
      <c r="AE602" s="695"/>
      <c r="AF602" s="695"/>
      <c r="AG602" s="695"/>
      <c r="AH602" s="695"/>
      <c r="AI602" s="695"/>
      <c r="AJ602" s="695"/>
      <c r="AK602" s="695"/>
      <c r="AL602" s="695"/>
      <c r="AM602" s="695"/>
      <c r="AN602" s="695"/>
      <c r="AO602" s="695"/>
      <c r="AP602" s="695"/>
      <c r="AQ602" s="695"/>
      <c r="AR602" s="695"/>
      <c r="AS602" s="695"/>
      <c r="AT602" s="695"/>
      <c r="AU602" s="695"/>
      <c r="AV602" s="695"/>
      <c r="AW602" s="695"/>
      <c r="AX602" s="695"/>
      <c r="AY602" s="695"/>
      <c r="AZ602" s="695"/>
      <c r="BA602" s="695"/>
      <c r="BB602" s="695"/>
      <c r="BC602" s="695"/>
      <c r="BD602" s="695"/>
      <c r="BE602" s="695"/>
      <c r="BF602" s="695"/>
      <c r="BG602" s="695"/>
      <c r="BH602" s="695"/>
      <c r="BI602" s="695"/>
      <c r="BJ602" s="695"/>
      <c r="BK602" s="695"/>
      <c r="BL602" s="695"/>
      <c r="BM602" s="695"/>
      <c r="BN602" s="695"/>
      <c r="BO602" s="695"/>
      <c r="BP602" s="695"/>
      <c r="BQ602" s="695"/>
      <c r="BR602" s="695"/>
      <c r="BS602" s="695"/>
      <c r="BT602" s="695"/>
      <c r="BU602" s="695"/>
      <c r="BV602" s="695"/>
      <c r="BW602" s="695"/>
      <c r="BX602" s="695"/>
      <c r="BY602" s="695"/>
      <c r="BZ602" s="695"/>
      <c r="CA602" s="695"/>
      <c r="CB602" s="695"/>
      <c r="CC602" s="695"/>
      <c r="CD602" s="695"/>
      <c r="CE602" s="695"/>
      <c r="CF602" s="695"/>
      <c r="CG602" s="695"/>
      <c r="CH602" s="695"/>
      <c r="CI602" s="695"/>
      <c r="CJ602" s="695"/>
      <c r="CK602" s="695"/>
      <c r="CL602" s="695"/>
      <c r="CM602" s="695"/>
      <c r="CN602" s="695"/>
      <c r="CO602" s="695"/>
      <c r="CP602" s="695"/>
      <c r="CQ602" s="695"/>
      <c r="CR602" s="695"/>
      <c r="CS602" s="695"/>
      <c r="CT602" s="695"/>
      <c r="CU602" s="695"/>
      <c r="CV602" s="695"/>
      <c r="CW602" s="695"/>
      <c r="CX602" s="695"/>
      <c r="CY602" s="695"/>
      <c r="CZ602" s="695"/>
      <c r="DA602" s="695"/>
      <c r="DB602" s="695"/>
      <c r="DC602" s="695"/>
      <c r="DD602" s="695"/>
      <c r="DE602" s="695"/>
      <c r="DF602" s="695"/>
      <c r="DG602" s="695"/>
      <c r="DH602" s="695"/>
      <c r="DI602" s="695"/>
      <c r="DJ602" s="695"/>
      <c r="DK602" s="695"/>
      <c r="DL602" s="695"/>
      <c r="DM602" s="695"/>
      <c r="DN602" s="695"/>
      <c r="DO602" s="695"/>
      <c r="DP602" s="695"/>
      <c r="DQ602" s="695"/>
      <c r="DR602" s="695"/>
      <c r="DS602" s="695"/>
      <c r="DT602" s="695"/>
      <c r="DU602" s="695"/>
      <c r="DV602" s="695"/>
      <c r="DW602" s="695"/>
      <c r="DX602" s="695"/>
      <c r="DY602" s="695"/>
      <c r="DZ602" s="695"/>
      <c r="EA602" s="695"/>
      <c r="EB602" s="695"/>
      <c r="EC602" s="695"/>
      <c r="ED602" s="695"/>
      <c r="EE602" s="695"/>
      <c r="EF602" s="695"/>
      <c r="EG602" s="695"/>
      <c r="EH602" s="695"/>
      <c r="EI602" s="695"/>
      <c r="EJ602" s="695"/>
      <c r="EK602" s="695"/>
      <c r="EL602" s="695"/>
      <c r="EM602" s="695"/>
      <c r="EN602" s="695"/>
      <c r="EO602" s="695"/>
      <c r="EP602" s="695"/>
      <c r="EQ602" s="695"/>
      <c r="ER602" s="695"/>
      <c r="ES602" s="695"/>
      <c r="ET602" s="695"/>
      <c r="EU602" s="695"/>
      <c r="EV602" s="695"/>
      <c r="EW602" s="695"/>
      <c r="EX602" s="695"/>
      <c r="EY602" s="695"/>
      <c r="EZ602" s="695"/>
      <c r="FA602" s="695"/>
      <c r="FB602" s="695"/>
      <c r="FC602" s="695"/>
      <c r="FD602" s="695"/>
      <c r="FE602" s="695"/>
      <c r="FF602" s="695"/>
      <c r="FG602" s="695"/>
      <c r="FH602" s="695"/>
      <c r="FI602" s="695"/>
      <c r="FJ602" s="695"/>
      <c r="FK602" s="695"/>
      <c r="FL602" s="695"/>
      <c r="FM602" s="695"/>
      <c r="FN602" s="695"/>
      <c r="FO602" s="695"/>
      <c r="FP602" s="695"/>
      <c r="FQ602" s="695"/>
      <c r="FR602" s="695"/>
      <c r="FS602" s="695"/>
      <c r="FT602" s="695"/>
      <c r="FU602" s="695"/>
      <c r="FV602" s="695"/>
      <c r="FW602" s="695"/>
      <c r="FX602" s="695"/>
      <c r="FY602" s="695"/>
      <c r="FZ602" s="695"/>
      <c r="GA602" s="695"/>
      <c r="GB602" s="695"/>
      <c r="GC602" s="695"/>
      <c r="GD602" s="695"/>
      <c r="GE602" s="695"/>
      <c r="GF602" s="695"/>
      <c r="GG602" s="695"/>
      <c r="GH602" s="695"/>
      <c r="GI602" s="695"/>
      <c r="GJ602" s="695"/>
      <c r="GK602" s="695"/>
      <c r="GL602" s="695"/>
      <c r="GM602" s="695"/>
      <c r="GN602" s="695"/>
    </row>
    <row r="603" spans="1:196" s="35" customFormat="1" ht="14.4">
      <c r="A603" s="695"/>
      <c r="B603" s="695"/>
      <c r="C603" s="693"/>
      <c r="D603" s="693"/>
      <c r="E603" s="693"/>
      <c r="F603" s="699"/>
      <c r="G603" s="695"/>
      <c r="H603" s="695"/>
      <c r="I603" s="695"/>
      <c r="J603" s="695"/>
      <c r="S603" s="695"/>
      <c r="T603" s="695"/>
      <c r="U603" s="695"/>
      <c r="V603" s="695"/>
      <c r="W603" s="695"/>
      <c r="X603" s="695"/>
      <c r="Y603" s="695"/>
      <c r="Z603" s="695"/>
      <c r="AA603" s="695"/>
      <c r="AB603" s="695"/>
      <c r="AC603" s="695"/>
      <c r="AD603" s="695"/>
      <c r="AE603" s="695"/>
      <c r="AF603" s="695"/>
      <c r="AG603" s="695"/>
      <c r="AH603" s="695"/>
      <c r="AI603" s="695"/>
      <c r="AJ603" s="695"/>
      <c r="AK603" s="695"/>
      <c r="AL603" s="695"/>
      <c r="AM603" s="695"/>
      <c r="AN603" s="695"/>
      <c r="AO603" s="695"/>
      <c r="AP603" s="695"/>
      <c r="AQ603" s="695"/>
      <c r="AR603" s="695"/>
      <c r="AS603" s="695"/>
      <c r="AT603" s="695"/>
      <c r="AU603" s="695"/>
      <c r="AV603" s="695"/>
      <c r="AW603" s="695"/>
      <c r="AX603" s="695"/>
      <c r="AY603" s="695"/>
      <c r="AZ603" s="695"/>
      <c r="BA603" s="695"/>
      <c r="BB603" s="695"/>
      <c r="BC603" s="695"/>
      <c r="BD603" s="695"/>
      <c r="BE603" s="695"/>
      <c r="BF603" s="695"/>
      <c r="BG603" s="695"/>
      <c r="BH603" s="695"/>
      <c r="BI603" s="695"/>
      <c r="BJ603" s="695"/>
      <c r="BK603" s="695"/>
      <c r="BL603" s="695"/>
      <c r="BM603" s="695"/>
      <c r="BN603" s="695"/>
      <c r="BO603" s="695"/>
      <c r="BP603" s="695"/>
      <c r="BQ603" s="695"/>
      <c r="BR603" s="695"/>
      <c r="BS603" s="695"/>
      <c r="BT603" s="695"/>
      <c r="BU603" s="695"/>
      <c r="BV603" s="695"/>
      <c r="BW603" s="695"/>
      <c r="BX603" s="695"/>
      <c r="BY603" s="695"/>
      <c r="BZ603" s="695"/>
      <c r="CA603" s="695"/>
      <c r="CB603" s="695"/>
      <c r="CC603" s="695"/>
      <c r="CD603" s="695"/>
      <c r="CE603" s="695"/>
      <c r="CF603" s="695"/>
      <c r="CG603" s="695"/>
      <c r="CH603" s="695"/>
      <c r="CI603" s="695"/>
      <c r="CJ603" s="695"/>
      <c r="CK603" s="695"/>
      <c r="CL603" s="695"/>
      <c r="CM603" s="695"/>
      <c r="CN603" s="695"/>
      <c r="CO603" s="695"/>
      <c r="CP603" s="695"/>
      <c r="CQ603" s="695"/>
      <c r="CR603" s="695"/>
      <c r="CS603" s="695"/>
      <c r="CT603" s="695"/>
      <c r="CU603" s="695"/>
      <c r="CV603" s="695"/>
      <c r="CW603" s="695"/>
      <c r="CX603" s="695"/>
      <c r="CY603" s="695"/>
      <c r="CZ603" s="695"/>
      <c r="DA603" s="695"/>
      <c r="DB603" s="695"/>
      <c r="DC603" s="695"/>
      <c r="DD603" s="695"/>
      <c r="DE603" s="695"/>
      <c r="DF603" s="695"/>
      <c r="DG603" s="695"/>
      <c r="DH603" s="695"/>
      <c r="DI603" s="695"/>
      <c r="DJ603" s="695"/>
      <c r="DK603" s="695"/>
      <c r="DL603" s="695"/>
      <c r="DM603" s="695"/>
      <c r="DN603" s="695"/>
      <c r="DO603" s="695"/>
      <c r="DP603" s="695"/>
      <c r="DQ603" s="695"/>
      <c r="DR603" s="695"/>
      <c r="DS603" s="695"/>
      <c r="DT603" s="695"/>
      <c r="DU603" s="695"/>
      <c r="DV603" s="695"/>
      <c r="DW603" s="695"/>
      <c r="DX603" s="695"/>
      <c r="DY603" s="695"/>
      <c r="DZ603" s="695"/>
      <c r="EA603" s="695"/>
      <c r="EB603" s="695"/>
      <c r="EC603" s="695"/>
      <c r="ED603" s="695"/>
      <c r="EE603" s="695"/>
      <c r="EF603" s="695"/>
      <c r="EG603" s="695"/>
      <c r="EH603" s="695"/>
      <c r="EI603" s="695"/>
      <c r="EJ603" s="695"/>
      <c r="EK603" s="695"/>
      <c r="EL603" s="695"/>
      <c r="EM603" s="695"/>
      <c r="EN603" s="695"/>
      <c r="EO603" s="695"/>
      <c r="EP603" s="695"/>
      <c r="EQ603" s="695"/>
      <c r="ER603" s="695"/>
      <c r="ES603" s="695"/>
      <c r="ET603" s="695"/>
      <c r="EU603" s="695"/>
      <c r="EV603" s="695"/>
      <c r="EW603" s="695"/>
      <c r="EX603" s="695"/>
      <c r="EY603" s="695"/>
      <c r="EZ603" s="695"/>
      <c r="FA603" s="695"/>
      <c r="FB603" s="695"/>
      <c r="FC603" s="695"/>
      <c r="FD603" s="695"/>
      <c r="FE603" s="695"/>
      <c r="FF603" s="695"/>
      <c r="FG603" s="695"/>
      <c r="FH603" s="695"/>
      <c r="FI603" s="695"/>
      <c r="FJ603" s="695"/>
      <c r="FK603" s="695"/>
      <c r="FL603" s="695"/>
      <c r="FM603" s="695"/>
      <c r="FN603" s="695"/>
      <c r="FO603" s="695"/>
      <c r="FP603" s="695"/>
      <c r="FQ603" s="695"/>
      <c r="FR603" s="695"/>
      <c r="FS603" s="695"/>
      <c r="FT603" s="695"/>
      <c r="FU603" s="695"/>
      <c r="FV603" s="695"/>
      <c r="FW603" s="695"/>
      <c r="FX603" s="695"/>
      <c r="FY603" s="695"/>
      <c r="FZ603" s="695"/>
      <c r="GA603" s="695"/>
      <c r="GB603" s="695"/>
      <c r="GC603" s="695"/>
      <c r="GD603" s="695"/>
      <c r="GE603" s="695"/>
      <c r="GF603" s="695"/>
      <c r="GG603" s="695"/>
      <c r="GH603" s="695"/>
      <c r="GI603" s="695"/>
      <c r="GJ603" s="695"/>
      <c r="GK603" s="695"/>
      <c r="GL603" s="695"/>
      <c r="GM603" s="695"/>
      <c r="GN603" s="695"/>
    </row>
    <row r="604" spans="1:196" s="35" customFormat="1" ht="14.4">
      <c r="A604" s="695"/>
      <c r="B604" s="695"/>
      <c r="C604" s="693"/>
      <c r="D604" s="693"/>
      <c r="E604" s="693"/>
      <c r="F604" s="699"/>
      <c r="G604" s="695"/>
      <c r="H604" s="695"/>
      <c r="I604" s="695"/>
      <c r="J604" s="695"/>
      <c r="S604" s="695"/>
      <c r="T604" s="695"/>
      <c r="U604" s="695"/>
      <c r="V604" s="695"/>
      <c r="W604" s="695"/>
      <c r="X604" s="695"/>
      <c r="Y604" s="695"/>
      <c r="Z604" s="695"/>
      <c r="AA604" s="695"/>
      <c r="AB604" s="695"/>
      <c r="AC604" s="695"/>
      <c r="AD604" s="695"/>
      <c r="AE604" s="695"/>
      <c r="AF604" s="695"/>
      <c r="AG604" s="695"/>
      <c r="AH604" s="695"/>
      <c r="AI604" s="695"/>
      <c r="AJ604" s="695"/>
      <c r="AK604" s="695"/>
      <c r="AL604" s="695"/>
      <c r="AM604" s="695"/>
      <c r="AN604" s="695"/>
      <c r="AO604" s="695"/>
      <c r="AP604" s="695"/>
      <c r="AQ604" s="695"/>
      <c r="AR604" s="695"/>
      <c r="AS604" s="695"/>
      <c r="AT604" s="695"/>
      <c r="AU604" s="695"/>
      <c r="AV604" s="695"/>
      <c r="AW604" s="695"/>
      <c r="AX604" s="695"/>
      <c r="AY604" s="695"/>
      <c r="AZ604" s="695"/>
      <c r="BA604" s="695"/>
      <c r="BB604" s="695"/>
      <c r="BC604" s="695"/>
      <c r="BD604" s="695"/>
      <c r="BE604" s="695"/>
      <c r="BF604" s="695"/>
      <c r="BG604" s="695"/>
      <c r="BH604" s="695"/>
      <c r="BI604" s="695"/>
      <c r="BJ604" s="695"/>
      <c r="BK604" s="695"/>
      <c r="BL604" s="695"/>
      <c r="BM604" s="695"/>
      <c r="BN604" s="695"/>
      <c r="BO604" s="695"/>
      <c r="BP604" s="695"/>
      <c r="BQ604" s="695"/>
      <c r="BR604" s="695"/>
      <c r="BS604" s="695"/>
      <c r="BT604" s="695"/>
      <c r="BU604" s="695"/>
      <c r="BV604" s="695"/>
      <c r="BW604" s="695"/>
      <c r="BX604" s="695"/>
      <c r="BY604" s="695"/>
      <c r="BZ604" s="695"/>
      <c r="CA604" s="695"/>
      <c r="CB604" s="695"/>
      <c r="CC604" s="695"/>
      <c r="CD604" s="695"/>
      <c r="CE604" s="695"/>
      <c r="CF604" s="695"/>
      <c r="CG604" s="695"/>
      <c r="CH604" s="695"/>
      <c r="CI604" s="695"/>
      <c r="CJ604" s="695"/>
      <c r="CK604" s="695"/>
      <c r="CL604" s="695"/>
      <c r="CM604" s="695"/>
      <c r="CN604" s="695"/>
      <c r="CO604" s="695"/>
      <c r="CP604" s="695"/>
      <c r="CQ604" s="695"/>
      <c r="CR604" s="695"/>
      <c r="CS604" s="695"/>
      <c r="CT604" s="695"/>
      <c r="CU604" s="695"/>
      <c r="CV604" s="695"/>
      <c r="CW604" s="695"/>
      <c r="CX604" s="695"/>
      <c r="CY604" s="695"/>
      <c r="CZ604" s="695"/>
      <c r="DA604" s="695"/>
      <c r="DB604" s="695"/>
      <c r="DC604" s="695"/>
      <c r="DD604" s="695"/>
      <c r="DE604" s="695"/>
      <c r="DF604" s="695"/>
      <c r="DG604" s="695"/>
      <c r="DH604" s="695"/>
      <c r="DI604" s="695"/>
      <c r="DJ604" s="695"/>
      <c r="DK604" s="695"/>
      <c r="DL604" s="695"/>
      <c r="DM604" s="695"/>
      <c r="DN604" s="695"/>
      <c r="DO604" s="695"/>
      <c r="DP604" s="695"/>
      <c r="DQ604" s="695"/>
      <c r="DR604" s="695"/>
      <c r="DS604" s="695"/>
      <c r="DT604" s="695"/>
      <c r="DU604" s="695"/>
      <c r="DV604" s="695"/>
      <c r="DW604" s="695"/>
      <c r="DX604" s="695"/>
      <c r="DY604" s="695"/>
      <c r="DZ604" s="695"/>
      <c r="EA604" s="695"/>
      <c r="EB604" s="695"/>
      <c r="EC604" s="695"/>
      <c r="ED604" s="695"/>
      <c r="EE604" s="695"/>
      <c r="EF604" s="695"/>
      <c r="EG604" s="695"/>
      <c r="EH604" s="695"/>
      <c r="EI604" s="695"/>
      <c r="EJ604" s="695"/>
      <c r="EK604" s="695"/>
      <c r="EL604" s="695"/>
      <c r="EM604" s="695"/>
      <c r="EN604" s="695"/>
      <c r="EO604" s="695"/>
      <c r="EP604" s="695"/>
      <c r="EQ604" s="695"/>
      <c r="ER604" s="695"/>
      <c r="ES604" s="695"/>
      <c r="ET604" s="695"/>
      <c r="EU604" s="695"/>
      <c r="EV604" s="695"/>
      <c r="EW604" s="695"/>
      <c r="EX604" s="695"/>
      <c r="EY604" s="695"/>
      <c r="EZ604" s="695"/>
      <c r="FA604" s="695"/>
      <c r="FB604" s="695"/>
      <c r="FC604" s="695"/>
      <c r="FD604" s="695"/>
      <c r="FE604" s="695"/>
      <c r="FF604" s="695"/>
      <c r="FG604" s="695"/>
      <c r="FH604" s="695"/>
      <c r="FI604" s="695"/>
      <c r="FJ604" s="695"/>
      <c r="FK604" s="695"/>
      <c r="FL604" s="695"/>
      <c r="FM604" s="695"/>
      <c r="FN604" s="695"/>
      <c r="FO604" s="695"/>
      <c r="FP604" s="695"/>
      <c r="FQ604" s="695"/>
      <c r="FR604" s="695"/>
      <c r="FS604" s="695"/>
      <c r="FT604" s="695"/>
      <c r="FU604" s="695"/>
      <c r="FV604" s="695"/>
      <c r="FW604" s="695"/>
      <c r="FX604" s="695"/>
      <c r="FY604" s="695"/>
      <c r="FZ604" s="695"/>
      <c r="GA604" s="695"/>
      <c r="GB604" s="695"/>
      <c r="GC604" s="695"/>
      <c r="GD604" s="695"/>
      <c r="GE604" s="695"/>
      <c r="GF604" s="695"/>
      <c r="GG604" s="695"/>
      <c r="GH604" s="695"/>
      <c r="GI604" s="695"/>
      <c r="GJ604" s="695"/>
      <c r="GK604" s="695"/>
      <c r="GL604" s="695"/>
      <c r="GM604" s="695"/>
      <c r="GN604" s="695"/>
    </row>
    <row r="605" spans="1:196" s="35" customFormat="1" ht="14.4">
      <c r="A605" s="695"/>
      <c r="B605" s="695"/>
      <c r="C605" s="693"/>
      <c r="D605" s="693"/>
      <c r="E605" s="693"/>
      <c r="F605" s="699"/>
      <c r="G605" s="695"/>
      <c r="H605" s="695"/>
      <c r="I605" s="695"/>
      <c r="J605" s="695"/>
      <c r="S605" s="695"/>
      <c r="T605" s="695"/>
      <c r="U605" s="695"/>
      <c r="V605" s="695"/>
      <c r="W605" s="695"/>
      <c r="X605" s="695"/>
      <c r="Y605" s="695"/>
      <c r="Z605" s="695"/>
      <c r="AA605" s="695"/>
      <c r="AB605" s="695"/>
      <c r="AC605" s="695"/>
      <c r="AD605" s="695"/>
      <c r="AE605" s="695"/>
      <c r="AF605" s="695"/>
      <c r="AG605" s="695"/>
      <c r="AH605" s="695"/>
      <c r="AI605" s="695"/>
      <c r="AJ605" s="695"/>
      <c r="AK605" s="695"/>
      <c r="AL605" s="695"/>
      <c r="AM605" s="695"/>
      <c r="AN605" s="695"/>
      <c r="AO605" s="695"/>
      <c r="AP605" s="695"/>
      <c r="AQ605" s="695"/>
      <c r="AR605" s="695"/>
      <c r="AS605" s="695"/>
      <c r="AT605" s="695"/>
      <c r="AU605" s="695"/>
      <c r="AV605" s="695"/>
      <c r="AW605" s="695"/>
      <c r="AX605" s="695"/>
      <c r="AY605" s="695"/>
      <c r="AZ605" s="695"/>
      <c r="BA605" s="695"/>
      <c r="BB605" s="695"/>
      <c r="BC605" s="695"/>
      <c r="BD605" s="695"/>
      <c r="BE605" s="695"/>
      <c r="BF605" s="695"/>
      <c r="BG605" s="695"/>
      <c r="BH605" s="695"/>
      <c r="BI605" s="695"/>
      <c r="BJ605" s="695"/>
      <c r="BK605" s="695"/>
      <c r="BL605" s="695"/>
      <c r="BM605" s="695"/>
      <c r="BN605" s="695"/>
      <c r="BO605" s="695"/>
      <c r="BP605" s="695"/>
      <c r="BQ605" s="695"/>
      <c r="BR605" s="695"/>
      <c r="BS605" s="695"/>
      <c r="BT605" s="695"/>
      <c r="BU605" s="695"/>
      <c r="BV605" s="695"/>
      <c r="BW605" s="695"/>
      <c r="BX605" s="695"/>
      <c r="BY605" s="695"/>
      <c r="BZ605" s="695"/>
      <c r="CA605" s="695"/>
      <c r="CB605" s="695"/>
      <c r="CC605" s="695"/>
      <c r="CD605" s="695"/>
      <c r="CE605" s="695"/>
      <c r="CF605" s="695"/>
      <c r="CG605" s="695"/>
      <c r="CH605" s="695"/>
      <c r="CI605" s="695"/>
      <c r="CJ605" s="695"/>
      <c r="CK605" s="695"/>
      <c r="CL605" s="695"/>
      <c r="CM605" s="695"/>
      <c r="CN605" s="695"/>
      <c r="CO605" s="695"/>
      <c r="CP605" s="695"/>
      <c r="CQ605" s="695"/>
      <c r="CR605" s="695"/>
      <c r="CS605" s="695"/>
      <c r="CT605" s="695"/>
      <c r="CU605" s="695"/>
      <c r="CV605" s="695"/>
      <c r="CW605" s="695"/>
      <c r="CX605" s="695"/>
      <c r="CY605" s="695"/>
      <c r="CZ605" s="695"/>
      <c r="DA605" s="695"/>
      <c r="DB605" s="695"/>
      <c r="DC605" s="695"/>
      <c r="DD605" s="695"/>
      <c r="DE605" s="695"/>
      <c r="DF605" s="695"/>
      <c r="DG605" s="695"/>
      <c r="DH605" s="695"/>
      <c r="DI605" s="695"/>
      <c r="DJ605" s="695"/>
      <c r="DK605" s="695"/>
      <c r="DL605" s="695"/>
      <c r="DM605" s="695"/>
      <c r="DN605" s="695"/>
      <c r="DO605" s="695"/>
      <c r="DP605" s="695"/>
      <c r="DQ605" s="695"/>
      <c r="DR605" s="695"/>
      <c r="DS605" s="695"/>
      <c r="DT605" s="695"/>
      <c r="DU605" s="695"/>
      <c r="DV605" s="695"/>
      <c r="DW605" s="695"/>
      <c r="DX605" s="695"/>
      <c r="DY605" s="695"/>
      <c r="DZ605" s="695"/>
      <c r="EA605" s="695"/>
      <c r="EB605" s="695"/>
      <c r="EC605" s="695"/>
      <c r="ED605" s="695"/>
      <c r="EE605" s="695"/>
      <c r="EF605" s="695"/>
      <c r="EG605" s="695"/>
      <c r="EH605" s="695"/>
      <c r="EI605" s="695"/>
      <c r="EJ605" s="695"/>
      <c r="EK605" s="695"/>
      <c r="EL605" s="695"/>
      <c r="EM605" s="695"/>
      <c r="EN605" s="695"/>
      <c r="EO605" s="695"/>
      <c r="EP605" s="695"/>
      <c r="EQ605" s="695"/>
      <c r="ER605" s="695"/>
      <c r="ES605" s="695"/>
      <c r="ET605" s="695"/>
      <c r="EU605" s="695"/>
      <c r="EV605" s="695"/>
      <c r="EW605" s="695"/>
      <c r="EX605" s="695"/>
      <c r="EY605" s="695"/>
      <c r="EZ605" s="695"/>
      <c r="FA605" s="695"/>
      <c r="FB605" s="695"/>
      <c r="FC605" s="695"/>
      <c r="FD605" s="695"/>
      <c r="FE605" s="695"/>
      <c r="FF605" s="695"/>
      <c r="FG605" s="695"/>
      <c r="FH605" s="695"/>
      <c r="FI605" s="695"/>
      <c r="FJ605" s="695"/>
      <c r="FK605" s="695"/>
      <c r="FL605" s="695"/>
      <c r="FM605" s="695"/>
      <c r="FN605" s="695"/>
      <c r="FO605" s="695"/>
      <c r="FP605" s="695"/>
      <c r="FQ605" s="695"/>
      <c r="FR605" s="695"/>
      <c r="FS605" s="695"/>
      <c r="FT605" s="695"/>
      <c r="FU605" s="695"/>
      <c r="FV605" s="695"/>
      <c r="FW605" s="695"/>
      <c r="FX605" s="695"/>
      <c r="FY605" s="695"/>
      <c r="FZ605" s="695"/>
      <c r="GA605" s="695"/>
      <c r="GB605" s="695"/>
      <c r="GC605" s="695"/>
      <c r="GD605" s="695"/>
      <c r="GE605" s="695"/>
      <c r="GF605" s="695"/>
      <c r="GG605" s="695"/>
      <c r="GH605" s="695"/>
      <c r="GI605" s="695"/>
      <c r="GJ605" s="695"/>
      <c r="GK605" s="695"/>
      <c r="GL605" s="695"/>
      <c r="GM605" s="695"/>
      <c r="GN605" s="695"/>
    </row>
    <row r="606" spans="1:196" s="35" customFormat="1" ht="14.4">
      <c r="A606" s="695"/>
      <c r="B606" s="695"/>
      <c r="C606" s="693"/>
      <c r="D606" s="693"/>
      <c r="E606" s="693"/>
      <c r="F606" s="699"/>
      <c r="G606" s="695"/>
      <c r="H606" s="695"/>
      <c r="I606" s="695"/>
      <c r="J606" s="695"/>
      <c r="S606" s="695"/>
      <c r="T606" s="695"/>
      <c r="U606" s="695"/>
      <c r="V606" s="695"/>
      <c r="W606" s="695"/>
      <c r="X606" s="695"/>
      <c r="Y606" s="695"/>
      <c r="Z606" s="695"/>
      <c r="AA606" s="695"/>
      <c r="AB606" s="695"/>
      <c r="AC606" s="695"/>
      <c r="AD606" s="695"/>
      <c r="AE606" s="695"/>
      <c r="AF606" s="695"/>
      <c r="AG606" s="695"/>
      <c r="AH606" s="695"/>
      <c r="AI606" s="695"/>
      <c r="AJ606" s="695"/>
      <c r="AK606" s="695"/>
      <c r="AL606" s="695"/>
      <c r="AM606" s="695"/>
      <c r="AN606" s="695"/>
      <c r="AO606" s="695"/>
      <c r="AP606" s="695"/>
      <c r="AQ606" s="695"/>
      <c r="AR606" s="695"/>
      <c r="AS606" s="695"/>
      <c r="AT606" s="695"/>
      <c r="AU606" s="695"/>
      <c r="AV606" s="695"/>
      <c r="AW606" s="695"/>
      <c r="AX606" s="695"/>
      <c r="AY606" s="695"/>
      <c r="AZ606" s="695"/>
      <c r="BA606" s="695"/>
      <c r="BB606" s="695"/>
      <c r="BC606" s="695"/>
      <c r="BD606" s="695"/>
      <c r="BE606" s="695"/>
      <c r="BF606" s="695"/>
      <c r="BG606" s="695"/>
      <c r="BH606" s="695"/>
      <c r="BI606" s="695"/>
      <c r="BJ606" s="695"/>
      <c r="BK606" s="695"/>
      <c r="BL606" s="695"/>
      <c r="BM606" s="695"/>
      <c r="BN606" s="695"/>
      <c r="BO606" s="695"/>
      <c r="BP606" s="695"/>
      <c r="BQ606" s="695"/>
      <c r="BR606" s="695"/>
      <c r="BS606" s="695"/>
      <c r="BT606" s="695"/>
      <c r="BU606" s="695"/>
      <c r="BV606" s="695"/>
      <c r="BW606" s="695"/>
      <c r="BX606" s="695"/>
      <c r="BY606" s="695"/>
      <c r="BZ606" s="695"/>
      <c r="CA606" s="695"/>
      <c r="CB606" s="695"/>
      <c r="CC606" s="695"/>
      <c r="CD606" s="695"/>
      <c r="CE606" s="695"/>
      <c r="CF606" s="695"/>
      <c r="CG606" s="695"/>
      <c r="CH606" s="695"/>
      <c r="CI606" s="695"/>
      <c r="CJ606" s="695"/>
      <c r="CK606" s="695"/>
      <c r="CL606" s="695"/>
      <c r="CM606" s="695"/>
      <c r="CN606" s="695"/>
      <c r="CO606" s="695"/>
      <c r="CP606" s="695"/>
      <c r="CQ606" s="695"/>
      <c r="CR606" s="695"/>
      <c r="CS606" s="695"/>
      <c r="CT606" s="695"/>
      <c r="CU606" s="695"/>
      <c r="CV606" s="695"/>
      <c r="CW606" s="695"/>
      <c r="CX606" s="695"/>
      <c r="CY606" s="695"/>
      <c r="CZ606" s="695"/>
      <c r="DA606" s="695"/>
      <c r="DB606" s="695"/>
      <c r="DC606" s="695"/>
      <c r="DD606" s="695"/>
      <c r="DE606" s="695"/>
      <c r="DF606" s="695"/>
      <c r="DG606" s="695"/>
      <c r="DH606" s="695"/>
      <c r="DI606" s="695"/>
      <c r="DJ606" s="695"/>
      <c r="DK606" s="695"/>
      <c r="DL606" s="695"/>
      <c r="DM606" s="695"/>
      <c r="DN606" s="695"/>
      <c r="DO606" s="695"/>
      <c r="DP606" s="695"/>
      <c r="DQ606" s="695"/>
      <c r="DR606" s="695"/>
      <c r="DS606" s="695"/>
      <c r="DT606" s="695"/>
      <c r="DU606" s="695"/>
      <c r="DV606" s="695"/>
      <c r="DW606" s="695"/>
      <c r="DX606" s="695"/>
      <c r="DY606" s="695"/>
      <c r="DZ606" s="695"/>
      <c r="EA606" s="695"/>
      <c r="EB606" s="695"/>
      <c r="EC606" s="695"/>
      <c r="ED606" s="695"/>
      <c r="EE606" s="695"/>
      <c r="EF606" s="695"/>
      <c r="EG606" s="695"/>
      <c r="EH606" s="695"/>
      <c r="EI606" s="695"/>
      <c r="EJ606" s="695"/>
      <c r="EK606" s="695"/>
      <c r="EL606" s="695"/>
      <c r="EM606" s="695"/>
      <c r="EN606" s="695"/>
      <c r="EO606" s="695"/>
      <c r="EP606" s="695"/>
      <c r="EQ606" s="695"/>
      <c r="ER606" s="695"/>
      <c r="ES606" s="695"/>
      <c r="ET606" s="695"/>
      <c r="EU606" s="695"/>
      <c r="EV606" s="695"/>
      <c r="EW606" s="695"/>
      <c r="EX606" s="695"/>
      <c r="EY606" s="695"/>
      <c r="EZ606" s="695"/>
      <c r="FA606" s="695"/>
      <c r="FB606" s="695"/>
      <c r="FC606" s="695"/>
      <c r="FD606" s="695"/>
      <c r="FE606" s="695"/>
      <c r="FF606" s="695"/>
      <c r="FG606" s="695"/>
      <c r="FH606" s="695"/>
      <c r="FI606" s="695"/>
      <c r="FJ606" s="695"/>
      <c r="FK606" s="695"/>
      <c r="FL606" s="695"/>
      <c r="FM606" s="695"/>
      <c r="FN606" s="695"/>
      <c r="FO606" s="695"/>
      <c r="FP606" s="695"/>
      <c r="FQ606" s="695"/>
      <c r="FR606" s="695"/>
      <c r="FS606" s="695"/>
      <c r="FT606" s="695"/>
      <c r="FU606" s="695"/>
      <c r="FV606" s="695"/>
      <c r="FW606" s="695"/>
      <c r="FX606" s="695"/>
      <c r="FY606" s="695"/>
      <c r="FZ606" s="695"/>
      <c r="GA606" s="695"/>
      <c r="GB606" s="695"/>
      <c r="GC606" s="695"/>
      <c r="GD606" s="695"/>
      <c r="GE606" s="695"/>
      <c r="GF606" s="695"/>
      <c r="GG606" s="695"/>
      <c r="GH606" s="695"/>
      <c r="GI606" s="695"/>
      <c r="GJ606" s="695"/>
      <c r="GK606" s="695"/>
      <c r="GL606" s="695"/>
      <c r="GM606" s="695"/>
      <c r="GN606" s="695"/>
    </row>
    <row r="607" spans="1:196" s="35" customFormat="1" ht="14.4">
      <c r="A607" s="695"/>
      <c r="B607" s="695"/>
      <c r="C607" s="693"/>
      <c r="D607" s="693"/>
      <c r="E607" s="693"/>
      <c r="F607" s="699"/>
      <c r="G607" s="695"/>
      <c r="H607" s="695"/>
      <c r="I607" s="695"/>
      <c r="J607" s="695"/>
      <c r="S607" s="695"/>
      <c r="T607" s="695"/>
      <c r="U607" s="695"/>
      <c r="V607" s="695"/>
      <c r="W607" s="695"/>
      <c r="X607" s="695"/>
      <c r="Y607" s="695"/>
      <c r="Z607" s="695"/>
      <c r="AA607" s="695"/>
      <c r="AB607" s="695"/>
      <c r="AC607" s="695"/>
      <c r="AD607" s="695"/>
      <c r="AE607" s="695"/>
      <c r="AF607" s="695"/>
      <c r="AG607" s="695"/>
      <c r="AH607" s="695"/>
      <c r="AI607" s="695"/>
      <c r="AJ607" s="695"/>
      <c r="AK607" s="695"/>
      <c r="AL607" s="695"/>
      <c r="AM607" s="695"/>
      <c r="AN607" s="695"/>
      <c r="AO607" s="695"/>
      <c r="AP607" s="695"/>
      <c r="AQ607" s="695"/>
      <c r="AR607" s="695"/>
      <c r="AS607" s="695"/>
      <c r="AT607" s="695"/>
      <c r="AU607" s="695"/>
      <c r="AV607" s="695"/>
      <c r="AW607" s="695"/>
      <c r="AX607" s="695"/>
      <c r="AY607" s="695"/>
      <c r="AZ607" s="695"/>
      <c r="BA607" s="695"/>
      <c r="BB607" s="695"/>
      <c r="BC607" s="695"/>
      <c r="BD607" s="695"/>
      <c r="BE607" s="695"/>
      <c r="BF607" s="695"/>
      <c r="BG607" s="695"/>
      <c r="BH607" s="695"/>
      <c r="BI607" s="695"/>
      <c r="BJ607" s="695"/>
      <c r="BK607" s="695"/>
      <c r="BL607" s="695"/>
      <c r="BM607" s="695"/>
      <c r="BN607" s="695"/>
      <c r="BO607" s="695"/>
      <c r="BP607" s="695"/>
      <c r="BQ607" s="695"/>
      <c r="BR607" s="695"/>
      <c r="BS607" s="695"/>
      <c r="BT607" s="695"/>
      <c r="BU607" s="695"/>
      <c r="BV607" s="695"/>
      <c r="BW607" s="695"/>
      <c r="BX607" s="695"/>
      <c r="BY607" s="695"/>
      <c r="BZ607" s="695"/>
      <c r="CA607" s="695"/>
      <c r="CB607" s="695"/>
      <c r="CC607" s="695"/>
      <c r="CD607" s="695"/>
      <c r="CE607" s="695"/>
      <c r="CF607" s="695"/>
      <c r="CG607" s="695"/>
      <c r="CH607" s="695"/>
      <c r="CI607" s="695"/>
      <c r="CJ607" s="695"/>
      <c r="CK607" s="695"/>
      <c r="CL607" s="695"/>
      <c r="CM607" s="695"/>
      <c r="CN607" s="695"/>
      <c r="CO607" s="695"/>
      <c r="CP607" s="695"/>
      <c r="CQ607" s="695"/>
      <c r="CR607" s="695"/>
      <c r="CS607" s="695"/>
      <c r="CT607" s="695"/>
      <c r="CU607" s="695"/>
      <c r="CV607" s="695"/>
      <c r="CW607" s="695"/>
      <c r="CX607" s="695"/>
      <c r="CY607" s="695"/>
      <c r="CZ607" s="695"/>
      <c r="DA607" s="695"/>
      <c r="DB607" s="695"/>
      <c r="DC607" s="695"/>
      <c r="DD607" s="695"/>
      <c r="DE607" s="695"/>
      <c r="DF607" s="695"/>
      <c r="DG607" s="695"/>
      <c r="DH607" s="695"/>
      <c r="DI607" s="695"/>
      <c r="DJ607" s="695"/>
      <c r="DK607" s="695"/>
      <c r="DL607" s="695"/>
      <c r="DM607" s="695"/>
      <c r="DN607" s="695"/>
      <c r="DO607" s="695"/>
      <c r="DP607" s="695"/>
      <c r="DQ607" s="695"/>
      <c r="DR607" s="695"/>
      <c r="DS607" s="695"/>
      <c r="DT607" s="695"/>
      <c r="DU607" s="695"/>
      <c r="DV607" s="695"/>
      <c r="DW607" s="695"/>
      <c r="DX607" s="695"/>
      <c r="DY607" s="695"/>
      <c r="DZ607" s="695"/>
      <c r="EA607" s="695"/>
      <c r="EB607" s="695"/>
      <c r="EC607" s="695"/>
      <c r="ED607" s="695"/>
      <c r="EE607" s="695"/>
      <c r="EF607" s="695"/>
      <c r="EG607" s="695"/>
      <c r="EH607" s="695"/>
      <c r="EI607" s="695"/>
      <c r="EJ607" s="695"/>
      <c r="EK607" s="695"/>
      <c r="EL607" s="695"/>
      <c r="EM607" s="695"/>
      <c r="EN607" s="695"/>
      <c r="EO607" s="695"/>
      <c r="EP607" s="695"/>
      <c r="EQ607" s="695"/>
      <c r="ER607" s="695"/>
      <c r="ES607" s="695"/>
      <c r="ET607" s="695"/>
      <c r="EU607" s="695"/>
      <c r="EV607" s="695"/>
      <c r="EW607" s="695"/>
      <c r="EX607" s="695"/>
      <c r="EY607" s="695"/>
      <c r="EZ607" s="695"/>
      <c r="FA607" s="695"/>
      <c r="FB607" s="695"/>
      <c r="FC607" s="695"/>
      <c r="FD607" s="695"/>
      <c r="FE607" s="695"/>
      <c r="FF607" s="695"/>
      <c r="FG607" s="695"/>
      <c r="FH607" s="695"/>
      <c r="FI607" s="695"/>
      <c r="FJ607" s="695"/>
      <c r="FK607" s="695"/>
      <c r="FL607" s="695"/>
      <c r="FM607" s="695"/>
      <c r="FN607" s="695"/>
      <c r="FO607" s="695"/>
      <c r="FP607" s="695"/>
      <c r="FQ607" s="695"/>
      <c r="FR607" s="695"/>
      <c r="FS607" s="695"/>
      <c r="FT607" s="695"/>
      <c r="FU607" s="695"/>
      <c r="FV607" s="695"/>
      <c r="FW607" s="695"/>
      <c r="FX607" s="695"/>
      <c r="FY607" s="695"/>
      <c r="FZ607" s="695"/>
      <c r="GA607" s="695"/>
      <c r="GB607" s="695"/>
      <c r="GC607" s="695"/>
      <c r="GD607" s="695"/>
      <c r="GE607" s="695"/>
      <c r="GF607" s="695"/>
      <c r="GG607" s="695"/>
      <c r="GH607" s="695"/>
      <c r="GI607" s="695"/>
      <c r="GJ607" s="695"/>
      <c r="GK607" s="695"/>
      <c r="GL607" s="695"/>
      <c r="GM607" s="695"/>
      <c r="GN607" s="695"/>
    </row>
    <row r="608" spans="1:196" s="35" customFormat="1" ht="14.4">
      <c r="A608" s="695"/>
      <c r="B608" s="695"/>
      <c r="C608" s="693"/>
      <c r="D608" s="693"/>
      <c r="E608" s="693"/>
      <c r="F608" s="699"/>
      <c r="G608" s="695"/>
      <c r="H608" s="695"/>
      <c r="I608" s="695"/>
      <c r="J608" s="695"/>
      <c r="S608" s="695"/>
      <c r="T608" s="695"/>
      <c r="U608" s="695"/>
      <c r="V608" s="695"/>
      <c r="W608" s="695"/>
      <c r="X608" s="695"/>
      <c r="Y608" s="695"/>
      <c r="Z608" s="695"/>
      <c r="AA608" s="695"/>
      <c r="AB608" s="695"/>
      <c r="AC608" s="695"/>
      <c r="AD608" s="695"/>
      <c r="AE608" s="695"/>
      <c r="AF608" s="695"/>
      <c r="AG608" s="695"/>
      <c r="AH608" s="695"/>
      <c r="AI608" s="695"/>
      <c r="AJ608" s="695"/>
      <c r="AK608" s="695"/>
      <c r="AL608" s="695"/>
      <c r="AM608" s="695"/>
      <c r="AN608" s="695"/>
      <c r="AO608" s="695"/>
      <c r="AP608" s="695"/>
      <c r="AQ608" s="695"/>
      <c r="AR608" s="695"/>
      <c r="AS608" s="695"/>
      <c r="AT608" s="695"/>
      <c r="AU608" s="695"/>
      <c r="AV608" s="695"/>
      <c r="AW608" s="695"/>
      <c r="AX608" s="695"/>
      <c r="AY608" s="695"/>
      <c r="AZ608" s="695"/>
      <c r="BA608" s="695"/>
      <c r="BB608" s="695"/>
      <c r="BC608" s="695"/>
      <c r="BD608" s="695"/>
      <c r="BE608" s="695"/>
      <c r="BF608" s="695"/>
      <c r="BG608" s="695"/>
      <c r="BH608" s="695"/>
      <c r="BI608" s="695"/>
      <c r="BJ608" s="695"/>
      <c r="BK608" s="695"/>
      <c r="BL608" s="695"/>
      <c r="BM608" s="695"/>
      <c r="BN608" s="695"/>
      <c r="BO608" s="695"/>
      <c r="BP608" s="695"/>
      <c r="BQ608" s="695"/>
      <c r="BR608" s="695"/>
      <c r="BS608" s="695"/>
      <c r="BT608" s="695"/>
      <c r="BU608" s="695"/>
      <c r="BV608" s="695"/>
      <c r="BW608" s="695"/>
      <c r="BX608" s="695"/>
      <c r="BY608" s="695"/>
      <c r="BZ608" s="695"/>
      <c r="CA608" s="695"/>
      <c r="CB608" s="695"/>
      <c r="CC608" s="695"/>
      <c r="CD608" s="695"/>
      <c r="CE608" s="695"/>
      <c r="CF608" s="695"/>
      <c r="CG608" s="695"/>
      <c r="CH608" s="695"/>
      <c r="CI608" s="695"/>
      <c r="CJ608" s="695"/>
      <c r="CK608" s="695"/>
      <c r="CL608" s="695"/>
      <c r="CM608" s="695"/>
      <c r="CN608" s="695"/>
      <c r="CO608" s="695"/>
      <c r="CP608" s="695"/>
      <c r="CQ608" s="695"/>
      <c r="CR608" s="695"/>
      <c r="CS608" s="695"/>
      <c r="CT608" s="695"/>
      <c r="CU608" s="695"/>
      <c r="CV608" s="695"/>
      <c r="CW608" s="695"/>
      <c r="CX608" s="695"/>
      <c r="CY608" s="695"/>
      <c r="CZ608" s="695"/>
      <c r="DA608" s="695"/>
      <c r="DB608" s="695"/>
      <c r="DC608" s="695"/>
      <c r="DD608" s="695"/>
      <c r="DE608" s="695"/>
      <c r="DF608" s="695"/>
      <c r="DG608" s="695"/>
      <c r="DH608" s="695"/>
      <c r="DI608" s="695"/>
      <c r="DJ608" s="695"/>
      <c r="DK608" s="695"/>
      <c r="DL608" s="695"/>
      <c r="DM608" s="695"/>
      <c r="DN608" s="695"/>
      <c r="DO608" s="695"/>
      <c r="DP608" s="695"/>
      <c r="DQ608" s="695"/>
      <c r="DR608" s="695"/>
      <c r="DS608" s="695"/>
      <c r="DT608" s="695"/>
      <c r="DU608" s="695"/>
      <c r="DV608" s="695"/>
      <c r="DW608" s="695"/>
      <c r="DX608" s="695"/>
      <c r="DY608" s="695"/>
      <c r="DZ608" s="695"/>
      <c r="EA608" s="695"/>
      <c r="EB608" s="695"/>
      <c r="EC608" s="695"/>
      <c r="ED608" s="695"/>
      <c r="EE608" s="695"/>
      <c r="EF608" s="695"/>
      <c r="EG608" s="695"/>
      <c r="EH608" s="695"/>
      <c r="EI608" s="695"/>
      <c r="EJ608" s="695"/>
      <c r="EK608" s="695"/>
      <c r="EL608" s="695"/>
      <c r="EM608" s="695"/>
      <c r="EN608" s="695"/>
      <c r="EO608" s="695"/>
      <c r="EP608" s="695"/>
      <c r="EQ608" s="695"/>
      <c r="ER608" s="695"/>
      <c r="ES608" s="695"/>
      <c r="ET608" s="695"/>
      <c r="EU608" s="695"/>
      <c r="EV608" s="695"/>
      <c r="EW608" s="695"/>
      <c r="EX608" s="695"/>
      <c r="EY608" s="695"/>
      <c r="EZ608" s="695"/>
      <c r="FA608" s="695"/>
      <c r="FB608" s="695"/>
      <c r="FC608" s="695"/>
      <c r="FD608" s="695"/>
      <c r="FE608" s="695"/>
      <c r="FF608" s="695"/>
      <c r="FG608" s="695"/>
      <c r="FH608" s="695"/>
      <c r="FI608" s="695"/>
      <c r="FJ608" s="695"/>
      <c r="FK608" s="695"/>
      <c r="FL608" s="695"/>
      <c r="FM608" s="695"/>
      <c r="FN608" s="695"/>
      <c r="FO608" s="695"/>
      <c r="FP608" s="695"/>
      <c r="FQ608" s="695"/>
      <c r="FR608" s="695"/>
      <c r="FS608" s="695"/>
      <c r="FT608" s="695"/>
      <c r="FU608" s="695"/>
      <c r="FV608" s="695"/>
      <c r="FW608" s="695"/>
      <c r="FX608" s="695"/>
      <c r="FY608" s="695"/>
      <c r="FZ608" s="695"/>
      <c r="GA608" s="695"/>
      <c r="GB608" s="695"/>
      <c r="GC608" s="695"/>
      <c r="GD608" s="695"/>
      <c r="GE608" s="695"/>
      <c r="GF608" s="695"/>
      <c r="GG608" s="695"/>
      <c r="GH608" s="695"/>
      <c r="GI608" s="695"/>
      <c r="GJ608" s="695"/>
      <c r="GK608" s="695"/>
      <c r="GL608" s="695"/>
      <c r="GM608" s="695"/>
      <c r="GN608" s="695"/>
    </row>
    <row r="609" spans="1:196" s="35" customFormat="1" ht="14.4">
      <c r="A609" s="695"/>
      <c r="B609" s="695"/>
      <c r="C609" s="693"/>
      <c r="D609" s="693"/>
      <c r="E609" s="693"/>
      <c r="F609" s="699"/>
      <c r="G609" s="695"/>
      <c r="H609" s="695"/>
      <c r="I609" s="695"/>
      <c r="J609" s="695"/>
      <c r="S609" s="695"/>
      <c r="T609" s="695"/>
      <c r="U609" s="695"/>
      <c r="V609" s="695"/>
      <c r="W609" s="695"/>
      <c r="X609" s="695"/>
      <c r="Y609" s="695"/>
      <c r="Z609" s="695"/>
      <c r="AA609" s="695"/>
      <c r="AB609" s="695"/>
      <c r="AC609" s="695"/>
      <c r="AD609" s="695"/>
      <c r="AE609" s="695"/>
      <c r="AF609" s="695"/>
      <c r="AG609" s="695"/>
      <c r="AH609" s="695"/>
      <c r="AI609" s="695"/>
      <c r="AJ609" s="695"/>
      <c r="AK609" s="695"/>
      <c r="AL609" s="695"/>
      <c r="AM609" s="695"/>
      <c r="AN609" s="695"/>
      <c r="AO609" s="695"/>
      <c r="AP609" s="695"/>
      <c r="AQ609" s="695"/>
      <c r="AR609" s="695"/>
      <c r="AS609" s="695"/>
      <c r="AT609" s="695"/>
      <c r="AU609" s="695"/>
      <c r="AV609" s="695"/>
      <c r="AW609" s="695"/>
      <c r="AX609" s="695"/>
      <c r="AY609" s="695"/>
      <c r="AZ609" s="695"/>
      <c r="BA609" s="695"/>
      <c r="BB609" s="695"/>
      <c r="BC609" s="695"/>
      <c r="BD609" s="695"/>
      <c r="BE609" s="695"/>
      <c r="BF609" s="695"/>
      <c r="BG609" s="695"/>
      <c r="BH609" s="695"/>
      <c r="BI609" s="695"/>
      <c r="BJ609" s="695"/>
      <c r="BK609" s="695"/>
      <c r="BL609" s="695"/>
      <c r="BM609" s="695"/>
      <c r="BN609" s="695"/>
      <c r="BO609" s="695"/>
      <c r="BP609" s="695"/>
      <c r="BQ609" s="695"/>
      <c r="BR609" s="695"/>
      <c r="BS609" s="695"/>
      <c r="BT609" s="695"/>
      <c r="BU609" s="695"/>
      <c r="BV609" s="695"/>
      <c r="BW609" s="695"/>
      <c r="BX609" s="695"/>
      <c r="BY609" s="695"/>
      <c r="BZ609" s="695"/>
      <c r="CA609" s="695"/>
      <c r="CB609" s="695"/>
      <c r="CC609" s="695"/>
      <c r="CD609" s="695"/>
      <c r="CE609" s="695"/>
      <c r="CF609" s="695"/>
      <c r="CG609" s="695"/>
      <c r="CH609" s="695"/>
      <c r="CI609" s="695"/>
      <c r="CJ609" s="695"/>
      <c r="CK609" s="695"/>
      <c r="CL609" s="695"/>
      <c r="CM609" s="695"/>
      <c r="CN609" s="695"/>
      <c r="CO609" s="695"/>
      <c r="CP609" s="695"/>
      <c r="CQ609" s="695"/>
      <c r="CR609" s="695"/>
      <c r="CS609" s="695"/>
      <c r="CT609" s="695"/>
      <c r="CU609" s="695"/>
      <c r="CV609" s="695"/>
      <c r="CW609" s="695"/>
      <c r="CX609" s="695"/>
      <c r="CY609" s="695"/>
      <c r="CZ609" s="695"/>
      <c r="DA609" s="695"/>
      <c r="DB609" s="695"/>
      <c r="DC609" s="695"/>
      <c r="DD609" s="695"/>
      <c r="DE609" s="695"/>
      <c r="DF609" s="695"/>
      <c r="DG609" s="695"/>
      <c r="DH609" s="695"/>
      <c r="DI609" s="695"/>
      <c r="DJ609" s="695"/>
      <c r="DK609" s="695"/>
      <c r="DL609" s="695"/>
      <c r="DM609" s="695"/>
      <c r="DN609" s="695"/>
      <c r="DO609" s="695"/>
      <c r="DP609" s="695"/>
      <c r="DQ609" s="695"/>
      <c r="DR609" s="695"/>
      <c r="DS609" s="695"/>
      <c r="DT609" s="695"/>
      <c r="DU609" s="695"/>
      <c r="DV609" s="695"/>
      <c r="DW609" s="695"/>
      <c r="DX609" s="695"/>
      <c r="DY609" s="695"/>
      <c r="DZ609" s="695"/>
      <c r="EA609" s="695"/>
      <c r="EB609" s="695"/>
      <c r="EC609" s="695"/>
      <c r="ED609" s="695"/>
      <c r="EE609" s="695"/>
      <c r="EF609" s="695"/>
      <c r="EG609" s="695"/>
      <c r="EH609" s="695"/>
      <c r="EI609" s="695"/>
      <c r="EJ609" s="695"/>
      <c r="EK609" s="695"/>
      <c r="EL609" s="695"/>
      <c r="EM609" s="695"/>
      <c r="EN609" s="695"/>
      <c r="EO609" s="695"/>
      <c r="EP609" s="695"/>
      <c r="EQ609" s="695"/>
      <c r="ER609" s="695"/>
      <c r="ES609" s="695"/>
      <c r="ET609" s="695"/>
      <c r="EU609" s="695"/>
      <c r="EV609" s="695"/>
      <c r="EW609" s="695"/>
      <c r="EX609" s="695"/>
      <c r="EY609" s="695"/>
      <c r="EZ609" s="695"/>
      <c r="FA609" s="695"/>
      <c r="FB609" s="695"/>
      <c r="FC609" s="695"/>
      <c r="FD609" s="695"/>
      <c r="FE609" s="695"/>
      <c r="FF609" s="695"/>
      <c r="FG609" s="695"/>
      <c r="FH609" s="695"/>
      <c r="FI609" s="695"/>
      <c r="FJ609" s="695"/>
      <c r="FK609" s="695"/>
      <c r="FL609" s="695"/>
      <c r="FM609" s="695"/>
      <c r="FN609" s="695"/>
      <c r="FO609" s="695"/>
      <c r="FP609" s="695"/>
      <c r="FQ609" s="695"/>
      <c r="FR609" s="695"/>
      <c r="FS609" s="695"/>
      <c r="FT609" s="695"/>
      <c r="FU609" s="695"/>
      <c r="FV609" s="695"/>
      <c r="FW609" s="695"/>
      <c r="FX609" s="695"/>
      <c r="FY609" s="695"/>
      <c r="FZ609" s="695"/>
      <c r="GA609" s="695"/>
      <c r="GB609" s="695"/>
      <c r="GC609" s="695"/>
      <c r="GD609" s="695"/>
      <c r="GE609" s="695"/>
      <c r="GF609" s="695"/>
      <c r="GG609" s="695"/>
      <c r="GH609" s="695"/>
      <c r="GI609" s="695"/>
      <c r="GJ609" s="695"/>
      <c r="GK609" s="695"/>
      <c r="GL609" s="695"/>
      <c r="GM609" s="695"/>
      <c r="GN609" s="695"/>
    </row>
    <row r="610" spans="1:196" s="35" customFormat="1" ht="14.4">
      <c r="A610" s="695"/>
      <c r="B610" s="695"/>
      <c r="C610" s="693"/>
      <c r="D610" s="693"/>
      <c r="E610" s="693"/>
      <c r="F610" s="699"/>
      <c r="G610" s="695"/>
      <c r="H610" s="695"/>
      <c r="I610" s="695"/>
      <c r="J610" s="695"/>
      <c r="S610" s="695"/>
      <c r="T610" s="695"/>
      <c r="U610" s="695"/>
      <c r="V610" s="695"/>
      <c r="W610" s="695"/>
      <c r="X610" s="695"/>
      <c r="Y610" s="695"/>
      <c r="Z610" s="695"/>
      <c r="AA610" s="695"/>
      <c r="AB610" s="695"/>
      <c r="AC610" s="695"/>
      <c r="AD610" s="695"/>
      <c r="AE610" s="695"/>
      <c r="AF610" s="695"/>
      <c r="AG610" s="695"/>
      <c r="AH610" s="695"/>
      <c r="AI610" s="695"/>
      <c r="AJ610" s="695"/>
      <c r="AK610" s="695"/>
      <c r="AL610" s="695"/>
      <c r="AM610" s="695"/>
      <c r="AN610" s="695"/>
      <c r="AO610" s="695"/>
      <c r="AP610" s="695"/>
      <c r="AQ610" s="695"/>
      <c r="AR610" s="695"/>
      <c r="AS610" s="695"/>
      <c r="AT610" s="695"/>
      <c r="AU610" s="695"/>
      <c r="AV610" s="695"/>
      <c r="AW610" s="695"/>
      <c r="AX610" s="695"/>
      <c r="AY610" s="695"/>
      <c r="AZ610" s="695"/>
      <c r="BA610" s="695"/>
      <c r="BB610" s="695"/>
      <c r="BC610" s="695"/>
      <c r="BD610" s="695"/>
      <c r="BE610" s="695"/>
      <c r="BF610" s="695"/>
      <c r="BG610" s="695"/>
      <c r="BH610" s="695"/>
      <c r="BI610" s="695"/>
      <c r="BJ610" s="695"/>
      <c r="BK610" s="695"/>
      <c r="BL610" s="695"/>
      <c r="BM610" s="695"/>
      <c r="BN610" s="695"/>
      <c r="BO610" s="695"/>
      <c r="BP610" s="695"/>
      <c r="BQ610" s="695"/>
      <c r="BR610" s="695"/>
      <c r="BS610" s="695"/>
      <c r="BT610" s="695"/>
      <c r="BU610" s="695"/>
      <c r="BV610" s="695"/>
      <c r="BW610" s="695"/>
      <c r="BX610" s="695"/>
      <c r="BY610" s="695"/>
      <c r="BZ610" s="695"/>
      <c r="CA610" s="695"/>
      <c r="CB610" s="695"/>
      <c r="CC610" s="695"/>
      <c r="CD610" s="695"/>
      <c r="CE610" s="695"/>
      <c r="CF610" s="695"/>
      <c r="CG610" s="695"/>
      <c r="CH610" s="695"/>
      <c r="CI610" s="695"/>
      <c r="CJ610" s="695"/>
      <c r="CK610" s="695"/>
      <c r="CL610" s="695"/>
      <c r="CM610" s="695"/>
      <c r="CN610" s="695"/>
      <c r="CO610" s="695"/>
      <c r="CP610" s="695"/>
      <c r="CQ610" s="695"/>
      <c r="CR610" s="695"/>
      <c r="CS610" s="695"/>
      <c r="CT610" s="695"/>
      <c r="CU610" s="695"/>
      <c r="CV610" s="695"/>
      <c r="CW610" s="695"/>
      <c r="CX610" s="695"/>
      <c r="CY610" s="695"/>
      <c r="CZ610" s="695"/>
      <c r="DA610" s="695"/>
      <c r="DB610" s="695"/>
      <c r="DC610" s="695"/>
      <c r="DD610" s="695"/>
      <c r="DE610" s="695"/>
      <c r="DF610" s="695"/>
      <c r="DG610" s="695"/>
      <c r="DH610" s="695"/>
      <c r="DI610" s="695"/>
      <c r="DJ610" s="695"/>
      <c r="DK610" s="695"/>
      <c r="DL610" s="695"/>
      <c r="DM610" s="695"/>
      <c r="DN610" s="695"/>
      <c r="DO610" s="695"/>
      <c r="DP610" s="695"/>
      <c r="DQ610" s="695"/>
      <c r="DR610" s="695"/>
      <c r="DS610" s="695"/>
      <c r="DT610" s="695"/>
      <c r="DU610" s="695"/>
      <c r="DV610" s="695"/>
      <c r="DW610" s="695"/>
      <c r="DX610" s="695"/>
      <c r="DY610" s="695"/>
      <c r="DZ610" s="695"/>
      <c r="EA610" s="695"/>
      <c r="EB610" s="695"/>
      <c r="EC610" s="695"/>
      <c r="ED610" s="695"/>
      <c r="EE610" s="695"/>
      <c r="EF610" s="695"/>
      <c r="EG610" s="695"/>
      <c r="EH610" s="695"/>
      <c r="EI610" s="695"/>
      <c r="EJ610" s="695"/>
      <c r="EK610" s="695"/>
      <c r="EL610" s="695"/>
      <c r="EM610" s="695"/>
      <c r="EN610" s="695"/>
      <c r="EO610" s="695"/>
      <c r="EP610" s="695"/>
      <c r="EQ610" s="695"/>
      <c r="ER610" s="695"/>
      <c r="ES610" s="695"/>
      <c r="ET610" s="695"/>
      <c r="EU610" s="695"/>
      <c r="EV610" s="695"/>
      <c r="EW610" s="695"/>
      <c r="EX610" s="695"/>
      <c r="EY610" s="695"/>
      <c r="EZ610" s="695"/>
      <c r="FA610" s="695"/>
      <c r="FB610" s="695"/>
      <c r="FC610" s="695"/>
      <c r="FD610" s="695"/>
      <c r="FE610" s="695"/>
      <c r="FF610" s="695"/>
      <c r="FG610" s="695"/>
      <c r="FH610" s="695"/>
      <c r="FI610" s="695"/>
      <c r="FJ610" s="695"/>
      <c r="FK610" s="695"/>
      <c r="FL610" s="695"/>
      <c r="FM610" s="695"/>
      <c r="FN610" s="695"/>
      <c r="FO610" s="695"/>
      <c r="FP610" s="695"/>
      <c r="FQ610" s="695"/>
      <c r="FR610" s="695"/>
      <c r="FS610" s="695"/>
      <c r="FT610" s="695"/>
      <c r="FU610" s="695"/>
      <c r="FV610" s="695"/>
      <c r="FW610" s="695"/>
      <c r="FX610" s="695"/>
      <c r="FY610" s="695"/>
      <c r="FZ610" s="695"/>
      <c r="GA610" s="695"/>
      <c r="GB610" s="695"/>
      <c r="GC610" s="695"/>
      <c r="GD610" s="695"/>
      <c r="GE610" s="695"/>
      <c r="GF610" s="695"/>
      <c r="GG610" s="695"/>
      <c r="GH610" s="695"/>
      <c r="GI610" s="695"/>
      <c r="GJ610" s="695"/>
      <c r="GK610" s="695"/>
      <c r="GL610" s="695"/>
      <c r="GM610" s="695"/>
      <c r="GN610" s="695"/>
    </row>
    <row r="611" spans="1:196" s="35" customFormat="1" ht="14.4">
      <c r="A611" s="695"/>
      <c r="B611" s="695"/>
      <c r="C611" s="693"/>
      <c r="D611" s="693"/>
      <c r="E611" s="693"/>
      <c r="F611" s="699"/>
      <c r="G611" s="695"/>
      <c r="H611" s="695"/>
      <c r="I611" s="695"/>
      <c r="J611" s="695"/>
      <c r="S611" s="695"/>
      <c r="T611" s="695"/>
      <c r="U611" s="695"/>
      <c r="V611" s="695"/>
      <c r="W611" s="695"/>
      <c r="X611" s="695"/>
      <c r="Y611" s="695"/>
      <c r="Z611" s="695"/>
      <c r="AA611" s="695"/>
      <c r="AB611" s="695"/>
      <c r="AC611" s="695"/>
      <c r="AD611" s="695"/>
      <c r="AE611" s="695"/>
      <c r="AF611" s="695"/>
      <c r="AG611" s="695"/>
      <c r="AH611" s="695"/>
      <c r="AI611" s="695"/>
      <c r="AJ611" s="695"/>
      <c r="AK611" s="695"/>
      <c r="AL611" s="695"/>
      <c r="AM611" s="695"/>
      <c r="AN611" s="695"/>
      <c r="AO611" s="695"/>
      <c r="AP611" s="695"/>
      <c r="AQ611" s="695"/>
      <c r="AR611" s="695"/>
      <c r="AS611" s="695"/>
      <c r="AT611" s="695"/>
      <c r="AU611" s="695"/>
      <c r="AV611" s="695"/>
      <c r="AW611" s="695"/>
      <c r="AX611" s="695"/>
      <c r="AY611" s="695"/>
      <c r="AZ611" s="695"/>
      <c r="BA611" s="695"/>
      <c r="BB611" s="695"/>
      <c r="BC611" s="695"/>
      <c r="BD611" s="695"/>
      <c r="BE611" s="695"/>
      <c r="BF611" s="695"/>
      <c r="BG611" s="695"/>
      <c r="BH611" s="695"/>
      <c r="BI611" s="695"/>
      <c r="BJ611" s="695"/>
      <c r="BK611" s="695"/>
      <c r="BL611" s="695"/>
      <c r="BM611" s="695"/>
      <c r="BN611" s="695"/>
      <c r="BO611" s="695"/>
      <c r="BP611" s="695"/>
      <c r="BQ611" s="695"/>
      <c r="BR611" s="695"/>
      <c r="BS611" s="695"/>
      <c r="BT611" s="695"/>
      <c r="BU611" s="695"/>
      <c r="BV611" s="695"/>
      <c r="BW611" s="695"/>
      <c r="BX611" s="695"/>
      <c r="BY611" s="695"/>
      <c r="BZ611" s="695"/>
      <c r="CA611" s="695"/>
      <c r="CB611" s="695"/>
      <c r="CC611" s="695"/>
      <c r="CD611" s="695"/>
      <c r="CE611" s="695"/>
      <c r="CF611" s="695"/>
      <c r="CG611" s="695"/>
      <c r="CH611" s="695"/>
      <c r="CI611" s="695"/>
      <c r="CJ611" s="695"/>
      <c r="CK611" s="695"/>
      <c r="CL611" s="695"/>
      <c r="CM611" s="695"/>
      <c r="CN611" s="695"/>
      <c r="CO611" s="695"/>
      <c r="CP611" s="695"/>
      <c r="CQ611" s="695"/>
      <c r="CR611" s="695"/>
      <c r="CS611" s="695"/>
      <c r="CT611" s="695"/>
      <c r="CU611" s="695"/>
      <c r="CV611" s="695"/>
      <c r="CW611" s="695"/>
      <c r="CX611" s="695"/>
      <c r="CY611" s="695"/>
      <c r="CZ611" s="695"/>
      <c r="DA611" s="695"/>
      <c r="DB611" s="695"/>
      <c r="DC611" s="695"/>
      <c r="DD611" s="695"/>
      <c r="DE611" s="695"/>
      <c r="DF611" s="695"/>
      <c r="DG611" s="695"/>
      <c r="DH611" s="695"/>
      <c r="DI611" s="695"/>
      <c r="DJ611" s="695"/>
      <c r="DK611" s="695"/>
      <c r="DL611" s="695"/>
      <c r="DM611" s="695"/>
      <c r="DN611" s="695"/>
      <c r="DO611" s="695"/>
      <c r="DP611" s="695"/>
      <c r="DQ611" s="695"/>
      <c r="DR611" s="695"/>
      <c r="DS611" s="695"/>
      <c r="DT611" s="695"/>
      <c r="DU611" s="695"/>
      <c r="DV611" s="695"/>
      <c r="DW611" s="695"/>
      <c r="DX611" s="695"/>
      <c r="DY611" s="695"/>
      <c r="DZ611" s="695"/>
      <c r="EA611" s="695"/>
      <c r="EB611" s="695"/>
      <c r="EC611" s="695"/>
      <c r="ED611" s="695"/>
      <c r="EE611" s="695"/>
      <c r="EF611" s="695"/>
      <c r="EG611" s="695"/>
      <c r="EH611" s="695"/>
      <c r="EI611" s="695"/>
      <c r="EJ611" s="695"/>
      <c r="EK611" s="695"/>
      <c r="EL611" s="695"/>
      <c r="EM611" s="695"/>
      <c r="EN611" s="695"/>
      <c r="EO611" s="695"/>
      <c r="EP611" s="695"/>
      <c r="EQ611" s="695"/>
      <c r="ER611" s="695"/>
      <c r="ES611" s="695"/>
      <c r="ET611" s="695"/>
      <c r="EU611" s="695"/>
      <c r="EV611" s="695"/>
      <c r="EW611" s="695"/>
      <c r="EX611" s="695"/>
      <c r="EY611" s="695"/>
      <c r="EZ611" s="695"/>
      <c r="FA611" s="695"/>
      <c r="FB611" s="695"/>
      <c r="FC611" s="695"/>
      <c r="FD611" s="695"/>
      <c r="FE611" s="695"/>
      <c r="FF611" s="695"/>
      <c r="FG611" s="695"/>
      <c r="FH611" s="695"/>
      <c r="FI611" s="695"/>
      <c r="FJ611" s="695"/>
      <c r="FK611" s="695"/>
      <c r="FL611" s="695"/>
      <c r="FM611" s="695"/>
      <c r="FN611" s="695"/>
      <c r="FO611" s="695"/>
      <c r="FP611" s="695"/>
      <c r="FQ611" s="695"/>
      <c r="FR611" s="695"/>
      <c r="FS611" s="695"/>
      <c r="FT611" s="695"/>
      <c r="FU611" s="695"/>
      <c r="FV611" s="695"/>
      <c r="FW611" s="695"/>
      <c r="FX611" s="695"/>
      <c r="FY611" s="695"/>
      <c r="FZ611" s="695"/>
      <c r="GA611" s="695"/>
      <c r="GB611" s="695"/>
      <c r="GC611" s="695"/>
      <c r="GD611" s="695"/>
      <c r="GE611" s="695"/>
      <c r="GF611" s="695"/>
      <c r="GG611" s="695"/>
      <c r="GH611" s="695"/>
      <c r="GI611" s="695"/>
      <c r="GJ611" s="695"/>
      <c r="GK611" s="695"/>
      <c r="GL611" s="695"/>
      <c r="GM611" s="695"/>
      <c r="GN611" s="695"/>
    </row>
    <row r="612" spans="1:196" s="35" customFormat="1" ht="14.4">
      <c r="A612" s="695"/>
      <c r="B612" s="695"/>
      <c r="C612" s="693"/>
      <c r="D612" s="693"/>
      <c r="E612" s="693"/>
      <c r="F612" s="699"/>
      <c r="G612" s="695"/>
      <c r="H612" s="695"/>
      <c r="I612" s="695"/>
      <c r="J612" s="695"/>
      <c r="S612" s="695"/>
      <c r="T612" s="695"/>
      <c r="U612" s="695"/>
      <c r="V612" s="695"/>
      <c r="W612" s="695"/>
      <c r="X612" s="695"/>
      <c r="Y612" s="695"/>
      <c r="Z612" s="695"/>
      <c r="AA612" s="695"/>
      <c r="AB612" s="695"/>
      <c r="AC612" s="695"/>
      <c r="AD612" s="695"/>
      <c r="AE612" s="695"/>
      <c r="AF612" s="695"/>
      <c r="AG612" s="695"/>
      <c r="AH612" s="695"/>
      <c r="AI612" s="695"/>
      <c r="AJ612" s="695"/>
      <c r="AK612" s="695"/>
      <c r="AL612" s="695"/>
      <c r="AM612" s="695"/>
      <c r="AN612" s="695"/>
      <c r="AO612" s="695"/>
      <c r="AP612" s="695"/>
      <c r="AQ612" s="695"/>
      <c r="AR612" s="695"/>
      <c r="AS612" s="695"/>
      <c r="AT612" s="695"/>
      <c r="AU612" s="695"/>
      <c r="AV612" s="695"/>
      <c r="AW612" s="695"/>
      <c r="AX612" s="695"/>
      <c r="AY612" s="695"/>
      <c r="AZ612" s="695"/>
      <c r="BA612" s="695"/>
      <c r="BB612" s="695"/>
      <c r="BC612" s="695"/>
      <c r="BD612" s="695"/>
      <c r="BE612" s="695"/>
      <c r="BF612" s="695"/>
      <c r="BG612" s="695"/>
      <c r="BH612" s="695"/>
      <c r="BI612" s="695"/>
      <c r="BJ612" s="695"/>
      <c r="BK612" s="695"/>
      <c r="BL612" s="695"/>
      <c r="BM612" s="695"/>
      <c r="BN612" s="695"/>
      <c r="BO612" s="695"/>
      <c r="BP612" s="695"/>
      <c r="BQ612" s="695"/>
      <c r="BR612" s="695"/>
      <c r="BS612" s="695"/>
      <c r="BT612" s="695"/>
      <c r="BU612" s="695"/>
      <c r="BV612" s="695"/>
      <c r="BW612" s="695"/>
      <c r="BX612" s="695"/>
      <c r="BY612" s="695"/>
      <c r="BZ612" s="695"/>
      <c r="CA612" s="695"/>
      <c r="CB612" s="695"/>
      <c r="CC612" s="695"/>
      <c r="CD612" s="695"/>
      <c r="CE612" s="695"/>
      <c r="CF612" s="695"/>
      <c r="CG612" s="695"/>
      <c r="CH612" s="695"/>
      <c r="CI612" s="695"/>
      <c r="CJ612" s="695"/>
      <c r="CK612" s="695"/>
      <c r="CL612" s="695"/>
      <c r="CM612" s="695"/>
      <c r="CN612" s="695"/>
      <c r="CO612" s="695"/>
      <c r="CP612" s="695"/>
      <c r="CQ612" s="695"/>
      <c r="CR612" s="695"/>
      <c r="CS612" s="695"/>
      <c r="CT612" s="695"/>
      <c r="CU612" s="695"/>
      <c r="CV612" s="695"/>
      <c r="CW612" s="695"/>
      <c r="CX612" s="695"/>
      <c r="CY612" s="695"/>
      <c r="CZ612" s="695"/>
      <c r="DA612" s="695"/>
      <c r="DB612" s="695"/>
      <c r="DC612" s="695"/>
      <c r="DD612" s="695"/>
      <c r="DE612" s="695"/>
      <c r="DF612" s="695"/>
      <c r="DG612" s="695"/>
      <c r="DH612" s="695"/>
      <c r="DI612" s="695"/>
      <c r="DJ612" s="695"/>
      <c r="DK612" s="695"/>
      <c r="DL612" s="695"/>
      <c r="DM612" s="695"/>
      <c r="DN612" s="695"/>
      <c r="DO612" s="695"/>
      <c r="DP612" s="695"/>
      <c r="DQ612" s="695"/>
      <c r="DR612" s="695"/>
      <c r="DS612" s="695"/>
      <c r="DT612" s="695"/>
      <c r="DU612" s="695"/>
      <c r="DV612" s="695"/>
      <c r="DW612" s="695"/>
      <c r="DX612" s="695"/>
      <c r="DY612" s="695"/>
      <c r="DZ612" s="695"/>
      <c r="EA612" s="695"/>
      <c r="EB612" s="695"/>
      <c r="EC612" s="695"/>
      <c r="ED612" s="695"/>
      <c r="EE612" s="695"/>
      <c r="EF612" s="695"/>
      <c r="EG612" s="695"/>
      <c r="EH612" s="695"/>
      <c r="EI612" s="695"/>
      <c r="EJ612" s="695"/>
      <c r="EK612" s="695"/>
      <c r="EL612" s="695"/>
      <c r="EM612" s="695"/>
      <c r="EN612" s="695"/>
      <c r="EO612" s="695"/>
      <c r="EP612" s="695"/>
      <c r="EQ612" s="695"/>
      <c r="ER612" s="695"/>
      <c r="ES612" s="695"/>
      <c r="ET612" s="695"/>
      <c r="EU612" s="695"/>
      <c r="EV612" s="695"/>
      <c r="EW612" s="695"/>
      <c r="EX612" s="695"/>
      <c r="EY612" s="695"/>
      <c r="EZ612" s="695"/>
      <c r="FA612" s="695"/>
      <c r="FB612" s="695"/>
      <c r="FC612" s="695"/>
      <c r="FD612" s="695"/>
      <c r="FE612" s="695"/>
      <c r="FF612" s="695"/>
      <c r="FG612" s="695"/>
      <c r="FH612" s="695"/>
      <c r="FI612" s="695"/>
      <c r="FJ612" s="695"/>
      <c r="FK612" s="695"/>
      <c r="FL612" s="695"/>
      <c r="FM612" s="695"/>
      <c r="FN612" s="695"/>
      <c r="FO612" s="695"/>
      <c r="FP612" s="695"/>
      <c r="FQ612" s="695"/>
      <c r="FR612" s="695"/>
      <c r="FS612" s="695"/>
      <c r="FT612" s="695"/>
      <c r="FU612" s="695"/>
      <c r="FV612" s="695"/>
      <c r="FW612" s="695"/>
      <c r="FX612" s="695"/>
      <c r="FY612" s="695"/>
      <c r="FZ612" s="695"/>
      <c r="GA612" s="695"/>
      <c r="GB612" s="695"/>
      <c r="GC612" s="695"/>
      <c r="GD612" s="695"/>
      <c r="GE612" s="695"/>
      <c r="GF612" s="695"/>
      <c r="GG612" s="695"/>
      <c r="GH612" s="695"/>
      <c r="GI612" s="695"/>
      <c r="GJ612" s="695"/>
      <c r="GK612" s="695"/>
      <c r="GL612" s="695"/>
      <c r="GM612" s="695"/>
      <c r="GN612" s="695"/>
    </row>
    <row r="613" spans="1:196" s="35" customFormat="1" ht="14.4">
      <c r="A613" s="695"/>
      <c r="B613" s="695"/>
      <c r="C613" s="693"/>
      <c r="D613" s="693"/>
      <c r="E613" s="693"/>
      <c r="F613" s="699"/>
      <c r="G613" s="695"/>
      <c r="H613" s="695"/>
      <c r="I613" s="695"/>
      <c r="J613" s="695"/>
      <c r="S613" s="695"/>
      <c r="T613" s="695"/>
      <c r="U613" s="695"/>
      <c r="V613" s="695"/>
      <c r="W613" s="695"/>
      <c r="X613" s="695"/>
      <c r="Y613" s="695"/>
      <c r="Z613" s="695"/>
      <c r="AA613" s="695"/>
      <c r="AB613" s="695"/>
      <c r="AC613" s="695"/>
      <c r="AD613" s="695"/>
      <c r="AE613" s="695"/>
      <c r="AF613" s="695"/>
      <c r="AG613" s="695"/>
      <c r="AH613" s="695"/>
      <c r="AI613" s="695"/>
      <c r="AJ613" s="695"/>
      <c r="AK613" s="695"/>
      <c r="AL613" s="695"/>
      <c r="AM613" s="695"/>
      <c r="AN613" s="695"/>
      <c r="AO613" s="695"/>
      <c r="AP613" s="695"/>
      <c r="AQ613" s="695"/>
      <c r="AR613" s="695"/>
      <c r="AS613" s="695"/>
      <c r="AT613" s="695"/>
      <c r="AU613" s="695"/>
      <c r="AV613" s="695"/>
      <c r="AW613" s="695"/>
      <c r="AX613" s="695"/>
      <c r="AY613" s="695"/>
      <c r="AZ613" s="695"/>
      <c r="BA613" s="695"/>
      <c r="BB613" s="695"/>
      <c r="BC613" s="695"/>
      <c r="BD613" s="695"/>
      <c r="BE613" s="695"/>
      <c r="BF613" s="695"/>
      <c r="BG613" s="695"/>
      <c r="BH613" s="695"/>
      <c r="BI613" s="695"/>
      <c r="BJ613" s="695"/>
      <c r="BK613" s="695"/>
      <c r="BL613" s="695"/>
      <c r="BM613" s="695"/>
      <c r="BN613" s="695"/>
      <c r="BO613" s="695"/>
      <c r="BP613" s="695"/>
      <c r="BQ613" s="695"/>
      <c r="BR613" s="695"/>
      <c r="BS613" s="695"/>
      <c r="BT613" s="695"/>
      <c r="BU613" s="695"/>
      <c r="BV613" s="695"/>
      <c r="BW613" s="695"/>
      <c r="BX613" s="695"/>
      <c r="BY613" s="695"/>
      <c r="BZ613" s="695"/>
      <c r="CA613" s="695"/>
      <c r="CB613" s="695"/>
      <c r="CC613" s="695"/>
      <c r="CD613" s="695"/>
      <c r="CE613" s="695"/>
      <c r="CF613" s="695"/>
      <c r="CG613" s="695"/>
      <c r="CH613" s="695"/>
      <c r="CI613" s="695"/>
      <c r="CJ613" s="695"/>
      <c r="CK613" s="695"/>
      <c r="CL613" s="695"/>
      <c r="CM613" s="695"/>
      <c r="CN613" s="695"/>
      <c r="CO613" s="695"/>
      <c r="CP613" s="695"/>
      <c r="CQ613" s="695"/>
      <c r="CR613" s="695"/>
      <c r="CS613" s="695"/>
      <c r="CT613" s="695"/>
      <c r="CU613" s="695"/>
      <c r="CV613" s="695"/>
      <c r="CW613" s="695"/>
      <c r="CX613" s="695"/>
      <c r="CY613" s="695"/>
      <c r="CZ613" s="695"/>
      <c r="DA613" s="695"/>
      <c r="DB613" s="695"/>
      <c r="DC613" s="695"/>
      <c r="DD613" s="695"/>
      <c r="DE613" s="695"/>
      <c r="DF613" s="695"/>
      <c r="DG613" s="695"/>
      <c r="DH613" s="695"/>
      <c r="DI613" s="695"/>
      <c r="DJ613" s="695"/>
      <c r="DK613" s="695"/>
      <c r="DL613" s="695"/>
      <c r="DM613" s="695"/>
      <c r="DN613" s="695"/>
      <c r="DO613" s="695"/>
      <c r="DP613" s="695"/>
      <c r="DQ613" s="695"/>
      <c r="DR613" s="695"/>
      <c r="DS613" s="695"/>
      <c r="DT613" s="695"/>
      <c r="DU613" s="695"/>
      <c r="DV613" s="695"/>
      <c r="DW613" s="695"/>
      <c r="DX613" s="695"/>
      <c r="DY613" s="695"/>
      <c r="DZ613" s="695"/>
      <c r="EA613" s="695"/>
      <c r="EB613" s="695"/>
      <c r="EC613" s="695"/>
      <c r="ED613" s="695"/>
      <c r="EE613" s="695"/>
      <c r="EF613" s="695"/>
      <c r="EG613" s="695"/>
      <c r="EH613" s="695"/>
      <c r="EI613" s="695"/>
      <c r="EJ613" s="695"/>
      <c r="EK613" s="695"/>
      <c r="EL613" s="695"/>
      <c r="EM613" s="695"/>
      <c r="EN613" s="695"/>
      <c r="EO613" s="695"/>
      <c r="EP613" s="695"/>
      <c r="EQ613" s="695"/>
      <c r="ER613" s="695"/>
      <c r="ES613" s="695"/>
      <c r="ET613" s="695"/>
      <c r="EU613" s="695"/>
      <c r="EV613" s="695"/>
      <c r="EW613" s="695"/>
      <c r="EX613" s="695"/>
      <c r="EY613" s="695"/>
      <c r="EZ613" s="695"/>
      <c r="FA613" s="695"/>
      <c r="FB613" s="695"/>
      <c r="FC613" s="695"/>
      <c r="FD613" s="695"/>
      <c r="FE613" s="695"/>
      <c r="FF613" s="695"/>
      <c r="FG613" s="695"/>
      <c r="FH613" s="695"/>
      <c r="FI613" s="695"/>
      <c r="FJ613" s="695"/>
      <c r="FK613" s="695"/>
      <c r="FL613" s="695"/>
      <c r="FM613" s="695"/>
      <c r="FN613" s="695"/>
      <c r="FO613" s="695"/>
      <c r="FP613" s="695"/>
      <c r="FQ613" s="695"/>
      <c r="FR613" s="695"/>
      <c r="FS613" s="695"/>
      <c r="FT613" s="695"/>
      <c r="FU613" s="695"/>
      <c r="FV613" s="695"/>
      <c r="FW613" s="695"/>
      <c r="FX613" s="695"/>
      <c r="FY613" s="695"/>
      <c r="FZ613" s="695"/>
      <c r="GA613" s="695"/>
      <c r="GB613" s="695"/>
      <c r="GC613" s="695"/>
      <c r="GD613" s="695"/>
      <c r="GE613" s="695"/>
      <c r="GF613" s="695"/>
      <c r="GG613" s="695"/>
      <c r="GH613" s="695"/>
      <c r="GI613" s="695"/>
      <c r="GJ613" s="695"/>
      <c r="GK613" s="695"/>
      <c r="GL613" s="695"/>
      <c r="GM613" s="695"/>
      <c r="GN613" s="695"/>
    </row>
    <row r="614" spans="1:196" s="35" customFormat="1" ht="14.4">
      <c r="A614" s="695"/>
      <c r="B614" s="695"/>
      <c r="C614" s="693"/>
      <c r="D614" s="693"/>
      <c r="E614" s="693"/>
      <c r="F614" s="699"/>
      <c r="G614" s="695"/>
      <c r="H614" s="695"/>
      <c r="I614" s="695"/>
      <c r="J614" s="695"/>
      <c r="S614" s="695"/>
      <c r="T614" s="695"/>
      <c r="U614" s="695"/>
      <c r="V614" s="695"/>
      <c r="W614" s="695"/>
      <c r="X614" s="695"/>
      <c r="Y614" s="695"/>
      <c r="Z614" s="695"/>
      <c r="AA614" s="695"/>
      <c r="AB614" s="695"/>
      <c r="AC614" s="695"/>
      <c r="AD614" s="695"/>
      <c r="AE614" s="695"/>
      <c r="AF614" s="695"/>
      <c r="AG614" s="695"/>
      <c r="AH614" s="695"/>
      <c r="AI614" s="695"/>
      <c r="AJ614" s="695"/>
      <c r="AK614" s="695"/>
      <c r="AL614" s="695"/>
      <c r="AM614" s="695"/>
      <c r="AN614" s="695"/>
      <c r="AO614" s="695"/>
      <c r="AP614" s="695"/>
      <c r="AQ614" s="695"/>
      <c r="AR614" s="695"/>
      <c r="AS614" s="695"/>
      <c r="AT614" s="695"/>
      <c r="AU614" s="695"/>
      <c r="AV614" s="695"/>
      <c r="AW614" s="695"/>
      <c r="AX614" s="695"/>
      <c r="AY614" s="695"/>
      <c r="AZ614" s="695"/>
      <c r="BA614" s="695"/>
      <c r="BB614" s="695"/>
      <c r="BC614" s="695"/>
      <c r="BD614" s="695"/>
      <c r="BE614" s="695"/>
      <c r="BF614" s="695"/>
      <c r="BG614" s="695"/>
      <c r="BH614" s="695"/>
      <c r="BI614" s="695"/>
      <c r="BJ614" s="695"/>
      <c r="BK614" s="695"/>
      <c r="BL614" s="695"/>
      <c r="BM614" s="695"/>
      <c r="BN614" s="695"/>
      <c r="BO614" s="695"/>
      <c r="BP614" s="695"/>
      <c r="BQ614" s="695"/>
      <c r="BR614" s="695"/>
      <c r="BS614" s="695"/>
      <c r="BT614" s="695"/>
      <c r="BU614" s="695"/>
      <c r="BV614" s="695"/>
      <c r="BW614" s="695"/>
      <c r="BX614" s="695"/>
      <c r="BY614" s="695"/>
      <c r="BZ614" s="695"/>
      <c r="CA614" s="695"/>
      <c r="CB614" s="695"/>
      <c r="CC614" s="695"/>
      <c r="CD614" s="695"/>
      <c r="CE614" s="695"/>
      <c r="CF614" s="695"/>
      <c r="CG614" s="695"/>
      <c r="CH614" s="695"/>
      <c r="CI614" s="695"/>
      <c r="CJ614" s="695"/>
      <c r="CK614" s="695"/>
      <c r="CL614" s="695"/>
      <c r="CM614" s="695"/>
      <c r="CN614" s="695"/>
      <c r="CO614" s="695"/>
      <c r="CP614" s="695"/>
      <c r="CQ614" s="695"/>
      <c r="CR614" s="695"/>
      <c r="CS614" s="695"/>
      <c r="CT614" s="695"/>
      <c r="CU614" s="695"/>
      <c r="CV614" s="695"/>
      <c r="CW614" s="695"/>
      <c r="CX614" s="695"/>
      <c r="CY614" s="695"/>
      <c r="CZ614" s="695"/>
      <c r="DA614" s="695"/>
      <c r="DB614" s="695"/>
      <c r="DC614" s="695"/>
      <c r="DD614" s="695"/>
      <c r="DE614" s="695"/>
      <c r="DF614" s="695"/>
      <c r="DG614" s="695"/>
      <c r="DH614" s="695"/>
      <c r="DI614" s="695"/>
      <c r="DJ614" s="695"/>
      <c r="DK614" s="695"/>
      <c r="DL614" s="695"/>
      <c r="DM614" s="695"/>
      <c r="DN614" s="695"/>
      <c r="DO614" s="695"/>
      <c r="DP614" s="695"/>
      <c r="DQ614" s="695"/>
      <c r="DR614" s="695"/>
      <c r="DS614" s="695"/>
      <c r="DT614" s="695"/>
      <c r="DU614" s="695"/>
      <c r="DV614" s="695"/>
      <c r="DW614" s="695"/>
      <c r="DX614" s="695"/>
      <c r="DY614" s="695"/>
      <c r="DZ614" s="695"/>
      <c r="EA614" s="695"/>
      <c r="EB614" s="695"/>
      <c r="EC614" s="695"/>
      <c r="ED614" s="695"/>
      <c r="EE614" s="695"/>
      <c r="EF614" s="695"/>
      <c r="EG614" s="695"/>
      <c r="EH614" s="695"/>
      <c r="EI614" s="695"/>
      <c r="EJ614" s="695"/>
      <c r="EK614" s="695"/>
      <c r="EL614" s="695"/>
      <c r="EM614" s="695"/>
      <c r="EN614" s="695"/>
      <c r="EO614" s="695"/>
      <c r="EP614" s="695"/>
      <c r="EQ614" s="695"/>
      <c r="ER614" s="695"/>
      <c r="ES614" s="695"/>
      <c r="ET614" s="695"/>
      <c r="EU614" s="695"/>
      <c r="EV614" s="695"/>
      <c r="EW614" s="695"/>
      <c r="EX614" s="695"/>
      <c r="EY614" s="695"/>
      <c r="EZ614" s="695"/>
      <c r="FA614" s="695"/>
      <c r="FB614" s="695"/>
      <c r="FC614" s="695"/>
      <c r="FD614" s="695"/>
      <c r="FE614" s="695"/>
      <c r="FF614" s="695"/>
      <c r="FG614" s="695"/>
      <c r="FH614" s="695"/>
      <c r="FI614" s="695"/>
      <c r="FJ614" s="695"/>
      <c r="FK614" s="695"/>
      <c r="FL614" s="695"/>
      <c r="FM614" s="695"/>
      <c r="FN614" s="695"/>
      <c r="FO614" s="695"/>
      <c r="FP614" s="695"/>
      <c r="FQ614" s="695"/>
      <c r="FR614" s="695"/>
      <c r="FS614" s="695"/>
      <c r="FT614" s="695"/>
      <c r="FU614" s="695"/>
      <c r="FV614" s="695"/>
      <c r="FW614" s="695"/>
      <c r="FX614" s="695"/>
      <c r="FY614" s="695"/>
      <c r="FZ614" s="695"/>
      <c r="GA614" s="695"/>
      <c r="GB614" s="695"/>
      <c r="GC614" s="695"/>
      <c r="GD614" s="695"/>
      <c r="GE614" s="695"/>
      <c r="GF614" s="695"/>
      <c r="GG614" s="695"/>
      <c r="GH614" s="695"/>
      <c r="GI614" s="695"/>
      <c r="GJ614" s="695"/>
      <c r="GK614" s="695"/>
      <c r="GL614" s="695"/>
      <c r="GM614" s="695"/>
      <c r="GN614" s="695"/>
    </row>
    <row r="615" spans="1:196" s="35" customFormat="1" ht="14.4">
      <c r="A615" s="695"/>
      <c r="B615" s="695"/>
      <c r="C615" s="693"/>
      <c r="D615" s="693"/>
      <c r="E615" s="693"/>
      <c r="F615" s="699"/>
      <c r="G615" s="695"/>
      <c r="H615" s="695"/>
      <c r="I615" s="695"/>
      <c r="J615" s="695"/>
      <c r="S615" s="695"/>
      <c r="T615" s="695"/>
      <c r="U615" s="695"/>
      <c r="V615" s="695"/>
      <c r="W615" s="695"/>
      <c r="X615" s="695"/>
      <c r="Y615" s="695"/>
      <c r="Z615" s="695"/>
      <c r="AA615" s="695"/>
      <c r="AB615" s="695"/>
      <c r="AC615" s="695"/>
      <c r="AD615" s="695"/>
      <c r="AE615" s="695"/>
      <c r="AF615" s="695"/>
      <c r="AG615" s="695"/>
      <c r="AH615" s="695"/>
      <c r="AI615" s="695"/>
      <c r="AJ615" s="695"/>
      <c r="AK615" s="695"/>
      <c r="AL615" s="695"/>
      <c r="AM615" s="695"/>
      <c r="AN615" s="695"/>
      <c r="AO615" s="695"/>
      <c r="AP615" s="695"/>
      <c r="AQ615" s="695"/>
      <c r="AR615" s="695"/>
      <c r="AS615" s="695"/>
      <c r="AT615" s="695"/>
      <c r="AU615" s="695"/>
      <c r="AV615" s="695"/>
      <c r="AW615" s="695"/>
      <c r="AX615" s="695"/>
      <c r="AY615" s="695"/>
      <c r="AZ615" s="695"/>
      <c r="BA615" s="695"/>
      <c r="BB615" s="695"/>
      <c r="BC615" s="695"/>
      <c r="BD615" s="695"/>
      <c r="BE615" s="695"/>
      <c r="BF615" s="695"/>
      <c r="BG615" s="695"/>
      <c r="BH615" s="695"/>
      <c r="BI615" s="695"/>
      <c r="BJ615" s="695"/>
      <c r="BK615" s="695"/>
      <c r="BL615" s="695"/>
      <c r="BM615" s="695"/>
      <c r="BN615" s="695"/>
      <c r="BO615" s="695"/>
      <c r="BP615" s="695"/>
      <c r="BQ615" s="695"/>
      <c r="BR615" s="695"/>
      <c r="BS615" s="695"/>
      <c r="BT615" s="695"/>
      <c r="BU615" s="695"/>
      <c r="BV615" s="695"/>
      <c r="BW615" s="695"/>
      <c r="BX615" s="695"/>
      <c r="BY615" s="695"/>
      <c r="BZ615" s="695"/>
      <c r="CA615" s="695"/>
      <c r="CB615" s="695"/>
      <c r="CC615" s="695"/>
      <c r="CD615" s="695"/>
      <c r="CE615" s="695"/>
      <c r="CF615" s="695"/>
      <c r="CG615" s="695"/>
      <c r="CH615" s="695"/>
      <c r="CI615" s="695"/>
      <c r="CJ615" s="695"/>
      <c r="CK615" s="695"/>
      <c r="CL615" s="695"/>
      <c r="CM615" s="695"/>
      <c r="CN615" s="695"/>
      <c r="CO615" s="695"/>
      <c r="CP615" s="695"/>
      <c r="CQ615" s="695"/>
      <c r="CR615" s="695"/>
      <c r="CS615" s="695"/>
      <c r="CT615" s="695"/>
      <c r="CU615" s="695"/>
      <c r="CV615" s="695"/>
      <c r="CW615" s="695"/>
      <c r="CX615" s="695"/>
      <c r="CY615" s="695"/>
      <c r="CZ615" s="695"/>
      <c r="DA615" s="695"/>
      <c r="DB615" s="695"/>
      <c r="DC615" s="695"/>
      <c r="DD615" s="695"/>
      <c r="DE615" s="695"/>
      <c r="DF615" s="695"/>
      <c r="DG615" s="695"/>
      <c r="DH615" s="695"/>
      <c r="DI615" s="695"/>
      <c r="DJ615" s="695"/>
      <c r="DK615" s="695"/>
      <c r="DL615" s="695"/>
      <c r="DM615" s="695"/>
      <c r="DN615" s="695"/>
      <c r="DO615" s="695"/>
      <c r="DP615" s="695"/>
      <c r="DQ615" s="695"/>
      <c r="DR615" s="695"/>
      <c r="DS615" s="695"/>
      <c r="DT615" s="695"/>
      <c r="DU615" s="695"/>
      <c r="DV615" s="695"/>
      <c r="DW615" s="695"/>
      <c r="DX615" s="695"/>
      <c r="DY615" s="695"/>
      <c r="DZ615" s="695"/>
      <c r="EA615" s="695"/>
      <c r="EB615" s="695"/>
      <c r="EC615" s="695"/>
      <c r="ED615" s="695"/>
      <c r="EE615" s="695"/>
      <c r="EF615" s="695"/>
      <c r="EG615" s="695"/>
      <c r="EH615" s="695"/>
      <c r="EI615" s="695"/>
      <c r="EJ615" s="695"/>
      <c r="EK615" s="695"/>
      <c r="EL615" s="695"/>
      <c r="EM615" s="695"/>
      <c r="EN615" s="695"/>
      <c r="EO615" s="695"/>
      <c r="EP615" s="695"/>
      <c r="EQ615" s="695"/>
      <c r="ER615" s="695"/>
      <c r="ES615" s="695"/>
      <c r="ET615" s="695"/>
      <c r="EU615" s="695"/>
      <c r="EV615" s="695"/>
      <c r="EW615" s="695"/>
      <c r="EX615" s="695"/>
      <c r="EY615" s="695"/>
      <c r="EZ615" s="695"/>
      <c r="FA615" s="695"/>
      <c r="FB615" s="695"/>
      <c r="FC615" s="695"/>
      <c r="FD615" s="695"/>
      <c r="FE615" s="695"/>
      <c r="FF615" s="695"/>
      <c r="FG615" s="695"/>
      <c r="FH615" s="695"/>
      <c r="FI615" s="695"/>
      <c r="FJ615" s="695"/>
      <c r="FK615" s="695"/>
      <c r="FL615" s="695"/>
      <c r="FM615" s="695"/>
      <c r="FN615" s="695"/>
      <c r="FO615" s="695"/>
      <c r="FP615" s="695"/>
      <c r="FQ615" s="695"/>
      <c r="FR615" s="695"/>
      <c r="FS615" s="695"/>
      <c r="FT615" s="695"/>
      <c r="FU615" s="695"/>
      <c r="FV615" s="695"/>
      <c r="FW615" s="695"/>
      <c r="FX615" s="695"/>
      <c r="FY615" s="695"/>
      <c r="FZ615" s="695"/>
      <c r="GA615" s="695"/>
      <c r="GB615" s="695"/>
      <c r="GC615" s="695"/>
      <c r="GD615" s="695"/>
      <c r="GE615" s="695"/>
      <c r="GF615" s="695"/>
      <c r="GG615" s="695"/>
      <c r="GH615" s="695"/>
      <c r="GI615" s="695"/>
      <c r="GJ615" s="695"/>
      <c r="GK615" s="695"/>
      <c r="GL615" s="695"/>
      <c r="GM615" s="695"/>
      <c r="GN615" s="695"/>
    </row>
    <row r="616" spans="1:196" s="35" customFormat="1" ht="14.4">
      <c r="A616" s="695"/>
      <c r="B616" s="695"/>
      <c r="C616" s="693"/>
      <c r="D616" s="693"/>
      <c r="E616" s="693"/>
      <c r="F616" s="699"/>
      <c r="G616" s="695"/>
      <c r="H616" s="695"/>
      <c r="I616" s="695"/>
      <c r="J616" s="695"/>
      <c r="S616" s="695"/>
      <c r="T616" s="695"/>
      <c r="U616" s="695"/>
      <c r="V616" s="695"/>
      <c r="W616" s="695"/>
      <c r="X616" s="695"/>
      <c r="Y616" s="695"/>
      <c r="Z616" s="695"/>
      <c r="AA616" s="695"/>
      <c r="AB616" s="695"/>
      <c r="AC616" s="695"/>
      <c r="AD616" s="695"/>
      <c r="AE616" s="695"/>
      <c r="AF616" s="695"/>
      <c r="AG616" s="695"/>
      <c r="AH616" s="695"/>
      <c r="AI616" s="695"/>
      <c r="AJ616" s="695"/>
      <c r="AK616" s="695"/>
      <c r="AL616" s="695"/>
      <c r="AM616" s="695"/>
      <c r="AN616" s="695"/>
      <c r="AO616" s="695"/>
      <c r="AP616" s="695"/>
      <c r="AQ616" s="695"/>
      <c r="AR616" s="695"/>
      <c r="AS616" s="695"/>
      <c r="AT616" s="695"/>
      <c r="AU616" s="695"/>
      <c r="AV616" s="695"/>
      <c r="AW616" s="695"/>
      <c r="AX616" s="695"/>
      <c r="AY616" s="695"/>
      <c r="AZ616" s="695"/>
      <c r="BA616" s="695"/>
      <c r="BB616" s="695"/>
      <c r="BC616" s="695"/>
      <c r="BD616" s="695"/>
      <c r="BE616" s="695"/>
      <c r="BF616" s="695"/>
      <c r="BG616" s="695"/>
      <c r="BH616" s="695"/>
      <c r="BI616" s="695"/>
      <c r="BJ616" s="695"/>
      <c r="BK616" s="695"/>
      <c r="BL616" s="695"/>
      <c r="BM616" s="695"/>
      <c r="BN616" s="695"/>
      <c r="BO616" s="695"/>
      <c r="BP616" s="695"/>
      <c r="BQ616" s="695"/>
      <c r="BR616" s="695"/>
      <c r="BS616" s="695"/>
      <c r="BT616" s="695"/>
      <c r="BU616" s="695"/>
      <c r="BV616" s="695"/>
      <c r="BW616" s="695"/>
      <c r="BX616" s="695"/>
      <c r="BY616" s="695"/>
      <c r="BZ616" s="695"/>
      <c r="CA616" s="695"/>
      <c r="CB616" s="695"/>
      <c r="CC616" s="695"/>
      <c r="CD616" s="695"/>
      <c r="CE616" s="695"/>
      <c r="CF616" s="695"/>
      <c r="CG616" s="695"/>
      <c r="CH616" s="695"/>
      <c r="CI616" s="695"/>
      <c r="CJ616" s="695"/>
      <c r="CK616" s="695"/>
      <c r="CL616" s="695"/>
      <c r="CM616" s="695"/>
      <c r="CN616" s="695"/>
      <c r="CO616" s="695"/>
      <c r="CP616" s="695"/>
      <c r="CQ616" s="695"/>
      <c r="CR616" s="695"/>
      <c r="CS616" s="695"/>
      <c r="CT616" s="695"/>
      <c r="CU616" s="695"/>
      <c r="CV616" s="695"/>
      <c r="CW616" s="695"/>
      <c r="CX616" s="695"/>
      <c r="CY616" s="695"/>
      <c r="CZ616" s="695"/>
      <c r="DA616" s="695"/>
      <c r="DB616" s="695"/>
      <c r="DC616" s="695"/>
      <c r="DD616" s="695"/>
      <c r="DE616" s="695"/>
      <c r="DF616" s="695"/>
      <c r="DG616" s="695"/>
      <c r="DH616" s="695"/>
      <c r="DI616" s="695"/>
      <c r="DJ616" s="695"/>
      <c r="DK616" s="695"/>
      <c r="DL616" s="695"/>
      <c r="DM616" s="695"/>
      <c r="DN616" s="695"/>
      <c r="DO616" s="695"/>
      <c r="DP616" s="695"/>
      <c r="DQ616" s="695"/>
      <c r="DR616" s="695"/>
      <c r="DS616" s="695"/>
      <c r="DT616" s="695"/>
      <c r="DU616" s="695"/>
      <c r="DV616" s="695"/>
      <c r="DW616" s="695"/>
      <c r="DX616" s="695"/>
      <c r="DY616" s="695"/>
      <c r="DZ616" s="695"/>
      <c r="EA616" s="695"/>
      <c r="EB616" s="695"/>
      <c r="EC616" s="695"/>
      <c r="ED616" s="695"/>
      <c r="EE616" s="695"/>
      <c r="EF616" s="695"/>
      <c r="EG616" s="695"/>
      <c r="EH616" s="695"/>
      <c r="EI616" s="695"/>
      <c r="EJ616" s="695"/>
      <c r="EK616" s="695"/>
      <c r="EL616" s="695"/>
      <c r="EM616" s="695"/>
      <c r="EN616" s="695"/>
      <c r="EO616" s="695"/>
      <c r="EP616" s="695"/>
      <c r="EQ616" s="695"/>
      <c r="ER616" s="695"/>
      <c r="ES616" s="695"/>
      <c r="ET616" s="695"/>
      <c r="EU616" s="695"/>
      <c r="EV616" s="695"/>
      <c r="EW616" s="695"/>
      <c r="EX616" s="695"/>
      <c r="EY616" s="695"/>
      <c r="EZ616" s="695"/>
      <c r="FA616" s="695"/>
      <c r="FB616" s="695"/>
      <c r="FC616" s="695"/>
      <c r="FD616" s="695"/>
      <c r="FE616" s="695"/>
      <c r="FF616" s="695"/>
      <c r="FG616" s="695"/>
      <c r="FH616" s="695"/>
      <c r="FI616" s="695"/>
      <c r="FJ616" s="695"/>
      <c r="FK616" s="695"/>
      <c r="FL616" s="695"/>
      <c r="FM616" s="695"/>
      <c r="FN616" s="695"/>
      <c r="FO616" s="695"/>
      <c r="FP616" s="695"/>
      <c r="FQ616" s="695"/>
      <c r="FR616" s="695"/>
      <c r="FS616" s="695"/>
      <c r="FT616" s="695"/>
      <c r="FU616" s="695"/>
      <c r="FV616" s="695"/>
      <c r="FW616" s="695"/>
      <c r="FX616" s="695"/>
      <c r="FY616" s="695"/>
      <c r="FZ616" s="695"/>
      <c r="GA616" s="695"/>
      <c r="GB616" s="695"/>
      <c r="GC616" s="695"/>
      <c r="GD616" s="695"/>
      <c r="GE616" s="695"/>
      <c r="GF616" s="695"/>
      <c r="GG616" s="695"/>
      <c r="GH616" s="695"/>
      <c r="GI616" s="695"/>
      <c r="GJ616" s="695"/>
      <c r="GK616" s="695"/>
      <c r="GL616" s="695"/>
      <c r="GM616" s="695"/>
      <c r="GN616" s="695"/>
    </row>
    <row r="617" spans="1:196" s="35" customFormat="1" ht="14.4">
      <c r="A617" s="695"/>
      <c r="B617" s="695"/>
      <c r="C617" s="693"/>
      <c r="D617" s="693"/>
      <c r="E617" s="693"/>
      <c r="F617" s="699"/>
      <c r="G617" s="695"/>
      <c r="H617" s="695"/>
      <c r="I617" s="695"/>
      <c r="J617" s="695"/>
      <c r="S617" s="695"/>
      <c r="T617" s="695"/>
      <c r="U617" s="695"/>
      <c r="V617" s="695"/>
      <c r="W617" s="695"/>
      <c r="X617" s="695"/>
      <c r="Y617" s="695"/>
      <c r="Z617" s="695"/>
      <c r="AA617" s="695"/>
      <c r="AB617" s="695"/>
      <c r="AC617" s="695"/>
      <c r="AD617" s="695"/>
      <c r="AE617" s="695"/>
      <c r="AF617" s="695"/>
      <c r="AG617" s="695"/>
      <c r="AH617" s="695"/>
      <c r="AI617" s="695"/>
      <c r="AJ617" s="695"/>
      <c r="AK617" s="695"/>
      <c r="AL617" s="695"/>
      <c r="AM617" s="695"/>
      <c r="AN617" s="695"/>
      <c r="AO617" s="695"/>
      <c r="AP617" s="695"/>
      <c r="AQ617" s="695"/>
      <c r="AR617" s="695"/>
      <c r="AS617" s="695"/>
      <c r="AT617" s="695"/>
      <c r="AU617" s="695"/>
      <c r="AV617" s="695"/>
      <c r="AW617" s="695"/>
      <c r="AX617" s="695"/>
      <c r="AY617" s="695"/>
      <c r="AZ617" s="695"/>
      <c r="BA617" s="695"/>
      <c r="BB617" s="695"/>
      <c r="BC617" s="695"/>
      <c r="BD617" s="695"/>
      <c r="BE617" s="695"/>
      <c r="BF617" s="695"/>
      <c r="BG617" s="695"/>
      <c r="BH617" s="695"/>
      <c r="BI617" s="695"/>
      <c r="BJ617" s="695"/>
      <c r="BK617" s="695"/>
      <c r="BL617" s="695"/>
      <c r="BM617" s="695"/>
      <c r="BN617" s="695"/>
      <c r="BO617" s="695"/>
      <c r="BP617" s="695"/>
      <c r="BQ617" s="695"/>
      <c r="BR617" s="695"/>
      <c r="BS617" s="695"/>
      <c r="BT617" s="695"/>
      <c r="BU617" s="695"/>
      <c r="BV617" s="695"/>
      <c r="BW617" s="695"/>
      <c r="BX617" s="695"/>
      <c r="BY617" s="695"/>
      <c r="BZ617" s="695"/>
      <c r="CA617" s="695"/>
      <c r="CB617" s="695"/>
      <c r="CC617" s="695"/>
      <c r="CD617" s="695"/>
      <c r="CE617" s="695"/>
      <c r="CF617" s="695"/>
      <c r="CG617" s="695"/>
      <c r="CH617" s="695"/>
      <c r="CI617" s="695"/>
      <c r="CJ617" s="695"/>
      <c r="CK617" s="695"/>
      <c r="CL617" s="695"/>
      <c r="CM617" s="695"/>
      <c r="CN617" s="695"/>
      <c r="CO617" s="695"/>
      <c r="CP617" s="695"/>
      <c r="CQ617" s="695"/>
      <c r="CR617" s="695"/>
      <c r="CS617" s="695"/>
      <c r="CT617" s="695"/>
      <c r="CU617" s="695"/>
      <c r="CV617" s="695"/>
      <c r="CW617" s="695"/>
      <c r="CX617" s="695"/>
      <c r="CY617" s="695"/>
      <c r="CZ617" s="695"/>
      <c r="DA617" s="695"/>
      <c r="DB617" s="695"/>
      <c r="DC617" s="695"/>
      <c r="DD617" s="695"/>
      <c r="DE617" s="695"/>
      <c r="DF617" s="695"/>
      <c r="DG617" s="695"/>
      <c r="DH617" s="695"/>
      <c r="DI617" s="695"/>
      <c r="DJ617" s="695"/>
      <c r="DK617" s="695"/>
      <c r="DL617" s="695"/>
      <c r="DM617" s="695"/>
      <c r="DN617" s="695"/>
      <c r="DO617" s="695"/>
      <c r="DP617" s="695"/>
      <c r="DQ617" s="695"/>
      <c r="DR617" s="695"/>
      <c r="DS617" s="695"/>
      <c r="DT617" s="695"/>
      <c r="DU617" s="695"/>
      <c r="DV617" s="695"/>
      <c r="DW617" s="695"/>
      <c r="DX617" s="695"/>
      <c r="DY617" s="695"/>
      <c r="DZ617" s="695"/>
      <c r="EA617" s="695"/>
      <c r="EB617" s="695"/>
      <c r="EC617" s="695"/>
      <c r="ED617" s="695"/>
      <c r="EE617" s="695"/>
      <c r="EF617" s="695"/>
      <c r="EG617" s="695"/>
      <c r="EH617" s="695"/>
      <c r="EI617" s="695"/>
      <c r="EJ617" s="695"/>
      <c r="EK617" s="695"/>
      <c r="EL617" s="695"/>
      <c r="EM617" s="695"/>
      <c r="EN617" s="695"/>
      <c r="EO617" s="695"/>
      <c r="EP617" s="695"/>
      <c r="EQ617" s="695"/>
      <c r="ER617" s="695"/>
      <c r="ES617" s="695"/>
      <c r="ET617" s="695"/>
      <c r="EU617" s="695"/>
      <c r="EV617" s="695"/>
      <c r="EW617" s="695"/>
      <c r="EX617" s="695"/>
      <c r="EY617" s="695"/>
      <c r="EZ617" s="695"/>
      <c r="FA617" s="695"/>
      <c r="FB617" s="695"/>
      <c r="FC617" s="695"/>
      <c r="FD617" s="695"/>
      <c r="FE617" s="695"/>
      <c r="FF617" s="695"/>
      <c r="FG617" s="695"/>
      <c r="FH617" s="695"/>
      <c r="FI617" s="695"/>
      <c r="FJ617" s="695"/>
      <c r="FK617" s="695"/>
      <c r="FL617" s="695"/>
      <c r="FM617" s="695"/>
      <c r="FN617" s="695"/>
      <c r="FO617" s="695"/>
      <c r="FP617" s="695"/>
      <c r="FQ617" s="695"/>
      <c r="FR617" s="695"/>
      <c r="FS617" s="695"/>
      <c r="FT617" s="695"/>
      <c r="FU617" s="695"/>
      <c r="FV617" s="695"/>
      <c r="FW617" s="695"/>
      <c r="FX617" s="695"/>
      <c r="FY617" s="695"/>
      <c r="FZ617" s="695"/>
      <c r="GA617" s="695"/>
      <c r="GB617" s="695"/>
      <c r="GC617" s="695"/>
      <c r="GD617" s="695"/>
      <c r="GE617" s="695"/>
      <c r="GF617" s="695"/>
      <c r="GG617" s="695"/>
      <c r="GH617" s="695"/>
      <c r="GI617" s="695"/>
      <c r="GJ617" s="695"/>
      <c r="GK617" s="695"/>
      <c r="GL617" s="695"/>
      <c r="GM617" s="695"/>
      <c r="GN617" s="695"/>
    </row>
    <row r="618" spans="1:196" s="35" customFormat="1" ht="14.4">
      <c r="A618" s="695"/>
      <c r="B618" s="695"/>
      <c r="C618" s="693"/>
      <c r="D618" s="693"/>
      <c r="E618" s="693"/>
      <c r="F618" s="699"/>
      <c r="G618" s="695"/>
      <c r="H618" s="695"/>
      <c r="I618" s="695"/>
      <c r="J618" s="695"/>
      <c r="S618" s="695"/>
      <c r="T618" s="695"/>
      <c r="U618" s="695"/>
      <c r="V618" s="695"/>
      <c r="W618" s="695"/>
      <c r="X618" s="695"/>
      <c r="Y618" s="695"/>
      <c r="Z618" s="695"/>
      <c r="AA618" s="695"/>
      <c r="AB618" s="695"/>
      <c r="AC618" s="695"/>
      <c r="AD618" s="695"/>
      <c r="AE618" s="695"/>
      <c r="AF618" s="695"/>
      <c r="AG618" s="695"/>
      <c r="AH618" s="695"/>
      <c r="AI618" s="695"/>
      <c r="AJ618" s="695"/>
      <c r="AK618" s="695"/>
      <c r="AL618" s="695"/>
      <c r="AM618" s="695"/>
      <c r="AN618" s="695"/>
      <c r="AO618" s="695"/>
      <c r="AP618" s="695"/>
      <c r="AQ618" s="695"/>
      <c r="AR618" s="695"/>
      <c r="AS618" s="695"/>
      <c r="AT618" s="695"/>
      <c r="AU618" s="695"/>
      <c r="AV618" s="695"/>
      <c r="AW618" s="695"/>
      <c r="AX618" s="695"/>
      <c r="AY618" s="695"/>
      <c r="AZ618" s="695"/>
      <c r="BA618" s="695"/>
      <c r="BB618" s="695"/>
      <c r="BC618" s="695"/>
      <c r="BD618" s="695"/>
      <c r="BE618" s="695"/>
      <c r="BF618" s="695"/>
      <c r="BG618" s="695"/>
      <c r="BH618" s="695"/>
      <c r="BI618" s="695"/>
      <c r="BJ618" s="695"/>
      <c r="BK618" s="695"/>
      <c r="BL618" s="695"/>
      <c r="BM618" s="695"/>
      <c r="BN618" s="695"/>
      <c r="BO618" s="695"/>
      <c r="BP618" s="695"/>
      <c r="BQ618" s="695"/>
      <c r="BR618" s="695"/>
      <c r="BS618" s="695"/>
      <c r="BT618" s="695"/>
      <c r="BU618" s="695"/>
      <c r="BV618" s="695"/>
      <c r="BW618" s="695"/>
      <c r="BX618" s="695"/>
      <c r="BY618" s="695"/>
      <c r="BZ618" s="695"/>
      <c r="CA618" s="695"/>
      <c r="CB618" s="695"/>
      <c r="CC618" s="695"/>
      <c r="CD618" s="695"/>
      <c r="CE618" s="695"/>
      <c r="CF618" s="695"/>
      <c r="CG618" s="695"/>
      <c r="CH618" s="695"/>
      <c r="CI618" s="695"/>
      <c r="CJ618" s="695"/>
      <c r="CK618" s="695"/>
      <c r="CL618" s="695"/>
      <c r="CM618" s="695"/>
      <c r="CN618" s="695"/>
      <c r="CO618" s="695"/>
      <c r="CP618" s="695"/>
      <c r="CQ618" s="695"/>
      <c r="CR618" s="695"/>
      <c r="CS618" s="695"/>
      <c r="CT618" s="695"/>
      <c r="CU618" s="695"/>
      <c r="CV618" s="695"/>
      <c r="CW618" s="695"/>
      <c r="CX618" s="695"/>
      <c r="CY618" s="695"/>
      <c r="CZ618" s="695"/>
      <c r="DA618" s="695"/>
      <c r="DB618" s="695"/>
      <c r="DC618" s="695"/>
      <c r="DD618" s="695"/>
      <c r="DE618" s="695"/>
      <c r="DF618" s="695"/>
      <c r="DG618" s="695"/>
      <c r="DH618" s="695"/>
      <c r="DI618" s="695"/>
      <c r="DJ618" s="695"/>
      <c r="DK618" s="695"/>
      <c r="DL618" s="695"/>
      <c r="DM618" s="695"/>
      <c r="DN618" s="695"/>
      <c r="DO618" s="695"/>
      <c r="DP618" s="695"/>
      <c r="DQ618" s="695"/>
      <c r="DR618" s="695"/>
      <c r="DS618" s="695"/>
      <c r="DT618" s="695"/>
      <c r="DU618" s="695"/>
      <c r="DV618" s="695"/>
      <c r="DW618" s="695"/>
      <c r="DX618" s="695"/>
      <c r="DY618" s="695"/>
      <c r="DZ618" s="695"/>
      <c r="EA618" s="695"/>
      <c r="EB618" s="695"/>
      <c r="EC618" s="695"/>
      <c r="ED618" s="695"/>
      <c r="EE618" s="695"/>
      <c r="EF618" s="695"/>
      <c r="EG618" s="695"/>
      <c r="EH618" s="695"/>
      <c r="EI618" s="695"/>
      <c r="EJ618" s="695"/>
      <c r="EK618" s="695"/>
      <c r="EL618" s="695"/>
      <c r="EM618" s="695"/>
      <c r="EN618" s="695"/>
      <c r="EO618" s="695"/>
      <c r="EP618" s="695"/>
      <c r="EQ618" s="695"/>
      <c r="ER618" s="695"/>
      <c r="ES618" s="695"/>
      <c r="ET618" s="695"/>
      <c r="EU618" s="695"/>
      <c r="EV618" s="695"/>
      <c r="EW618" s="695"/>
      <c r="EX618" s="695"/>
      <c r="EY618" s="695"/>
      <c r="EZ618" s="695"/>
      <c r="FA618" s="695"/>
      <c r="FB618" s="695"/>
      <c r="FC618" s="695"/>
      <c r="FD618" s="695"/>
      <c r="FE618" s="695"/>
      <c r="FF618" s="695"/>
      <c r="FG618" s="695"/>
      <c r="FH618" s="695"/>
      <c r="FI618" s="695"/>
      <c r="FJ618" s="695"/>
      <c r="FK618" s="695"/>
      <c r="FL618" s="695"/>
      <c r="FM618" s="695"/>
      <c r="FN618" s="695"/>
      <c r="FO618" s="695"/>
      <c r="FP618" s="695"/>
      <c r="FQ618" s="695"/>
      <c r="FR618" s="695"/>
      <c r="FS618" s="695"/>
      <c r="FT618" s="695"/>
      <c r="FU618" s="695"/>
      <c r="FV618" s="695"/>
      <c r="FW618" s="695"/>
      <c r="FX618" s="695"/>
      <c r="FY618" s="695"/>
      <c r="FZ618" s="695"/>
      <c r="GA618" s="695"/>
      <c r="GB618" s="695"/>
      <c r="GC618" s="695"/>
      <c r="GD618" s="695"/>
      <c r="GE618" s="695"/>
      <c r="GF618" s="695"/>
      <c r="GG618" s="695"/>
      <c r="GH618" s="695"/>
      <c r="GI618" s="695"/>
      <c r="GJ618" s="695"/>
      <c r="GK618" s="695"/>
      <c r="GL618" s="695"/>
      <c r="GM618" s="695"/>
      <c r="GN618" s="695"/>
    </row>
    <row r="619" spans="1:196" s="35" customFormat="1" ht="14.4">
      <c r="A619" s="695"/>
      <c r="B619" s="695"/>
      <c r="C619" s="693"/>
      <c r="D619" s="693"/>
      <c r="E619" s="693"/>
      <c r="F619" s="699"/>
      <c r="G619" s="695"/>
      <c r="H619" s="695"/>
      <c r="I619" s="695"/>
      <c r="J619" s="695"/>
      <c r="S619" s="695"/>
      <c r="T619" s="695"/>
      <c r="U619" s="695"/>
      <c r="V619" s="695"/>
      <c r="W619" s="695"/>
      <c r="X619" s="695"/>
      <c r="Y619" s="695"/>
      <c r="Z619" s="695"/>
      <c r="AA619" s="695"/>
      <c r="AB619" s="695"/>
      <c r="AC619" s="695"/>
      <c r="AD619" s="695"/>
      <c r="AE619" s="695"/>
      <c r="AF619" s="695"/>
      <c r="AG619" s="695"/>
      <c r="AH619" s="695"/>
      <c r="AI619" s="695"/>
      <c r="AJ619" s="695"/>
      <c r="AK619" s="695"/>
      <c r="AL619" s="695"/>
      <c r="AM619" s="695"/>
      <c r="AN619" s="695"/>
      <c r="AO619" s="695"/>
      <c r="AP619" s="695"/>
      <c r="AQ619" s="695"/>
      <c r="AR619" s="695"/>
      <c r="AS619" s="695"/>
      <c r="AT619" s="695"/>
      <c r="AU619" s="695"/>
      <c r="AV619" s="695"/>
      <c r="AW619" s="695"/>
      <c r="AX619" s="695"/>
      <c r="AY619" s="695"/>
      <c r="AZ619" s="695"/>
      <c r="BA619" s="695"/>
      <c r="BB619" s="695"/>
      <c r="BC619" s="695"/>
      <c r="BD619" s="695"/>
      <c r="BE619" s="695"/>
      <c r="BF619" s="695"/>
      <c r="BG619" s="695"/>
      <c r="BH619" s="695"/>
      <c r="BI619" s="695"/>
      <c r="BJ619" s="695"/>
      <c r="BK619" s="695"/>
      <c r="BL619" s="695"/>
      <c r="BM619" s="695"/>
      <c r="BN619" s="695"/>
      <c r="BO619" s="695"/>
      <c r="BP619" s="695"/>
      <c r="BQ619" s="695"/>
      <c r="BR619" s="695"/>
      <c r="BS619" s="695"/>
      <c r="BT619" s="695"/>
      <c r="BU619" s="695"/>
      <c r="BV619" s="695"/>
      <c r="BW619" s="695"/>
      <c r="BX619" s="695"/>
      <c r="BY619" s="695"/>
      <c r="BZ619" s="695"/>
      <c r="CA619" s="695"/>
      <c r="CB619" s="695"/>
      <c r="CC619" s="695"/>
      <c r="CD619" s="695"/>
      <c r="CE619" s="695"/>
      <c r="CF619" s="695"/>
      <c r="CG619" s="695"/>
      <c r="CH619" s="695"/>
      <c r="CI619" s="695"/>
      <c r="CJ619" s="695"/>
      <c r="CK619" s="695"/>
      <c r="CL619" s="695"/>
      <c r="CM619" s="695"/>
      <c r="CN619" s="695"/>
      <c r="CO619" s="695"/>
      <c r="CP619" s="695"/>
      <c r="CQ619" s="695"/>
      <c r="CR619" s="695"/>
      <c r="CS619" s="695"/>
      <c r="CT619" s="695"/>
      <c r="CU619" s="695"/>
      <c r="CV619" s="695"/>
      <c r="CW619" s="695"/>
      <c r="CX619" s="695"/>
      <c r="CY619" s="695"/>
      <c r="CZ619" s="695"/>
      <c r="DA619" s="695"/>
      <c r="DB619" s="695"/>
      <c r="DC619" s="695"/>
      <c r="DD619" s="695"/>
      <c r="DE619" s="695"/>
      <c r="DF619" s="695"/>
      <c r="DG619" s="695"/>
      <c r="DH619" s="695"/>
      <c r="DI619" s="695"/>
      <c r="DJ619" s="695"/>
      <c r="DK619" s="695"/>
      <c r="DL619" s="695"/>
      <c r="DM619" s="695"/>
      <c r="DN619" s="695"/>
      <c r="DO619" s="695"/>
      <c r="DP619" s="695"/>
      <c r="DQ619" s="695"/>
      <c r="DR619" s="695"/>
      <c r="DS619" s="695"/>
      <c r="DT619" s="695"/>
      <c r="DU619" s="695"/>
      <c r="DV619" s="695"/>
      <c r="DW619" s="695"/>
      <c r="DX619" s="695"/>
      <c r="DY619" s="695"/>
      <c r="DZ619" s="695"/>
      <c r="EA619" s="695"/>
      <c r="EB619" s="695"/>
      <c r="EC619" s="695"/>
      <c r="ED619" s="695"/>
      <c r="EE619" s="695"/>
      <c r="EF619" s="695"/>
      <c r="EG619" s="695"/>
      <c r="EH619" s="695"/>
      <c r="EI619" s="695"/>
      <c r="EJ619" s="695"/>
      <c r="EK619" s="695"/>
      <c r="EL619" s="695"/>
      <c r="EM619" s="695"/>
      <c r="EN619" s="695"/>
      <c r="EO619" s="695"/>
      <c r="EP619" s="695"/>
      <c r="EQ619" s="695"/>
      <c r="ER619" s="695"/>
      <c r="ES619" s="695"/>
      <c r="ET619" s="695"/>
      <c r="EU619" s="695"/>
      <c r="EV619" s="695"/>
      <c r="EW619" s="695"/>
      <c r="EX619" s="695"/>
      <c r="EY619" s="695"/>
      <c r="EZ619" s="695"/>
      <c r="FA619" s="695"/>
      <c r="FB619" s="695"/>
      <c r="FC619" s="695"/>
      <c r="FD619" s="695"/>
      <c r="FE619" s="695"/>
      <c r="FF619" s="695"/>
      <c r="FG619" s="695"/>
      <c r="FH619" s="695"/>
      <c r="FI619" s="695"/>
      <c r="FJ619" s="695"/>
      <c r="FK619" s="695"/>
      <c r="FL619" s="695"/>
      <c r="FM619" s="695"/>
      <c r="FN619" s="695"/>
      <c r="FO619" s="695"/>
      <c r="FP619" s="695"/>
      <c r="FQ619" s="695"/>
      <c r="FR619" s="695"/>
      <c r="FS619" s="695"/>
      <c r="FT619" s="695"/>
      <c r="FU619" s="695"/>
      <c r="FV619" s="695"/>
      <c r="FW619" s="695"/>
      <c r="FX619" s="695"/>
      <c r="FY619" s="695"/>
      <c r="FZ619" s="695"/>
      <c r="GA619" s="695"/>
      <c r="GB619" s="695"/>
      <c r="GC619" s="695"/>
      <c r="GD619" s="695"/>
      <c r="GE619" s="695"/>
      <c r="GF619" s="695"/>
      <c r="GG619" s="695"/>
      <c r="GH619" s="695"/>
      <c r="GI619" s="695"/>
      <c r="GJ619" s="695"/>
      <c r="GK619" s="695"/>
      <c r="GL619" s="695"/>
      <c r="GM619" s="695"/>
      <c r="GN619" s="695"/>
    </row>
    <row r="620" spans="1:196" s="35" customFormat="1" ht="14.4">
      <c r="A620" s="695"/>
      <c r="B620" s="695"/>
      <c r="C620" s="693"/>
      <c r="D620" s="693"/>
      <c r="E620" s="693"/>
      <c r="F620" s="699"/>
      <c r="G620" s="695"/>
      <c r="H620" s="695"/>
      <c r="I620" s="695"/>
      <c r="J620" s="695"/>
      <c r="S620" s="695"/>
      <c r="T620" s="695"/>
      <c r="U620" s="695"/>
      <c r="V620" s="695"/>
      <c r="W620" s="695"/>
      <c r="X620" s="695"/>
      <c r="Y620" s="695"/>
      <c r="Z620" s="695"/>
      <c r="AA620" s="695"/>
      <c r="AB620" s="695"/>
      <c r="AC620" s="695"/>
      <c r="AD620" s="695"/>
      <c r="AE620" s="695"/>
      <c r="AF620" s="695"/>
      <c r="AG620" s="695"/>
      <c r="AH620" s="695"/>
      <c r="AI620" s="695"/>
      <c r="AJ620" s="695"/>
      <c r="AK620" s="695"/>
      <c r="AL620" s="695"/>
      <c r="AM620" s="695"/>
      <c r="AN620" s="695"/>
      <c r="AO620" s="695"/>
      <c r="AP620" s="695"/>
      <c r="AQ620" s="695"/>
      <c r="AR620" s="695"/>
      <c r="AS620" s="695"/>
      <c r="AT620" s="695"/>
      <c r="AU620" s="695"/>
      <c r="AV620" s="695"/>
      <c r="AW620" s="695"/>
      <c r="AX620" s="695"/>
      <c r="AY620" s="695"/>
      <c r="AZ620" s="695"/>
      <c r="BA620" s="695"/>
      <c r="BB620" s="695"/>
      <c r="BC620" s="695"/>
      <c r="BD620" s="695"/>
      <c r="BE620" s="695"/>
      <c r="BF620" s="695"/>
      <c r="BG620" s="695"/>
      <c r="BH620" s="695"/>
      <c r="BI620" s="695"/>
      <c r="BJ620" s="695"/>
      <c r="BK620" s="695"/>
      <c r="BL620" s="695"/>
      <c r="BM620" s="695"/>
      <c r="BN620" s="695"/>
      <c r="BO620" s="695"/>
      <c r="BP620" s="695"/>
      <c r="BQ620" s="695"/>
      <c r="BR620" s="695"/>
      <c r="BS620" s="695"/>
      <c r="BT620" s="695"/>
      <c r="BU620" s="695"/>
      <c r="BV620" s="695"/>
      <c r="BW620" s="695"/>
      <c r="BX620" s="695"/>
      <c r="BY620" s="695"/>
      <c r="BZ620" s="695"/>
      <c r="CA620" s="695"/>
      <c r="CB620" s="695"/>
      <c r="CC620" s="695"/>
      <c r="CD620" s="695"/>
      <c r="CE620" s="695"/>
      <c r="CF620" s="695"/>
      <c r="CG620" s="695"/>
      <c r="CH620" s="695"/>
      <c r="CI620" s="695"/>
      <c r="CJ620" s="695"/>
      <c r="CK620" s="695"/>
      <c r="CL620" s="695"/>
      <c r="CM620" s="695"/>
      <c r="CN620" s="695"/>
      <c r="CO620" s="695"/>
      <c r="CP620" s="695"/>
      <c r="CQ620" s="695"/>
      <c r="CR620" s="695"/>
      <c r="CS620" s="695"/>
      <c r="CT620" s="695"/>
      <c r="CU620" s="695"/>
      <c r="CV620" s="695"/>
      <c r="CW620" s="695"/>
      <c r="CX620" s="695"/>
      <c r="CY620" s="695"/>
      <c r="CZ620" s="695"/>
      <c r="DA620" s="695"/>
      <c r="DB620" s="695"/>
      <c r="DC620" s="695"/>
      <c r="DD620" s="695"/>
      <c r="DE620" s="695"/>
      <c r="DF620" s="695"/>
      <c r="DG620" s="695"/>
      <c r="DH620" s="695"/>
      <c r="DI620" s="695"/>
      <c r="DJ620" s="695"/>
      <c r="DK620" s="695"/>
      <c r="DL620" s="695"/>
      <c r="DM620" s="695"/>
      <c r="DN620" s="695"/>
      <c r="DO620" s="695"/>
      <c r="DP620" s="695"/>
      <c r="DQ620" s="695"/>
      <c r="DR620" s="695"/>
      <c r="DS620" s="695"/>
      <c r="DT620" s="695"/>
      <c r="DU620" s="695"/>
      <c r="DV620" s="695"/>
      <c r="DW620" s="695"/>
      <c r="DX620" s="695"/>
      <c r="DY620" s="695"/>
      <c r="DZ620" s="695"/>
      <c r="EA620" s="695"/>
      <c r="EB620" s="695"/>
      <c r="EC620" s="695"/>
      <c r="ED620" s="695"/>
      <c r="EE620" s="695"/>
      <c r="EF620" s="695"/>
      <c r="EG620" s="695"/>
      <c r="EH620" s="695"/>
      <c r="EI620" s="695"/>
      <c r="EJ620" s="695"/>
      <c r="EK620" s="695"/>
      <c r="EL620" s="695"/>
      <c r="EM620" s="695"/>
      <c r="EN620" s="695"/>
      <c r="EO620" s="695"/>
      <c r="EP620" s="695"/>
      <c r="EQ620" s="695"/>
      <c r="ER620" s="695"/>
      <c r="ES620" s="695"/>
      <c r="ET620" s="695"/>
      <c r="EU620" s="695"/>
      <c r="EV620" s="695"/>
      <c r="EW620" s="695"/>
      <c r="EX620" s="695"/>
      <c r="EY620" s="695"/>
      <c r="EZ620" s="695"/>
      <c r="FA620" s="695"/>
      <c r="FB620" s="695"/>
      <c r="FC620" s="695"/>
      <c r="FD620" s="695"/>
      <c r="FE620" s="695"/>
      <c r="FF620" s="695"/>
      <c r="FG620" s="695"/>
      <c r="FH620" s="695"/>
      <c r="FI620" s="695"/>
      <c r="FJ620" s="695"/>
      <c r="FK620" s="695"/>
      <c r="FL620" s="695"/>
      <c r="FM620" s="695"/>
      <c r="FN620" s="695"/>
      <c r="FO620" s="695"/>
      <c r="FP620" s="695"/>
      <c r="FQ620" s="695"/>
      <c r="FR620" s="695"/>
      <c r="FS620" s="695"/>
      <c r="FT620" s="695"/>
      <c r="FU620" s="695"/>
      <c r="FV620" s="695"/>
      <c r="FW620" s="695"/>
      <c r="FX620" s="695"/>
      <c r="FY620" s="695"/>
      <c r="FZ620" s="695"/>
      <c r="GA620" s="695"/>
      <c r="GB620" s="695"/>
      <c r="GC620" s="695"/>
      <c r="GD620" s="695"/>
      <c r="GE620" s="695"/>
      <c r="GF620" s="695"/>
      <c r="GG620" s="695"/>
      <c r="GH620" s="695"/>
      <c r="GI620" s="695"/>
      <c r="GJ620" s="695"/>
      <c r="GK620" s="695"/>
      <c r="GL620" s="695"/>
      <c r="GM620" s="695"/>
      <c r="GN620" s="695"/>
    </row>
    <row r="621" spans="1:196" s="35" customFormat="1" ht="14.4">
      <c r="A621" s="695"/>
      <c r="B621" s="695"/>
      <c r="C621" s="693"/>
      <c r="D621" s="693"/>
      <c r="E621" s="693"/>
      <c r="F621" s="699"/>
      <c r="G621" s="695"/>
      <c r="H621" s="695"/>
      <c r="I621" s="695"/>
      <c r="J621" s="695"/>
      <c r="S621" s="695"/>
      <c r="T621" s="695"/>
      <c r="U621" s="695"/>
      <c r="V621" s="695"/>
      <c r="W621" s="695"/>
      <c r="X621" s="695"/>
      <c r="Y621" s="695"/>
      <c r="Z621" s="695"/>
      <c r="AA621" s="695"/>
      <c r="AB621" s="695"/>
      <c r="AC621" s="695"/>
      <c r="AD621" s="695"/>
      <c r="AE621" s="695"/>
      <c r="AF621" s="695"/>
      <c r="AG621" s="695"/>
      <c r="AH621" s="695"/>
      <c r="AI621" s="695"/>
      <c r="AJ621" s="695"/>
      <c r="AK621" s="695"/>
      <c r="AL621" s="695"/>
      <c r="AM621" s="695"/>
      <c r="AN621" s="695"/>
      <c r="AO621" s="695"/>
      <c r="AP621" s="695"/>
      <c r="AQ621" s="695"/>
      <c r="AR621" s="695"/>
      <c r="AS621" s="695"/>
      <c r="AT621" s="695"/>
      <c r="AU621" s="695"/>
      <c r="AV621" s="695"/>
      <c r="AW621" s="695"/>
      <c r="AX621" s="695"/>
      <c r="AY621" s="695"/>
      <c r="AZ621" s="695"/>
      <c r="BA621" s="695"/>
      <c r="BB621" s="695"/>
      <c r="BC621" s="695"/>
      <c r="BD621" s="695"/>
      <c r="BE621" s="695"/>
      <c r="BF621" s="695"/>
      <c r="BG621" s="695"/>
      <c r="BH621" s="695"/>
      <c r="BI621" s="695"/>
      <c r="BJ621" s="695"/>
      <c r="BK621" s="695"/>
      <c r="BL621" s="695"/>
      <c r="BM621" s="695"/>
      <c r="BN621" s="695"/>
      <c r="BO621" s="695"/>
      <c r="BP621" s="695"/>
      <c r="BQ621" s="695"/>
      <c r="BR621" s="695"/>
      <c r="BS621" s="695"/>
      <c r="BT621" s="695"/>
      <c r="BU621" s="695"/>
      <c r="BV621" s="695"/>
      <c r="BW621" s="695"/>
      <c r="BX621" s="695"/>
      <c r="BY621" s="695"/>
      <c r="BZ621" s="695"/>
      <c r="CA621" s="695"/>
      <c r="CB621" s="695"/>
      <c r="CC621" s="695"/>
      <c r="CD621" s="695"/>
      <c r="CE621" s="695"/>
      <c r="CF621" s="695"/>
      <c r="CG621" s="695"/>
      <c r="CH621" s="695"/>
      <c r="CI621" s="695"/>
      <c r="CJ621" s="695"/>
      <c r="CK621" s="695"/>
      <c r="CL621" s="695"/>
      <c r="CM621" s="695"/>
      <c r="CN621" s="695"/>
      <c r="CO621" s="695"/>
      <c r="CP621" s="695"/>
      <c r="CQ621" s="695"/>
      <c r="CR621" s="695"/>
      <c r="CS621" s="695"/>
      <c r="CT621" s="695"/>
      <c r="CU621" s="695"/>
      <c r="CV621" s="695"/>
      <c r="CW621" s="695"/>
      <c r="CX621" s="695"/>
      <c r="CY621" s="695"/>
      <c r="CZ621" s="695"/>
      <c r="DA621" s="695"/>
      <c r="DB621" s="695"/>
      <c r="DC621" s="695"/>
      <c r="DD621" s="695"/>
      <c r="DE621" s="695"/>
      <c r="DF621" s="695"/>
      <c r="DG621" s="695"/>
      <c r="DH621" s="695"/>
      <c r="DI621" s="695"/>
      <c r="DJ621" s="695"/>
      <c r="DK621" s="695"/>
      <c r="DL621" s="695"/>
      <c r="DM621" s="695"/>
      <c r="DN621" s="695"/>
      <c r="DO621" s="695"/>
      <c r="DP621" s="695"/>
      <c r="DQ621" s="695"/>
      <c r="DR621" s="695"/>
      <c r="DS621" s="695"/>
      <c r="DT621" s="695"/>
      <c r="DU621" s="695"/>
      <c r="DV621" s="695"/>
      <c r="DW621" s="695"/>
      <c r="DX621" s="695"/>
      <c r="DY621" s="695"/>
      <c r="DZ621" s="695"/>
      <c r="EA621" s="695"/>
      <c r="EB621" s="695"/>
      <c r="EC621" s="695"/>
      <c r="ED621" s="695"/>
      <c r="EE621" s="695"/>
      <c r="EF621" s="695"/>
      <c r="EG621" s="695"/>
      <c r="EH621" s="695"/>
      <c r="EI621" s="695"/>
      <c r="EJ621" s="695"/>
      <c r="EK621" s="695"/>
      <c r="EL621" s="695"/>
      <c r="EM621" s="695"/>
      <c r="EN621" s="695"/>
      <c r="EO621" s="695"/>
      <c r="EP621" s="695"/>
      <c r="EQ621" s="695"/>
      <c r="ER621" s="695"/>
      <c r="ES621" s="695"/>
      <c r="ET621" s="695"/>
      <c r="EU621" s="695"/>
      <c r="EV621" s="695"/>
      <c r="EW621" s="695"/>
      <c r="EX621" s="695"/>
      <c r="EY621" s="695"/>
      <c r="EZ621" s="695"/>
      <c r="FA621" s="695"/>
      <c r="FB621" s="695"/>
      <c r="FC621" s="695"/>
      <c r="FD621" s="695"/>
      <c r="FE621" s="695"/>
      <c r="FF621" s="695"/>
      <c r="FG621" s="695"/>
      <c r="FH621" s="695"/>
      <c r="FI621" s="695"/>
      <c r="FJ621" s="695"/>
      <c r="FK621" s="695"/>
      <c r="FL621" s="695"/>
      <c r="FM621" s="695"/>
      <c r="FN621" s="695"/>
      <c r="FO621" s="695"/>
      <c r="FP621" s="695"/>
      <c r="FQ621" s="695"/>
      <c r="FR621" s="695"/>
      <c r="FS621" s="695"/>
      <c r="FT621" s="695"/>
      <c r="FU621" s="695"/>
      <c r="FV621" s="695"/>
      <c r="FW621" s="695"/>
      <c r="FX621" s="695"/>
      <c r="FY621" s="695"/>
      <c r="FZ621" s="695"/>
      <c r="GA621" s="695"/>
      <c r="GB621" s="695"/>
      <c r="GC621" s="695"/>
      <c r="GD621" s="695"/>
      <c r="GE621" s="695"/>
      <c r="GF621" s="695"/>
      <c r="GG621" s="695"/>
      <c r="GH621" s="695"/>
      <c r="GI621" s="695"/>
      <c r="GJ621" s="695"/>
      <c r="GK621" s="695"/>
      <c r="GL621" s="695"/>
      <c r="GM621" s="695"/>
      <c r="GN621" s="695"/>
    </row>
    <row r="622" spans="1:196" s="35" customFormat="1" ht="14.4">
      <c r="A622" s="695"/>
      <c r="B622" s="695"/>
      <c r="C622" s="693"/>
      <c r="D622" s="693"/>
      <c r="E622" s="693"/>
      <c r="F622" s="699"/>
      <c r="G622" s="695"/>
      <c r="H622" s="695"/>
      <c r="I622" s="695"/>
      <c r="J622" s="695"/>
      <c r="S622" s="695"/>
      <c r="T622" s="695"/>
      <c r="U622" s="695"/>
      <c r="V622" s="695"/>
      <c r="W622" s="695"/>
      <c r="X622" s="695"/>
      <c r="Y622" s="695"/>
      <c r="Z622" s="695"/>
      <c r="AA622" s="695"/>
      <c r="AB622" s="695"/>
      <c r="AC622" s="695"/>
      <c r="AD622" s="695"/>
      <c r="AE622" s="695"/>
      <c r="AF622" s="695"/>
      <c r="AG622" s="695"/>
      <c r="AH622" s="695"/>
      <c r="AI622" s="695"/>
      <c r="AJ622" s="695"/>
      <c r="AK622" s="695"/>
      <c r="AL622" s="695"/>
      <c r="AM622" s="695"/>
      <c r="AN622" s="695"/>
      <c r="AO622" s="695"/>
      <c r="AP622" s="695"/>
      <c r="AQ622" s="695"/>
      <c r="AR622" s="695"/>
      <c r="AS622" s="695"/>
      <c r="AT622" s="695"/>
      <c r="AU622" s="695"/>
      <c r="AV622" s="695"/>
      <c r="AW622" s="695"/>
      <c r="AX622" s="695"/>
      <c r="AY622" s="695"/>
      <c r="AZ622" s="695"/>
      <c r="BA622" s="695"/>
      <c r="BB622" s="695"/>
      <c r="BC622" s="695"/>
      <c r="BD622" s="695"/>
      <c r="BE622" s="695"/>
      <c r="BF622" s="695"/>
      <c r="BG622" s="695"/>
      <c r="BH622" s="695"/>
      <c r="BI622" s="695"/>
      <c r="BJ622" s="695"/>
      <c r="BK622" s="695"/>
      <c r="BL622" s="695"/>
      <c r="BM622" s="695"/>
      <c r="BN622" s="695"/>
      <c r="BO622" s="695"/>
      <c r="BP622" s="695"/>
      <c r="BQ622" s="695"/>
      <c r="BR622" s="695"/>
      <c r="BS622" s="695"/>
      <c r="BT622" s="695"/>
      <c r="BU622" s="695"/>
      <c r="BV622" s="695"/>
      <c r="BW622" s="695"/>
      <c r="BX622" s="695"/>
      <c r="BY622" s="695"/>
      <c r="BZ622" s="695"/>
      <c r="CA622" s="695"/>
      <c r="CB622" s="695"/>
      <c r="CC622" s="695"/>
      <c r="CD622" s="695"/>
      <c r="CE622" s="695"/>
      <c r="CF622" s="695"/>
      <c r="CG622" s="695"/>
      <c r="CH622" s="695"/>
      <c r="CI622" s="695"/>
      <c r="CJ622" s="695"/>
      <c r="CK622" s="695"/>
      <c r="CL622" s="695"/>
      <c r="CM622" s="695"/>
      <c r="CN622" s="695"/>
      <c r="CO622" s="695"/>
      <c r="CP622" s="695"/>
      <c r="CQ622" s="695"/>
      <c r="CR622" s="695"/>
      <c r="CS622" s="695"/>
      <c r="CT622" s="695"/>
      <c r="CU622" s="695"/>
      <c r="CV622" s="695"/>
      <c r="CW622" s="695"/>
      <c r="CX622" s="695"/>
      <c r="CY622" s="695"/>
      <c r="CZ622" s="695"/>
      <c r="DA622" s="695"/>
      <c r="DB622" s="695"/>
      <c r="DC622" s="695"/>
      <c r="DD622" s="695"/>
      <c r="DE622" s="695"/>
      <c r="DF622" s="695"/>
      <c r="DG622" s="695"/>
      <c r="DH622" s="695"/>
      <c r="DI622" s="695"/>
      <c r="DJ622" s="695"/>
      <c r="DK622" s="695"/>
      <c r="DL622" s="695"/>
      <c r="DM622" s="695"/>
      <c r="DN622" s="695"/>
      <c r="DO622" s="695"/>
      <c r="DP622" s="695"/>
      <c r="DQ622" s="695"/>
      <c r="DR622" s="695"/>
      <c r="DS622" s="695"/>
      <c r="DT622" s="695"/>
      <c r="DU622" s="695"/>
      <c r="DV622" s="695"/>
      <c r="DW622" s="695"/>
      <c r="DX622" s="695"/>
      <c r="DY622" s="695"/>
      <c r="DZ622" s="695"/>
      <c r="EA622" s="695"/>
      <c r="EB622" s="695"/>
      <c r="EC622" s="695"/>
      <c r="ED622" s="695"/>
      <c r="EE622" s="695"/>
      <c r="EF622" s="695"/>
      <c r="EG622" s="695"/>
      <c r="EH622" s="695"/>
      <c r="EI622" s="695"/>
      <c r="EJ622" s="695"/>
      <c r="EK622" s="695"/>
      <c r="EL622" s="695"/>
      <c r="EM622" s="695"/>
      <c r="EN622" s="695"/>
      <c r="EO622" s="695"/>
      <c r="EP622" s="695"/>
      <c r="EQ622" s="695"/>
      <c r="ER622" s="695"/>
      <c r="ES622" s="695"/>
      <c r="ET622" s="695"/>
      <c r="EU622" s="695"/>
      <c r="EV622" s="695"/>
      <c r="EW622" s="695"/>
      <c r="EX622" s="695"/>
      <c r="EY622" s="695"/>
      <c r="EZ622" s="695"/>
      <c r="FA622" s="695"/>
      <c r="FB622" s="695"/>
      <c r="FC622" s="695"/>
      <c r="FD622" s="695"/>
      <c r="FE622" s="695"/>
      <c r="FF622" s="695"/>
      <c r="FG622" s="695"/>
      <c r="FH622" s="695"/>
      <c r="FI622" s="695"/>
      <c r="FJ622" s="695"/>
      <c r="FK622" s="695"/>
      <c r="FL622" s="695"/>
      <c r="FM622" s="695"/>
      <c r="FN622" s="695"/>
      <c r="FO622" s="695"/>
      <c r="FP622" s="695"/>
      <c r="FQ622" s="695"/>
      <c r="FR622" s="695"/>
      <c r="FS622" s="695"/>
      <c r="FT622" s="695"/>
      <c r="FU622" s="695"/>
      <c r="FV622" s="695"/>
      <c r="FW622" s="695"/>
      <c r="FX622" s="695"/>
      <c r="FY622" s="695"/>
      <c r="FZ622" s="695"/>
      <c r="GA622" s="695"/>
      <c r="GB622" s="695"/>
      <c r="GC622" s="695"/>
      <c r="GD622" s="695"/>
      <c r="GE622" s="695"/>
      <c r="GF622" s="695"/>
      <c r="GG622" s="695"/>
      <c r="GH622" s="695"/>
      <c r="GI622" s="695"/>
      <c r="GJ622" s="695"/>
      <c r="GK622" s="695"/>
      <c r="GL622" s="695"/>
      <c r="GM622" s="695"/>
      <c r="GN622" s="695"/>
    </row>
    <row r="623" spans="1:196" s="35" customFormat="1" ht="14.4">
      <c r="A623" s="695"/>
      <c r="B623" s="695"/>
      <c r="C623" s="693"/>
      <c r="D623" s="693"/>
      <c r="E623" s="693"/>
      <c r="F623" s="699"/>
      <c r="G623" s="695"/>
      <c r="H623" s="695"/>
      <c r="I623" s="695"/>
      <c r="J623" s="695"/>
      <c r="S623" s="695"/>
      <c r="T623" s="695"/>
      <c r="U623" s="695"/>
      <c r="V623" s="695"/>
      <c r="W623" s="695"/>
      <c r="X623" s="695"/>
      <c r="Y623" s="695"/>
      <c r="Z623" s="695"/>
      <c r="AA623" s="695"/>
      <c r="AB623" s="695"/>
      <c r="AC623" s="695"/>
      <c r="AD623" s="695"/>
      <c r="AE623" s="695"/>
      <c r="AF623" s="695"/>
      <c r="AG623" s="695"/>
      <c r="AH623" s="695"/>
      <c r="AI623" s="695"/>
      <c r="AJ623" s="695"/>
      <c r="AK623" s="695"/>
      <c r="AL623" s="695"/>
      <c r="AM623" s="695"/>
      <c r="AN623" s="695"/>
      <c r="AO623" s="695"/>
      <c r="AP623" s="695"/>
      <c r="AQ623" s="695"/>
      <c r="AR623" s="695"/>
      <c r="AS623" s="695"/>
      <c r="AT623" s="695"/>
      <c r="AU623" s="695"/>
      <c r="AV623" s="695"/>
      <c r="AW623" s="695"/>
      <c r="AX623" s="695"/>
      <c r="AY623" s="695"/>
      <c r="AZ623" s="695"/>
      <c r="BA623" s="695"/>
      <c r="BB623" s="695"/>
      <c r="BC623" s="695"/>
      <c r="BD623" s="695"/>
      <c r="BE623" s="695"/>
      <c r="BF623" s="695"/>
      <c r="BG623" s="695"/>
      <c r="BH623" s="695"/>
      <c r="BI623" s="695"/>
      <c r="BJ623" s="695"/>
      <c r="BK623" s="695"/>
      <c r="BL623" s="695"/>
      <c r="BM623" s="695"/>
      <c r="BN623" s="695"/>
      <c r="BO623" s="695"/>
      <c r="BP623" s="695"/>
      <c r="BQ623" s="695"/>
      <c r="BR623" s="695"/>
      <c r="BS623" s="695"/>
      <c r="BT623" s="695"/>
      <c r="BU623" s="695"/>
      <c r="BV623" s="695"/>
      <c r="BW623" s="695"/>
      <c r="BX623" s="695"/>
      <c r="BY623" s="695"/>
      <c r="BZ623" s="695"/>
      <c r="CA623" s="695"/>
      <c r="CB623" s="695"/>
      <c r="CC623" s="695"/>
      <c r="CD623" s="695"/>
      <c r="CE623" s="695"/>
      <c r="CF623" s="695"/>
      <c r="CG623" s="695"/>
      <c r="CH623" s="695"/>
      <c r="CI623" s="695"/>
      <c r="CJ623" s="695"/>
      <c r="CK623" s="695"/>
      <c r="CL623" s="695"/>
      <c r="CM623" s="695"/>
      <c r="CN623" s="695"/>
      <c r="CO623" s="695"/>
      <c r="CP623" s="695"/>
      <c r="CQ623" s="695"/>
      <c r="CR623" s="695"/>
      <c r="CS623" s="695"/>
      <c r="CT623" s="695"/>
      <c r="CU623" s="695"/>
      <c r="CV623" s="695"/>
      <c r="CW623" s="695"/>
      <c r="CX623" s="695"/>
      <c r="CY623" s="695"/>
      <c r="CZ623" s="695"/>
      <c r="DA623" s="695"/>
      <c r="DB623" s="695"/>
      <c r="DC623" s="695"/>
      <c r="DD623" s="695"/>
      <c r="DE623" s="695"/>
      <c r="DF623" s="695"/>
      <c r="DG623" s="695"/>
      <c r="DH623" s="695"/>
      <c r="DI623" s="695"/>
      <c r="DJ623" s="695"/>
      <c r="DK623" s="695"/>
      <c r="DL623" s="695"/>
      <c r="DM623" s="695"/>
      <c r="DN623" s="695"/>
      <c r="DO623" s="695"/>
      <c r="DP623" s="695"/>
      <c r="DQ623" s="695"/>
      <c r="DR623" s="695"/>
      <c r="DS623" s="695"/>
      <c r="DT623" s="695"/>
      <c r="DU623" s="695"/>
      <c r="DV623" s="695"/>
      <c r="DW623" s="695"/>
      <c r="DX623" s="695"/>
      <c r="DY623" s="695"/>
      <c r="DZ623" s="695"/>
      <c r="EA623" s="695"/>
      <c r="EB623" s="695"/>
      <c r="EC623" s="695"/>
      <c r="ED623" s="695"/>
      <c r="EE623" s="695"/>
      <c r="EF623" s="695"/>
      <c r="EG623" s="695"/>
      <c r="EH623" s="695"/>
      <c r="EI623" s="695"/>
      <c r="EJ623" s="695"/>
      <c r="EK623" s="695"/>
      <c r="EL623" s="695"/>
      <c r="EM623" s="695"/>
      <c r="EN623" s="695"/>
      <c r="EO623" s="695"/>
      <c r="EP623" s="695"/>
      <c r="EQ623" s="695"/>
      <c r="ER623" s="695"/>
      <c r="ES623" s="695"/>
      <c r="ET623" s="695"/>
      <c r="EU623" s="695"/>
      <c r="EV623" s="695"/>
      <c r="EW623" s="695"/>
      <c r="EX623" s="695"/>
      <c r="EY623" s="695"/>
      <c r="EZ623" s="695"/>
      <c r="FA623" s="695"/>
      <c r="FB623" s="695"/>
      <c r="FC623" s="695"/>
      <c r="FD623" s="695"/>
      <c r="FE623" s="695"/>
      <c r="FF623" s="695"/>
      <c r="FG623" s="695"/>
      <c r="FH623" s="695"/>
      <c r="FI623" s="695"/>
      <c r="FJ623" s="695"/>
      <c r="FK623" s="695"/>
      <c r="FL623" s="695"/>
      <c r="FM623" s="695"/>
      <c r="FN623" s="695"/>
      <c r="FO623" s="695"/>
      <c r="FP623" s="695"/>
      <c r="FQ623" s="695"/>
      <c r="FR623" s="695"/>
      <c r="FS623" s="695"/>
      <c r="FT623" s="695"/>
      <c r="FU623" s="695"/>
      <c r="FV623" s="695"/>
      <c r="FW623" s="695"/>
      <c r="FX623" s="695"/>
      <c r="FY623" s="695"/>
      <c r="FZ623" s="695"/>
      <c r="GA623" s="695"/>
      <c r="GB623" s="695"/>
      <c r="GC623" s="695"/>
      <c r="GD623" s="695"/>
      <c r="GE623" s="695"/>
      <c r="GF623" s="695"/>
      <c r="GG623" s="695"/>
      <c r="GH623" s="695"/>
      <c r="GI623" s="695"/>
      <c r="GJ623" s="695"/>
      <c r="GK623" s="695"/>
      <c r="GL623" s="695"/>
      <c r="GM623" s="695"/>
      <c r="GN623" s="695"/>
    </row>
    <row r="624" spans="1:196" s="35" customFormat="1" ht="14.4">
      <c r="A624" s="695"/>
      <c r="B624" s="695"/>
      <c r="C624" s="693"/>
      <c r="D624" s="693"/>
      <c r="E624" s="693"/>
      <c r="F624" s="699"/>
      <c r="G624" s="695"/>
      <c r="H624" s="695"/>
      <c r="I624" s="695"/>
      <c r="J624" s="695"/>
      <c r="S624" s="695"/>
      <c r="T624" s="695"/>
      <c r="U624" s="695"/>
      <c r="V624" s="695"/>
      <c r="W624" s="695"/>
      <c r="X624" s="695"/>
      <c r="Y624" s="695"/>
      <c r="Z624" s="695"/>
      <c r="AA624" s="695"/>
      <c r="AB624" s="695"/>
      <c r="AC624" s="695"/>
      <c r="AD624" s="695"/>
      <c r="AE624" s="695"/>
      <c r="AF624" s="695"/>
      <c r="AG624" s="695"/>
      <c r="AH624" s="695"/>
      <c r="AI624" s="695"/>
      <c r="AJ624" s="695"/>
      <c r="AK624" s="695"/>
      <c r="AL624" s="695"/>
      <c r="AM624" s="695"/>
      <c r="AN624" s="695"/>
      <c r="AO624" s="695"/>
      <c r="AP624" s="695"/>
      <c r="AQ624" s="695"/>
      <c r="AR624" s="695"/>
      <c r="AS624" s="695"/>
      <c r="AT624" s="695"/>
      <c r="AU624" s="695"/>
      <c r="AV624" s="695"/>
      <c r="AW624" s="695"/>
      <c r="AX624" s="695"/>
      <c r="AY624" s="695"/>
      <c r="AZ624" s="695"/>
      <c r="BA624" s="695"/>
      <c r="BB624" s="695"/>
      <c r="BC624" s="695"/>
      <c r="BD624" s="695"/>
      <c r="BE624" s="695"/>
      <c r="BF624" s="695"/>
      <c r="BG624" s="695"/>
      <c r="BH624" s="695"/>
      <c r="BI624" s="695"/>
      <c r="BJ624" s="695"/>
      <c r="BK624" s="695"/>
      <c r="BL624" s="695"/>
      <c r="BM624" s="695"/>
      <c r="BN624" s="695"/>
      <c r="BO624" s="695"/>
      <c r="BP624" s="695"/>
      <c r="BQ624" s="695"/>
      <c r="BR624" s="695"/>
      <c r="BS624" s="695"/>
      <c r="BT624" s="695"/>
      <c r="BU624" s="695"/>
      <c r="BV624" s="695"/>
      <c r="BW624" s="695"/>
      <c r="BX624" s="695"/>
      <c r="BY624" s="695"/>
      <c r="BZ624" s="695"/>
      <c r="CA624" s="695"/>
      <c r="CB624" s="695"/>
      <c r="CC624" s="695"/>
      <c r="CD624" s="695"/>
      <c r="CE624" s="695"/>
      <c r="CF624" s="695"/>
      <c r="CG624" s="695"/>
      <c r="CH624" s="695"/>
      <c r="CI624" s="695"/>
      <c r="CJ624" s="695"/>
      <c r="CK624" s="695"/>
      <c r="CL624" s="695"/>
      <c r="CM624" s="695"/>
      <c r="CN624" s="695"/>
      <c r="CO624" s="695"/>
      <c r="CP624" s="695"/>
      <c r="CQ624" s="695"/>
      <c r="CR624" s="695"/>
      <c r="CS624" s="695"/>
      <c r="CT624" s="695"/>
      <c r="CU624" s="695"/>
      <c r="CV624" s="695"/>
      <c r="CW624" s="695"/>
      <c r="CX624" s="695"/>
      <c r="CY624" s="695"/>
      <c r="CZ624" s="695"/>
      <c r="DA624" s="695"/>
      <c r="DB624" s="695"/>
      <c r="DC624" s="695"/>
      <c r="DD624" s="695"/>
      <c r="DE624" s="695"/>
      <c r="DF624" s="695"/>
      <c r="DG624" s="695"/>
      <c r="DH624" s="695"/>
      <c r="DI624" s="695"/>
      <c r="DJ624" s="695"/>
      <c r="DK624" s="695"/>
      <c r="DL624" s="695"/>
      <c r="DM624" s="695"/>
      <c r="DN624" s="695"/>
      <c r="DO624" s="695"/>
      <c r="DP624" s="695"/>
      <c r="DQ624" s="695"/>
      <c r="DR624" s="695"/>
      <c r="DS624" s="695"/>
      <c r="DT624" s="695"/>
      <c r="DU624" s="695"/>
      <c r="DV624" s="695"/>
      <c r="DW624" s="695"/>
      <c r="DX624" s="695"/>
      <c r="DY624" s="695"/>
      <c r="DZ624" s="695"/>
      <c r="EA624" s="695"/>
      <c r="EB624" s="695"/>
      <c r="EC624" s="695"/>
      <c r="ED624" s="695"/>
      <c r="EE624" s="695"/>
      <c r="EF624" s="695"/>
      <c r="EG624" s="695"/>
      <c r="EH624" s="695"/>
      <c r="EI624" s="695"/>
      <c r="EJ624" s="695"/>
      <c r="EK624" s="695"/>
      <c r="EL624" s="695"/>
      <c r="EM624" s="695"/>
      <c r="EN624" s="695"/>
      <c r="EO624" s="695"/>
      <c r="EP624" s="695"/>
      <c r="EQ624" s="695"/>
      <c r="ER624" s="695"/>
      <c r="ES624" s="695"/>
      <c r="ET624" s="695"/>
      <c r="EU624" s="695"/>
      <c r="EV624" s="695"/>
      <c r="EW624" s="695"/>
      <c r="EX624" s="695"/>
      <c r="EY624" s="695"/>
      <c r="EZ624" s="695"/>
      <c r="FA624" s="695"/>
      <c r="FB624" s="695"/>
      <c r="FC624" s="695"/>
      <c r="FD624" s="695"/>
      <c r="FE624" s="695"/>
      <c r="FF624" s="695"/>
      <c r="FG624" s="695"/>
      <c r="FH624" s="695"/>
      <c r="FI624" s="695"/>
      <c r="FJ624" s="695"/>
      <c r="FK624" s="695"/>
      <c r="FL624" s="695"/>
      <c r="FM624" s="695"/>
      <c r="FN624" s="695"/>
      <c r="FO624" s="695"/>
      <c r="FP624" s="695"/>
      <c r="FQ624" s="695"/>
      <c r="FR624" s="695"/>
      <c r="FS624" s="695"/>
      <c r="FT624" s="695"/>
      <c r="FU624" s="695"/>
      <c r="FV624" s="695"/>
      <c r="FW624" s="695"/>
      <c r="FX624" s="695"/>
      <c r="FY624" s="695"/>
      <c r="FZ624" s="695"/>
      <c r="GA624" s="695"/>
      <c r="GB624" s="695"/>
      <c r="GC624" s="695"/>
      <c r="GD624" s="695"/>
      <c r="GE624" s="695"/>
      <c r="GF624" s="695"/>
      <c r="GG624" s="695"/>
      <c r="GH624" s="695"/>
      <c r="GI624" s="695"/>
      <c r="GJ624" s="695"/>
      <c r="GK624" s="695"/>
      <c r="GL624" s="695"/>
      <c r="GM624" s="695"/>
      <c r="GN624" s="695"/>
    </row>
    <row r="625" spans="1:196" s="35" customFormat="1" ht="14.4">
      <c r="A625" s="695"/>
      <c r="B625" s="695"/>
      <c r="C625" s="693"/>
      <c r="D625" s="693"/>
      <c r="E625" s="693"/>
      <c r="F625" s="699"/>
      <c r="G625" s="695"/>
      <c r="H625" s="695"/>
      <c r="I625" s="695"/>
      <c r="J625" s="695"/>
      <c r="S625" s="695"/>
      <c r="T625" s="695"/>
      <c r="U625" s="695"/>
      <c r="V625" s="695"/>
      <c r="W625" s="695"/>
      <c r="X625" s="695"/>
      <c r="Y625" s="695"/>
      <c r="Z625" s="695"/>
      <c r="AA625" s="695"/>
      <c r="AB625" s="695"/>
      <c r="AC625" s="695"/>
      <c r="AD625" s="695"/>
      <c r="AE625" s="695"/>
      <c r="AF625" s="695"/>
      <c r="AG625" s="695"/>
      <c r="AH625" s="695"/>
      <c r="AI625" s="695"/>
      <c r="AJ625" s="695"/>
      <c r="AK625" s="695"/>
      <c r="AL625" s="695"/>
      <c r="AM625" s="695"/>
      <c r="AN625" s="695"/>
      <c r="AO625" s="695"/>
      <c r="AP625" s="695"/>
      <c r="AQ625" s="695"/>
      <c r="AR625" s="695"/>
      <c r="AS625" s="695"/>
      <c r="AT625" s="695"/>
      <c r="AU625" s="695"/>
      <c r="AV625" s="695"/>
      <c r="AW625" s="695"/>
      <c r="AX625" s="695"/>
      <c r="AY625" s="695"/>
      <c r="AZ625" s="695"/>
      <c r="BA625" s="695"/>
      <c r="BB625" s="695"/>
      <c r="BC625" s="695"/>
      <c r="BD625" s="695"/>
      <c r="BE625" s="695"/>
      <c r="BF625" s="695"/>
      <c r="BG625" s="695"/>
      <c r="BH625" s="695"/>
      <c r="BI625" s="695"/>
      <c r="BJ625" s="695"/>
      <c r="BK625" s="695"/>
      <c r="BL625" s="695"/>
      <c r="BM625" s="695"/>
      <c r="BN625" s="695"/>
      <c r="BO625" s="695"/>
      <c r="BP625" s="695"/>
      <c r="BQ625" s="695"/>
      <c r="BR625" s="695"/>
      <c r="BS625" s="695"/>
      <c r="BT625" s="695"/>
      <c r="BU625" s="695"/>
      <c r="BV625" s="695"/>
      <c r="BW625" s="695"/>
      <c r="BX625" s="695"/>
      <c r="BY625" s="695"/>
      <c r="BZ625" s="695"/>
      <c r="CA625" s="695"/>
      <c r="CB625" s="695"/>
      <c r="CC625" s="695"/>
      <c r="CD625" s="695"/>
      <c r="CE625" s="695"/>
      <c r="CF625" s="695"/>
      <c r="CG625" s="695"/>
      <c r="CH625" s="695"/>
      <c r="CI625" s="695"/>
      <c r="CJ625" s="695"/>
      <c r="CK625" s="695"/>
      <c r="CL625" s="695"/>
      <c r="CM625" s="695"/>
      <c r="CN625" s="695"/>
      <c r="CO625" s="695"/>
      <c r="CP625" s="695"/>
      <c r="CQ625" s="695"/>
      <c r="CR625" s="695"/>
      <c r="CS625" s="695"/>
      <c r="CT625" s="695"/>
      <c r="CU625" s="695"/>
      <c r="CV625" s="695"/>
      <c r="CW625" s="695"/>
      <c r="CX625" s="695"/>
      <c r="CY625" s="695"/>
      <c r="CZ625" s="695"/>
      <c r="DA625" s="695"/>
      <c r="DB625" s="695"/>
      <c r="DC625" s="695"/>
      <c r="DD625" s="695"/>
      <c r="DE625" s="695"/>
      <c r="DF625" s="695"/>
      <c r="DG625" s="695"/>
      <c r="DH625" s="695"/>
      <c r="DI625" s="695"/>
      <c r="DJ625" s="695"/>
      <c r="DK625" s="695"/>
      <c r="DL625" s="695"/>
      <c r="DM625" s="695"/>
      <c r="DN625" s="695"/>
      <c r="DO625" s="695"/>
      <c r="DP625" s="695"/>
      <c r="DQ625" s="695"/>
      <c r="DR625" s="695"/>
      <c r="DS625" s="695"/>
      <c r="DT625" s="695"/>
      <c r="DU625" s="695"/>
      <c r="DV625" s="695"/>
      <c r="DW625" s="695"/>
      <c r="DX625" s="695"/>
      <c r="DY625" s="695"/>
      <c r="DZ625" s="695"/>
      <c r="EA625" s="695"/>
      <c r="EB625" s="695"/>
      <c r="EC625" s="695"/>
      <c r="ED625" s="695"/>
      <c r="EE625" s="695"/>
      <c r="EF625" s="695"/>
      <c r="EG625" s="695"/>
      <c r="EH625" s="695"/>
      <c r="EI625" s="695"/>
      <c r="EJ625" s="695"/>
      <c r="EK625" s="695"/>
      <c r="EL625" s="695"/>
      <c r="EM625" s="695"/>
      <c r="EN625" s="695"/>
      <c r="EO625" s="695"/>
      <c r="EP625" s="695"/>
      <c r="EQ625" s="695"/>
      <c r="ER625" s="695"/>
      <c r="ES625" s="695"/>
      <c r="ET625" s="695"/>
      <c r="EU625" s="695"/>
      <c r="EV625" s="695"/>
      <c r="EW625" s="695"/>
      <c r="EX625" s="695"/>
      <c r="EY625" s="695"/>
      <c r="EZ625" s="695"/>
      <c r="FA625" s="695"/>
      <c r="FB625" s="695"/>
      <c r="FC625" s="695"/>
      <c r="FD625" s="695"/>
      <c r="FE625" s="695"/>
      <c r="FF625" s="695"/>
      <c r="FG625" s="695"/>
      <c r="FH625" s="695"/>
      <c r="FI625" s="695"/>
      <c r="FJ625" s="695"/>
      <c r="FK625" s="695"/>
      <c r="FL625" s="695"/>
      <c r="FM625" s="695"/>
      <c r="FN625" s="695"/>
      <c r="FO625" s="695"/>
      <c r="FP625" s="695"/>
      <c r="FQ625" s="695"/>
      <c r="FR625" s="695"/>
      <c r="FS625" s="695"/>
      <c r="FT625" s="695"/>
      <c r="FU625" s="695"/>
      <c r="FV625" s="695"/>
      <c r="FW625" s="695"/>
      <c r="FX625" s="695"/>
      <c r="FY625" s="695"/>
      <c r="FZ625" s="695"/>
      <c r="GA625" s="695"/>
      <c r="GB625" s="695"/>
      <c r="GC625" s="695"/>
      <c r="GD625" s="695"/>
      <c r="GE625" s="695"/>
      <c r="GF625" s="695"/>
      <c r="GG625" s="695"/>
      <c r="GH625" s="695"/>
      <c r="GI625" s="695"/>
      <c r="GJ625" s="695"/>
      <c r="GK625" s="695"/>
      <c r="GL625" s="695"/>
      <c r="GM625" s="695"/>
      <c r="GN625" s="695"/>
    </row>
    <row r="626" spans="1:196" s="35" customFormat="1" ht="14.4">
      <c r="A626" s="695"/>
      <c r="B626" s="695"/>
      <c r="C626" s="693"/>
      <c r="D626" s="693"/>
      <c r="E626" s="693"/>
      <c r="F626" s="699"/>
      <c r="G626" s="695"/>
      <c r="H626" s="695"/>
      <c r="I626" s="695"/>
      <c r="J626" s="695"/>
      <c r="S626" s="695"/>
      <c r="T626" s="695"/>
      <c r="U626" s="695"/>
      <c r="V626" s="695"/>
      <c r="W626" s="695"/>
      <c r="X626" s="695"/>
      <c r="Y626" s="695"/>
      <c r="Z626" s="695"/>
      <c r="AA626" s="695"/>
      <c r="AB626" s="695"/>
      <c r="AC626" s="695"/>
      <c r="AD626" s="695"/>
      <c r="AE626" s="695"/>
      <c r="AF626" s="695"/>
      <c r="AG626" s="695"/>
      <c r="AH626" s="695"/>
      <c r="AI626" s="695"/>
      <c r="AJ626" s="695"/>
      <c r="AK626" s="695"/>
      <c r="AL626" s="695"/>
      <c r="AM626" s="695"/>
      <c r="AN626" s="695"/>
      <c r="AO626" s="695"/>
      <c r="AP626" s="695"/>
      <c r="AQ626" s="695"/>
      <c r="AR626" s="695"/>
      <c r="AS626" s="695"/>
      <c r="AT626" s="695"/>
      <c r="AU626" s="695"/>
      <c r="AV626" s="695"/>
      <c r="AW626" s="695"/>
      <c r="AX626" s="695"/>
      <c r="AY626" s="695"/>
      <c r="AZ626" s="695"/>
      <c r="BA626" s="695"/>
      <c r="BB626" s="695"/>
      <c r="BC626" s="695"/>
      <c r="BD626" s="695"/>
      <c r="BE626" s="695"/>
      <c r="BF626" s="695"/>
      <c r="BG626" s="695"/>
      <c r="BH626" s="695"/>
      <c r="BI626" s="695"/>
      <c r="BJ626" s="695"/>
      <c r="BK626" s="695"/>
      <c r="BL626" s="695"/>
      <c r="BM626" s="695"/>
      <c r="BN626" s="695"/>
      <c r="BO626" s="695"/>
      <c r="BP626" s="695"/>
      <c r="BQ626" s="695"/>
      <c r="BR626" s="695"/>
      <c r="BS626" s="695"/>
      <c r="BT626" s="695"/>
      <c r="BU626" s="695"/>
      <c r="BV626" s="695"/>
      <c r="BW626" s="695"/>
      <c r="BX626" s="695"/>
      <c r="BY626" s="695"/>
      <c r="BZ626" s="695"/>
      <c r="CA626" s="695"/>
      <c r="CB626" s="695"/>
      <c r="CC626" s="695"/>
      <c r="CD626" s="695"/>
      <c r="CE626" s="695"/>
      <c r="CF626" s="695"/>
      <c r="CG626" s="695"/>
      <c r="CH626" s="695"/>
      <c r="CI626" s="695"/>
      <c r="CJ626" s="695"/>
      <c r="CK626" s="695"/>
      <c r="CL626" s="695"/>
      <c r="CM626" s="695"/>
      <c r="CN626" s="695"/>
      <c r="CO626" s="695"/>
      <c r="CP626" s="695"/>
      <c r="CQ626" s="695"/>
      <c r="CR626" s="695"/>
      <c r="CS626" s="695"/>
      <c r="CT626" s="695"/>
      <c r="CU626" s="695"/>
      <c r="CV626" s="695"/>
      <c r="CW626" s="695"/>
      <c r="CX626" s="695"/>
      <c r="CY626" s="695"/>
      <c r="CZ626" s="695"/>
      <c r="DA626" s="695"/>
      <c r="DB626" s="695"/>
      <c r="DC626" s="695"/>
      <c r="DD626" s="695"/>
      <c r="DE626" s="695"/>
      <c r="DF626" s="695"/>
      <c r="DG626" s="695"/>
      <c r="DH626" s="695"/>
      <c r="DI626" s="695"/>
      <c r="DJ626" s="695"/>
      <c r="DK626" s="695"/>
      <c r="DL626" s="695"/>
      <c r="DM626" s="695"/>
      <c r="DN626" s="695"/>
      <c r="DO626" s="695"/>
      <c r="DP626" s="695"/>
      <c r="DQ626" s="695"/>
      <c r="DR626" s="695"/>
      <c r="DS626" s="695"/>
      <c r="DT626" s="695"/>
      <c r="DU626" s="695"/>
      <c r="DV626" s="695"/>
      <c r="DW626" s="695"/>
      <c r="DX626" s="695"/>
      <c r="DY626" s="695"/>
      <c r="DZ626" s="695"/>
      <c r="EA626" s="695"/>
      <c r="EB626" s="695"/>
      <c r="EC626" s="695"/>
      <c r="ED626" s="695"/>
      <c r="EE626" s="695"/>
      <c r="EF626" s="695"/>
      <c r="EG626" s="695"/>
      <c r="EH626" s="695"/>
      <c r="EI626" s="695"/>
      <c r="EJ626" s="695"/>
      <c r="EK626" s="695"/>
      <c r="EL626" s="695"/>
      <c r="EM626" s="695"/>
      <c r="EN626" s="695"/>
      <c r="EO626" s="695"/>
      <c r="EP626" s="695"/>
      <c r="EQ626" s="695"/>
      <c r="ER626" s="695"/>
      <c r="ES626" s="695"/>
      <c r="ET626" s="695"/>
      <c r="EU626" s="695"/>
      <c r="EV626" s="695"/>
      <c r="EW626" s="695"/>
      <c r="EX626" s="695"/>
      <c r="EY626" s="695"/>
      <c r="EZ626" s="695"/>
      <c r="FA626" s="695"/>
      <c r="FB626" s="695"/>
      <c r="FC626" s="695"/>
      <c r="FD626" s="695"/>
      <c r="FE626" s="695"/>
      <c r="FF626" s="695"/>
      <c r="FG626" s="695"/>
      <c r="FH626" s="695"/>
      <c r="FI626" s="695"/>
      <c r="FJ626" s="695"/>
      <c r="FK626" s="695"/>
      <c r="FL626" s="695"/>
      <c r="FM626" s="695"/>
      <c r="FN626" s="695"/>
      <c r="FO626" s="695"/>
      <c r="FP626" s="695"/>
      <c r="FQ626" s="695"/>
      <c r="FR626" s="695"/>
      <c r="FS626" s="695"/>
      <c r="FT626" s="695"/>
      <c r="FU626" s="695"/>
      <c r="FV626" s="695"/>
      <c r="FW626" s="695"/>
      <c r="FX626" s="695"/>
      <c r="FY626" s="695"/>
      <c r="FZ626" s="695"/>
      <c r="GA626" s="695"/>
      <c r="GB626" s="695"/>
      <c r="GC626" s="695"/>
      <c r="GD626" s="695"/>
      <c r="GE626" s="695"/>
      <c r="GF626" s="695"/>
      <c r="GG626" s="695"/>
      <c r="GH626" s="695"/>
      <c r="GI626" s="695"/>
      <c r="GJ626" s="695"/>
      <c r="GK626" s="695"/>
      <c r="GL626" s="695"/>
      <c r="GM626" s="695"/>
      <c r="GN626" s="695"/>
    </row>
    <row r="627" spans="1:196" s="35" customFormat="1" ht="14.4">
      <c r="A627" s="695"/>
      <c r="B627" s="695"/>
      <c r="C627" s="693"/>
      <c r="D627" s="693"/>
      <c r="E627" s="693"/>
      <c r="F627" s="699"/>
      <c r="G627" s="695"/>
      <c r="H627" s="695"/>
      <c r="I627" s="695"/>
      <c r="J627" s="695"/>
      <c r="S627" s="695"/>
      <c r="T627" s="695"/>
      <c r="U627" s="695"/>
      <c r="V627" s="695"/>
      <c r="W627" s="695"/>
      <c r="X627" s="695"/>
      <c r="Y627" s="695"/>
      <c r="Z627" s="695"/>
      <c r="AA627" s="695"/>
      <c r="AB627" s="695"/>
      <c r="AC627" s="695"/>
      <c r="AD627" s="695"/>
      <c r="AE627" s="695"/>
      <c r="AF627" s="695"/>
      <c r="AG627" s="695"/>
      <c r="AH627" s="695"/>
      <c r="AI627" s="695"/>
      <c r="AJ627" s="695"/>
      <c r="AK627" s="695"/>
      <c r="AL627" s="695"/>
      <c r="AM627" s="695"/>
      <c r="AN627" s="695"/>
      <c r="AO627" s="695"/>
      <c r="AP627" s="695"/>
      <c r="AQ627" s="695"/>
      <c r="AR627" s="695"/>
      <c r="AS627" s="695"/>
      <c r="AT627" s="695"/>
      <c r="AU627" s="695"/>
      <c r="AV627" s="695"/>
      <c r="AW627" s="695"/>
      <c r="AX627" s="695"/>
      <c r="AY627" s="695"/>
      <c r="AZ627" s="695"/>
      <c r="BA627" s="695"/>
      <c r="BB627" s="695"/>
      <c r="BC627" s="695"/>
      <c r="BD627" s="695"/>
      <c r="BE627" s="695"/>
      <c r="BF627" s="695"/>
      <c r="BG627" s="695"/>
      <c r="BH627" s="695"/>
      <c r="BI627" s="695"/>
      <c r="BJ627" s="695"/>
      <c r="BK627" s="695"/>
      <c r="BL627" s="695"/>
      <c r="BM627" s="695"/>
      <c r="BN627" s="695"/>
      <c r="BO627" s="695"/>
      <c r="BP627" s="695"/>
      <c r="BQ627" s="695"/>
      <c r="BR627" s="695"/>
      <c r="BS627" s="695"/>
      <c r="BT627" s="695"/>
      <c r="BU627" s="695"/>
      <c r="BV627" s="695"/>
      <c r="BW627" s="695"/>
      <c r="BX627" s="695"/>
      <c r="BY627" s="695"/>
      <c r="BZ627" s="695"/>
      <c r="CA627" s="695"/>
      <c r="CB627" s="695"/>
      <c r="CC627" s="695"/>
      <c r="CD627" s="695"/>
      <c r="CE627" s="695"/>
      <c r="CF627" s="695"/>
      <c r="CG627" s="695"/>
      <c r="CH627" s="695"/>
      <c r="CI627" s="695"/>
      <c r="CJ627" s="695"/>
      <c r="CK627" s="695"/>
      <c r="CL627" s="695"/>
      <c r="CM627" s="695"/>
      <c r="CN627" s="695"/>
      <c r="CO627" s="695"/>
      <c r="CP627" s="695"/>
      <c r="CQ627" s="695"/>
      <c r="CR627" s="695"/>
      <c r="CS627" s="695"/>
      <c r="CT627" s="695"/>
      <c r="CU627" s="695"/>
      <c r="CV627" s="695"/>
      <c r="CW627" s="695"/>
      <c r="CX627" s="695"/>
      <c r="CY627" s="695"/>
      <c r="CZ627" s="695"/>
      <c r="DA627" s="695"/>
      <c r="DB627" s="695"/>
      <c r="DC627" s="695"/>
      <c r="DD627" s="695"/>
      <c r="DE627" s="695"/>
      <c r="DF627" s="695"/>
      <c r="DG627" s="695"/>
      <c r="DH627" s="695"/>
      <c r="DI627" s="695"/>
      <c r="DJ627" s="695"/>
      <c r="DK627" s="695"/>
      <c r="DL627" s="695"/>
      <c r="DM627" s="695"/>
      <c r="DN627" s="695"/>
      <c r="DO627" s="695"/>
      <c r="DP627" s="695"/>
      <c r="DQ627" s="695"/>
      <c r="DR627" s="695"/>
      <c r="DS627" s="695"/>
      <c r="DT627" s="695"/>
      <c r="DU627" s="695"/>
      <c r="DV627" s="695"/>
      <c r="DW627" s="695"/>
      <c r="DX627" s="695"/>
      <c r="DY627" s="695"/>
      <c r="DZ627" s="695"/>
      <c r="EA627" s="695"/>
      <c r="EB627" s="695"/>
      <c r="EC627" s="695"/>
      <c r="ED627" s="695"/>
      <c r="EE627" s="695"/>
      <c r="EF627" s="695"/>
      <c r="EG627" s="695"/>
      <c r="EH627" s="695"/>
      <c r="EI627" s="695"/>
      <c r="EJ627" s="695"/>
      <c r="EK627" s="695"/>
      <c r="EL627" s="695"/>
      <c r="EM627" s="695"/>
      <c r="EN627" s="695"/>
      <c r="EO627" s="695"/>
      <c r="EP627" s="695"/>
      <c r="EQ627" s="695"/>
      <c r="ER627" s="695"/>
      <c r="ES627" s="695"/>
      <c r="ET627" s="695"/>
      <c r="EU627" s="695"/>
      <c r="EV627" s="695"/>
      <c r="EW627" s="695"/>
      <c r="EX627" s="695"/>
      <c r="EY627" s="695"/>
      <c r="EZ627" s="695"/>
      <c r="FA627" s="695"/>
      <c r="FB627" s="695"/>
      <c r="FC627" s="695"/>
      <c r="FD627" s="695"/>
      <c r="FE627" s="695"/>
      <c r="FF627" s="695"/>
      <c r="FG627" s="695"/>
      <c r="FH627" s="695"/>
      <c r="FI627" s="695"/>
      <c r="FJ627" s="695"/>
      <c r="FK627" s="695"/>
      <c r="FL627" s="695"/>
      <c r="FM627" s="695"/>
      <c r="FN627" s="695"/>
      <c r="FO627" s="695"/>
      <c r="FP627" s="695"/>
      <c r="FQ627" s="695"/>
      <c r="FR627" s="695"/>
      <c r="FS627" s="695"/>
      <c r="FT627" s="695"/>
      <c r="FU627" s="695"/>
      <c r="FV627" s="695"/>
      <c r="FW627" s="695"/>
      <c r="FX627" s="695"/>
      <c r="FY627" s="695"/>
      <c r="FZ627" s="695"/>
      <c r="GA627" s="695"/>
      <c r="GB627" s="695"/>
      <c r="GC627" s="695"/>
      <c r="GD627" s="695"/>
      <c r="GE627" s="695"/>
      <c r="GF627" s="695"/>
      <c r="GG627" s="695"/>
      <c r="GH627" s="695"/>
      <c r="GI627" s="695"/>
      <c r="GJ627" s="695"/>
      <c r="GK627" s="695"/>
      <c r="GL627" s="695"/>
      <c r="GM627" s="695"/>
      <c r="GN627" s="695"/>
    </row>
    <row r="628" spans="1:196" s="35" customFormat="1" ht="14.4">
      <c r="A628" s="695"/>
      <c r="B628" s="695"/>
      <c r="C628" s="693"/>
      <c r="D628" s="693"/>
      <c r="E628" s="693"/>
      <c r="F628" s="699"/>
      <c r="G628" s="695"/>
      <c r="H628" s="695"/>
      <c r="I628" s="695"/>
      <c r="J628" s="695"/>
      <c r="S628" s="695"/>
      <c r="T628" s="695"/>
      <c r="U628" s="695"/>
      <c r="V628" s="695"/>
      <c r="W628" s="695"/>
      <c r="X628" s="695"/>
      <c r="Y628" s="695"/>
      <c r="Z628" s="695"/>
      <c r="AA628" s="695"/>
      <c r="AB628" s="695"/>
      <c r="AC628" s="695"/>
      <c r="AD628" s="695"/>
      <c r="AE628" s="695"/>
      <c r="AF628" s="695"/>
      <c r="AG628" s="695"/>
      <c r="AH628" s="695"/>
      <c r="AI628" s="695"/>
      <c r="AJ628" s="695"/>
      <c r="AK628" s="695"/>
      <c r="AL628" s="695"/>
      <c r="AM628" s="695"/>
      <c r="AN628" s="695"/>
      <c r="AO628" s="695"/>
      <c r="AP628" s="695"/>
      <c r="AQ628" s="695"/>
      <c r="AR628" s="695"/>
      <c r="AS628" s="695"/>
      <c r="AT628" s="695"/>
      <c r="AU628" s="695"/>
      <c r="AV628" s="695"/>
      <c r="AW628" s="695"/>
      <c r="AX628" s="695"/>
      <c r="AY628" s="695"/>
      <c r="AZ628" s="695"/>
      <c r="BA628" s="695"/>
      <c r="BB628" s="695"/>
      <c r="BC628" s="695"/>
      <c r="BD628" s="695"/>
      <c r="BE628" s="695"/>
      <c r="BF628" s="695"/>
      <c r="BG628" s="695"/>
      <c r="BH628" s="695"/>
      <c r="BI628" s="695"/>
      <c r="BJ628" s="695"/>
      <c r="BK628" s="695"/>
      <c r="BL628" s="695"/>
      <c r="BM628" s="695"/>
      <c r="BN628" s="695"/>
      <c r="BO628" s="695"/>
      <c r="BP628" s="695"/>
      <c r="BQ628" s="695"/>
      <c r="BR628" s="695"/>
      <c r="BS628" s="695"/>
      <c r="BT628" s="695"/>
      <c r="BU628" s="695"/>
      <c r="BV628" s="695"/>
      <c r="BW628" s="695"/>
      <c r="BX628" s="695"/>
      <c r="BY628" s="695"/>
      <c r="BZ628" s="695"/>
      <c r="CA628" s="695"/>
      <c r="CB628" s="695"/>
      <c r="CC628" s="695"/>
      <c r="CD628" s="695"/>
      <c r="CE628" s="695"/>
      <c r="CF628" s="695"/>
      <c r="CG628" s="695"/>
      <c r="CH628" s="695"/>
      <c r="CI628" s="695"/>
      <c r="CJ628" s="695"/>
      <c r="CK628" s="695"/>
      <c r="CL628" s="695"/>
      <c r="CM628" s="695"/>
      <c r="CN628" s="695"/>
      <c r="CO628" s="695"/>
      <c r="CP628" s="695"/>
      <c r="CQ628" s="695"/>
      <c r="CR628" s="695"/>
      <c r="CS628" s="695"/>
      <c r="CT628" s="695"/>
      <c r="CU628" s="695"/>
      <c r="CV628" s="695"/>
      <c r="CW628" s="695"/>
      <c r="CX628" s="695"/>
      <c r="CY628" s="695"/>
      <c r="CZ628" s="695"/>
      <c r="DA628" s="695"/>
      <c r="DB628" s="695"/>
      <c r="DC628" s="695"/>
      <c r="DD628" s="695"/>
      <c r="DE628" s="695"/>
      <c r="DF628" s="695"/>
      <c r="DG628" s="695"/>
      <c r="DH628" s="695"/>
      <c r="DI628" s="695"/>
      <c r="DJ628" s="695"/>
      <c r="DK628" s="695"/>
      <c r="DL628" s="695"/>
      <c r="DM628" s="695"/>
      <c r="DN628" s="695"/>
      <c r="DO628" s="695"/>
      <c r="DP628" s="695"/>
      <c r="DQ628" s="695"/>
      <c r="DR628" s="695"/>
      <c r="DS628" s="695"/>
      <c r="DT628" s="695"/>
      <c r="DU628" s="695"/>
      <c r="DV628" s="695"/>
      <c r="DW628" s="695"/>
      <c r="DX628" s="695"/>
      <c r="DY628" s="695"/>
      <c r="DZ628" s="695"/>
      <c r="EA628" s="695"/>
      <c r="EB628" s="695"/>
      <c r="EC628" s="695"/>
      <c r="ED628" s="695"/>
      <c r="EE628" s="695"/>
      <c r="EF628" s="695"/>
      <c r="EG628" s="695"/>
      <c r="EH628" s="695"/>
      <c r="EI628" s="695"/>
      <c r="EJ628" s="695"/>
      <c r="EK628" s="695"/>
      <c r="EL628" s="695"/>
      <c r="EM628" s="695"/>
      <c r="EN628" s="695"/>
      <c r="EO628" s="695"/>
      <c r="EP628" s="695"/>
      <c r="EQ628" s="695"/>
      <c r="ER628" s="695"/>
      <c r="ES628" s="695"/>
      <c r="ET628" s="695"/>
      <c r="EU628" s="695"/>
      <c r="EV628" s="695"/>
      <c r="EW628" s="695"/>
      <c r="EX628" s="695"/>
      <c r="EY628" s="695"/>
      <c r="EZ628" s="695"/>
      <c r="FA628" s="695"/>
      <c r="FB628" s="695"/>
      <c r="FC628" s="695"/>
      <c r="FD628" s="695"/>
      <c r="FE628" s="695"/>
      <c r="FF628" s="695"/>
      <c r="FG628" s="695"/>
      <c r="FH628" s="695"/>
      <c r="FI628" s="695"/>
      <c r="FJ628" s="695"/>
      <c r="FK628" s="695"/>
      <c r="FL628" s="695"/>
      <c r="FM628" s="695"/>
      <c r="FN628" s="695"/>
      <c r="FO628" s="695"/>
      <c r="FP628" s="695"/>
      <c r="FQ628" s="695"/>
      <c r="FR628" s="695"/>
      <c r="FS628" s="695"/>
      <c r="FT628" s="695"/>
      <c r="FU628" s="695"/>
      <c r="FV628" s="695"/>
      <c r="FW628" s="695"/>
      <c r="FX628" s="695"/>
      <c r="FY628" s="695"/>
      <c r="FZ628" s="695"/>
      <c r="GA628" s="695"/>
      <c r="GB628" s="695"/>
      <c r="GC628" s="695"/>
      <c r="GD628" s="695"/>
      <c r="GE628" s="695"/>
      <c r="GF628" s="695"/>
      <c r="GG628" s="695"/>
      <c r="GH628" s="695"/>
      <c r="GI628" s="695"/>
      <c r="GJ628" s="695"/>
      <c r="GK628" s="695"/>
      <c r="GL628" s="695"/>
      <c r="GM628" s="695"/>
      <c r="GN628" s="695"/>
    </row>
    <row r="629" spans="1:196" s="35" customFormat="1" ht="14.4">
      <c r="A629" s="695"/>
      <c r="B629" s="695"/>
      <c r="C629" s="693"/>
      <c r="D629" s="693"/>
      <c r="E629" s="693"/>
      <c r="F629" s="699"/>
      <c r="G629" s="695"/>
      <c r="H629" s="695"/>
      <c r="I629" s="695"/>
      <c r="J629" s="695"/>
      <c r="S629" s="695"/>
      <c r="T629" s="695"/>
      <c r="U629" s="695"/>
      <c r="V629" s="695"/>
      <c r="W629" s="695"/>
      <c r="X629" s="695"/>
      <c r="Y629" s="695"/>
      <c r="Z629" s="695"/>
      <c r="AA629" s="695"/>
      <c r="AB629" s="695"/>
      <c r="AC629" s="695"/>
      <c r="AD629" s="695"/>
      <c r="AE629" s="695"/>
      <c r="AF629" s="695"/>
      <c r="AG629" s="695"/>
      <c r="AH629" s="695"/>
      <c r="AI629" s="695"/>
      <c r="AJ629" s="695"/>
      <c r="AK629" s="695"/>
      <c r="AL629" s="695"/>
      <c r="AM629" s="695"/>
      <c r="AN629" s="695"/>
      <c r="AO629" s="695"/>
      <c r="AP629" s="695"/>
      <c r="AQ629" s="695"/>
      <c r="AR629" s="695"/>
      <c r="AS629" s="695"/>
      <c r="AT629" s="695"/>
      <c r="AU629" s="695"/>
      <c r="AV629" s="695"/>
      <c r="AW629" s="695"/>
      <c r="AX629" s="695"/>
      <c r="AY629" s="695"/>
      <c r="AZ629" s="695"/>
      <c r="BA629" s="695"/>
      <c r="BB629" s="695"/>
      <c r="BC629" s="695"/>
      <c r="BD629" s="695"/>
      <c r="BE629" s="695"/>
      <c r="BF629" s="695"/>
      <c r="BG629" s="695"/>
      <c r="BH629" s="695"/>
      <c r="BI629" s="695"/>
      <c r="BJ629" s="695"/>
      <c r="BK629" s="695"/>
      <c r="BL629" s="695"/>
      <c r="BM629" s="695"/>
      <c r="BN629" s="695"/>
      <c r="BO629" s="695"/>
      <c r="BP629" s="695"/>
      <c r="BQ629" s="695"/>
      <c r="BR629" s="695"/>
      <c r="BS629" s="695"/>
      <c r="BT629" s="695"/>
      <c r="BU629" s="695"/>
      <c r="BV629" s="695"/>
      <c r="BW629" s="695"/>
      <c r="BX629" s="695"/>
      <c r="BY629" s="695"/>
      <c r="BZ629" s="695"/>
      <c r="CA629" s="695"/>
      <c r="CB629" s="695"/>
      <c r="CC629" s="695"/>
      <c r="CD629" s="695"/>
      <c r="CE629" s="695"/>
      <c r="CF629" s="695"/>
      <c r="CG629" s="695"/>
      <c r="CH629" s="695"/>
      <c r="CI629" s="695"/>
      <c r="CJ629" s="695"/>
      <c r="CK629" s="695"/>
      <c r="CL629" s="695"/>
      <c r="CM629" s="695"/>
      <c r="CN629" s="695"/>
      <c r="CO629" s="695"/>
      <c r="CP629" s="695"/>
      <c r="CQ629" s="695"/>
      <c r="CR629" s="695"/>
      <c r="CS629" s="695"/>
      <c r="CT629" s="695"/>
      <c r="CU629" s="695"/>
      <c r="CV629" s="695"/>
      <c r="CW629" s="695"/>
      <c r="CX629" s="695"/>
      <c r="CY629" s="695"/>
      <c r="CZ629" s="695"/>
      <c r="DA629" s="695"/>
      <c r="DB629" s="695"/>
      <c r="DC629" s="695"/>
      <c r="DD629" s="695"/>
      <c r="DE629" s="695"/>
      <c r="DF629" s="695"/>
      <c r="DG629" s="695"/>
      <c r="DH629" s="695"/>
      <c r="DI629" s="695"/>
      <c r="DJ629" s="695"/>
      <c r="DK629" s="695"/>
      <c r="DL629" s="695"/>
      <c r="DM629" s="695"/>
      <c r="DN629" s="695"/>
      <c r="DO629" s="695"/>
      <c r="DP629" s="695"/>
      <c r="DQ629" s="695"/>
      <c r="DR629" s="695"/>
      <c r="DS629" s="695"/>
      <c r="DT629" s="695"/>
      <c r="DU629" s="695"/>
      <c r="DV629" s="695"/>
      <c r="DW629" s="695"/>
      <c r="DX629" s="695"/>
      <c r="DY629" s="695"/>
      <c r="DZ629" s="695"/>
      <c r="EA629" s="695"/>
      <c r="EB629" s="695"/>
      <c r="EC629" s="695"/>
      <c r="ED629" s="695"/>
      <c r="EE629" s="695"/>
      <c r="EF629" s="695"/>
      <c r="EG629" s="695"/>
      <c r="EH629" s="695"/>
      <c r="EI629" s="695"/>
      <c r="EJ629" s="695"/>
      <c r="EK629" s="695"/>
      <c r="EL629" s="695"/>
      <c r="EM629" s="695"/>
      <c r="EN629" s="695"/>
      <c r="EO629" s="695"/>
      <c r="EP629" s="695"/>
      <c r="EQ629" s="695"/>
      <c r="ER629" s="695"/>
      <c r="ES629" s="695"/>
      <c r="ET629" s="695"/>
      <c r="EU629" s="695"/>
      <c r="EV629" s="695"/>
      <c r="EW629" s="695"/>
      <c r="EX629" s="695"/>
      <c r="EY629" s="695"/>
      <c r="EZ629" s="695"/>
      <c r="FA629" s="695"/>
      <c r="FB629" s="695"/>
      <c r="FC629" s="695"/>
      <c r="FD629" s="695"/>
      <c r="FE629" s="695"/>
      <c r="FF629" s="695"/>
      <c r="FG629" s="695"/>
      <c r="FH629" s="695"/>
      <c r="FI629" s="695"/>
      <c r="FJ629" s="695"/>
      <c r="FK629" s="695"/>
      <c r="FL629" s="695"/>
      <c r="FM629" s="695"/>
      <c r="FN629" s="695"/>
      <c r="FO629" s="695"/>
      <c r="FP629" s="695"/>
      <c r="FQ629" s="695"/>
      <c r="FR629" s="695"/>
      <c r="FS629" s="695"/>
      <c r="FT629" s="695"/>
      <c r="FU629" s="695"/>
      <c r="FV629" s="695"/>
      <c r="FW629" s="695"/>
      <c r="FX629" s="695"/>
      <c r="FY629" s="695"/>
      <c r="FZ629" s="695"/>
      <c r="GA629" s="695"/>
      <c r="GB629" s="695"/>
      <c r="GC629" s="695"/>
      <c r="GD629" s="695"/>
      <c r="GE629" s="695"/>
      <c r="GF629" s="695"/>
      <c r="GG629" s="695"/>
      <c r="GH629" s="695"/>
      <c r="GI629" s="695"/>
      <c r="GJ629" s="695"/>
      <c r="GK629" s="695"/>
      <c r="GL629" s="695"/>
      <c r="GM629" s="695"/>
      <c r="GN629" s="695"/>
    </row>
    <row r="630" spans="1:196" s="35" customFormat="1" ht="14.4">
      <c r="A630" s="695"/>
      <c r="B630" s="695"/>
      <c r="C630" s="693"/>
      <c r="D630" s="693"/>
      <c r="E630" s="693"/>
      <c r="F630" s="699"/>
      <c r="G630" s="695"/>
      <c r="H630" s="695"/>
      <c r="I630" s="695"/>
      <c r="J630" s="695"/>
      <c r="S630" s="695"/>
      <c r="T630" s="695"/>
      <c r="U630" s="695"/>
      <c r="V630" s="695"/>
      <c r="W630" s="695"/>
      <c r="X630" s="695"/>
      <c r="Y630" s="695"/>
      <c r="Z630" s="695"/>
      <c r="AA630" s="695"/>
      <c r="AB630" s="695"/>
      <c r="AC630" s="695"/>
      <c r="AD630" s="695"/>
      <c r="AE630" s="695"/>
      <c r="AF630" s="695"/>
      <c r="AG630" s="695"/>
      <c r="AH630" s="695"/>
      <c r="AI630" s="695"/>
      <c r="AJ630" s="695"/>
      <c r="AK630" s="695"/>
      <c r="AL630" s="695"/>
      <c r="AM630" s="695"/>
      <c r="AN630" s="695"/>
      <c r="AO630" s="695"/>
      <c r="AP630" s="695"/>
      <c r="AQ630" s="695"/>
      <c r="AR630" s="695"/>
      <c r="AS630" s="695"/>
      <c r="AT630" s="695"/>
      <c r="AU630" s="695"/>
      <c r="AV630" s="695"/>
      <c r="AW630" s="695"/>
      <c r="AX630" s="695"/>
      <c r="AY630" s="695"/>
      <c r="AZ630" s="695"/>
      <c r="BA630" s="695"/>
      <c r="BB630" s="695"/>
      <c r="BC630" s="695"/>
      <c r="BD630" s="695"/>
      <c r="BE630" s="695"/>
      <c r="BF630" s="695"/>
      <c r="BG630" s="695"/>
      <c r="BH630" s="695"/>
      <c r="BI630" s="695"/>
      <c r="BJ630" s="695"/>
      <c r="BK630" s="695"/>
      <c r="BL630" s="695"/>
      <c r="BM630" s="695"/>
      <c r="BN630" s="695"/>
      <c r="BO630" s="695"/>
      <c r="BP630" s="695"/>
      <c r="BQ630" s="695"/>
      <c r="BR630" s="695"/>
      <c r="BS630" s="695"/>
      <c r="BT630" s="695"/>
      <c r="BU630" s="695"/>
      <c r="BV630" s="695"/>
      <c r="BW630" s="695"/>
      <c r="BX630" s="695"/>
      <c r="BY630" s="695"/>
      <c r="BZ630" s="695"/>
      <c r="CA630" s="695"/>
      <c r="CB630" s="695"/>
      <c r="CC630" s="695"/>
      <c r="CD630" s="695"/>
      <c r="CE630" s="695"/>
      <c r="CF630" s="695"/>
      <c r="CG630" s="695"/>
      <c r="CH630" s="695"/>
      <c r="CI630" s="695"/>
      <c r="CJ630" s="695"/>
      <c r="CK630" s="695"/>
      <c r="CL630" s="695"/>
      <c r="CM630" s="695"/>
      <c r="CN630" s="695"/>
      <c r="CO630" s="695"/>
      <c r="CP630" s="695"/>
      <c r="CQ630" s="695"/>
      <c r="CR630" s="695"/>
      <c r="CS630" s="695"/>
      <c r="CT630" s="695"/>
      <c r="CU630" s="695"/>
      <c r="CV630" s="695"/>
      <c r="CW630" s="695"/>
      <c r="CX630" s="695"/>
      <c r="CY630" s="695"/>
      <c r="CZ630" s="695"/>
      <c r="DA630" s="695"/>
      <c r="DB630" s="695"/>
      <c r="DC630" s="695"/>
      <c r="DD630" s="695"/>
      <c r="DE630" s="695"/>
      <c r="DF630" s="695"/>
      <c r="DG630" s="695"/>
      <c r="DH630" s="695"/>
      <c r="DI630" s="695"/>
      <c r="DJ630" s="695"/>
      <c r="DK630" s="695"/>
      <c r="DL630" s="695"/>
      <c r="DM630" s="695"/>
      <c r="DN630" s="695"/>
      <c r="DO630" s="695"/>
      <c r="DP630" s="695"/>
      <c r="DQ630" s="695"/>
      <c r="DR630" s="695"/>
      <c r="DS630" s="695"/>
      <c r="DT630" s="695"/>
      <c r="DU630" s="695"/>
      <c r="DV630" s="695"/>
      <c r="DW630" s="695"/>
      <c r="DX630" s="695"/>
      <c r="DY630" s="695"/>
      <c r="DZ630" s="695"/>
      <c r="EA630" s="695"/>
      <c r="EB630" s="695"/>
      <c r="EC630" s="695"/>
      <c r="ED630" s="695"/>
      <c r="EE630" s="695"/>
      <c r="EF630" s="695"/>
      <c r="EG630" s="695"/>
      <c r="EH630" s="695"/>
      <c r="EI630" s="695"/>
      <c r="EJ630" s="695"/>
      <c r="EK630" s="695"/>
      <c r="EL630" s="695"/>
      <c r="EM630" s="695"/>
      <c r="EN630" s="695"/>
      <c r="EO630" s="695"/>
      <c r="EP630" s="695"/>
      <c r="EQ630" s="695"/>
      <c r="ER630" s="695"/>
      <c r="ES630" s="695"/>
      <c r="ET630" s="695"/>
      <c r="EU630" s="695"/>
      <c r="EV630" s="695"/>
      <c r="EW630" s="695"/>
      <c r="EX630" s="695"/>
      <c r="EY630" s="695"/>
      <c r="EZ630" s="695"/>
      <c r="FA630" s="695"/>
      <c r="FB630" s="695"/>
      <c r="FC630" s="695"/>
      <c r="FD630" s="695"/>
      <c r="FE630" s="695"/>
      <c r="FF630" s="695"/>
      <c r="FG630" s="695"/>
      <c r="FH630" s="695"/>
      <c r="FI630" s="695"/>
      <c r="FJ630" s="695"/>
      <c r="FK630" s="695"/>
      <c r="FL630" s="695"/>
      <c r="FM630" s="695"/>
      <c r="FN630" s="695"/>
      <c r="FO630" s="695"/>
      <c r="FP630" s="695"/>
      <c r="FQ630" s="695"/>
      <c r="FR630" s="695"/>
      <c r="FS630" s="695"/>
      <c r="FT630" s="695"/>
      <c r="FU630" s="695"/>
      <c r="FV630" s="695"/>
      <c r="FW630" s="695"/>
      <c r="FX630" s="695"/>
      <c r="FY630" s="695"/>
      <c r="FZ630" s="695"/>
      <c r="GA630" s="695"/>
      <c r="GB630" s="695"/>
      <c r="GC630" s="695"/>
      <c r="GD630" s="695"/>
      <c r="GE630" s="695"/>
      <c r="GF630" s="695"/>
      <c r="GG630" s="695"/>
      <c r="GH630" s="695"/>
      <c r="GI630" s="695"/>
      <c r="GJ630" s="695"/>
      <c r="GK630" s="695"/>
      <c r="GL630" s="695"/>
      <c r="GM630" s="695"/>
      <c r="GN630" s="695"/>
    </row>
    <row r="631" spans="1:196" s="35" customFormat="1" ht="14.4">
      <c r="A631" s="695"/>
      <c r="B631" s="695"/>
      <c r="C631" s="693"/>
      <c r="D631" s="693"/>
      <c r="E631" s="693"/>
      <c r="F631" s="699"/>
      <c r="G631" s="695"/>
      <c r="H631" s="695"/>
      <c r="I631" s="695"/>
      <c r="J631" s="695"/>
      <c r="S631" s="695"/>
      <c r="T631" s="695"/>
      <c r="U631" s="695"/>
      <c r="V631" s="695"/>
      <c r="W631" s="695"/>
      <c r="X631" s="695"/>
      <c r="Y631" s="695"/>
      <c r="Z631" s="695"/>
      <c r="AA631" s="695"/>
      <c r="AB631" s="695"/>
      <c r="AC631" s="695"/>
      <c r="AD631" s="695"/>
      <c r="AE631" s="695"/>
      <c r="AF631" s="695"/>
      <c r="AG631" s="695"/>
      <c r="AH631" s="695"/>
      <c r="AI631" s="695"/>
      <c r="AJ631" s="695"/>
      <c r="AK631" s="695"/>
      <c r="AL631" s="695"/>
      <c r="AM631" s="695"/>
      <c r="AN631" s="695"/>
      <c r="AO631" s="695"/>
      <c r="AP631" s="695"/>
      <c r="AQ631" s="695"/>
      <c r="AR631" s="695"/>
      <c r="AS631" s="695"/>
      <c r="AT631" s="695"/>
      <c r="AU631" s="695"/>
      <c r="AV631" s="695"/>
      <c r="AW631" s="695"/>
      <c r="AX631" s="695"/>
      <c r="AY631" s="695"/>
      <c r="AZ631" s="695"/>
      <c r="BA631" s="695"/>
      <c r="BB631" s="695"/>
      <c r="BC631" s="695"/>
      <c r="BD631" s="695"/>
      <c r="BE631" s="695"/>
      <c r="BF631" s="695"/>
      <c r="BG631" s="695"/>
      <c r="BH631" s="695"/>
      <c r="BI631" s="695"/>
      <c r="BJ631" s="695"/>
      <c r="BK631" s="695"/>
      <c r="BL631" s="695"/>
      <c r="BM631" s="695"/>
      <c r="BN631" s="695"/>
      <c r="BO631" s="695"/>
      <c r="BP631" s="695"/>
      <c r="BQ631" s="695"/>
      <c r="BR631" s="695"/>
      <c r="BS631" s="695"/>
      <c r="BT631" s="695"/>
      <c r="BU631" s="695"/>
      <c r="BV631" s="695"/>
      <c r="BW631" s="695"/>
      <c r="BX631" s="695"/>
      <c r="BY631" s="695"/>
      <c r="BZ631" s="695"/>
      <c r="CA631" s="695"/>
      <c r="CB631" s="695"/>
      <c r="CC631" s="695"/>
      <c r="CD631" s="695"/>
      <c r="CE631" s="695"/>
      <c r="CF631" s="695"/>
      <c r="CG631" s="695"/>
      <c r="CH631" s="695"/>
      <c r="CI631" s="695"/>
      <c r="CJ631" s="695"/>
      <c r="CK631" s="695"/>
      <c r="CL631" s="695"/>
      <c r="CM631" s="695"/>
      <c r="CN631" s="695"/>
      <c r="CO631" s="695"/>
      <c r="CP631" s="695"/>
      <c r="CQ631" s="695"/>
      <c r="CR631" s="695"/>
      <c r="CS631" s="695"/>
      <c r="CT631" s="695"/>
      <c r="CU631" s="695"/>
      <c r="CV631" s="695"/>
      <c r="CW631" s="695"/>
      <c r="CX631" s="695"/>
      <c r="CY631" s="695"/>
      <c r="CZ631" s="695"/>
      <c r="DA631" s="695"/>
      <c r="DB631" s="695"/>
      <c r="DC631" s="695"/>
      <c r="DD631" s="695"/>
      <c r="DE631" s="695"/>
      <c r="DF631" s="695"/>
      <c r="DG631" s="695"/>
      <c r="DH631" s="695"/>
      <c r="DI631" s="695"/>
      <c r="DJ631" s="695"/>
      <c r="DK631" s="695"/>
      <c r="DL631" s="695"/>
      <c r="DM631" s="695"/>
      <c r="DN631" s="695"/>
      <c r="DO631" s="695"/>
      <c r="DP631" s="695"/>
      <c r="DQ631" s="695"/>
      <c r="DR631" s="695"/>
      <c r="DS631" s="695"/>
      <c r="DT631" s="695"/>
      <c r="DU631" s="695"/>
      <c r="DV631" s="695"/>
      <c r="DW631" s="695"/>
      <c r="DX631" s="695"/>
      <c r="DY631" s="695"/>
      <c r="DZ631" s="695"/>
      <c r="EA631" s="695"/>
      <c r="EB631" s="695"/>
      <c r="EC631" s="695"/>
      <c r="ED631" s="695"/>
      <c r="EE631" s="695"/>
      <c r="EF631" s="695"/>
      <c r="EG631" s="695"/>
      <c r="EH631" s="695"/>
      <c r="EI631" s="695"/>
      <c r="EJ631" s="695"/>
      <c r="EK631" s="695"/>
      <c r="EL631" s="695"/>
      <c r="EM631" s="695"/>
      <c r="EN631" s="695"/>
      <c r="EO631" s="695"/>
      <c r="EP631" s="695"/>
      <c r="EQ631" s="695"/>
      <c r="ER631" s="695"/>
      <c r="ES631" s="695"/>
      <c r="ET631" s="695"/>
      <c r="EU631" s="695"/>
      <c r="EV631" s="695"/>
      <c r="EW631" s="695"/>
      <c r="EX631" s="695"/>
      <c r="EY631" s="695"/>
      <c r="EZ631" s="695"/>
      <c r="FA631" s="695"/>
      <c r="FB631" s="695"/>
      <c r="FC631" s="695"/>
      <c r="FD631" s="695"/>
      <c r="FE631" s="695"/>
      <c r="FF631" s="695"/>
      <c r="FG631" s="695"/>
      <c r="FH631" s="695"/>
      <c r="FI631" s="695"/>
      <c r="FJ631" s="695"/>
      <c r="FK631" s="695"/>
      <c r="FL631" s="695"/>
      <c r="FM631" s="695"/>
      <c r="FN631" s="695"/>
      <c r="FO631" s="695"/>
      <c r="FP631" s="695"/>
      <c r="FQ631" s="695"/>
      <c r="FR631" s="695"/>
      <c r="FS631" s="695"/>
      <c r="FT631" s="695"/>
      <c r="FU631" s="695"/>
      <c r="FV631" s="695"/>
      <c r="FW631" s="695"/>
      <c r="FX631" s="695"/>
      <c r="FY631" s="695"/>
      <c r="FZ631" s="695"/>
      <c r="GA631" s="695"/>
      <c r="GB631" s="695"/>
      <c r="GC631" s="695"/>
      <c r="GD631" s="695"/>
      <c r="GE631" s="695"/>
      <c r="GF631" s="695"/>
      <c r="GG631" s="695"/>
      <c r="GH631" s="695"/>
      <c r="GI631" s="695"/>
      <c r="GJ631" s="695"/>
      <c r="GK631" s="695"/>
      <c r="GL631" s="695"/>
      <c r="GM631" s="695"/>
      <c r="GN631" s="695"/>
    </row>
    <row r="632" spans="1:196" s="35" customFormat="1" ht="14.4">
      <c r="A632" s="695"/>
      <c r="B632" s="695"/>
      <c r="C632" s="693"/>
      <c r="D632" s="693"/>
      <c r="E632" s="693"/>
      <c r="F632" s="699"/>
      <c r="G632" s="695"/>
      <c r="H632" s="695"/>
      <c r="I632" s="695"/>
      <c r="J632" s="695"/>
      <c r="S632" s="695"/>
      <c r="T632" s="695"/>
      <c r="U632" s="695"/>
      <c r="V632" s="695"/>
      <c r="W632" s="695"/>
      <c r="X632" s="695"/>
      <c r="Y632" s="695"/>
      <c r="Z632" s="695"/>
      <c r="AA632" s="695"/>
      <c r="AB632" s="695"/>
      <c r="AC632" s="695"/>
      <c r="AD632" s="695"/>
      <c r="AE632" s="695"/>
      <c r="AF632" s="695"/>
      <c r="AG632" s="695"/>
      <c r="AH632" s="695"/>
      <c r="AI632" s="695"/>
      <c r="AJ632" s="695"/>
      <c r="AK632" s="695"/>
      <c r="AL632" s="695"/>
      <c r="AM632" s="695"/>
      <c r="AN632" s="695"/>
      <c r="AO632" s="695"/>
      <c r="AP632" s="695"/>
      <c r="AQ632" s="695"/>
      <c r="AR632" s="695"/>
      <c r="AS632" s="695"/>
      <c r="AT632" s="695"/>
      <c r="AU632" s="695"/>
      <c r="AV632" s="695"/>
      <c r="AW632" s="695"/>
      <c r="AX632" s="695"/>
      <c r="AY632" s="695"/>
      <c r="AZ632" s="695"/>
      <c r="BA632" s="695"/>
      <c r="BB632" s="695"/>
      <c r="BC632" s="695"/>
      <c r="BD632" s="695"/>
      <c r="BE632" s="695"/>
      <c r="BF632" s="695"/>
      <c r="BG632" s="695"/>
      <c r="BH632" s="695"/>
      <c r="BI632" s="695"/>
      <c r="BJ632" s="695"/>
      <c r="BK632" s="695"/>
      <c r="BL632" s="695"/>
      <c r="BM632" s="695"/>
      <c r="BN632" s="695"/>
      <c r="BO632" s="695"/>
      <c r="BP632" s="695"/>
      <c r="BQ632" s="695"/>
      <c r="BR632" s="695"/>
      <c r="BS632" s="695"/>
      <c r="BT632" s="695"/>
      <c r="BU632" s="695"/>
      <c r="BV632" s="695"/>
      <c r="BW632" s="695"/>
      <c r="BX632" s="695"/>
      <c r="BY632" s="695"/>
      <c r="BZ632" s="695"/>
      <c r="CA632" s="695"/>
      <c r="CB632" s="695"/>
      <c r="CC632" s="695"/>
      <c r="CD632" s="695"/>
      <c r="CE632" s="695"/>
      <c r="CF632" s="695"/>
      <c r="CG632" s="695"/>
      <c r="CH632" s="695"/>
      <c r="CI632" s="695"/>
      <c r="CJ632" s="695"/>
      <c r="CK632" s="695"/>
      <c r="CL632" s="695"/>
      <c r="CM632" s="695"/>
      <c r="CN632" s="695"/>
      <c r="CO632" s="695"/>
      <c r="CP632" s="695"/>
      <c r="CQ632" s="695"/>
      <c r="CR632" s="695"/>
      <c r="CS632" s="695"/>
      <c r="CT632" s="695"/>
      <c r="CU632" s="695"/>
      <c r="CV632" s="695"/>
      <c r="CW632" s="695"/>
      <c r="CX632" s="695"/>
      <c r="CY632" s="695"/>
      <c r="CZ632" s="695"/>
      <c r="DA632" s="695"/>
      <c r="DB632" s="695"/>
      <c r="DC632" s="695"/>
      <c r="DD632" s="695"/>
      <c r="DE632" s="695"/>
      <c r="DF632" s="695"/>
      <c r="DG632" s="695"/>
      <c r="DH632" s="695"/>
      <c r="DI632" s="695"/>
      <c r="DJ632" s="695"/>
      <c r="DK632" s="695"/>
      <c r="DL632" s="695"/>
      <c r="DM632" s="695"/>
      <c r="DN632" s="695"/>
      <c r="DO632" s="695"/>
      <c r="DP632" s="695"/>
      <c r="DQ632" s="695"/>
      <c r="DR632" s="695"/>
      <c r="DS632" s="695"/>
      <c r="DT632" s="695"/>
      <c r="DU632" s="695"/>
      <c r="DV632" s="695"/>
      <c r="DW632" s="695"/>
      <c r="DX632" s="695"/>
      <c r="DY632" s="695"/>
      <c r="DZ632" s="695"/>
      <c r="EA632" s="695"/>
      <c r="EB632" s="695"/>
      <c r="EC632" s="695"/>
      <c r="ED632" s="695"/>
      <c r="EE632" s="695"/>
      <c r="EF632" s="695"/>
      <c r="EG632" s="695"/>
      <c r="EH632" s="695"/>
      <c r="EI632" s="695"/>
      <c r="EJ632" s="695"/>
      <c r="EK632" s="695"/>
      <c r="EL632" s="695"/>
      <c r="EM632" s="695"/>
      <c r="EN632" s="695"/>
      <c r="EO632" s="695"/>
      <c r="EP632" s="695"/>
      <c r="EQ632" s="695"/>
      <c r="ER632" s="695"/>
      <c r="ES632" s="695"/>
      <c r="ET632" s="695"/>
      <c r="EU632" s="695"/>
      <c r="EV632" s="695"/>
      <c r="EW632" s="695"/>
      <c r="EX632" s="695"/>
      <c r="EY632" s="695"/>
      <c r="EZ632" s="695"/>
      <c r="FA632" s="695"/>
      <c r="FB632" s="695"/>
      <c r="FC632" s="695"/>
      <c r="FD632" s="695"/>
      <c r="FE632" s="695"/>
      <c r="FF632" s="695"/>
      <c r="FG632" s="695"/>
      <c r="FH632" s="695"/>
      <c r="FI632" s="695"/>
      <c r="FJ632" s="695"/>
      <c r="FK632" s="695"/>
      <c r="FL632" s="695"/>
      <c r="FM632" s="695"/>
      <c r="FN632" s="695"/>
      <c r="FO632" s="695"/>
      <c r="FP632" s="695"/>
      <c r="FQ632" s="695"/>
      <c r="FR632" s="695"/>
      <c r="FS632" s="695"/>
      <c r="FT632" s="695"/>
      <c r="FU632" s="695"/>
      <c r="FV632" s="695"/>
      <c r="FW632" s="695"/>
      <c r="FX632" s="695"/>
      <c r="FY632" s="695"/>
      <c r="FZ632" s="695"/>
      <c r="GA632" s="695"/>
      <c r="GB632" s="695"/>
      <c r="GC632" s="695"/>
      <c r="GD632" s="695"/>
      <c r="GE632" s="695"/>
      <c r="GF632" s="695"/>
      <c r="GG632" s="695"/>
      <c r="GH632" s="695"/>
      <c r="GI632" s="695"/>
      <c r="GJ632" s="695"/>
      <c r="GK632" s="695"/>
      <c r="GL632" s="695"/>
      <c r="GM632" s="695"/>
      <c r="GN632" s="695"/>
    </row>
    <row r="633" spans="1:196" s="35" customFormat="1" ht="14.4">
      <c r="A633" s="695"/>
      <c r="B633" s="695"/>
      <c r="C633" s="693"/>
      <c r="D633" s="693"/>
      <c r="E633" s="693"/>
      <c r="F633" s="699"/>
      <c r="G633" s="695"/>
      <c r="H633" s="695"/>
      <c r="I633" s="695"/>
      <c r="J633" s="695"/>
      <c r="S633" s="695"/>
      <c r="T633" s="695"/>
      <c r="U633" s="695"/>
      <c r="V633" s="695"/>
      <c r="W633" s="695"/>
      <c r="X633" s="695"/>
      <c r="Y633" s="695"/>
      <c r="Z633" s="695"/>
      <c r="AA633" s="695"/>
      <c r="AB633" s="695"/>
      <c r="AC633" s="695"/>
      <c r="AD633" s="695"/>
      <c r="AE633" s="695"/>
      <c r="AF633" s="695"/>
      <c r="AG633" s="695"/>
      <c r="AH633" s="695"/>
      <c r="AI633" s="695"/>
      <c r="AJ633" s="695"/>
      <c r="AK633" s="695"/>
      <c r="AL633" s="695"/>
      <c r="AM633" s="695"/>
      <c r="AN633" s="695"/>
      <c r="AO633" s="695"/>
      <c r="AP633" s="695"/>
      <c r="AQ633" s="695"/>
      <c r="AR633" s="695"/>
      <c r="AS633" s="695"/>
      <c r="AT633" s="695"/>
      <c r="AU633" s="695"/>
      <c r="AV633" s="695"/>
      <c r="AW633" s="695"/>
      <c r="AX633" s="695"/>
      <c r="AY633" s="695"/>
      <c r="AZ633" s="695"/>
      <c r="BA633" s="695"/>
      <c r="BB633" s="695"/>
      <c r="BC633" s="695"/>
      <c r="BD633" s="695"/>
      <c r="BE633" s="695"/>
      <c r="BF633" s="695"/>
      <c r="BG633" s="695"/>
      <c r="BH633" s="695"/>
      <c r="BI633" s="695"/>
      <c r="BJ633" s="695"/>
      <c r="BK633" s="695"/>
      <c r="BL633" s="695"/>
      <c r="BM633" s="695"/>
      <c r="BN633" s="695"/>
      <c r="BO633" s="695"/>
      <c r="BP633" s="695"/>
      <c r="BQ633" s="695"/>
      <c r="BR633" s="695"/>
      <c r="BS633" s="695"/>
      <c r="BT633" s="695"/>
      <c r="BU633" s="695"/>
      <c r="BV633" s="695"/>
      <c r="BW633" s="695"/>
      <c r="BX633" s="695"/>
      <c r="BY633" s="695"/>
      <c r="BZ633" s="695"/>
      <c r="CA633" s="695"/>
      <c r="CB633" s="695"/>
      <c r="CC633" s="695"/>
      <c r="CD633" s="695"/>
      <c r="CE633" s="695"/>
      <c r="CF633" s="695"/>
      <c r="CG633" s="695"/>
      <c r="CH633" s="695"/>
      <c r="CI633" s="695"/>
      <c r="CJ633" s="695"/>
      <c r="CK633" s="695"/>
      <c r="CL633" s="695"/>
      <c r="CM633" s="695"/>
      <c r="CN633" s="695"/>
      <c r="CO633" s="695"/>
      <c r="CP633" s="695"/>
      <c r="CQ633" s="695"/>
      <c r="CR633" s="695"/>
      <c r="CS633" s="695"/>
      <c r="CT633" s="695"/>
      <c r="CU633" s="695"/>
      <c r="CV633" s="695"/>
      <c r="CW633" s="695"/>
      <c r="CX633" s="695"/>
      <c r="CY633" s="695"/>
      <c r="CZ633" s="695"/>
      <c r="DA633" s="695"/>
      <c r="DB633" s="695"/>
      <c r="DC633" s="695"/>
      <c r="DD633" s="695"/>
      <c r="DE633" s="695"/>
      <c r="DF633" s="695"/>
      <c r="DG633" s="695"/>
      <c r="DH633" s="695"/>
      <c r="DI633" s="695"/>
      <c r="DJ633" s="695"/>
      <c r="DK633" s="695"/>
      <c r="DL633" s="695"/>
      <c r="DM633" s="695"/>
      <c r="DN633" s="695"/>
      <c r="DO633" s="695"/>
      <c r="DP633" s="695"/>
      <c r="DQ633" s="695"/>
      <c r="DR633" s="695"/>
      <c r="DS633" s="695"/>
      <c r="DT633" s="695"/>
      <c r="DU633" s="695"/>
      <c r="DV633" s="695"/>
      <c r="DW633" s="695"/>
      <c r="DX633" s="695"/>
      <c r="DY633" s="695"/>
      <c r="DZ633" s="695"/>
      <c r="EA633" s="695"/>
      <c r="EB633" s="695"/>
      <c r="EC633" s="695"/>
      <c r="ED633" s="695"/>
      <c r="EE633" s="695"/>
      <c r="EF633" s="695"/>
      <c r="EG633" s="695"/>
      <c r="EH633" s="695"/>
      <c r="EI633" s="695"/>
      <c r="EJ633" s="695"/>
      <c r="EK633" s="695"/>
      <c r="EL633" s="695"/>
      <c r="EM633" s="695"/>
      <c r="EN633" s="695"/>
      <c r="EO633" s="695"/>
      <c r="EP633" s="695"/>
      <c r="EQ633" s="695"/>
      <c r="ER633" s="695"/>
      <c r="ES633" s="695"/>
      <c r="ET633" s="695"/>
      <c r="EU633" s="695"/>
      <c r="EV633" s="695"/>
      <c r="EW633" s="695"/>
      <c r="EX633" s="695"/>
      <c r="EY633" s="695"/>
      <c r="EZ633" s="695"/>
      <c r="FA633" s="695"/>
      <c r="FB633" s="695"/>
      <c r="FC633" s="695"/>
      <c r="FD633" s="695"/>
      <c r="FE633" s="695"/>
      <c r="FF633" s="695"/>
      <c r="FG633" s="695"/>
      <c r="FH633" s="695"/>
      <c r="FI633" s="695"/>
      <c r="FJ633" s="695"/>
      <c r="FK633" s="695"/>
      <c r="FL633" s="695"/>
      <c r="FM633" s="695"/>
      <c r="FN633" s="695"/>
      <c r="FO633" s="695"/>
      <c r="FP633" s="695"/>
      <c r="FQ633" s="695"/>
      <c r="FR633" s="695"/>
      <c r="FS633" s="695"/>
      <c r="FT633" s="695"/>
      <c r="FU633" s="695"/>
      <c r="FV633" s="695"/>
      <c r="FW633" s="695"/>
      <c r="FX633" s="695"/>
      <c r="FY633" s="695"/>
      <c r="FZ633" s="695"/>
      <c r="GA633" s="695"/>
      <c r="GB633" s="695"/>
      <c r="GC633" s="695"/>
      <c r="GD633" s="695"/>
      <c r="GE633" s="695"/>
      <c r="GF633" s="695"/>
      <c r="GG633" s="695"/>
      <c r="GH633" s="695"/>
      <c r="GI633" s="695"/>
      <c r="GJ633" s="695"/>
      <c r="GK633" s="695"/>
      <c r="GL633" s="695"/>
      <c r="GM633" s="695"/>
      <c r="GN633" s="695"/>
    </row>
    <row r="634" spans="1:196" s="35" customFormat="1" ht="14.4">
      <c r="A634" s="695"/>
      <c r="B634" s="695"/>
      <c r="C634" s="693"/>
      <c r="D634" s="693"/>
      <c r="E634" s="693"/>
      <c r="F634" s="699"/>
      <c r="G634" s="695"/>
      <c r="H634" s="695"/>
      <c r="I634" s="695"/>
      <c r="J634" s="695"/>
      <c r="S634" s="695"/>
      <c r="T634" s="695"/>
      <c r="U634" s="695"/>
      <c r="V634" s="695"/>
      <c r="W634" s="695"/>
      <c r="X634" s="695"/>
      <c r="Y634" s="695"/>
      <c r="Z634" s="695"/>
      <c r="AA634" s="695"/>
      <c r="AB634" s="695"/>
      <c r="AC634" s="695"/>
      <c r="AD634" s="695"/>
      <c r="AE634" s="695"/>
      <c r="AF634" s="695"/>
      <c r="AG634" s="695"/>
      <c r="AH634" s="695"/>
      <c r="AI634" s="695"/>
      <c r="AJ634" s="695"/>
      <c r="AK634" s="695"/>
      <c r="AL634" s="695"/>
      <c r="AM634" s="695"/>
      <c r="AN634" s="695"/>
      <c r="AO634" s="695"/>
      <c r="AP634" s="695"/>
      <c r="AQ634" s="695"/>
      <c r="AR634" s="695"/>
      <c r="AS634" s="695"/>
      <c r="AT634" s="695"/>
      <c r="AU634" s="695"/>
      <c r="AV634" s="695"/>
      <c r="AW634" s="695"/>
      <c r="AX634" s="695"/>
      <c r="AY634" s="695"/>
      <c r="AZ634" s="695"/>
      <c r="BA634" s="695"/>
      <c r="BB634" s="695"/>
      <c r="BC634" s="695"/>
      <c r="BD634" s="695"/>
      <c r="BE634" s="695"/>
      <c r="BF634" s="695"/>
      <c r="BG634" s="695"/>
      <c r="BH634" s="695"/>
      <c r="BI634" s="695"/>
      <c r="BJ634" s="695"/>
      <c r="BK634" s="695"/>
      <c r="BL634" s="695"/>
      <c r="BM634" s="695"/>
      <c r="BN634" s="695"/>
      <c r="BO634" s="695"/>
      <c r="BP634" s="695"/>
      <c r="BQ634" s="695"/>
      <c r="BR634" s="695"/>
      <c r="BS634" s="695"/>
      <c r="BT634" s="695"/>
      <c r="BU634" s="695"/>
      <c r="BV634" s="695"/>
      <c r="BW634" s="695"/>
      <c r="BX634" s="695"/>
      <c r="BY634" s="695"/>
      <c r="BZ634" s="695"/>
      <c r="CA634" s="695"/>
      <c r="CB634" s="695"/>
      <c r="CC634" s="695"/>
      <c r="CD634" s="695"/>
      <c r="CE634" s="695"/>
      <c r="CF634" s="695"/>
      <c r="CG634" s="695"/>
      <c r="CH634" s="695"/>
      <c r="CI634" s="695"/>
      <c r="CJ634" s="695"/>
      <c r="CK634" s="695"/>
      <c r="CL634" s="695"/>
      <c r="CM634" s="695"/>
      <c r="CN634" s="695"/>
      <c r="CO634" s="695"/>
      <c r="CP634" s="695"/>
      <c r="CQ634" s="695"/>
      <c r="CR634" s="695"/>
      <c r="CS634" s="695"/>
      <c r="CT634" s="695"/>
      <c r="CU634" s="695"/>
      <c r="CV634" s="695"/>
      <c r="CW634" s="695"/>
      <c r="CX634" s="695"/>
      <c r="CY634" s="695"/>
      <c r="CZ634" s="695"/>
      <c r="DA634" s="695"/>
      <c r="DB634" s="695"/>
      <c r="DC634" s="695"/>
      <c r="DD634" s="695"/>
      <c r="DE634" s="695"/>
      <c r="DF634" s="695"/>
      <c r="DG634" s="695"/>
      <c r="DH634" s="695"/>
      <c r="DI634" s="695"/>
      <c r="DJ634" s="695"/>
      <c r="DK634" s="695"/>
      <c r="DL634" s="695"/>
      <c r="DM634" s="695"/>
      <c r="DN634" s="695"/>
      <c r="DO634" s="695"/>
      <c r="DP634" s="695"/>
      <c r="DQ634" s="695"/>
      <c r="DR634" s="695"/>
      <c r="DS634" s="695"/>
      <c r="DT634" s="695"/>
      <c r="DU634" s="695"/>
      <c r="DV634" s="695"/>
      <c r="DW634" s="695"/>
      <c r="DX634" s="695"/>
      <c r="DY634" s="695"/>
      <c r="DZ634" s="695"/>
      <c r="EA634" s="695"/>
      <c r="EB634" s="695"/>
      <c r="EC634" s="695"/>
      <c r="ED634" s="695"/>
      <c r="EE634" s="695"/>
      <c r="EF634" s="695"/>
      <c r="EG634" s="695"/>
      <c r="EH634" s="695"/>
      <c r="EI634" s="695"/>
      <c r="EJ634" s="695"/>
      <c r="EK634" s="695"/>
      <c r="EL634" s="695"/>
      <c r="EM634" s="695"/>
      <c r="EN634" s="695"/>
      <c r="EO634" s="695"/>
      <c r="EP634" s="695"/>
      <c r="EQ634" s="695"/>
      <c r="ER634" s="695"/>
      <c r="ES634" s="695"/>
      <c r="ET634" s="695"/>
      <c r="EU634" s="695"/>
      <c r="EV634" s="695"/>
      <c r="EW634" s="695"/>
      <c r="EX634" s="695"/>
      <c r="EY634" s="695"/>
      <c r="EZ634" s="695"/>
      <c r="FA634" s="695"/>
      <c r="FB634" s="695"/>
      <c r="FC634" s="695"/>
      <c r="FD634" s="695"/>
      <c r="FE634" s="695"/>
      <c r="FF634" s="695"/>
      <c r="FG634" s="695"/>
      <c r="FH634" s="695"/>
      <c r="FI634" s="695"/>
      <c r="FJ634" s="695"/>
      <c r="FK634" s="695"/>
      <c r="FL634" s="695"/>
      <c r="FM634" s="695"/>
      <c r="FN634" s="695"/>
      <c r="FO634" s="695"/>
      <c r="FP634" s="695"/>
      <c r="FQ634" s="695"/>
      <c r="FR634" s="695"/>
      <c r="FS634" s="695"/>
      <c r="FT634" s="695"/>
      <c r="FU634" s="695"/>
      <c r="FV634" s="695"/>
      <c r="FW634" s="695"/>
      <c r="FX634" s="695"/>
      <c r="FY634" s="695"/>
      <c r="FZ634" s="695"/>
      <c r="GA634" s="695"/>
      <c r="GB634" s="695"/>
      <c r="GC634" s="695"/>
      <c r="GD634" s="695"/>
      <c r="GE634" s="695"/>
      <c r="GF634" s="695"/>
      <c r="GG634" s="695"/>
      <c r="GH634" s="695"/>
      <c r="GI634" s="695"/>
      <c r="GJ634" s="695"/>
      <c r="GK634" s="695"/>
      <c r="GL634" s="695"/>
      <c r="GM634" s="695"/>
      <c r="GN634" s="695"/>
    </row>
    <row r="635" spans="1:196" s="35" customFormat="1" ht="14.4">
      <c r="A635" s="695"/>
      <c r="B635" s="695"/>
      <c r="C635" s="693"/>
      <c r="D635" s="693"/>
      <c r="E635" s="693"/>
      <c r="F635" s="699"/>
      <c r="G635" s="695"/>
      <c r="H635" s="695"/>
      <c r="I635" s="695"/>
      <c r="J635" s="695"/>
      <c r="S635" s="695"/>
      <c r="T635" s="695"/>
      <c r="U635" s="695"/>
      <c r="V635" s="695"/>
      <c r="W635" s="695"/>
      <c r="X635" s="695"/>
      <c r="Y635" s="695"/>
      <c r="Z635" s="695"/>
      <c r="AA635" s="695"/>
      <c r="AB635" s="695"/>
      <c r="AC635" s="695"/>
      <c r="AD635" s="695"/>
      <c r="AE635" s="695"/>
      <c r="AF635" s="695"/>
      <c r="AG635" s="695"/>
      <c r="AH635" s="695"/>
      <c r="AI635" s="695"/>
      <c r="AJ635" s="695"/>
      <c r="AK635" s="695"/>
      <c r="AL635" s="695"/>
      <c r="AM635" s="695"/>
      <c r="AN635" s="695"/>
      <c r="AO635" s="695"/>
      <c r="AP635" s="695"/>
      <c r="AQ635" s="695"/>
      <c r="AR635" s="695"/>
      <c r="AS635" s="695"/>
      <c r="AT635" s="695"/>
      <c r="AU635" s="695"/>
      <c r="AV635" s="695"/>
      <c r="AW635" s="695"/>
      <c r="AX635" s="695"/>
      <c r="AY635" s="695"/>
      <c r="AZ635" s="695"/>
      <c r="BA635" s="695"/>
      <c r="BB635" s="695"/>
      <c r="BC635" s="695"/>
      <c r="BD635" s="695"/>
      <c r="BE635" s="695"/>
      <c r="BF635" s="695"/>
      <c r="BG635" s="695"/>
      <c r="BH635" s="695"/>
      <c r="BI635" s="695"/>
      <c r="BJ635" s="695"/>
      <c r="BK635" s="695"/>
      <c r="BL635" s="695"/>
      <c r="BM635" s="695"/>
      <c r="BN635" s="695"/>
      <c r="BO635" s="695"/>
      <c r="BP635" s="695"/>
      <c r="BQ635" s="695"/>
      <c r="BR635" s="695"/>
      <c r="BS635" s="695"/>
      <c r="BT635" s="695"/>
      <c r="BU635" s="695"/>
      <c r="BV635" s="695"/>
      <c r="BW635" s="695"/>
      <c r="BX635" s="695"/>
      <c r="BY635" s="695"/>
      <c r="BZ635" s="695"/>
      <c r="CA635" s="695"/>
      <c r="CB635" s="695"/>
      <c r="CC635" s="695"/>
      <c r="CD635" s="695"/>
      <c r="CE635" s="695"/>
      <c r="CF635" s="695"/>
      <c r="CG635" s="695"/>
      <c r="CH635" s="695"/>
      <c r="CI635" s="695"/>
      <c r="CJ635" s="695"/>
      <c r="CK635" s="695"/>
      <c r="CL635" s="695"/>
      <c r="CM635" s="695"/>
      <c r="CN635" s="695"/>
      <c r="CO635" s="695"/>
      <c r="CP635" s="695"/>
      <c r="CQ635" s="695"/>
      <c r="CR635" s="695"/>
      <c r="CS635" s="695"/>
      <c r="CT635" s="695"/>
      <c r="CU635" s="695"/>
      <c r="CV635" s="695"/>
      <c r="CW635" s="695"/>
      <c r="CX635" s="695"/>
      <c r="CY635" s="695"/>
      <c r="CZ635" s="695"/>
      <c r="DA635" s="695"/>
      <c r="DB635" s="695"/>
      <c r="DC635" s="695"/>
      <c r="DD635" s="695"/>
      <c r="DE635" s="695"/>
      <c r="DF635" s="695"/>
      <c r="DG635" s="695"/>
      <c r="DH635" s="695"/>
      <c r="DI635" s="695"/>
      <c r="DJ635" s="695"/>
      <c r="DK635" s="695"/>
      <c r="DL635" s="695"/>
      <c r="DM635" s="695"/>
      <c r="DN635" s="695"/>
      <c r="DO635" s="695"/>
      <c r="DP635" s="695"/>
      <c r="DQ635" s="695"/>
      <c r="DR635" s="695"/>
      <c r="DS635" s="695"/>
      <c r="DT635" s="695"/>
      <c r="DU635" s="695"/>
      <c r="DV635" s="695"/>
      <c r="DW635" s="695"/>
      <c r="DX635" s="695"/>
      <c r="DY635" s="695"/>
      <c r="DZ635" s="695"/>
      <c r="EA635" s="695"/>
      <c r="EB635" s="695"/>
      <c r="EC635" s="695"/>
      <c r="ED635" s="695"/>
      <c r="EE635" s="695"/>
      <c r="EF635" s="695"/>
      <c r="EG635" s="695"/>
      <c r="EH635" s="695"/>
      <c r="EI635" s="695"/>
      <c r="EJ635" s="695"/>
      <c r="EK635" s="695"/>
      <c r="EL635" s="695"/>
      <c r="EM635" s="695"/>
      <c r="EN635" s="695"/>
      <c r="EO635" s="695"/>
      <c r="EP635" s="695"/>
      <c r="EQ635" s="695"/>
      <c r="ER635" s="695"/>
      <c r="ES635" s="695"/>
      <c r="ET635" s="695"/>
      <c r="EU635" s="695"/>
      <c r="EV635" s="695"/>
      <c r="EW635" s="695"/>
      <c r="EX635" s="695"/>
      <c r="EY635" s="695"/>
      <c r="EZ635" s="695"/>
      <c r="FA635" s="695"/>
      <c r="FB635" s="695"/>
      <c r="FC635" s="695"/>
      <c r="FD635" s="695"/>
      <c r="FE635" s="695"/>
      <c r="FF635" s="695"/>
      <c r="FG635" s="695"/>
      <c r="FH635" s="695"/>
      <c r="FI635" s="695"/>
      <c r="FJ635" s="695"/>
      <c r="FK635" s="695"/>
      <c r="FL635" s="695"/>
      <c r="FM635" s="695"/>
      <c r="FN635" s="695"/>
      <c r="FO635" s="695"/>
      <c r="FP635" s="695"/>
      <c r="FQ635" s="695"/>
      <c r="FR635" s="695"/>
      <c r="FS635" s="695"/>
      <c r="FT635" s="695"/>
      <c r="FU635" s="695"/>
      <c r="FV635" s="695"/>
      <c r="FW635" s="695"/>
      <c r="FX635" s="695"/>
      <c r="FY635" s="695"/>
      <c r="FZ635" s="695"/>
      <c r="GA635" s="695"/>
      <c r="GB635" s="695"/>
      <c r="GC635" s="695"/>
      <c r="GD635" s="695"/>
      <c r="GE635" s="695"/>
      <c r="GF635" s="695"/>
      <c r="GG635" s="695"/>
      <c r="GH635" s="695"/>
      <c r="GI635" s="695"/>
      <c r="GJ635" s="695"/>
      <c r="GK635" s="695"/>
      <c r="GL635" s="695"/>
      <c r="GM635" s="695"/>
      <c r="GN635" s="695"/>
    </row>
    <row r="636" spans="1:196" s="35" customFormat="1" ht="14.4">
      <c r="A636" s="695"/>
      <c r="B636" s="695"/>
      <c r="C636" s="693"/>
      <c r="D636" s="693"/>
      <c r="E636" s="693"/>
      <c r="F636" s="699"/>
      <c r="G636" s="695"/>
      <c r="H636" s="695"/>
      <c r="I636" s="695"/>
      <c r="J636" s="695"/>
      <c r="S636" s="695"/>
      <c r="T636" s="695"/>
      <c r="U636" s="695"/>
      <c r="V636" s="695"/>
      <c r="W636" s="695"/>
      <c r="X636" s="695"/>
      <c r="Y636" s="695"/>
      <c r="Z636" s="695"/>
      <c r="AA636" s="695"/>
      <c r="AB636" s="695"/>
      <c r="AC636" s="695"/>
      <c r="AD636" s="695"/>
      <c r="AE636" s="695"/>
      <c r="AF636" s="695"/>
      <c r="AG636" s="695"/>
      <c r="AH636" s="695"/>
      <c r="AI636" s="695"/>
      <c r="AJ636" s="695"/>
      <c r="AK636" s="695"/>
      <c r="AL636" s="695"/>
      <c r="AM636" s="695"/>
      <c r="AN636" s="695"/>
      <c r="AO636" s="695"/>
      <c r="AP636" s="695"/>
      <c r="AQ636" s="695"/>
      <c r="AR636" s="695"/>
      <c r="AS636" s="695"/>
      <c r="AT636" s="695"/>
      <c r="AU636" s="695"/>
      <c r="AV636" s="695"/>
      <c r="AW636" s="695"/>
      <c r="AX636" s="695"/>
      <c r="AY636" s="695"/>
      <c r="AZ636" s="695"/>
      <c r="BA636" s="695"/>
      <c r="BB636" s="695"/>
      <c r="BC636" s="695"/>
      <c r="BD636" s="695"/>
      <c r="BE636" s="695"/>
      <c r="BF636" s="695"/>
      <c r="BG636" s="695"/>
      <c r="BH636" s="695"/>
      <c r="BI636" s="695"/>
      <c r="BJ636" s="695"/>
      <c r="BK636" s="695"/>
      <c r="BL636" s="695"/>
      <c r="BM636" s="695"/>
      <c r="BN636" s="695"/>
      <c r="BO636" s="695"/>
      <c r="BP636" s="695"/>
      <c r="BQ636" s="695"/>
      <c r="BR636" s="695"/>
      <c r="BS636" s="695"/>
      <c r="BT636" s="695"/>
      <c r="BU636" s="695"/>
      <c r="BV636" s="695"/>
      <c r="BW636" s="695"/>
      <c r="BX636" s="695"/>
      <c r="BY636" s="695"/>
      <c r="BZ636" s="695"/>
      <c r="CA636" s="695"/>
      <c r="CB636" s="695"/>
      <c r="CC636" s="695"/>
      <c r="CD636" s="695"/>
      <c r="CE636" s="695"/>
      <c r="CF636" s="695"/>
      <c r="CG636" s="695"/>
      <c r="CH636" s="695"/>
      <c r="CI636" s="695"/>
      <c r="CJ636" s="695"/>
      <c r="CK636" s="695"/>
      <c r="CL636" s="695"/>
      <c r="CM636" s="695"/>
      <c r="CN636" s="695"/>
      <c r="CO636" s="695"/>
      <c r="CP636" s="695"/>
      <c r="CQ636" s="695"/>
      <c r="CR636" s="695"/>
      <c r="CS636" s="695"/>
      <c r="CT636" s="695"/>
      <c r="CU636" s="695"/>
      <c r="CV636" s="695"/>
      <c r="CW636" s="695"/>
      <c r="CX636" s="695"/>
      <c r="CY636" s="695"/>
      <c r="CZ636" s="695"/>
      <c r="DA636" s="695"/>
      <c r="DB636" s="695"/>
      <c r="DC636" s="695"/>
      <c r="DD636" s="695"/>
      <c r="DE636" s="695"/>
      <c r="DF636" s="695"/>
      <c r="DG636" s="695"/>
      <c r="DH636" s="695"/>
      <c r="DI636" s="695"/>
      <c r="DJ636" s="695"/>
      <c r="DK636" s="695"/>
      <c r="DL636" s="695"/>
      <c r="DM636" s="695"/>
      <c r="DN636" s="695"/>
      <c r="DO636" s="695"/>
      <c r="DP636" s="695"/>
      <c r="DQ636" s="695"/>
      <c r="DR636" s="695"/>
      <c r="DS636" s="695"/>
      <c r="DT636" s="695"/>
      <c r="DU636" s="695"/>
      <c r="DV636" s="695"/>
      <c r="DW636" s="695"/>
      <c r="DX636" s="695"/>
      <c r="DY636" s="695"/>
      <c r="DZ636" s="695"/>
      <c r="EA636" s="695"/>
      <c r="EB636" s="695"/>
      <c r="EC636" s="695"/>
      <c r="ED636" s="695"/>
      <c r="EE636" s="695"/>
      <c r="EF636" s="695"/>
      <c r="EG636" s="695"/>
      <c r="EH636" s="695"/>
      <c r="EI636" s="695"/>
      <c r="EJ636" s="695"/>
      <c r="EK636" s="695"/>
      <c r="EL636" s="695"/>
      <c r="EM636" s="695"/>
      <c r="EN636" s="695"/>
      <c r="EO636" s="695"/>
      <c r="EP636" s="695"/>
      <c r="EQ636" s="695"/>
      <c r="ER636" s="695"/>
      <c r="ES636" s="695"/>
      <c r="ET636" s="695"/>
      <c r="EU636" s="695"/>
      <c r="EV636" s="695"/>
      <c r="EW636" s="695"/>
      <c r="EX636" s="695"/>
      <c r="EY636" s="695"/>
      <c r="EZ636" s="695"/>
      <c r="FA636" s="695"/>
      <c r="FB636" s="695"/>
      <c r="FC636" s="695"/>
      <c r="FD636" s="695"/>
      <c r="FE636" s="695"/>
      <c r="FF636" s="695"/>
      <c r="FG636" s="695"/>
      <c r="FH636" s="695"/>
      <c r="FI636" s="695"/>
      <c r="FJ636" s="695"/>
      <c r="FK636" s="695"/>
      <c r="FL636" s="695"/>
      <c r="FM636" s="695"/>
      <c r="FN636" s="695"/>
      <c r="FO636" s="695"/>
      <c r="FP636" s="695"/>
      <c r="FQ636" s="695"/>
      <c r="FR636" s="695"/>
      <c r="FS636" s="695"/>
      <c r="FT636" s="695"/>
      <c r="FU636" s="695"/>
      <c r="FV636" s="695"/>
      <c r="FW636" s="695"/>
      <c r="FX636" s="695"/>
      <c r="FY636" s="695"/>
      <c r="FZ636" s="695"/>
      <c r="GA636" s="695"/>
      <c r="GB636" s="695"/>
      <c r="GC636" s="695"/>
      <c r="GD636" s="695"/>
      <c r="GE636" s="695"/>
      <c r="GF636" s="695"/>
      <c r="GG636" s="695"/>
      <c r="GH636" s="695"/>
      <c r="GI636" s="695"/>
      <c r="GJ636" s="695"/>
      <c r="GK636" s="695"/>
      <c r="GL636" s="695"/>
      <c r="GM636" s="695"/>
      <c r="GN636" s="695"/>
    </row>
    <row r="637" spans="1:196" s="35" customFormat="1" ht="14.4">
      <c r="A637" s="695"/>
      <c r="B637" s="695"/>
      <c r="C637" s="693"/>
      <c r="D637" s="693"/>
      <c r="E637" s="693"/>
      <c r="F637" s="699"/>
      <c r="G637" s="695"/>
      <c r="H637" s="695"/>
      <c r="I637" s="695"/>
      <c r="J637" s="695"/>
      <c r="S637" s="695"/>
      <c r="T637" s="695"/>
      <c r="U637" s="695"/>
      <c r="V637" s="695"/>
      <c r="W637" s="695"/>
      <c r="X637" s="695"/>
      <c r="Y637" s="695"/>
      <c r="Z637" s="695"/>
      <c r="AA637" s="695"/>
      <c r="AB637" s="695"/>
      <c r="AC637" s="695"/>
      <c r="AD637" s="695"/>
      <c r="AE637" s="695"/>
      <c r="AF637" s="695"/>
      <c r="AG637" s="695"/>
      <c r="AH637" s="695"/>
      <c r="AI637" s="695"/>
      <c r="AJ637" s="695"/>
      <c r="AK637" s="695"/>
      <c r="AL637" s="695"/>
      <c r="AM637" s="695"/>
      <c r="AN637" s="695"/>
      <c r="AO637" s="695"/>
      <c r="AP637" s="695"/>
      <c r="AQ637" s="695"/>
      <c r="AR637" s="695"/>
      <c r="AS637" s="695"/>
      <c r="AT637" s="695"/>
      <c r="AU637" s="695"/>
      <c r="AV637" s="695"/>
      <c r="AW637" s="695"/>
      <c r="AX637" s="695"/>
      <c r="AY637" s="695"/>
      <c r="AZ637" s="695"/>
      <c r="BA637" s="695"/>
      <c r="BB637" s="695"/>
      <c r="BC637" s="695"/>
      <c r="BD637" s="695"/>
      <c r="BE637" s="695"/>
      <c r="BF637" s="695"/>
      <c r="BG637" s="695"/>
      <c r="BH637" s="695"/>
      <c r="BI637" s="695"/>
      <c r="BJ637" s="695"/>
      <c r="BK637" s="695"/>
      <c r="BL637" s="695"/>
      <c r="BM637" s="695"/>
      <c r="BN637" s="695"/>
      <c r="BO637" s="695"/>
      <c r="BP637" s="695"/>
      <c r="BQ637" s="695"/>
      <c r="BR637" s="695"/>
      <c r="BS637" s="695"/>
      <c r="BT637" s="695"/>
      <c r="BU637" s="695"/>
      <c r="BV637" s="695"/>
      <c r="BW637" s="695"/>
      <c r="BX637" s="695"/>
      <c r="BY637" s="695"/>
      <c r="BZ637" s="695"/>
      <c r="CA637" s="695"/>
      <c r="CB637" s="695"/>
      <c r="CC637" s="695"/>
      <c r="CD637" s="695"/>
      <c r="CE637" s="695"/>
      <c r="CF637" s="695"/>
      <c r="CG637" s="695"/>
      <c r="CH637" s="695"/>
      <c r="CI637" s="695"/>
      <c r="CJ637" s="695"/>
      <c r="CK637" s="695"/>
      <c r="CL637" s="695"/>
      <c r="CM637" s="695"/>
      <c r="CN637" s="695"/>
      <c r="CO637" s="695"/>
      <c r="CP637" s="695"/>
      <c r="CQ637" s="695"/>
      <c r="CR637" s="695"/>
      <c r="CS637" s="695"/>
      <c r="CT637" s="695"/>
      <c r="CU637" s="695"/>
      <c r="CV637" s="695"/>
      <c r="CW637" s="695"/>
      <c r="CX637" s="695"/>
      <c r="CY637" s="695"/>
      <c r="CZ637" s="695"/>
      <c r="DA637" s="695"/>
      <c r="DB637" s="695"/>
      <c r="DC637" s="695"/>
      <c r="DD637" s="695"/>
      <c r="DE637" s="695"/>
      <c r="DF637" s="695"/>
      <c r="DG637" s="695"/>
      <c r="DH637" s="695"/>
      <c r="DI637" s="695"/>
      <c r="DJ637" s="695"/>
      <c r="DK637" s="695"/>
      <c r="DL637" s="695"/>
      <c r="DM637" s="695"/>
      <c r="DN637" s="695"/>
      <c r="DO637" s="695"/>
      <c r="DP637" s="695"/>
      <c r="DQ637" s="695"/>
      <c r="DR637" s="695"/>
      <c r="DS637" s="695"/>
      <c r="DT637" s="695"/>
      <c r="DU637" s="695"/>
      <c r="DV637" s="695"/>
      <c r="DW637" s="695"/>
      <c r="DX637" s="695"/>
      <c r="DY637" s="695"/>
      <c r="DZ637" s="695"/>
      <c r="EA637" s="695"/>
      <c r="EB637" s="695"/>
      <c r="EC637" s="695"/>
      <c r="ED637" s="695"/>
      <c r="EE637" s="695"/>
      <c r="EF637" s="695"/>
      <c r="EG637" s="695"/>
      <c r="EH637" s="695"/>
      <c r="EI637" s="695"/>
      <c r="EJ637" s="695"/>
      <c r="EK637" s="695"/>
      <c r="EL637" s="695"/>
      <c r="EM637" s="695"/>
      <c r="EN637" s="695"/>
      <c r="EO637" s="695"/>
      <c r="EP637" s="695"/>
      <c r="EQ637" s="695"/>
      <c r="ER637" s="695"/>
      <c r="ES637" s="695"/>
      <c r="ET637" s="695"/>
      <c r="EU637" s="695"/>
      <c r="EV637" s="695"/>
      <c r="EW637" s="695"/>
      <c r="EX637" s="695"/>
      <c r="EY637" s="695"/>
      <c r="EZ637" s="695"/>
      <c r="FA637" s="695"/>
      <c r="FB637" s="695"/>
      <c r="FC637" s="695"/>
      <c r="FD637" s="695"/>
      <c r="FE637" s="695"/>
      <c r="FF637" s="695"/>
      <c r="FG637" s="695"/>
      <c r="FH637" s="695"/>
      <c r="FI637" s="695"/>
      <c r="FJ637" s="695"/>
      <c r="FK637" s="695"/>
      <c r="FL637" s="695"/>
      <c r="FM637" s="695"/>
      <c r="FN637" s="695"/>
      <c r="FO637" s="695"/>
      <c r="FP637" s="695"/>
      <c r="FQ637" s="695"/>
      <c r="FR637" s="695"/>
      <c r="FS637" s="695"/>
      <c r="FT637" s="695"/>
      <c r="FU637" s="695"/>
      <c r="FV637" s="695"/>
      <c r="FW637" s="695"/>
      <c r="FX637" s="695"/>
      <c r="FY637" s="695"/>
      <c r="FZ637" s="695"/>
      <c r="GA637" s="695"/>
      <c r="GB637" s="695"/>
      <c r="GC637" s="695"/>
      <c r="GD637" s="695"/>
      <c r="GE637" s="695"/>
      <c r="GF637" s="695"/>
      <c r="GG637" s="695"/>
      <c r="GH637" s="695"/>
      <c r="GI637" s="695"/>
      <c r="GJ637" s="695"/>
      <c r="GK637" s="695"/>
      <c r="GL637" s="695"/>
      <c r="GM637" s="695"/>
      <c r="GN637" s="695"/>
    </row>
    <row r="638" spans="1:196" s="35" customFormat="1" ht="14.4">
      <c r="A638" s="695"/>
      <c r="B638" s="695"/>
      <c r="C638" s="693"/>
      <c r="D638" s="693"/>
      <c r="E638" s="693"/>
      <c r="F638" s="699"/>
      <c r="G638" s="695"/>
      <c r="H638" s="695"/>
      <c r="I638" s="695"/>
      <c r="J638" s="695"/>
      <c r="S638" s="695"/>
      <c r="T638" s="695"/>
      <c r="U638" s="695"/>
      <c r="V638" s="695"/>
      <c r="W638" s="695"/>
      <c r="X638" s="695"/>
      <c r="Y638" s="695"/>
      <c r="Z638" s="695"/>
      <c r="AA638" s="695"/>
      <c r="AB638" s="695"/>
      <c r="AC638" s="695"/>
      <c r="AD638" s="695"/>
      <c r="AE638" s="695"/>
      <c r="AF638" s="695"/>
      <c r="AG638" s="695"/>
      <c r="AH638" s="695"/>
      <c r="AI638" s="695"/>
      <c r="AJ638" s="695"/>
      <c r="AK638" s="695"/>
      <c r="AL638" s="695"/>
      <c r="AM638" s="695"/>
      <c r="AN638" s="695"/>
      <c r="AO638" s="695"/>
      <c r="AP638" s="695"/>
      <c r="AQ638" s="695"/>
      <c r="AR638" s="695"/>
      <c r="AS638" s="695"/>
      <c r="AT638" s="695"/>
      <c r="AU638" s="695"/>
      <c r="AV638" s="695"/>
      <c r="AW638" s="695"/>
      <c r="AX638" s="695"/>
      <c r="AY638" s="695"/>
      <c r="AZ638" s="695"/>
      <c r="BA638" s="695"/>
      <c r="BB638" s="695"/>
      <c r="BC638" s="695"/>
      <c r="BD638" s="695"/>
      <c r="BE638" s="695"/>
      <c r="BF638" s="695"/>
      <c r="BG638" s="695"/>
      <c r="BH638" s="695"/>
      <c r="BI638" s="695"/>
      <c r="BJ638" s="695"/>
      <c r="BK638" s="695"/>
      <c r="BL638" s="695"/>
      <c r="BM638" s="695"/>
      <c r="BN638" s="695"/>
      <c r="BO638" s="695"/>
      <c r="BP638" s="695"/>
      <c r="BQ638" s="695"/>
      <c r="BR638" s="695"/>
      <c r="BS638" s="695"/>
      <c r="BT638" s="695"/>
      <c r="BU638" s="695"/>
      <c r="BV638" s="695"/>
      <c r="BW638" s="695"/>
      <c r="BX638" s="695"/>
      <c r="BY638" s="695"/>
      <c r="BZ638" s="695"/>
      <c r="CA638" s="695"/>
      <c r="CB638" s="695"/>
      <c r="CC638" s="695"/>
      <c r="CD638" s="695"/>
      <c r="CE638" s="695"/>
      <c r="CF638" s="695"/>
      <c r="CG638" s="695"/>
      <c r="CH638" s="695"/>
      <c r="CI638" s="695"/>
      <c r="CJ638" s="695"/>
      <c r="CK638" s="695"/>
      <c r="CL638" s="695"/>
      <c r="CM638" s="695"/>
      <c r="CN638" s="695"/>
      <c r="CO638" s="695"/>
      <c r="CP638" s="695"/>
      <c r="CQ638" s="695"/>
      <c r="CR638" s="695"/>
      <c r="CS638" s="695"/>
      <c r="CT638" s="695"/>
      <c r="CU638" s="695"/>
      <c r="CV638" s="695"/>
      <c r="CW638" s="695"/>
      <c r="CX638" s="695"/>
      <c r="CY638" s="695"/>
      <c r="CZ638" s="695"/>
      <c r="DA638" s="695"/>
      <c r="DB638" s="695"/>
      <c r="DC638" s="695"/>
      <c r="DD638" s="695"/>
      <c r="DE638" s="695"/>
      <c r="DF638" s="695"/>
      <c r="DG638" s="695"/>
      <c r="DH638" s="695"/>
      <c r="DI638" s="695"/>
      <c r="DJ638" s="695"/>
      <c r="DK638" s="695"/>
      <c r="DL638" s="695"/>
      <c r="DM638" s="695"/>
      <c r="DN638" s="695"/>
      <c r="DO638" s="695"/>
      <c r="DP638" s="695"/>
      <c r="DQ638" s="695"/>
      <c r="DR638" s="695"/>
      <c r="DS638" s="695"/>
      <c r="DT638" s="695"/>
      <c r="DU638" s="695"/>
      <c r="DV638" s="695"/>
      <c r="DW638" s="695"/>
      <c r="DX638" s="695"/>
      <c r="DY638" s="695"/>
      <c r="DZ638" s="695"/>
      <c r="EA638" s="695"/>
      <c r="EB638" s="695"/>
      <c r="EC638" s="695"/>
      <c r="ED638" s="695"/>
      <c r="EE638" s="695"/>
      <c r="EF638" s="695"/>
      <c r="EG638" s="695"/>
      <c r="EH638" s="695"/>
      <c r="EI638" s="695"/>
      <c r="EJ638" s="695"/>
      <c r="EK638" s="695"/>
      <c r="EL638" s="695"/>
      <c r="EM638" s="695"/>
      <c r="EN638" s="695"/>
      <c r="EO638" s="695"/>
      <c r="EP638" s="695"/>
      <c r="EQ638" s="695"/>
      <c r="ER638" s="695"/>
      <c r="ES638" s="695"/>
      <c r="ET638" s="695"/>
      <c r="EU638" s="695"/>
      <c r="EV638" s="695"/>
      <c r="EW638" s="695"/>
      <c r="EX638" s="695"/>
      <c r="EY638" s="695"/>
      <c r="EZ638" s="695"/>
      <c r="FA638" s="695"/>
      <c r="FB638" s="695"/>
      <c r="FC638" s="695"/>
      <c r="FD638" s="695"/>
      <c r="FE638" s="695"/>
      <c r="FF638" s="695"/>
      <c r="FG638" s="695"/>
      <c r="FH638" s="695"/>
      <c r="FI638" s="695"/>
      <c r="FJ638" s="695"/>
      <c r="FK638" s="695"/>
      <c r="FL638" s="695"/>
      <c r="FM638" s="695"/>
      <c r="FN638" s="695"/>
      <c r="FO638" s="695"/>
      <c r="FP638" s="695"/>
      <c r="FQ638" s="695"/>
      <c r="FR638" s="695"/>
      <c r="FS638" s="695"/>
      <c r="FT638" s="695"/>
      <c r="FU638" s="695"/>
      <c r="FV638" s="695"/>
      <c r="FW638" s="695"/>
      <c r="FX638" s="695"/>
      <c r="FY638" s="695"/>
      <c r="FZ638" s="695"/>
      <c r="GA638" s="695"/>
      <c r="GB638" s="695"/>
      <c r="GC638" s="695"/>
      <c r="GD638" s="695"/>
      <c r="GE638" s="695"/>
      <c r="GF638" s="695"/>
      <c r="GG638" s="695"/>
      <c r="GH638" s="695"/>
      <c r="GI638" s="695"/>
      <c r="GJ638" s="695"/>
      <c r="GK638" s="695"/>
      <c r="GL638" s="695"/>
      <c r="GM638" s="695"/>
      <c r="GN638" s="695"/>
    </row>
    <row r="639" spans="1:196" s="35" customFormat="1" ht="14.4">
      <c r="A639" s="695"/>
      <c r="B639" s="695"/>
      <c r="C639" s="693"/>
      <c r="D639" s="693"/>
      <c r="E639" s="693"/>
      <c r="F639" s="699"/>
      <c r="G639" s="695"/>
      <c r="H639" s="695"/>
      <c r="I639" s="695"/>
      <c r="J639" s="695"/>
      <c r="S639" s="695"/>
      <c r="T639" s="695"/>
      <c r="U639" s="695"/>
      <c r="V639" s="695"/>
      <c r="W639" s="695"/>
      <c r="X639" s="695"/>
      <c r="Y639" s="695"/>
      <c r="Z639" s="695"/>
      <c r="AA639" s="695"/>
      <c r="AB639" s="695"/>
      <c r="AC639" s="695"/>
      <c r="AD639" s="695"/>
      <c r="AE639" s="695"/>
      <c r="AF639" s="695"/>
      <c r="AG639" s="695"/>
      <c r="AH639" s="695"/>
      <c r="AI639" s="695"/>
      <c r="AJ639" s="695"/>
      <c r="AK639" s="695"/>
      <c r="AL639" s="695"/>
      <c r="AM639" s="695"/>
      <c r="AN639" s="695"/>
      <c r="AO639" s="695"/>
      <c r="AP639" s="695"/>
      <c r="AQ639" s="695"/>
      <c r="AR639" s="695"/>
      <c r="AS639" s="695"/>
      <c r="AT639" s="695"/>
      <c r="AU639" s="695"/>
      <c r="AV639" s="695"/>
      <c r="AW639" s="695"/>
      <c r="AX639" s="695"/>
      <c r="AY639" s="695"/>
      <c r="AZ639" s="695"/>
      <c r="BA639" s="695"/>
      <c r="BB639" s="695"/>
      <c r="BC639" s="695"/>
      <c r="BD639" s="695"/>
      <c r="BE639" s="695"/>
      <c r="BF639" s="695"/>
      <c r="BG639" s="695"/>
      <c r="BH639" s="695"/>
      <c r="BI639" s="695"/>
      <c r="BJ639" s="695"/>
      <c r="BK639" s="695"/>
      <c r="BL639" s="695"/>
      <c r="BM639" s="695"/>
      <c r="BN639" s="695"/>
      <c r="BO639" s="695"/>
      <c r="BP639" s="695"/>
      <c r="BQ639" s="695"/>
      <c r="BR639" s="695"/>
      <c r="BS639" s="695"/>
      <c r="BT639" s="695"/>
      <c r="BU639" s="695"/>
      <c r="BV639" s="695"/>
      <c r="BW639" s="695"/>
      <c r="BX639" s="695"/>
      <c r="BY639" s="695"/>
      <c r="BZ639" s="695"/>
      <c r="CA639" s="695"/>
      <c r="CB639" s="695"/>
      <c r="CC639" s="695"/>
      <c r="CD639" s="695"/>
      <c r="CE639" s="695"/>
      <c r="CF639" s="695"/>
      <c r="CG639" s="695"/>
      <c r="CH639" s="695"/>
      <c r="CI639" s="695"/>
      <c r="CJ639" s="695"/>
      <c r="CK639" s="695"/>
      <c r="CL639" s="695"/>
      <c r="CM639" s="695"/>
      <c r="CN639" s="695"/>
      <c r="CO639" s="695"/>
      <c r="CP639" s="695"/>
      <c r="CQ639" s="695"/>
      <c r="CR639" s="695"/>
      <c r="CS639" s="695"/>
      <c r="CT639" s="695"/>
      <c r="CU639" s="695"/>
      <c r="CV639" s="695"/>
      <c r="CW639" s="695"/>
      <c r="CX639" s="695"/>
      <c r="CY639" s="695"/>
      <c r="CZ639" s="695"/>
      <c r="DA639" s="695"/>
      <c r="DB639" s="695"/>
      <c r="DC639" s="695"/>
      <c r="DD639" s="695"/>
      <c r="DE639" s="695"/>
      <c r="DF639" s="695"/>
      <c r="DG639" s="695"/>
      <c r="DH639" s="695"/>
      <c r="DI639" s="695"/>
      <c r="DJ639" s="695"/>
      <c r="DK639" s="695"/>
      <c r="DL639" s="695"/>
      <c r="DM639" s="695"/>
      <c r="DN639" s="695"/>
      <c r="DO639" s="695"/>
      <c r="DP639" s="695"/>
      <c r="DQ639" s="695"/>
      <c r="DR639" s="695"/>
      <c r="DS639" s="695"/>
      <c r="DT639" s="695"/>
      <c r="DU639" s="695"/>
      <c r="DV639" s="695"/>
      <c r="DW639" s="695"/>
      <c r="DX639" s="695"/>
      <c r="DY639" s="695"/>
      <c r="DZ639" s="695"/>
      <c r="EA639" s="695"/>
      <c r="EB639" s="695"/>
      <c r="EC639" s="695"/>
      <c r="ED639" s="695"/>
      <c r="EE639" s="695"/>
      <c r="EF639" s="695"/>
      <c r="EG639" s="695"/>
      <c r="EH639" s="695"/>
      <c r="EI639" s="695"/>
      <c r="EJ639" s="695"/>
      <c r="EK639" s="695"/>
      <c r="EL639" s="695"/>
      <c r="EM639" s="695"/>
      <c r="EN639" s="695"/>
      <c r="EO639" s="695"/>
      <c r="EP639" s="695"/>
      <c r="EQ639" s="695"/>
      <c r="ER639" s="695"/>
      <c r="ES639" s="695"/>
      <c r="ET639" s="695"/>
      <c r="EU639" s="695"/>
      <c r="EV639" s="695"/>
      <c r="EW639" s="695"/>
      <c r="EX639" s="695"/>
      <c r="EY639" s="695"/>
      <c r="EZ639" s="695"/>
      <c r="FA639" s="695"/>
      <c r="FB639" s="695"/>
      <c r="FC639" s="695"/>
      <c r="FD639" s="695"/>
      <c r="FE639" s="695"/>
      <c r="FF639" s="695"/>
      <c r="FG639" s="695"/>
      <c r="FH639" s="695"/>
      <c r="FI639" s="695"/>
      <c r="FJ639" s="695"/>
      <c r="FK639" s="695"/>
      <c r="FL639" s="695"/>
      <c r="FM639" s="695"/>
      <c r="FN639" s="695"/>
      <c r="FO639" s="695"/>
      <c r="FP639" s="695"/>
      <c r="FQ639" s="695"/>
      <c r="FR639" s="695"/>
      <c r="FS639" s="695"/>
      <c r="FT639" s="695"/>
      <c r="FU639" s="695"/>
      <c r="FV639" s="695"/>
      <c r="FW639" s="695"/>
      <c r="FX639" s="695"/>
      <c r="FY639" s="695"/>
      <c r="FZ639" s="695"/>
      <c r="GA639" s="695"/>
      <c r="GB639" s="695"/>
      <c r="GC639" s="695"/>
      <c r="GD639" s="695"/>
      <c r="GE639" s="695"/>
      <c r="GF639" s="695"/>
      <c r="GG639" s="695"/>
      <c r="GH639" s="695"/>
      <c r="GI639" s="695"/>
      <c r="GJ639" s="695"/>
      <c r="GK639" s="695"/>
      <c r="GL639" s="695"/>
      <c r="GM639" s="695"/>
      <c r="GN639" s="695"/>
    </row>
    <row r="640" spans="1:196" s="35" customFormat="1" ht="14.4">
      <c r="A640" s="695"/>
      <c r="B640" s="695"/>
      <c r="C640" s="693"/>
      <c r="D640" s="693"/>
      <c r="E640" s="693"/>
      <c r="F640" s="699"/>
      <c r="G640" s="695"/>
      <c r="H640" s="695"/>
      <c r="I640" s="695"/>
      <c r="J640" s="695"/>
      <c r="S640" s="695"/>
      <c r="T640" s="695"/>
      <c r="U640" s="695"/>
      <c r="V640" s="695"/>
      <c r="W640" s="695"/>
      <c r="X640" s="695"/>
      <c r="Y640" s="695"/>
      <c r="Z640" s="695"/>
      <c r="AA640" s="695"/>
      <c r="AB640" s="695"/>
      <c r="AC640" s="695"/>
      <c r="AD640" s="695"/>
      <c r="AE640" s="695"/>
      <c r="AF640" s="695"/>
      <c r="AG640" s="695"/>
      <c r="AH640" s="695"/>
      <c r="AI640" s="695"/>
      <c r="AJ640" s="695"/>
      <c r="AK640" s="695"/>
      <c r="AL640" s="695"/>
      <c r="AM640" s="695"/>
      <c r="AN640" s="695"/>
      <c r="AO640" s="695"/>
      <c r="AP640" s="695"/>
      <c r="AQ640" s="695"/>
      <c r="AR640" s="695"/>
      <c r="AS640" s="695"/>
      <c r="AT640" s="695"/>
      <c r="AU640" s="695"/>
      <c r="AV640" s="695"/>
      <c r="AW640" s="695"/>
      <c r="AX640" s="695"/>
      <c r="AY640" s="695"/>
      <c r="AZ640" s="695"/>
      <c r="BA640" s="695"/>
      <c r="BB640" s="695"/>
      <c r="BC640" s="695"/>
      <c r="BD640" s="695"/>
      <c r="BE640" s="695"/>
      <c r="BF640" s="695"/>
      <c r="BG640" s="695"/>
      <c r="BH640" s="695"/>
      <c r="BI640" s="695"/>
      <c r="BJ640" s="695"/>
      <c r="BK640" s="695"/>
      <c r="BL640" s="695"/>
      <c r="BM640" s="695"/>
      <c r="BN640" s="695"/>
      <c r="BO640" s="695"/>
      <c r="BP640" s="695"/>
      <c r="BQ640" s="695"/>
      <c r="BR640" s="695"/>
      <c r="BS640" s="695"/>
      <c r="BT640" s="695"/>
      <c r="BU640" s="695"/>
      <c r="BV640" s="695"/>
      <c r="BW640" s="695"/>
      <c r="BX640" s="695"/>
      <c r="BY640" s="695"/>
      <c r="BZ640" s="695"/>
      <c r="CA640" s="695"/>
      <c r="CB640" s="695"/>
      <c r="CC640" s="695"/>
      <c r="CD640" s="695"/>
      <c r="CE640" s="695"/>
      <c r="CF640" s="695"/>
      <c r="CG640" s="695"/>
      <c r="CH640" s="695"/>
      <c r="CI640" s="695"/>
      <c r="CJ640" s="695"/>
      <c r="CK640" s="695"/>
      <c r="CL640" s="695"/>
      <c r="CM640" s="695"/>
      <c r="CN640" s="695"/>
      <c r="CO640" s="695"/>
      <c r="CP640" s="695"/>
      <c r="CQ640" s="695"/>
      <c r="CR640" s="695"/>
      <c r="CS640" s="695"/>
      <c r="CT640" s="695"/>
      <c r="CU640" s="695"/>
      <c r="CV640" s="695"/>
      <c r="CW640" s="695"/>
      <c r="CX640" s="695"/>
      <c r="CY640" s="695"/>
      <c r="CZ640" s="695"/>
      <c r="DA640" s="695"/>
      <c r="DB640" s="695"/>
      <c r="DC640" s="695"/>
      <c r="DD640" s="695"/>
      <c r="DE640" s="695"/>
      <c r="DF640" s="695"/>
      <c r="DG640" s="695"/>
      <c r="DH640" s="695"/>
      <c r="DI640" s="695"/>
      <c r="DJ640" s="695"/>
      <c r="DK640" s="695"/>
      <c r="DL640" s="695"/>
      <c r="DM640" s="695"/>
      <c r="DN640" s="695"/>
      <c r="DO640" s="695"/>
      <c r="DP640" s="695"/>
      <c r="DQ640" s="695"/>
      <c r="DR640" s="695"/>
      <c r="DS640" s="695"/>
      <c r="DT640" s="695"/>
      <c r="DU640" s="695"/>
      <c r="DV640" s="695"/>
      <c r="DW640" s="695"/>
      <c r="DX640" s="695"/>
      <c r="DY640" s="695"/>
      <c r="DZ640" s="695"/>
      <c r="EA640" s="695"/>
      <c r="EB640" s="695"/>
      <c r="EC640" s="695"/>
      <c r="ED640" s="695"/>
      <c r="EE640" s="695"/>
      <c r="EF640" s="695"/>
      <c r="EG640" s="695"/>
      <c r="EH640" s="695"/>
      <c r="EI640" s="695"/>
      <c r="EJ640" s="695"/>
      <c r="EK640" s="695"/>
      <c r="EL640" s="695"/>
      <c r="EM640" s="695"/>
      <c r="EN640" s="695"/>
      <c r="EO640" s="695"/>
      <c r="EP640" s="695"/>
      <c r="EQ640" s="695"/>
      <c r="ER640" s="695"/>
      <c r="ES640" s="695"/>
      <c r="ET640" s="695"/>
      <c r="EU640" s="695"/>
      <c r="EV640" s="695"/>
      <c r="EW640" s="695"/>
      <c r="EX640" s="695"/>
      <c r="EY640" s="695"/>
      <c r="EZ640" s="695"/>
      <c r="FA640" s="695"/>
      <c r="FB640" s="695"/>
      <c r="FC640" s="695"/>
      <c r="FD640" s="695"/>
      <c r="FE640" s="695"/>
      <c r="FF640" s="695"/>
      <c r="FG640" s="695"/>
      <c r="FH640" s="695"/>
      <c r="FI640" s="695"/>
      <c r="FJ640" s="695"/>
      <c r="FK640" s="695"/>
      <c r="FL640" s="695"/>
      <c r="FM640" s="695"/>
      <c r="FN640" s="695"/>
      <c r="FO640" s="695"/>
      <c r="FP640" s="695"/>
      <c r="FQ640" s="695"/>
      <c r="FR640" s="695"/>
      <c r="FS640" s="695"/>
      <c r="FT640" s="695"/>
      <c r="FU640" s="695"/>
      <c r="FV640" s="695"/>
      <c r="FW640" s="695"/>
      <c r="FX640" s="695"/>
      <c r="FY640" s="695"/>
      <c r="FZ640" s="695"/>
      <c r="GA640" s="695"/>
      <c r="GB640" s="695"/>
      <c r="GC640" s="695"/>
      <c r="GD640" s="695"/>
      <c r="GE640" s="695"/>
      <c r="GF640" s="695"/>
      <c r="GG640" s="695"/>
      <c r="GH640" s="695"/>
      <c r="GI640" s="695"/>
      <c r="GJ640" s="695"/>
      <c r="GK640" s="695"/>
      <c r="GL640" s="695"/>
      <c r="GM640" s="695"/>
      <c r="GN640" s="695"/>
    </row>
    <row r="641" spans="1:196" s="35" customFormat="1" ht="14.4">
      <c r="A641" s="695"/>
      <c r="B641" s="695"/>
      <c r="C641" s="693"/>
      <c r="D641" s="693"/>
      <c r="E641" s="693"/>
      <c r="F641" s="699"/>
      <c r="G641" s="695"/>
      <c r="H641" s="695"/>
      <c r="I641" s="695"/>
      <c r="J641" s="695"/>
      <c r="S641" s="695"/>
      <c r="T641" s="695"/>
      <c r="U641" s="695"/>
      <c r="V641" s="695"/>
      <c r="W641" s="695"/>
      <c r="X641" s="695"/>
      <c r="Y641" s="695"/>
      <c r="Z641" s="695"/>
      <c r="AA641" s="695"/>
      <c r="AB641" s="695"/>
      <c r="AC641" s="695"/>
      <c r="AD641" s="695"/>
      <c r="AE641" s="695"/>
      <c r="AF641" s="695"/>
      <c r="AG641" s="695"/>
      <c r="AH641" s="695"/>
      <c r="AI641" s="695"/>
      <c r="AJ641" s="695"/>
      <c r="AK641" s="695"/>
      <c r="AL641" s="695"/>
      <c r="AM641" s="695"/>
      <c r="AN641" s="695"/>
      <c r="AO641" s="695"/>
      <c r="AP641" s="695"/>
      <c r="AQ641" s="695"/>
      <c r="AR641" s="695"/>
      <c r="AS641" s="695"/>
      <c r="AT641" s="695"/>
      <c r="AU641" s="695"/>
      <c r="AV641" s="695"/>
      <c r="AW641" s="695"/>
      <c r="AX641" s="695"/>
      <c r="AY641" s="695"/>
      <c r="AZ641" s="695"/>
      <c r="BA641" s="695"/>
      <c r="BB641" s="695"/>
      <c r="BC641" s="695"/>
      <c r="BD641" s="695"/>
      <c r="BE641" s="695"/>
      <c r="BF641" s="695"/>
      <c r="BG641" s="695"/>
      <c r="BH641" s="695"/>
      <c r="BI641" s="695"/>
      <c r="BJ641" s="695"/>
      <c r="BK641" s="695"/>
      <c r="BL641" s="695"/>
      <c r="BM641" s="695"/>
      <c r="BN641" s="695"/>
      <c r="BO641" s="695"/>
      <c r="BP641" s="695"/>
      <c r="BQ641" s="695"/>
      <c r="BR641" s="695"/>
      <c r="BS641" s="695"/>
      <c r="BT641" s="695"/>
      <c r="BU641" s="695"/>
      <c r="BV641" s="695"/>
      <c r="BW641" s="695"/>
      <c r="BX641" s="695"/>
      <c r="BY641" s="695"/>
      <c r="BZ641" s="695"/>
      <c r="CA641" s="695"/>
      <c r="CB641" s="695"/>
      <c r="CC641" s="695"/>
      <c r="CD641" s="695"/>
      <c r="CE641" s="695"/>
      <c r="CF641" s="695"/>
      <c r="CG641" s="695"/>
      <c r="CH641" s="695"/>
      <c r="CI641" s="695"/>
      <c r="CJ641" s="695"/>
      <c r="CK641" s="695"/>
      <c r="CL641" s="695"/>
      <c r="CM641" s="695"/>
      <c r="CN641" s="695"/>
      <c r="CO641" s="695"/>
      <c r="CP641" s="695"/>
      <c r="CQ641" s="695"/>
      <c r="CR641" s="695"/>
      <c r="CS641" s="695"/>
      <c r="CT641" s="695"/>
      <c r="CU641" s="695"/>
      <c r="CV641" s="695"/>
      <c r="CW641" s="695"/>
      <c r="CX641" s="695"/>
      <c r="CY641" s="695"/>
      <c r="CZ641" s="695"/>
      <c r="DA641" s="695"/>
      <c r="DB641" s="695"/>
      <c r="DC641" s="695"/>
      <c r="DD641" s="695"/>
      <c r="DE641" s="695"/>
      <c r="DF641" s="695"/>
      <c r="DG641" s="695"/>
      <c r="DH641" s="695"/>
      <c r="DI641" s="695"/>
      <c r="DJ641" s="695"/>
      <c r="DK641" s="695"/>
      <c r="DL641" s="695"/>
      <c r="DM641" s="695"/>
      <c r="DN641" s="695"/>
      <c r="DO641" s="695"/>
      <c r="DP641" s="695"/>
      <c r="DQ641" s="695"/>
      <c r="DR641" s="695"/>
      <c r="DS641" s="695"/>
      <c r="DT641" s="695"/>
      <c r="DU641" s="695"/>
      <c r="DV641" s="695"/>
      <c r="DW641" s="695"/>
      <c r="DX641" s="695"/>
      <c r="DY641" s="695"/>
      <c r="DZ641" s="695"/>
      <c r="EA641" s="695"/>
      <c r="EB641" s="695"/>
      <c r="EC641" s="695"/>
      <c r="ED641" s="695"/>
      <c r="EE641" s="695"/>
      <c r="EF641" s="695"/>
      <c r="EG641" s="695"/>
      <c r="EH641" s="695"/>
      <c r="EI641" s="695"/>
      <c r="EJ641" s="695"/>
      <c r="EK641" s="695"/>
      <c r="EL641" s="695"/>
      <c r="EM641" s="695"/>
      <c r="EN641" s="695"/>
      <c r="EO641" s="695"/>
      <c r="EP641" s="695"/>
      <c r="EQ641" s="695"/>
      <c r="ER641" s="695"/>
      <c r="ES641" s="695"/>
      <c r="ET641" s="695"/>
      <c r="EU641" s="695"/>
      <c r="EV641" s="695"/>
      <c r="EW641" s="695"/>
      <c r="EX641" s="695"/>
      <c r="EY641" s="695"/>
      <c r="EZ641" s="695"/>
      <c r="FA641" s="695"/>
      <c r="FB641" s="695"/>
      <c r="FC641" s="695"/>
      <c r="FD641" s="695"/>
      <c r="FE641" s="695"/>
      <c r="FF641" s="695"/>
      <c r="FG641" s="695"/>
      <c r="FH641" s="695"/>
      <c r="FI641" s="695"/>
      <c r="FJ641" s="695"/>
      <c r="FK641" s="695"/>
      <c r="FL641" s="695"/>
      <c r="FM641" s="695"/>
      <c r="FN641" s="695"/>
      <c r="FO641" s="695"/>
      <c r="FP641" s="695"/>
      <c r="FQ641" s="695"/>
      <c r="FR641" s="695"/>
      <c r="FS641" s="695"/>
      <c r="FT641" s="695"/>
      <c r="FU641" s="695"/>
      <c r="FV641" s="695"/>
      <c r="FW641" s="695"/>
      <c r="FX641" s="695"/>
      <c r="FY641" s="695"/>
      <c r="FZ641" s="695"/>
      <c r="GA641" s="695"/>
      <c r="GB641" s="695"/>
      <c r="GC641" s="695"/>
      <c r="GD641" s="695"/>
      <c r="GE641" s="695"/>
      <c r="GF641" s="695"/>
      <c r="GG641" s="695"/>
      <c r="GH641" s="695"/>
      <c r="GI641" s="695"/>
      <c r="GJ641" s="695"/>
      <c r="GK641" s="695"/>
      <c r="GL641" s="695"/>
      <c r="GM641" s="695"/>
      <c r="GN641" s="695"/>
    </row>
    <row r="642" spans="1:196" s="35" customFormat="1" ht="14.4">
      <c r="A642" s="695"/>
      <c r="B642" s="695"/>
      <c r="C642" s="693"/>
      <c r="D642" s="693"/>
      <c r="E642" s="693"/>
      <c r="F642" s="699"/>
      <c r="G642" s="695"/>
      <c r="H642" s="695"/>
      <c r="I642" s="695"/>
      <c r="J642" s="695"/>
      <c r="S642" s="695"/>
      <c r="T642" s="695"/>
      <c r="U642" s="695"/>
      <c r="V642" s="695"/>
      <c r="W642" s="695"/>
      <c r="X642" s="695"/>
      <c r="Y642" s="695"/>
      <c r="Z642" s="695"/>
      <c r="AA642" s="695"/>
      <c r="AB642" s="695"/>
      <c r="AC642" s="695"/>
      <c r="AD642" s="695"/>
      <c r="AE642" s="695"/>
      <c r="AF642" s="695"/>
      <c r="AG642" s="695"/>
      <c r="AH642" s="695"/>
      <c r="AI642" s="695"/>
      <c r="AJ642" s="695"/>
      <c r="AK642" s="695"/>
      <c r="AL642" s="695"/>
      <c r="AM642" s="695"/>
      <c r="AN642" s="695"/>
      <c r="AO642" s="695"/>
      <c r="AP642" s="695"/>
      <c r="AQ642" s="695"/>
      <c r="AR642" s="695"/>
      <c r="AS642" s="695"/>
      <c r="AT642" s="695"/>
      <c r="AU642" s="695"/>
      <c r="AV642" s="695"/>
      <c r="AW642" s="695"/>
      <c r="AX642" s="695"/>
      <c r="AY642" s="695"/>
      <c r="AZ642" s="695"/>
      <c r="BA642" s="695"/>
      <c r="BB642" s="695"/>
      <c r="BC642" s="695"/>
      <c r="BD642" s="695"/>
      <c r="BE642" s="695"/>
      <c r="BF642" s="695"/>
      <c r="BG642" s="695"/>
      <c r="BH642" s="695"/>
      <c r="BI642" s="695"/>
      <c r="BJ642" s="695"/>
      <c r="BK642" s="695"/>
      <c r="BL642" s="695"/>
      <c r="BM642" s="695"/>
      <c r="BN642" s="695"/>
      <c r="BO642" s="695"/>
      <c r="BP642" s="695"/>
      <c r="BQ642" s="695"/>
      <c r="BR642" s="695"/>
      <c r="BS642" s="695"/>
      <c r="BT642" s="695"/>
      <c r="BU642" s="695"/>
      <c r="BV642" s="695"/>
      <c r="BW642" s="695"/>
      <c r="BX642" s="695"/>
      <c r="BY642" s="695"/>
      <c r="BZ642" s="695"/>
      <c r="CA642" s="695"/>
      <c r="CB642" s="695"/>
      <c r="CC642" s="695"/>
      <c r="CD642" s="695"/>
      <c r="CE642" s="695"/>
      <c r="CF642" s="695"/>
      <c r="CG642" s="695"/>
      <c r="CH642" s="695"/>
      <c r="CI642" s="695"/>
      <c r="CJ642" s="695"/>
      <c r="CK642" s="695"/>
      <c r="CL642" s="695"/>
      <c r="CM642" s="695"/>
      <c r="CN642" s="695"/>
      <c r="CO642" s="695"/>
      <c r="CP642" s="695"/>
      <c r="CQ642" s="695"/>
      <c r="CR642" s="695"/>
      <c r="CS642" s="695"/>
      <c r="CT642" s="695"/>
      <c r="CU642" s="695"/>
      <c r="CV642" s="695"/>
      <c r="CW642" s="695"/>
      <c r="CX642" s="695"/>
      <c r="CY642" s="695"/>
      <c r="CZ642" s="695"/>
      <c r="DA642" s="695"/>
      <c r="DB642" s="695"/>
      <c r="DC642" s="695"/>
      <c r="DD642" s="695"/>
      <c r="DE642" s="695"/>
      <c r="DF642" s="695"/>
      <c r="DG642" s="695"/>
      <c r="DH642" s="695"/>
      <c r="DI642" s="695"/>
      <c r="DJ642" s="695"/>
      <c r="DK642" s="695"/>
      <c r="DL642" s="695"/>
      <c r="DM642" s="695"/>
      <c r="DN642" s="695"/>
      <c r="DO642" s="695"/>
      <c r="DP642" s="695"/>
      <c r="DQ642" s="695"/>
      <c r="DR642" s="695"/>
      <c r="DS642" s="695"/>
      <c r="DT642" s="695"/>
      <c r="DU642" s="695"/>
      <c r="DV642" s="695"/>
      <c r="DW642" s="695"/>
      <c r="DX642" s="695"/>
      <c r="DY642" s="695"/>
      <c r="DZ642" s="695"/>
      <c r="EA642" s="695"/>
      <c r="EB642" s="695"/>
      <c r="EC642" s="695"/>
      <c r="ED642" s="695"/>
      <c r="EE642" s="695"/>
      <c r="EF642" s="695"/>
      <c r="EG642" s="695"/>
      <c r="EH642" s="695"/>
      <c r="EI642" s="695"/>
      <c r="EJ642" s="695"/>
      <c r="EK642" s="695"/>
      <c r="EL642" s="695"/>
      <c r="EM642" s="695"/>
      <c r="EN642" s="695"/>
      <c r="EO642" s="695"/>
      <c r="EP642" s="695"/>
      <c r="EQ642" s="695"/>
      <c r="ER642" s="695"/>
      <c r="ES642" s="695"/>
      <c r="ET642" s="695"/>
      <c r="EU642" s="695"/>
      <c r="EV642" s="695"/>
      <c r="EW642" s="695"/>
      <c r="EX642" s="695"/>
      <c r="EY642" s="695"/>
      <c r="EZ642" s="695"/>
      <c r="FA642" s="695"/>
      <c r="FB642" s="695"/>
      <c r="FC642" s="695"/>
      <c r="FD642" s="695"/>
      <c r="FE642" s="695"/>
      <c r="FF642" s="695"/>
      <c r="FG642" s="695"/>
      <c r="FH642" s="695"/>
      <c r="FI642" s="695"/>
      <c r="FJ642" s="695"/>
      <c r="FK642" s="695"/>
      <c r="FL642" s="695"/>
      <c r="FM642" s="695"/>
      <c r="FN642" s="695"/>
      <c r="FO642" s="695"/>
      <c r="FP642" s="695"/>
      <c r="FQ642" s="695"/>
      <c r="FR642" s="695"/>
      <c r="FS642" s="695"/>
      <c r="FT642" s="695"/>
      <c r="FU642" s="695"/>
      <c r="FV642" s="695"/>
      <c r="FW642" s="695"/>
      <c r="FX642" s="695"/>
      <c r="FY642" s="695"/>
      <c r="FZ642" s="695"/>
      <c r="GA642" s="695"/>
      <c r="GB642" s="695"/>
      <c r="GC642" s="695"/>
      <c r="GD642" s="695"/>
      <c r="GE642" s="695"/>
      <c r="GF642" s="695"/>
      <c r="GG642" s="695"/>
      <c r="GH642" s="695"/>
      <c r="GI642" s="695"/>
      <c r="GJ642" s="695"/>
      <c r="GK642" s="695"/>
      <c r="GL642" s="695"/>
      <c r="GM642" s="695"/>
      <c r="GN642" s="695"/>
    </row>
    <row r="643" spans="1:196" s="35" customFormat="1" ht="14.4">
      <c r="A643" s="695"/>
      <c r="B643" s="695"/>
      <c r="C643" s="693"/>
      <c r="D643" s="693"/>
      <c r="E643" s="693"/>
      <c r="F643" s="699"/>
      <c r="G643" s="695"/>
      <c r="H643" s="695"/>
      <c r="I643" s="695"/>
      <c r="J643" s="695"/>
      <c r="S643" s="695"/>
      <c r="T643" s="695"/>
      <c r="U643" s="695"/>
      <c r="V643" s="695"/>
      <c r="W643" s="695"/>
      <c r="X643" s="695"/>
      <c r="Y643" s="695"/>
      <c r="Z643" s="695"/>
      <c r="AA643" s="695"/>
      <c r="AB643" s="695"/>
      <c r="AC643" s="695"/>
      <c r="AD643" s="695"/>
      <c r="AE643" s="695"/>
      <c r="AF643" s="695"/>
      <c r="AG643" s="695"/>
      <c r="AH643" s="695"/>
      <c r="AI643" s="695"/>
      <c r="AJ643" s="695"/>
      <c r="AK643" s="695"/>
      <c r="AL643" s="695"/>
      <c r="AM643" s="695"/>
      <c r="AN643" s="695"/>
      <c r="AO643" s="695"/>
      <c r="AP643" s="695"/>
      <c r="AQ643" s="695"/>
      <c r="AR643" s="695"/>
      <c r="AS643" s="695"/>
      <c r="AT643" s="695"/>
      <c r="AU643" s="695"/>
      <c r="AV643" s="695"/>
      <c r="AW643" s="695"/>
      <c r="AX643" s="695"/>
      <c r="AY643" s="695"/>
      <c r="AZ643" s="695"/>
      <c r="BA643" s="695"/>
      <c r="BB643" s="695"/>
      <c r="BC643" s="695"/>
      <c r="BD643" s="695"/>
      <c r="BE643" s="695"/>
      <c r="BF643" s="695"/>
      <c r="BG643" s="695"/>
      <c r="BH643" s="695"/>
      <c r="BI643" s="695"/>
      <c r="BJ643" s="695"/>
      <c r="BK643" s="695"/>
      <c r="BL643" s="695"/>
      <c r="BM643" s="695"/>
      <c r="BN643" s="695"/>
      <c r="BO643" s="695"/>
      <c r="BP643" s="695"/>
      <c r="BQ643" s="695"/>
      <c r="BR643" s="695"/>
      <c r="BS643" s="695"/>
      <c r="BT643" s="695"/>
      <c r="BU643" s="695"/>
      <c r="BV643" s="695"/>
      <c r="BW643" s="695"/>
      <c r="BX643" s="695"/>
      <c r="BY643" s="695"/>
      <c r="BZ643" s="695"/>
      <c r="CA643" s="695"/>
      <c r="CB643" s="695"/>
      <c r="CC643" s="695"/>
      <c r="CD643" s="695"/>
      <c r="CE643" s="695"/>
      <c r="CF643" s="695"/>
      <c r="CG643" s="695"/>
      <c r="CH643" s="695"/>
      <c r="CI643" s="695"/>
      <c r="CJ643" s="695"/>
      <c r="CK643" s="695"/>
      <c r="CL643" s="695"/>
      <c r="CM643" s="695"/>
      <c r="CN643" s="695"/>
      <c r="CO643" s="695"/>
      <c r="CP643" s="695"/>
      <c r="CQ643" s="695"/>
      <c r="CR643" s="695"/>
      <c r="CS643" s="695"/>
      <c r="CT643" s="695"/>
      <c r="CU643" s="695"/>
      <c r="CV643" s="695"/>
      <c r="CW643" s="695"/>
      <c r="CX643" s="695"/>
      <c r="CY643" s="695"/>
      <c r="CZ643" s="695"/>
      <c r="DA643" s="695"/>
      <c r="DB643" s="695"/>
      <c r="DC643" s="695"/>
      <c r="DD643" s="695"/>
      <c r="DE643" s="695"/>
      <c r="DF643" s="695"/>
      <c r="DG643" s="695"/>
      <c r="DH643" s="695"/>
      <c r="DI643" s="695"/>
      <c r="DJ643" s="695"/>
      <c r="DK643" s="695"/>
      <c r="DL643" s="695"/>
      <c r="DM643" s="695"/>
      <c r="DN643" s="695"/>
      <c r="DO643" s="695"/>
      <c r="DP643" s="695"/>
      <c r="DQ643" s="695"/>
      <c r="DR643" s="695"/>
      <c r="DS643" s="695"/>
      <c r="DT643" s="695"/>
      <c r="DU643" s="695"/>
      <c r="DV643" s="695"/>
      <c r="DW643" s="695"/>
      <c r="DX643" s="695"/>
      <c r="DY643" s="695"/>
      <c r="DZ643" s="695"/>
      <c r="EA643" s="695"/>
      <c r="EB643" s="695"/>
      <c r="EC643" s="695"/>
      <c r="ED643" s="695"/>
      <c r="EE643" s="695"/>
      <c r="EF643" s="695"/>
      <c r="EG643" s="695"/>
      <c r="EH643" s="695"/>
      <c r="EI643" s="695"/>
      <c r="EJ643" s="695"/>
      <c r="EK643" s="695"/>
      <c r="EL643" s="695"/>
      <c r="EM643" s="695"/>
      <c r="EN643" s="695"/>
      <c r="EO643" s="695"/>
      <c r="EP643" s="695"/>
      <c r="EQ643" s="695"/>
      <c r="ER643" s="695"/>
      <c r="ES643" s="695"/>
      <c r="ET643" s="695"/>
      <c r="EU643" s="695"/>
      <c r="EV643" s="695"/>
      <c r="EW643" s="695"/>
      <c r="EX643" s="695"/>
      <c r="EY643" s="695"/>
      <c r="EZ643" s="695"/>
      <c r="FA643" s="695"/>
      <c r="FB643" s="695"/>
      <c r="FC643" s="695"/>
      <c r="FD643" s="695"/>
      <c r="FE643" s="695"/>
      <c r="FF643" s="695"/>
      <c r="FG643" s="695"/>
      <c r="FH643" s="695"/>
      <c r="FI643" s="695"/>
      <c r="FJ643" s="695"/>
      <c r="FK643" s="695"/>
      <c r="FL643" s="695"/>
      <c r="FM643" s="695"/>
      <c r="FN643" s="695"/>
      <c r="FO643" s="695"/>
      <c r="FP643" s="695"/>
      <c r="FQ643" s="695"/>
      <c r="FR643" s="695"/>
      <c r="FS643" s="695"/>
      <c r="FT643" s="695"/>
      <c r="FU643" s="695"/>
      <c r="FV643" s="695"/>
      <c r="FW643" s="695"/>
      <c r="FX643" s="695"/>
      <c r="FY643" s="695"/>
      <c r="FZ643" s="695"/>
      <c r="GA643" s="695"/>
      <c r="GB643" s="695"/>
      <c r="GC643" s="695"/>
      <c r="GD643" s="695"/>
      <c r="GE643" s="695"/>
      <c r="GF643" s="695"/>
      <c r="GG643" s="695"/>
      <c r="GH643" s="695"/>
      <c r="GI643" s="695"/>
      <c r="GJ643" s="695"/>
      <c r="GK643" s="695"/>
      <c r="GL643" s="695"/>
      <c r="GM643" s="695"/>
      <c r="GN643" s="695"/>
    </row>
    <row r="644" spans="1:196" s="35" customFormat="1" ht="14.4">
      <c r="A644" s="695"/>
      <c r="B644" s="695"/>
      <c r="C644" s="693"/>
      <c r="D644" s="693"/>
      <c r="E644" s="693"/>
      <c r="F644" s="699"/>
      <c r="G644" s="695"/>
      <c r="H644" s="695"/>
      <c r="I644" s="695"/>
      <c r="J644" s="695"/>
      <c r="S644" s="695"/>
      <c r="T644" s="695"/>
      <c r="U644" s="695"/>
      <c r="V644" s="695"/>
      <c r="W644" s="695"/>
      <c r="X644" s="695"/>
      <c r="Y644" s="695"/>
      <c r="Z644" s="695"/>
      <c r="AA644" s="695"/>
      <c r="AB644" s="695"/>
      <c r="AC644" s="695"/>
      <c r="AD644" s="695"/>
      <c r="AE644" s="695"/>
      <c r="AF644" s="695"/>
      <c r="AG644" s="695"/>
      <c r="AH644" s="695"/>
      <c r="AI644" s="695"/>
      <c r="AJ644" s="695"/>
      <c r="AK644" s="695"/>
      <c r="AL644" s="695"/>
      <c r="AM644" s="695"/>
      <c r="AN644" s="695"/>
      <c r="AO644" s="695"/>
      <c r="AP644" s="695"/>
      <c r="AQ644" s="695"/>
      <c r="AR644" s="695"/>
      <c r="AS644" s="695"/>
      <c r="AT644" s="695"/>
      <c r="AU644" s="695"/>
      <c r="AV644" s="695"/>
      <c r="AW644" s="695"/>
      <c r="AX644" s="695"/>
      <c r="AY644" s="695"/>
      <c r="AZ644" s="695"/>
      <c r="BA644" s="695"/>
      <c r="BB644" s="695"/>
      <c r="BC644" s="695"/>
      <c r="BD644" s="695"/>
      <c r="BE644" s="695"/>
      <c r="BF644" s="695"/>
      <c r="BG644" s="695"/>
      <c r="BH644" s="695"/>
      <c r="BI644" s="695"/>
      <c r="BJ644" s="695"/>
      <c r="BK644" s="695"/>
      <c r="BL644" s="695"/>
      <c r="BM644" s="695"/>
      <c r="BN644" s="695"/>
      <c r="BO644" s="695"/>
      <c r="BP644" s="695"/>
      <c r="BQ644" s="695"/>
      <c r="BR644" s="695"/>
      <c r="BS644" s="695"/>
      <c r="BT644" s="695"/>
      <c r="BU644" s="695"/>
      <c r="BV644" s="695"/>
      <c r="BW644" s="695"/>
      <c r="BX644" s="695"/>
      <c r="BY644" s="695"/>
      <c r="BZ644" s="695"/>
      <c r="CA644" s="695"/>
      <c r="CB644" s="695"/>
      <c r="CC644" s="695"/>
      <c r="CD644" s="695"/>
      <c r="CE644" s="695"/>
      <c r="CF644" s="695"/>
      <c r="CG644" s="695"/>
      <c r="CH644" s="695"/>
      <c r="CI644" s="695"/>
      <c r="CJ644" s="695"/>
      <c r="CK644" s="695"/>
      <c r="CL644" s="695"/>
      <c r="CM644" s="695"/>
      <c r="CN644" s="695"/>
      <c r="CO644" s="695"/>
      <c r="CP644" s="695"/>
      <c r="CQ644" s="695"/>
      <c r="CR644" s="695"/>
      <c r="CS644" s="695"/>
      <c r="CT644" s="695"/>
      <c r="CU644" s="695"/>
      <c r="CV644" s="695"/>
      <c r="CW644" s="695"/>
      <c r="CX644" s="695"/>
      <c r="CY644" s="695"/>
      <c r="CZ644" s="695"/>
      <c r="DA644" s="695"/>
      <c r="DB644" s="695"/>
      <c r="DC644" s="695"/>
      <c r="DD644" s="695"/>
      <c r="DE644" s="695"/>
      <c r="DF644" s="695"/>
      <c r="DG644" s="695"/>
      <c r="DH644" s="695"/>
      <c r="DI644" s="695"/>
      <c r="DJ644" s="695"/>
      <c r="DK644" s="695"/>
      <c r="DL644" s="695"/>
      <c r="DM644" s="695"/>
      <c r="DN644" s="695"/>
      <c r="DO644" s="695"/>
      <c r="DP644" s="695"/>
      <c r="DQ644" s="695"/>
      <c r="DR644" s="695"/>
      <c r="DS644" s="695"/>
      <c r="DT644" s="695"/>
      <c r="DU644" s="695"/>
      <c r="DV644" s="695"/>
      <c r="DW644" s="695"/>
      <c r="DX644" s="695"/>
      <c r="DY644" s="695"/>
      <c r="DZ644" s="695"/>
      <c r="EA644" s="695"/>
      <c r="EB644" s="695"/>
      <c r="EC644" s="695"/>
      <c r="ED644" s="695"/>
      <c r="EE644" s="695"/>
      <c r="EF644" s="695"/>
      <c r="EG644" s="695"/>
      <c r="EH644" s="695"/>
      <c r="EI644" s="695"/>
      <c r="EJ644" s="695"/>
      <c r="EK644" s="695"/>
      <c r="EL644" s="695"/>
      <c r="EM644" s="695"/>
      <c r="EN644" s="695"/>
      <c r="EO644" s="695"/>
      <c r="EP644" s="695"/>
      <c r="EQ644" s="695"/>
      <c r="ER644" s="695"/>
      <c r="ES644" s="695"/>
      <c r="ET644" s="695"/>
      <c r="EU644" s="695"/>
      <c r="EV644" s="695"/>
      <c r="EW644" s="695"/>
      <c r="EX644" s="695"/>
      <c r="EY644" s="695"/>
      <c r="EZ644" s="695"/>
      <c r="FA644" s="695"/>
      <c r="FB644" s="695"/>
      <c r="FC644" s="695"/>
      <c r="FD644" s="695"/>
      <c r="FE644" s="695"/>
      <c r="FF644" s="695"/>
      <c r="FG644" s="695"/>
      <c r="FH644" s="695"/>
      <c r="FI644" s="695"/>
      <c r="FJ644" s="695"/>
      <c r="FK644" s="695"/>
      <c r="FL644" s="695"/>
      <c r="FM644" s="695"/>
      <c r="FN644" s="695"/>
      <c r="FO644" s="695"/>
      <c r="FP644" s="695"/>
      <c r="FQ644" s="695"/>
      <c r="FR644" s="695"/>
      <c r="FS644" s="695"/>
      <c r="FT644" s="695"/>
      <c r="FU644" s="695"/>
      <c r="FV644" s="695"/>
      <c r="FW644" s="695"/>
      <c r="FX644" s="695"/>
      <c r="FY644" s="695"/>
      <c r="FZ644" s="695"/>
      <c r="GA644" s="695"/>
      <c r="GB644" s="695"/>
      <c r="GC644" s="695"/>
      <c r="GD644" s="695"/>
      <c r="GE644" s="695"/>
      <c r="GF644" s="695"/>
      <c r="GG644" s="695"/>
      <c r="GH644" s="695"/>
      <c r="GI644" s="695"/>
      <c r="GJ644" s="695"/>
      <c r="GK644" s="695"/>
      <c r="GL644" s="695"/>
      <c r="GM644" s="695"/>
      <c r="GN644" s="695"/>
    </row>
    <row r="645" spans="1:196" s="35" customFormat="1" ht="14.4">
      <c r="A645" s="695"/>
      <c r="B645" s="695"/>
      <c r="C645" s="693"/>
      <c r="D645" s="693"/>
      <c r="E645" s="693"/>
      <c r="F645" s="699"/>
      <c r="G645" s="695"/>
      <c r="H645" s="695"/>
      <c r="I645" s="695"/>
      <c r="J645" s="695"/>
      <c r="S645" s="695"/>
      <c r="T645" s="695"/>
      <c r="U645" s="695"/>
      <c r="V645" s="695"/>
      <c r="W645" s="695"/>
      <c r="X645" s="695"/>
      <c r="Y645" s="695"/>
      <c r="Z645" s="695"/>
      <c r="AA645" s="695"/>
      <c r="AB645" s="695"/>
      <c r="AC645" s="695"/>
      <c r="AD645" s="695"/>
      <c r="AE645" s="695"/>
      <c r="AF645" s="695"/>
      <c r="AG645" s="695"/>
      <c r="AH645" s="695"/>
      <c r="AI645" s="695"/>
      <c r="AJ645" s="695"/>
      <c r="AK645" s="695"/>
      <c r="AL645" s="695"/>
      <c r="AM645" s="695"/>
      <c r="AN645" s="695"/>
      <c r="AO645" s="695"/>
      <c r="AP645" s="695"/>
      <c r="AQ645" s="695"/>
      <c r="AR645" s="695"/>
      <c r="AS645" s="695"/>
      <c r="AT645" s="695"/>
      <c r="AU645" s="695"/>
      <c r="AV645" s="695"/>
      <c r="AW645" s="695"/>
      <c r="AX645" s="695"/>
      <c r="AY645" s="695"/>
      <c r="AZ645" s="695"/>
      <c r="BA645" s="695"/>
      <c r="BB645" s="695"/>
      <c r="BC645" s="695"/>
      <c r="BD645" s="695"/>
      <c r="BE645" s="695"/>
      <c r="BF645" s="695"/>
      <c r="BG645" s="695"/>
      <c r="BH645" s="695"/>
      <c r="BI645" s="695"/>
      <c r="BJ645" s="695"/>
      <c r="BK645" s="695"/>
      <c r="BL645" s="695"/>
      <c r="BM645" s="695"/>
      <c r="BN645" s="695"/>
      <c r="BO645" s="695"/>
      <c r="BP645" s="695"/>
      <c r="BQ645" s="695"/>
      <c r="BR645" s="695"/>
      <c r="BS645" s="695"/>
      <c r="BT645" s="695"/>
      <c r="BU645" s="695"/>
      <c r="BV645" s="695"/>
      <c r="BW645" s="695"/>
      <c r="BX645" s="695"/>
      <c r="BY645" s="695"/>
      <c r="BZ645" s="695"/>
      <c r="CA645" s="695"/>
      <c r="CB645" s="695"/>
      <c r="CC645" s="695"/>
      <c r="CD645" s="695"/>
      <c r="CE645" s="695"/>
      <c r="CF645" s="695"/>
      <c r="CG645" s="695"/>
      <c r="CH645" s="695"/>
      <c r="CI645" s="695"/>
      <c r="CJ645" s="695"/>
      <c r="CK645" s="695"/>
      <c r="CL645" s="695"/>
      <c r="CM645" s="695"/>
      <c r="CN645" s="695"/>
      <c r="CO645" s="695"/>
      <c r="CP645" s="695"/>
      <c r="CQ645" s="695"/>
      <c r="CR645" s="695"/>
      <c r="CS645" s="695"/>
      <c r="CT645" s="695"/>
      <c r="CU645" s="695"/>
      <c r="CV645" s="695"/>
      <c r="CW645" s="695"/>
      <c r="CX645" s="695"/>
      <c r="CY645" s="695"/>
      <c r="CZ645" s="695"/>
      <c r="DA645" s="695"/>
      <c r="DB645" s="695"/>
      <c r="DC645" s="695"/>
      <c r="DD645" s="695"/>
      <c r="DE645" s="695"/>
      <c r="DF645" s="695"/>
      <c r="DG645" s="695"/>
      <c r="DH645" s="695"/>
      <c r="DI645" s="695"/>
      <c r="DJ645" s="695"/>
      <c r="DK645" s="695"/>
      <c r="DL645" s="695"/>
      <c r="DM645" s="695"/>
      <c r="DN645" s="695"/>
      <c r="DO645" s="695"/>
      <c r="DP645" s="695"/>
      <c r="DQ645" s="695"/>
      <c r="DR645" s="695"/>
      <c r="DS645" s="695"/>
      <c r="DT645" s="695"/>
      <c r="DU645" s="695"/>
      <c r="DV645" s="695"/>
      <c r="DW645" s="695"/>
      <c r="DX645" s="695"/>
      <c r="DY645" s="695"/>
      <c r="DZ645" s="695"/>
      <c r="EA645" s="695"/>
      <c r="EB645" s="695"/>
      <c r="EC645" s="695"/>
      <c r="ED645" s="695"/>
      <c r="EE645" s="695"/>
      <c r="EF645" s="695"/>
      <c r="EG645" s="695"/>
      <c r="EH645" s="695"/>
      <c r="EI645" s="695"/>
      <c r="EJ645" s="695"/>
      <c r="EK645" s="695"/>
      <c r="EL645" s="695"/>
      <c r="EM645" s="695"/>
      <c r="EN645" s="695"/>
      <c r="EO645" s="695"/>
      <c r="EP645" s="695"/>
      <c r="EQ645" s="695"/>
      <c r="ER645" s="695"/>
      <c r="ES645" s="695"/>
      <c r="ET645" s="695"/>
      <c r="EU645" s="695"/>
      <c r="EV645" s="695"/>
      <c r="EW645" s="695"/>
      <c r="EX645" s="695"/>
      <c r="EY645" s="695"/>
      <c r="EZ645" s="695"/>
      <c r="FA645" s="695"/>
      <c r="FB645" s="695"/>
      <c r="FC645" s="695"/>
      <c r="FD645" s="695"/>
      <c r="FE645" s="695"/>
      <c r="FF645" s="695"/>
      <c r="FG645" s="695"/>
      <c r="FH645" s="695"/>
      <c r="FI645" s="695"/>
      <c r="FJ645" s="695"/>
      <c r="FK645" s="695"/>
      <c r="FL645" s="695"/>
      <c r="FM645" s="695"/>
      <c r="FN645" s="695"/>
      <c r="FO645" s="695"/>
      <c r="FP645" s="695"/>
      <c r="FQ645" s="695"/>
      <c r="FR645" s="695"/>
      <c r="FS645" s="695"/>
      <c r="FT645" s="695"/>
      <c r="FU645" s="695"/>
      <c r="FV645" s="695"/>
      <c r="FW645" s="695"/>
      <c r="FX645" s="695"/>
      <c r="FY645" s="695"/>
      <c r="FZ645" s="695"/>
      <c r="GA645" s="695"/>
      <c r="GB645" s="695"/>
      <c r="GC645" s="695"/>
      <c r="GD645" s="695"/>
      <c r="GE645" s="695"/>
      <c r="GF645" s="695"/>
      <c r="GG645" s="695"/>
      <c r="GH645" s="695"/>
      <c r="GI645" s="695"/>
      <c r="GJ645" s="695"/>
      <c r="GK645" s="695"/>
      <c r="GL645" s="695"/>
      <c r="GM645" s="695"/>
      <c r="GN645" s="695"/>
    </row>
    <row r="646" spans="1:196" s="35" customFormat="1" ht="14.4">
      <c r="A646" s="695"/>
      <c r="B646" s="695"/>
      <c r="C646" s="693"/>
      <c r="D646" s="693"/>
      <c r="E646" s="693"/>
      <c r="F646" s="699"/>
      <c r="G646" s="695"/>
      <c r="H646" s="695"/>
      <c r="I646" s="695"/>
      <c r="J646" s="695"/>
      <c r="S646" s="695"/>
      <c r="T646" s="695"/>
      <c r="U646" s="695"/>
      <c r="V646" s="695"/>
      <c r="W646" s="695"/>
      <c r="X646" s="695"/>
      <c r="Y646" s="695"/>
      <c r="Z646" s="695"/>
      <c r="AA646" s="695"/>
      <c r="AB646" s="695"/>
      <c r="AC646" s="695"/>
      <c r="AD646" s="695"/>
      <c r="AE646" s="695"/>
      <c r="AF646" s="695"/>
      <c r="AG646" s="695"/>
      <c r="AH646" s="695"/>
      <c r="AI646" s="695"/>
      <c r="AJ646" s="695"/>
      <c r="AK646" s="695"/>
      <c r="AL646" s="695"/>
      <c r="AM646" s="695"/>
      <c r="AN646" s="695"/>
      <c r="AO646" s="695"/>
      <c r="AP646" s="695"/>
      <c r="AQ646" s="695"/>
      <c r="AR646" s="695"/>
      <c r="AS646" s="695"/>
      <c r="AT646" s="695"/>
      <c r="AU646" s="695"/>
      <c r="AV646" s="695"/>
      <c r="AW646" s="695"/>
      <c r="AX646" s="695"/>
      <c r="AY646" s="695"/>
      <c r="AZ646" s="695"/>
      <c r="BA646" s="695"/>
      <c r="BB646" s="695"/>
      <c r="BC646" s="695"/>
      <c r="BD646" s="695"/>
      <c r="BE646" s="695"/>
      <c r="BF646" s="695"/>
      <c r="BG646" s="695"/>
      <c r="BH646" s="695"/>
      <c r="BI646" s="695"/>
      <c r="BJ646" s="695"/>
      <c r="BK646" s="695"/>
      <c r="BL646" s="695"/>
      <c r="BM646" s="695"/>
      <c r="BN646" s="695"/>
      <c r="BO646" s="695"/>
      <c r="BP646" s="695"/>
      <c r="BQ646" s="695"/>
      <c r="BR646" s="695"/>
      <c r="BS646" s="695"/>
      <c r="BT646" s="695"/>
      <c r="BU646" s="695"/>
      <c r="BV646" s="695"/>
      <c r="BW646" s="695"/>
      <c r="BX646" s="695"/>
      <c r="BY646" s="695"/>
      <c r="BZ646" s="695"/>
      <c r="CA646" s="695"/>
      <c r="CB646" s="695"/>
      <c r="CC646" s="695"/>
      <c r="CD646" s="695"/>
      <c r="CE646" s="695"/>
      <c r="CF646" s="695"/>
      <c r="CG646" s="695"/>
      <c r="CH646" s="695"/>
      <c r="CI646" s="695"/>
      <c r="CJ646" s="695"/>
      <c r="CK646" s="695"/>
      <c r="CL646" s="695"/>
      <c r="CM646" s="695"/>
      <c r="CN646" s="695"/>
      <c r="CO646" s="695"/>
      <c r="CP646" s="695"/>
      <c r="CQ646" s="695"/>
      <c r="CR646" s="695"/>
      <c r="CS646" s="695"/>
      <c r="CT646" s="695"/>
      <c r="CU646" s="695"/>
      <c r="CV646" s="695"/>
      <c r="CW646" s="695"/>
      <c r="CX646" s="695"/>
      <c r="CY646" s="695"/>
      <c r="CZ646" s="695"/>
      <c r="DA646" s="695"/>
      <c r="DB646" s="695"/>
      <c r="DC646" s="695"/>
      <c r="DD646" s="695"/>
      <c r="DE646" s="695"/>
      <c r="DF646" s="695"/>
      <c r="DG646" s="695"/>
      <c r="DH646" s="695"/>
      <c r="DI646" s="695"/>
      <c r="DJ646" s="695"/>
      <c r="DK646" s="695"/>
      <c r="DL646" s="695"/>
      <c r="DM646" s="695"/>
      <c r="DN646" s="695"/>
      <c r="DO646" s="695"/>
      <c r="DP646" s="695"/>
      <c r="DQ646" s="695"/>
      <c r="DR646" s="695"/>
      <c r="DS646" s="695"/>
      <c r="DT646" s="695"/>
      <c r="DU646" s="695"/>
      <c r="DV646" s="695"/>
      <c r="DW646" s="695"/>
      <c r="DX646" s="695"/>
      <c r="DY646" s="695"/>
      <c r="DZ646" s="695"/>
      <c r="EA646" s="695"/>
      <c r="EB646" s="695"/>
      <c r="EC646" s="695"/>
      <c r="ED646" s="695"/>
      <c r="EE646" s="695"/>
      <c r="EF646" s="695"/>
      <c r="EG646" s="695"/>
      <c r="EH646" s="695"/>
      <c r="EI646" s="695"/>
      <c r="EJ646" s="695"/>
      <c r="EK646" s="695"/>
      <c r="EL646" s="695"/>
      <c r="EM646" s="695"/>
      <c r="EN646" s="695"/>
      <c r="EO646" s="695"/>
      <c r="EP646" s="695"/>
      <c r="EQ646" s="695"/>
      <c r="ER646" s="695"/>
      <c r="ES646" s="695"/>
      <c r="ET646" s="695"/>
      <c r="EU646" s="695"/>
      <c r="EV646" s="695"/>
      <c r="EW646" s="695"/>
      <c r="EX646" s="695"/>
      <c r="EY646" s="695"/>
      <c r="EZ646" s="695"/>
      <c r="FA646" s="695"/>
      <c r="FB646" s="695"/>
      <c r="FC646" s="695"/>
      <c r="FD646" s="695"/>
      <c r="FE646" s="695"/>
      <c r="FF646" s="695"/>
      <c r="FG646" s="695"/>
      <c r="FH646" s="695"/>
      <c r="FI646" s="695"/>
      <c r="FJ646" s="695"/>
      <c r="FK646" s="695"/>
      <c r="FL646" s="695"/>
      <c r="FM646" s="695"/>
      <c r="FN646" s="695"/>
      <c r="FO646" s="695"/>
      <c r="FP646" s="695"/>
      <c r="FQ646" s="695"/>
      <c r="FR646" s="695"/>
      <c r="FS646" s="695"/>
      <c r="FT646" s="695"/>
      <c r="FU646" s="695"/>
      <c r="FV646" s="695"/>
      <c r="FW646" s="695"/>
      <c r="FX646" s="695"/>
      <c r="FY646" s="695"/>
      <c r="FZ646" s="695"/>
      <c r="GA646" s="695"/>
      <c r="GB646" s="695"/>
      <c r="GC646" s="695"/>
      <c r="GD646" s="695"/>
      <c r="GE646" s="695"/>
      <c r="GF646" s="695"/>
      <c r="GG646" s="695"/>
      <c r="GH646" s="695"/>
      <c r="GI646" s="695"/>
      <c r="GJ646" s="695"/>
      <c r="GK646" s="695"/>
      <c r="GL646" s="695"/>
      <c r="GM646" s="695"/>
      <c r="GN646" s="695"/>
    </row>
    <row r="647" spans="1:196" s="35" customFormat="1" ht="14.4">
      <c r="A647" s="695"/>
      <c r="B647" s="695"/>
      <c r="C647" s="693"/>
      <c r="D647" s="693"/>
      <c r="E647" s="693"/>
      <c r="F647" s="699"/>
      <c r="G647" s="695"/>
      <c r="H647" s="695"/>
      <c r="I647" s="695"/>
      <c r="J647" s="695"/>
      <c r="S647" s="695"/>
      <c r="T647" s="695"/>
      <c r="U647" s="695"/>
      <c r="V647" s="695"/>
      <c r="W647" s="695"/>
      <c r="X647" s="695"/>
      <c r="Y647" s="695"/>
      <c r="Z647" s="695"/>
      <c r="AA647" s="695"/>
      <c r="AB647" s="695"/>
      <c r="AC647" s="695"/>
      <c r="AD647" s="695"/>
      <c r="AE647" s="695"/>
      <c r="AF647" s="695"/>
      <c r="AG647" s="695"/>
      <c r="AH647" s="695"/>
      <c r="AI647" s="695"/>
      <c r="AJ647" s="695"/>
      <c r="AK647" s="695"/>
      <c r="AL647" s="695"/>
      <c r="AM647" s="695"/>
      <c r="AN647" s="695"/>
      <c r="AO647" s="695"/>
      <c r="AP647" s="695"/>
      <c r="AQ647" s="695"/>
      <c r="AR647" s="695"/>
      <c r="AS647" s="695"/>
      <c r="AT647" s="695"/>
      <c r="AU647" s="695"/>
      <c r="AV647" s="695"/>
      <c r="AW647" s="695"/>
      <c r="AX647" s="695"/>
      <c r="AY647" s="695"/>
      <c r="AZ647" s="695"/>
      <c r="BA647" s="695"/>
      <c r="BB647" s="695"/>
      <c r="BC647" s="695"/>
      <c r="BD647" s="695"/>
      <c r="BE647" s="695"/>
      <c r="BF647" s="695"/>
      <c r="BG647" s="695"/>
      <c r="BH647" s="695"/>
      <c r="BI647" s="695"/>
      <c r="BJ647" s="695"/>
      <c r="BK647" s="695"/>
      <c r="BL647" s="695"/>
      <c r="BM647" s="695"/>
      <c r="BN647" s="695"/>
      <c r="BO647" s="695"/>
      <c r="BP647" s="695"/>
      <c r="BQ647" s="695"/>
      <c r="BR647" s="695"/>
      <c r="BS647" s="695"/>
      <c r="BT647" s="695"/>
      <c r="BU647" s="695"/>
      <c r="BV647" s="695"/>
      <c r="BW647" s="695"/>
      <c r="BX647" s="695"/>
      <c r="BY647" s="695"/>
      <c r="BZ647" s="695"/>
      <c r="CA647" s="695"/>
      <c r="CB647" s="695"/>
      <c r="CC647" s="695"/>
      <c r="CD647" s="695"/>
      <c r="CE647" s="695"/>
      <c r="CF647" s="695"/>
      <c r="CG647" s="695"/>
      <c r="CH647" s="695"/>
      <c r="CI647" s="695"/>
      <c r="CJ647" s="695"/>
      <c r="CK647" s="695"/>
      <c r="CL647" s="695"/>
      <c r="CM647" s="695"/>
      <c r="CN647" s="695"/>
      <c r="CO647" s="695"/>
      <c r="CP647" s="695"/>
      <c r="CQ647" s="695"/>
      <c r="CR647" s="695"/>
      <c r="CS647" s="695"/>
      <c r="CT647" s="695"/>
      <c r="CU647" s="695"/>
      <c r="CV647" s="695"/>
      <c r="CW647" s="695"/>
      <c r="CX647" s="695"/>
      <c r="CY647" s="695"/>
      <c r="CZ647" s="695"/>
      <c r="DA647" s="695"/>
      <c r="DB647" s="695"/>
      <c r="DC647" s="695"/>
      <c r="DD647" s="695"/>
      <c r="DE647" s="695"/>
      <c r="DF647" s="695"/>
      <c r="DG647" s="695"/>
      <c r="DH647" s="695"/>
      <c r="DI647" s="695"/>
      <c r="DJ647" s="695"/>
      <c r="DK647" s="695"/>
      <c r="DL647" s="695"/>
      <c r="DM647" s="695"/>
      <c r="DN647" s="695"/>
      <c r="DO647" s="695"/>
      <c r="DP647" s="695"/>
      <c r="DQ647" s="695"/>
      <c r="DR647" s="695"/>
      <c r="DS647" s="695"/>
      <c r="DT647" s="695"/>
      <c r="DU647" s="695"/>
      <c r="DV647" s="695"/>
      <c r="DW647" s="695"/>
      <c r="DX647" s="695"/>
      <c r="DY647" s="695"/>
      <c r="DZ647" s="695"/>
      <c r="EA647" s="695"/>
      <c r="EB647" s="695"/>
      <c r="EC647" s="695"/>
      <c r="ED647" s="695"/>
      <c r="EE647" s="695"/>
      <c r="EF647" s="695"/>
      <c r="EG647" s="695"/>
      <c r="EH647" s="695"/>
      <c r="EI647" s="695"/>
      <c r="EJ647" s="695"/>
      <c r="EK647" s="695"/>
      <c r="EL647" s="695"/>
      <c r="EM647" s="695"/>
      <c r="EN647" s="695"/>
      <c r="EO647" s="695"/>
      <c r="EP647" s="695"/>
      <c r="EQ647" s="695"/>
      <c r="ER647" s="695"/>
      <c r="ES647" s="695"/>
      <c r="ET647" s="695"/>
      <c r="EU647" s="695"/>
      <c r="EV647" s="695"/>
      <c r="EW647" s="695"/>
      <c r="EX647" s="695"/>
      <c r="EY647" s="695"/>
      <c r="EZ647" s="695"/>
      <c r="FA647" s="695"/>
      <c r="FB647" s="695"/>
      <c r="FC647" s="695"/>
      <c r="FD647" s="695"/>
      <c r="FE647" s="695"/>
      <c r="FF647" s="695"/>
      <c r="FG647" s="695"/>
      <c r="FH647" s="695"/>
      <c r="FI647" s="695"/>
      <c r="FJ647" s="695"/>
      <c r="FK647" s="695"/>
      <c r="FL647" s="695"/>
      <c r="FM647" s="695"/>
      <c r="FN647" s="695"/>
      <c r="FO647" s="695"/>
      <c r="FP647" s="695"/>
      <c r="FQ647" s="695"/>
      <c r="FR647" s="695"/>
      <c r="FS647" s="695"/>
      <c r="FT647" s="695"/>
      <c r="FU647" s="695"/>
      <c r="FV647" s="695"/>
      <c r="FW647" s="695"/>
      <c r="FX647" s="695"/>
      <c r="FY647" s="695"/>
      <c r="FZ647" s="695"/>
      <c r="GA647" s="695"/>
      <c r="GB647" s="695"/>
      <c r="GC647" s="695"/>
      <c r="GD647" s="695"/>
      <c r="GE647" s="695"/>
      <c r="GF647" s="695"/>
      <c r="GG647" s="695"/>
      <c r="GH647" s="695"/>
      <c r="GI647" s="695"/>
      <c r="GJ647" s="695"/>
      <c r="GK647" s="695"/>
      <c r="GL647" s="695"/>
      <c r="GM647" s="695"/>
      <c r="GN647" s="695"/>
    </row>
    <row r="648" spans="1:196" s="35" customFormat="1" ht="14.4">
      <c r="A648" s="695"/>
      <c r="B648" s="695"/>
      <c r="C648" s="693"/>
      <c r="D648" s="693"/>
      <c r="E648" s="693"/>
      <c r="F648" s="699"/>
      <c r="G648" s="695"/>
      <c r="H648" s="695"/>
      <c r="I648" s="695"/>
      <c r="J648" s="695"/>
      <c r="S648" s="695"/>
      <c r="T648" s="695"/>
      <c r="U648" s="695"/>
      <c r="V648" s="695"/>
      <c r="W648" s="695"/>
      <c r="X648" s="695"/>
      <c r="Y648" s="695"/>
      <c r="Z648" s="695"/>
      <c r="AA648" s="695"/>
      <c r="AB648" s="695"/>
      <c r="AC648" s="695"/>
      <c r="AD648" s="695"/>
      <c r="AE648" s="695"/>
      <c r="AF648" s="695"/>
      <c r="AG648" s="695"/>
      <c r="AH648" s="695"/>
      <c r="AI648" s="695"/>
      <c r="AJ648" s="695"/>
      <c r="AK648" s="695"/>
      <c r="AL648" s="695"/>
      <c r="AM648" s="695"/>
      <c r="AN648" s="695"/>
      <c r="AO648" s="695"/>
      <c r="AP648" s="695"/>
      <c r="AQ648" s="695"/>
      <c r="AR648" s="695"/>
      <c r="AS648" s="695"/>
      <c r="AT648" s="695"/>
      <c r="AU648" s="695"/>
      <c r="AV648" s="695"/>
      <c r="AW648" s="695"/>
      <c r="AX648" s="695"/>
      <c r="AY648" s="695"/>
      <c r="AZ648" s="695"/>
      <c r="BA648" s="695"/>
      <c r="BB648" s="695"/>
      <c r="BC648" s="695"/>
      <c r="BD648" s="695"/>
      <c r="BE648" s="695"/>
      <c r="BF648" s="695"/>
      <c r="BG648" s="695"/>
      <c r="BH648" s="695"/>
      <c r="BI648" s="695"/>
      <c r="BJ648" s="695"/>
      <c r="BK648" s="695"/>
      <c r="BL648" s="695"/>
      <c r="BM648" s="695"/>
      <c r="BN648" s="695"/>
      <c r="BO648" s="695"/>
      <c r="BP648" s="695"/>
      <c r="BQ648" s="695"/>
      <c r="BR648" s="695"/>
      <c r="BS648" s="695"/>
      <c r="BT648" s="695"/>
      <c r="BU648" s="695"/>
      <c r="BV648" s="695"/>
      <c r="BW648" s="695"/>
      <c r="BX648" s="695"/>
      <c r="BY648" s="695"/>
      <c r="BZ648" s="695"/>
      <c r="CA648" s="695"/>
      <c r="CB648" s="695"/>
      <c r="CC648" s="695"/>
      <c r="CD648" s="695"/>
      <c r="CE648" s="695"/>
      <c r="CF648" s="695"/>
      <c r="CG648" s="695"/>
      <c r="CH648" s="695"/>
      <c r="CI648" s="695"/>
      <c r="CJ648" s="695"/>
      <c r="CK648" s="695"/>
      <c r="CL648" s="695"/>
      <c r="CM648" s="695"/>
      <c r="CN648" s="695"/>
      <c r="CO648" s="695"/>
      <c r="CP648" s="695"/>
      <c r="CQ648" s="695"/>
      <c r="CR648" s="695"/>
      <c r="CS648" s="695"/>
      <c r="CT648" s="695"/>
      <c r="CU648" s="695"/>
      <c r="CV648" s="695"/>
      <c r="CW648" s="695"/>
      <c r="CX648" s="695"/>
      <c r="CY648" s="695"/>
      <c r="CZ648" s="695"/>
      <c r="DA648" s="695"/>
      <c r="DB648" s="695"/>
      <c r="DC648" s="695"/>
      <c r="DD648" s="695"/>
      <c r="DE648" s="695"/>
      <c r="DF648" s="695"/>
      <c r="DG648" s="695"/>
      <c r="DH648" s="695"/>
      <c r="DI648" s="695"/>
      <c r="DJ648" s="695"/>
      <c r="DK648" s="695"/>
      <c r="DL648" s="695"/>
      <c r="DM648" s="695"/>
      <c r="DN648" s="695"/>
      <c r="DO648" s="695"/>
      <c r="DP648" s="695"/>
      <c r="DQ648" s="695"/>
      <c r="DR648" s="695"/>
      <c r="DS648" s="695"/>
      <c r="DT648" s="695"/>
      <c r="DU648" s="695"/>
      <c r="DV648" s="695"/>
      <c r="DW648" s="695"/>
      <c r="DX648" s="695"/>
      <c r="DY648" s="695"/>
      <c r="DZ648" s="695"/>
      <c r="EA648" s="695"/>
      <c r="EB648" s="695"/>
      <c r="EC648" s="695"/>
      <c r="ED648" s="695"/>
      <c r="EE648" s="695"/>
      <c r="EF648" s="695"/>
      <c r="EG648" s="695"/>
      <c r="EH648" s="695"/>
      <c r="EI648" s="695"/>
      <c r="EJ648" s="695"/>
      <c r="EK648" s="695"/>
      <c r="EL648" s="695"/>
      <c r="EM648" s="695"/>
      <c r="EN648" s="695"/>
      <c r="EO648" s="695"/>
      <c r="EP648" s="695"/>
      <c r="EQ648" s="695"/>
      <c r="ER648" s="695"/>
      <c r="ES648" s="695"/>
      <c r="ET648" s="695"/>
      <c r="EU648" s="695"/>
      <c r="EV648" s="695"/>
      <c r="EW648" s="695"/>
      <c r="EX648" s="695"/>
      <c r="EY648" s="695"/>
      <c r="EZ648" s="695"/>
      <c r="FA648" s="695"/>
      <c r="FB648" s="695"/>
      <c r="FC648" s="695"/>
      <c r="FD648" s="695"/>
      <c r="FE648" s="695"/>
      <c r="FF648" s="695"/>
      <c r="FG648" s="695"/>
      <c r="FH648" s="695"/>
      <c r="FI648" s="695"/>
      <c r="FJ648" s="695"/>
      <c r="FK648" s="695"/>
      <c r="FL648" s="695"/>
      <c r="FM648" s="695"/>
      <c r="FN648" s="695"/>
      <c r="FO648" s="695"/>
      <c r="FP648" s="695"/>
      <c r="FQ648" s="695"/>
      <c r="FR648" s="695"/>
      <c r="FS648" s="695"/>
      <c r="FT648" s="695"/>
      <c r="FU648" s="695"/>
      <c r="FV648" s="695"/>
      <c r="FW648" s="695"/>
      <c r="FX648" s="695"/>
      <c r="FY648" s="695"/>
      <c r="FZ648" s="695"/>
      <c r="GA648" s="695"/>
      <c r="GB648" s="695"/>
      <c r="GC648" s="695"/>
      <c r="GD648" s="695"/>
      <c r="GE648" s="695"/>
      <c r="GF648" s="695"/>
      <c r="GG648" s="695"/>
      <c r="GH648" s="695"/>
      <c r="GI648" s="695"/>
      <c r="GJ648" s="695"/>
      <c r="GK648" s="695"/>
      <c r="GL648" s="695"/>
      <c r="GM648" s="695"/>
      <c r="GN648" s="695"/>
    </row>
    <row r="649" spans="1:196" s="35" customFormat="1" ht="14.4">
      <c r="A649" s="695"/>
      <c r="B649" s="695"/>
      <c r="C649" s="693"/>
      <c r="D649" s="693"/>
      <c r="E649" s="693"/>
      <c r="F649" s="699"/>
      <c r="G649" s="695"/>
      <c r="H649" s="695"/>
      <c r="I649" s="695"/>
      <c r="J649" s="695"/>
      <c r="S649" s="695"/>
      <c r="T649" s="695"/>
      <c r="U649" s="695"/>
      <c r="V649" s="695"/>
      <c r="W649" s="695"/>
      <c r="X649" s="695"/>
      <c r="Y649" s="695"/>
      <c r="Z649" s="695"/>
      <c r="AA649" s="695"/>
      <c r="AB649" s="695"/>
      <c r="AC649" s="695"/>
      <c r="AD649" s="695"/>
      <c r="AE649" s="695"/>
      <c r="AF649" s="695"/>
      <c r="AG649" s="695"/>
      <c r="AH649" s="695"/>
      <c r="AI649" s="695"/>
      <c r="AJ649" s="695"/>
      <c r="AK649" s="695"/>
      <c r="AL649" s="695"/>
      <c r="AM649" s="695"/>
      <c r="AN649" s="695"/>
      <c r="AO649" s="695"/>
      <c r="AP649" s="695"/>
      <c r="AQ649" s="695"/>
      <c r="AR649" s="695"/>
      <c r="AS649" s="695"/>
      <c r="AT649" s="695"/>
      <c r="AU649" s="695"/>
      <c r="AV649" s="695"/>
      <c r="AW649" s="695"/>
      <c r="AX649" s="695"/>
      <c r="AY649" s="695"/>
      <c r="AZ649" s="695"/>
      <c r="BA649" s="695"/>
      <c r="BB649" s="695"/>
      <c r="BC649" s="695"/>
      <c r="BD649" s="695"/>
      <c r="BE649" s="695"/>
      <c r="BF649" s="695"/>
      <c r="BG649" s="695"/>
      <c r="BH649" s="695"/>
      <c r="BI649" s="695"/>
      <c r="BJ649" s="695"/>
      <c r="BK649" s="695"/>
      <c r="BL649" s="695"/>
      <c r="BM649" s="695"/>
      <c r="BN649" s="695"/>
      <c r="BO649" s="695"/>
      <c r="BP649" s="695"/>
      <c r="BQ649" s="695"/>
      <c r="BR649" s="695"/>
      <c r="BS649" s="695"/>
      <c r="BT649" s="695"/>
      <c r="BU649" s="695"/>
      <c r="BV649" s="695"/>
      <c r="BW649" s="695"/>
      <c r="BX649" s="695"/>
      <c r="BY649" s="695"/>
      <c r="BZ649" s="695"/>
      <c r="CA649" s="695"/>
      <c r="CB649" s="695"/>
      <c r="CC649" s="695"/>
      <c r="CD649" s="695"/>
      <c r="CE649" s="695"/>
      <c r="CF649" s="695"/>
      <c r="CG649" s="695"/>
      <c r="CH649" s="695"/>
      <c r="CI649" s="695"/>
      <c r="CJ649" s="695"/>
      <c r="CK649" s="695"/>
      <c r="CL649" s="695"/>
      <c r="CM649" s="695"/>
      <c r="CN649" s="695"/>
      <c r="CO649" s="695"/>
      <c r="CP649" s="695"/>
      <c r="CQ649" s="695"/>
      <c r="CR649" s="695"/>
      <c r="CS649" s="695"/>
      <c r="CT649" s="695"/>
      <c r="CU649" s="695"/>
      <c r="CV649" s="695"/>
      <c r="CW649" s="695"/>
      <c r="CX649" s="695"/>
      <c r="CY649" s="695"/>
      <c r="CZ649" s="695"/>
      <c r="DA649" s="695"/>
      <c r="DB649" s="695"/>
      <c r="DC649" s="695"/>
      <c r="DD649" s="695"/>
      <c r="DE649" s="695"/>
      <c r="DF649" s="695"/>
      <c r="DG649" s="695"/>
      <c r="DH649" s="695"/>
      <c r="DI649" s="695"/>
      <c r="DJ649" s="695"/>
      <c r="DK649" s="695"/>
      <c r="DL649" s="695"/>
      <c r="DM649" s="695"/>
      <c r="DN649" s="695"/>
      <c r="DO649" s="695"/>
      <c r="DP649" s="695"/>
      <c r="DQ649" s="695"/>
      <c r="DR649" s="695"/>
      <c r="DS649" s="695"/>
      <c r="DT649" s="695"/>
      <c r="DU649" s="695"/>
      <c r="DV649" s="695"/>
      <c r="DW649" s="695"/>
      <c r="DX649" s="695"/>
      <c r="DY649" s="695"/>
      <c r="DZ649" s="695"/>
      <c r="EA649" s="695"/>
      <c r="EB649" s="695"/>
      <c r="EC649" s="695"/>
      <c r="ED649" s="695"/>
      <c r="EE649" s="695"/>
      <c r="EF649" s="695"/>
      <c r="EG649" s="695"/>
      <c r="EH649" s="695"/>
      <c r="EI649" s="695"/>
      <c r="EJ649" s="695"/>
      <c r="EK649" s="695"/>
      <c r="EL649" s="695"/>
      <c r="EM649" s="695"/>
      <c r="EN649" s="695"/>
      <c r="EO649" s="695"/>
      <c r="EP649" s="695"/>
      <c r="EQ649" s="695"/>
      <c r="ER649" s="695"/>
      <c r="ES649" s="695"/>
      <c r="ET649" s="695"/>
      <c r="EU649" s="695"/>
      <c r="EV649" s="695"/>
      <c r="EW649" s="695"/>
      <c r="EX649" s="695"/>
      <c r="EY649" s="695"/>
      <c r="EZ649" s="695"/>
      <c r="FA649" s="695"/>
      <c r="FB649" s="695"/>
      <c r="FC649" s="695"/>
      <c r="FD649" s="695"/>
      <c r="FE649" s="695"/>
      <c r="FF649" s="695"/>
      <c r="FG649" s="695"/>
      <c r="FH649" s="695"/>
      <c r="FI649" s="695"/>
      <c r="FJ649" s="695"/>
      <c r="FK649" s="695"/>
      <c r="FL649" s="695"/>
      <c r="FM649" s="695"/>
      <c r="FN649" s="695"/>
      <c r="FO649" s="695"/>
      <c r="FP649" s="695"/>
      <c r="FQ649" s="695"/>
      <c r="FR649" s="695"/>
      <c r="FS649" s="695"/>
      <c r="FT649" s="695"/>
      <c r="FU649" s="695"/>
      <c r="FV649" s="695"/>
      <c r="FW649" s="695"/>
      <c r="FX649" s="695"/>
      <c r="FY649" s="695"/>
      <c r="FZ649" s="695"/>
      <c r="GA649" s="695"/>
      <c r="GB649" s="695"/>
      <c r="GC649" s="695"/>
      <c r="GD649" s="695"/>
      <c r="GE649" s="695"/>
      <c r="GF649" s="695"/>
      <c r="GG649" s="695"/>
      <c r="GH649" s="695"/>
      <c r="GI649" s="695"/>
      <c r="GJ649" s="695"/>
      <c r="GK649" s="695"/>
      <c r="GL649" s="695"/>
      <c r="GM649" s="695"/>
      <c r="GN649" s="695"/>
    </row>
    <row r="650" spans="1:196" s="35" customFormat="1" ht="14.4">
      <c r="A650" s="695"/>
      <c r="B650" s="695"/>
      <c r="C650" s="693"/>
      <c r="D650" s="693"/>
      <c r="E650" s="693"/>
      <c r="F650" s="688"/>
      <c r="G650" s="689"/>
      <c r="H650" s="689"/>
      <c r="I650" s="689"/>
      <c r="J650" s="689"/>
      <c r="S650" s="695"/>
      <c r="T650" s="695"/>
      <c r="U650" s="695"/>
      <c r="V650" s="695"/>
      <c r="W650" s="695"/>
      <c r="X650" s="695"/>
      <c r="Y650" s="695"/>
      <c r="Z650" s="695"/>
      <c r="AA650" s="695"/>
      <c r="AB650" s="695"/>
      <c r="AC650" s="695"/>
      <c r="AD650" s="695"/>
      <c r="AE650" s="695"/>
      <c r="AF650" s="695"/>
      <c r="AG650" s="695"/>
      <c r="AH650" s="695"/>
      <c r="AI650" s="695"/>
      <c r="AJ650" s="695"/>
      <c r="AK650" s="695"/>
      <c r="AL650" s="695"/>
      <c r="AM650" s="695"/>
      <c r="AN650" s="695"/>
      <c r="AO650" s="695"/>
      <c r="AP650" s="695"/>
      <c r="AQ650" s="695"/>
      <c r="AR650" s="695"/>
      <c r="AS650" s="695"/>
      <c r="AT650" s="695"/>
      <c r="AU650" s="695"/>
      <c r="AV650" s="695"/>
      <c r="AW650" s="695"/>
      <c r="AX650" s="695"/>
      <c r="AY650" s="695"/>
      <c r="AZ650" s="695"/>
      <c r="BA650" s="695"/>
      <c r="BB650" s="695"/>
      <c r="BC650" s="695"/>
      <c r="BD650" s="695"/>
      <c r="BE650" s="695"/>
      <c r="BF650" s="695"/>
      <c r="BG650" s="695"/>
      <c r="BH650" s="695"/>
      <c r="BI650" s="695"/>
      <c r="BJ650" s="695"/>
      <c r="BK650" s="695"/>
      <c r="BL650" s="695"/>
      <c r="BM650" s="695"/>
      <c r="BN650" s="695"/>
      <c r="BO650" s="695"/>
      <c r="BP650" s="695"/>
      <c r="BQ650" s="695"/>
      <c r="BR650" s="695"/>
      <c r="BS650" s="695"/>
      <c r="BT650" s="695"/>
      <c r="BU650" s="695"/>
      <c r="BV650" s="695"/>
      <c r="BW650" s="695"/>
      <c r="BX650" s="695"/>
      <c r="BY650" s="695"/>
      <c r="BZ650" s="695"/>
      <c r="CA650" s="695"/>
      <c r="CB650" s="695"/>
      <c r="CC650" s="695"/>
      <c r="CD650" s="695"/>
      <c r="CE650" s="695"/>
      <c r="CF650" s="695"/>
      <c r="CG650" s="695"/>
      <c r="CH650" s="695"/>
      <c r="CI650" s="695"/>
      <c r="CJ650" s="695"/>
      <c r="CK650" s="695"/>
      <c r="CL650" s="695"/>
      <c r="CM650" s="695"/>
      <c r="CN650" s="695"/>
      <c r="CO650" s="695"/>
      <c r="CP650" s="695"/>
      <c r="CQ650" s="695"/>
      <c r="CR650" s="695"/>
      <c r="CS650" s="695"/>
      <c r="CT650" s="695"/>
      <c r="CU650" s="695"/>
      <c r="CV650" s="695"/>
      <c r="CW650" s="695"/>
      <c r="CX650" s="695"/>
      <c r="CY650" s="695"/>
      <c r="CZ650" s="695"/>
      <c r="DA650" s="695"/>
      <c r="DB650" s="695"/>
      <c r="DC650" s="695"/>
      <c r="DD650" s="695"/>
      <c r="DE650" s="695"/>
      <c r="DF650" s="695"/>
      <c r="DG650" s="695"/>
      <c r="DH650" s="695"/>
      <c r="DI650" s="695"/>
      <c r="DJ650" s="695"/>
      <c r="DK650" s="695"/>
      <c r="DL650" s="695"/>
      <c r="DM650" s="695"/>
      <c r="DN650" s="695"/>
      <c r="DO650" s="695"/>
      <c r="DP650" s="695"/>
      <c r="DQ650" s="695"/>
      <c r="DR650" s="695"/>
      <c r="DS650" s="695"/>
      <c r="DT650" s="695"/>
      <c r="DU650" s="695"/>
      <c r="DV650" s="695"/>
      <c r="DW650" s="695"/>
      <c r="DX650" s="695"/>
      <c r="DY650" s="695"/>
      <c r="DZ650" s="695"/>
      <c r="EA650" s="695"/>
      <c r="EB650" s="695"/>
      <c r="EC650" s="695"/>
      <c r="ED650" s="695"/>
      <c r="EE650" s="695"/>
      <c r="EF650" s="695"/>
      <c r="EG650" s="695"/>
      <c r="EH650" s="695"/>
      <c r="EI650" s="695"/>
      <c r="EJ650" s="695"/>
      <c r="EK650" s="695"/>
      <c r="EL650" s="695"/>
      <c r="EM650" s="695"/>
      <c r="EN650" s="695"/>
      <c r="EO650" s="695"/>
      <c r="EP650" s="695"/>
      <c r="EQ650" s="695"/>
      <c r="ER650" s="695"/>
      <c r="ES650" s="695"/>
      <c r="ET650" s="695"/>
      <c r="EU650" s="695"/>
      <c r="EV650" s="695"/>
      <c r="EW650" s="695"/>
      <c r="EX650" s="695"/>
      <c r="EY650" s="695"/>
      <c r="EZ650" s="695"/>
      <c r="FA650" s="695"/>
      <c r="FB650" s="695"/>
      <c r="FC650" s="695"/>
      <c r="FD650" s="695"/>
      <c r="FE650" s="695"/>
      <c r="FF650" s="695"/>
      <c r="FG650" s="695"/>
      <c r="FH650" s="695"/>
      <c r="FI650" s="695"/>
      <c r="FJ650" s="695"/>
      <c r="FK650" s="695"/>
      <c r="FL650" s="695"/>
      <c r="FM650" s="695"/>
      <c r="FN650" s="695"/>
      <c r="FO650" s="695"/>
      <c r="FP650" s="695"/>
      <c r="FQ650" s="695"/>
      <c r="FR650" s="695"/>
      <c r="FS650" s="695"/>
      <c r="FT650" s="695"/>
      <c r="FU650" s="695"/>
      <c r="FV650" s="695"/>
      <c r="FW650" s="695"/>
      <c r="FX650" s="695"/>
      <c r="FY650" s="695"/>
      <c r="FZ650" s="695"/>
      <c r="GA650" s="695"/>
      <c r="GB650" s="695"/>
      <c r="GC650" s="695"/>
      <c r="GD650" s="695"/>
      <c r="GE650" s="695"/>
      <c r="GF650" s="695"/>
      <c r="GG650" s="695"/>
      <c r="GH650" s="695"/>
      <c r="GI650" s="695"/>
      <c r="GJ650" s="695"/>
      <c r="GK650" s="695"/>
      <c r="GL650" s="695"/>
      <c r="GM650" s="695"/>
      <c r="GN650" s="695"/>
    </row>
    <row r="651" spans="1:196" s="35" customFormat="1" ht="14.4">
      <c r="A651" s="695"/>
      <c r="B651" s="695"/>
      <c r="C651" s="693"/>
      <c r="D651" s="693"/>
      <c r="E651" s="693"/>
      <c r="F651" s="688"/>
      <c r="G651" s="689"/>
      <c r="H651" s="689"/>
      <c r="I651" s="689"/>
      <c r="J651" s="689"/>
      <c r="S651" s="695"/>
      <c r="T651" s="695"/>
      <c r="U651" s="695"/>
      <c r="V651" s="695"/>
      <c r="W651" s="695"/>
      <c r="X651" s="695"/>
      <c r="Y651" s="695"/>
      <c r="Z651" s="695"/>
      <c r="AA651" s="695"/>
      <c r="AB651" s="695"/>
      <c r="AC651" s="695"/>
      <c r="AD651" s="695"/>
      <c r="AE651" s="695"/>
      <c r="AF651" s="695"/>
      <c r="AG651" s="695"/>
      <c r="AH651" s="695"/>
      <c r="AI651" s="695"/>
      <c r="AJ651" s="695"/>
      <c r="AK651" s="695"/>
      <c r="AL651" s="695"/>
      <c r="AM651" s="695"/>
      <c r="AN651" s="695"/>
      <c r="AO651" s="695"/>
      <c r="AP651" s="695"/>
      <c r="AQ651" s="695"/>
      <c r="AR651" s="695"/>
      <c r="AS651" s="695"/>
      <c r="AT651" s="695"/>
      <c r="AU651" s="695"/>
      <c r="AV651" s="695"/>
      <c r="AW651" s="695"/>
      <c r="AX651" s="695"/>
      <c r="AY651" s="695"/>
      <c r="AZ651" s="695"/>
      <c r="BA651" s="695"/>
      <c r="BB651" s="695"/>
      <c r="BC651" s="695"/>
      <c r="BD651" s="695"/>
      <c r="BE651" s="695"/>
      <c r="BF651" s="695"/>
      <c r="BG651" s="695"/>
      <c r="BH651" s="695"/>
      <c r="BI651" s="695"/>
      <c r="BJ651" s="695"/>
      <c r="BK651" s="695"/>
      <c r="BL651" s="695"/>
      <c r="BM651" s="695"/>
      <c r="BN651" s="695"/>
      <c r="BO651" s="695"/>
      <c r="BP651" s="695"/>
      <c r="BQ651" s="695"/>
      <c r="BR651" s="695"/>
      <c r="BS651" s="695"/>
      <c r="BT651" s="695"/>
      <c r="BU651" s="695"/>
      <c r="BV651" s="695"/>
      <c r="BW651" s="695"/>
      <c r="BX651" s="695"/>
      <c r="BY651" s="695"/>
      <c r="BZ651" s="695"/>
      <c r="CA651" s="695"/>
      <c r="CB651" s="695"/>
      <c r="CC651" s="695"/>
      <c r="CD651" s="695"/>
      <c r="CE651" s="695"/>
      <c r="CF651" s="695"/>
      <c r="CG651" s="695"/>
      <c r="CH651" s="695"/>
      <c r="CI651" s="695"/>
      <c r="CJ651" s="695"/>
      <c r="CK651" s="695"/>
      <c r="CL651" s="695"/>
      <c r="CM651" s="695"/>
      <c r="CN651" s="695"/>
      <c r="CO651" s="695"/>
      <c r="CP651" s="695"/>
      <c r="CQ651" s="695"/>
      <c r="CR651" s="695"/>
      <c r="CS651" s="695"/>
      <c r="CT651" s="695"/>
      <c r="CU651" s="695"/>
      <c r="CV651" s="695"/>
      <c r="CW651" s="695"/>
      <c r="CX651" s="695"/>
      <c r="CY651" s="695"/>
      <c r="CZ651" s="695"/>
      <c r="DA651" s="695"/>
      <c r="DB651" s="695"/>
      <c r="DC651" s="695"/>
      <c r="DD651" s="695"/>
      <c r="DE651" s="695"/>
      <c r="DF651" s="695"/>
      <c r="DG651" s="695"/>
      <c r="DH651" s="695"/>
      <c r="DI651" s="695"/>
      <c r="DJ651" s="695"/>
      <c r="DK651" s="695"/>
      <c r="DL651" s="695"/>
      <c r="DM651" s="695"/>
      <c r="DN651" s="695"/>
      <c r="DO651" s="695"/>
      <c r="DP651" s="695"/>
      <c r="DQ651" s="695"/>
      <c r="DR651" s="695"/>
      <c r="DS651" s="695"/>
      <c r="DT651" s="695"/>
      <c r="DU651" s="695"/>
      <c r="DV651" s="695"/>
      <c r="DW651" s="695"/>
      <c r="DX651" s="695"/>
      <c r="DY651" s="695"/>
      <c r="DZ651" s="695"/>
      <c r="EA651" s="695"/>
      <c r="EB651" s="695"/>
      <c r="EC651" s="695"/>
      <c r="ED651" s="695"/>
      <c r="EE651" s="695"/>
      <c r="EF651" s="695"/>
      <c r="EG651" s="695"/>
      <c r="EH651" s="695"/>
      <c r="EI651" s="695"/>
      <c r="EJ651" s="695"/>
      <c r="EK651" s="695"/>
      <c r="EL651" s="695"/>
      <c r="EM651" s="695"/>
      <c r="EN651" s="695"/>
      <c r="EO651" s="695"/>
      <c r="EP651" s="695"/>
      <c r="EQ651" s="695"/>
      <c r="ER651" s="695"/>
      <c r="ES651" s="695"/>
      <c r="ET651" s="695"/>
      <c r="EU651" s="695"/>
      <c r="EV651" s="695"/>
      <c r="EW651" s="695"/>
      <c r="EX651" s="695"/>
      <c r="EY651" s="695"/>
      <c r="EZ651" s="695"/>
      <c r="FA651" s="695"/>
      <c r="FB651" s="695"/>
      <c r="FC651" s="695"/>
      <c r="FD651" s="695"/>
      <c r="FE651" s="695"/>
      <c r="FF651" s="695"/>
      <c r="FG651" s="695"/>
      <c r="FH651" s="695"/>
      <c r="FI651" s="695"/>
      <c r="FJ651" s="695"/>
      <c r="FK651" s="695"/>
      <c r="FL651" s="695"/>
      <c r="FM651" s="695"/>
      <c r="FN651" s="695"/>
      <c r="FO651" s="695"/>
      <c r="FP651" s="695"/>
      <c r="FQ651" s="695"/>
      <c r="FR651" s="695"/>
      <c r="FS651" s="695"/>
      <c r="FT651" s="695"/>
      <c r="FU651" s="695"/>
      <c r="FV651" s="695"/>
      <c r="FW651" s="695"/>
      <c r="FX651" s="695"/>
      <c r="FY651" s="695"/>
      <c r="FZ651" s="695"/>
      <c r="GA651" s="695"/>
      <c r="GB651" s="695"/>
      <c r="GC651" s="695"/>
      <c r="GD651" s="695"/>
      <c r="GE651" s="695"/>
      <c r="GF651" s="695"/>
      <c r="GG651" s="695"/>
      <c r="GH651" s="695"/>
      <c r="GI651" s="695"/>
      <c r="GJ651" s="695"/>
      <c r="GK651" s="695"/>
      <c r="GL651" s="695"/>
      <c r="GM651" s="695"/>
      <c r="GN651" s="695"/>
    </row>
    <row r="652" spans="1:196" s="35" customFormat="1" ht="14.4">
      <c r="A652" s="695"/>
      <c r="B652" s="695"/>
      <c r="C652" s="693"/>
      <c r="D652" s="693"/>
      <c r="E652" s="693"/>
      <c r="F652" s="688"/>
      <c r="G652" s="689"/>
      <c r="H652" s="689"/>
      <c r="I652" s="689"/>
      <c r="J652" s="689"/>
      <c r="S652" s="695"/>
      <c r="T652" s="695"/>
      <c r="U652" s="695"/>
      <c r="V652" s="695"/>
      <c r="W652" s="695"/>
      <c r="X652" s="695"/>
      <c r="Y652" s="695"/>
      <c r="Z652" s="695"/>
      <c r="AA652" s="695"/>
      <c r="AB652" s="695"/>
      <c r="AC652" s="695"/>
      <c r="AD652" s="695"/>
      <c r="AE652" s="695"/>
      <c r="AF652" s="695"/>
      <c r="AG652" s="695"/>
      <c r="AH652" s="695"/>
      <c r="AI652" s="695"/>
      <c r="AJ652" s="695"/>
      <c r="AK652" s="695"/>
      <c r="AL652" s="695"/>
      <c r="AM652" s="695"/>
      <c r="AN652" s="695"/>
      <c r="AO652" s="695"/>
      <c r="AP652" s="695"/>
      <c r="AQ652" s="695"/>
      <c r="AR652" s="695"/>
      <c r="AS652" s="695"/>
      <c r="AT652" s="695"/>
      <c r="AU652" s="695"/>
      <c r="AV652" s="695"/>
      <c r="AW652" s="695"/>
      <c r="AX652" s="695"/>
      <c r="AY652" s="695"/>
      <c r="AZ652" s="695"/>
      <c r="BA652" s="695"/>
      <c r="BB652" s="695"/>
      <c r="BC652" s="695"/>
      <c r="BD652" s="695"/>
      <c r="BE652" s="695"/>
      <c r="BF652" s="695"/>
      <c r="BG652" s="695"/>
      <c r="BH652" s="695"/>
      <c r="BI652" s="695"/>
      <c r="BJ652" s="695"/>
      <c r="BK652" s="695"/>
      <c r="BL652" s="695"/>
      <c r="BM652" s="695"/>
      <c r="BN652" s="695"/>
      <c r="BO652" s="695"/>
      <c r="BP652" s="695"/>
      <c r="BQ652" s="695"/>
      <c r="BR652" s="695"/>
      <c r="BS652" s="695"/>
      <c r="BT652" s="695"/>
      <c r="BU652" s="695"/>
      <c r="BV652" s="695"/>
      <c r="BW652" s="695"/>
      <c r="BX652" s="695"/>
      <c r="BY652" s="695"/>
      <c r="BZ652" s="695"/>
      <c r="CA652" s="695"/>
      <c r="CB652" s="695"/>
      <c r="CC652" s="695"/>
      <c r="CD652" s="695"/>
      <c r="CE652" s="695"/>
      <c r="CF652" s="695"/>
      <c r="CG652" s="695"/>
      <c r="CH652" s="695"/>
      <c r="CI652" s="695"/>
      <c r="CJ652" s="695"/>
      <c r="CK652" s="695"/>
      <c r="CL652" s="695"/>
      <c r="CM652" s="695"/>
      <c r="CN652" s="695"/>
      <c r="CO652" s="695"/>
      <c r="CP652" s="695"/>
      <c r="CQ652" s="695"/>
      <c r="CR652" s="695"/>
      <c r="CS652" s="695"/>
      <c r="CT652" s="695"/>
      <c r="CU652" s="695"/>
      <c r="CV652" s="695"/>
      <c r="CW652" s="695"/>
      <c r="CX652" s="695"/>
      <c r="CY652" s="695"/>
      <c r="CZ652" s="695"/>
      <c r="DA652" s="695"/>
      <c r="DB652" s="695"/>
      <c r="DC652" s="695"/>
      <c r="DD652" s="695"/>
      <c r="DE652" s="695"/>
      <c r="DF652" s="695"/>
      <c r="DG652" s="695"/>
      <c r="DH652" s="695"/>
      <c r="DI652" s="695"/>
      <c r="DJ652" s="695"/>
      <c r="DK652" s="695"/>
      <c r="DL652" s="695"/>
      <c r="DM652" s="695"/>
      <c r="DN652" s="695"/>
      <c r="DO652" s="695"/>
      <c r="DP652" s="695"/>
      <c r="DQ652" s="695"/>
      <c r="DR652" s="695"/>
      <c r="DS652" s="695"/>
      <c r="DT652" s="695"/>
      <c r="DU652" s="695"/>
      <c r="DV652" s="695"/>
      <c r="DW652" s="695"/>
      <c r="DX652" s="695"/>
      <c r="DY652" s="695"/>
      <c r="DZ652" s="695"/>
      <c r="EA652" s="695"/>
      <c r="EB652" s="695"/>
      <c r="EC652" s="695"/>
      <c r="ED652" s="695"/>
      <c r="EE652" s="695"/>
      <c r="EF652" s="695"/>
      <c r="EG652" s="695"/>
      <c r="EH652" s="695"/>
      <c r="EI652" s="695"/>
      <c r="EJ652" s="695"/>
      <c r="EK652" s="695"/>
      <c r="EL652" s="695"/>
      <c r="EM652" s="695"/>
      <c r="EN652" s="695"/>
      <c r="EO652" s="695"/>
      <c r="EP652" s="695"/>
      <c r="EQ652" s="695"/>
      <c r="ER652" s="695"/>
      <c r="ES652" s="695"/>
      <c r="ET652" s="695"/>
      <c r="EU652" s="695"/>
      <c r="EV652" s="695"/>
      <c r="EW652" s="695"/>
      <c r="EX652" s="695"/>
      <c r="EY652" s="695"/>
      <c r="EZ652" s="695"/>
      <c r="FA652" s="695"/>
      <c r="FB652" s="695"/>
      <c r="FC652" s="695"/>
      <c r="FD652" s="695"/>
      <c r="FE652" s="695"/>
      <c r="FF652" s="695"/>
      <c r="FG652" s="695"/>
      <c r="FH652" s="695"/>
      <c r="FI652" s="695"/>
      <c r="FJ652" s="695"/>
      <c r="FK652" s="695"/>
      <c r="FL652" s="695"/>
      <c r="FM652" s="695"/>
      <c r="FN652" s="695"/>
      <c r="FO652" s="695"/>
      <c r="FP652" s="695"/>
      <c r="FQ652" s="695"/>
      <c r="FR652" s="695"/>
      <c r="FS652" s="695"/>
      <c r="FT652" s="695"/>
      <c r="FU652" s="695"/>
      <c r="FV652" s="695"/>
      <c r="FW652" s="695"/>
      <c r="FX652" s="695"/>
      <c r="FY652" s="695"/>
      <c r="FZ652" s="695"/>
      <c r="GA652" s="695"/>
      <c r="GB652" s="695"/>
      <c r="GC652" s="695"/>
      <c r="GD652" s="695"/>
      <c r="GE652" s="695"/>
      <c r="GF652" s="695"/>
      <c r="GG652" s="695"/>
      <c r="GH652" s="695"/>
      <c r="GI652" s="695"/>
      <c r="GJ652" s="695"/>
      <c r="GK652" s="695"/>
      <c r="GL652" s="695"/>
      <c r="GM652" s="695"/>
      <c r="GN652" s="695"/>
    </row>
    <row r="653" spans="1:196" s="35" customFormat="1" ht="14.4">
      <c r="A653" s="695"/>
      <c r="B653" s="695"/>
      <c r="C653" s="693"/>
      <c r="D653" s="693"/>
      <c r="E653" s="693"/>
      <c r="F653" s="688"/>
      <c r="G653" s="689"/>
      <c r="H653" s="689"/>
      <c r="I653" s="689"/>
      <c r="J653" s="689"/>
      <c r="S653" s="695"/>
      <c r="T653" s="695"/>
      <c r="U653" s="695"/>
      <c r="V653" s="695"/>
      <c r="W653" s="695"/>
      <c r="X653" s="695"/>
      <c r="Y653" s="695"/>
      <c r="Z653" s="695"/>
      <c r="AA653" s="695"/>
      <c r="AB653" s="695"/>
      <c r="AC653" s="695"/>
      <c r="AD653" s="695"/>
      <c r="AE653" s="695"/>
      <c r="AF653" s="695"/>
      <c r="AG653" s="695"/>
      <c r="AH653" s="695"/>
      <c r="AI653" s="695"/>
      <c r="AJ653" s="695"/>
      <c r="AK653" s="695"/>
      <c r="AL653" s="695"/>
      <c r="AM653" s="695"/>
      <c r="AN653" s="695"/>
      <c r="AO653" s="695"/>
      <c r="AP653" s="695"/>
      <c r="AQ653" s="695"/>
      <c r="AR653" s="695"/>
      <c r="AS653" s="695"/>
      <c r="AT653" s="695"/>
      <c r="AU653" s="695"/>
      <c r="AV653" s="695"/>
      <c r="AW653" s="695"/>
      <c r="AX653" s="695"/>
      <c r="AY653" s="695"/>
      <c r="AZ653" s="695"/>
      <c r="BA653" s="695"/>
      <c r="BB653" s="695"/>
      <c r="BC653" s="695"/>
      <c r="BD653" s="695"/>
      <c r="BE653" s="695"/>
      <c r="BF653" s="695"/>
      <c r="BG653" s="695"/>
      <c r="BH653" s="695"/>
      <c r="BI653" s="695"/>
      <c r="BJ653" s="695"/>
      <c r="BK653" s="695"/>
      <c r="BL653" s="695"/>
      <c r="BM653" s="695"/>
      <c r="BN653" s="695"/>
      <c r="BO653" s="695"/>
      <c r="BP653" s="695"/>
      <c r="BQ653" s="695"/>
      <c r="BR653" s="695"/>
      <c r="BS653" s="695"/>
      <c r="BT653" s="695"/>
      <c r="BU653" s="695"/>
      <c r="BV653" s="695"/>
      <c r="BW653" s="695"/>
      <c r="BX653" s="695"/>
      <c r="BY653" s="695"/>
      <c r="BZ653" s="695"/>
      <c r="CA653" s="695"/>
      <c r="CB653" s="695"/>
      <c r="CC653" s="695"/>
      <c r="CD653" s="695"/>
      <c r="CE653" s="695"/>
      <c r="CF653" s="695"/>
      <c r="CG653" s="695"/>
      <c r="CH653" s="695"/>
      <c r="CI653" s="695"/>
      <c r="CJ653" s="695"/>
      <c r="CK653" s="695"/>
      <c r="CL653" s="695"/>
      <c r="CM653" s="695"/>
      <c r="CN653" s="695"/>
      <c r="CO653" s="695"/>
      <c r="CP653" s="695"/>
      <c r="CQ653" s="695"/>
      <c r="CR653" s="695"/>
      <c r="CS653" s="695"/>
      <c r="CT653" s="695"/>
      <c r="CU653" s="695"/>
      <c r="CV653" s="695"/>
      <c r="CW653" s="695"/>
      <c r="CX653" s="695"/>
      <c r="CY653" s="695"/>
      <c r="CZ653" s="695"/>
      <c r="DA653" s="695"/>
      <c r="DB653" s="695"/>
      <c r="DC653" s="695"/>
      <c r="DD653" s="695"/>
      <c r="DE653" s="695"/>
      <c r="DF653" s="695"/>
      <c r="DG653" s="695"/>
      <c r="DH653" s="695"/>
      <c r="DI653" s="695"/>
      <c r="DJ653" s="695"/>
      <c r="DK653" s="695"/>
      <c r="DL653" s="695"/>
      <c r="DM653" s="695"/>
      <c r="DN653" s="695"/>
      <c r="DO653" s="695"/>
      <c r="DP653" s="695"/>
      <c r="DQ653" s="695"/>
      <c r="DR653" s="695"/>
      <c r="DS653" s="695"/>
      <c r="DT653" s="695"/>
      <c r="DU653" s="695"/>
      <c r="DV653" s="695"/>
      <c r="DW653" s="695"/>
      <c r="DX653" s="695"/>
      <c r="DY653" s="695"/>
      <c r="DZ653" s="695"/>
      <c r="EA653" s="695"/>
      <c r="EB653" s="695"/>
      <c r="EC653" s="695"/>
      <c r="ED653" s="695"/>
      <c r="EE653" s="695"/>
      <c r="EF653" s="695"/>
      <c r="EG653" s="695"/>
      <c r="EH653" s="695"/>
      <c r="EI653" s="695"/>
      <c r="EJ653" s="695"/>
      <c r="EK653" s="695"/>
      <c r="EL653" s="695"/>
      <c r="EM653" s="695"/>
      <c r="EN653" s="695"/>
      <c r="EO653" s="695"/>
      <c r="EP653" s="695"/>
      <c r="EQ653" s="695"/>
      <c r="ER653" s="695"/>
      <c r="ES653" s="695"/>
      <c r="ET653" s="695"/>
      <c r="EU653" s="695"/>
      <c r="EV653" s="695"/>
      <c r="EW653" s="695"/>
      <c r="EX653" s="695"/>
      <c r="EY653" s="695"/>
      <c r="EZ653" s="695"/>
      <c r="FA653" s="695"/>
      <c r="FB653" s="695"/>
      <c r="FC653" s="695"/>
      <c r="FD653" s="695"/>
      <c r="FE653" s="695"/>
      <c r="FF653" s="695"/>
      <c r="FG653" s="695"/>
      <c r="FH653" s="695"/>
      <c r="FI653" s="695"/>
      <c r="FJ653" s="695"/>
      <c r="FK653" s="695"/>
      <c r="FL653" s="695"/>
      <c r="FM653" s="695"/>
      <c r="FN653" s="695"/>
      <c r="FO653" s="695"/>
      <c r="FP653" s="695"/>
      <c r="FQ653" s="695"/>
      <c r="FR653" s="695"/>
      <c r="FS653" s="695"/>
      <c r="FT653" s="695"/>
      <c r="FU653" s="695"/>
      <c r="FV653" s="695"/>
      <c r="FW653" s="695"/>
      <c r="FX653" s="695"/>
      <c r="FY653" s="695"/>
      <c r="FZ653" s="695"/>
      <c r="GA653" s="695"/>
      <c r="GB653" s="695"/>
      <c r="GC653" s="695"/>
      <c r="GD653" s="695"/>
      <c r="GE653" s="695"/>
      <c r="GF653" s="695"/>
      <c r="GG653" s="695"/>
      <c r="GH653" s="695"/>
      <c r="GI653" s="695"/>
      <c r="GJ653" s="695"/>
      <c r="GK653" s="695"/>
      <c r="GL653" s="695"/>
      <c r="GM653" s="695"/>
      <c r="GN653" s="695"/>
    </row>
    <row r="654" spans="1:196" s="35" customFormat="1" ht="14.4">
      <c r="A654" s="695"/>
      <c r="B654" s="695"/>
      <c r="C654" s="693"/>
      <c r="D654" s="693"/>
      <c r="E654" s="693"/>
      <c r="F654" s="688"/>
      <c r="G654" s="689"/>
      <c r="H654" s="689"/>
      <c r="I654" s="689"/>
      <c r="J654" s="689"/>
      <c r="S654" s="695"/>
      <c r="T654" s="695"/>
      <c r="U654" s="695"/>
      <c r="V654" s="695"/>
      <c r="W654" s="695"/>
      <c r="X654" s="695"/>
      <c r="Y654" s="695"/>
      <c r="Z654" s="695"/>
      <c r="AA654" s="695"/>
      <c r="AB654" s="695"/>
      <c r="AC654" s="695"/>
      <c r="AD654" s="695"/>
      <c r="AE654" s="695"/>
      <c r="AF654" s="695"/>
      <c r="AG654" s="695"/>
      <c r="AH654" s="695"/>
      <c r="AI654" s="695"/>
      <c r="AJ654" s="695"/>
      <c r="AK654" s="695"/>
      <c r="AL654" s="695"/>
      <c r="AM654" s="695"/>
      <c r="AN654" s="695"/>
      <c r="AO654" s="695"/>
      <c r="AP654" s="695"/>
      <c r="AQ654" s="695"/>
      <c r="AR654" s="695"/>
      <c r="AS654" s="695"/>
      <c r="AT654" s="695"/>
      <c r="AU654" s="695"/>
      <c r="AV654" s="695"/>
      <c r="AW654" s="695"/>
      <c r="AX654" s="695"/>
      <c r="AY654" s="695"/>
      <c r="AZ654" s="695"/>
      <c r="BA654" s="695"/>
      <c r="BB654" s="695"/>
      <c r="BC654" s="695"/>
      <c r="BD654" s="695"/>
      <c r="BE654" s="695"/>
      <c r="BF654" s="695"/>
      <c r="BG654" s="695"/>
      <c r="BH654" s="695"/>
      <c r="BI654" s="695"/>
      <c r="BJ654" s="695"/>
      <c r="BK654" s="695"/>
      <c r="BL654" s="695"/>
      <c r="BM654" s="695"/>
      <c r="BN654" s="695"/>
      <c r="BO654" s="695"/>
      <c r="BP654" s="695"/>
      <c r="BQ654" s="695"/>
      <c r="BR654" s="695"/>
      <c r="BS654" s="695"/>
      <c r="BT654" s="695"/>
      <c r="BU654" s="695"/>
      <c r="BV654" s="695"/>
      <c r="BW654" s="695"/>
      <c r="BX654" s="695"/>
      <c r="BY654" s="695"/>
      <c r="BZ654" s="695"/>
      <c r="CA654" s="695"/>
      <c r="CB654" s="695"/>
      <c r="CC654" s="695"/>
      <c r="CD654" s="695"/>
      <c r="CE654" s="695"/>
      <c r="CF654" s="695"/>
      <c r="CG654" s="695"/>
      <c r="CH654" s="695"/>
      <c r="CI654" s="695"/>
      <c r="CJ654" s="695"/>
      <c r="CK654" s="695"/>
      <c r="CL654" s="695"/>
      <c r="CM654" s="695"/>
      <c r="CN654" s="695"/>
      <c r="CO654" s="695"/>
      <c r="CP654" s="695"/>
      <c r="CQ654" s="695"/>
      <c r="CR654" s="695"/>
      <c r="CS654" s="695"/>
      <c r="CT654" s="695"/>
      <c r="CU654" s="695"/>
      <c r="CV654" s="695"/>
      <c r="CW654" s="695"/>
      <c r="CX654" s="695"/>
      <c r="CY654" s="695"/>
      <c r="CZ654" s="695"/>
      <c r="DA654" s="695"/>
      <c r="DB654" s="695"/>
      <c r="DC654" s="695"/>
      <c r="DD654" s="695"/>
      <c r="DE654" s="695"/>
      <c r="DF654" s="695"/>
      <c r="DG654" s="695"/>
      <c r="DH654" s="695"/>
      <c r="DI654" s="695"/>
      <c r="DJ654" s="695"/>
      <c r="DK654" s="695"/>
      <c r="DL654" s="695"/>
      <c r="DM654" s="695"/>
      <c r="DN654" s="695"/>
      <c r="DO654" s="695"/>
      <c r="DP654" s="695"/>
      <c r="DQ654" s="695"/>
      <c r="DR654" s="695"/>
      <c r="DS654" s="695"/>
      <c r="DT654" s="695"/>
      <c r="DU654" s="695"/>
      <c r="DV654" s="695"/>
      <c r="DW654" s="695"/>
      <c r="DX654" s="695"/>
      <c r="DY654" s="695"/>
      <c r="DZ654" s="695"/>
      <c r="EA654" s="695"/>
      <c r="EB654" s="695"/>
      <c r="EC654" s="695"/>
      <c r="ED654" s="695"/>
      <c r="EE654" s="695"/>
      <c r="EF654" s="695"/>
      <c r="EG654" s="695"/>
      <c r="EH654" s="695"/>
      <c r="EI654" s="695"/>
      <c r="EJ654" s="695"/>
      <c r="EK654" s="695"/>
      <c r="EL654" s="695"/>
      <c r="EM654" s="695"/>
      <c r="EN654" s="695"/>
      <c r="EO654" s="695"/>
      <c r="EP654" s="695"/>
      <c r="EQ654" s="695"/>
      <c r="ER654" s="695"/>
      <c r="ES654" s="695"/>
      <c r="ET654" s="695"/>
      <c r="EU654" s="695"/>
      <c r="EV654" s="695"/>
      <c r="EW654" s="695"/>
      <c r="EX654" s="695"/>
      <c r="EY654" s="695"/>
      <c r="EZ654" s="695"/>
      <c r="FA654" s="695"/>
      <c r="FB654" s="695"/>
      <c r="FC654" s="695"/>
      <c r="FD654" s="695"/>
      <c r="FE654" s="695"/>
      <c r="FF654" s="695"/>
      <c r="FG654" s="695"/>
      <c r="FH654" s="695"/>
      <c r="FI654" s="695"/>
      <c r="FJ654" s="695"/>
      <c r="FK654" s="695"/>
      <c r="FL654" s="695"/>
      <c r="FM654" s="695"/>
      <c r="FN654" s="695"/>
      <c r="FO654" s="695"/>
      <c r="FP654" s="695"/>
      <c r="FQ654" s="695"/>
      <c r="FR654" s="695"/>
      <c r="FS654" s="695"/>
      <c r="FT654" s="695"/>
      <c r="FU654" s="695"/>
      <c r="FV654" s="695"/>
      <c r="FW654" s="695"/>
      <c r="FX654" s="695"/>
      <c r="FY654" s="695"/>
      <c r="FZ654" s="695"/>
      <c r="GA654" s="695"/>
      <c r="GB654" s="695"/>
      <c r="GC654" s="695"/>
      <c r="GD654" s="695"/>
      <c r="GE654" s="695"/>
      <c r="GF654" s="695"/>
      <c r="GG654" s="695"/>
      <c r="GH654" s="695"/>
      <c r="GI654" s="695"/>
      <c r="GJ654" s="695"/>
      <c r="GK654" s="695"/>
      <c r="GL654" s="695"/>
      <c r="GM654" s="695"/>
      <c r="GN654" s="695"/>
    </row>
    <row r="655" spans="1:196" s="35" customFormat="1" ht="14.4">
      <c r="A655" s="695"/>
      <c r="B655" s="695"/>
      <c r="C655" s="693"/>
      <c r="D655" s="693"/>
      <c r="E655" s="693"/>
      <c r="F655" s="688"/>
      <c r="G655" s="689"/>
      <c r="H655" s="689"/>
      <c r="I655" s="689"/>
      <c r="J655" s="689"/>
      <c r="S655" s="695"/>
      <c r="T655" s="695"/>
      <c r="U655" s="695"/>
      <c r="V655" s="695"/>
      <c r="W655" s="695"/>
      <c r="X655" s="695"/>
      <c r="Y655" s="695"/>
      <c r="Z655" s="695"/>
      <c r="AA655" s="695"/>
      <c r="AB655" s="695"/>
      <c r="AC655" s="695"/>
      <c r="AD655" s="695"/>
      <c r="AE655" s="695"/>
      <c r="AF655" s="695"/>
      <c r="AG655" s="695"/>
      <c r="AH655" s="695"/>
      <c r="AI655" s="695"/>
      <c r="AJ655" s="695"/>
      <c r="AK655" s="695"/>
      <c r="AL655" s="695"/>
      <c r="AM655" s="695"/>
      <c r="AN655" s="695"/>
      <c r="AO655" s="695"/>
      <c r="AP655" s="695"/>
      <c r="AQ655" s="695"/>
      <c r="AR655" s="695"/>
      <c r="AS655" s="695"/>
      <c r="AT655" s="695"/>
      <c r="AU655" s="695"/>
      <c r="AV655" s="695"/>
      <c r="AW655" s="695"/>
      <c r="AX655" s="695"/>
      <c r="AY655" s="695"/>
      <c r="AZ655" s="695"/>
      <c r="BA655" s="695"/>
      <c r="BB655" s="695"/>
      <c r="BC655" s="695"/>
      <c r="BD655" s="695"/>
      <c r="BE655" s="695"/>
      <c r="BF655" s="695"/>
      <c r="BG655" s="695"/>
      <c r="BH655" s="695"/>
      <c r="BI655" s="695"/>
      <c r="BJ655" s="695"/>
      <c r="BK655" s="695"/>
      <c r="BL655" s="695"/>
      <c r="BM655" s="695"/>
      <c r="BN655" s="695"/>
      <c r="BO655" s="695"/>
      <c r="BP655" s="695"/>
      <c r="BQ655" s="695"/>
      <c r="BR655" s="695"/>
      <c r="BS655" s="695"/>
      <c r="BT655" s="695"/>
      <c r="BU655" s="695"/>
      <c r="BV655" s="695"/>
      <c r="BW655" s="695"/>
      <c r="BX655" s="695"/>
      <c r="BY655" s="695"/>
      <c r="BZ655" s="695"/>
      <c r="CA655" s="695"/>
      <c r="CB655" s="695"/>
      <c r="CC655" s="695"/>
      <c r="CD655" s="695"/>
      <c r="CE655" s="695"/>
      <c r="CF655" s="695"/>
      <c r="CG655" s="695"/>
      <c r="CH655" s="695"/>
      <c r="CI655" s="695"/>
      <c r="CJ655" s="695"/>
      <c r="CK655" s="695"/>
      <c r="CL655" s="695"/>
      <c r="CM655" s="695"/>
      <c r="CN655" s="695"/>
      <c r="CO655" s="695"/>
      <c r="CP655" s="695"/>
      <c r="CQ655" s="695"/>
      <c r="CR655" s="695"/>
      <c r="CS655" s="695"/>
      <c r="CT655" s="695"/>
      <c r="CU655" s="695"/>
      <c r="CV655" s="695"/>
      <c r="CW655" s="695"/>
      <c r="CX655" s="695"/>
      <c r="CY655" s="695"/>
      <c r="CZ655" s="695"/>
      <c r="DA655" s="695"/>
      <c r="DB655" s="695"/>
      <c r="DC655" s="695"/>
      <c r="DD655" s="695"/>
      <c r="DE655" s="695"/>
      <c r="DF655" s="695"/>
      <c r="DG655" s="695"/>
      <c r="DH655" s="695"/>
      <c r="DI655" s="695"/>
      <c r="DJ655" s="695"/>
      <c r="DK655" s="695"/>
      <c r="DL655" s="695"/>
      <c r="DM655" s="695"/>
      <c r="DN655" s="695"/>
      <c r="DO655" s="695"/>
      <c r="DP655" s="695"/>
      <c r="DQ655" s="695"/>
      <c r="DR655" s="695"/>
      <c r="DS655" s="695"/>
      <c r="DT655" s="695"/>
      <c r="DU655" s="695"/>
      <c r="DV655" s="695"/>
      <c r="DW655" s="695"/>
      <c r="DX655" s="695"/>
      <c r="DY655" s="695"/>
      <c r="DZ655" s="695"/>
      <c r="EA655" s="695"/>
      <c r="EB655" s="695"/>
      <c r="EC655" s="695"/>
      <c r="ED655" s="695"/>
      <c r="EE655" s="695"/>
      <c r="EF655" s="695"/>
      <c r="EG655" s="695"/>
      <c r="EH655" s="695"/>
      <c r="EI655" s="695"/>
      <c r="EJ655" s="695"/>
      <c r="EK655" s="695"/>
      <c r="EL655" s="695"/>
      <c r="EM655" s="695"/>
      <c r="EN655" s="695"/>
      <c r="EO655" s="695"/>
      <c r="EP655" s="695"/>
      <c r="EQ655" s="695"/>
      <c r="ER655" s="695"/>
      <c r="ES655" s="695"/>
      <c r="ET655" s="695"/>
      <c r="EU655" s="695"/>
      <c r="EV655" s="695"/>
      <c r="EW655" s="695"/>
      <c r="EX655" s="695"/>
      <c r="EY655" s="695"/>
      <c r="EZ655" s="695"/>
      <c r="FA655" s="695"/>
      <c r="FB655" s="695"/>
      <c r="FC655" s="695"/>
      <c r="FD655" s="695"/>
      <c r="FE655" s="695"/>
      <c r="FF655" s="695"/>
      <c r="FG655" s="695"/>
      <c r="FH655" s="695"/>
      <c r="FI655" s="695"/>
      <c r="FJ655" s="695"/>
      <c r="FK655" s="695"/>
      <c r="FL655" s="695"/>
      <c r="FM655" s="695"/>
      <c r="FN655" s="695"/>
      <c r="FO655" s="695"/>
      <c r="FP655" s="695"/>
      <c r="FQ655" s="695"/>
      <c r="FR655" s="695"/>
      <c r="FS655" s="695"/>
      <c r="FT655" s="695"/>
      <c r="FU655" s="695"/>
      <c r="FV655" s="695"/>
      <c r="FW655" s="695"/>
      <c r="FX655" s="695"/>
      <c r="FY655" s="695"/>
      <c r="FZ655" s="695"/>
      <c r="GA655" s="695"/>
      <c r="GB655" s="695"/>
      <c r="GC655" s="695"/>
      <c r="GD655" s="695"/>
      <c r="GE655" s="695"/>
      <c r="GF655" s="695"/>
      <c r="GG655" s="695"/>
      <c r="GH655" s="695"/>
      <c r="GI655" s="695"/>
      <c r="GJ655" s="695"/>
      <c r="GK655" s="695"/>
      <c r="GL655" s="695"/>
      <c r="GM655" s="695"/>
      <c r="GN655" s="695"/>
    </row>
    <row r="656" spans="1:196" s="35" customFormat="1" ht="14.4">
      <c r="A656" s="695"/>
      <c r="B656" s="695"/>
      <c r="C656" s="693"/>
      <c r="D656" s="693"/>
      <c r="E656" s="693"/>
      <c r="F656" s="688"/>
      <c r="G656" s="689"/>
      <c r="H656" s="689"/>
      <c r="I656" s="689"/>
      <c r="J656" s="689"/>
      <c r="S656" s="695"/>
      <c r="T656" s="695"/>
      <c r="U656" s="695"/>
      <c r="V656" s="695"/>
      <c r="W656" s="695"/>
      <c r="X656" s="695"/>
      <c r="Y656" s="695"/>
      <c r="Z656" s="695"/>
      <c r="AA656" s="695"/>
      <c r="AB656" s="695"/>
      <c r="AC656" s="695"/>
      <c r="AD656" s="695"/>
      <c r="AE656" s="695"/>
      <c r="AF656" s="695"/>
      <c r="AG656" s="695"/>
      <c r="AH656" s="695"/>
      <c r="AI656" s="695"/>
      <c r="AJ656" s="695"/>
      <c r="AK656" s="695"/>
      <c r="AL656" s="695"/>
      <c r="AM656" s="695"/>
      <c r="AN656" s="695"/>
      <c r="AO656" s="695"/>
      <c r="AP656" s="695"/>
      <c r="AQ656" s="695"/>
      <c r="AR656" s="695"/>
      <c r="AS656" s="695"/>
      <c r="AT656" s="695"/>
      <c r="AU656" s="695"/>
      <c r="AV656" s="695"/>
      <c r="AW656" s="695"/>
      <c r="AX656" s="695"/>
      <c r="AY656" s="695"/>
      <c r="AZ656" s="695"/>
      <c r="BA656" s="695"/>
      <c r="BB656" s="695"/>
      <c r="BC656" s="695"/>
      <c r="BD656" s="695"/>
      <c r="BE656" s="695"/>
      <c r="BF656" s="695"/>
      <c r="BG656" s="695"/>
      <c r="BH656" s="695"/>
      <c r="BI656" s="695"/>
      <c r="BJ656" s="695"/>
      <c r="BK656" s="695"/>
      <c r="BL656" s="695"/>
      <c r="BM656" s="695"/>
      <c r="BN656" s="695"/>
      <c r="BO656" s="695"/>
      <c r="BP656" s="695"/>
      <c r="BQ656" s="695"/>
      <c r="BR656" s="695"/>
      <c r="BS656" s="695"/>
      <c r="BT656" s="695"/>
      <c r="BU656" s="695"/>
      <c r="BV656" s="695"/>
      <c r="BW656" s="695"/>
      <c r="BX656" s="695"/>
      <c r="BY656" s="695"/>
      <c r="BZ656" s="695"/>
      <c r="CA656" s="695"/>
      <c r="CB656" s="695"/>
      <c r="CC656" s="695"/>
      <c r="CD656" s="695"/>
      <c r="CE656" s="695"/>
      <c r="CF656" s="695"/>
      <c r="CG656" s="695"/>
      <c r="CH656" s="695"/>
      <c r="CI656" s="695"/>
      <c r="CJ656" s="695"/>
      <c r="CK656" s="695"/>
      <c r="CL656" s="695"/>
      <c r="CM656" s="695"/>
      <c r="CN656" s="695"/>
      <c r="CO656" s="695"/>
      <c r="CP656" s="695"/>
      <c r="CQ656" s="695"/>
      <c r="CR656" s="695"/>
      <c r="CS656" s="695"/>
      <c r="CT656" s="695"/>
      <c r="CU656" s="695"/>
      <c r="CV656" s="695"/>
      <c r="CW656" s="695"/>
      <c r="CX656" s="695"/>
      <c r="CY656" s="695"/>
      <c r="CZ656" s="695"/>
      <c r="DA656" s="695"/>
      <c r="DB656" s="695"/>
      <c r="DC656" s="695"/>
      <c r="DD656" s="695"/>
      <c r="DE656" s="695"/>
      <c r="DF656" s="695"/>
      <c r="DG656" s="695"/>
      <c r="DH656" s="695"/>
      <c r="DI656" s="695"/>
      <c r="DJ656" s="695"/>
      <c r="DK656" s="695"/>
      <c r="DL656" s="695"/>
      <c r="DM656" s="695"/>
      <c r="DN656" s="695"/>
      <c r="DO656" s="695"/>
      <c r="DP656" s="695"/>
      <c r="DQ656" s="695"/>
      <c r="DR656" s="695"/>
      <c r="DS656" s="695"/>
      <c r="DT656" s="695"/>
      <c r="DU656" s="695"/>
      <c r="DV656" s="695"/>
      <c r="DW656" s="695"/>
      <c r="DX656" s="695"/>
      <c r="DY656" s="695"/>
      <c r="DZ656" s="695"/>
      <c r="EA656" s="695"/>
      <c r="EB656" s="695"/>
      <c r="EC656" s="695"/>
      <c r="ED656" s="695"/>
      <c r="EE656" s="695"/>
      <c r="EF656" s="695"/>
      <c r="EG656" s="695"/>
      <c r="EH656" s="695"/>
      <c r="EI656" s="695"/>
      <c r="EJ656" s="695"/>
      <c r="EK656" s="695"/>
      <c r="EL656" s="695"/>
      <c r="EM656" s="695"/>
      <c r="EN656" s="695"/>
      <c r="EO656" s="695"/>
      <c r="EP656" s="695"/>
      <c r="EQ656" s="695"/>
      <c r="ER656" s="695"/>
      <c r="ES656" s="695"/>
      <c r="ET656" s="695"/>
      <c r="EU656" s="695"/>
      <c r="EV656" s="695"/>
      <c r="EW656" s="695"/>
      <c r="EX656" s="695"/>
      <c r="EY656" s="695"/>
      <c r="EZ656" s="695"/>
      <c r="FA656" s="695"/>
      <c r="FB656" s="695"/>
      <c r="FC656" s="695"/>
      <c r="FD656" s="695"/>
      <c r="FE656" s="695"/>
      <c r="FF656" s="695"/>
      <c r="FG656" s="695"/>
      <c r="FH656" s="695"/>
      <c r="FI656" s="695"/>
      <c r="FJ656" s="695"/>
      <c r="FK656" s="695"/>
      <c r="FL656" s="695"/>
      <c r="FM656" s="695"/>
      <c r="FN656" s="695"/>
      <c r="FO656" s="695"/>
      <c r="FP656" s="695"/>
      <c r="FQ656" s="695"/>
      <c r="FR656" s="695"/>
      <c r="FS656" s="695"/>
      <c r="FT656" s="695"/>
      <c r="FU656" s="695"/>
      <c r="FV656" s="695"/>
      <c r="FW656" s="695"/>
      <c r="FX656" s="695"/>
      <c r="FY656" s="695"/>
      <c r="FZ656" s="695"/>
      <c r="GA656" s="695"/>
      <c r="GB656" s="695"/>
      <c r="GC656" s="695"/>
      <c r="GD656" s="695"/>
      <c r="GE656" s="695"/>
      <c r="GF656" s="695"/>
      <c r="GG656" s="695"/>
      <c r="GH656" s="695"/>
      <c r="GI656" s="695"/>
      <c r="GJ656" s="695"/>
      <c r="GK656" s="695"/>
      <c r="GL656" s="695"/>
      <c r="GM656" s="695"/>
      <c r="GN656" s="695"/>
    </row>
    <row r="657" spans="1:196" s="35" customFormat="1" ht="14.4">
      <c r="A657" s="695"/>
      <c r="B657" s="695"/>
      <c r="C657" s="693"/>
      <c r="D657" s="693"/>
      <c r="E657" s="693"/>
      <c r="F657" s="688"/>
      <c r="G657" s="689"/>
      <c r="H657" s="689"/>
      <c r="I657" s="689"/>
      <c r="J657" s="689"/>
      <c r="S657" s="695"/>
      <c r="T657" s="695"/>
      <c r="U657" s="695"/>
      <c r="V657" s="695"/>
      <c r="W657" s="695"/>
      <c r="X657" s="695"/>
      <c r="Y657" s="695"/>
      <c r="Z657" s="695"/>
      <c r="AA657" s="695"/>
      <c r="AB657" s="695"/>
      <c r="AC657" s="695"/>
      <c r="AD657" s="695"/>
      <c r="AE657" s="695"/>
      <c r="AF657" s="695"/>
      <c r="AG657" s="695"/>
      <c r="AH657" s="695"/>
      <c r="AI657" s="695"/>
      <c r="AJ657" s="695"/>
      <c r="AK657" s="695"/>
      <c r="AL657" s="695"/>
      <c r="AM657" s="695"/>
      <c r="AN657" s="695"/>
      <c r="AO657" s="695"/>
      <c r="AP657" s="695"/>
      <c r="AQ657" s="695"/>
      <c r="AR657" s="695"/>
      <c r="AS657" s="695"/>
      <c r="AT657" s="695"/>
      <c r="AU657" s="695"/>
      <c r="AV657" s="695"/>
      <c r="AW657" s="695"/>
      <c r="AX657" s="695"/>
      <c r="AY657" s="695"/>
      <c r="AZ657" s="695"/>
      <c r="BA657" s="695"/>
      <c r="BB657" s="695"/>
      <c r="BC657" s="695"/>
      <c r="BD657" s="695"/>
      <c r="BE657" s="695"/>
      <c r="BF657" s="695"/>
      <c r="BG657" s="695"/>
      <c r="BH657" s="695"/>
      <c r="BI657" s="695"/>
      <c r="BJ657" s="695"/>
      <c r="BK657" s="695"/>
      <c r="BL657" s="695"/>
      <c r="BM657" s="695"/>
      <c r="BN657" s="695"/>
      <c r="BO657" s="695"/>
      <c r="BP657" s="695"/>
      <c r="BQ657" s="695"/>
      <c r="BR657" s="695"/>
      <c r="BS657" s="695"/>
      <c r="BT657" s="695"/>
      <c r="BU657" s="695"/>
      <c r="BV657" s="695"/>
      <c r="BW657" s="695"/>
      <c r="BX657" s="695"/>
      <c r="BY657" s="695"/>
      <c r="BZ657" s="695"/>
      <c r="CA657" s="695"/>
      <c r="CB657" s="695"/>
      <c r="CC657" s="695"/>
      <c r="CD657" s="695"/>
      <c r="CE657" s="695"/>
      <c r="CF657" s="695"/>
      <c r="CG657" s="695"/>
      <c r="CH657" s="695"/>
      <c r="CI657" s="695"/>
      <c r="CJ657" s="695"/>
      <c r="CK657" s="695"/>
      <c r="CL657" s="695"/>
      <c r="CM657" s="695"/>
      <c r="CN657" s="695"/>
      <c r="CO657" s="695"/>
      <c r="CP657" s="695"/>
      <c r="CQ657" s="695"/>
      <c r="CR657" s="695"/>
      <c r="CS657" s="695"/>
      <c r="CT657" s="695"/>
      <c r="CU657" s="695"/>
      <c r="CV657" s="695"/>
      <c r="CW657" s="695"/>
      <c r="CX657" s="695"/>
      <c r="CY657" s="695"/>
      <c r="CZ657" s="695"/>
      <c r="DA657" s="695"/>
      <c r="DB657" s="695"/>
      <c r="DC657" s="695"/>
      <c r="DD657" s="695"/>
      <c r="DE657" s="695"/>
      <c r="DF657" s="695"/>
      <c r="DG657" s="695"/>
      <c r="DH657" s="695"/>
      <c r="DI657" s="695"/>
      <c r="DJ657" s="695"/>
      <c r="DK657" s="695"/>
      <c r="DL657" s="695"/>
      <c r="DM657" s="695"/>
      <c r="DN657" s="695"/>
      <c r="DO657" s="695"/>
      <c r="DP657" s="695"/>
      <c r="DQ657" s="695"/>
      <c r="DR657" s="695"/>
      <c r="DS657" s="695"/>
      <c r="DT657" s="695"/>
      <c r="DU657" s="695"/>
      <c r="DV657" s="695"/>
      <c r="DW657" s="695"/>
      <c r="DX657" s="695"/>
      <c r="DY657" s="695"/>
      <c r="DZ657" s="695"/>
      <c r="EA657" s="695"/>
      <c r="EB657" s="695"/>
      <c r="EC657" s="695"/>
      <c r="ED657" s="695"/>
      <c r="EE657" s="695"/>
      <c r="EF657" s="695"/>
      <c r="EG657" s="695"/>
      <c r="EH657" s="695"/>
      <c r="EI657" s="695"/>
      <c r="EJ657" s="695"/>
      <c r="EK657" s="695"/>
      <c r="EL657" s="695"/>
      <c r="EM657" s="695"/>
      <c r="EN657" s="695"/>
      <c r="EO657" s="695"/>
      <c r="EP657" s="695"/>
      <c r="EQ657" s="695"/>
      <c r="ER657" s="695"/>
      <c r="ES657" s="695"/>
      <c r="ET657" s="695"/>
      <c r="EU657" s="695"/>
      <c r="EV657" s="695"/>
      <c r="EW657" s="695"/>
      <c r="EX657" s="695"/>
      <c r="EY657" s="695"/>
      <c r="EZ657" s="695"/>
      <c r="FA657" s="695"/>
      <c r="FB657" s="695"/>
      <c r="FC657" s="695"/>
      <c r="FD657" s="695"/>
      <c r="FE657" s="695"/>
      <c r="FF657" s="695"/>
      <c r="FG657" s="695"/>
      <c r="FH657" s="695"/>
      <c r="FI657" s="695"/>
      <c r="FJ657" s="695"/>
      <c r="FK657" s="695"/>
      <c r="FL657" s="695"/>
      <c r="FM657" s="695"/>
      <c r="FN657" s="695"/>
      <c r="FO657" s="695"/>
      <c r="FP657" s="695"/>
      <c r="FQ657" s="695"/>
      <c r="FR657" s="695"/>
      <c r="FS657" s="695"/>
      <c r="FT657" s="695"/>
      <c r="FU657" s="695"/>
      <c r="FV657" s="695"/>
      <c r="FW657" s="695"/>
      <c r="FX657" s="695"/>
      <c r="FY657" s="695"/>
      <c r="FZ657" s="695"/>
      <c r="GA657" s="695"/>
      <c r="GB657" s="695"/>
      <c r="GC657" s="695"/>
      <c r="GD657" s="695"/>
      <c r="GE657" s="695"/>
      <c r="GF657" s="695"/>
      <c r="GG657" s="695"/>
      <c r="GH657" s="695"/>
      <c r="GI657" s="695"/>
      <c r="GJ657" s="695"/>
      <c r="GK657" s="695"/>
      <c r="GL657" s="695"/>
      <c r="GM657" s="695"/>
      <c r="GN657" s="695"/>
    </row>
    <row r="658" spans="1:196" s="35" customFormat="1" ht="14.4">
      <c r="A658" s="695"/>
      <c r="B658" s="695"/>
      <c r="C658" s="693"/>
      <c r="D658" s="693"/>
      <c r="E658" s="693"/>
      <c r="F658" s="688"/>
      <c r="G658" s="689"/>
      <c r="H658" s="689"/>
      <c r="I658" s="689"/>
      <c r="J658" s="689"/>
      <c r="S658" s="695"/>
      <c r="T658" s="695"/>
      <c r="U658" s="695"/>
      <c r="V658" s="695"/>
      <c r="W658" s="695"/>
      <c r="X658" s="695"/>
      <c r="Y658" s="695"/>
      <c r="Z658" s="695"/>
      <c r="AA658" s="695"/>
      <c r="AB658" s="695"/>
      <c r="AC658" s="695"/>
      <c r="AD658" s="695"/>
      <c r="AE658" s="695"/>
      <c r="AF658" s="695"/>
      <c r="AG658" s="695"/>
      <c r="AH658" s="695"/>
      <c r="AI658" s="695"/>
      <c r="AJ658" s="695"/>
      <c r="AK658" s="695"/>
      <c r="AL658" s="695"/>
      <c r="AM658" s="695"/>
      <c r="AN658" s="695"/>
      <c r="AO658" s="695"/>
      <c r="AP658" s="695"/>
      <c r="AQ658" s="695"/>
      <c r="AR658" s="695"/>
      <c r="AS658" s="695"/>
      <c r="AT658" s="695"/>
      <c r="AU658" s="695"/>
      <c r="AV658" s="695"/>
      <c r="AW658" s="695"/>
      <c r="AX658" s="695"/>
      <c r="AY658" s="695"/>
      <c r="AZ658" s="695"/>
      <c r="BA658" s="695"/>
      <c r="BB658" s="695"/>
      <c r="BC658" s="695"/>
      <c r="BD658" s="695"/>
      <c r="BE658" s="695"/>
      <c r="BF658" s="695"/>
      <c r="BG658" s="695"/>
      <c r="BH658" s="695"/>
      <c r="BI658" s="695"/>
      <c r="BJ658" s="695"/>
      <c r="BK658" s="695"/>
      <c r="BL658" s="695"/>
      <c r="BM658" s="695"/>
      <c r="BN658" s="695"/>
      <c r="BO658" s="695"/>
      <c r="BP658" s="695"/>
      <c r="BQ658" s="695"/>
      <c r="BR658" s="695"/>
      <c r="BS658" s="695"/>
      <c r="BT658" s="695"/>
      <c r="BU658" s="695"/>
      <c r="BV658" s="695"/>
      <c r="BW658" s="695"/>
      <c r="BX658" s="695"/>
      <c r="BY658" s="695"/>
      <c r="BZ658" s="695"/>
      <c r="CA658" s="695"/>
      <c r="CB658" s="695"/>
      <c r="CC658" s="695"/>
      <c r="CD658" s="695"/>
      <c r="CE658" s="695"/>
      <c r="CF658" s="695"/>
      <c r="CG658" s="695"/>
      <c r="CH658" s="695"/>
      <c r="CI658" s="695"/>
      <c r="CJ658" s="695"/>
      <c r="CK658" s="695"/>
      <c r="CL658" s="695"/>
      <c r="CM658" s="695"/>
      <c r="CN658" s="695"/>
      <c r="CO658" s="695"/>
      <c r="CP658" s="695"/>
      <c r="CQ658" s="695"/>
      <c r="CR658" s="695"/>
      <c r="CS658" s="695"/>
      <c r="CT658" s="695"/>
      <c r="CU658" s="695"/>
      <c r="CV658" s="695"/>
      <c r="CW658" s="695"/>
      <c r="CX658" s="695"/>
      <c r="CY658" s="695"/>
      <c r="CZ658" s="695"/>
      <c r="DA658" s="695"/>
      <c r="DB658" s="695"/>
      <c r="DC658" s="695"/>
      <c r="DD658" s="695"/>
      <c r="DE658" s="695"/>
      <c r="DF658" s="695"/>
      <c r="DG658" s="695"/>
      <c r="DH658" s="695"/>
      <c r="DI658" s="695"/>
      <c r="DJ658" s="695"/>
      <c r="DK658" s="695"/>
      <c r="DL658" s="695"/>
      <c r="DM658" s="695"/>
      <c r="DN658" s="695"/>
      <c r="DO658" s="695"/>
      <c r="DP658" s="695"/>
      <c r="DQ658" s="695"/>
      <c r="DR658" s="695"/>
      <c r="DS658" s="695"/>
      <c r="DT658" s="695"/>
      <c r="DU658" s="695"/>
      <c r="DV658" s="695"/>
      <c r="DW658" s="695"/>
      <c r="DX658" s="695"/>
      <c r="DY658" s="695"/>
      <c r="DZ658" s="695"/>
      <c r="EA658" s="695"/>
      <c r="EB658" s="695"/>
      <c r="EC658" s="695"/>
      <c r="ED658" s="695"/>
      <c r="EE658" s="695"/>
      <c r="EF658" s="695"/>
      <c r="EG658" s="695"/>
      <c r="EH658" s="695"/>
      <c r="EI658" s="695"/>
      <c r="EJ658" s="695"/>
      <c r="EK658" s="695"/>
      <c r="EL658" s="695"/>
      <c r="EM658" s="695"/>
      <c r="EN658" s="695"/>
      <c r="EO658" s="695"/>
      <c r="EP658" s="695"/>
      <c r="EQ658" s="695"/>
      <c r="ER658" s="695"/>
      <c r="ES658" s="695"/>
      <c r="ET658" s="695"/>
      <c r="EU658" s="695"/>
      <c r="EV658" s="695"/>
      <c r="EW658" s="695"/>
      <c r="EX658" s="695"/>
      <c r="EY658" s="695"/>
      <c r="EZ658" s="695"/>
      <c r="FA658" s="695"/>
      <c r="FB658" s="695"/>
      <c r="FC658" s="695"/>
      <c r="FD658" s="695"/>
      <c r="FE658" s="695"/>
      <c r="FF658" s="695"/>
      <c r="FG658" s="695"/>
      <c r="FH658" s="695"/>
      <c r="FI658" s="695"/>
      <c r="FJ658" s="695"/>
      <c r="FK658" s="695"/>
      <c r="FL658" s="695"/>
      <c r="FM658" s="695"/>
      <c r="FN658" s="695"/>
      <c r="FO658" s="695"/>
      <c r="FP658" s="695"/>
      <c r="FQ658" s="695"/>
      <c r="FR658" s="695"/>
      <c r="FS658" s="695"/>
      <c r="FT658" s="695"/>
      <c r="FU658" s="695"/>
      <c r="FV658" s="695"/>
      <c r="FW658" s="695"/>
      <c r="FX658" s="695"/>
      <c r="FY658" s="695"/>
      <c r="FZ658" s="695"/>
      <c r="GA658" s="695"/>
      <c r="GB658" s="695"/>
      <c r="GC658" s="695"/>
      <c r="GD658" s="695"/>
      <c r="GE658" s="695"/>
      <c r="GF658" s="695"/>
      <c r="GG658" s="695"/>
      <c r="GH658" s="695"/>
      <c r="GI658" s="695"/>
      <c r="GJ658" s="695"/>
      <c r="GK658" s="695"/>
      <c r="GL658" s="695"/>
      <c r="GM658" s="695"/>
      <c r="GN658" s="695"/>
    </row>
    <row r="659" spans="1:196" s="35" customFormat="1" ht="14.4">
      <c r="A659" s="695"/>
      <c r="B659" s="695"/>
      <c r="C659" s="693"/>
      <c r="D659" s="693"/>
      <c r="E659" s="693"/>
      <c r="F659" s="688"/>
      <c r="G659" s="689"/>
      <c r="H659" s="689"/>
      <c r="I659" s="689"/>
      <c r="J659" s="689"/>
      <c r="S659" s="695"/>
      <c r="T659" s="695"/>
      <c r="U659" s="695"/>
      <c r="V659" s="695"/>
      <c r="W659" s="695"/>
      <c r="X659" s="695"/>
      <c r="Y659" s="695"/>
      <c r="Z659" s="695"/>
      <c r="AA659" s="695"/>
      <c r="AB659" s="695"/>
      <c r="AC659" s="695"/>
      <c r="AD659" s="695"/>
      <c r="AE659" s="695"/>
      <c r="AF659" s="695"/>
      <c r="AG659" s="695"/>
      <c r="AH659" s="695"/>
      <c r="AI659" s="695"/>
      <c r="AJ659" s="695"/>
      <c r="AK659" s="695"/>
      <c r="AL659" s="695"/>
      <c r="AM659" s="695"/>
      <c r="AN659" s="695"/>
      <c r="AO659" s="695"/>
      <c r="AP659" s="695"/>
      <c r="AQ659" s="695"/>
      <c r="AR659" s="695"/>
      <c r="AS659" s="695"/>
      <c r="AT659" s="695"/>
      <c r="AU659" s="695"/>
      <c r="AV659" s="695"/>
      <c r="AW659" s="695"/>
      <c r="AX659" s="695"/>
      <c r="AY659" s="695"/>
      <c r="AZ659" s="695"/>
      <c r="BA659" s="695"/>
      <c r="BB659" s="695"/>
      <c r="BC659" s="695"/>
      <c r="BD659" s="695"/>
      <c r="BE659" s="695"/>
      <c r="BF659" s="695"/>
      <c r="BG659" s="695"/>
      <c r="BH659" s="695"/>
      <c r="BI659" s="695"/>
      <c r="BJ659" s="695"/>
      <c r="BK659" s="695"/>
      <c r="BL659" s="695"/>
      <c r="BM659" s="695"/>
      <c r="BN659" s="695"/>
      <c r="BO659" s="695"/>
      <c r="BP659" s="695"/>
      <c r="BQ659" s="695"/>
      <c r="BR659" s="695"/>
      <c r="BS659" s="695"/>
      <c r="BT659" s="695"/>
      <c r="BU659" s="695"/>
      <c r="BV659" s="695"/>
      <c r="BW659" s="695"/>
      <c r="BX659" s="695"/>
      <c r="BY659" s="695"/>
      <c r="BZ659" s="695"/>
      <c r="CA659" s="695"/>
      <c r="CB659" s="695"/>
      <c r="CC659" s="695"/>
      <c r="CD659" s="695"/>
      <c r="CE659" s="695"/>
      <c r="CF659" s="695"/>
      <c r="CG659" s="695"/>
      <c r="CH659" s="695"/>
      <c r="CI659" s="695"/>
      <c r="CJ659" s="695"/>
      <c r="CK659" s="695"/>
      <c r="CL659" s="695"/>
      <c r="CM659" s="695"/>
      <c r="CN659" s="695"/>
      <c r="CO659" s="695"/>
      <c r="CP659" s="695"/>
      <c r="CQ659" s="695"/>
      <c r="CR659" s="695"/>
      <c r="CS659" s="695"/>
      <c r="CT659" s="695"/>
      <c r="CU659" s="695"/>
      <c r="CV659" s="695"/>
      <c r="CW659" s="695"/>
      <c r="CX659" s="695"/>
      <c r="CY659" s="695"/>
      <c r="CZ659" s="695"/>
      <c r="DA659" s="695"/>
      <c r="DB659" s="695"/>
      <c r="DC659" s="695"/>
      <c r="DD659" s="695"/>
      <c r="DE659" s="695"/>
      <c r="DF659" s="695"/>
      <c r="DG659" s="695"/>
      <c r="DH659" s="695"/>
      <c r="DI659" s="695"/>
      <c r="DJ659" s="695"/>
      <c r="DK659" s="695"/>
      <c r="DL659" s="695"/>
      <c r="DM659" s="695"/>
      <c r="DN659" s="695"/>
      <c r="DO659" s="695"/>
      <c r="DP659" s="695"/>
      <c r="DQ659" s="695"/>
      <c r="DR659" s="695"/>
      <c r="DS659" s="695"/>
      <c r="DT659" s="695"/>
      <c r="DU659" s="695"/>
      <c r="DV659" s="695"/>
      <c r="DW659" s="695"/>
      <c r="DX659" s="695"/>
      <c r="DY659" s="695"/>
      <c r="DZ659" s="695"/>
      <c r="EA659" s="695"/>
      <c r="EB659" s="695"/>
      <c r="EC659" s="695"/>
      <c r="ED659" s="695"/>
      <c r="EE659" s="695"/>
      <c r="EF659" s="695"/>
      <c r="EG659" s="695"/>
      <c r="EH659" s="695"/>
      <c r="EI659" s="695"/>
      <c r="EJ659" s="695"/>
      <c r="EK659" s="695"/>
      <c r="EL659" s="695"/>
      <c r="EM659" s="695"/>
      <c r="EN659" s="695"/>
      <c r="EO659" s="695"/>
      <c r="EP659" s="695"/>
      <c r="EQ659" s="695"/>
      <c r="ER659" s="695"/>
      <c r="ES659" s="695"/>
      <c r="ET659" s="695"/>
      <c r="EU659" s="695"/>
      <c r="EV659" s="695"/>
      <c r="EW659" s="695"/>
      <c r="EX659" s="695"/>
      <c r="EY659" s="695"/>
      <c r="EZ659" s="695"/>
      <c r="FA659" s="695"/>
      <c r="FB659" s="695"/>
      <c r="FC659" s="695"/>
      <c r="FD659" s="695"/>
      <c r="FE659" s="695"/>
      <c r="FF659" s="695"/>
      <c r="FG659" s="695"/>
      <c r="FH659" s="695"/>
      <c r="FI659" s="695"/>
      <c r="FJ659" s="695"/>
      <c r="FK659" s="695"/>
      <c r="FL659" s="695"/>
      <c r="FM659" s="695"/>
      <c r="FN659" s="695"/>
      <c r="FO659" s="695"/>
      <c r="FP659" s="695"/>
      <c r="FQ659" s="695"/>
      <c r="FR659" s="695"/>
      <c r="FS659" s="695"/>
      <c r="FT659" s="695"/>
      <c r="FU659" s="695"/>
      <c r="FV659" s="695"/>
      <c r="FW659" s="695"/>
      <c r="FX659" s="695"/>
      <c r="FY659" s="695"/>
      <c r="FZ659" s="695"/>
      <c r="GA659" s="695"/>
      <c r="GB659" s="695"/>
      <c r="GC659" s="695"/>
      <c r="GD659" s="695"/>
      <c r="GE659" s="695"/>
      <c r="GF659" s="695"/>
      <c r="GG659" s="695"/>
      <c r="GH659" s="695"/>
      <c r="GI659" s="695"/>
      <c r="GJ659" s="695"/>
      <c r="GK659" s="695"/>
      <c r="GL659" s="695"/>
      <c r="GM659" s="695"/>
      <c r="GN659" s="695"/>
    </row>
    <row r="660" spans="1:196" ht="14.4"/>
    <row r="661" spans="1:196" ht="14.4"/>
    <row r="662" spans="1:196" ht="14.4"/>
    <row r="663" spans="1:196" ht="14.4"/>
    <row r="664" spans="1:196" ht="14.4"/>
    <row r="665" spans="1:196" ht="14.4"/>
    <row r="666" spans="1:196" ht="14.4"/>
    <row r="667" spans="1:196" ht="14.4"/>
    <row r="668" spans="1:196" ht="14.4"/>
    <row r="669" spans="1:196" ht="14.4"/>
    <row r="670" spans="1:196" ht="14.4"/>
    <row r="671" spans="1:196" ht="14.4"/>
    <row r="672" spans="1:196" ht="14.4"/>
    <row r="673" ht="14.4"/>
    <row r="674" ht="14.4"/>
    <row r="675" ht="14.4"/>
    <row r="676" ht="14.4"/>
    <row r="677" ht="14.4"/>
    <row r="678" ht="14.4"/>
    <row r="679" ht="14.4"/>
    <row r="680" ht="14.4"/>
    <row r="681" ht="14.4"/>
    <row r="682" ht="14.4"/>
    <row r="683" ht="14.4"/>
    <row r="684" ht="14.4"/>
    <row r="685" ht="14.4"/>
    <row r="686" ht="14.4"/>
    <row r="687" ht="14.4"/>
    <row r="688" ht="14.4"/>
    <row r="689" ht="14.4"/>
    <row r="690" ht="14.4"/>
    <row r="691" ht="14.4"/>
    <row r="692" ht="14.4"/>
    <row r="693" ht="14.4"/>
    <row r="694" ht="14.4"/>
    <row r="695" ht="14.4"/>
    <row r="696" ht="14.4"/>
    <row r="697" ht="14.4"/>
    <row r="698" ht="14.4"/>
    <row r="699" ht="14.4"/>
    <row r="700" ht="14.4"/>
    <row r="701" ht="14.4"/>
    <row r="702" ht="14.4"/>
    <row r="703" ht="14.4"/>
    <row r="704" ht="14.4"/>
    <row r="705" ht="14.4"/>
    <row r="706" ht="14.4"/>
    <row r="707" ht="14.4"/>
    <row r="708" ht="14.4"/>
    <row r="709" ht="14.4"/>
    <row r="710" ht="14.4"/>
    <row r="711" ht="14.4"/>
    <row r="712" ht="14.4"/>
    <row r="713" ht="14.4"/>
    <row r="714" ht="14.4"/>
    <row r="715" ht="14.4"/>
    <row r="716" ht="14.4"/>
    <row r="717" ht="14.4"/>
    <row r="718" ht="14.4"/>
    <row r="719" ht="14.4"/>
    <row r="720" ht="14.4"/>
    <row r="721" ht="14.4"/>
    <row r="722" ht="14.4"/>
    <row r="723" ht="14.4"/>
    <row r="724" ht="14.4"/>
    <row r="725" ht="14.4"/>
    <row r="726" ht="14.4"/>
    <row r="727" ht="14.4"/>
    <row r="728" ht="14.4"/>
    <row r="729" ht="14.4"/>
    <row r="730" ht="14.4"/>
    <row r="731" ht="14.4"/>
    <row r="732" ht="14.4"/>
    <row r="733" ht="14.4"/>
    <row r="734" ht="14.4"/>
    <row r="735" ht="14.4"/>
    <row r="736" ht="14.4"/>
    <row r="737" ht="14.4"/>
    <row r="738" ht="14.4"/>
    <row r="739" ht="14.4"/>
    <row r="740" ht="14.4"/>
    <row r="741" ht="14.4"/>
    <row r="742" ht="14.4"/>
    <row r="743" ht="14.4"/>
    <row r="744" ht="14.4"/>
    <row r="745" ht="14.4"/>
    <row r="746" ht="14.4"/>
    <row r="747" ht="14.4"/>
    <row r="748" ht="14.4"/>
    <row r="749" ht="14.4"/>
    <row r="750" ht="14.4"/>
    <row r="751" ht="14.4"/>
    <row r="752" ht="14.4"/>
    <row r="753" ht="14.4"/>
    <row r="754" ht="14.4"/>
    <row r="755" ht="14.4"/>
    <row r="756" ht="14.4"/>
    <row r="757" ht="14.4"/>
    <row r="758" ht="14.4"/>
    <row r="759" ht="14.4"/>
    <row r="760" ht="14.4"/>
    <row r="761" ht="14.4"/>
    <row r="762" ht="14.4"/>
    <row r="763" ht="14.4"/>
    <row r="764" ht="14.4"/>
    <row r="765" ht="14.4"/>
    <row r="766" ht="14.4"/>
    <row r="767" ht="14.4"/>
    <row r="768" ht="14.4"/>
    <row r="769" ht="14.4"/>
    <row r="770" ht="14.4"/>
    <row r="771" ht="14.4"/>
    <row r="772" ht="14.4"/>
    <row r="773" ht="14.4"/>
    <row r="774" ht="14.4"/>
    <row r="775" ht="14.4"/>
    <row r="776" ht="14.4"/>
    <row r="777" ht="14.4"/>
    <row r="778" ht="14.4"/>
    <row r="779" ht="14.4"/>
    <row r="780" ht="14.4"/>
    <row r="781" ht="14.4"/>
    <row r="782" ht="14.4"/>
    <row r="783" ht="14.4"/>
    <row r="784" ht="14.4"/>
    <row r="785" ht="14.4"/>
    <row r="786" ht="14.4"/>
    <row r="787" ht="14.4"/>
    <row r="788" ht="14.4"/>
    <row r="789" ht="14.4"/>
    <row r="790" ht="14.4"/>
    <row r="791" ht="14.4"/>
    <row r="792" ht="14.4"/>
    <row r="793" ht="14.4"/>
    <row r="794" ht="14.4"/>
    <row r="795" ht="14.4"/>
    <row r="796" ht="14.4"/>
    <row r="797" ht="14.4"/>
    <row r="798" ht="14.4"/>
    <row r="799" ht="14.4"/>
    <row r="800" ht="14.4"/>
    <row r="801" ht="14.4"/>
    <row r="802" ht="14.4"/>
    <row r="803" ht="14.4"/>
    <row r="804" ht="14.4"/>
    <row r="805" ht="14.4"/>
    <row r="806" ht="14.4"/>
    <row r="807" ht="14.4"/>
    <row r="808" ht="14.4"/>
    <row r="809" ht="14.4"/>
    <row r="810" ht="14.4"/>
    <row r="811" ht="14.4"/>
    <row r="812" ht="14.4"/>
    <row r="813" ht="14.4"/>
    <row r="814" ht="14.4"/>
    <row r="815" ht="14.4"/>
    <row r="816" ht="14.4"/>
    <row r="817" ht="14.4"/>
    <row r="818" ht="14.4"/>
    <row r="819" ht="14.4"/>
    <row r="820" ht="14.4"/>
    <row r="821" ht="14.4"/>
    <row r="822" ht="14.4"/>
    <row r="823" ht="14.4"/>
    <row r="824" ht="14.4"/>
    <row r="825" ht="14.4"/>
    <row r="826" ht="14.4"/>
    <row r="827" ht="14.4"/>
    <row r="828" ht="14.4"/>
    <row r="829" ht="14.4"/>
    <row r="830" ht="14.4"/>
    <row r="831" ht="14.4"/>
    <row r="832" ht="14.4"/>
    <row r="833" ht="14.4"/>
    <row r="834" ht="14.4"/>
    <row r="835" ht="14.4"/>
    <row r="836" ht="14.4"/>
    <row r="837" ht="14.4"/>
    <row r="838" ht="14.4"/>
    <row r="839" ht="14.4"/>
    <row r="840" ht="14.4"/>
    <row r="841" ht="14.4"/>
    <row r="842" ht="14.4"/>
    <row r="843" ht="14.4"/>
    <row r="844" ht="14.4"/>
    <row r="845" ht="14.4"/>
    <row r="846" ht="14.4"/>
    <row r="847" ht="14.4"/>
    <row r="848" ht="14.4"/>
    <row r="849" ht="14.4"/>
    <row r="850" ht="14.4"/>
    <row r="851" ht="14.4"/>
    <row r="852" ht="14.4"/>
    <row r="853" ht="14.4"/>
    <row r="854" ht="14.4"/>
    <row r="855" ht="14.4"/>
    <row r="856" ht="14.4"/>
    <row r="857" ht="14.4"/>
    <row r="858" ht="14.4"/>
    <row r="859" ht="14.4"/>
    <row r="860" ht="14.4"/>
    <row r="861" ht="14.4"/>
    <row r="862" ht="14.4"/>
    <row r="863" ht="14.4"/>
    <row r="864" ht="14.4"/>
    <row r="865" ht="14.4"/>
    <row r="866" ht="14.4"/>
    <row r="867" ht="14.4"/>
    <row r="868" ht="14.4"/>
    <row r="869" ht="14.4"/>
    <row r="870" ht="14.4"/>
    <row r="871" ht="14.4"/>
    <row r="872" ht="14.4"/>
    <row r="873" ht="14.4"/>
    <row r="874" ht="14.4"/>
    <row r="875" ht="14.4"/>
    <row r="876" ht="14.4"/>
    <row r="877" ht="14.4"/>
    <row r="878" ht="14.4"/>
    <row r="879" ht="14.4"/>
    <row r="880" ht="14.4"/>
    <row r="881" ht="14.4"/>
    <row r="882" ht="14.4"/>
    <row r="883" ht="14.4"/>
    <row r="884" ht="14.4"/>
    <row r="885" ht="14.4"/>
    <row r="886" ht="14.4"/>
    <row r="887" ht="14.4"/>
    <row r="888" ht="14.4"/>
    <row r="889" ht="14.4"/>
    <row r="890" ht="14.4"/>
    <row r="891" ht="14.4"/>
    <row r="892" ht="14.4"/>
    <row r="893" ht="14.4"/>
    <row r="894" ht="14.4"/>
    <row r="895" ht="14.4"/>
    <row r="896" ht="14.4"/>
    <row r="897" ht="14.4"/>
    <row r="898" ht="14.4"/>
    <row r="899" ht="14.4"/>
    <row r="900" ht="14.4"/>
    <row r="901" ht="14.4"/>
    <row r="902" ht="14.4"/>
    <row r="903" ht="14.4"/>
    <row r="904" ht="14.4"/>
    <row r="905" ht="14.4"/>
    <row r="906" ht="14.4"/>
    <row r="907" ht="14.4"/>
    <row r="908" ht="14.4"/>
    <row r="909" ht="14.4"/>
    <row r="910" ht="14.4"/>
    <row r="911" ht="14.4"/>
    <row r="912" ht="14.4"/>
    <row r="913" ht="14.4"/>
    <row r="914" ht="14.4"/>
    <row r="915" ht="14.4"/>
    <row r="916" ht="14.4"/>
    <row r="917" ht="14.4"/>
    <row r="918" ht="14.4"/>
    <row r="919" ht="14.4"/>
    <row r="920" ht="14.4"/>
    <row r="921" ht="14.4"/>
    <row r="922" ht="14.4"/>
    <row r="923" ht="14.4"/>
    <row r="924" ht="14.4"/>
    <row r="925" ht="14.4"/>
    <row r="926" ht="14.4"/>
    <row r="927" ht="14.4"/>
    <row r="928" ht="14.4"/>
    <row r="929" ht="14.4"/>
    <row r="930" ht="14.4"/>
    <row r="931" ht="14.4"/>
    <row r="932" ht="14.4"/>
    <row r="933" ht="14.4"/>
    <row r="934" ht="14.4"/>
    <row r="935" ht="14.4"/>
    <row r="936" ht="14.4"/>
    <row r="937" ht="14.4"/>
    <row r="938" ht="14.4"/>
    <row r="939" ht="14.4"/>
    <row r="940" ht="14.4"/>
    <row r="941" ht="14.4"/>
    <row r="942" ht="14.4"/>
    <row r="943" ht="14.4"/>
    <row r="944" ht="14.4"/>
    <row r="945" ht="14.4"/>
    <row r="946" ht="14.4"/>
    <row r="947" ht="14.4"/>
    <row r="948" ht="14.4"/>
    <row r="949" ht="14.4"/>
    <row r="950" ht="14.4"/>
    <row r="951" ht="14.4"/>
    <row r="952" ht="14.4"/>
    <row r="953" ht="14.4"/>
    <row r="954" ht="14.4"/>
    <row r="955" ht="14.4"/>
    <row r="956" ht="14.4"/>
    <row r="957" ht="14.4"/>
    <row r="958" ht="14.4"/>
    <row r="959" ht="14.4"/>
    <row r="960" ht="14.4"/>
    <row r="961" ht="14.4"/>
    <row r="962" ht="14.4"/>
    <row r="963" ht="14.4"/>
    <row r="964" ht="14.4"/>
    <row r="965" ht="14.4"/>
    <row r="966" ht="14.4"/>
    <row r="967" ht="14.4"/>
    <row r="968" ht="14.4"/>
    <row r="969" ht="14.4"/>
    <row r="970" ht="14.4"/>
    <row r="971" ht="14.4"/>
    <row r="972" ht="14.4"/>
    <row r="973" ht="14.4"/>
    <row r="974" ht="14.4"/>
    <row r="975" ht="14.4"/>
    <row r="976" ht="14.4"/>
    <row r="977" ht="14.4"/>
    <row r="978" ht="14.4"/>
    <row r="979" ht="14.4"/>
    <row r="980" ht="14.4"/>
    <row r="981" ht="14.4"/>
    <row r="982" ht="14.4"/>
    <row r="983" ht="14.4"/>
    <row r="984" ht="14.4"/>
    <row r="985" ht="14.4"/>
    <row r="986" ht="14.4"/>
    <row r="987" ht="14.4"/>
    <row r="988" ht="14.4"/>
    <row r="989" ht="14.4"/>
    <row r="990" ht="14.4"/>
    <row r="991" ht="14.4"/>
    <row r="992" ht="14.4"/>
    <row r="993" ht="14.4"/>
    <row r="994" ht="14.4"/>
    <row r="995" ht="14.4"/>
    <row r="996" ht="14.4"/>
    <row r="997" ht="14.4"/>
    <row r="998" ht="14.4"/>
    <row r="999" ht="14.4"/>
    <row r="1000" ht="14.4"/>
    <row r="1001" ht="14.4"/>
    <row r="1002" ht="14.4"/>
    <row r="1003" ht="14.4"/>
    <row r="1004" ht="14.4"/>
    <row r="1005" ht="14.4"/>
    <row r="1006" ht="14.4"/>
    <row r="1007" ht="14.4"/>
    <row r="1008" ht="14.4"/>
    <row r="1009" ht="14.4"/>
    <row r="1010" ht="14.55" customHeight="1"/>
    <row r="1011" ht="14.55" customHeight="1"/>
    <row r="1012" ht="14.55" customHeight="1"/>
    <row r="1013" ht="14.55" customHeight="1"/>
  </sheetData>
  <mergeCells count="114">
    <mergeCell ref="F8:G8"/>
    <mergeCell ref="F9:G9"/>
    <mergeCell ref="C15:C16"/>
    <mergeCell ref="D15:D16"/>
    <mergeCell ref="E15:E16"/>
    <mergeCell ref="F15:F16"/>
    <mergeCell ref="G15:G16"/>
    <mergeCell ref="H37:H38"/>
    <mergeCell ref="I37:I38"/>
    <mergeCell ref="C23:C36"/>
    <mergeCell ref="D23:D36"/>
    <mergeCell ref="H15:H16"/>
    <mergeCell ref="I15:I16"/>
    <mergeCell ref="C19:C22"/>
    <mergeCell ref="D19:D22"/>
    <mergeCell ref="E19:E22"/>
    <mergeCell ref="F19:F22"/>
    <mergeCell ref="G19:G22"/>
    <mergeCell ref="H19:H22"/>
    <mergeCell ref="I19:I22"/>
    <mergeCell ref="H73:H74"/>
    <mergeCell ref="I73:I74"/>
    <mergeCell ref="C45:C46"/>
    <mergeCell ref="D45:D46"/>
    <mergeCell ref="E45:E46"/>
    <mergeCell ref="F45:F46"/>
    <mergeCell ref="G45:G46"/>
    <mergeCell ref="H45:H46"/>
    <mergeCell ref="E23:E36"/>
    <mergeCell ref="F23:F36"/>
    <mergeCell ref="G23:G36"/>
    <mergeCell ref="H23:H36"/>
    <mergeCell ref="I45:I46"/>
    <mergeCell ref="C73:C74"/>
    <mergeCell ref="D73:D74"/>
    <mergeCell ref="E73:E74"/>
    <mergeCell ref="F73:F74"/>
    <mergeCell ref="G73:G74"/>
    <mergeCell ref="I23:I36"/>
    <mergeCell ref="C37:C38"/>
    <mergeCell ref="D37:D38"/>
    <mergeCell ref="E37:E38"/>
    <mergeCell ref="F37:F38"/>
    <mergeCell ref="G37:G38"/>
    <mergeCell ref="E76:E77"/>
    <mergeCell ref="F76:F77"/>
    <mergeCell ref="G76:G77"/>
    <mergeCell ref="H76:H77"/>
    <mergeCell ref="I86:I89"/>
    <mergeCell ref="C94:C95"/>
    <mergeCell ref="D94:D95"/>
    <mergeCell ref="E94:E95"/>
    <mergeCell ref="F94:F95"/>
    <mergeCell ref="G94:G95"/>
    <mergeCell ref="I76:I77"/>
    <mergeCell ref="C79:C80"/>
    <mergeCell ref="D79:D80"/>
    <mergeCell ref="E79:E80"/>
    <mergeCell ref="F79:F80"/>
    <mergeCell ref="G79:G80"/>
    <mergeCell ref="H79:H80"/>
    <mergeCell ref="I79:I80"/>
    <mergeCell ref="C76:C77"/>
    <mergeCell ref="D76:D77"/>
    <mergeCell ref="E103:E104"/>
    <mergeCell ref="F103:F104"/>
    <mergeCell ref="G103:G104"/>
    <mergeCell ref="H94:H95"/>
    <mergeCell ref="I94:I95"/>
    <mergeCell ref="C86:C89"/>
    <mergeCell ref="D86:D89"/>
    <mergeCell ref="E86:E89"/>
    <mergeCell ref="F86:F89"/>
    <mergeCell ref="G86:G89"/>
    <mergeCell ref="H86:H89"/>
    <mergeCell ref="C92:C93"/>
    <mergeCell ref="D92:D93"/>
    <mergeCell ref="E92:E93"/>
    <mergeCell ref="F92:F93"/>
    <mergeCell ref="G92:G93"/>
    <mergeCell ref="H92:H93"/>
    <mergeCell ref="I92:I93"/>
    <mergeCell ref="C115:C131"/>
    <mergeCell ref="D115:D131"/>
    <mergeCell ref="H103:H104"/>
    <mergeCell ref="I103:I104"/>
    <mergeCell ref="C101:C102"/>
    <mergeCell ref="D101:D102"/>
    <mergeCell ref="E101:E102"/>
    <mergeCell ref="F101:F102"/>
    <mergeCell ref="G101:G102"/>
    <mergeCell ref="H101:H102"/>
    <mergeCell ref="E110:E111"/>
    <mergeCell ref="F110:F111"/>
    <mergeCell ref="G110:G111"/>
    <mergeCell ref="H110:H111"/>
    <mergeCell ref="I101:I102"/>
    <mergeCell ref="C103:C104"/>
    <mergeCell ref="D103:D104"/>
    <mergeCell ref="H112:H113"/>
    <mergeCell ref="I112:I113"/>
    <mergeCell ref="C110:C111"/>
    <mergeCell ref="D110:D111"/>
    <mergeCell ref="E115:E131"/>
    <mergeCell ref="F115:F131"/>
    <mergeCell ref="G115:G131"/>
    <mergeCell ref="H115:H131"/>
    <mergeCell ref="I110:I111"/>
    <mergeCell ref="C112:C113"/>
    <mergeCell ref="D112:D113"/>
    <mergeCell ref="E112:E113"/>
    <mergeCell ref="F112:F113"/>
    <mergeCell ref="G112:G113"/>
    <mergeCell ref="I115:I131"/>
  </mergeCells>
  <pageMargins left="0.7" right="0.7" top="0.75" bottom="0.75" header="0.3" footer="0.3"/>
  <headerFooter>
    <oddFooter>&amp;L_x000D_&amp;1#&amp;"Aptos"&amp;14&amp;K000000 Información Interna</oddFooter>
  </headerFooter>
  <customProperties>
    <customPr name="EpmWorksheetKeyString_GUID" r:id="rId1"/>
  </customProperties>
  <drawing r:id="rId2"/>
  <legacyDrawing r:id="rId3"/>
  <controls>
    <mc:AlternateContent xmlns:mc="http://schemas.openxmlformats.org/markup-compatibility/2006">
      <mc:Choice Requires="x14">
        <control shapeId="23553" r:id="rId4" name="FPMExcelClientSheetOptionstb1">
          <controlPr defaultSize="0" autoLine="0" autoPict="0" r:id="rId5">
            <anchor moveWithCells="1" sizeWithCells="1">
              <from>
                <xdr:col>0</xdr:col>
                <xdr:colOff>0</xdr:colOff>
                <xdr:row>0</xdr:row>
                <xdr:rowOff>0</xdr:rowOff>
              </from>
              <to>
                <xdr:col>1</xdr:col>
                <xdr:colOff>1097280</xdr:colOff>
                <xdr:row>0</xdr:row>
                <xdr:rowOff>0</xdr:rowOff>
              </to>
            </anchor>
          </controlPr>
        </control>
      </mc:Choice>
      <mc:Fallback>
        <control shapeId="23553" r:id="rId4" name="FPMExcelClientSheetOptionstb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D0147-8CBD-4EED-9C78-5E020470C0D4}">
  <sheetPr>
    <tabColor rgb="FF92D050"/>
  </sheetPr>
  <dimension ref="A1:XFD274"/>
  <sheetViews>
    <sheetView showGridLines="0" topLeftCell="U1" zoomScale="80" zoomScaleNormal="80" workbookViewId="0">
      <pane xSplit="2" ySplit="7" topLeftCell="AA8" activePane="bottomRight" state="frozen"/>
      <selection activeCell="U1" sqref="U1"/>
      <selection pane="topRight" activeCell="W1" sqref="W1"/>
      <selection pane="bottomLeft" activeCell="U8" sqref="U8"/>
      <selection pane="bottomRight" activeCell="AJ280" sqref="AJ280"/>
    </sheetView>
  </sheetViews>
  <sheetFormatPr baseColWidth="10" defaultColWidth="11.44140625" defaultRowHeight="14.4"/>
  <cols>
    <col min="1" max="1" width="4.21875" customWidth="1"/>
    <col min="2" max="2" width="73" customWidth="1"/>
    <col min="3" max="8" width="15.5546875" bestFit="1" customWidth="1"/>
    <col min="9" max="9" width="16" customWidth="1"/>
    <col min="10" max="10" width="15.5546875" bestFit="1" customWidth="1"/>
    <col min="11" max="11" width="15.21875" customWidth="1"/>
    <col min="12" max="13" width="16" customWidth="1"/>
    <col min="14" max="14" width="15.5546875" bestFit="1" customWidth="1"/>
    <col min="15" max="15" width="18.21875" customWidth="1"/>
    <col min="16" max="19" width="15.44140625" customWidth="1"/>
    <col min="20" max="20" width="14.21875" bestFit="1" customWidth="1"/>
    <col min="21" max="21" width="3.5546875" customWidth="1"/>
    <col min="22" max="22" width="78.21875" bestFit="1" customWidth="1"/>
    <col min="23" max="40" width="15.44140625" bestFit="1" customWidth="1"/>
  </cols>
  <sheetData>
    <row r="1" spans="1:41">
      <c r="A1" s="1" t="s">
        <v>32</v>
      </c>
    </row>
    <row r="3" spans="1:41" ht="15.6">
      <c r="A3" s="47" t="s">
        <v>146</v>
      </c>
      <c r="B3" s="11" t="s">
        <v>147</v>
      </c>
      <c r="C3" s="5"/>
      <c r="D3" s="5"/>
      <c r="E3" s="6"/>
      <c r="F3" s="5"/>
      <c r="G3" s="5"/>
      <c r="H3" s="5"/>
      <c r="I3" s="6"/>
      <c r="J3" s="5"/>
      <c r="K3" s="5"/>
      <c r="L3" s="5"/>
      <c r="M3" s="6"/>
      <c r="N3" s="5"/>
      <c r="O3" s="60"/>
    </row>
    <row r="4" spans="1:41" ht="15.6">
      <c r="B4" s="13" t="s">
        <v>34</v>
      </c>
      <c r="C4" s="394"/>
      <c r="D4" s="394"/>
      <c r="E4" s="61"/>
      <c r="F4" s="61"/>
      <c r="G4" s="61"/>
      <c r="H4" s="61"/>
      <c r="I4" s="61"/>
      <c r="J4" s="61"/>
      <c r="K4" s="61"/>
      <c r="L4" s="61"/>
      <c r="M4" s="61"/>
      <c r="N4" s="61"/>
      <c r="O4" s="60"/>
      <c r="V4" s="11" t="s">
        <v>147</v>
      </c>
    </row>
    <row r="5" spans="1:41" ht="15.6">
      <c r="B5" s="13"/>
      <c r="C5" s="394"/>
      <c r="D5" s="394"/>
      <c r="E5" s="394"/>
      <c r="F5" s="394"/>
      <c r="G5" s="394"/>
      <c r="H5" s="394"/>
      <c r="I5" s="394"/>
      <c r="J5" s="394"/>
      <c r="K5" s="394"/>
      <c r="L5" s="394"/>
      <c r="M5" s="394"/>
      <c r="N5" s="394"/>
      <c r="O5" s="394"/>
      <c r="P5" s="394"/>
      <c r="Q5" s="394"/>
      <c r="R5" s="394"/>
      <c r="S5" s="394"/>
      <c r="T5" s="394"/>
      <c r="V5" s="13" t="s">
        <v>34</v>
      </c>
    </row>
    <row r="6" spans="1:41" ht="15.6">
      <c r="B6" s="8"/>
      <c r="C6" s="8"/>
      <c r="D6" s="8"/>
      <c r="E6" s="8"/>
      <c r="F6" s="8"/>
      <c r="G6" s="8"/>
      <c r="H6" s="8"/>
      <c r="I6" s="8"/>
      <c r="J6" s="8"/>
      <c r="K6" s="8"/>
      <c r="L6" s="8"/>
      <c r="M6" s="8"/>
      <c r="N6" s="8"/>
      <c r="O6" s="60"/>
    </row>
    <row r="7" spans="1:41" s="28" customFormat="1" ht="15.6">
      <c r="B7" s="62"/>
      <c r="C7" s="63">
        <v>2016</v>
      </c>
      <c r="D7" s="63">
        <v>2017</v>
      </c>
      <c r="E7" s="63" t="s">
        <v>35</v>
      </c>
      <c r="F7" s="63" t="s">
        <v>36</v>
      </c>
      <c r="G7" s="63" t="s">
        <v>37</v>
      </c>
      <c r="H7" s="63" t="s">
        <v>38</v>
      </c>
      <c r="I7" s="63" t="s">
        <v>39</v>
      </c>
      <c r="J7" s="63" t="s">
        <v>40</v>
      </c>
      <c r="K7" s="63" t="s">
        <v>41</v>
      </c>
      <c r="L7" s="63" t="s">
        <v>42</v>
      </c>
      <c r="M7" s="63" t="s">
        <v>43</v>
      </c>
      <c r="N7" s="63" t="s">
        <v>44</v>
      </c>
      <c r="O7" s="63" t="s">
        <v>45</v>
      </c>
      <c r="P7" s="63" t="s">
        <v>46</v>
      </c>
      <c r="Q7" s="63" t="s">
        <v>47</v>
      </c>
      <c r="R7" s="63" t="s">
        <v>48</v>
      </c>
      <c r="S7" s="63" t="s">
        <v>49</v>
      </c>
      <c r="T7" s="63" t="s">
        <v>50</v>
      </c>
      <c r="U7"/>
      <c r="V7" s="639" t="s">
        <v>51</v>
      </c>
      <c r="W7" s="63" t="s">
        <v>52</v>
      </c>
      <c r="X7" s="63" t="s">
        <v>53</v>
      </c>
      <c r="Y7" s="63" t="s">
        <v>54</v>
      </c>
      <c r="Z7" s="63" t="s">
        <v>55</v>
      </c>
      <c r="AA7" s="63" t="s">
        <v>56</v>
      </c>
      <c r="AB7" s="63" t="s">
        <v>57</v>
      </c>
      <c r="AC7" s="63" t="s">
        <v>58</v>
      </c>
      <c r="AD7" s="63" t="s">
        <v>59</v>
      </c>
      <c r="AE7" s="63" t="s">
        <v>60</v>
      </c>
      <c r="AF7" s="63" t="s">
        <v>61</v>
      </c>
      <c r="AG7" s="63" t="s">
        <v>62</v>
      </c>
      <c r="AH7" s="63" t="s">
        <v>63</v>
      </c>
      <c r="AI7" s="63" t="s">
        <v>64</v>
      </c>
      <c r="AJ7" s="63" t="s">
        <v>65</v>
      </c>
      <c r="AK7" s="63" t="s">
        <v>726</v>
      </c>
      <c r="AL7" s="63" t="s">
        <v>727</v>
      </c>
      <c r="AM7" s="63" t="s">
        <v>1015</v>
      </c>
      <c r="AN7" s="63" t="s">
        <v>1082</v>
      </c>
    </row>
    <row r="8" spans="1:41" s="28" customFormat="1" ht="15.6">
      <c r="A8"/>
      <c r="B8" s="64" t="s">
        <v>148</v>
      </c>
      <c r="C8" s="8"/>
      <c r="D8" s="8"/>
      <c r="E8" s="8"/>
      <c r="F8" s="8"/>
      <c r="G8" s="8"/>
      <c r="H8" s="8"/>
      <c r="I8" s="8"/>
      <c r="J8" s="8"/>
      <c r="K8" s="8"/>
      <c r="L8" s="8"/>
      <c r="M8" s="361"/>
      <c r="N8" s="361"/>
      <c r="O8" s="361"/>
      <c r="P8"/>
      <c r="Q8"/>
      <c r="R8"/>
      <c r="S8"/>
      <c r="T8"/>
      <c r="U8"/>
      <c r="V8"/>
      <c r="W8"/>
      <c r="X8"/>
      <c r="Y8"/>
      <c r="Z8"/>
      <c r="AA8"/>
      <c r="AB8"/>
      <c r="AC8"/>
      <c r="AD8"/>
      <c r="AE8"/>
      <c r="AF8"/>
      <c r="AG8"/>
      <c r="AH8"/>
      <c r="AI8"/>
      <c r="AJ8"/>
      <c r="AK8"/>
      <c r="AL8"/>
      <c r="AM8"/>
      <c r="AN8"/>
    </row>
    <row r="9" spans="1:41" ht="15.6">
      <c r="B9" s="65" t="s">
        <v>149</v>
      </c>
      <c r="C9" s="66">
        <v>837439</v>
      </c>
      <c r="D9" s="66">
        <v>805898</v>
      </c>
      <c r="E9" s="66">
        <v>202706</v>
      </c>
      <c r="F9" s="66">
        <v>203436</v>
      </c>
      <c r="G9" s="66">
        <v>209060</v>
      </c>
      <c r="H9" s="66">
        <v>211029</v>
      </c>
      <c r="I9" s="66">
        <v>216677</v>
      </c>
      <c r="J9" s="66">
        <v>217960</v>
      </c>
      <c r="K9" s="66">
        <v>230260</v>
      </c>
      <c r="L9" s="66">
        <v>229258</v>
      </c>
      <c r="M9" s="246">
        <v>247540</v>
      </c>
      <c r="N9" s="246">
        <v>248543</v>
      </c>
      <c r="O9" s="246">
        <v>244340</v>
      </c>
      <c r="P9" s="246">
        <f>975322-O9-N9-M9</f>
        <v>234899</v>
      </c>
      <c r="Q9" s="246">
        <v>251022</v>
      </c>
      <c r="R9" s="246">
        <v>260188</v>
      </c>
      <c r="S9" s="246">
        <v>267790</v>
      </c>
      <c r="T9" s="246">
        <v>304385</v>
      </c>
      <c r="V9" s="582" t="s">
        <v>150</v>
      </c>
      <c r="W9" s="246">
        <v>37341.07</v>
      </c>
      <c r="X9" s="246">
        <v>37969.11</v>
      </c>
      <c r="Y9" s="246">
        <v>61421.61</v>
      </c>
      <c r="Z9" s="246">
        <v>68012.5</v>
      </c>
      <c r="AA9" s="246">
        <v>48658.63</v>
      </c>
      <c r="AB9" s="246">
        <v>36578.53</v>
      </c>
      <c r="AC9" s="246">
        <v>30070.69</v>
      </c>
      <c r="AD9" s="246">
        <v>29199.22</v>
      </c>
      <c r="AE9" s="246">
        <v>36380.74</v>
      </c>
      <c r="AF9" s="246">
        <v>36855.78</v>
      </c>
      <c r="AG9" s="246">
        <v>38710.21</v>
      </c>
      <c r="AH9" s="246">
        <v>40418.18</v>
      </c>
      <c r="AI9" s="246">
        <v>41036.47</v>
      </c>
      <c r="AJ9" s="246">
        <v>41739.42</v>
      </c>
      <c r="AK9" s="246">
        <v>32774.33</v>
      </c>
      <c r="AL9" s="246">
        <v>25986.65</v>
      </c>
      <c r="AM9" s="246">
        <v>18873.733</v>
      </c>
      <c r="AN9" s="246">
        <v>17170.037</v>
      </c>
      <c r="AO9" s="246"/>
    </row>
    <row r="10" spans="1:41" ht="15.6">
      <c r="B10" s="65" t="s">
        <v>150</v>
      </c>
      <c r="C10" s="66">
        <v>20887</v>
      </c>
      <c r="D10" s="66">
        <v>64590</v>
      </c>
      <c r="E10" s="66">
        <v>15695</v>
      </c>
      <c r="F10" s="66">
        <v>11937</v>
      </c>
      <c r="G10" s="66">
        <v>26749</v>
      </c>
      <c r="H10" s="66">
        <v>63631</v>
      </c>
      <c r="I10" s="66">
        <v>62304</v>
      </c>
      <c r="J10" s="66">
        <v>58386</v>
      </c>
      <c r="K10" s="66">
        <v>65690</v>
      </c>
      <c r="L10" s="66">
        <v>61101</v>
      </c>
      <c r="M10" s="246">
        <v>57851</v>
      </c>
      <c r="N10" s="246">
        <v>61311</v>
      </c>
      <c r="O10" s="246">
        <v>61687</v>
      </c>
      <c r="P10" s="246">
        <f>246402-O10-N10-M10</f>
        <v>65553</v>
      </c>
      <c r="Q10" s="246">
        <v>76884</v>
      </c>
      <c r="R10" s="246">
        <v>77767</v>
      </c>
      <c r="S10" s="246">
        <v>79926</v>
      </c>
      <c r="T10" s="246">
        <v>55882</v>
      </c>
      <c r="V10" s="582" t="s">
        <v>151</v>
      </c>
      <c r="W10" s="246">
        <v>792.45</v>
      </c>
      <c r="X10" s="246">
        <v>838.04</v>
      </c>
      <c r="Y10" s="246">
        <v>693.42</v>
      </c>
      <c r="Z10" s="246">
        <v>826.46</v>
      </c>
      <c r="AA10" s="246">
        <v>842.31</v>
      </c>
      <c r="AB10" s="246">
        <v>833.65</v>
      </c>
      <c r="AC10" s="246">
        <v>815.32</v>
      </c>
      <c r="AD10" s="246">
        <v>829.06</v>
      </c>
      <c r="AE10" s="246">
        <v>825.22</v>
      </c>
      <c r="AF10" s="246">
        <v>831.82</v>
      </c>
      <c r="AG10" s="246">
        <v>690.03</v>
      </c>
      <c r="AH10" s="246">
        <v>796.58</v>
      </c>
      <c r="AI10" s="246">
        <v>811.08</v>
      </c>
      <c r="AJ10" s="246">
        <v>771.45</v>
      </c>
      <c r="AK10" s="246">
        <v>-803.16</v>
      </c>
      <c r="AL10" s="246">
        <v>53.89</v>
      </c>
      <c r="AM10" s="246">
        <v>53.884999999999998</v>
      </c>
      <c r="AN10" s="246">
        <v>53.884999999999998</v>
      </c>
    </row>
    <row r="11" spans="1:41" ht="15.6">
      <c r="B11" s="65" t="s">
        <v>151</v>
      </c>
      <c r="C11" s="66">
        <v>2166</v>
      </c>
      <c r="D11" s="66">
        <v>2176</v>
      </c>
      <c r="E11" s="66">
        <v>551</v>
      </c>
      <c r="F11" s="66">
        <v>553</v>
      </c>
      <c r="G11" s="66">
        <v>556</v>
      </c>
      <c r="H11" s="66">
        <v>568</v>
      </c>
      <c r="I11" s="66">
        <v>559</v>
      </c>
      <c r="J11" s="66">
        <v>579</v>
      </c>
      <c r="K11" s="66">
        <v>584</v>
      </c>
      <c r="L11" s="66">
        <v>591</v>
      </c>
      <c r="M11" s="246">
        <v>589</v>
      </c>
      <c r="N11" s="246">
        <v>592</v>
      </c>
      <c r="O11" s="246">
        <v>593</v>
      </c>
      <c r="P11" s="246">
        <f>2372-O11-N11-M11</f>
        <v>598</v>
      </c>
      <c r="Q11" s="246">
        <v>609</v>
      </c>
      <c r="R11" s="246">
        <v>653</v>
      </c>
      <c r="S11" s="246">
        <v>664</v>
      </c>
      <c r="T11" s="246">
        <v>688</v>
      </c>
      <c r="V11" s="582" t="s">
        <v>152</v>
      </c>
      <c r="W11" s="246">
        <v>0</v>
      </c>
      <c r="X11" s="246">
        <v>0</v>
      </c>
      <c r="Y11" s="246">
        <v>0</v>
      </c>
      <c r="Z11" s="246">
        <v>0</v>
      </c>
      <c r="AA11" s="246">
        <v>0</v>
      </c>
      <c r="AB11" s="246">
        <v>0</v>
      </c>
      <c r="AC11" s="246">
        <v>0</v>
      </c>
      <c r="AD11" s="246">
        <v>0</v>
      </c>
      <c r="AE11" s="246">
        <v>0</v>
      </c>
      <c r="AF11" s="246">
        <v>0</v>
      </c>
      <c r="AG11" s="246">
        <v>0</v>
      </c>
      <c r="AH11" s="246">
        <v>0</v>
      </c>
      <c r="AI11" s="246">
        <v>0</v>
      </c>
      <c r="AJ11" s="246">
        <v>0</v>
      </c>
      <c r="AK11" s="246">
        <v>0</v>
      </c>
      <c r="AL11" s="246">
        <v>0</v>
      </c>
      <c r="AM11" s="246" t="s">
        <v>569</v>
      </c>
      <c r="AN11" s="246" t="s">
        <v>569</v>
      </c>
    </row>
    <row r="12" spans="1:41" ht="15.6">
      <c r="B12" s="65" t="s">
        <v>153</v>
      </c>
      <c r="C12" s="66">
        <v>10847</v>
      </c>
      <c r="D12" s="66">
        <v>6472</v>
      </c>
      <c r="E12" s="66">
        <v>288</v>
      </c>
      <c r="F12" s="66">
        <v>2495</v>
      </c>
      <c r="G12" s="66">
        <v>543</v>
      </c>
      <c r="H12" s="66">
        <v>3662</v>
      </c>
      <c r="I12" s="66">
        <v>986</v>
      </c>
      <c r="J12" s="66">
        <v>3555</v>
      </c>
      <c r="K12" s="66">
        <v>722</v>
      </c>
      <c r="L12" s="66">
        <v>1454</v>
      </c>
      <c r="M12" s="246">
        <v>556</v>
      </c>
      <c r="N12" s="246">
        <v>2386</v>
      </c>
      <c r="O12" s="246">
        <v>2065</v>
      </c>
      <c r="P12" s="246">
        <f>6533-O12-N12-M12</f>
        <v>1526</v>
      </c>
      <c r="Q12" s="246">
        <v>1829</v>
      </c>
      <c r="R12" s="246">
        <v>2018</v>
      </c>
      <c r="S12" s="246">
        <v>354</v>
      </c>
      <c r="T12" s="246">
        <v>1046</v>
      </c>
      <c r="V12" s="582" t="s">
        <v>154</v>
      </c>
      <c r="W12" s="246">
        <v>0</v>
      </c>
      <c r="X12" s="246">
        <v>0</v>
      </c>
      <c r="Y12" s="246">
        <v>162.93</v>
      </c>
      <c r="Z12" s="246">
        <v>54.31</v>
      </c>
      <c r="AA12" s="246">
        <v>54.31</v>
      </c>
      <c r="AB12" s="246">
        <v>54.31</v>
      </c>
      <c r="AC12" s="246">
        <v>54.31</v>
      </c>
      <c r="AD12" s="246">
        <v>54.31</v>
      </c>
      <c r="AE12" s="246">
        <v>54.31</v>
      </c>
      <c r="AF12" s="246">
        <v>54.31</v>
      </c>
      <c r="AG12" s="246">
        <v>54.31</v>
      </c>
      <c r="AH12" s="246">
        <v>54.31</v>
      </c>
      <c r="AI12" s="246">
        <v>79.040000000000006</v>
      </c>
      <c r="AJ12" s="246">
        <v>75.08</v>
      </c>
      <c r="AK12" s="246">
        <v>8.81</v>
      </c>
      <c r="AL12" s="246">
        <v>54.31</v>
      </c>
      <c r="AM12" s="246">
        <v>54.31</v>
      </c>
      <c r="AN12" s="246">
        <v>54.31</v>
      </c>
    </row>
    <row r="13" spans="1:41" ht="15.6">
      <c r="B13" s="65" t="s">
        <v>154</v>
      </c>
      <c r="C13" s="66">
        <v>979</v>
      </c>
      <c r="D13" s="66">
        <v>3784</v>
      </c>
      <c r="E13" s="66">
        <v>197</v>
      </c>
      <c r="F13" s="66">
        <v>228</v>
      </c>
      <c r="G13" s="66">
        <v>202</v>
      </c>
      <c r="H13" s="66">
        <v>3836</v>
      </c>
      <c r="I13" s="66">
        <v>405</v>
      </c>
      <c r="J13" s="66">
        <v>405</v>
      </c>
      <c r="K13" s="66">
        <v>405</v>
      </c>
      <c r="L13" s="66">
        <v>405</v>
      </c>
      <c r="M13" s="246">
        <v>195</v>
      </c>
      <c r="N13" s="246">
        <v>80</v>
      </c>
      <c r="O13" s="246">
        <v>80</v>
      </c>
      <c r="P13" s="246">
        <f>418-O13-N13-M13</f>
        <v>63</v>
      </c>
      <c r="Q13" s="246">
        <v>46</v>
      </c>
      <c r="R13" s="246">
        <v>54</v>
      </c>
      <c r="S13" s="246">
        <v>54</v>
      </c>
      <c r="T13" s="246">
        <v>54</v>
      </c>
      <c r="V13" s="582" t="s">
        <v>76</v>
      </c>
      <c r="W13" s="246">
        <v>352803</v>
      </c>
      <c r="X13" s="246">
        <v>362909.74</v>
      </c>
      <c r="Y13" s="246">
        <v>395576.3</v>
      </c>
      <c r="Z13" s="246">
        <v>356333</v>
      </c>
      <c r="AA13" s="246">
        <v>390509.28</v>
      </c>
      <c r="AB13" s="246">
        <v>374948.64</v>
      </c>
      <c r="AC13" s="246">
        <v>368718.55</v>
      </c>
      <c r="AD13" s="246">
        <v>423078.95</v>
      </c>
      <c r="AE13" s="246">
        <v>437424.36</v>
      </c>
      <c r="AF13" s="246">
        <v>447206</v>
      </c>
      <c r="AG13" s="246">
        <v>397928.7</v>
      </c>
      <c r="AH13" s="246">
        <v>405574.33</v>
      </c>
      <c r="AI13" s="246">
        <v>402355.73</v>
      </c>
      <c r="AJ13" s="246">
        <v>380916.09</v>
      </c>
      <c r="AK13" s="246">
        <v>393983.16</v>
      </c>
      <c r="AL13" s="246">
        <v>377611.15</v>
      </c>
      <c r="AM13" s="246">
        <v>392463.25900000002</v>
      </c>
      <c r="AN13" s="246">
        <v>379087.48100000003</v>
      </c>
    </row>
    <row r="14" spans="1:41" ht="15.6">
      <c r="B14" s="65" t="s">
        <v>76</v>
      </c>
      <c r="C14" s="66">
        <v>8923</v>
      </c>
      <c r="D14" s="66">
        <v>6319</v>
      </c>
      <c r="E14" s="66">
        <v>63172</v>
      </c>
      <c r="F14" s="66">
        <v>2324</v>
      </c>
      <c r="G14" s="66">
        <v>3437</v>
      </c>
      <c r="H14" s="66">
        <v>-1634</v>
      </c>
      <c r="I14" s="66">
        <v>1275</v>
      </c>
      <c r="J14" s="66">
        <v>2305</v>
      </c>
      <c r="K14" s="66">
        <v>1938</v>
      </c>
      <c r="L14" s="66">
        <v>1964</v>
      </c>
      <c r="M14" s="246">
        <v>2013</v>
      </c>
      <c r="N14" s="246">
        <v>2182</v>
      </c>
      <c r="O14" s="246">
        <v>2150</v>
      </c>
      <c r="P14" s="246">
        <f>8438-O14-N14-M14</f>
        <v>2093</v>
      </c>
      <c r="Q14" s="246">
        <v>3135</v>
      </c>
      <c r="R14" s="246">
        <v>2112</v>
      </c>
      <c r="S14" s="246">
        <v>2338</v>
      </c>
      <c r="T14" s="246">
        <v>2401</v>
      </c>
      <c r="V14" s="582" t="s">
        <v>155</v>
      </c>
      <c r="W14" s="246">
        <v>-33828.199999999997</v>
      </c>
      <c r="X14" s="246">
        <v>-39439.83</v>
      </c>
      <c r="Y14" s="246">
        <v>-44140.11</v>
      </c>
      <c r="Z14" s="246">
        <v>-52230.53</v>
      </c>
      <c r="AA14" s="246">
        <v>-50575.17</v>
      </c>
      <c r="AB14" s="246">
        <v>-54721.95</v>
      </c>
      <c r="AC14" s="246">
        <v>-53216.28</v>
      </c>
      <c r="AD14" s="246">
        <v>-73684.97</v>
      </c>
      <c r="AE14" s="246">
        <v>-54966.559999999998</v>
      </c>
      <c r="AF14" s="246">
        <v>-62637.03</v>
      </c>
      <c r="AG14" s="246">
        <v>-61994.65</v>
      </c>
      <c r="AH14" s="246">
        <v>-84210.18</v>
      </c>
      <c r="AI14" s="246">
        <v>-55190.99</v>
      </c>
      <c r="AJ14" s="246">
        <v>-62331.76</v>
      </c>
      <c r="AK14" s="246">
        <v>-62093.38</v>
      </c>
      <c r="AL14" s="246">
        <v>-74058.490000000005</v>
      </c>
      <c r="AM14" s="246">
        <v>-59178.696000000004</v>
      </c>
      <c r="AN14" s="246">
        <v>-68406.385999999999</v>
      </c>
    </row>
    <row r="15" spans="1:41" ht="15.6">
      <c r="A15" s="392"/>
      <c r="B15" s="124" t="s">
        <v>156</v>
      </c>
      <c r="C15" s="393">
        <f>+SUM(C9:C14)</f>
        <v>881241</v>
      </c>
      <c r="D15" s="393">
        <f>+SUM(D9:D14)</f>
        <v>889239</v>
      </c>
      <c r="E15" s="393">
        <f t="shared" ref="E15:U15" si="0">+SUM(E9:E14)</f>
        <v>282609</v>
      </c>
      <c r="F15" s="393">
        <f t="shared" si="0"/>
        <v>220973</v>
      </c>
      <c r="G15" s="393">
        <f t="shared" si="0"/>
        <v>240547</v>
      </c>
      <c r="H15" s="393">
        <f t="shared" si="0"/>
        <v>281092</v>
      </c>
      <c r="I15" s="393">
        <f t="shared" si="0"/>
        <v>282206</v>
      </c>
      <c r="J15" s="393">
        <f t="shared" si="0"/>
        <v>283190</v>
      </c>
      <c r="K15" s="393">
        <f t="shared" si="0"/>
        <v>299599</v>
      </c>
      <c r="L15" s="393">
        <f t="shared" si="0"/>
        <v>294773</v>
      </c>
      <c r="M15" s="393">
        <f t="shared" si="0"/>
        <v>308744</v>
      </c>
      <c r="N15" s="393">
        <f t="shared" si="0"/>
        <v>315094</v>
      </c>
      <c r="O15" s="393">
        <f t="shared" si="0"/>
        <v>310915</v>
      </c>
      <c r="P15" s="393">
        <f t="shared" si="0"/>
        <v>304732</v>
      </c>
      <c r="Q15" s="393">
        <f t="shared" si="0"/>
        <v>333525</v>
      </c>
      <c r="R15" s="393">
        <f t="shared" si="0"/>
        <v>342792</v>
      </c>
      <c r="S15" s="393">
        <f t="shared" si="0"/>
        <v>351126</v>
      </c>
      <c r="T15" s="393">
        <f t="shared" si="0"/>
        <v>364456</v>
      </c>
      <c r="U15" s="393">
        <f t="shared" si="0"/>
        <v>0</v>
      </c>
      <c r="V15" s="582" t="s">
        <v>157</v>
      </c>
      <c r="W15" s="393">
        <v>-834.51</v>
      </c>
      <c r="X15" s="393">
        <v>-409.09</v>
      </c>
      <c r="Y15" s="393">
        <v>-564.67999999999995</v>
      </c>
      <c r="Z15" s="393">
        <v>1366.8</v>
      </c>
      <c r="AA15" s="393">
        <v>-2131.36</v>
      </c>
      <c r="AB15" s="393">
        <v>64.23</v>
      </c>
      <c r="AC15" s="393">
        <v>-732.61</v>
      </c>
      <c r="AD15" s="393">
        <v>221.34</v>
      </c>
      <c r="AE15" s="393">
        <v>-1707.92</v>
      </c>
      <c r="AF15" s="393">
        <v>-489.27</v>
      </c>
      <c r="AG15" s="393">
        <v>-5534.97</v>
      </c>
      <c r="AH15" s="393">
        <v>-4166.4399999999996</v>
      </c>
      <c r="AI15" s="393">
        <v>-6790.86</v>
      </c>
      <c r="AJ15" s="393">
        <v>-7027.34</v>
      </c>
      <c r="AK15" s="393">
        <v>-4389.7700000000004</v>
      </c>
      <c r="AL15" s="393">
        <v>-2234.09</v>
      </c>
      <c r="AM15" s="393">
        <v>-4954.2619999999997</v>
      </c>
      <c r="AN15" s="393">
        <v>-1765.4169999999999</v>
      </c>
    </row>
    <row r="16" spans="1:41" s="392" customFormat="1" ht="15.6">
      <c r="A16"/>
      <c r="B16" s="65" t="s">
        <v>77</v>
      </c>
      <c r="C16" s="66">
        <v>138135</v>
      </c>
      <c r="D16" s="66">
        <v>137075</v>
      </c>
      <c r="E16" s="66">
        <v>38850</v>
      </c>
      <c r="F16" s="66">
        <v>27810</v>
      </c>
      <c r="G16" s="66">
        <v>30029</v>
      </c>
      <c r="H16" s="66">
        <v>33058</v>
      </c>
      <c r="I16" s="66">
        <v>43956</v>
      </c>
      <c r="J16" s="66">
        <v>34908</v>
      </c>
      <c r="K16" s="66">
        <v>32330</v>
      </c>
      <c r="L16" s="66">
        <v>45151</v>
      </c>
      <c r="M16" s="246">
        <v>46417</v>
      </c>
      <c r="N16" s="246">
        <v>34301</v>
      </c>
      <c r="O16" s="246">
        <v>33304</v>
      </c>
      <c r="P16" s="246">
        <f>164657-O16-N16-M16</f>
        <v>50635</v>
      </c>
      <c r="Q16" s="246">
        <v>35957</v>
      </c>
      <c r="R16" s="246">
        <v>50598</v>
      </c>
      <c r="S16" s="246">
        <v>38459</v>
      </c>
      <c r="T16" s="246">
        <v>57181</v>
      </c>
      <c r="U16"/>
      <c r="V16" s="582" t="s">
        <v>158</v>
      </c>
      <c r="W16" s="246">
        <v>-53466.02</v>
      </c>
      <c r="X16" s="246">
        <v>-50267.91</v>
      </c>
      <c r="Y16" s="246">
        <v>-52276.17</v>
      </c>
      <c r="Z16" s="246">
        <v>-57181.53</v>
      </c>
      <c r="AA16" s="246">
        <v>-54723.26</v>
      </c>
      <c r="AB16" s="246">
        <v>-56320.6</v>
      </c>
      <c r="AC16" s="246">
        <v>-58192.01</v>
      </c>
      <c r="AD16" s="246">
        <v>-66120.66</v>
      </c>
      <c r="AE16" s="246">
        <v>-58796.06</v>
      </c>
      <c r="AF16" s="246">
        <v>-59204.87</v>
      </c>
      <c r="AG16" s="246">
        <v>-59536.9</v>
      </c>
      <c r="AH16" s="246">
        <v>-71557.899999999994</v>
      </c>
      <c r="AI16" s="246">
        <v>-63892.18</v>
      </c>
      <c r="AJ16" s="246">
        <v>-64528.69</v>
      </c>
      <c r="AK16" s="246">
        <v>-70689.36</v>
      </c>
      <c r="AL16" s="246">
        <v>-85617.71</v>
      </c>
      <c r="AM16" s="246">
        <v>-77732.240999999995</v>
      </c>
      <c r="AN16" s="246">
        <v>-78612.195999999996</v>
      </c>
    </row>
    <row r="17" spans="1:40" ht="15.6">
      <c r="B17" s="67" t="s">
        <v>159</v>
      </c>
      <c r="C17" s="68">
        <f>+C15-C16</f>
        <v>743106</v>
      </c>
      <c r="D17" s="68">
        <f t="shared" ref="D17:I17" si="1">+D15-D16</f>
        <v>752164</v>
      </c>
      <c r="E17" s="68">
        <f t="shared" si="1"/>
        <v>243759</v>
      </c>
      <c r="F17" s="68">
        <f t="shared" si="1"/>
        <v>193163</v>
      </c>
      <c r="G17" s="68">
        <f t="shared" si="1"/>
        <v>210518</v>
      </c>
      <c r="H17" s="68">
        <f t="shared" si="1"/>
        <v>248034</v>
      </c>
      <c r="I17" s="68">
        <f t="shared" si="1"/>
        <v>238250</v>
      </c>
      <c r="J17" s="68">
        <f t="shared" ref="J17:T17" si="2">+J15-J16</f>
        <v>248282</v>
      </c>
      <c r="K17" s="68">
        <f t="shared" si="2"/>
        <v>267269</v>
      </c>
      <c r="L17" s="68">
        <f t="shared" si="2"/>
        <v>249622</v>
      </c>
      <c r="M17" s="68">
        <f t="shared" si="2"/>
        <v>262327</v>
      </c>
      <c r="N17" s="68">
        <f t="shared" si="2"/>
        <v>280793</v>
      </c>
      <c r="O17" s="68">
        <f t="shared" si="2"/>
        <v>277611</v>
      </c>
      <c r="P17" s="68">
        <f t="shared" si="2"/>
        <v>254097</v>
      </c>
      <c r="Q17" s="68">
        <f t="shared" si="2"/>
        <v>297568</v>
      </c>
      <c r="R17" s="68">
        <f t="shared" si="2"/>
        <v>292194</v>
      </c>
      <c r="S17" s="68">
        <f t="shared" si="2"/>
        <v>312667</v>
      </c>
      <c r="T17" s="68">
        <f t="shared" si="2"/>
        <v>307275</v>
      </c>
      <c r="V17" s="583" t="s">
        <v>81</v>
      </c>
      <c r="W17" s="247">
        <v>302807.78999999998</v>
      </c>
      <c r="X17" s="247">
        <v>311600.05999999994</v>
      </c>
      <c r="Y17" s="247">
        <v>360873.30000000005</v>
      </c>
      <c r="Z17" s="247">
        <v>317181.01</v>
      </c>
      <c r="AA17" s="247">
        <v>332634.74000000005</v>
      </c>
      <c r="AB17" s="247">
        <v>301436.81</v>
      </c>
      <c r="AC17" s="247">
        <v>287517.96999999997</v>
      </c>
      <c r="AD17" s="247">
        <v>313577.25000000012</v>
      </c>
      <c r="AE17" s="247">
        <v>359214.09</v>
      </c>
      <c r="AF17" s="247">
        <v>362616.74</v>
      </c>
      <c r="AG17" s="247">
        <v>310316.73</v>
      </c>
      <c r="AH17" s="247">
        <v>286908.88</v>
      </c>
      <c r="AI17" s="247">
        <v>318408.29000000004</v>
      </c>
      <c r="AJ17" s="247">
        <v>289614.25</v>
      </c>
      <c r="AK17" s="247">
        <v>288790.62999999995</v>
      </c>
      <c r="AL17" s="247">
        <v>241795.70999999996</v>
      </c>
      <c r="AM17" s="247">
        <v>269579.989</v>
      </c>
      <c r="AN17" s="247">
        <v>247581.71299999999</v>
      </c>
    </row>
    <row r="18" spans="1:40" ht="15.6">
      <c r="B18" s="64"/>
      <c r="C18" s="8"/>
      <c r="D18" s="8"/>
      <c r="E18" s="8"/>
      <c r="F18" s="8"/>
      <c r="G18" s="8"/>
      <c r="H18" s="8"/>
      <c r="I18" s="8"/>
      <c r="J18" s="8"/>
      <c r="K18" s="8"/>
      <c r="L18" s="8"/>
      <c r="M18" s="38"/>
      <c r="N18" s="38"/>
      <c r="O18" s="38"/>
      <c r="P18" s="38"/>
      <c r="Q18" s="38"/>
      <c r="R18" s="38"/>
      <c r="S18" s="38"/>
      <c r="T18" s="38"/>
      <c r="V18" s="585"/>
      <c r="W18" s="588"/>
      <c r="X18" s="588"/>
      <c r="Y18" s="588"/>
      <c r="Z18" s="588"/>
      <c r="AA18" s="588"/>
      <c r="AB18" s="588"/>
      <c r="AC18" s="588"/>
      <c r="AD18" s="588"/>
      <c r="AE18" s="588"/>
      <c r="AF18" s="588"/>
      <c r="AG18" s="588"/>
      <c r="AH18" s="588"/>
      <c r="AI18" s="588"/>
      <c r="AJ18" s="588"/>
      <c r="AK18" s="588"/>
      <c r="AL18" s="588"/>
      <c r="AM18" s="588">
        <v>0</v>
      </c>
      <c r="AN18" s="588">
        <v>0</v>
      </c>
    </row>
    <row r="19" spans="1:40" ht="15.6">
      <c r="B19" s="65" t="s">
        <v>79</v>
      </c>
      <c r="C19" s="66">
        <v>189361</v>
      </c>
      <c r="D19" s="66">
        <v>166345</v>
      </c>
      <c r="E19" s="66">
        <v>44671</v>
      </c>
      <c r="F19" s="66">
        <v>43742</v>
      </c>
      <c r="G19" s="66">
        <v>43552</v>
      </c>
      <c r="H19" s="66">
        <v>34912</v>
      </c>
      <c r="I19" s="66">
        <v>44008</v>
      </c>
      <c r="J19" s="66">
        <v>42137</v>
      </c>
      <c r="K19" s="66">
        <v>48383</v>
      </c>
      <c r="L19" s="66">
        <v>37586</v>
      </c>
      <c r="M19" s="246">
        <v>43933</v>
      </c>
      <c r="N19" s="246">
        <v>44289</v>
      </c>
      <c r="O19" s="246">
        <v>44095</v>
      </c>
      <c r="P19" s="246">
        <f>176786-O19-N19-M19</f>
        <v>44469</v>
      </c>
      <c r="Q19" s="246">
        <v>50132</v>
      </c>
      <c r="R19" s="246">
        <v>50598</v>
      </c>
      <c r="S19" s="246">
        <v>50158</v>
      </c>
      <c r="T19" s="246">
        <v>60290</v>
      </c>
      <c r="V19" s="582" t="s">
        <v>160</v>
      </c>
      <c r="W19" s="246">
        <v>300231.08</v>
      </c>
      <c r="X19" s="246">
        <v>509143.39</v>
      </c>
      <c r="Y19" s="246">
        <v>479071.91</v>
      </c>
      <c r="Z19" s="246">
        <v>352945.08</v>
      </c>
      <c r="AA19" s="246">
        <v>690319.73</v>
      </c>
      <c r="AB19" s="246">
        <v>592650.25</v>
      </c>
      <c r="AC19" s="246">
        <v>390544.03</v>
      </c>
      <c r="AD19" s="246">
        <v>364572.58</v>
      </c>
      <c r="AE19" s="246">
        <v>516781.81</v>
      </c>
      <c r="AF19" s="246">
        <v>554001.38</v>
      </c>
      <c r="AG19" s="246">
        <v>776874.62</v>
      </c>
      <c r="AH19" s="246">
        <v>435419.65</v>
      </c>
      <c r="AI19" s="246">
        <v>597459.68000000005</v>
      </c>
      <c r="AJ19" s="246">
        <v>337271.68</v>
      </c>
      <c r="AK19" s="246">
        <v>609096.61</v>
      </c>
      <c r="AL19" s="246">
        <v>466022.16</v>
      </c>
      <c r="AM19" s="246">
        <v>517520.45899999997</v>
      </c>
      <c r="AN19" s="246">
        <v>655000.60900000005</v>
      </c>
    </row>
    <row r="20" spans="1:40" ht="15.6">
      <c r="A20" s="35"/>
      <c r="B20" s="351" t="s">
        <v>82</v>
      </c>
      <c r="C20" s="352">
        <v>1906783</v>
      </c>
      <c r="D20" s="352">
        <v>1128274</v>
      </c>
      <c r="E20" s="352">
        <v>203004</v>
      </c>
      <c r="F20" s="352">
        <v>175187</v>
      </c>
      <c r="G20" s="352">
        <v>344397</v>
      </c>
      <c r="H20" s="352">
        <v>350199</v>
      </c>
      <c r="I20" s="352">
        <v>277267</v>
      </c>
      <c r="J20" s="352">
        <v>359351</v>
      </c>
      <c r="K20" s="352">
        <v>332630</v>
      </c>
      <c r="L20" s="352">
        <v>318187</v>
      </c>
      <c r="M20" s="353">
        <f>272185+35517</f>
        <v>307702</v>
      </c>
      <c r="N20" s="353">
        <f>428492+28869</f>
        <v>457361</v>
      </c>
      <c r="O20" s="353">
        <f>361720+82358</f>
        <v>444078</v>
      </c>
      <c r="P20" s="353">
        <f>1621538-O20-N20-M20</f>
        <v>412397</v>
      </c>
      <c r="Q20" s="353">
        <v>384338</v>
      </c>
      <c r="R20" s="353">
        <v>442842</v>
      </c>
      <c r="S20" s="353">
        <v>158921</v>
      </c>
      <c r="T20" s="246">
        <v>362471</v>
      </c>
      <c r="V20" s="582" t="s">
        <v>161</v>
      </c>
      <c r="W20" s="246">
        <v>1853.47</v>
      </c>
      <c r="X20" s="246">
        <v>2032.31</v>
      </c>
      <c r="Y20" s="246">
        <v>-141.6</v>
      </c>
      <c r="Z20" s="246">
        <v>327.06</v>
      </c>
      <c r="AA20" s="246">
        <v>2464.2199999999998</v>
      </c>
      <c r="AB20" s="246">
        <v>70.56</v>
      </c>
      <c r="AC20" s="246">
        <v>472.88</v>
      </c>
      <c r="AD20" s="246">
        <v>98.98</v>
      </c>
      <c r="AE20" s="246">
        <v>827.88</v>
      </c>
      <c r="AF20" s="246">
        <v>8629.9</v>
      </c>
      <c r="AG20" s="246">
        <v>235.33</v>
      </c>
      <c r="AH20" s="246">
        <v>5649</v>
      </c>
      <c r="AI20" s="246">
        <v>-1522.58</v>
      </c>
      <c r="AJ20" s="246">
        <v>659.49</v>
      </c>
      <c r="AK20" s="246">
        <v>3518.17</v>
      </c>
      <c r="AL20" s="246">
        <v>875.39</v>
      </c>
      <c r="AM20" s="246">
        <v>1212.5419999999999</v>
      </c>
      <c r="AN20" s="246">
        <v>49.899000000000001</v>
      </c>
    </row>
    <row r="21" spans="1:40" s="35" customFormat="1" ht="15.6">
      <c r="A21"/>
      <c r="B21" s="65" t="s">
        <v>83</v>
      </c>
      <c r="C21" s="66">
        <v>3226</v>
      </c>
      <c r="D21" s="66">
        <v>3930</v>
      </c>
      <c r="E21" s="66">
        <v>155</v>
      </c>
      <c r="F21" s="66">
        <v>-66</v>
      </c>
      <c r="G21" s="66">
        <v>1641</v>
      </c>
      <c r="H21" s="66">
        <v>-2449</v>
      </c>
      <c r="I21" s="66">
        <v>-902</v>
      </c>
      <c r="J21" s="66">
        <v>128</v>
      </c>
      <c r="K21" s="66">
        <v>-182</v>
      </c>
      <c r="L21" s="66">
        <v>17123</v>
      </c>
      <c r="M21" s="246">
        <v>2652</v>
      </c>
      <c r="N21" s="246">
        <v>-3454</v>
      </c>
      <c r="O21" s="246">
        <v>-3694</v>
      </c>
      <c r="P21" s="246">
        <f>-5866-O21-N21-M21</f>
        <v>-1370</v>
      </c>
      <c r="Q21" s="246">
        <v>1649</v>
      </c>
      <c r="R21" s="246">
        <v>13</v>
      </c>
      <c r="S21" s="246">
        <v>-34</v>
      </c>
      <c r="T21" s="246">
        <v>1888</v>
      </c>
      <c r="U21"/>
      <c r="V21" s="582" t="s">
        <v>162</v>
      </c>
      <c r="W21" s="246">
        <v>-16772.16</v>
      </c>
      <c r="X21" s="246">
        <v>-930.04</v>
      </c>
      <c r="Y21" s="246">
        <v>-4385.24</v>
      </c>
      <c r="Z21" s="246">
        <v>-7558.88</v>
      </c>
      <c r="AA21" s="246">
        <v>-20379.53</v>
      </c>
      <c r="AB21" s="246">
        <v>-5845.6</v>
      </c>
      <c r="AC21" s="246">
        <v>-2636.94</v>
      </c>
      <c r="AD21" s="246">
        <v>-10760.11</v>
      </c>
      <c r="AE21" s="246">
        <v>-24253.26</v>
      </c>
      <c r="AF21" s="246">
        <v>-3457.47</v>
      </c>
      <c r="AG21" s="246">
        <v>-4901.46</v>
      </c>
      <c r="AH21" s="246">
        <v>-6470.48</v>
      </c>
      <c r="AI21" s="246">
        <v>-20635.259999999998</v>
      </c>
      <c r="AJ21" s="246">
        <v>-7018.76</v>
      </c>
      <c r="AK21" s="246">
        <v>-2981.74</v>
      </c>
      <c r="AL21" s="246">
        <v>-10668</v>
      </c>
      <c r="AM21" s="246">
        <v>-37155.553999999996</v>
      </c>
      <c r="AN21" s="246">
        <v>-19157.345000000001</v>
      </c>
    </row>
    <row r="22" spans="1:40" ht="15.6">
      <c r="B22" s="67" t="s">
        <v>84</v>
      </c>
      <c r="C22" s="69">
        <v>2463754</v>
      </c>
      <c r="D22" s="69">
        <v>1718023</v>
      </c>
      <c r="E22" s="69">
        <v>402247</v>
      </c>
      <c r="F22" s="69">
        <v>324542</v>
      </c>
      <c r="G22" s="69">
        <v>513004</v>
      </c>
      <c r="H22" s="69">
        <v>560872</v>
      </c>
      <c r="I22" s="69">
        <v>470607</v>
      </c>
      <c r="J22" s="69">
        <v>565624</v>
      </c>
      <c r="K22" s="69">
        <v>551334</v>
      </c>
      <c r="L22" s="69">
        <v>547346</v>
      </c>
      <c r="M22" s="247">
        <f>+M17-M19+M20+M21</f>
        <v>528748</v>
      </c>
      <c r="N22" s="247">
        <f>+N17-N19+N20+N21</f>
        <v>690411</v>
      </c>
      <c r="O22" s="247">
        <f>+O17-O19+O20+O21</f>
        <v>673900</v>
      </c>
      <c r="P22" s="247">
        <f>+P17-P19+P20+P21</f>
        <v>620655</v>
      </c>
      <c r="Q22" s="247">
        <f>+Q17-Q19+Q20+Q21</f>
        <v>633423</v>
      </c>
      <c r="R22" s="247">
        <v>684451</v>
      </c>
      <c r="S22" s="247">
        <f>+S17-S19+S20+S21</f>
        <v>421396</v>
      </c>
      <c r="T22" s="247">
        <f>+T17-T19+T20+T21</f>
        <v>611344</v>
      </c>
      <c r="V22" s="583" t="s">
        <v>84</v>
      </c>
      <c r="W22" s="247">
        <v>588120.17999999993</v>
      </c>
      <c r="X22" s="247">
        <v>821845.72</v>
      </c>
      <c r="Y22" s="247">
        <v>835418.37000000011</v>
      </c>
      <c r="Z22" s="247">
        <v>662894.27</v>
      </c>
      <c r="AA22" s="247">
        <v>1005039.1599999999</v>
      </c>
      <c r="AB22" s="247">
        <v>888312.02</v>
      </c>
      <c r="AC22" s="247">
        <v>675897.94</v>
      </c>
      <c r="AD22" s="247">
        <v>667488.70000000019</v>
      </c>
      <c r="AE22" s="247">
        <v>852570.52</v>
      </c>
      <c r="AF22" s="247">
        <v>921790.55</v>
      </c>
      <c r="AG22" s="247">
        <v>1082525.22</v>
      </c>
      <c r="AH22" s="247">
        <v>721507.05</v>
      </c>
      <c r="AI22" s="247">
        <v>893710.13000000012</v>
      </c>
      <c r="AJ22" s="247">
        <v>620526.65999999992</v>
      </c>
      <c r="AK22" s="247">
        <v>898423.66999999993</v>
      </c>
      <c r="AL22" s="247">
        <f>AL17+SUM(AL19:AL21)</f>
        <v>698025.26</v>
      </c>
      <c r="AM22" s="247">
        <v>751157.43599999999</v>
      </c>
      <c r="AN22" s="247">
        <v>883474.87699999998</v>
      </c>
    </row>
    <row r="23" spans="1:40" ht="15.6">
      <c r="B23" s="65"/>
      <c r="C23" s="66"/>
      <c r="D23" s="66"/>
      <c r="E23" s="66"/>
      <c r="F23" s="66"/>
      <c r="G23" s="66"/>
      <c r="H23" s="66"/>
      <c r="I23" s="66"/>
      <c r="J23" s="66"/>
      <c r="K23" s="66"/>
      <c r="L23" s="66"/>
      <c r="M23" s="246"/>
      <c r="N23" s="246"/>
      <c r="O23" s="246"/>
      <c r="P23" s="246"/>
      <c r="Q23" s="246"/>
      <c r="R23" s="246">
        <v>0</v>
      </c>
      <c r="S23" s="246"/>
      <c r="T23" s="246"/>
      <c r="V23" s="585"/>
    </row>
    <row r="24" spans="1:40" ht="15.6">
      <c r="B24" s="65" t="s">
        <v>85</v>
      </c>
      <c r="C24" s="66">
        <v>-229899</v>
      </c>
      <c r="D24" s="66">
        <v>-201518</v>
      </c>
      <c r="E24" s="66">
        <v>-74633</v>
      </c>
      <c r="F24" s="66">
        <v>-47454</v>
      </c>
      <c r="G24" s="66">
        <v>-70599</v>
      </c>
      <c r="H24" s="66">
        <v>-62062</v>
      </c>
      <c r="I24" s="66">
        <v>-75783</v>
      </c>
      <c r="J24" s="66">
        <v>-84448</v>
      </c>
      <c r="K24" s="66">
        <v>-91659</v>
      </c>
      <c r="L24" s="66">
        <v>-74286</v>
      </c>
      <c r="M24" s="246">
        <v>-95269</v>
      </c>
      <c r="N24" s="246">
        <f>-70381-2</f>
        <v>-70383</v>
      </c>
      <c r="O24" s="246">
        <f>-66586+2</f>
        <v>-66584</v>
      </c>
      <c r="P24" s="246">
        <f>-296835-O24-N24-M24</f>
        <v>-64599</v>
      </c>
      <c r="Q24" s="246">
        <v>-56641</v>
      </c>
      <c r="R24" s="246">
        <v>-65074</v>
      </c>
      <c r="S24" s="246">
        <v>-90635</v>
      </c>
      <c r="T24" s="246">
        <v>-118177</v>
      </c>
      <c r="V24" s="582" t="s">
        <v>163</v>
      </c>
      <c r="W24" s="246">
        <v>-97526.26</v>
      </c>
      <c r="X24" s="246">
        <v>-89458.69</v>
      </c>
      <c r="Y24" s="246">
        <v>-99502.61</v>
      </c>
      <c r="Z24" s="246">
        <v>-120273.47</v>
      </c>
      <c r="AA24" s="246">
        <v>-122914.34</v>
      </c>
      <c r="AB24" s="246">
        <v>-127183.37</v>
      </c>
      <c r="AC24" s="246">
        <v>-111663.77</v>
      </c>
      <c r="AD24" s="246">
        <v>-122763.16</v>
      </c>
      <c r="AE24" s="246">
        <v>-133239.73000000001</v>
      </c>
      <c r="AF24" s="246">
        <v>-99945.25</v>
      </c>
      <c r="AG24" s="246">
        <v>-93017.44</v>
      </c>
      <c r="AH24" s="246">
        <v>-87348.51</v>
      </c>
      <c r="AI24" s="246">
        <v>-86105.81</v>
      </c>
      <c r="AJ24" s="246">
        <v>-95369.08</v>
      </c>
      <c r="AK24" s="246">
        <v>-118304.81</v>
      </c>
      <c r="AL24" s="246">
        <v>-126931.67</v>
      </c>
      <c r="AM24" s="246">
        <v>-134859.348</v>
      </c>
      <c r="AN24" s="246">
        <v>-138711.758</v>
      </c>
    </row>
    <row r="25" spans="1:40" ht="15.6">
      <c r="B25" s="67" t="s">
        <v>86</v>
      </c>
      <c r="C25" s="69">
        <v>2233855</v>
      </c>
      <c r="D25" s="69">
        <v>1516505</v>
      </c>
      <c r="E25" s="69">
        <v>327614</v>
      </c>
      <c r="F25" s="69">
        <v>277088</v>
      </c>
      <c r="G25" s="69">
        <v>442405</v>
      </c>
      <c r="H25" s="69">
        <v>498810</v>
      </c>
      <c r="I25" s="69">
        <v>394824</v>
      </c>
      <c r="J25" s="69">
        <v>481176</v>
      </c>
      <c r="K25" s="69">
        <v>459675</v>
      </c>
      <c r="L25" s="69">
        <v>473060</v>
      </c>
      <c r="M25" s="247">
        <f>+M22+M24</f>
        <v>433479</v>
      </c>
      <c r="N25" s="247">
        <f>+N22+N24</f>
        <v>620028</v>
      </c>
      <c r="O25" s="247">
        <f>+O22+O24</f>
        <v>607316</v>
      </c>
      <c r="P25" s="247">
        <f>+P22+P24</f>
        <v>556056</v>
      </c>
      <c r="Q25" s="247">
        <f>+Q22+Q24</f>
        <v>576782</v>
      </c>
      <c r="R25" s="247">
        <v>619377</v>
      </c>
      <c r="S25" s="247">
        <f>+S22+S24</f>
        <v>330761</v>
      </c>
      <c r="T25" s="247">
        <f>+T22+T24</f>
        <v>493167</v>
      </c>
      <c r="V25" s="583" t="s">
        <v>86</v>
      </c>
      <c r="W25" s="247">
        <v>490593.91999999993</v>
      </c>
      <c r="X25" s="247">
        <v>732387.03</v>
      </c>
      <c r="Y25" s="247">
        <v>735915.76000000013</v>
      </c>
      <c r="Z25" s="247">
        <v>542620.80000000005</v>
      </c>
      <c r="AA25" s="247">
        <v>882124.82</v>
      </c>
      <c r="AB25" s="247">
        <v>761128.65</v>
      </c>
      <c r="AC25" s="247">
        <v>564234.16999999993</v>
      </c>
      <c r="AD25" s="247">
        <v>544725.54000000015</v>
      </c>
      <c r="AE25" s="247">
        <v>719330.79</v>
      </c>
      <c r="AF25" s="247">
        <v>821845.3</v>
      </c>
      <c r="AG25" s="247">
        <v>989507.78</v>
      </c>
      <c r="AH25" s="247">
        <v>634158.54</v>
      </c>
      <c r="AI25" s="247">
        <v>807604.32000000007</v>
      </c>
      <c r="AJ25" s="247">
        <v>525157.57999999996</v>
      </c>
      <c r="AK25" s="247">
        <v>780118.85999999987</v>
      </c>
      <c r="AL25" s="247">
        <f>AL22+AL24</f>
        <v>571093.59</v>
      </c>
      <c r="AM25" s="247">
        <v>616298.08700000006</v>
      </c>
      <c r="AN25" s="247">
        <v>744763.11899999995</v>
      </c>
    </row>
    <row r="26" spans="1:40" ht="15.6">
      <c r="B26" s="64"/>
      <c r="C26" s="8"/>
      <c r="D26" s="8"/>
      <c r="E26" s="8"/>
      <c r="F26" s="8"/>
      <c r="G26" s="8"/>
      <c r="H26" s="8"/>
      <c r="I26" s="8"/>
      <c r="J26" s="8"/>
      <c r="K26" s="8"/>
      <c r="L26" s="8"/>
      <c r="M26" s="38"/>
      <c r="N26" s="38"/>
      <c r="O26" s="38"/>
      <c r="P26" s="38"/>
      <c r="Q26" s="38"/>
      <c r="R26" s="38"/>
      <c r="S26" s="38"/>
      <c r="T26" s="38"/>
      <c r="V26" s="585"/>
    </row>
    <row r="27" spans="1:40" ht="15.6">
      <c r="B27" s="65" t="s">
        <v>87</v>
      </c>
      <c r="C27" s="66">
        <v>92395</v>
      </c>
      <c r="D27" s="66">
        <v>73797</v>
      </c>
      <c r="E27" s="66">
        <v>28846</v>
      </c>
      <c r="F27" s="66">
        <v>43637</v>
      </c>
      <c r="G27" s="66">
        <v>28184</v>
      </c>
      <c r="H27" s="66">
        <v>-83905</v>
      </c>
      <c r="I27" s="66">
        <v>40505</v>
      </c>
      <c r="J27" s="66">
        <v>40894</v>
      </c>
      <c r="K27" s="66">
        <v>52631</v>
      </c>
      <c r="L27" s="66">
        <v>31200</v>
      </c>
      <c r="M27" s="246">
        <v>18262</v>
      </c>
      <c r="N27" s="246">
        <v>39554</v>
      </c>
      <c r="O27" s="246">
        <v>39993</v>
      </c>
      <c r="P27" s="246">
        <f>153929-O27-N27-M27</f>
        <v>56120</v>
      </c>
      <c r="Q27" s="246">
        <v>55178</v>
      </c>
      <c r="R27" s="246">
        <v>47961</v>
      </c>
      <c r="S27" s="246">
        <v>209811</v>
      </c>
      <c r="T27" s="246">
        <v>48182</v>
      </c>
      <c r="V27" s="589" t="s">
        <v>87</v>
      </c>
      <c r="W27" s="246">
        <v>-61449.09</v>
      </c>
      <c r="X27" s="246">
        <v>-64257.04</v>
      </c>
      <c r="Y27" s="246">
        <v>-71615.58</v>
      </c>
      <c r="Z27" s="246">
        <v>-112603.95</v>
      </c>
      <c r="AA27" s="246">
        <v>-56405.55</v>
      </c>
      <c r="AB27" s="246">
        <v>-69333.39</v>
      </c>
      <c r="AC27" s="246">
        <v>-53836.39</v>
      </c>
      <c r="AD27" s="246">
        <v>-114870.46</v>
      </c>
      <c r="AE27" s="246">
        <v>-86628.69</v>
      </c>
      <c r="AF27" s="246">
        <v>-116078.03</v>
      </c>
      <c r="AG27" s="246">
        <v>-99911.44</v>
      </c>
      <c r="AH27" s="246">
        <v>-60931.59</v>
      </c>
      <c r="AI27" s="246">
        <v>-114373.09</v>
      </c>
      <c r="AJ27" s="246">
        <v>-71734.45</v>
      </c>
      <c r="AK27" s="246">
        <v>-81503.77</v>
      </c>
      <c r="AL27" s="246">
        <v>-2115.42</v>
      </c>
      <c r="AM27" s="246">
        <v>-59264.936999999998</v>
      </c>
      <c r="AN27" s="246">
        <v>-51438.731</v>
      </c>
    </row>
    <row r="28" spans="1:40" ht="15.6">
      <c r="B28" s="67" t="s">
        <v>90</v>
      </c>
      <c r="C28" s="69">
        <v>2141460</v>
      </c>
      <c r="D28" s="69">
        <v>1442708</v>
      </c>
      <c r="E28" s="69">
        <v>298768</v>
      </c>
      <c r="F28" s="69">
        <v>233451</v>
      </c>
      <c r="G28" s="69">
        <v>414221</v>
      </c>
      <c r="H28" s="69">
        <v>582715</v>
      </c>
      <c r="I28" s="69">
        <v>354319</v>
      </c>
      <c r="J28" s="69">
        <v>440282</v>
      </c>
      <c r="K28" s="69">
        <v>407044</v>
      </c>
      <c r="L28" s="69">
        <v>441860</v>
      </c>
      <c r="M28" s="247">
        <f>+M25-M27</f>
        <v>415217</v>
      </c>
      <c r="N28" s="247">
        <f>+N25-N27</f>
        <v>580474</v>
      </c>
      <c r="O28" s="247">
        <f>+O25-O27</f>
        <v>567323</v>
      </c>
      <c r="P28" s="247">
        <f>+P25-P27</f>
        <v>499936</v>
      </c>
      <c r="Q28" s="247">
        <f>+Q25-Q27</f>
        <v>521604</v>
      </c>
      <c r="R28" s="247">
        <v>571416</v>
      </c>
      <c r="S28" s="247">
        <f>+S25-S27</f>
        <v>120950</v>
      </c>
      <c r="T28" s="247">
        <f>+T25-T27</f>
        <v>444985</v>
      </c>
      <c r="V28" s="585"/>
      <c r="W28" s="247"/>
      <c r="X28" s="247"/>
      <c r="Y28" s="247"/>
      <c r="Z28" s="247"/>
      <c r="AA28" s="247"/>
      <c r="AB28" s="247"/>
      <c r="AC28" s="247"/>
      <c r="AD28" s="247"/>
      <c r="AE28" s="247"/>
      <c r="AF28" s="247"/>
      <c r="AG28" s="247"/>
      <c r="AH28" s="247"/>
      <c r="AI28" s="247"/>
      <c r="AJ28" s="247"/>
      <c r="AK28" s="247"/>
      <c r="AL28" s="247"/>
      <c r="AM28" s="247">
        <v>0</v>
      </c>
      <c r="AN28" s="247">
        <v>0</v>
      </c>
    </row>
    <row r="29" spans="1:40" ht="15.6">
      <c r="B29" s="60"/>
      <c r="C29" s="60"/>
      <c r="D29" s="60"/>
      <c r="E29" s="60"/>
      <c r="F29" s="60"/>
      <c r="G29" s="60"/>
      <c r="H29" s="60"/>
      <c r="I29" s="60"/>
      <c r="J29" s="60"/>
      <c r="K29" s="60"/>
      <c r="L29" s="60"/>
      <c r="M29" s="60"/>
      <c r="N29" s="60"/>
      <c r="O29" s="60"/>
      <c r="V29" s="583" t="s">
        <v>164</v>
      </c>
      <c r="W29" s="247">
        <v>429144.82999999996</v>
      </c>
      <c r="X29" s="247">
        <v>668129.99</v>
      </c>
      <c r="Y29" s="247">
        <v>664300.18000000017</v>
      </c>
      <c r="Z29" s="247">
        <v>430016.85000000003</v>
      </c>
      <c r="AA29" s="247">
        <v>825719.2699999999</v>
      </c>
      <c r="AB29" s="247">
        <v>691795.26</v>
      </c>
      <c r="AC29" s="247">
        <v>510397.77999999991</v>
      </c>
      <c r="AD29" s="247">
        <v>429855.08000000013</v>
      </c>
      <c r="AE29" s="247">
        <v>632702.10000000009</v>
      </c>
      <c r="AF29" s="247">
        <v>705767.27</v>
      </c>
      <c r="AG29" s="247">
        <v>889596.34000000008</v>
      </c>
      <c r="AH29" s="247">
        <v>573226.95000000007</v>
      </c>
      <c r="AI29" s="247">
        <v>693231.2300000001</v>
      </c>
      <c r="AJ29" s="247">
        <v>453423.12999999995</v>
      </c>
      <c r="AK29" s="247">
        <v>698615.08999999985</v>
      </c>
      <c r="AL29" s="247">
        <f>AL25+AL27</f>
        <v>568978.16999999993</v>
      </c>
      <c r="AM29" s="247">
        <v>557033.15</v>
      </c>
      <c r="AN29" s="247">
        <v>693324.38899999997</v>
      </c>
    </row>
    <row r="30" spans="1:40" ht="15.6">
      <c r="B30" s="125"/>
      <c r="C30" s="60"/>
      <c r="D30" s="60"/>
      <c r="E30" s="60"/>
      <c r="F30" s="60"/>
      <c r="G30" s="60"/>
      <c r="H30" s="60"/>
      <c r="I30" s="60"/>
      <c r="J30" s="60"/>
      <c r="K30" s="60"/>
      <c r="L30" s="60"/>
      <c r="M30" s="60"/>
      <c r="N30" s="60"/>
      <c r="O30" s="60"/>
      <c r="V30" s="585"/>
      <c r="W30" s="247"/>
      <c r="X30" s="247"/>
      <c r="Y30" s="247"/>
      <c r="Z30" s="247"/>
      <c r="AA30" s="247"/>
      <c r="AB30" s="247"/>
      <c r="AC30" s="247"/>
      <c r="AD30" s="247"/>
      <c r="AE30" s="247"/>
      <c r="AF30" s="247"/>
      <c r="AG30" s="247"/>
      <c r="AH30" s="247"/>
      <c r="AI30" s="247"/>
      <c r="AJ30" s="247"/>
      <c r="AK30" s="247"/>
      <c r="AL30" s="247"/>
      <c r="AM30" s="247">
        <v>0</v>
      </c>
      <c r="AN30" s="247">
        <v>0</v>
      </c>
    </row>
    <row r="31" spans="1:40" ht="15.6">
      <c r="B31" s="60"/>
      <c r="C31" s="60"/>
      <c r="D31" s="60"/>
      <c r="E31" s="60"/>
      <c r="F31" s="60"/>
      <c r="G31" s="60"/>
      <c r="H31" s="60"/>
      <c r="I31" s="60"/>
      <c r="J31" s="60"/>
      <c r="K31" s="60"/>
      <c r="L31" s="60"/>
      <c r="M31" s="60"/>
      <c r="N31" s="60"/>
      <c r="O31" s="60"/>
      <c r="V31" s="583" t="s">
        <v>92</v>
      </c>
      <c r="W31" s="247">
        <v>658358.36</v>
      </c>
      <c r="X31" s="247">
        <v>873043.66999999993</v>
      </c>
      <c r="Y31" s="247">
        <v>892079.78</v>
      </c>
      <c r="Z31" s="247">
        <v>727634.67999999993</v>
      </c>
      <c r="AA31" s="247">
        <v>1080141.95</v>
      </c>
      <c r="AB31" s="247">
        <v>950478.22</v>
      </c>
      <c r="AC31" s="247">
        <v>736726.89</v>
      </c>
      <c r="AD31" s="247">
        <v>744369.47000000009</v>
      </c>
      <c r="AE31" s="247">
        <v>935619.84000000008</v>
      </c>
      <c r="AF31" s="247">
        <v>984452.89</v>
      </c>
      <c r="AG31" s="247">
        <v>1146963.58</v>
      </c>
      <c r="AH31" s="247">
        <v>799535.43</v>
      </c>
      <c r="AI31" s="247">
        <v>978237.57000000007</v>
      </c>
      <c r="AJ31" s="247">
        <v>692074.11</v>
      </c>
      <c r="AK31" s="247">
        <v>972094.7699999999</v>
      </c>
      <c r="AL31" s="247">
        <f>SUM(AL7,AL9:AL15,AL20,AL19)</f>
        <v>794310.97</v>
      </c>
      <c r="AM31" s="247">
        <v>866045.23100000003</v>
      </c>
      <c r="AN31" s="247">
        <v>981244.41799999995</v>
      </c>
    </row>
    <row r="32" spans="1:40" ht="15.6">
      <c r="A32" s="47" t="s">
        <v>146</v>
      </c>
      <c r="B32" s="11" t="s">
        <v>165</v>
      </c>
      <c r="C32" s="61"/>
      <c r="D32" s="61"/>
      <c r="E32" s="61"/>
      <c r="F32" s="61"/>
      <c r="G32" s="61"/>
      <c r="H32" s="70"/>
      <c r="I32" s="70"/>
      <c r="J32" s="70"/>
      <c r="K32" s="70"/>
      <c r="L32" s="70"/>
      <c r="M32" s="70"/>
      <c r="N32" s="70"/>
      <c r="O32" s="70"/>
      <c r="V32" s="585"/>
    </row>
    <row r="33" spans="2:41" ht="15.6">
      <c r="B33" s="13" t="s">
        <v>94</v>
      </c>
      <c r="C33" s="61"/>
      <c r="D33" s="61"/>
      <c r="E33" s="61"/>
      <c r="F33" s="61"/>
      <c r="G33" s="61"/>
      <c r="H33" s="71"/>
      <c r="I33" s="71"/>
      <c r="J33" s="71"/>
      <c r="K33" s="71"/>
      <c r="L33" s="71"/>
      <c r="M33" s="71"/>
      <c r="N33" s="71"/>
      <c r="O33" s="71"/>
      <c r="U33" s="47" t="s">
        <v>146</v>
      </c>
      <c r="V33" s="11" t="s">
        <v>165</v>
      </c>
    </row>
    <row r="34" spans="2:41" ht="15.6">
      <c r="B34" s="72"/>
      <c r="C34" s="61"/>
      <c r="D34" s="61"/>
      <c r="E34" s="61"/>
      <c r="F34" s="61"/>
      <c r="G34" s="61"/>
      <c r="H34" s="72"/>
      <c r="I34" s="72"/>
      <c r="J34" s="72"/>
      <c r="K34" s="72"/>
      <c r="L34" s="72"/>
      <c r="M34" s="72"/>
      <c r="N34" s="72"/>
      <c r="O34" s="72"/>
      <c r="V34" s="13" t="s">
        <v>94</v>
      </c>
    </row>
    <row r="35" spans="2:41" ht="16.2" thickBot="1">
      <c r="B35" s="73"/>
      <c r="C35" s="74"/>
      <c r="D35" s="74"/>
      <c r="E35" s="74"/>
      <c r="F35" s="74"/>
      <c r="G35" s="74"/>
      <c r="H35" s="74"/>
      <c r="I35" s="74"/>
      <c r="J35" s="74"/>
      <c r="K35" s="74"/>
      <c r="L35" s="74"/>
      <c r="M35" s="74"/>
      <c r="N35" s="74"/>
      <c r="O35" s="74"/>
      <c r="P35" s="74"/>
      <c r="Q35" s="74"/>
      <c r="R35" s="74"/>
      <c r="S35" s="74"/>
      <c r="T35" s="74"/>
      <c r="V35" s="63"/>
      <c r="W35" s="63"/>
      <c r="X35" s="63"/>
      <c r="Y35" s="63"/>
      <c r="Z35" s="63"/>
      <c r="AA35" s="63"/>
      <c r="AB35" s="63"/>
      <c r="AC35" s="63"/>
      <c r="AD35" s="63"/>
      <c r="AE35" s="63"/>
      <c r="AF35" s="63"/>
      <c r="AG35" s="63"/>
      <c r="AH35" s="63"/>
      <c r="AI35" s="63"/>
      <c r="AJ35" s="63"/>
      <c r="AK35" s="63"/>
      <c r="AL35" s="63"/>
      <c r="AM35" s="63"/>
      <c r="AN35" s="63"/>
    </row>
    <row r="36" spans="2:41" ht="15.6" thickBot="1">
      <c r="B36" s="75" t="s">
        <v>95</v>
      </c>
      <c r="C36" s="76"/>
      <c r="D36" s="76"/>
      <c r="E36" s="76"/>
      <c r="F36" s="76"/>
      <c r="G36" s="76"/>
      <c r="H36" s="76"/>
      <c r="I36" s="76"/>
      <c r="J36" s="76"/>
      <c r="K36" s="76"/>
      <c r="L36" s="76"/>
      <c r="M36" s="76"/>
      <c r="N36" s="75"/>
      <c r="O36" s="75"/>
      <c r="P36" s="75"/>
      <c r="Q36" s="75"/>
      <c r="R36" s="75"/>
      <c r="S36" s="75"/>
      <c r="T36" s="75"/>
      <c r="V36" s="75" t="s">
        <v>95</v>
      </c>
      <c r="W36" s="640" t="str">
        <f>+W7</f>
        <v>1T22</v>
      </c>
      <c r="X36" s="640" t="str">
        <f t="shared" ref="X36:AN36" si="3">+X7</f>
        <v>2T22</v>
      </c>
      <c r="Y36" s="640" t="str">
        <f t="shared" si="3"/>
        <v>3T22</v>
      </c>
      <c r="Z36" s="640" t="str">
        <f t="shared" si="3"/>
        <v>4T22</v>
      </c>
      <c r="AA36" s="640" t="str">
        <f t="shared" si="3"/>
        <v>1T23</v>
      </c>
      <c r="AB36" s="640" t="str">
        <f t="shared" si="3"/>
        <v>2T23</v>
      </c>
      <c r="AC36" s="640" t="str">
        <f t="shared" si="3"/>
        <v>3T23</v>
      </c>
      <c r="AD36" s="640" t="str">
        <f t="shared" si="3"/>
        <v>4T23</v>
      </c>
      <c r="AE36" s="640" t="str">
        <f t="shared" si="3"/>
        <v>1T24</v>
      </c>
      <c r="AF36" s="640" t="str">
        <f t="shared" si="3"/>
        <v>2T24</v>
      </c>
      <c r="AG36" s="640" t="str">
        <f t="shared" si="3"/>
        <v>3T24</v>
      </c>
      <c r="AH36" s="640" t="str">
        <f t="shared" si="3"/>
        <v>4T24</v>
      </c>
      <c r="AI36" s="640" t="str">
        <f t="shared" si="3"/>
        <v>1T25</v>
      </c>
      <c r="AJ36" s="640" t="str">
        <f t="shared" si="3"/>
        <v>2T25</v>
      </c>
      <c r="AK36" s="640" t="str">
        <f t="shared" si="3"/>
        <v>3T25</v>
      </c>
      <c r="AL36" s="640" t="str">
        <f t="shared" si="3"/>
        <v>4T25</v>
      </c>
      <c r="AM36" s="640" t="str">
        <f t="shared" si="3"/>
        <v>1T26</v>
      </c>
      <c r="AN36" s="640" t="str">
        <f t="shared" si="3"/>
        <v>2T26</v>
      </c>
    </row>
    <row r="37" spans="2:41" ht="15.6" thickBot="1">
      <c r="B37" s="77" t="s">
        <v>96</v>
      </c>
      <c r="C37" s="78"/>
      <c r="D37" s="78"/>
      <c r="E37" s="78"/>
      <c r="F37" s="78"/>
      <c r="G37" s="78"/>
      <c r="H37" s="78"/>
      <c r="I37" s="78"/>
      <c r="J37" s="78"/>
      <c r="K37" s="78"/>
      <c r="L37" s="78"/>
      <c r="M37" s="78"/>
      <c r="N37" s="78"/>
      <c r="O37" s="78"/>
      <c r="P37" s="78"/>
      <c r="Q37" s="78"/>
      <c r="R37" s="78"/>
      <c r="S37" s="78"/>
      <c r="T37" s="78"/>
      <c r="V37" s="593"/>
      <c r="W37" s="593"/>
      <c r="X37" s="593"/>
      <c r="Y37" s="593"/>
      <c r="Z37" s="593"/>
      <c r="AA37" s="593"/>
      <c r="AB37" s="593"/>
      <c r="AC37" s="593"/>
      <c r="AD37" s="593"/>
      <c r="AE37" s="593"/>
      <c r="AF37" s="593"/>
      <c r="AG37" s="593"/>
      <c r="AH37" s="593"/>
      <c r="AI37" s="593"/>
      <c r="AJ37" s="593"/>
      <c r="AK37" s="593"/>
      <c r="AL37" s="593"/>
      <c r="AM37" s="593"/>
      <c r="AN37" s="593"/>
    </row>
    <row r="38" spans="2:41" ht="16.2" thickBot="1">
      <c r="B38" s="79" t="s">
        <v>97</v>
      </c>
      <c r="C38" s="80">
        <v>254496</v>
      </c>
      <c r="D38" s="80">
        <v>361188</v>
      </c>
      <c r="E38" s="80">
        <v>315607</v>
      </c>
      <c r="F38" s="80">
        <v>403075</v>
      </c>
      <c r="G38" s="80">
        <v>590299</v>
      </c>
      <c r="H38" s="80">
        <v>433807</v>
      </c>
      <c r="I38" s="80">
        <v>524315</v>
      </c>
      <c r="J38" s="80">
        <v>721146</v>
      </c>
      <c r="K38" s="80">
        <v>460247</v>
      </c>
      <c r="L38" s="80">
        <v>541371</v>
      </c>
      <c r="M38" s="80">
        <v>409376</v>
      </c>
      <c r="N38" s="80">
        <v>1060187</v>
      </c>
      <c r="O38" s="80">
        <v>1068640</v>
      </c>
      <c r="P38" s="234">
        <v>542198</v>
      </c>
      <c r="Q38" s="234">
        <v>617764</v>
      </c>
      <c r="R38" s="234">
        <v>1492654</v>
      </c>
      <c r="S38" s="234">
        <v>1205650</v>
      </c>
      <c r="T38" s="234">
        <v>545837</v>
      </c>
      <c r="V38" s="594"/>
      <c r="W38" s="594"/>
      <c r="X38" s="594"/>
      <c r="Y38" s="594"/>
      <c r="Z38" s="594"/>
      <c r="AA38" s="594"/>
      <c r="AB38" s="594"/>
      <c r="AC38" s="594"/>
      <c r="AD38" s="594"/>
      <c r="AE38" s="594"/>
      <c r="AF38" s="594"/>
      <c r="AG38" s="594"/>
      <c r="AH38" s="594"/>
      <c r="AI38" s="594"/>
      <c r="AJ38" s="594"/>
      <c r="AK38" s="594"/>
      <c r="AL38" s="594"/>
      <c r="AM38" s="594"/>
      <c r="AN38" s="594"/>
    </row>
    <row r="39" spans="2:41" ht="16.2" thickBot="1">
      <c r="B39" s="79" t="s">
        <v>98</v>
      </c>
      <c r="C39" s="80">
        <v>24008</v>
      </c>
      <c r="D39" s="80">
        <v>41776</v>
      </c>
      <c r="E39" s="80">
        <v>246287</v>
      </c>
      <c r="F39" s="80">
        <v>35401</v>
      </c>
      <c r="G39" s="80">
        <v>51428</v>
      </c>
      <c r="H39" s="80">
        <v>50199</v>
      </c>
      <c r="I39" s="80">
        <v>454588</v>
      </c>
      <c r="J39" s="80">
        <v>77976</v>
      </c>
      <c r="K39" s="80">
        <v>69730</v>
      </c>
      <c r="L39" s="80">
        <v>121792</v>
      </c>
      <c r="M39" s="80">
        <v>244445</v>
      </c>
      <c r="N39" s="80">
        <v>113023</v>
      </c>
      <c r="O39" s="80">
        <v>60469</v>
      </c>
      <c r="P39" s="234">
        <v>158541</v>
      </c>
      <c r="Q39" s="234">
        <v>627422</v>
      </c>
      <c r="R39" s="234">
        <v>176312</v>
      </c>
      <c r="S39" s="234">
        <v>98033</v>
      </c>
      <c r="T39" s="234">
        <v>274909</v>
      </c>
      <c r="V39" s="582" t="s">
        <v>97</v>
      </c>
      <c r="W39" s="246">
        <v>914678.81</v>
      </c>
      <c r="X39" s="246">
        <v>1081698.8899999999</v>
      </c>
      <c r="Y39" s="246">
        <v>963084.25</v>
      </c>
      <c r="Z39" s="246">
        <v>489037.53</v>
      </c>
      <c r="AA39" s="246">
        <v>523140.55</v>
      </c>
      <c r="AB39" s="246">
        <v>337820.44</v>
      </c>
      <c r="AC39" s="246">
        <v>652850.41</v>
      </c>
      <c r="AD39" s="246">
        <v>635042.39</v>
      </c>
      <c r="AE39" s="246">
        <v>502116.14</v>
      </c>
      <c r="AF39" s="246">
        <v>1075229.72</v>
      </c>
      <c r="AG39" s="246">
        <v>826939.82</v>
      </c>
      <c r="AH39" s="246">
        <v>447123.42</v>
      </c>
      <c r="AI39" s="246">
        <v>862078.05</v>
      </c>
      <c r="AJ39" s="246">
        <v>491891.1</v>
      </c>
      <c r="AK39" s="246">
        <v>608100.19999999995</v>
      </c>
      <c r="AL39" s="246">
        <v>139843.32</v>
      </c>
      <c r="AM39" s="246">
        <v>389219.58600000001</v>
      </c>
      <c r="AN39" s="246">
        <v>683298.98100000003</v>
      </c>
      <c r="AO39" s="246"/>
    </row>
    <row r="40" spans="2:41" ht="16.2" thickBot="1">
      <c r="B40" s="79" t="s">
        <v>99</v>
      </c>
      <c r="C40" s="80">
        <v>23231</v>
      </c>
      <c r="D40" s="80">
        <v>20897</v>
      </c>
      <c r="E40" s="80">
        <v>55187</v>
      </c>
      <c r="F40" s="80">
        <v>89400</v>
      </c>
      <c r="G40" s="80">
        <v>88092</v>
      </c>
      <c r="H40" s="80">
        <v>37166</v>
      </c>
      <c r="I40" s="80">
        <v>57401</v>
      </c>
      <c r="J40" s="80">
        <v>44712</v>
      </c>
      <c r="K40" s="80">
        <v>66939</v>
      </c>
      <c r="L40" s="80">
        <v>41135</v>
      </c>
      <c r="M40" s="80">
        <v>68907</v>
      </c>
      <c r="N40" s="80">
        <v>99916</v>
      </c>
      <c r="O40" s="80">
        <v>126282</v>
      </c>
      <c r="P40" s="234">
        <v>68105</v>
      </c>
      <c r="Q40" s="234">
        <v>98117</v>
      </c>
      <c r="R40" s="234">
        <v>126604</v>
      </c>
      <c r="S40" s="234">
        <v>153369</v>
      </c>
      <c r="T40" s="234">
        <v>71331</v>
      </c>
      <c r="V40" s="582" t="s">
        <v>166</v>
      </c>
      <c r="W40" s="246">
        <v>310360.7</v>
      </c>
      <c r="X40" s="246">
        <v>185590.07</v>
      </c>
      <c r="Y40" s="246">
        <v>94953.64</v>
      </c>
      <c r="Z40" s="246">
        <v>288333.75</v>
      </c>
      <c r="AA40" s="246">
        <v>803842.26</v>
      </c>
      <c r="AB40" s="246">
        <v>417321.32</v>
      </c>
      <c r="AC40" s="246">
        <v>248000.48</v>
      </c>
      <c r="AD40" s="246">
        <v>489112.71</v>
      </c>
      <c r="AE40" s="246">
        <v>1024197.27</v>
      </c>
      <c r="AF40" s="246">
        <v>408455.32</v>
      </c>
      <c r="AG40" s="246">
        <v>296216.21999999997</v>
      </c>
      <c r="AH40" s="246">
        <v>461340.58</v>
      </c>
      <c r="AI40" s="246">
        <v>736947.52</v>
      </c>
      <c r="AJ40" s="246">
        <v>478420.9</v>
      </c>
      <c r="AK40" s="246">
        <v>568129.41</v>
      </c>
      <c r="AL40" s="246">
        <v>404830.51</v>
      </c>
      <c r="AM40" s="246">
        <v>724512.29</v>
      </c>
      <c r="AN40" s="246">
        <v>427321.92300000001</v>
      </c>
    </row>
    <row r="41" spans="2:41" ht="16.2" thickBot="1">
      <c r="B41" s="79" t="s">
        <v>101</v>
      </c>
      <c r="C41" s="80">
        <v>18150</v>
      </c>
      <c r="D41" s="80">
        <v>7786</v>
      </c>
      <c r="E41" s="80">
        <v>9401</v>
      </c>
      <c r="F41" s="80">
        <v>19984</v>
      </c>
      <c r="G41" s="80">
        <v>17092</v>
      </c>
      <c r="H41" s="80">
        <v>15188</v>
      </c>
      <c r="I41" s="80">
        <v>13600</v>
      </c>
      <c r="J41" s="80">
        <v>10298</v>
      </c>
      <c r="K41" s="80">
        <v>13428</v>
      </c>
      <c r="L41" s="80">
        <v>7798</v>
      </c>
      <c r="M41" s="80">
        <v>21194</v>
      </c>
      <c r="N41" s="80">
        <v>14017</v>
      </c>
      <c r="O41" s="80">
        <v>20591</v>
      </c>
      <c r="P41" s="234">
        <v>12676</v>
      </c>
      <c r="Q41" s="234">
        <v>12054</v>
      </c>
      <c r="R41" s="234">
        <v>22986</v>
      </c>
      <c r="S41" s="234">
        <v>25172</v>
      </c>
      <c r="T41" s="234">
        <v>19436</v>
      </c>
      <c r="V41" s="582" t="s">
        <v>167</v>
      </c>
      <c r="W41" s="246">
        <v>0</v>
      </c>
      <c r="X41" s="246">
        <v>0</v>
      </c>
      <c r="Y41" s="246">
        <v>0</v>
      </c>
      <c r="Z41" s="246">
        <v>0</v>
      </c>
      <c r="AA41" s="246">
        <v>0</v>
      </c>
      <c r="AB41" s="246">
        <v>0</v>
      </c>
      <c r="AC41" s="246">
        <v>0</v>
      </c>
      <c r="AD41" s="246">
        <v>0</v>
      </c>
      <c r="AE41" s="246">
        <v>0</v>
      </c>
      <c r="AF41" s="246">
        <v>0</v>
      </c>
      <c r="AG41" s="246">
        <v>0</v>
      </c>
      <c r="AH41" s="246">
        <v>0</v>
      </c>
      <c r="AI41" s="246">
        <v>0</v>
      </c>
      <c r="AJ41" s="246">
        <v>0</v>
      </c>
      <c r="AK41" s="246">
        <v>0</v>
      </c>
      <c r="AL41" s="246">
        <v>0</v>
      </c>
      <c r="AM41" s="246" t="s">
        <v>569</v>
      </c>
      <c r="AN41" s="246" t="s">
        <v>569</v>
      </c>
    </row>
    <row r="42" spans="2:41" ht="16.2" thickBot="1">
      <c r="B42" s="79" t="s">
        <v>102</v>
      </c>
      <c r="C42" s="80">
        <v>38839</v>
      </c>
      <c r="D42" s="80">
        <v>210</v>
      </c>
      <c r="E42" s="80">
        <v>41275</v>
      </c>
      <c r="F42" s="80">
        <v>52291</v>
      </c>
      <c r="G42" s="80">
        <v>410</v>
      </c>
      <c r="H42" s="80">
        <v>407</v>
      </c>
      <c r="I42" s="80">
        <v>572</v>
      </c>
      <c r="J42" s="80">
        <v>1987</v>
      </c>
      <c r="K42" s="80">
        <v>913</v>
      </c>
      <c r="L42" s="80">
        <v>181</v>
      </c>
      <c r="M42" s="80">
        <v>2896</v>
      </c>
      <c r="N42" s="80">
        <v>6128</v>
      </c>
      <c r="O42" s="80">
        <v>9985</v>
      </c>
      <c r="P42" s="234">
        <v>6346</v>
      </c>
      <c r="Q42" s="234">
        <v>738</v>
      </c>
      <c r="R42" s="234">
        <v>0</v>
      </c>
      <c r="S42" s="234">
        <v>0</v>
      </c>
      <c r="T42" s="234">
        <v>0</v>
      </c>
      <c r="V42" s="582" t="s">
        <v>168</v>
      </c>
      <c r="W42" s="246">
        <v>78279.460000000006</v>
      </c>
      <c r="X42" s="246">
        <v>89042.72</v>
      </c>
      <c r="Y42" s="246">
        <v>101783.58</v>
      </c>
      <c r="Z42" s="246">
        <v>77467.88</v>
      </c>
      <c r="AA42" s="246">
        <v>86428.22</v>
      </c>
      <c r="AB42" s="246">
        <v>99035.85</v>
      </c>
      <c r="AC42" s="246">
        <v>113854.17</v>
      </c>
      <c r="AD42" s="246">
        <v>165308.31</v>
      </c>
      <c r="AE42" s="246">
        <v>177338.32</v>
      </c>
      <c r="AF42" s="246">
        <v>138036.19</v>
      </c>
      <c r="AG42" s="246">
        <v>156367.70000000001</v>
      </c>
      <c r="AH42" s="246">
        <v>180512.29</v>
      </c>
      <c r="AI42" s="246">
        <v>158619.94</v>
      </c>
      <c r="AJ42" s="246">
        <v>171924.47</v>
      </c>
      <c r="AK42" s="246">
        <v>193758.14</v>
      </c>
      <c r="AL42" s="246">
        <v>166340.35999999999</v>
      </c>
      <c r="AM42" s="246">
        <v>163400.85800000001</v>
      </c>
      <c r="AN42" s="246">
        <v>176377.995</v>
      </c>
    </row>
    <row r="43" spans="2:41" ht="16.2" thickBot="1">
      <c r="B43" s="81" t="s">
        <v>103</v>
      </c>
      <c r="C43" s="82">
        <v>358724</v>
      </c>
      <c r="D43" s="82">
        <v>431857</v>
      </c>
      <c r="E43" s="82">
        <v>667757</v>
      </c>
      <c r="F43" s="82">
        <v>600151</v>
      </c>
      <c r="G43" s="82">
        <v>747321</v>
      </c>
      <c r="H43" s="82">
        <v>536767</v>
      </c>
      <c r="I43" s="82">
        <v>1050476</v>
      </c>
      <c r="J43" s="82">
        <v>856119</v>
      </c>
      <c r="K43" s="82">
        <v>611257</v>
      </c>
      <c r="L43" s="82">
        <v>712277</v>
      </c>
      <c r="M43" s="82">
        <v>746818</v>
      </c>
      <c r="N43" s="82">
        <v>1293271</v>
      </c>
      <c r="O43" s="82">
        <v>1285967</v>
      </c>
      <c r="P43" s="235">
        <f>SUM(P38:P42)</f>
        <v>787866</v>
      </c>
      <c r="Q43" s="235">
        <f>SUM(Q38:Q42)</f>
        <v>1356095</v>
      </c>
      <c r="R43" s="235">
        <v>1818556</v>
      </c>
      <c r="S43" s="235">
        <f>SUM(S38:S42)</f>
        <v>1482224</v>
      </c>
      <c r="T43" s="235">
        <f>SUM(T38:T42)</f>
        <v>911513</v>
      </c>
      <c r="V43" s="582" t="s">
        <v>169</v>
      </c>
      <c r="W43" s="246">
        <v>0</v>
      </c>
      <c r="X43" s="246">
        <v>0</v>
      </c>
      <c r="Y43" s="246">
        <v>0</v>
      </c>
      <c r="Z43" s="246">
        <v>0</v>
      </c>
      <c r="AA43" s="246">
        <v>0</v>
      </c>
      <c r="AB43" s="246">
        <v>0</v>
      </c>
      <c r="AC43" s="246">
        <v>0</v>
      </c>
      <c r="AD43" s="246">
        <v>0</v>
      </c>
      <c r="AE43" s="246">
        <v>0</v>
      </c>
      <c r="AF43" s="246">
        <v>0</v>
      </c>
      <c r="AG43" s="246">
        <v>0</v>
      </c>
      <c r="AH43" s="246">
        <v>0</v>
      </c>
      <c r="AI43" s="246">
        <v>0</v>
      </c>
      <c r="AJ43" s="246">
        <v>0</v>
      </c>
      <c r="AK43" s="246">
        <v>0</v>
      </c>
      <c r="AL43" s="246">
        <v>0</v>
      </c>
      <c r="AM43" s="246" t="s">
        <v>569</v>
      </c>
      <c r="AN43" s="246" t="s">
        <v>569</v>
      </c>
    </row>
    <row r="44" spans="2:41" ht="16.2" thickBot="1">
      <c r="B44" s="77" t="s">
        <v>104</v>
      </c>
      <c r="C44" s="78"/>
      <c r="D44" s="78"/>
      <c r="E44" s="78"/>
      <c r="F44" s="78"/>
      <c r="G44" s="78"/>
      <c r="H44" s="78"/>
      <c r="I44" s="78"/>
      <c r="J44" s="78"/>
      <c r="K44" s="78"/>
      <c r="L44" s="78"/>
      <c r="M44" s="78"/>
      <c r="N44" s="78"/>
      <c r="O44" s="78"/>
      <c r="P44" s="236"/>
      <c r="Q44" s="236"/>
      <c r="R44" s="236"/>
      <c r="S44" s="236"/>
      <c r="T44" s="236"/>
      <c r="V44" s="582" t="s">
        <v>101</v>
      </c>
      <c r="W44" s="246">
        <v>23805.02</v>
      </c>
      <c r="X44" s="246">
        <v>19602.599999999999</v>
      </c>
      <c r="Y44" s="246">
        <v>20259.64</v>
      </c>
      <c r="Z44" s="246">
        <v>34757.25</v>
      </c>
      <c r="AA44" s="246">
        <v>27308.01</v>
      </c>
      <c r="AB44" s="246">
        <v>32366.720000000001</v>
      </c>
      <c r="AC44" s="246">
        <v>27703.439999999999</v>
      </c>
      <c r="AD44" s="246">
        <v>18451.95</v>
      </c>
      <c r="AE44" s="246">
        <v>17676.05</v>
      </c>
      <c r="AF44" s="246">
        <v>25906.35</v>
      </c>
      <c r="AG44" s="246">
        <v>34764.050000000003</v>
      </c>
      <c r="AH44" s="246">
        <v>29623.89</v>
      </c>
      <c r="AI44" s="246">
        <v>25199.91</v>
      </c>
      <c r="AJ44" s="246">
        <v>15543.74</v>
      </c>
      <c r="AK44" s="246">
        <v>25248.28</v>
      </c>
      <c r="AL44" s="246">
        <v>27573.15</v>
      </c>
      <c r="AM44" s="246">
        <v>38507.527000000002</v>
      </c>
      <c r="AN44" s="246">
        <v>30557.538</v>
      </c>
    </row>
    <row r="45" spans="2:41" ht="16.2" thickBot="1">
      <c r="B45" s="79" t="s">
        <v>105</v>
      </c>
      <c r="C45" s="80">
        <v>20298</v>
      </c>
      <c r="D45" s="80">
        <v>16901</v>
      </c>
      <c r="E45" s="80">
        <v>13702</v>
      </c>
      <c r="F45" s="80">
        <v>12561</v>
      </c>
      <c r="G45" s="80">
        <v>10373</v>
      </c>
      <c r="H45" s="80">
        <v>10461</v>
      </c>
      <c r="I45" s="80">
        <v>12641</v>
      </c>
      <c r="J45" s="80">
        <v>13644</v>
      </c>
      <c r="K45" s="80">
        <v>12190</v>
      </c>
      <c r="L45" s="80">
        <v>11029</v>
      </c>
      <c r="M45" s="80">
        <v>11664</v>
      </c>
      <c r="N45" s="80">
        <v>10374</v>
      </c>
      <c r="O45" s="80">
        <v>9013</v>
      </c>
      <c r="P45" s="234">
        <v>8529</v>
      </c>
      <c r="Q45" s="234">
        <v>99998</v>
      </c>
      <c r="R45" s="234">
        <v>78674</v>
      </c>
      <c r="S45" s="234">
        <v>9919</v>
      </c>
      <c r="T45" s="234">
        <v>13120</v>
      </c>
      <c r="V45" s="591" t="s">
        <v>170</v>
      </c>
      <c r="W45" s="586">
        <v>1327123.99</v>
      </c>
      <c r="X45" s="586">
        <v>1375934.28</v>
      </c>
      <c r="Y45" s="586">
        <v>1180081.1099999999</v>
      </c>
      <c r="Z45" s="586">
        <v>889596.41</v>
      </c>
      <c r="AA45" s="586">
        <v>1440719.04</v>
      </c>
      <c r="AB45" s="586">
        <v>886544.33</v>
      </c>
      <c r="AC45" s="586">
        <v>1042408.5</v>
      </c>
      <c r="AD45" s="586">
        <v>1307915.3600000001</v>
      </c>
      <c r="AE45" s="586">
        <v>1721327.7800000003</v>
      </c>
      <c r="AF45" s="586">
        <v>1647627.58</v>
      </c>
      <c r="AG45" s="586">
        <v>1314287.79</v>
      </c>
      <c r="AH45" s="586">
        <v>1118600.18</v>
      </c>
      <c r="AI45" s="586">
        <v>1782845.42</v>
      </c>
      <c r="AJ45" s="586">
        <v>1157780.21</v>
      </c>
      <c r="AK45" s="586">
        <v>1395236.03</v>
      </c>
      <c r="AL45" s="586">
        <f>SUM(AL39:AL44)</f>
        <v>738587.34000000008</v>
      </c>
      <c r="AM45" s="586">
        <v>1315640.2609999999</v>
      </c>
      <c r="AN45" s="586">
        <v>1317556.4380000001</v>
      </c>
    </row>
    <row r="46" spans="2:41" ht="16.2" thickBot="1">
      <c r="B46" s="79" t="s">
        <v>106</v>
      </c>
      <c r="C46" s="80">
        <v>0</v>
      </c>
      <c r="D46" s="80">
        <v>44649</v>
      </c>
      <c r="E46" s="80">
        <v>44649</v>
      </c>
      <c r="F46" s="80">
        <v>44649</v>
      </c>
      <c r="G46" s="80">
        <v>44649</v>
      </c>
      <c r="H46" s="80">
        <v>24955</v>
      </c>
      <c r="I46" s="80">
        <v>25449</v>
      </c>
      <c r="J46" s="80">
        <v>23993</v>
      </c>
      <c r="K46" s="80">
        <v>28677</v>
      </c>
      <c r="L46" s="80">
        <v>1405</v>
      </c>
      <c r="M46" s="80">
        <v>8927</v>
      </c>
      <c r="N46" s="80">
        <v>16307</v>
      </c>
      <c r="O46" s="80">
        <v>21020</v>
      </c>
      <c r="P46" s="234">
        <v>1023</v>
      </c>
      <c r="Q46" s="234">
        <v>7045</v>
      </c>
      <c r="R46" s="234">
        <v>10985</v>
      </c>
      <c r="S46" s="234">
        <v>15579</v>
      </c>
      <c r="T46" s="234">
        <v>679</v>
      </c>
      <c r="V46" s="590"/>
      <c r="W46" s="237"/>
      <c r="X46" s="237"/>
      <c r="Y46" s="237"/>
      <c r="Z46" s="237"/>
      <c r="AA46" s="237"/>
      <c r="AB46" s="237"/>
      <c r="AC46" s="237"/>
      <c r="AD46" s="237"/>
      <c r="AE46" s="237"/>
      <c r="AF46" s="237"/>
      <c r="AG46" s="237"/>
      <c r="AH46" s="237"/>
      <c r="AI46" s="237"/>
      <c r="AJ46" s="237"/>
      <c r="AK46" s="237"/>
      <c r="AL46" s="237"/>
      <c r="AM46" s="237">
        <v>0</v>
      </c>
      <c r="AN46" s="237">
        <v>0</v>
      </c>
    </row>
    <row r="47" spans="2:41" ht="16.2" thickBot="1">
      <c r="B47" s="79" t="s">
        <v>171</v>
      </c>
      <c r="C47" s="80">
        <v>8056601</v>
      </c>
      <c r="D47" s="80">
        <v>10216170</v>
      </c>
      <c r="E47" s="80">
        <v>9530390</v>
      </c>
      <c r="F47" s="80">
        <v>9461072</v>
      </c>
      <c r="G47" s="80">
        <v>9802592</v>
      </c>
      <c r="H47" s="80">
        <v>11013197</v>
      </c>
      <c r="I47" s="80">
        <v>10732696</v>
      </c>
      <c r="J47" s="80">
        <v>11183637</v>
      </c>
      <c r="K47" s="80">
        <v>11593893</v>
      </c>
      <c r="L47" s="80">
        <v>11224367</v>
      </c>
      <c r="M47" s="80">
        <v>11933040</v>
      </c>
      <c r="N47" s="80">
        <v>11150959</v>
      </c>
      <c r="O47" s="80">
        <v>11852674</v>
      </c>
      <c r="P47" s="234">
        <v>11435299</v>
      </c>
      <c r="Q47" s="234">
        <v>11743622</v>
      </c>
      <c r="R47" s="234">
        <v>12598674</v>
      </c>
      <c r="S47" s="234">
        <v>12219187</v>
      </c>
      <c r="T47" s="234">
        <v>12504610</v>
      </c>
      <c r="V47" s="582" t="s">
        <v>105</v>
      </c>
      <c r="W47" s="246">
        <v>14033.65</v>
      </c>
      <c r="X47" s="246">
        <v>10279.23</v>
      </c>
      <c r="Y47" s="246">
        <v>9910.66</v>
      </c>
      <c r="Z47" s="246">
        <v>8714.2000000000007</v>
      </c>
      <c r="AA47" s="246">
        <v>9314.85</v>
      </c>
      <c r="AB47" s="246">
        <v>9696.33</v>
      </c>
      <c r="AC47" s="246">
        <v>9409.44</v>
      </c>
      <c r="AD47" s="246">
        <v>11547.28</v>
      </c>
      <c r="AE47" s="246">
        <v>12023.16</v>
      </c>
      <c r="AF47" s="246">
        <v>12961.02</v>
      </c>
      <c r="AG47" s="246">
        <v>14294.85</v>
      </c>
      <c r="AH47" s="246">
        <v>12779.63</v>
      </c>
      <c r="AI47" s="246">
        <v>15811.31</v>
      </c>
      <c r="AJ47" s="246">
        <v>16181.8</v>
      </c>
      <c r="AK47" s="246">
        <v>16782.55</v>
      </c>
      <c r="AL47" s="246">
        <v>13393.19</v>
      </c>
      <c r="AM47" s="246">
        <v>12632.906000000001</v>
      </c>
      <c r="AN47" s="246">
        <v>12579.385</v>
      </c>
    </row>
    <row r="48" spans="2:41" ht="16.2" thickBot="1">
      <c r="B48" s="79" t="s">
        <v>172</v>
      </c>
      <c r="C48" s="80">
        <v>12528</v>
      </c>
      <c r="D48" s="80">
        <v>12528</v>
      </c>
      <c r="E48" s="80">
        <v>12528</v>
      </c>
      <c r="F48" s="80">
        <v>12524</v>
      </c>
      <c r="G48" s="80">
        <v>12524</v>
      </c>
      <c r="H48" s="80">
        <v>12524</v>
      </c>
      <c r="I48" s="80">
        <v>12524</v>
      </c>
      <c r="J48" s="80">
        <v>12524</v>
      </c>
      <c r="K48" s="80">
        <v>12524</v>
      </c>
      <c r="L48" s="80">
        <v>12524</v>
      </c>
      <c r="M48" s="80">
        <v>12524</v>
      </c>
      <c r="N48" s="80">
        <v>12524</v>
      </c>
      <c r="O48" s="80">
        <v>12524</v>
      </c>
      <c r="P48" s="234">
        <v>12524</v>
      </c>
      <c r="Q48" s="234">
        <v>12524</v>
      </c>
      <c r="R48" s="234">
        <v>12524</v>
      </c>
      <c r="S48" s="234">
        <v>12524</v>
      </c>
      <c r="T48" s="234">
        <v>12524</v>
      </c>
      <c r="V48" s="582" t="s">
        <v>173</v>
      </c>
      <c r="W48" s="246">
        <v>8268.9</v>
      </c>
      <c r="X48" s="246">
        <v>13567.54</v>
      </c>
      <c r="Y48" s="246">
        <v>19639.599999999999</v>
      </c>
      <c r="Z48" s="246">
        <v>300.76</v>
      </c>
      <c r="AA48" s="246">
        <v>26009.35</v>
      </c>
      <c r="AB48" s="246">
        <v>90.51</v>
      </c>
      <c r="AC48" s="246">
        <v>-4.01</v>
      </c>
      <c r="AD48" s="246">
        <v>0</v>
      </c>
      <c r="AE48" s="246">
        <v>0</v>
      </c>
      <c r="AF48" s="246">
        <v>0</v>
      </c>
      <c r="AG48" s="246">
        <v>0</v>
      </c>
      <c r="AH48" s="246">
        <v>0</v>
      </c>
      <c r="AI48" s="246">
        <v>0</v>
      </c>
      <c r="AJ48" s="246">
        <v>0</v>
      </c>
      <c r="AK48" s="246">
        <v>0</v>
      </c>
      <c r="AL48" s="246">
        <v>0</v>
      </c>
      <c r="AM48" s="246" t="s">
        <v>569</v>
      </c>
      <c r="AN48" s="246" t="s">
        <v>569</v>
      </c>
    </row>
    <row r="49" spans="2:40" ht="16.2" thickBot="1">
      <c r="B49" s="79" t="s">
        <v>98</v>
      </c>
      <c r="C49" s="80">
        <v>6350</v>
      </c>
      <c r="D49" s="80">
        <v>13629</v>
      </c>
      <c r="E49" s="80">
        <v>14315</v>
      </c>
      <c r="F49" s="80">
        <v>15069</v>
      </c>
      <c r="G49" s="80">
        <v>16013</v>
      </c>
      <c r="H49" s="80">
        <v>15621</v>
      </c>
      <c r="I49" s="80">
        <v>16688</v>
      </c>
      <c r="J49" s="80">
        <v>16934</v>
      </c>
      <c r="K49" s="80">
        <v>17416</v>
      </c>
      <c r="L49" s="80">
        <v>17475</v>
      </c>
      <c r="M49" s="80">
        <v>17502</v>
      </c>
      <c r="N49" s="80">
        <v>17446</v>
      </c>
      <c r="O49" s="80">
        <v>18052</v>
      </c>
      <c r="P49" s="234">
        <v>18346</v>
      </c>
      <c r="Q49" s="234">
        <v>19342</v>
      </c>
      <c r="R49" s="234">
        <v>19218</v>
      </c>
      <c r="S49" s="234">
        <v>22110</v>
      </c>
      <c r="T49" s="234">
        <v>23116</v>
      </c>
      <c r="V49" s="582" t="s">
        <v>174</v>
      </c>
      <c r="W49" s="246">
        <v>12810090.949999999</v>
      </c>
      <c r="X49" s="246">
        <v>13322973.5</v>
      </c>
      <c r="Y49" s="246">
        <v>14625217.17</v>
      </c>
      <c r="Z49" s="246">
        <v>16294123.779999999</v>
      </c>
      <c r="AA49" s="246">
        <v>16273290.35</v>
      </c>
      <c r="AB49" s="246">
        <v>15740007.470000001</v>
      </c>
      <c r="AC49" s="246">
        <v>14999864.119999999</v>
      </c>
      <c r="AD49" s="246">
        <v>14436075.289999999</v>
      </c>
      <c r="AE49" s="246">
        <v>13946334.48</v>
      </c>
      <c r="AF49" s="246">
        <v>14831098.039999999</v>
      </c>
      <c r="AG49" s="246">
        <v>15910560.939999999</v>
      </c>
      <c r="AH49" s="246">
        <v>15751662.27</v>
      </c>
      <c r="AI49" s="246">
        <v>15603902.050000001</v>
      </c>
      <c r="AJ49" s="246">
        <v>15900161.16</v>
      </c>
      <c r="AK49" s="246">
        <v>15788023.16</v>
      </c>
      <c r="AL49" s="246">
        <v>15587211.810000001</v>
      </c>
      <c r="AM49" s="246">
        <v>15421593.448000001</v>
      </c>
      <c r="AN49" s="246">
        <v>15271018.164999999</v>
      </c>
    </row>
    <row r="50" spans="2:40" ht="16.2" thickBot="1">
      <c r="B50" s="79" t="s">
        <v>109</v>
      </c>
      <c r="C50" s="80">
        <v>0</v>
      </c>
      <c r="D50" s="80">
        <v>0</v>
      </c>
      <c r="E50" s="80">
        <v>0</v>
      </c>
      <c r="F50" s="80">
        <v>0</v>
      </c>
      <c r="G50" s="80">
        <v>0</v>
      </c>
      <c r="H50" s="80">
        <v>0</v>
      </c>
      <c r="I50" s="80">
        <v>0</v>
      </c>
      <c r="J50" s="80">
        <v>0</v>
      </c>
      <c r="K50" s="80">
        <v>0</v>
      </c>
      <c r="L50" s="80">
        <v>0</v>
      </c>
      <c r="M50" s="80">
        <v>0</v>
      </c>
      <c r="N50" s="80">
        <v>0</v>
      </c>
      <c r="O50" s="80">
        <v>0</v>
      </c>
      <c r="P50" s="234">
        <v>0</v>
      </c>
      <c r="Q50" s="234">
        <v>0</v>
      </c>
      <c r="R50" s="234">
        <v>0</v>
      </c>
      <c r="S50" s="234">
        <v>0</v>
      </c>
      <c r="T50" s="234"/>
      <c r="V50" s="582" t="s">
        <v>175</v>
      </c>
      <c r="W50" s="246">
        <v>21826.15</v>
      </c>
      <c r="X50" s="246">
        <v>22507.87</v>
      </c>
      <c r="Y50" s="246">
        <v>25087.65</v>
      </c>
      <c r="Z50" s="246">
        <v>27362.79</v>
      </c>
      <c r="AA50" s="246">
        <v>28367.97</v>
      </c>
      <c r="AB50" s="246">
        <v>29832.76</v>
      </c>
      <c r="AC50" s="246">
        <v>29918.76</v>
      </c>
      <c r="AD50" s="246">
        <v>30001.97</v>
      </c>
      <c r="AE50" s="246">
        <v>32927.64</v>
      </c>
      <c r="AF50" s="246">
        <v>33571.699999999997</v>
      </c>
      <c r="AG50" s="246">
        <v>36019.129999999997</v>
      </c>
      <c r="AH50" s="246">
        <v>35132.76</v>
      </c>
      <c r="AI50" s="246">
        <v>36080.92</v>
      </c>
      <c r="AJ50" s="246">
        <v>37304.720000000001</v>
      </c>
      <c r="AK50" s="246">
        <v>33152.53</v>
      </c>
      <c r="AL50" s="246">
        <v>37482.699999999997</v>
      </c>
      <c r="AM50" s="246">
        <v>24389.757000000001</v>
      </c>
      <c r="AN50" s="246">
        <v>25649.341</v>
      </c>
    </row>
    <row r="51" spans="2:40" ht="16.2" thickBot="1">
      <c r="B51" s="79" t="s">
        <v>110</v>
      </c>
      <c r="C51" s="80">
        <v>5066863</v>
      </c>
      <c r="D51" s="80">
        <v>5683964</v>
      </c>
      <c r="E51" s="80">
        <v>5835660</v>
      </c>
      <c r="F51" s="80">
        <v>5930332</v>
      </c>
      <c r="G51" s="80">
        <v>6084789</v>
      </c>
      <c r="H51" s="80">
        <v>6211045</v>
      </c>
      <c r="I51" s="80">
        <v>6287331</v>
      </c>
      <c r="J51" s="80">
        <v>6374734</v>
      </c>
      <c r="K51" s="80">
        <v>6480169</v>
      </c>
      <c r="L51" s="80">
        <v>6667921</v>
      </c>
      <c r="M51" s="80">
        <v>6797606</v>
      </c>
      <c r="N51" s="80">
        <v>6876688</v>
      </c>
      <c r="O51" s="80">
        <v>6981007</v>
      </c>
      <c r="P51" s="234">
        <v>7171938</v>
      </c>
      <c r="Q51" s="234">
        <v>7226974</v>
      </c>
      <c r="R51" s="234">
        <v>7249023</v>
      </c>
      <c r="S51" s="234">
        <v>7303109</v>
      </c>
      <c r="T51" s="234">
        <v>7407001</v>
      </c>
      <c r="V51" s="582" t="s">
        <v>176</v>
      </c>
      <c r="W51" s="246">
        <v>13795.27</v>
      </c>
      <c r="X51" s="246">
        <v>13953.12</v>
      </c>
      <c r="Y51" s="246">
        <v>13914.13</v>
      </c>
      <c r="Z51" s="246">
        <v>13810.59</v>
      </c>
      <c r="AA51" s="246">
        <v>13913.35</v>
      </c>
      <c r="AB51" s="246">
        <v>13727.54</v>
      </c>
      <c r="AC51" s="246">
        <v>13776.04</v>
      </c>
      <c r="AD51" s="246">
        <v>13751.53</v>
      </c>
      <c r="AE51" s="246">
        <v>14460.8</v>
      </c>
      <c r="AF51" s="246">
        <v>14099.65</v>
      </c>
      <c r="AG51" s="246">
        <v>13893.25</v>
      </c>
      <c r="AH51" s="246">
        <v>13112.99</v>
      </c>
      <c r="AI51" s="246">
        <v>13112.99</v>
      </c>
      <c r="AJ51" s="246">
        <v>13016.03</v>
      </c>
      <c r="AK51" s="246">
        <v>13016.03</v>
      </c>
      <c r="AL51" s="246">
        <v>13644.47</v>
      </c>
      <c r="AM51" s="246">
        <v>13639.069</v>
      </c>
      <c r="AN51" s="246">
        <v>13584.300999999999</v>
      </c>
    </row>
    <row r="52" spans="2:40" ht="16.2" thickBot="1">
      <c r="B52" s="79" t="s">
        <v>111</v>
      </c>
      <c r="C52" s="80">
        <v>7803</v>
      </c>
      <c r="D52" s="80">
        <v>7720</v>
      </c>
      <c r="E52" s="80">
        <v>7699</v>
      </c>
      <c r="F52" s="80">
        <v>7678</v>
      </c>
      <c r="G52" s="80">
        <v>7658</v>
      </c>
      <c r="H52" s="80">
        <v>7936</v>
      </c>
      <c r="I52" s="80">
        <v>7914</v>
      </c>
      <c r="J52" s="80">
        <v>7892</v>
      </c>
      <c r="K52" s="80">
        <v>7870</v>
      </c>
      <c r="L52" s="80">
        <v>7848</v>
      </c>
      <c r="M52" s="80">
        <v>7826</v>
      </c>
      <c r="N52" s="80">
        <v>7804</v>
      </c>
      <c r="O52" s="80">
        <v>7783</v>
      </c>
      <c r="P52" s="234">
        <v>7761</v>
      </c>
      <c r="Q52" s="234">
        <v>7739</v>
      </c>
      <c r="R52" s="234">
        <v>7717</v>
      </c>
      <c r="S52" s="234">
        <v>7695</v>
      </c>
      <c r="T52" s="234">
        <v>7673</v>
      </c>
      <c r="V52" s="582" t="s">
        <v>169</v>
      </c>
      <c r="W52" s="246">
        <v>0</v>
      </c>
      <c r="X52" s="246">
        <v>0</v>
      </c>
      <c r="Y52" s="246">
        <v>0</v>
      </c>
      <c r="Z52" s="246">
        <v>0</v>
      </c>
      <c r="AA52" s="246">
        <v>0</v>
      </c>
      <c r="AB52" s="246">
        <v>0</v>
      </c>
      <c r="AC52" s="246">
        <v>0</v>
      </c>
      <c r="AD52" s="246">
        <v>0</v>
      </c>
      <c r="AE52" s="246">
        <v>0</v>
      </c>
      <c r="AF52" s="246">
        <v>0</v>
      </c>
      <c r="AG52" s="246">
        <v>0</v>
      </c>
      <c r="AH52" s="246">
        <v>0</v>
      </c>
      <c r="AI52" s="246">
        <v>0</v>
      </c>
      <c r="AJ52" s="246">
        <v>0</v>
      </c>
      <c r="AK52" s="246">
        <v>0</v>
      </c>
      <c r="AL52" s="246">
        <v>0</v>
      </c>
      <c r="AM52" s="246" t="s">
        <v>569</v>
      </c>
      <c r="AN52" s="246" t="s">
        <v>569</v>
      </c>
    </row>
    <row r="53" spans="2:40" ht="16.2" thickBot="1">
      <c r="B53" s="79" t="s">
        <v>113</v>
      </c>
      <c r="C53" s="80">
        <v>100716</v>
      </c>
      <c r="D53" s="80">
        <v>102263</v>
      </c>
      <c r="E53" s="80">
        <v>103689</v>
      </c>
      <c r="F53" s="80">
        <v>131067</v>
      </c>
      <c r="G53" s="80">
        <v>132314</v>
      </c>
      <c r="H53" s="80">
        <v>122692</v>
      </c>
      <c r="I53" s="80">
        <v>122010</v>
      </c>
      <c r="J53" s="80">
        <v>139118</v>
      </c>
      <c r="K53" s="80">
        <v>141132</v>
      </c>
      <c r="L53" s="80">
        <v>157983</v>
      </c>
      <c r="M53" s="80">
        <v>157003</v>
      </c>
      <c r="N53" s="80">
        <v>157771</v>
      </c>
      <c r="O53" s="80">
        <v>124695</v>
      </c>
      <c r="P53" s="234">
        <v>156725</v>
      </c>
      <c r="Q53" s="234">
        <v>155939</v>
      </c>
      <c r="R53" s="234">
        <v>209543</v>
      </c>
      <c r="S53" s="234">
        <v>210760</v>
      </c>
      <c r="T53" s="234">
        <v>212532</v>
      </c>
      <c r="V53" s="582" t="s">
        <v>177</v>
      </c>
      <c r="W53" s="246">
        <v>7469551.1900000004</v>
      </c>
      <c r="X53" s="246">
        <v>7564104.5899999999</v>
      </c>
      <c r="Y53" s="246">
        <v>7652253.7199999997</v>
      </c>
      <c r="Z53" s="246">
        <v>7974004.8200000003</v>
      </c>
      <c r="AA53" s="246">
        <v>8160088.1799999997</v>
      </c>
      <c r="AB53" s="246">
        <v>8271110.4199999999</v>
      </c>
      <c r="AC53" s="246">
        <v>8365657.4800000004</v>
      </c>
      <c r="AD53" s="246">
        <v>8637613.0199999996</v>
      </c>
      <c r="AE53" s="246">
        <v>8711278</v>
      </c>
      <c r="AF53" s="246">
        <v>8802063.6600000001</v>
      </c>
      <c r="AG53" s="246">
        <v>8933701.0899999999</v>
      </c>
      <c r="AH53" s="246">
        <v>9144235.0700000003</v>
      </c>
      <c r="AI53" s="246">
        <v>9190711.7799999993</v>
      </c>
      <c r="AJ53" s="246">
        <v>9340813.3800000008</v>
      </c>
      <c r="AK53" s="246">
        <v>9524394.4600000009</v>
      </c>
      <c r="AL53" s="246">
        <v>9721073.0199999996</v>
      </c>
      <c r="AM53" s="246">
        <v>9787415.2430000007</v>
      </c>
      <c r="AN53" s="246">
        <v>9899003.8359999992</v>
      </c>
    </row>
    <row r="54" spans="2:40" ht="16.2" thickBot="1">
      <c r="B54" s="79" t="s">
        <v>101</v>
      </c>
      <c r="C54" s="80">
        <v>1300</v>
      </c>
      <c r="D54" s="80">
        <v>1200</v>
      </c>
      <c r="E54" s="80">
        <v>1175</v>
      </c>
      <c r="F54" s="80">
        <v>1150</v>
      </c>
      <c r="G54" s="80">
        <v>1125</v>
      </c>
      <c r="H54" s="80">
        <v>1100</v>
      </c>
      <c r="I54" s="80">
        <v>1075</v>
      </c>
      <c r="J54" s="80">
        <v>1050</v>
      </c>
      <c r="K54" s="80">
        <v>1025</v>
      </c>
      <c r="L54" s="80">
        <v>1000</v>
      </c>
      <c r="M54" s="80">
        <v>975</v>
      </c>
      <c r="N54" s="80">
        <v>950</v>
      </c>
      <c r="O54" s="80">
        <v>925</v>
      </c>
      <c r="P54" s="234">
        <v>900</v>
      </c>
      <c r="Q54" s="234">
        <v>875</v>
      </c>
      <c r="R54" s="234">
        <v>850</v>
      </c>
      <c r="S54" s="234">
        <v>825</v>
      </c>
      <c r="T54" s="234">
        <v>800</v>
      </c>
      <c r="V54" s="582" t="s">
        <v>178</v>
      </c>
      <c r="W54" s="246">
        <v>7651.48</v>
      </c>
      <c r="X54" s="246">
        <v>7629.63</v>
      </c>
      <c r="Y54" s="246">
        <v>7607.78</v>
      </c>
      <c r="Z54" s="246">
        <v>7585.93</v>
      </c>
      <c r="AA54" s="246">
        <v>7564.08</v>
      </c>
      <c r="AB54" s="246">
        <v>7542.23</v>
      </c>
      <c r="AC54" s="246">
        <v>7520.37</v>
      </c>
      <c r="AD54" s="246">
        <v>7498.52</v>
      </c>
      <c r="AE54" s="246">
        <v>7476.67</v>
      </c>
      <c r="AF54" s="246">
        <v>7454.82</v>
      </c>
      <c r="AG54" s="246">
        <v>7432.97</v>
      </c>
      <c r="AH54" s="246">
        <v>7411.11</v>
      </c>
      <c r="AI54" s="246">
        <v>7389.26</v>
      </c>
      <c r="AJ54" s="246">
        <v>7367.41</v>
      </c>
      <c r="AK54" s="246">
        <v>7345.56</v>
      </c>
      <c r="AL54" s="246">
        <v>4269.17</v>
      </c>
      <c r="AM54" s="246">
        <v>4252.0940000000001</v>
      </c>
      <c r="AN54" s="246">
        <v>4235.0140000000001</v>
      </c>
    </row>
    <row r="55" spans="2:40" ht="16.2" thickBot="1">
      <c r="B55" s="79" t="s">
        <v>114</v>
      </c>
      <c r="C55" s="80">
        <v>0</v>
      </c>
      <c r="D55" s="80">
        <v>0</v>
      </c>
      <c r="E55" s="80">
        <v>0</v>
      </c>
      <c r="F55" s="80">
        <v>0</v>
      </c>
      <c r="G55" s="80">
        <v>0</v>
      </c>
      <c r="H55" s="80">
        <v>0</v>
      </c>
      <c r="I55" s="80">
        <v>0</v>
      </c>
      <c r="J55" s="80">
        <v>0</v>
      </c>
      <c r="K55" s="80">
        <v>0</v>
      </c>
      <c r="L55" s="80">
        <v>0</v>
      </c>
      <c r="M55" s="80">
        <v>0</v>
      </c>
      <c r="N55" s="80">
        <v>0</v>
      </c>
      <c r="O55" s="80">
        <v>0</v>
      </c>
      <c r="P55" s="234">
        <v>0</v>
      </c>
      <c r="Q55" s="234">
        <v>0</v>
      </c>
      <c r="R55" s="234">
        <v>0</v>
      </c>
      <c r="S55" s="234">
        <v>0</v>
      </c>
      <c r="T55" s="234"/>
      <c r="V55" s="582" t="s">
        <v>179</v>
      </c>
      <c r="W55" s="246">
        <v>212724.45</v>
      </c>
      <c r="X55" s="246">
        <v>212903.72</v>
      </c>
      <c r="Y55" s="246">
        <v>231053.65</v>
      </c>
      <c r="Z55" s="246">
        <v>276222.71999999997</v>
      </c>
      <c r="AA55" s="246">
        <v>275001.34999999998</v>
      </c>
      <c r="AB55" s="246">
        <v>274074.03999999998</v>
      </c>
      <c r="AC55" s="246">
        <v>288873.93</v>
      </c>
      <c r="AD55" s="246">
        <v>292992</v>
      </c>
      <c r="AE55" s="246">
        <v>298644</v>
      </c>
      <c r="AF55" s="246">
        <v>298706.12</v>
      </c>
      <c r="AG55" s="246">
        <v>297711.09000000003</v>
      </c>
      <c r="AH55" s="246">
        <v>321488.52</v>
      </c>
      <c r="AI55" s="246">
        <v>330254.34999999998</v>
      </c>
      <c r="AJ55" s="246">
        <v>327977.33</v>
      </c>
      <c r="AK55" s="246">
        <v>326538.34999999998</v>
      </c>
      <c r="AL55" s="246">
        <v>384121.08</v>
      </c>
      <c r="AM55" s="246">
        <v>393144.31400000001</v>
      </c>
      <c r="AN55" s="246">
        <v>389172.26699999999</v>
      </c>
    </row>
    <row r="56" spans="2:40" ht="16.2" thickBot="1">
      <c r="B56" s="79" t="s">
        <v>115</v>
      </c>
      <c r="C56" s="80">
        <v>0</v>
      </c>
      <c r="D56" s="80">
        <v>0</v>
      </c>
      <c r="E56" s="80">
        <v>0</v>
      </c>
      <c r="F56" s="80">
        <v>0</v>
      </c>
      <c r="G56" s="80">
        <v>0</v>
      </c>
      <c r="H56" s="80">
        <v>0</v>
      </c>
      <c r="I56" s="80">
        <v>6549</v>
      </c>
      <c r="J56" s="80">
        <v>7219</v>
      </c>
      <c r="K56" s="80">
        <v>6909</v>
      </c>
      <c r="L56" s="80">
        <v>0</v>
      </c>
      <c r="M56" s="80">
        <v>0</v>
      </c>
      <c r="N56" s="80">
        <v>0</v>
      </c>
      <c r="O56" s="80">
        <v>21615</v>
      </c>
      <c r="P56" s="234">
        <v>14945</v>
      </c>
      <c r="Q56" s="234">
        <v>14227</v>
      </c>
      <c r="R56" s="234">
        <v>0</v>
      </c>
      <c r="S56" s="234">
        <v>0</v>
      </c>
      <c r="T56" s="234"/>
      <c r="V56" s="582" t="s">
        <v>101</v>
      </c>
      <c r="W56" s="246">
        <v>775</v>
      </c>
      <c r="X56" s="246">
        <v>750</v>
      </c>
      <c r="Y56" s="246">
        <v>725</v>
      </c>
      <c r="Z56" s="246">
        <v>716.67</v>
      </c>
      <c r="AA56" s="246">
        <v>675</v>
      </c>
      <c r="AB56" s="246">
        <v>650</v>
      </c>
      <c r="AC56" s="246">
        <v>625</v>
      </c>
      <c r="AD56" s="246">
        <v>600</v>
      </c>
      <c r="AE56" s="246">
        <v>575</v>
      </c>
      <c r="AF56" s="246">
        <v>550</v>
      </c>
      <c r="AG56" s="246">
        <v>3990.7</v>
      </c>
      <c r="AH56" s="246">
        <v>4033.28</v>
      </c>
      <c r="AI56" s="246">
        <v>4024.47</v>
      </c>
      <c r="AJ56" s="246">
        <v>3999.51</v>
      </c>
      <c r="AK56" s="246">
        <v>477.77</v>
      </c>
      <c r="AL56" s="246">
        <v>2483.85</v>
      </c>
      <c r="AM56" s="246">
        <v>4166.5439999999999</v>
      </c>
      <c r="AN56" s="246">
        <v>1789.184</v>
      </c>
    </row>
    <row r="57" spans="2:40" ht="16.2" thickBot="1">
      <c r="B57" s="79" t="s">
        <v>102</v>
      </c>
      <c r="C57" s="80">
        <v>209449</v>
      </c>
      <c r="D57" s="80">
        <v>195628</v>
      </c>
      <c r="E57" s="80">
        <v>182285</v>
      </c>
      <c r="F57" s="80">
        <v>190722</v>
      </c>
      <c r="G57" s="80">
        <v>135199</v>
      </c>
      <c r="H57" s="80">
        <v>147825</v>
      </c>
      <c r="I57" s="80">
        <v>103365</v>
      </c>
      <c r="J57" s="80">
        <v>104370</v>
      </c>
      <c r="K57" s="80">
        <v>101523</v>
      </c>
      <c r="L57" s="80">
        <v>96102</v>
      </c>
      <c r="M57" s="80">
        <v>313227</v>
      </c>
      <c r="N57" s="80">
        <v>289657</v>
      </c>
      <c r="O57" s="80">
        <v>298904</v>
      </c>
      <c r="P57" s="234">
        <v>187208</v>
      </c>
      <c r="Q57" s="234">
        <v>212146</v>
      </c>
      <c r="R57" s="234">
        <v>0</v>
      </c>
      <c r="S57" s="234">
        <v>0</v>
      </c>
      <c r="T57" s="234">
        <v>0</v>
      </c>
      <c r="V57" s="582" t="s">
        <v>114</v>
      </c>
      <c r="W57" s="246">
        <v>0</v>
      </c>
      <c r="X57" s="246">
        <v>0</v>
      </c>
      <c r="Y57" s="246">
        <v>0</v>
      </c>
      <c r="Z57" s="246">
        <v>0</v>
      </c>
      <c r="AA57" s="246">
        <v>0</v>
      </c>
      <c r="AB57" s="246">
        <v>0</v>
      </c>
      <c r="AC57" s="246">
        <v>0</v>
      </c>
      <c r="AD57" s="246">
        <v>0</v>
      </c>
      <c r="AE57" s="246">
        <v>0</v>
      </c>
      <c r="AF57" s="246">
        <v>0</v>
      </c>
      <c r="AG57" s="246">
        <v>0</v>
      </c>
      <c r="AH57" s="246">
        <v>0</v>
      </c>
      <c r="AI57" s="246">
        <v>0</v>
      </c>
      <c r="AJ57" s="246">
        <v>0</v>
      </c>
      <c r="AK57" s="246">
        <v>0</v>
      </c>
      <c r="AL57" s="246">
        <v>0</v>
      </c>
      <c r="AM57" s="246" t="s">
        <v>569</v>
      </c>
      <c r="AN57" s="246" t="s">
        <v>569</v>
      </c>
    </row>
    <row r="58" spans="2:40" ht="16.2" thickBot="1">
      <c r="B58" s="77" t="s">
        <v>118</v>
      </c>
      <c r="C58" s="83">
        <v>13481908</v>
      </c>
      <c r="D58" s="83">
        <v>16294652</v>
      </c>
      <c r="E58" s="83">
        <v>15746092</v>
      </c>
      <c r="F58" s="83">
        <v>15806824</v>
      </c>
      <c r="G58" s="83">
        <v>16247236</v>
      </c>
      <c r="H58" s="83">
        <v>17567356</v>
      </c>
      <c r="I58" s="84">
        <f>SUM(I45:I57)</f>
        <v>17328242</v>
      </c>
      <c r="J58" s="84">
        <f>SUM(J45:J57)</f>
        <v>17885115</v>
      </c>
      <c r="K58" s="84">
        <f>SUM(K45:K57)</f>
        <v>18403328</v>
      </c>
      <c r="L58" s="83">
        <v>18197654</v>
      </c>
      <c r="M58" s="83">
        <v>19260294</v>
      </c>
      <c r="N58" s="83">
        <v>18540480</v>
      </c>
      <c r="O58" s="83">
        <v>19348212</v>
      </c>
      <c r="P58" s="237">
        <f>SUM(P45:P57)</f>
        <v>19015198</v>
      </c>
      <c r="Q58" s="237">
        <f>SUM(Q45:Q57)</f>
        <v>19500431</v>
      </c>
      <c r="R58" s="237">
        <v>20187208</v>
      </c>
      <c r="S58" s="237">
        <f>SUM(S45:S57)</f>
        <v>19801708</v>
      </c>
      <c r="T58" s="237">
        <f>SUM(T45:T57)</f>
        <v>20182055</v>
      </c>
      <c r="V58" s="590" t="s">
        <v>180</v>
      </c>
      <c r="W58" s="237">
        <v>20558717.039999999</v>
      </c>
      <c r="X58" s="237">
        <v>21168669.199999996</v>
      </c>
      <c r="Y58" s="237">
        <v>22585409.359999999</v>
      </c>
      <c r="Z58" s="237">
        <v>24602842.259999998</v>
      </c>
      <c r="AA58" s="237">
        <v>24794224.479999997</v>
      </c>
      <c r="AB58" s="237">
        <v>24346731.300000001</v>
      </c>
      <c r="AC58" s="237">
        <v>23715641.129999999</v>
      </c>
      <c r="AD58" s="237">
        <v>23430079.609999996</v>
      </c>
      <c r="AE58" s="237">
        <v>23023719.750000004</v>
      </c>
      <c r="AF58" s="237">
        <v>24000505.010000002</v>
      </c>
      <c r="AG58" s="237">
        <v>25217604.019999996</v>
      </c>
      <c r="AH58" s="237">
        <v>25289855.629999999</v>
      </c>
      <c r="AI58" s="237">
        <v>25201287.130000003</v>
      </c>
      <c r="AJ58" s="237">
        <v>25646821.340000004</v>
      </c>
      <c r="AK58" s="237">
        <v>25709730.41</v>
      </c>
      <c r="AL58" s="237">
        <f>SUM(AL47:AL57)</f>
        <v>25763679.289999999</v>
      </c>
      <c r="AM58" s="237">
        <v>25661233.374000002</v>
      </c>
      <c r="AN58" s="237">
        <v>25617031.495000001</v>
      </c>
    </row>
    <row r="59" spans="2:40" ht="16.2" thickBot="1">
      <c r="B59" s="85" t="s">
        <v>119</v>
      </c>
      <c r="C59" s="86">
        <v>13840632</v>
      </c>
      <c r="D59" s="86">
        <v>16726509</v>
      </c>
      <c r="E59" s="86">
        <v>16413849</v>
      </c>
      <c r="F59" s="86">
        <v>16406975</v>
      </c>
      <c r="G59" s="86">
        <v>16994557</v>
      </c>
      <c r="H59" s="86">
        <v>18104123</v>
      </c>
      <c r="I59" s="87">
        <f>+I58+I43</f>
        <v>18378718</v>
      </c>
      <c r="J59" s="87">
        <f>+J58+J43</f>
        <v>18741234</v>
      </c>
      <c r="K59" s="87">
        <f>+K58+K43</f>
        <v>19014585</v>
      </c>
      <c r="L59" s="86">
        <v>18909931</v>
      </c>
      <c r="M59" s="86">
        <v>20007112</v>
      </c>
      <c r="N59" s="86">
        <v>19833751</v>
      </c>
      <c r="O59" s="86">
        <v>20634179</v>
      </c>
      <c r="P59" s="238">
        <f>+P43+P58</f>
        <v>19803064</v>
      </c>
      <c r="Q59" s="238">
        <f>+Q43+Q58</f>
        <v>20856526</v>
      </c>
      <c r="R59" s="238">
        <v>22005764</v>
      </c>
      <c r="S59" s="238">
        <f>+S43+S58</f>
        <v>21283932</v>
      </c>
      <c r="T59" s="238">
        <f>+T43+T58</f>
        <v>21093568</v>
      </c>
      <c r="V59" s="591" t="s">
        <v>181</v>
      </c>
      <c r="W59" s="586">
        <v>21885841.029999997</v>
      </c>
      <c r="X59" s="586">
        <v>22544603.479999997</v>
      </c>
      <c r="Y59" s="586">
        <v>23765490.469999999</v>
      </c>
      <c r="Z59" s="586">
        <v>25492438.669999998</v>
      </c>
      <c r="AA59" s="586">
        <v>26234943.519999996</v>
      </c>
      <c r="AB59" s="586">
        <v>25233275.629999999</v>
      </c>
      <c r="AC59" s="586">
        <v>24758049.629999999</v>
      </c>
      <c r="AD59" s="586">
        <v>24737994.969999995</v>
      </c>
      <c r="AE59" s="586">
        <v>24745047.530000005</v>
      </c>
      <c r="AF59" s="586">
        <v>25648132.590000004</v>
      </c>
      <c r="AG59" s="586">
        <v>26531891.809999995</v>
      </c>
      <c r="AH59" s="586">
        <v>26408455.809999999</v>
      </c>
      <c r="AI59" s="586">
        <v>26984132.550000004</v>
      </c>
      <c r="AJ59" s="586">
        <v>26804601.550000004</v>
      </c>
      <c r="AK59" s="586">
        <v>27104966.440000001</v>
      </c>
      <c r="AL59" s="586">
        <f>AL58+AL45</f>
        <v>26502266.629999999</v>
      </c>
      <c r="AM59" s="586">
        <v>26976873.634</v>
      </c>
      <c r="AN59" s="586">
        <v>26934587.932</v>
      </c>
    </row>
    <row r="60" spans="2:40" ht="15.6" thickBot="1">
      <c r="B60" s="88"/>
      <c r="C60" s="89"/>
      <c r="D60" s="89"/>
      <c r="E60" s="89"/>
      <c r="F60" s="89"/>
      <c r="G60" s="89"/>
      <c r="H60" s="89"/>
      <c r="I60" s="89"/>
      <c r="J60" s="89"/>
      <c r="K60" s="89"/>
      <c r="L60" s="89"/>
      <c r="M60" s="89"/>
      <c r="N60" s="89"/>
      <c r="O60" s="89"/>
      <c r="P60" s="242"/>
      <c r="S60" s="242"/>
      <c r="T60" s="242"/>
      <c r="V60" s="585"/>
      <c r="W60" s="587"/>
      <c r="X60" s="587"/>
      <c r="Y60" s="587"/>
      <c r="Z60" s="587"/>
      <c r="AA60" s="587"/>
      <c r="AB60" s="587"/>
      <c r="AC60" s="587"/>
      <c r="AD60" s="587"/>
      <c r="AE60" s="587"/>
      <c r="AF60" s="587"/>
      <c r="AG60" s="587"/>
      <c r="AH60" s="587"/>
      <c r="AI60" s="587"/>
      <c r="AJ60" s="587"/>
      <c r="AK60" s="587"/>
      <c r="AL60" s="587"/>
      <c r="AM60" s="587">
        <v>0</v>
      </c>
      <c r="AN60" s="587">
        <v>0</v>
      </c>
    </row>
    <row r="61" spans="2:40" ht="15.6" thickBot="1">
      <c r="B61" s="75" t="s">
        <v>120</v>
      </c>
      <c r="C61" s="90"/>
      <c r="D61" s="90"/>
      <c r="E61" s="90"/>
      <c r="F61" s="90"/>
      <c r="G61" s="90"/>
      <c r="H61" s="90"/>
      <c r="I61" s="90"/>
      <c r="J61" s="90"/>
      <c r="K61" s="90"/>
      <c r="L61" s="90"/>
      <c r="M61" s="90"/>
      <c r="N61" s="90"/>
      <c r="O61" s="90"/>
      <c r="P61" s="239"/>
      <c r="Q61" s="239"/>
      <c r="R61" s="239"/>
      <c r="S61" s="239"/>
      <c r="T61" s="239"/>
      <c r="V61" s="642" t="s">
        <v>182</v>
      </c>
      <c r="W61" s="641" t="str">
        <f>+W36</f>
        <v>1T22</v>
      </c>
      <c r="X61" s="641" t="str">
        <f t="shared" ref="X61:AN61" si="4">+X36</f>
        <v>2T22</v>
      </c>
      <c r="Y61" s="641" t="str">
        <f t="shared" si="4"/>
        <v>3T22</v>
      </c>
      <c r="Z61" s="641" t="str">
        <f t="shared" si="4"/>
        <v>4T22</v>
      </c>
      <c r="AA61" s="641" t="str">
        <f t="shared" si="4"/>
        <v>1T23</v>
      </c>
      <c r="AB61" s="641" t="str">
        <f t="shared" si="4"/>
        <v>2T23</v>
      </c>
      <c r="AC61" s="641" t="str">
        <f t="shared" si="4"/>
        <v>3T23</v>
      </c>
      <c r="AD61" s="641" t="str">
        <f t="shared" si="4"/>
        <v>4T23</v>
      </c>
      <c r="AE61" s="641" t="str">
        <f t="shared" si="4"/>
        <v>1T24</v>
      </c>
      <c r="AF61" s="641" t="str">
        <f t="shared" si="4"/>
        <v>2T24</v>
      </c>
      <c r="AG61" s="641" t="str">
        <f t="shared" si="4"/>
        <v>3T24</v>
      </c>
      <c r="AH61" s="641" t="str">
        <f t="shared" si="4"/>
        <v>4T24</v>
      </c>
      <c r="AI61" s="641" t="str">
        <f t="shared" si="4"/>
        <v>1T25</v>
      </c>
      <c r="AJ61" s="641" t="str">
        <f t="shared" si="4"/>
        <v>2T25</v>
      </c>
      <c r="AK61" s="641" t="str">
        <f t="shared" si="4"/>
        <v>3T25</v>
      </c>
      <c r="AL61" s="641" t="str">
        <f t="shared" si="4"/>
        <v>4T25</v>
      </c>
      <c r="AM61" s="641" t="str">
        <f t="shared" si="4"/>
        <v>1T26</v>
      </c>
      <c r="AN61" s="641" t="str">
        <f t="shared" si="4"/>
        <v>2T26</v>
      </c>
    </row>
    <row r="62" spans="2:40" ht="15.6" thickBot="1">
      <c r="B62" s="77" t="s">
        <v>121</v>
      </c>
      <c r="C62" s="91"/>
      <c r="D62" s="91"/>
      <c r="E62" s="91"/>
      <c r="F62" s="91"/>
      <c r="G62" s="91"/>
      <c r="H62" s="91"/>
      <c r="I62" s="91"/>
      <c r="J62" s="91"/>
      <c r="K62" s="91"/>
      <c r="L62" s="91"/>
      <c r="M62" s="91"/>
      <c r="N62" s="91"/>
      <c r="O62" s="91"/>
      <c r="P62" s="240"/>
      <c r="Q62" s="240"/>
      <c r="R62" s="240"/>
      <c r="S62" s="240"/>
      <c r="T62" s="240"/>
      <c r="V62" s="595"/>
      <c r="W62" s="595"/>
      <c r="X62" s="595"/>
      <c r="Y62" s="595"/>
      <c r="Z62" s="595"/>
      <c r="AA62" s="595">
        <v>407957.95</v>
      </c>
      <c r="AB62" s="595">
        <v>655259.68999999994</v>
      </c>
      <c r="AC62" s="595">
        <v>686196.01</v>
      </c>
      <c r="AD62" s="595">
        <v>469769.25</v>
      </c>
      <c r="AE62" s="595">
        <v>395102.28</v>
      </c>
      <c r="AF62" s="595">
        <v>159961.04</v>
      </c>
      <c r="AG62" s="595">
        <v>202481.37</v>
      </c>
      <c r="AH62" s="595">
        <v>289246.63</v>
      </c>
      <c r="AI62" s="595">
        <v>334989.78000000003</v>
      </c>
      <c r="AJ62" s="595">
        <v>198324.42</v>
      </c>
      <c r="AK62" s="595"/>
      <c r="AL62" s="595"/>
      <c r="AM62" s="595">
        <v>0</v>
      </c>
      <c r="AN62" s="595">
        <v>0</v>
      </c>
    </row>
    <row r="63" spans="2:40" ht="16.2" thickBot="1">
      <c r="B63" s="79" t="s">
        <v>122</v>
      </c>
      <c r="C63" s="80">
        <v>146843</v>
      </c>
      <c r="D63" s="80">
        <v>113155</v>
      </c>
      <c r="E63" s="80">
        <v>151747</v>
      </c>
      <c r="F63" s="80">
        <v>130979</v>
      </c>
      <c r="G63" s="80">
        <v>151971</v>
      </c>
      <c r="H63" s="80">
        <v>137339</v>
      </c>
      <c r="I63" s="80">
        <v>152898</v>
      </c>
      <c r="J63" s="80">
        <v>169407</v>
      </c>
      <c r="K63" s="80">
        <v>189054</v>
      </c>
      <c r="L63" s="80">
        <v>214786</v>
      </c>
      <c r="M63" s="80">
        <v>232772</v>
      </c>
      <c r="N63" s="80">
        <v>207416</v>
      </c>
      <c r="O63" s="80">
        <v>219519</v>
      </c>
      <c r="P63" s="234">
        <v>151393</v>
      </c>
      <c r="Q63" s="234">
        <v>165505</v>
      </c>
      <c r="R63" s="234">
        <v>276306</v>
      </c>
      <c r="S63" s="234">
        <v>285445</v>
      </c>
      <c r="T63" s="234">
        <v>158139</v>
      </c>
      <c r="V63" s="582" t="s">
        <v>122</v>
      </c>
      <c r="W63" s="246">
        <v>191195.22</v>
      </c>
      <c r="X63" s="246">
        <v>63953.97</v>
      </c>
      <c r="Y63" s="246">
        <v>92316.13</v>
      </c>
      <c r="Z63" s="246">
        <v>258214.17</v>
      </c>
      <c r="AA63" s="246">
        <v>407957.95</v>
      </c>
      <c r="AB63" s="246">
        <v>655259.68999999994</v>
      </c>
      <c r="AC63" s="246">
        <v>686196.01</v>
      </c>
      <c r="AD63" s="246">
        <v>469769.25</v>
      </c>
      <c r="AE63" s="246">
        <v>395102.28</v>
      </c>
      <c r="AF63" s="246">
        <v>159961.04</v>
      </c>
      <c r="AG63" s="246">
        <v>202481.37</v>
      </c>
      <c r="AH63" s="246">
        <v>289246.63</v>
      </c>
      <c r="AI63" s="246">
        <v>334989.78000000003</v>
      </c>
      <c r="AJ63" s="246">
        <v>198324.42</v>
      </c>
      <c r="AK63" s="246">
        <v>251455.58</v>
      </c>
      <c r="AL63" s="246">
        <v>53599.55</v>
      </c>
      <c r="AM63" s="246">
        <v>124989.298</v>
      </c>
      <c r="AN63" s="246">
        <v>80351.629000000001</v>
      </c>
    </row>
    <row r="64" spans="2:40" ht="16.2" thickBot="1">
      <c r="B64" s="79" t="s">
        <v>123</v>
      </c>
      <c r="C64" s="80">
        <v>70525</v>
      </c>
      <c r="D64" s="80">
        <v>120476</v>
      </c>
      <c r="E64" s="80">
        <v>702081</v>
      </c>
      <c r="F64" s="80">
        <v>669247</v>
      </c>
      <c r="G64" s="80">
        <v>365951</v>
      </c>
      <c r="H64" s="80">
        <v>90486</v>
      </c>
      <c r="I64" s="80">
        <v>672446</v>
      </c>
      <c r="J64" s="80">
        <v>722891</v>
      </c>
      <c r="K64" s="80">
        <v>363131</v>
      </c>
      <c r="L64" s="80">
        <v>110314</v>
      </c>
      <c r="M64" s="80">
        <v>836712</v>
      </c>
      <c r="N64" s="80">
        <v>796245</v>
      </c>
      <c r="O64" s="80">
        <v>441251</v>
      </c>
      <c r="P64" s="234">
        <v>111643</v>
      </c>
      <c r="Q64" s="234">
        <v>1509526</v>
      </c>
      <c r="R64" s="234">
        <v>1527771</v>
      </c>
      <c r="S64" s="234">
        <f>796294+1</f>
        <v>796295</v>
      </c>
      <c r="T64" s="234">
        <v>183100</v>
      </c>
      <c r="V64" s="582" t="s">
        <v>123</v>
      </c>
      <c r="W64" s="246">
        <v>991492.71</v>
      </c>
      <c r="X64" s="246">
        <v>983023.49</v>
      </c>
      <c r="Y64" s="246">
        <v>588225.68999999994</v>
      </c>
      <c r="Z64" s="246">
        <v>181465.85</v>
      </c>
      <c r="AA64" s="246">
        <v>2049893.59</v>
      </c>
      <c r="AB64" s="246">
        <v>1107845.29</v>
      </c>
      <c r="AC64" s="246">
        <v>1087446.7</v>
      </c>
      <c r="AD64" s="246">
        <v>294782.73</v>
      </c>
      <c r="AE64" s="246">
        <v>1443929.25</v>
      </c>
      <c r="AF64" s="246">
        <v>1078515.32</v>
      </c>
      <c r="AG64" s="246">
        <v>649663.80000000005</v>
      </c>
      <c r="AH64" s="246">
        <v>238466.42</v>
      </c>
      <c r="AI64" s="246">
        <v>1553833.76</v>
      </c>
      <c r="AJ64" s="246">
        <v>747750.42</v>
      </c>
      <c r="AK64" s="246">
        <v>773638.95</v>
      </c>
      <c r="AL64" s="246">
        <v>195808.64000000001</v>
      </c>
      <c r="AM64" s="246">
        <v>1352831.95</v>
      </c>
      <c r="AN64" s="246">
        <v>1100157.7350000001</v>
      </c>
    </row>
    <row r="65" spans="2:40" ht="16.2" thickBot="1">
      <c r="B65" s="79" t="s">
        <v>125</v>
      </c>
      <c r="C65" s="80">
        <v>7387</v>
      </c>
      <c r="D65" s="80">
        <v>10159</v>
      </c>
      <c r="E65" s="80">
        <v>6589</v>
      </c>
      <c r="F65" s="80">
        <v>6947</v>
      </c>
      <c r="G65" s="80">
        <v>9175</v>
      </c>
      <c r="H65" s="80">
        <v>8405</v>
      </c>
      <c r="I65" s="80">
        <v>8346</v>
      </c>
      <c r="J65" s="80">
        <v>7357</v>
      </c>
      <c r="K65" s="80">
        <v>10434</v>
      </c>
      <c r="L65" s="80">
        <v>11689</v>
      </c>
      <c r="M65" s="80">
        <v>10529</v>
      </c>
      <c r="N65" s="80">
        <v>9821</v>
      </c>
      <c r="O65" s="80">
        <v>13886</v>
      </c>
      <c r="P65" s="234">
        <v>14041</v>
      </c>
      <c r="Q65" s="234">
        <v>12995</v>
      </c>
      <c r="R65" s="234">
        <v>11491</v>
      </c>
      <c r="S65" s="234">
        <v>13879</v>
      </c>
      <c r="T65" s="234">
        <v>13051</v>
      </c>
      <c r="V65" s="582" t="s">
        <v>125</v>
      </c>
      <c r="W65" s="246">
        <v>11751.75</v>
      </c>
      <c r="X65" s="246">
        <v>10083.14</v>
      </c>
      <c r="Y65" s="246">
        <v>13434.23</v>
      </c>
      <c r="Z65" s="246">
        <v>12678.69</v>
      </c>
      <c r="AA65" s="246">
        <v>12993.9</v>
      </c>
      <c r="AB65" s="246">
        <v>12363.98</v>
      </c>
      <c r="AC65" s="246">
        <v>17220.97</v>
      </c>
      <c r="AD65" s="246">
        <v>17518.259999999998</v>
      </c>
      <c r="AE65" s="246">
        <v>16044.2</v>
      </c>
      <c r="AF65" s="246">
        <v>16446.21</v>
      </c>
      <c r="AG65" s="246">
        <v>17415.7</v>
      </c>
      <c r="AH65" s="246">
        <v>16473.97</v>
      </c>
      <c r="AI65" s="246">
        <v>13012.42</v>
      </c>
      <c r="AJ65" s="246">
        <v>13409.47</v>
      </c>
      <c r="AK65" s="246">
        <v>18881.45</v>
      </c>
      <c r="AL65" s="246">
        <v>18138.740000000002</v>
      </c>
      <c r="AM65" s="246">
        <v>11613.665999999999</v>
      </c>
      <c r="AN65" s="246">
        <v>13198.835999999999</v>
      </c>
    </row>
    <row r="66" spans="2:40" ht="16.2" thickBot="1">
      <c r="B66" s="79" t="s">
        <v>99</v>
      </c>
      <c r="C66" s="80">
        <v>6977</v>
      </c>
      <c r="D66" s="80">
        <v>10271</v>
      </c>
      <c r="E66" s="80">
        <v>35229</v>
      </c>
      <c r="F66" s="80">
        <v>76011</v>
      </c>
      <c r="G66" s="80">
        <v>106833</v>
      </c>
      <c r="H66" s="80">
        <v>12548</v>
      </c>
      <c r="I66" s="80">
        <v>47609</v>
      </c>
      <c r="J66" s="80">
        <v>86618</v>
      </c>
      <c r="K66" s="80">
        <v>124779</v>
      </c>
      <c r="L66" s="80">
        <v>38109</v>
      </c>
      <c r="M66" s="80">
        <v>55911</v>
      </c>
      <c r="N66" s="80">
        <v>88659</v>
      </c>
      <c r="O66" s="80">
        <v>126399</v>
      </c>
      <c r="P66" s="234">
        <v>62985</v>
      </c>
      <c r="Q66" s="234">
        <v>113697</v>
      </c>
      <c r="R66" s="234">
        <v>125691</v>
      </c>
      <c r="S66" s="234">
        <v>183000</v>
      </c>
      <c r="T66" s="234">
        <v>60838</v>
      </c>
      <c r="V66" s="582" t="s">
        <v>99</v>
      </c>
      <c r="W66" s="246">
        <v>84779.5</v>
      </c>
      <c r="X66" s="246">
        <v>102113.01</v>
      </c>
      <c r="Y66" s="246">
        <v>140611.99</v>
      </c>
      <c r="Z66" s="246">
        <v>92908.3</v>
      </c>
      <c r="AA66" s="246">
        <v>109463.31</v>
      </c>
      <c r="AB66" s="246">
        <v>34841.49</v>
      </c>
      <c r="AC66" s="246">
        <v>36936.160000000003</v>
      </c>
      <c r="AD66" s="246">
        <v>58113.33</v>
      </c>
      <c r="AE66" s="246">
        <v>78092.320000000007</v>
      </c>
      <c r="AF66" s="246">
        <v>77740.94</v>
      </c>
      <c r="AG66" s="246">
        <v>138439.22</v>
      </c>
      <c r="AH66" s="246">
        <v>123245.91</v>
      </c>
      <c r="AI66" s="246">
        <v>145053.32999999999</v>
      </c>
      <c r="AJ66" s="246">
        <v>73593.05</v>
      </c>
      <c r="AK66" s="246">
        <v>95016.31</v>
      </c>
      <c r="AL66" s="246">
        <v>45082.82</v>
      </c>
      <c r="AM66" s="246">
        <v>83437.214999999997</v>
      </c>
      <c r="AN66" s="246">
        <v>35482.345999999998</v>
      </c>
    </row>
    <row r="67" spans="2:40" ht="16.2" thickBot="1">
      <c r="B67" s="79" t="s">
        <v>126</v>
      </c>
      <c r="C67" s="80">
        <v>25927</v>
      </c>
      <c r="D67" s="80">
        <v>38287</v>
      </c>
      <c r="E67" s="80">
        <v>15913</v>
      </c>
      <c r="F67" s="80">
        <v>18847</v>
      </c>
      <c r="G67" s="80">
        <v>20242</v>
      </c>
      <c r="H67" s="80">
        <v>437</v>
      </c>
      <c r="I67" s="80">
        <v>6565</v>
      </c>
      <c r="J67" s="80">
        <v>5549</v>
      </c>
      <c r="K67" s="80">
        <v>8772</v>
      </c>
      <c r="L67" s="80">
        <v>1715</v>
      </c>
      <c r="M67" s="80">
        <v>0</v>
      </c>
      <c r="N67" s="80">
        <v>0</v>
      </c>
      <c r="O67" s="80">
        <v>0</v>
      </c>
      <c r="P67" s="234">
        <v>0</v>
      </c>
      <c r="Q67" s="234">
        <v>0</v>
      </c>
      <c r="R67" s="234">
        <v>0</v>
      </c>
      <c r="S67" s="234">
        <v>0</v>
      </c>
      <c r="T67" s="234">
        <v>1004</v>
      </c>
      <c r="V67" s="582" t="s">
        <v>126</v>
      </c>
      <c r="W67" s="246">
        <v>1015.76</v>
      </c>
      <c r="X67" s="246">
        <v>1008.89</v>
      </c>
      <c r="Y67" s="246">
        <v>1035.17</v>
      </c>
      <c r="Z67" s="246">
        <v>45868.18</v>
      </c>
      <c r="AA67" s="246">
        <v>46085.84</v>
      </c>
      <c r="AB67" s="246">
        <v>51974.15</v>
      </c>
      <c r="AC67" s="246">
        <v>46804.76</v>
      </c>
      <c r="AD67" s="246">
        <v>61896.62</v>
      </c>
      <c r="AE67" s="246">
        <v>60309.440000000002</v>
      </c>
      <c r="AF67" s="246">
        <v>56553.59</v>
      </c>
      <c r="AG67" s="246">
        <v>52008.38</v>
      </c>
      <c r="AH67" s="246">
        <v>41294.93</v>
      </c>
      <c r="AI67" s="246">
        <v>36492.32</v>
      </c>
      <c r="AJ67" s="246">
        <v>30784.3</v>
      </c>
      <c r="AK67" s="246">
        <v>24690.37</v>
      </c>
      <c r="AL67" s="246">
        <v>99950.37</v>
      </c>
      <c r="AM67" s="246">
        <v>92359.335999999996</v>
      </c>
      <c r="AN67" s="246">
        <v>77545.612999999998</v>
      </c>
    </row>
    <row r="68" spans="2:40" ht="16.2" thickBot="1">
      <c r="B68" s="79" t="s">
        <v>127</v>
      </c>
      <c r="C68" s="80">
        <v>4115</v>
      </c>
      <c r="D68" s="80">
        <v>4040</v>
      </c>
      <c r="E68" s="80">
        <v>3680</v>
      </c>
      <c r="F68" s="80">
        <v>3626</v>
      </c>
      <c r="G68" s="80">
        <v>4581</v>
      </c>
      <c r="H68" s="80">
        <v>4025</v>
      </c>
      <c r="I68" s="80">
        <v>3877</v>
      </c>
      <c r="J68" s="80">
        <v>4607</v>
      </c>
      <c r="K68" s="80">
        <v>3716</v>
      </c>
      <c r="L68" s="80">
        <v>3798</v>
      </c>
      <c r="M68" s="80">
        <v>3979</v>
      </c>
      <c r="N68" s="80">
        <v>3511</v>
      </c>
      <c r="O68" s="80">
        <v>4355</v>
      </c>
      <c r="P68" s="234">
        <v>3570</v>
      </c>
      <c r="Q68" s="234">
        <v>3809</v>
      </c>
      <c r="R68" s="234">
        <v>4142</v>
      </c>
      <c r="S68" s="234">
        <v>2931</v>
      </c>
      <c r="T68" s="234">
        <v>4582</v>
      </c>
      <c r="V68" s="582" t="s">
        <v>127</v>
      </c>
      <c r="W68" s="246">
        <v>5564.04</v>
      </c>
      <c r="X68" s="246">
        <v>2889.8</v>
      </c>
      <c r="Y68" s="246">
        <v>2137.33</v>
      </c>
      <c r="Z68" s="246">
        <v>1954.78</v>
      </c>
      <c r="AA68" s="246">
        <v>15217.5</v>
      </c>
      <c r="AB68" s="246">
        <v>15237.35</v>
      </c>
      <c r="AC68" s="246">
        <v>19740.849999999999</v>
      </c>
      <c r="AD68" s="246">
        <v>16043.43</v>
      </c>
      <c r="AE68" s="246">
        <v>15875.33</v>
      </c>
      <c r="AF68" s="246">
        <v>15722.65</v>
      </c>
      <c r="AG68" s="246">
        <v>15502.39</v>
      </c>
      <c r="AH68" s="246">
        <v>15314.21</v>
      </c>
      <c r="AI68" s="246">
        <v>15299.28</v>
      </c>
      <c r="AJ68" s="246">
        <v>18525.669999999998</v>
      </c>
      <c r="AK68" s="246">
        <v>72562.86</v>
      </c>
      <c r="AL68" s="246">
        <v>16961.740000000002</v>
      </c>
      <c r="AM68" s="246">
        <v>14423.493</v>
      </c>
      <c r="AN68" s="246">
        <v>17004.947</v>
      </c>
    </row>
    <row r="69" spans="2:40" ht="16.2" thickBot="1">
      <c r="B69" s="79" t="s">
        <v>183</v>
      </c>
      <c r="C69" s="92">
        <v>0</v>
      </c>
      <c r="D69" s="92">
        <v>0</v>
      </c>
      <c r="E69" s="92">
        <v>219</v>
      </c>
      <c r="F69" s="92">
        <v>0</v>
      </c>
      <c r="G69" s="92">
        <v>0</v>
      </c>
      <c r="H69" s="92">
        <v>0</v>
      </c>
      <c r="I69" s="92">
        <v>0</v>
      </c>
      <c r="J69" s="92">
        <v>0</v>
      </c>
      <c r="K69" s="92">
        <v>0</v>
      </c>
      <c r="L69" s="92">
        <v>0</v>
      </c>
      <c r="M69" s="92">
        <v>0</v>
      </c>
      <c r="N69" s="92">
        <v>0</v>
      </c>
      <c r="O69" s="80"/>
      <c r="P69" s="245">
        <v>0</v>
      </c>
      <c r="Q69" s="245"/>
      <c r="R69" s="245">
        <v>0</v>
      </c>
      <c r="S69" s="245"/>
      <c r="T69" s="245"/>
      <c r="V69" s="591" t="s">
        <v>184</v>
      </c>
      <c r="W69" s="586">
        <f>SUM(W63:W68)</f>
        <v>1285798.98</v>
      </c>
      <c r="X69" s="586">
        <f t="shared" ref="X69:AJ69" si="5">SUM(X63:X68)</f>
        <v>1163072.2999999998</v>
      </c>
      <c r="Y69" s="586">
        <f t="shared" si="5"/>
        <v>837760.53999999992</v>
      </c>
      <c r="Z69" s="586">
        <f t="shared" si="5"/>
        <v>593089.97000000009</v>
      </c>
      <c r="AA69" s="586">
        <f t="shared" si="5"/>
        <v>2641612.09</v>
      </c>
      <c r="AB69" s="586">
        <f t="shared" si="5"/>
        <v>1877521.95</v>
      </c>
      <c r="AC69" s="586">
        <f t="shared" si="5"/>
        <v>1894345.45</v>
      </c>
      <c r="AD69" s="586">
        <f t="shared" si="5"/>
        <v>918123.62</v>
      </c>
      <c r="AE69" s="586">
        <f t="shared" si="5"/>
        <v>2009352.82</v>
      </c>
      <c r="AF69" s="586">
        <f t="shared" si="5"/>
        <v>1404939.75</v>
      </c>
      <c r="AG69" s="586">
        <f t="shared" si="5"/>
        <v>1075510.8599999999</v>
      </c>
      <c r="AH69" s="586">
        <f t="shared" si="5"/>
        <v>724042.07000000007</v>
      </c>
      <c r="AI69" s="586">
        <f t="shared" si="5"/>
        <v>2098680.89</v>
      </c>
      <c r="AJ69" s="586">
        <f t="shared" si="5"/>
        <v>1082387.33</v>
      </c>
      <c r="AK69" s="586">
        <v>1236245.52</v>
      </c>
      <c r="AL69" s="586">
        <v>429541.86</v>
      </c>
      <c r="AM69" s="586">
        <v>1679654.9580000001</v>
      </c>
      <c r="AN69" s="586">
        <v>1323741.1059999999</v>
      </c>
    </row>
    <row r="70" spans="2:40" ht="15.6" thickBot="1">
      <c r="B70" s="77" t="s">
        <v>130</v>
      </c>
      <c r="C70" s="83">
        <v>261774</v>
      </c>
      <c r="D70" s="83">
        <v>296388</v>
      </c>
      <c r="E70" s="83">
        <v>915458</v>
      </c>
      <c r="F70" s="83">
        <v>905657</v>
      </c>
      <c r="G70" s="83">
        <v>658753</v>
      </c>
      <c r="H70" s="83">
        <v>253240</v>
      </c>
      <c r="I70" s="83">
        <v>891741</v>
      </c>
      <c r="J70" s="83">
        <v>996429</v>
      </c>
      <c r="K70" s="83">
        <v>699886</v>
      </c>
      <c r="L70" s="83">
        <v>380411</v>
      </c>
      <c r="M70" s="83">
        <v>1139903</v>
      </c>
      <c r="N70" s="83">
        <v>1105652</v>
      </c>
      <c r="O70" s="83">
        <v>805410</v>
      </c>
      <c r="P70" s="237">
        <f>SUM(P63:P69)</f>
        <v>343632</v>
      </c>
      <c r="Q70" s="237">
        <f>SUM(Q63:Q69)</f>
        <v>1805532</v>
      </c>
      <c r="R70" s="237">
        <v>1945401</v>
      </c>
      <c r="S70" s="237">
        <f>SUM(S63:S69)</f>
        <v>1281550</v>
      </c>
      <c r="T70" s="237">
        <f>SUM(T63:T69)</f>
        <v>420714</v>
      </c>
      <c r="V70" s="590"/>
      <c r="W70" s="237"/>
      <c r="X70" s="237"/>
      <c r="Y70" s="237"/>
      <c r="Z70" s="237"/>
      <c r="AA70" s="237"/>
      <c r="AB70" s="237"/>
      <c r="AC70" s="237"/>
      <c r="AD70" s="237"/>
      <c r="AE70" s="237"/>
      <c r="AF70" s="237"/>
      <c r="AG70" s="237"/>
      <c r="AH70" s="237"/>
      <c r="AI70" s="237"/>
      <c r="AJ70" s="237"/>
      <c r="AK70" s="237"/>
      <c r="AL70" s="237"/>
      <c r="AM70" s="237">
        <v>0</v>
      </c>
      <c r="AN70" s="237">
        <v>0</v>
      </c>
    </row>
    <row r="71" spans="2:40" ht="16.2" thickBot="1">
      <c r="B71" s="93" t="s">
        <v>131</v>
      </c>
      <c r="C71" s="94"/>
      <c r="D71" s="94"/>
      <c r="E71" s="94"/>
      <c r="F71" s="94"/>
      <c r="G71" s="94"/>
      <c r="H71" s="94"/>
      <c r="I71" s="94"/>
      <c r="J71" s="94"/>
      <c r="K71" s="94"/>
      <c r="L71" s="94"/>
      <c r="M71" s="94"/>
      <c r="N71" s="94"/>
      <c r="O71" s="94"/>
      <c r="P71" s="241"/>
      <c r="Q71" s="241"/>
      <c r="R71" s="241"/>
      <c r="S71" s="241"/>
      <c r="T71" s="241"/>
      <c r="V71" s="582" t="s">
        <v>122</v>
      </c>
      <c r="W71" s="246">
        <v>4549200.75</v>
      </c>
      <c r="X71" s="246">
        <v>4679703.66</v>
      </c>
      <c r="Y71" s="246">
        <v>4816794.45</v>
      </c>
      <c r="Z71" s="246">
        <v>4732735.22</v>
      </c>
      <c r="AA71" s="246">
        <v>4564526.24</v>
      </c>
      <c r="AB71" s="246">
        <v>4614826.54</v>
      </c>
      <c r="AC71" s="246">
        <v>4571878.17</v>
      </c>
      <c r="AD71" s="246">
        <v>5647912.2000000002</v>
      </c>
      <c r="AE71" s="246">
        <v>5658561.2999999998</v>
      </c>
      <c r="AF71" s="246">
        <v>6063268.0899999999</v>
      </c>
      <c r="AG71" s="246">
        <v>6070005.0700000003</v>
      </c>
      <c r="AH71" s="246">
        <v>6001232.5199999996</v>
      </c>
      <c r="AI71" s="246">
        <v>5933857.0499999998</v>
      </c>
      <c r="AJ71" s="246">
        <v>6297032.3499999996</v>
      </c>
      <c r="AK71" s="246">
        <v>6242738.9900000002</v>
      </c>
      <c r="AL71" s="246">
        <v>6396421.6100000003</v>
      </c>
      <c r="AM71" s="246">
        <v>6371825.7479999997</v>
      </c>
      <c r="AN71" s="246">
        <v>6701947.7989999996</v>
      </c>
    </row>
    <row r="72" spans="2:40" ht="16.2" thickBot="1">
      <c r="B72" s="79" t="s">
        <v>122</v>
      </c>
      <c r="C72" s="80">
        <v>2084431</v>
      </c>
      <c r="D72" s="80">
        <v>3814421</v>
      </c>
      <c r="E72" s="80">
        <v>3767433</v>
      </c>
      <c r="F72" s="80">
        <v>3767688</v>
      </c>
      <c r="G72" s="80">
        <v>4220042</v>
      </c>
      <c r="H72" s="80">
        <v>4382795</v>
      </c>
      <c r="I72" s="80">
        <v>4490811</v>
      </c>
      <c r="J72" s="80">
        <v>4239362</v>
      </c>
      <c r="K72" s="80">
        <v>4217812</v>
      </c>
      <c r="L72" s="80">
        <v>4461883</v>
      </c>
      <c r="M72" s="80">
        <v>4495967</v>
      </c>
      <c r="N72" s="80">
        <v>4727877</v>
      </c>
      <c r="O72" s="80">
        <v>4992611</v>
      </c>
      <c r="P72" s="234">
        <v>4670715</v>
      </c>
      <c r="Q72" s="234">
        <v>4655386</v>
      </c>
      <c r="R72" s="234">
        <v>4522584</v>
      </c>
      <c r="S72" s="234">
        <v>4506824</v>
      </c>
      <c r="T72" s="234">
        <v>4620915</v>
      </c>
      <c r="V72" s="582" t="s">
        <v>123</v>
      </c>
      <c r="W72" s="246">
        <v>262005.31</v>
      </c>
      <c r="X72" s="246">
        <v>264364.03999999998</v>
      </c>
      <c r="Y72" s="246">
        <v>267933.06</v>
      </c>
      <c r="Z72" s="246">
        <v>336794.92</v>
      </c>
      <c r="AA72" s="246">
        <v>344090.45</v>
      </c>
      <c r="AB72" s="246">
        <v>351426.12</v>
      </c>
      <c r="AC72" s="246">
        <v>358563.21</v>
      </c>
      <c r="AD72" s="246">
        <v>221142.05</v>
      </c>
      <c r="AE72" s="246">
        <v>222957.34</v>
      </c>
      <c r="AF72" s="246">
        <v>224811.67</v>
      </c>
      <c r="AG72" s="246">
        <v>224904.95</v>
      </c>
      <c r="AH72" s="246">
        <v>248642.55</v>
      </c>
      <c r="AI72" s="246">
        <v>249775.23</v>
      </c>
      <c r="AJ72" s="246">
        <v>249894.2</v>
      </c>
      <c r="AK72" s="246">
        <v>250014.55</v>
      </c>
      <c r="AL72" s="246">
        <v>259059.43</v>
      </c>
      <c r="AM72" s="246">
        <v>257717.916</v>
      </c>
      <c r="AN72" s="246">
        <v>256426.71799999999</v>
      </c>
    </row>
    <row r="73" spans="2:40" ht="16.2" thickBot="1">
      <c r="B73" s="79" t="s">
        <v>123</v>
      </c>
      <c r="C73" s="80">
        <v>4568</v>
      </c>
      <c r="D73" s="80">
        <v>8099</v>
      </c>
      <c r="E73" s="80">
        <v>3006</v>
      </c>
      <c r="F73" s="80">
        <v>3011</v>
      </c>
      <c r="G73" s="80">
        <v>5901</v>
      </c>
      <c r="H73" s="80">
        <v>5465</v>
      </c>
      <c r="I73" s="80">
        <v>5398</v>
      </c>
      <c r="J73" s="80">
        <v>5995</v>
      </c>
      <c r="K73" s="80">
        <v>5744</v>
      </c>
      <c r="L73" s="80">
        <v>12490</v>
      </c>
      <c r="M73" s="80">
        <v>12244</v>
      </c>
      <c r="N73" s="80">
        <v>11939</v>
      </c>
      <c r="O73" s="80">
        <v>15120</v>
      </c>
      <c r="P73" s="234">
        <v>13377</v>
      </c>
      <c r="Q73" s="234">
        <v>13247</v>
      </c>
      <c r="R73" s="234">
        <v>13716</v>
      </c>
      <c r="S73" s="234">
        <v>12055</v>
      </c>
      <c r="T73" s="234">
        <v>9618</v>
      </c>
      <c r="V73" s="582" t="s">
        <v>106</v>
      </c>
      <c r="W73" s="246">
        <v>0</v>
      </c>
      <c r="X73" s="246">
        <v>0</v>
      </c>
      <c r="Y73" s="246">
        <v>0</v>
      </c>
      <c r="Z73" s="246">
        <v>0</v>
      </c>
      <c r="AA73" s="246">
        <v>0</v>
      </c>
      <c r="AB73" s="246">
        <v>0</v>
      </c>
      <c r="AC73" s="246">
        <v>0</v>
      </c>
      <c r="AD73" s="246">
        <v>0</v>
      </c>
      <c r="AE73" s="246">
        <v>0</v>
      </c>
      <c r="AF73" s="246">
        <v>0</v>
      </c>
      <c r="AG73" s="246">
        <v>0</v>
      </c>
      <c r="AH73" s="246">
        <v>0</v>
      </c>
      <c r="AI73" s="246">
        <v>0</v>
      </c>
      <c r="AJ73" s="246">
        <v>0</v>
      </c>
      <c r="AK73" s="246">
        <v>0</v>
      </c>
      <c r="AL73" s="246">
        <v>0</v>
      </c>
      <c r="AM73" s="246" t="s">
        <v>569</v>
      </c>
      <c r="AN73" s="246" t="s">
        <v>569</v>
      </c>
    </row>
    <row r="74" spans="2:40" ht="16.2" thickBot="1">
      <c r="B74" s="79" t="s">
        <v>132</v>
      </c>
      <c r="C74" s="80">
        <v>288768</v>
      </c>
      <c r="D74" s="80">
        <v>300346</v>
      </c>
      <c r="E74" s="80">
        <v>303034</v>
      </c>
      <c r="F74" s="80">
        <v>305600</v>
      </c>
      <c r="G74" s="80">
        <v>308142</v>
      </c>
      <c r="H74" s="80">
        <v>310675</v>
      </c>
      <c r="I74" s="80">
        <v>313280</v>
      </c>
      <c r="J74" s="80">
        <v>315901</v>
      </c>
      <c r="K74" s="80">
        <v>318585</v>
      </c>
      <c r="L74" s="80">
        <v>321299</v>
      </c>
      <c r="M74" s="80">
        <v>324046</v>
      </c>
      <c r="N74" s="80">
        <v>326525</v>
      </c>
      <c r="O74" s="80">
        <v>328253</v>
      </c>
      <c r="P74" s="234">
        <v>329546</v>
      </c>
      <c r="Q74" s="234">
        <v>330971</v>
      </c>
      <c r="R74" s="234">
        <v>332440</v>
      </c>
      <c r="S74" s="234">
        <v>334002</v>
      </c>
      <c r="T74" s="234">
        <v>251182</v>
      </c>
      <c r="V74" s="582" t="s">
        <v>125</v>
      </c>
      <c r="W74" s="246">
        <v>202135.35</v>
      </c>
      <c r="X74" s="246">
        <v>201969.21</v>
      </c>
      <c r="Y74" s="246">
        <v>202600.31</v>
      </c>
      <c r="Z74" s="246">
        <v>157939.19</v>
      </c>
      <c r="AA74" s="246">
        <v>158979.78</v>
      </c>
      <c r="AB74" s="246">
        <v>159119.85999999999</v>
      </c>
      <c r="AC74" s="246">
        <v>159418.1</v>
      </c>
      <c r="AD74" s="246">
        <v>197726.82</v>
      </c>
      <c r="AE74" s="246">
        <v>198764.35</v>
      </c>
      <c r="AF74" s="246">
        <v>198631.45</v>
      </c>
      <c r="AG74" s="246">
        <v>197394.46</v>
      </c>
      <c r="AH74" s="246">
        <v>188187.45</v>
      </c>
      <c r="AI74" s="246">
        <v>188934.13</v>
      </c>
      <c r="AJ74" s="246">
        <v>189618.76</v>
      </c>
      <c r="AK74" s="246">
        <v>186289.41</v>
      </c>
      <c r="AL74" s="246">
        <v>178238.35</v>
      </c>
      <c r="AM74" s="246">
        <v>181331.16</v>
      </c>
      <c r="AN74" s="246">
        <v>179226.747</v>
      </c>
    </row>
    <row r="75" spans="2:40" ht="16.2" thickBot="1">
      <c r="B75" s="79" t="s">
        <v>125</v>
      </c>
      <c r="C75" s="80">
        <v>211351</v>
      </c>
      <c r="D75" s="80">
        <v>223294</v>
      </c>
      <c r="E75" s="80">
        <v>229287</v>
      </c>
      <c r="F75" s="80">
        <v>231466</v>
      </c>
      <c r="G75" s="80">
        <v>235552</v>
      </c>
      <c r="H75" s="80">
        <v>226206</v>
      </c>
      <c r="I75" s="80">
        <v>230478</v>
      </c>
      <c r="J75" s="80">
        <v>234750</v>
      </c>
      <c r="K75" s="80">
        <v>239009</v>
      </c>
      <c r="L75" s="80">
        <v>234046</v>
      </c>
      <c r="M75" s="80">
        <v>237351</v>
      </c>
      <c r="N75" s="80">
        <v>239143</v>
      </c>
      <c r="O75" s="80">
        <v>241163</v>
      </c>
      <c r="P75" s="234">
        <v>241713</v>
      </c>
      <c r="Q75" s="234">
        <v>242734</v>
      </c>
      <c r="R75" s="234">
        <v>242824</v>
      </c>
      <c r="S75" s="234">
        <v>243374</v>
      </c>
      <c r="T75" s="234">
        <v>201185</v>
      </c>
      <c r="V75" s="582" t="s">
        <v>126</v>
      </c>
      <c r="W75" s="246">
        <v>20877.990000000002</v>
      </c>
      <c r="X75" s="246">
        <v>20850.8</v>
      </c>
      <c r="Y75" s="246">
        <v>19092.5</v>
      </c>
      <c r="Z75" s="246">
        <v>75815.64</v>
      </c>
      <c r="AA75" s="246">
        <v>99227.95</v>
      </c>
      <c r="AB75" s="246">
        <v>97106.13</v>
      </c>
      <c r="AC75" s="246">
        <v>95488.54</v>
      </c>
      <c r="AD75" s="246">
        <v>188883.79</v>
      </c>
      <c r="AE75" s="246">
        <v>191165.05</v>
      </c>
      <c r="AF75" s="246">
        <v>191133.75</v>
      </c>
      <c r="AG75" s="246">
        <v>191721.97</v>
      </c>
      <c r="AH75" s="246">
        <v>194333.17</v>
      </c>
      <c r="AI75" s="246">
        <v>194829.9</v>
      </c>
      <c r="AJ75" s="246">
        <v>195516.41</v>
      </c>
      <c r="AK75" s="246">
        <v>195415.24</v>
      </c>
      <c r="AL75" s="246">
        <v>162399.94</v>
      </c>
      <c r="AM75" s="246">
        <v>164389.652</v>
      </c>
      <c r="AN75" s="246">
        <v>163295.764</v>
      </c>
    </row>
    <row r="76" spans="2:40" ht="16.2" thickBot="1">
      <c r="B76" s="79" t="s">
        <v>126</v>
      </c>
      <c r="C76" s="80">
        <v>1549</v>
      </c>
      <c r="D76" s="80">
        <v>7026</v>
      </c>
      <c r="E76" s="80">
        <v>7019</v>
      </c>
      <c r="F76" s="80">
        <v>6925</v>
      </c>
      <c r="G76" s="80">
        <v>6850</v>
      </c>
      <c r="H76" s="80">
        <v>11054</v>
      </c>
      <c r="I76" s="80">
        <v>6548</v>
      </c>
      <c r="J76" s="80">
        <v>6548</v>
      </c>
      <c r="K76" s="80">
        <v>6547</v>
      </c>
      <c r="L76" s="80">
        <v>10131</v>
      </c>
      <c r="M76" s="80">
        <v>9956</v>
      </c>
      <c r="N76" s="80">
        <v>10118</v>
      </c>
      <c r="O76" s="80">
        <v>9947</v>
      </c>
      <c r="P76" s="234">
        <v>10007</v>
      </c>
      <c r="Q76" s="234">
        <v>8560</v>
      </c>
      <c r="R76" s="234">
        <v>8733</v>
      </c>
      <c r="S76" s="234">
        <v>8814</v>
      </c>
      <c r="T76" s="234">
        <v>19332</v>
      </c>
      <c r="V76" s="582" t="s">
        <v>127</v>
      </c>
      <c r="W76" s="246">
        <v>125516.78</v>
      </c>
      <c r="X76" s="246">
        <v>121704.61</v>
      </c>
      <c r="Y76" s="246">
        <v>118005.89</v>
      </c>
      <c r="Z76" s="246">
        <v>115162.82</v>
      </c>
      <c r="AA76" s="246">
        <v>98257.89</v>
      </c>
      <c r="AB76" s="246">
        <v>94662.18</v>
      </c>
      <c r="AC76" s="246">
        <v>90945.9</v>
      </c>
      <c r="AD76" s="246">
        <v>86646.8</v>
      </c>
      <c r="AE76" s="246">
        <v>82842.100000000006</v>
      </c>
      <c r="AF76" s="246">
        <v>79037.399999999994</v>
      </c>
      <c r="AG76" s="246">
        <v>75529.649999999994</v>
      </c>
      <c r="AH76" s="246">
        <v>71468.84</v>
      </c>
      <c r="AI76" s="246">
        <v>67642.59</v>
      </c>
      <c r="AJ76" s="246">
        <v>61836.99</v>
      </c>
      <c r="AK76" s="246">
        <v>58064.63</v>
      </c>
      <c r="AL76" s="246">
        <v>55632.09</v>
      </c>
      <c r="AM76" s="246">
        <v>52931.942000000003</v>
      </c>
      <c r="AN76" s="246">
        <v>50096.55</v>
      </c>
    </row>
    <row r="77" spans="2:40" ht="16.2" thickBot="1">
      <c r="B77" s="79" t="s">
        <v>127</v>
      </c>
      <c r="C77" s="80">
        <v>209605</v>
      </c>
      <c r="D77" s="80">
        <v>191812</v>
      </c>
      <c r="E77" s="80">
        <v>187364</v>
      </c>
      <c r="F77" s="80">
        <v>182916</v>
      </c>
      <c r="G77" s="80">
        <v>178468</v>
      </c>
      <c r="H77" s="80">
        <v>173232</v>
      </c>
      <c r="I77" s="80">
        <v>169114</v>
      </c>
      <c r="J77" s="80">
        <v>164997</v>
      </c>
      <c r="K77" s="80">
        <v>160879</v>
      </c>
      <c r="L77" s="80">
        <v>158331</v>
      </c>
      <c r="M77" s="80">
        <v>154477</v>
      </c>
      <c r="N77" s="80">
        <v>151612</v>
      </c>
      <c r="O77" s="80">
        <v>147221</v>
      </c>
      <c r="P77" s="234">
        <v>143464</v>
      </c>
      <c r="Q77" s="234">
        <v>137901</v>
      </c>
      <c r="R77" s="234">
        <v>133793</v>
      </c>
      <c r="S77" s="234">
        <v>131806</v>
      </c>
      <c r="T77" s="234">
        <v>129420</v>
      </c>
      <c r="V77" s="582" t="s">
        <v>114</v>
      </c>
      <c r="W77" s="246">
        <v>1056395.72</v>
      </c>
      <c r="X77" s="246">
        <v>1056395.72</v>
      </c>
      <c r="Y77" s="246">
        <v>1061997.5900000001</v>
      </c>
      <c r="Z77" s="246">
        <v>1030657.18</v>
      </c>
      <c r="AA77" s="246">
        <v>1031953.14</v>
      </c>
      <c r="AB77" s="246">
        <v>1032578.03</v>
      </c>
      <c r="AC77" s="246">
        <v>1037835.83</v>
      </c>
      <c r="AD77" s="246">
        <v>1186764.3799999999</v>
      </c>
      <c r="AE77" s="246">
        <v>1189561.29</v>
      </c>
      <c r="AF77" s="246">
        <v>1191177.8799999999</v>
      </c>
      <c r="AG77" s="246">
        <v>1192985.54</v>
      </c>
      <c r="AH77" s="246">
        <v>1135141.55</v>
      </c>
      <c r="AI77" s="246">
        <v>1141866.18</v>
      </c>
      <c r="AJ77" s="246">
        <v>1147878.53</v>
      </c>
      <c r="AK77" s="246">
        <v>1153351.24</v>
      </c>
      <c r="AL77" s="246">
        <v>1178765.54</v>
      </c>
      <c r="AM77" s="246">
        <v>1175120.648</v>
      </c>
      <c r="AN77" s="246">
        <v>1171412.477</v>
      </c>
    </row>
    <row r="78" spans="2:40" ht="16.2" thickBot="1">
      <c r="B78" s="79" t="s">
        <v>185</v>
      </c>
      <c r="C78" s="80">
        <v>900352</v>
      </c>
      <c r="D78" s="80">
        <v>908995</v>
      </c>
      <c r="E78" s="80">
        <v>911922</v>
      </c>
      <c r="F78" s="80">
        <v>923989</v>
      </c>
      <c r="G78" s="80">
        <v>921376</v>
      </c>
      <c r="H78" s="80">
        <v>848216</v>
      </c>
      <c r="I78" s="80">
        <v>846041</v>
      </c>
      <c r="J78" s="80">
        <v>844589</v>
      </c>
      <c r="K78" s="80">
        <v>841597</v>
      </c>
      <c r="L78" s="80">
        <v>860525</v>
      </c>
      <c r="M78" s="80">
        <v>858780</v>
      </c>
      <c r="N78" s="80">
        <v>859174</v>
      </c>
      <c r="O78" s="80">
        <v>857158</v>
      </c>
      <c r="P78" s="234">
        <v>850437</v>
      </c>
      <c r="Q78" s="234">
        <v>845842</v>
      </c>
      <c r="R78" s="234">
        <v>861643</v>
      </c>
      <c r="S78" s="234">
        <v>1004630</v>
      </c>
      <c r="T78" s="234">
        <v>1051569</v>
      </c>
      <c r="V78" s="590" t="s">
        <v>186</v>
      </c>
      <c r="W78" s="237">
        <f>SUM(W71:W77)</f>
        <v>6216131.8999999994</v>
      </c>
      <c r="X78" s="237">
        <f t="shared" ref="X78:AJ78" si="6">SUM(X71:X77)</f>
        <v>6344988.04</v>
      </c>
      <c r="Y78" s="237">
        <f t="shared" si="6"/>
        <v>6486423.7999999989</v>
      </c>
      <c r="Z78" s="237">
        <f t="shared" si="6"/>
        <v>6449104.9699999997</v>
      </c>
      <c r="AA78" s="237">
        <f t="shared" si="6"/>
        <v>6297035.4500000002</v>
      </c>
      <c r="AB78" s="237">
        <f t="shared" si="6"/>
        <v>6349718.8600000003</v>
      </c>
      <c r="AC78" s="237">
        <f t="shared" si="6"/>
        <v>6314129.75</v>
      </c>
      <c r="AD78" s="237">
        <f t="shared" si="6"/>
        <v>7529076.04</v>
      </c>
      <c r="AE78" s="237">
        <f t="shared" si="6"/>
        <v>7543851.4299999988</v>
      </c>
      <c r="AF78" s="237">
        <f t="shared" si="6"/>
        <v>7948060.2400000002</v>
      </c>
      <c r="AG78" s="237">
        <f t="shared" si="6"/>
        <v>7952541.6400000006</v>
      </c>
      <c r="AH78" s="237">
        <f t="shared" si="6"/>
        <v>7839006.0799999991</v>
      </c>
      <c r="AI78" s="237">
        <f t="shared" si="6"/>
        <v>7776905.0800000001</v>
      </c>
      <c r="AJ78" s="237">
        <f t="shared" si="6"/>
        <v>8141777.2400000002</v>
      </c>
      <c r="AK78" s="237">
        <v>8085874.0600000005</v>
      </c>
      <c r="AL78" s="237">
        <v>8230516.96</v>
      </c>
      <c r="AM78" s="237">
        <v>8203317.0669999998</v>
      </c>
      <c r="AN78" s="237">
        <v>8522406.0549999997</v>
      </c>
    </row>
    <row r="79" spans="2:40" ht="15.6" thickBot="1">
      <c r="B79" s="77" t="s">
        <v>133</v>
      </c>
      <c r="C79" s="83">
        <v>3700624</v>
      </c>
      <c r="D79" s="83">
        <v>5453993</v>
      </c>
      <c r="E79" s="83">
        <v>5409065</v>
      </c>
      <c r="F79" s="83">
        <v>5421595</v>
      </c>
      <c r="G79" s="83">
        <v>5876331</v>
      </c>
      <c r="H79" s="83">
        <v>5957643</v>
      </c>
      <c r="I79" s="83">
        <v>6061670</v>
      </c>
      <c r="J79" s="83">
        <v>5812142</v>
      </c>
      <c r="K79" s="83">
        <v>5790173</v>
      </c>
      <c r="L79" s="83">
        <v>6058705</v>
      </c>
      <c r="M79" s="83">
        <v>6092821</v>
      </c>
      <c r="N79" s="83">
        <v>6326388</v>
      </c>
      <c r="O79" s="83">
        <v>6591473</v>
      </c>
      <c r="P79" s="237">
        <f>SUM(P72:P78)</f>
        <v>6259259</v>
      </c>
      <c r="Q79" s="237">
        <f>SUM(Q72:Q78)</f>
        <v>6234641</v>
      </c>
      <c r="R79" s="237">
        <v>6115733</v>
      </c>
      <c r="S79" s="237">
        <f>SUM(S72:S78)</f>
        <v>6241505</v>
      </c>
      <c r="T79" s="237">
        <f>SUM(T72:T78)</f>
        <v>6283221</v>
      </c>
      <c r="V79" s="591" t="s">
        <v>187</v>
      </c>
      <c r="W79" s="586">
        <f>+W78+W69</f>
        <v>7501930.879999999</v>
      </c>
      <c r="X79" s="586">
        <f>+X78+X69</f>
        <v>7508060.3399999999</v>
      </c>
      <c r="Y79" s="586">
        <f t="shared" ref="Y79:AJ79" si="7">+Y78+Y69</f>
        <v>7324184.3399999989</v>
      </c>
      <c r="Z79" s="586">
        <f t="shared" si="7"/>
        <v>7042194.9399999995</v>
      </c>
      <c r="AA79" s="586">
        <f t="shared" si="7"/>
        <v>8938647.5399999991</v>
      </c>
      <c r="AB79" s="586">
        <f t="shared" si="7"/>
        <v>8227240.8100000005</v>
      </c>
      <c r="AC79" s="586">
        <f t="shared" si="7"/>
        <v>8208475.2000000002</v>
      </c>
      <c r="AD79" s="586">
        <f t="shared" si="7"/>
        <v>8447199.6600000001</v>
      </c>
      <c r="AE79" s="586">
        <f t="shared" si="7"/>
        <v>9553204.2499999981</v>
      </c>
      <c r="AF79" s="586">
        <f t="shared" si="7"/>
        <v>9352999.9900000002</v>
      </c>
      <c r="AG79" s="586">
        <f t="shared" si="7"/>
        <v>9028052.5</v>
      </c>
      <c r="AH79" s="586">
        <f t="shared" si="7"/>
        <v>8563048.1499999985</v>
      </c>
      <c r="AI79" s="586">
        <f t="shared" si="7"/>
        <v>9875585.9700000007</v>
      </c>
      <c r="AJ79" s="586">
        <f t="shared" si="7"/>
        <v>9224164.5700000003</v>
      </c>
      <c r="AK79" s="586">
        <v>9322119.5800000001</v>
      </c>
      <c r="AL79" s="586">
        <v>8660058.8200000003</v>
      </c>
      <c r="AM79" s="586">
        <v>9882972.0260000005</v>
      </c>
      <c r="AN79" s="586">
        <v>9846147.1610000003</v>
      </c>
    </row>
    <row r="80" spans="2:40" ht="15.6" thickBot="1">
      <c r="B80" s="85" t="s">
        <v>134</v>
      </c>
      <c r="C80" s="86">
        <v>3962398</v>
      </c>
      <c r="D80" s="86">
        <v>5750381</v>
      </c>
      <c r="E80" s="86">
        <v>6324523</v>
      </c>
      <c r="F80" s="86">
        <v>6327252</v>
      </c>
      <c r="G80" s="86">
        <v>6535084</v>
      </c>
      <c r="H80" s="86">
        <v>6210883</v>
      </c>
      <c r="I80" s="86">
        <v>6953411</v>
      </c>
      <c r="J80" s="86">
        <v>6808571</v>
      </c>
      <c r="K80" s="86">
        <v>6490059</v>
      </c>
      <c r="L80" s="86">
        <v>6439116</v>
      </c>
      <c r="M80" s="86">
        <v>7232724</v>
      </c>
      <c r="N80" s="86">
        <v>7432040</v>
      </c>
      <c r="O80" s="86">
        <v>7396883</v>
      </c>
      <c r="P80" s="238">
        <f>+P70+P79</f>
        <v>6602891</v>
      </c>
      <c r="Q80" s="238">
        <f>+Q70+Q79</f>
        <v>8040173</v>
      </c>
      <c r="R80" s="238">
        <v>8061134</v>
      </c>
      <c r="S80" s="238">
        <f>+S70+S79</f>
        <v>7523055</v>
      </c>
      <c r="T80" s="238">
        <f>+T70+T79</f>
        <v>6703935</v>
      </c>
      <c r="V80" s="585"/>
      <c r="W80" s="234"/>
      <c r="X80" s="234"/>
      <c r="Y80" s="234"/>
      <c r="Z80" s="234"/>
      <c r="AA80" s="234"/>
      <c r="AB80" s="234"/>
      <c r="AC80" s="234"/>
      <c r="AD80" s="234"/>
      <c r="AE80" s="234"/>
      <c r="AF80" s="234"/>
      <c r="AG80" s="234"/>
      <c r="AH80" s="234"/>
      <c r="AI80" s="234"/>
      <c r="AJ80" s="234"/>
      <c r="AK80" s="234"/>
      <c r="AL80" s="234"/>
      <c r="AM80" s="234"/>
      <c r="AN80" s="234"/>
    </row>
    <row r="81" spans="1:40" ht="15.6" thickBot="1">
      <c r="B81" s="88"/>
      <c r="C81" s="89"/>
      <c r="D81" s="89"/>
      <c r="E81" s="89"/>
      <c r="F81" s="89"/>
      <c r="G81" s="89"/>
      <c r="H81" s="89"/>
      <c r="I81" s="89"/>
      <c r="J81" s="89"/>
      <c r="K81" s="89"/>
      <c r="L81" s="89"/>
      <c r="M81" s="89"/>
      <c r="N81" s="89"/>
      <c r="O81" s="89"/>
      <c r="P81" s="242"/>
      <c r="Q81" s="242"/>
      <c r="R81" s="242">
        <v>0</v>
      </c>
      <c r="S81" s="242"/>
      <c r="T81" s="242"/>
      <c r="V81" s="585"/>
      <c r="W81" s="234"/>
      <c r="X81" s="234"/>
      <c r="Y81" s="234"/>
      <c r="Z81" s="234"/>
      <c r="AA81" s="234"/>
      <c r="AB81" s="234"/>
      <c r="AC81" s="234"/>
      <c r="AD81" s="234"/>
      <c r="AE81" s="234"/>
      <c r="AF81" s="234"/>
      <c r="AG81" s="234"/>
      <c r="AH81" s="234"/>
      <c r="AI81" s="234"/>
      <c r="AJ81" s="234"/>
      <c r="AK81" s="234"/>
      <c r="AL81" s="234"/>
      <c r="AM81" s="234"/>
      <c r="AN81" s="234"/>
    </row>
    <row r="82" spans="1:40" ht="15.6" thickBot="1">
      <c r="B82" s="95" t="s">
        <v>135</v>
      </c>
      <c r="C82" s="94"/>
      <c r="D82" s="94"/>
      <c r="E82" s="94"/>
      <c r="F82" s="94"/>
      <c r="G82" s="94"/>
      <c r="H82" s="94"/>
      <c r="I82" s="94"/>
      <c r="J82" s="94"/>
      <c r="K82" s="94"/>
      <c r="L82" s="94"/>
      <c r="M82" s="94"/>
      <c r="N82" s="94"/>
      <c r="O82" s="94"/>
      <c r="P82" s="241"/>
      <c r="Q82" s="241"/>
      <c r="R82" s="241"/>
      <c r="S82" s="241"/>
      <c r="T82" s="241"/>
      <c r="V82" s="642" t="s">
        <v>188</v>
      </c>
      <c r="W82" s="641" t="str">
        <f>+W61</f>
        <v>1T22</v>
      </c>
      <c r="X82" s="641" t="str">
        <f t="shared" ref="X82:AN82" si="8">+X61</f>
        <v>2T22</v>
      </c>
      <c r="Y82" s="641" t="str">
        <f t="shared" si="8"/>
        <v>3T22</v>
      </c>
      <c r="Z82" s="641" t="str">
        <f t="shared" si="8"/>
        <v>4T22</v>
      </c>
      <c r="AA82" s="641" t="str">
        <f t="shared" si="8"/>
        <v>1T23</v>
      </c>
      <c r="AB82" s="641" t="str">
        <f t="shared" si="8"/>
        <v>2T23</v>
      </c>
      <c r="AC82" s="641" t="str">
        <f t="shared" si="8"/>
        <v>3T23</v>
      </c>
      <c r="AD82" s="641" t="str">
        <f t="shared" si="8"/>
        <v>4T23</v>
      </c>
      <c r="AE82" s="641" t="str">
        <f t="shared" si="8"/>
        <v>1T24</v>
      </c>
      <c r="AF82" s="641" t="str">
        <f t="shared" si="8"/>
        <v>2T24</v>
      </c>
      <c r="AG82" s="641" t="str">
        <f t="shared" si="8"/>
        <v>3T24</v>
      </c>
      <c r="AH82" s="641" t="str">
        <f t="shared" si="8"/>
        <v>4T24</v>
      </c>
      <c r="AI82" s="641" t="str">
        <f t="shared" si="8"/>
        <v>1T25</v>
      </c>
      <c r="AJ82" s="641" t="str">
        <f t="shared" si="8"/>
        <v>2T25</v>
      </c>
      <c r="AK82" s="641" t="str">
        <f t="shared" si="8"/>
        <v>3T25</v>
      </c>
      <c r="AL82" s="641" t="str">
        <f t="shared" si="8"/>
        <v>4T25</v>
      </c>
      <c r="AM82" s="641" t="str">
        <f t="shared" si="8"/>
        <v>1T26</v>
      </c>
      <c r="AN82" s="641" t="str">
        <f t="shared" si="8"/>
        <v>2T26</v>
      </c>
    </row>
    <row r="83" spans="1:40" ht="16.2" thickBot="1">
      <c r="B83" s="79" t="s">
        <v>136</v>
      </c>
      <c r="C83" s="80">
        <v>36916</v>
      </c>
      <c r="D83" s="80">
        <v>36916</v>
      </c>
      <c r="E83" s="80">
        <v>36916</v>
      </c>
      <c r="F83" s="80">
        <v>36916</v>
      </c>
      <c r="G83" s="80">
        <v>36916</v>
      </c>
      <c r="H83" s="80">
        <v>36916</v>
      </c>
      <c r="I83" s="80">
        <v>36916</v>
      </c>
      <c r="J83" s="80">
        <v>36916</v>
      </c>
      <c r="K83" s="80">
        <v>36916</v>
      </c>
      <c r="L83" s="80">
        <v>36916</v>
      </c>
      <c r="M83" s="80">
        <v>36916</v>
      </c>
      <c r="N83" s="80">
        <v>36916</v>
      </c>
      <c r="O83" s="80">
        <v>36916</v>
      </c>
      <c r="P83" s="234">
        <v>36916</v>
      </c>
      <c r="Q83" s="234">
        <v>36916</v>
      </c>
      <c r="R83" s="234">
        <v>36916</v>
      </c>
      <c r="S83" s="234">
        <v>36916</v>
      </c>
      <c r="T83" s="234">
        <v>36916</v>
      </c>
      <c r="V83" s="582" t="s">
        <v>136</v>
      </c>
      <c r="W83" s="246">
        <v>36916.33</v>
      </c>
      <c r="X83" s="246">
        <v>36916.33</v>
      </c>
      <c r="Y83" s="246">
        <v>36916.33</v>
      </c>
      <c r="Z83" s="246">
        <v>36916.33</v>
      </c>
      <c r="AA83" s="246">
        <v>36916.33</v>
      </c>
      <c r="AB83" s="246">
        <v>36916.33</v>
      </c>
      <c r="AC83" s="246">
        <v>36916.33</v>
      </c>
      <c r="AD83" s="246">
        <v>36916.33</v>
      </c>
      <c r="AE83" s="246">
        <v>36916.33</v>
      </c>
      <c r="AF83" s="246">
        <v>36916.33</v>
      </c>
      <c r="AG83" s="246">
        <v>36916.33</v>
      </c>
      <c r="AH83" s="246">
        <v>36916.33</v>
      </c>
      <c r="AI83" s="246">
        <v>36916.33</v>
      </c>
      <c r="AJ83" s="246">
        <v>36916.33</v>
      </c>
      <c r="AK83" s="246">
        <v>36916.33</v>
      </c>
      <c r="AL83" s="246">
        <v>36916.33</v>
      </c>
      <c r="AM83" s="246">
        <v>36916.334999999999</v>
      </c>
      <c r="AN83" s="246">
        <v>36916.334999999999</v>
      </c>
    </row>
    <row r="84" spans="1:40" ht="16.2" thickBot="1">
      <c r="B84" s="79" t="s">
        <v>137</v>
      </c>
      <c r="C84" s="80">
        <v>1428128</v>
      </c>
      <c r="D84" s="80">
        <v>1428128</v>
      </c>
      <c r="E84" s="80">
        <v>1428128</v>
      </c>
      <c r="F84" s="80">
        <v>1428128</v>
      </c>
      <c r="G84" s="80">
        <v>1428128</v>
      </c>
      <c r="H84" s="80">
        <v>1428128</v>
      </c>
      <c r="I84" s="80">
        <v>1428128</v>
      </c>
      <c r="J84" s="80">
        <v>1428128</v>
      </c>
      <c r="K84" s="80">
        <v>1428128</v>
      </c>
      <c r="L84" s="80">
        <v>1428128</v>
      </c>
      <c r="M84" s="80">
        <v>1428128</v>
      </c>
      <c r="N84" s="80">
        <v>1428128</v>
      </c>
      <c r="O84" s="80">
        <v>1428128</v>
      </c>
      <c r="P84" s="234">
        <v>1428128</v>
      </c>
      <c r="Q84" s="234">
        <v>1428128</v>
      </c>
      <c r="R84" s="234">
        <v>1428128</v>
      </c>
      <c r="S84" s="234">
        <v>1428128</v>
      </c>
      <c r="T84" s="234">
        <v>1428128</v>
      </c>
      <c r="V84" s="582" t="s">
        <v>137</v>
      </c>
      <c r="W84" s="246">
        <v>1428127.89</v>
      </c>
      <c r="X84" s="246">
        <v>1428127.89</v>
      </c>
      <c r="Y84" s="246">
        <v>1428127.89</v>
      </c>
      <c r="Z84" s="246">
        <v>1428127.89</v>
      </c>
      <c r="AA84" s="246">
        <v>1428127.89</v>
      </c>
      <c r="AB84" s="246">
        <v>1428127.89</v>
      </c>
      <c r="AC84" s="246">
        <v>1428127.89</v>
      </c>
      <c r="AD84" s="246">
        <v>1428127.89</v>
      </c>
      <c r="AE84" s="246">
        <v>1428127.89</v>
      </c>
      <c r="AF84" s="246">
        <v>1428127.89</v>
      </c>
      <c r="AG84" s="246">
        <v>1428127.89</v>
      </c>
      <c r="AH84" s="246">
        <v>1428127.89</v>
      </c>
      <c r="AI84" s="246">
        <v>1428127.89</v>
      </c>
      <c r="AJ84" s="246">
        <v>1428127.89</v>
      </c>
      <c r="AK84" s="246">
        <v>1428127.89</v>
      </c>
      <c r="AL84" s="246">
        <v>1428127.89</v>
      </c>
      <c r="AM84" s="246">
        <v>1428127.8910000001</v>
      </c>
      <c r="AN84" s="246">
        <v>1428127.8910000001</v>
      </c>
    </row>
    <row r="85" spans="1:40" ht="16.2" thickBot="1">
      <c r="B85" s="79" t="s">
        <v>138</v>
      </c>
      <c r="C85" s="80">
        <v>1878709</v>
      </c>
      <c r="D85" s="80">
        <v>3585959</v>
      </c>
      <c r="E85" s="80">
        <v>4428306</v>
      </c>
      <c r="F85" s="80">
        <v>4428306</v>
      </c>
      <c r="G85" s="80">
        <v>4428306</v>
      </c>
      <c r="H85" s="80">
        <v>4428306</v>
      </c>
      <c r="I85" s="80">
        <v>5346023</v>
      </c>
      <c r="J85" s="80">
        <v>5346023</v>
      </c>
      <c r="K85" s="80">
        <v>5346023</v>
      </c>
      <c r="L85" s="80">
        <v>5346023</v>
      </c>
      <c r="M85" s="80">
        <v>6241845</v>
      </c>
      <c r="N85" s="80">
        <v>6241845</v>
      </c>
      <c r="O85" s="80">
        <v>6241845</v>
      </c>
      <c r="P85" s="234">
        <v>6241845</v>
      </c>
      <c r="Q85" s="234">
        <v>6861491</v>
      </c>
      <c r="R85" s="234">
        <v>6861491</v>
      </c>
      <c r="S85" s="234">
        <v>6861491</v>
      </c>
      <c r="T85" s="234">
        <v>6861491</v>
      </c>
      <c r="V85" s="582" t="s">
        <v>138</v>
      </c>
      <c r="W85" s="246">
        <v>7690798.5</v>
      </c>
      <c r="X85" s="246">
        <v>7690798.5</v>
      </c>
      <c r="Y85" s="246">
        <v>7690798.5</v>
      </c>
      <c r="Z85" s="246">
        <v>7690798.5</v>
      </c>
      <c r="AA85" s="246">
        <v>7952815.7599999998</v>
      </c>
      <c r="AB85" s="246">
        <v>7952815.7599999998</v>
      </c>
      <c r="AC85" s="246">
        <v>7952815.7599999998</v>
      </c>
      <c r="AD85" s="246">
        <v>7952815.7599999998</v>
      </c>
      <c r="AE85" s="246">
        <v>9181060.6799999997</v>
      </c>
      <c r="AF85" s="246">
        <v>9181060.6799999997</v>
      </c>
      <c r="AG85" s="246">
        <v>9181060.6799999997</v>
      </c>
      <c r="AH85" s="246">
        <v>9181060.6799999997</v>
      </c>
      <c r="AI85" s="246">
        <v>10581141.609999999</v>
      </c>
      <c r="AJ85" s="246">
        <v>10581141.609999999</v>
      </c>
      <c r="AK85" s="246">
        <v>10581141.609999999</v>
      </c>
      <c r="AL85" s="246">
        <v>10581141.609999999</v>
      </c>
      <c r="AM85" s="246">
        <v>11746008.084000001</v>
      </c>
      <c r="AN85" s="246">
        <v>11760012.169</v>
      </c>
    </row>
    <row r="86" spans="1:40" ht="16.2" thickBot="1">
      <c r="B86" s="79" t="s">
        <v>139</v>
      </c>
      <c r="C86" s="80">
        <v>3242453</v>
      </c>
      <c r="D86" s="80">
        <v>3242453</v>
      </c>
      <c r="E86" s="80">
        <v>3242453</v>
      </c>
      <c r="F86" s="80">
        <v>3242453</v>
      </c>
      <c r="G86" s="80">
        <v>3242453</v>
      </c>
      <c r="H86" s="80">
        <v>3236320</v>
      </c>
      <c r="I86" s="80">
        <v>3236320</v>
      </c>
      <c r="J86" s="80">
        <v>3236320</v>
      </c>
      <c r="K86" s="80">
        <v>3236320</v>
      </c>
      <c r="L86" s="80">
        <v>3236320</v>
      </c>
      <c r="M86" s="80">
        <v>3236320</v>
      </c>
      <c r="N86" s="80">
        <v>3236320</v>
      </c>
      <c r="O86" s="80">
        <v>3207681</v>
      </c>
      <c r="P86" s="234">
        <v>3236320</v>
      </c>
      <c r="Q86" s="234">
        <v>3236320</v>
      </c>
      <c r="R86" s="234">
        <v>3236320</v>
      </c>
      <c r="S86" s="234">
        <v>3236320</v>
      </c>
      <c r="T86" s="234">
        <v>3236320</v>
      </c>
      <c r="V86" s="582" t="s">
        <v>139</v>
      </c>
      <c r="W86" s="246">
        <v>3236319.51</v>
      </c>
      <c r="X86" s="246">
        <v>3236319.51</v>
      </c>
      <c r="Y86" s="246">
        <v>3236319.51</v>
      </c>
      <c r="Z86" s="246">
        <v>3236319.51</v>
      </c>
      <c r="AA86" s="246">
        <v>3236319.51</v>
      </c>
      <c r="AB86" s="246">
        <v>3236319.51</v>
      </c>
      <c r="AC86" s="246">
        <v>3236319.51</v>
      </c>
      <c r="AD86" s="246">
        <v>3236319.51</v>
      </c>
      <c r="AE86" s="246">
        <v>3236319.51</v>
      </c>
      <c r="AF86" s="246">
        <v>3236319.51</v>
      </c>
      <c r="AG86" s="246">
        <v>3236319.51</v>
      </c>
      <c r="AH86" s="246">
        <v>3236319.51</v>
      </c>
      <c r="AI86" s="246">
        <v>3236319.51</v>
      </c>
      <c r="AJ86" s="246">
        <v>3236319.51</v>
      </c>
      <c r="AK86" s="246">
        <v>3236319.51</v>
      </c>
      <c r="AL86" s="246">
        <v>3236319.51</v>
      </c>
      <c r="AM86" s="246">
        <v>3236319.5049999999</v>
      </c>
      <c r="AN86" s="246">
        <v>3236319.5049999999</v>
      </c>
    </row>
    <row r="87" spans="1:40" ht="16.2" thickBot="1">
      <c r="B87" s="79" t="s">
        <v>140</v>
      </c>
      <c r="C87" s="80">
        <v>2141460</v>
      </c>
      <c r="D87" s="80">
        <v>1442708</v>
      </c>
      <c r="E87" s="80">
        <v>298768</v>
      </c>
      <c r="F87" s="80">
        <v>532219</v>
      </c>
      <c r="G87" s="80">
        <v>946440</v>
      </c>
      <c r="H87" s="80">
        <v>1529155</v>
      </c>
      <c r="I87" s="80">
        <v>354319</v>
      </c>
      <c r="J87" s="80">
        <v>794601</v>
      </c>
      <c r="K87" s="80">
        <v>1201645</v>
      </c>
      <c r="L87" s="80">
        <v>1643505</v>
      </c>
      <c r="M87" s="80">
        <v>379700</v>
      </c>
      <c r="N87" s="80">
        <v>931307</v>
      </c>
      <c r="O87" s="80">
        <v>1412690</v>
      </c>
      <c r="P87" s="234">
        <v>2062950</v>
      </c>
      <c r="Q87" s="234">
        <v>507540</v>
      </c>
      <c r="R87" s="234">
        <v>1093020</v>
      </c>
      <c r="S87" s="234">
        <v>1213974</v>
      </c>
      <c r="T87" s="234">
        <v>1658959</v>
      </c>
      <c r="V87" s="582" t="s">
        <v>189</v>
      </c>
      <c r="W87" s="246">
        <v>429144.72</v>
      </c>
      <c r="X87" s="246">
        <v>1097274.71</v>
      </c>
      <c r="Y87" s="246">
        <v>1761574.88</v>
      </c>
      <c r="Z87" s="246">
        <v>2191592.15</v>
      </c>
      <c r="AA87" s="246">
        <v>825719.26</v>
      </c>
      <c r="AB87" s="246">
        <v>1517514.53</v>
      </c>
      <c r="AC87" s="246">
        <v>2027912.31</v>
      </c>
      <c r="AD87" s="246">
        <v>2457767.38</v>
      </c>
      <c r="AE87" s="246">
        <v>632702.1</v>
      </c>
      <c r="AF87" s="246">
        <v>1338470.99</v>
      </c>
      <c r="AG87" s="246">
        <v>2228067.33</v>
      </c>
      <c r="AH87" s="246">
        <v>2801293.47</v>
      </c>
      <c r="AI87" s="246">
        <v>693231.23</v>
      </c>
      <c r="AJ87" s="246">
        <v>1146654.3600000001</v>
      </c>
      <c r="AK87" s="246">
        <v>1845269.45</v>
      </c>
      <c r="AL87" s="246">
        <v>2414247.63</v>
      </c>
      <c r="AM87" s="246">
        <v>557033.15</v>
      </c>
      <c r="AN87" s="246">
        <v>1250357.5379999999</v>
      </c>
    </row>
    <row r="88" spans="1:40" ht="16.2" thickBot="1">
      <c r="B88" s="79" t="s">
        <v>141</v>
      </c>
      <c r="C88" s="80">
        <v>1150568</v>
      </c>
      <c r="D88" s="80">
        <v>1239964</v>
      </c>
      <c r="E88" s="80">
        <v>654755</v>
      </c>
      <c r="F88" s="80">
        <v>411701</v>
      </c>
      <c r="G88" s="80">
        <v>377230</v>
      </c>
      <c r="H88" s="80">
        <v>1234415</v>
      </c>
      <c r="I88" s="80">
        <v>1023601</v>
      </c>
      <c r="J88" s="80">
        <v>1090675</v>
      </c>
      <c r="K88" s="80">
        <v>1275494</v>
      </c>
      <c r="L88" s="80">
        <v>779923</v>
      </c>
      <c r="M88" s="80">
        <v>1451479</v>
      </c>
      <c r="N88" s="80">
        <v>527195</v>
      </c>
      <c r="O88" s="80">
        <v>910036</v>
      </c>
      <c r="P88" s="234">
        <v>194014</v>
      </c>
      <c r="Q88" s="234">
        <v>745958</v>
      </c>
      <c r="R88" s="234">
        <v>1288755</v>
      </c>
      <c r="S88" s="234">
        <f>984049-1</f>
        <v>984048</v>
      </c>
      <c r="T88" s="234">
        <v>1167819</v>
      </c>
      <c r="V88" s="582" t="s">
        <v>190</v>
      </c>
      <c r="W88" s="246">
        <v>1562603.2</v>
      </c>
      <c r="X88" s="246">
        <v>1547106.19</v>
      </c>
      <c r="Y88" s="246">
        <v>2287569.04</v>
      </c>
      <c r="Z88" s="246">
        <v>3866489.36</v>
      </c>
      <c r="AA88" s="246">
        <v>3816397.24</v>
      </c>
      <c r="AB88" s="246">
        <v>2834340.82</v>
      </c>
      <c r="AC88" s="246">
        <v>1867482.63</v>
      </c>
      <c r="AD88" s="246">
        <v>1178848.44</v>
      </c>
      <c r="AE88" s="246">
        <v>676716.77</v>
      </c>
      <c r="AF88" s="246">
        <v>1074237.1599999999</v>
      </c>
      <c r="AG88" s="246">
        <v>1393347.58</v>
      </c>
      <c r="AH88" s="246">
        <v>1161689.78</v>
      </c>
      <c r="AI88" s="246">
        <v>1132810.01</v>
      </c>
      <c r="AJ88" s="246">
        <v>1151277.26</v>
      </c>
      <c r="AK88" s="246">
        <v>655072.06000000006</v>
      </c>
      <c r="AL88" s="246">
        <v>145454.87</v>
      </c>
      <c r="AM88" s="246">
        <v>89496.642999999996</v>
      </c>
      <c r="AN88" s="246">
        <v>-623292.66700000002</v>
      </c>
    </row>
    <row r="89" spans="1:40" ht="15.6" thickBot="1">
      <c r="B89" s="77" t="s">
        <v>144</v>
      </c>
      <c r="C89" s="83">
        <v>9878234</v>
      </c>
      <c r="D89" s="83">
        <v>10976128</v>
      </c>
      <c r="E89" s="83">
        <v>10089326</v>
      </c>
      <c r="F89" s="83">
        <v>10079723</v>
      </c>
      <c r="G89" s="83">
        <v>10459473</v>
      </c>
      <c r="H89" s="83">
        <v>11893240</v>
      </c>
      <c r="I89" s="83">
        <f>SUM(I83:I88)</f>
        <v>11425307</v>
      </c>
      <c r="J89" s="83">
        <f>SUM(J83:J88)</f>
        <v>11932663</v>
      </c>
      <c r="K89" s="83">
        <f>SUM(K83:K88)</f>
        <v>12524526</v>
      </c>
      <c r="L89" s="83">
        <v>12470815</v>
      </c>
      <c r="M89" s="83">
        <v>12774388</v>
      </c>
      <c r="N89" s="83">
        <v>12401711</v>
      </c>
      <c r="O89" s="83">
        <v>13237296</v>
      </c>
      <c r="P89" s="237">
        <f>SUM(P83:P88)</f>
        <v>13200173</v>
      </c>
      <c r="Q89" s="237">
        <f>SUM(Q83:Q88)</f>
        <v>12816353</v>
      </c>
      <c r="R89" s="237">
        <v>13944630</v>
      </c>
      <c r="S89" s="237">
        <f>SUM(S83:S88)</f>
        <v>13760877</v>
      </c>
      <c r="T89" s="237">
        <f>SUM(T83:T88)</f>
        <v>14389633</v>
      </c>
      <c r="V89" s="590" t="s">
        <v>191</v>
      </c>
      <c r="W89" s="237">
        <v>14383910.15</v>
      </c>
      <c r="X89" s="237">
        <v>15036543.130000001</v>
      </c>
      <c r="Y89" s="237">
        <v>16441306.149999999</v>
      </c>
      <c r="Z89" s="237">
        <v>18450243.740000002</v>
      </c>
      <c r="AA89" s="237">
        <v>17296295.990000002</v>
      </c>
      <c r="AB89" s="237">
        <v>17006034.84</v>
      </c>
      <c r="AC89" s="237">
        <v>16549574.43</v>
      </c>
      <c r="AD89" s="237">
        <v>16290795.310000001</v>
      </c>
      <c r="AE89" s="237">
        <v>15191843.279999999</v>
      </c>
      <c r="AF89" s="237">
        <v>16295132.560000001</v>
      </c>
      <c r="AG89" s="237">
        <v>17503839.32</v>
      </c>
      <c r="AH89" s="237">
        <v>17845407.66</v>
      </c>
      <c r="AI89" s="237">
        <v>17108546.580000002</v>
      </c>
      <c r="AJ89" s="237">
        <v>17580436.960000001</v>
      </c>
      <c r="AK89" s="237">
        <v>17782846.849999998</v>
      </c>
      <c r="AL89" s="237">
        <v>17842207.84</v>
      </c>
      <c r="AM89" s="237">
        <v>17093901.609000001</v>
      </c>
      <c r="AN89" s="237">
        <v>17088440.771000002</v>
      </c>
    </row>
    <row r="90" spans="1:40" ht="15.6" thickBot="1">
      <c r="B90" s="96" t="s">
        <v>145</v>
      </c>
      <c r="C90" s="86">
        <v>13840632</v>
      </c>
      <c r="D90" s="86">
        <v>16726509</v>
      </c>
      <c r="E90" s="86">
        <v>16413849</v>
      </c>
      <c r="F90" s="86">
        <v>16406975</v>
      </c>
      <c r="G90" s="86">
        <v>16994557</v>
      </c>
      <c r="H90" s="86">
        <v>18104123</v>
      </c>
      <c r="I90" s="86">
        <f>+I89+I790</f>
        <v>11425307</v>
      </c>
      <c r="J90" s="86">
        <f>+J89+J790</f>
        <v>11932663</v>
      </c>
      <c r="K90" s="86">
        <f>+K89+K790</f>
        <v>12524526</v>
      </c>
      <c r="L90" s="86">
        <v>18909931</v>
      </c>
      <c r="M90" s="86">
        <v>20007112</v>
      </c>
      <c r="N90" s="86">
        <v>19833751</v>
      </c>
      <c r="O90" s="86">
        <v>20634179</v>
      </c>
      <c r="P90" s="238">
        <f>+P80+P89</f>
        <v>19803064</v>
      </c>
      <c r="Q90" s="238">
        <f>+Q80+Q89</f>
        <v>20856526</v>
      </c>
      <c r="R90" s="238">
        <v>22005764</v>
      </c>
      <c r="S90" s="238">
        <f>+S80+S89</f>
        <v>21283932</v>
      </c>
      <c r="T90" s="238">
        <f>+T80+T89</f>
        <v>21093568</v>
      </c>
      <c r="V90" s="591" t="s">
        <v>192</v>
      </c>
      <c r="W90" s="586">
        <v>21885841.030000001</v>
      </c>
      <c r="X90" s="586">
        <v>22544603.469999999</v>
      </c>
      <c r="Y90" s="586">
        <v>23765490.489999998</v>
      </c>
      <c r="Z90" s="586">
        <v>25492438.68</v>
      </c>
      <c r="AA90" s="586">
        <v>26234943.530000001</v>
      </c>
      <c r="AB90" s="586">
        <v>25233275.649999999</v>
      </c>
      <c r="AC90" s="586">
        <v>24758049.629999999</v>
      </c>
      <c r="AD90" s="586">
        <v>24737994.969999999</v>
      </c>
      <c r="AE90" s="586">
        <v>24745047.529999997</v>
      </c>
      <c r="AF90" s="586">
        <v>25648132.550000001</v>
      </c>
      <c r="AG90" s="586">
        <v>26531891.82</v>
      </c>
      <c r="AH90" s="586">
        <v>26408455.809999999</v>
      </c>
      <c r="AI90" s="586">
        <v>26984132.550000004</v>
      </c>
      <c r="AJ90" s="586">
        <v>26804601.530000001</v>
      </c>
      <c r="AK90" s="586">
        <v>27104966.43</v>
      </c>
      <c r="AL90" s="586">
        <v>26502266.66</v>
      </c>
      <c r="AM90" s="586">
        <v>26976873.634</v>
      </c>
      <c r="AN90" s="586">
        <v>26934587.932</v>
      </c>
    </row>
    <row r="91" spans="1:40" ht="15.6">
      <c r="B91" s="61"/>
      <c r="C91" s="97">
        <f>+C59-C80-C89</f>
        <v>0</v>
      </c>
      <c r="D91" s="97">
        <f t="shared" ref="D91:N91" si="9">+D59-D80-D89</f>
        <v>0</v>
      </c>
      <c r="E91" s="97">
        <f t="shared" si="9"/>
        <v>0</v>
      </c>
      <c r="F91" s="97">
        <f t="shared" si="9"/>
        <v>0</v>
      </c>
      <c r="G91" s="97">
        <f t="shared" si="9"/>
        <v>0</v>
      </c>
      <c r="H91" s="97">
        <f t="shared" si="9"/>
        <v>0</v>
      </c>
      <c r="I91" s="97">
        <f>+I59-I80-I89</f>
        <v>0</v>
      </c>
      <c r="J91" s="97">
        <f t="shared" si="9"/>
        <v>0</v>
      </c>
      <c r="K91" s="97">
        <f t="shared" si="9"/>
        <v>0</v>
      </c>
      <c r="L91" s="97">
        <f t="shared" si="9"/>
        <v>0</v>
      </c>
      <c r="M91" s="97">
        <f t="shared" si="9"/>
        <v>0</v>
      </c>
      <c r="N91" s="97">
        <f t="shared" si="9"/>
        <v>0</v>
      </c>
      <c r="O91" s="97">
        <v>0</v>
      </c>
      <c r="P91" s="244">
        <f>+P90-P59</f>
        <v>0</v>
      </c>
      <c r="Q91" s="244">
        <f>+Q90-Q59</f>
        <v>0</v>
      </c>
      <c r="R91" s="244">
        <f>+R90-R59</f>
        <v>0</v>
      </c>
      <c r="S91" s="244"/>
      <c r="V91" s="582"/>
      <c r="W91" s="246"/>
      <c r="X91" s="246"/>
      <c r="Y91" s="246"/>
      <c r="Z91" s="246"/>
      <c r="AA91" s="246"/>
      <c r="AB91" s="246"/>
      <c r="AC91" s="246"/>
      <c r="AD91" s="246"/>
      <c r="AE91" s="246"/>
      <c r="AF91" s="246"/>
      <c r="AG91" s="246"/>
      <c r="AH91" s="246"/>
      <c r="AI91" s="246"/>
      <c r="AJ91" s="246"/>
      <c r="AK91" s="246"/>
      <c r="AL91" s="246"/>
      <c r="AM91" s="246"/>
      <c r="AN91" s="246"/>
    </row>
    <row r="92" spans="1:40" ht="15.6">
      <c r="B92" s="60"/>
      <c r="C92" s="98">
        <f>+C28-C87</f>
        <v>0</v>
      </c>
      <c r="D92" s="98">
        <f>+D28-D87</f>
        <v>0</v>
      </c>
      <c r="E92" s="98">
        <f>+E28-E87</f>
        <v>0</v>
      </c>
      <c r="F92" s="98">
        <f>+F28+E28-F87</f>
        <v>0</v>
      </c>
      <c r="G92" s="98">
        <f>+G28+F28+E28-G87</f>
        <v>0</v>
      </c>
      <c r="H92" s="98">
        <f>+H28+G28+F28+E28-H87</f>
        <v>0</v>
      </c>
      <c r="I92" s="98">
        <f>+I28-I87</f>
        <v>0</v>
      </c>
      <c r="J92" s="98">
        <f>+J28+I28-J87</f>
        <v>0</v>
      </c>
      <c r="K92" s="98">
        <f>+K28+J28+I28-K87</f>
        <v>0</v>
      </c>
      <c r="L92" s="98">
        <f>+L28+K28+J28+I28-L87</f>
        <v>0</v>
      </c>
      <c r="M92" s="98">
        <f>+M28-M87</f>
        <v>35517</v>
      </c>
      <c r="N92" s="98">
        <f>+N28+M28-N87</f>
        <v>64384</v>
      </c>
      <c r="O92" s="98"/>
      <c r="P92" s="33"/>
      <c r="V92" s="582"/>
      <c r="W92" s="246"/>
      <c r="X92" s="246"/>
      <c r="Y92" s="246"/>
      <c r="Z92" s="246"/>
      <c r="AA92" s="246"/>
      <c r="AB92" s="246"/>
      <c r="AC92" s="246"/>
      <c r="AD92" s="246"/>
      <c r="AE92" s="246"/>
      <c r="AF92" s="246"/>
      <c r="AG92" s="246"/>
      <c r="AH92" s="246"/>
      <c r="AI92" s="246"/>
      <c r="AJ92" s="246"/>
      <c r="AK92" s="246"/>
      <c r="AL92" s="246"/>
      <c r="AM92" s="246"/>
      <c r="AN92" s="246"/>
    </row>
    <row r="93" spans="1:40" ht="15.6">
      <c r="B93" s="60"/>
      <c r="C93" s="99"/>
      <c r="D93" s="99"/>
      <c r="E93" s="99"/>
      <c r="F93" s="99"/>
      <c r="G93" s="99"/>
      <c r="H93" s="99"/>
      <c r="I93" s="99"/>
      <c r="J93" s="99"/>
      <c r="K93" s="99"/>
      <c r="L93" s="99"/>
      <c r="M93" s="99"/>
      <c r="N93" s="99"/>
      <c r="O93" s="99"/>
      <c r="V93" s="592"/>
      <c r="W93" s="587"/>
      <c r="X93" s="587"/>
      <c r="Y93" s="587"/>
      <c r="Z93" s="587"/>
      <c r="AA93" s="587"/>
      <c r="AB93" s="587"/>
      <c r="AC93" s="587"/>
      <c r="AD93" s="587"/>
      <c r="AE93" s="587"/>
      <c r="AF93" s="587"/>
      <c r="AG93" s="587"/>
      <c r="AH93" s="587"/>
      <c r="AI93" s="587"/>
      <c r="AJ93" s="587"/>
      <c r="AK93" s="587"/>
      <c r="AL93" s="587"/>
      <c r="AM93" s="587"/>
      <c r="AN93" s="587"/>
    </row>
    <row r="94" spans="1:40" ht="15.6">
      <c r="A94" s="47" t="s">
        <v>146</v>
      </c>
      <c r="B94" s="11" t="s">
        <v>193</v>
      </c>
      <c r="C94" s="34"/>
      <c r="D94" s="34"/>
      <c r="E94" s="34"/>
      <c r="F94" s="34"/>
      <c r="G94" s="34"/>
      <c r="H94" s="34"/>
      <c r="I94" s="34"/>
      <c r="J94" s="34"/>
      <c r="K94" s="34"/>
      <c r="L94" s="34"/>
      <c r="M94" s="34"/>
      <c r="N94" s="34"/>
      <c r="O94" s="34"/>
      <c r="U94" s="47" t="s">
        <v>146</v>
      </c>
      <c r="V94" s="11" t="s">
        <v>193</v>
      </c>
    </row>
    <row r="95" spans="1:40" ht="15.6">
      <c r="B95" s="13" t="s">
        <v>34</v>
      </c>
      <c r="C95" s="61"/>
      <c r="D95" s="61"/>
      <c r="E95" s="61"/>
      <c r="F95" s="61"/>
      <c r="G95" s="61"/>
      <c r="H95" s="61"/>
      <c r="I95" s="61"/>
      <c r="J95" s="61"/>
      <c r="K95" s="61"/>
      <c r="L95" s="61"/>
      <c r="M95" s="61"/>
      <c r="N95" s="61"/>
      <c r="O95" s="61"/>
      <c r="V95" s="13" t="s">
        <v>34</v>
      </c>
    </row>
    <row r="96" spans="1:40" ht="15.6">
      <c r="B96" s="8"/>
      <c r="C96" s="8"/>
      <c r="D96" s="8"/>
      <c r="E96" s="8"/>
      <c r="F96" s="8"/>
      <c r="G96" s="8"/>
      <c r="H96" s="8"/>
      <c r="I96" s="8"/>
      <c r="J96" s="8"/>
      <c r="K96" s="8"/>
      <c r="L96" s="8"/>
      <c r="M96" s="8"/>
      <c r="N96" s="8"/>
      <c r="O96" s="8"/>
      <c r="V96" s="13"/>
    </row>
    <row r="97" spans="2:16384" s="28" customFormat="1" ht="15.6">
      <c r="B97" s="62"/>
      <c r="C97" s="63">
        <v>2016</v>
      </c>
      <c r="D97" s="63">
        <v>2017</v>
      </c>
      <c r="E97" s="63" t="s">
        <v>35</v>
      </c>
      <c r="F97" s="63" t="s">
        <v>36</v>
      </c>
      <c r="G97" s="63" t="s">
        <v>37</v>
      </c>
      <c r="H97" s="63" t="s">
        <v>38</v>
      </c>
      <c r="I97" s="63" t="s">
        <v>39</v>
      </c>
      <c r="J97" s="63" t="s">
        <v>40</v>
      </c>
      <c r="K97" s="63" t="s">
        <v>41</v>
      </c>
      <c r="L97" s="63" t="s">
        <v>42</v>
      </c>
      <c r="M97" s="63" t="s">
        <v>43</v>
      </c>
      <c r="N97" s="63" t="s">
        <v>44</v>
      </c>
      <c r="O97" s="63" t="s">
        <v>45</v>
      </c>
      <c r="P97" s="63" t="s">
        <v>46</v>
      </c>
      <c r="Q97" s="63" t="s">
        <v>47</v>
      </c>
      <c r="R97" s="63" t="s">
        <v>194</v>
      </c>
      <c r="S97" s="63" t="s">
        <v>49</v>
      </c>
      <c r="T97" s="63" t="s">
        <v>50</v>
      </c>
      <c r="U97"/>
      <c r="V97" s="639" t="s">
        <v>51</v>
      </c>
      <c r="W97" s="63" t="s">
        <v>52</v>
      </c>
      <c r="X97" s="63" t="s">
        <v>53</v>
      </c>
      <c r="Y97" s="63" t="s">
        <v>54</v>
      </c>
      <c r="Z97" s="63" t="s">
        <v>55</v>
      </c>
      <c r="AA97" s="63" t="s">
        <v>56</v>
      </c>
      <c r="AB97" s="63" t="s">
        <v>57</v>
      </c>
      <c r="AC97" s="63" t="s">
        <v>58</v>
      </c>
      <c r="AD97" s="63" t="s">
        <v>59</v>
      </c>
      <c r="AE97" s="63" t="s">
        <v>60</v>
      </c>
      <c r="AF97" s="63" t="s">
        <v>61</v>
      </c>
      <c r="AG97" s="63" t="s">
        <v>62</v>
      </c>
      <c r="AH97" s="63" t="s">
        <v>63</v>
      </c>
      <c r="AI97" s="63" t="s">
        <v>64</v>
      </c>
      <c r="AJ97" s="63" t="s">
        <v>65</v>
      </c>
      <c r="AK97" s="63" t="str">
        <f>+AK7</f>
        <v>3T25</v>
      </c>
      <c r="AL97" s="63" t="str">
        <f>+AL7</f>
        <v>4T25</v>
      </c>
      <c r="AM97" s="63" t="s">
        <v>1015</v>
      </c>
      <c r="AN97" s="63" t="s">
        <v>1082</v>
      </c>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c r="AMK97"/>
      <c r="AML97"/>
      <c r="AMM97"/>
      <c r="AMN97"/>
      <c r="AMO97"/>
      <c r="AMP97"/>
      <c r="AMQ97"/>
      <c r="AMR97"/>
      <c r="AMS97"/>
      <c r="AMT97"/>
      <c r="AMU97"/>
      <c r="AMV97"/>
      <c r="AMW97"/>
      <c r="AMX97"/>
      <c r="AMY97"/>
      <c r="AMZ97"/>
      <c r="ANA97"/>
      <c r="ANB97"/>
      <c r="ANC97"/>
      <c r="AND97"/>
      <c r="ANE97"/>
      <c r="ANF97"/>
      <c r="ANG97"/>
      <c r="ANH97"/>
      <c r="ANI97"/>
      <c r="ANJ97"/>
      <c r="ANK97"/>
      <c r="ANL97"/>
      <c r="ANM97"/>
      <c r="ANN97"/>
      <c r="ANO97"/>
      <c r="ANP97"/>
      <c r="ANQ97"/>
      <c r="ANR97"/>
      <c r="ANS97"/>
      <c r="ANT97"/>
      <c r="ANU97"/>
      <c r="ANV97"/>
      <c r="ANW97"/>
      <c r="ANX97"/>
      <c r="ANY97"/>
      <c r="ANZ97"/>
      <c r="AOA97"/>
      <c r="AOB97"/>
      <c r="AOC97"/>
      <c r="AOD97"/>
      <c r="AOE97"/>
      <c r="AOF97"/>
      <c r="AOG97"/>
      <c r="AOH97"/>
      <c r="AOI97"/>
      <c r="AOJ97"/>
      <c r="AOK97"/>
      <c r="AOL97"/>
      <c r="AOM97"/>
      <c r="AON97"/>
      <c r="AOO97"/>
      <c r="AOP97"/>
      <c r="AOQ97"/>
      <c r="AOR97"/>
      <c r="AOS97"/>
      <c r="AOT97"/>
      <c r="AOU97"/>
      <c r="AOV97"/>
      <c r="AOW97"/>
      <c r="AOX97"/>
      <c r="AOY97"/>
      <c r="AOZ97"/>
      <c r="APA97"/>
      <c r="APB97"/>
      <c r="APC97"/>
      <c r="APD97"/>
      <c r="APE97"/>
      <c r="APF97"/>
      <c r="APG97"/>
      <c r="APH97"/>
      <c r="API97"/>
      <c r="APJ97"/>
      <c r="APK97"/>
      <c r="APL97"/>
      <c r="APM97"/>
      <c r="APN97"/>
      <c r="APO97"/>
      <c r="APP97"/>
      <c r="APQ97"/>
      <c r="APR97"/>
      <c r="APS97"/>
      <c r="APT97"/>
      <c r="APU97"/>
      <c r="APV97"/>
      <c r="APW97"/>
      <c r="APX97"/>
      <c r="APY97"/>
      <c r="APZ97"/>
      <c r="AQA97"/>
      <c r="AQB97"/>
      <c r="AQC97"/>
      <c r="AQD97"/>
      <c r="AQE97"/>
      <c r="AQF97"/>
      <c r="AQG97"/>
      <c r="AQH97"/>
      <c r="AQI97"/>
      <c r="AQJ97"/>
      <c r="AQK97"/>
      <c r="AQL97"/>
      <c r="AQM97"/>
      <c r="AQN97"/>
      <c r="AQO97"/>
      <c r="AQP97"/>
      <c r="AQQ97"/>
      <c r="AQR97"/>
      <c r="AQS97"/>
      <c r="AQT97"/>
      <c r="AQU97"/>
      <c r="AQV97"/>
      <c r="AQW97"/>
      <c r="AQX97"/>
      <c r="AQY97"/>
      <c r="AQZ97"/>
      <c r="ARA97"/>
      <c r="ARB97"/>
      <c r="ARC97"/>
      <c r="ARD97"/>
      <c r="ARE97"/>
      <c r="ARF97"/>
      <c r="ARG97"/>
      <c r="ARH97"/>
      <c r="ARI97"/>
      <c r="ARJ97"/>
      <c r="ARK97"/>
      <c r="ARL97"/>
      <c r="ARM97"/>
      <c r="ARN97"/>
      <c r="ARO97"/>
      <c r="ARP97"/>
      <c r="ARQ97"/>
      <c r="ARR97"/>
      <c r="ARS97"/>
      <c r="ART97"/>
      <c r="ARU97"/>
      <c r="ARV97"/>
      <c r="ARW97"/>
      <c r="ARX97"/>
      <c r="ARY97"/>
      <c r="ARZ97"/>
      <c r="ASA97"/>
      <c r="ASB97"/>
      <c r="ASC97"/>
      <c r="ASD97"/>
      <c r="ASE97"/>
      <c r="ASF97"/>
      <c r="ASG97"/>
      <c r="ASH97"/>
      <c r="ASI97"/>
      <c r="ASJ97"/>
      <c r="ASK97"/>
      <c r="ASL97"/>
      <c r="ASM97"/>
      <c r="ASN97"/>
      <c r="ASO97"/>
      <c r="ASP97"/>
      <c r="ASQ97"/>
      <c r="ASR97"/>
      <c r="ASS97"/>
      <c r="AST97"/>
      <c r="ASU97"/>
      <c r="ASV97"/>
      <c r="ASW97"/>
      <c r="ASX97"/>
      <c r="ASY97"/>
      <c r="ASZ97"/>
      <c r="ATA97"/>
      <c r="ATB97"/>
      <c r="ATC97"/>
      <c r="ATD97"/>
      <c r="ATE97"/>
      <c r="ATF97"/>
      <c r="ATG97"/>
      <c r="ATH97"/>
      <c r="ATI97"/>
      <c r="ATJ97"/>
      <c r="ATK97"/>
      <c r="ATL97"/>
      <c r="ATM97"/>
      <c r="ATN97"/>
      <c r="ATO97"/>
      <c r="ATP97"/>
      <c r="ATQ97"/>
      <c r="ATR97"/>
      <c r="ATS97"/>
      <c r="ATT97"/>
      <c r="ATU97"/>
      <c r="ATV97"/>
      <c r="ATW97"/>
      <c r="ATX97"/>
      <c r="ATY97"/>
      <c r="ATZ97"/>
      <c r="AUA97"/>
      <c r="AUB97"/>
      <c r="AUC97"/>
      <c r="AUD97"/>
      <c r="AUE97"/>
      <c r="AUF97"/>
      <c r="AUG97"/>
      <c r="AUH97"/>
      <c r="AUI97"/>
      <c r="AUJ97"/>
      <c r="AUK97"/>
      <c r="AUL97"/>
      <c r="AUM97"/>
      <c r="AUN97"/>
      <c r="AUO97"/>
      <c r="AUP97"/>
      <c r="AUQ97"/>
      <c r="AUR97"/>
      <c r="AUS97"/>
      <c r="AUT97"/>
      <c r="AUU97"/>
      <c r="AUV97"/>
      <c r="AUW97"/>
      <c r="AUX97"/>
      <c r="AUY97"/>
      <c r="AUZ97"/>
      <c r="AVA97"/>
      <c r="AVB97"/>
      <c r="AVC97"/>
      <c r="AVD97"/>
      <c r="AVE97"/>
      <c r="AVF97"/>
      <c r="AVG97"/>
      <c r="AVH97"/>
      <c r="AVI97"/>
      <c r="AVJ97"/>
      <c r="AVK97"/>
      <c r="AVL97"/>
      <c r="AVM97"/>
      <c r="AVN97"/>
      <c r="AVO97"/>
      <c r="AVP97"/>
      <c r="AVQ97"/>
      <c r="AVR97"/>
      <c r="AVS97"/>
      <c r="AVT97"/>
      <c r="AVU97"/>
      <c r="AVV97"/>
      <c r="AVW97"/>
      <c r="AVX97"/>
      <c r="AVY97"/>
      <c r="AVZ97"/>
      <c r="AWA97"/>
      <c r="AWB97"/>
      <c r="AWC97"/>
      <c r="AWD97"/>
      <c r="AWE97"/>
      <c r="AWF97"/>
      <c r="AWG97"/>
      <c r="AWH97"/>
      <c r="AWI97"/>
      <c r="AWJ97"/>
      <c r="AWK97"/>
      <c r="AWL97"/>
      <c r="AWM97"/>
      <c r="AWN97"/>
      <c r="AWO97"/>
      <c r="AWP97"/>
      <c r="AWQ97"/>
      <c r="AWR97"/>
      <c r="AWS97"/>
      <c r="AWT97"/>
      <c r="AWU97"/>
      <c r="AWV97"/>
      <c r="AWW97"/>
      <c r="AWX97"/>
      <c r="AWY97"/>
      <c r="AWZ97"/>
      <c r="AXA97"/>
      <c r="AXB97"/>
      <c r="AXC97"/>
      <c r="AXD97"/>
      <c r="AXE97"/>
      <c r="AXF97"/>
      <c r="AXG97"/>
      <c r="AXH97"/>
      <c r="AXI97"/>
      <c r="AXJ97"/>
      <c r="AXK97"/>
      <c r="AXL97"/>
      <c r="AXM97"/>
      <c r="AXN97"/>
      <c r="AXO97"/>
      <c r="AXP97"/>
      <c r="AXQ97"/>
      <c r="AXR97"/>
      <c r="AXS97"/>
      <c r="AXT97"/>
      <c r="AXU97"/>
      <c r="AXV97"/>
      <c r="AXW97"/>
      <c r="AXX97"/>
      <c r="AXY97"/>
      <c r="AXZ97"/>
      <c r="AYA97"/>
      <c r="AYB97"/>
      <c r="AYC97"/>
      <c r="AYD97"/>
      <c r="AYE97"/>
      <c r="AYF97"/>
      <c r="AYG97"/>
      <c r="AYH97"/>
      <c r="AYI97"/>
      <c r="AYJ97"/>
      <c r="AYK97"/>
      <c r="AYL97"/>
      <c r="AYM97"/>
      <c r="AYN97"/>
      <c r="AYO97"/>
      <c r="AYP97"/>
      <c r="AYQ97"/>
      <c r="AYR97"/>
      <c r="AYS97"/>
      <c r="AYT97"/>
      <c r="AYU97"/>
      <c r="AYV97"/>
      <c r="AYW97"/>
      <c r="AYX97"/>
      <c r="AYY97"/>
      <c r="AYZ97"/>
      <c r="AZA97"/>
      <c r="AZB97"/>
      <c r="AZC97"/>
      <c r="AZD97"/>
      <c r="AZE97"/>
      <c r="AZF97"/>
      <c r="AZG97"/>
      <c r="AZH97"/>
      <c r="AZI97"/>
      <c r="AZJ97"/>
      <c r="AZK97"/>
      <c r="AZL97"/>
      <c r="AZM97"/>
      <c r="AZN97"/>
      <c r="AZO97"/>
      <c r="AZP97"/>
      <c r="AZQ97"/>
      <c r="AZR97"/>
      <c r="AZS97"/>
      <c r="AZT97"/>
      <c r="AZU97"/>
      <c r="AZV97"/>
      <c r="AZW97"/>
      <c r="AZX97"/>
      <c r="AZY97"/>
      <c r="AZZ97"/>
      <c r="BAA97"/>
      <c r="BAB97"/>
      <c r="BAC97"/>
      <c r="BAD97"/>
      <c r="BAE97"/>
      <c r="BAF97"/>
      <c r="BAG97"/>
      <c r="BAH97"/>
      <c r="BAI97"/>
      <c r="BAJ97"/>
      <c r="BAK97"/>
      <c r="BAL97"/>
      <c r="BAM97"/>
      <c r="BAN97"/>
      <c r="BAO97"/>
      <c r="BAP97"/>
      <c r="BAQ97"/>
      <c r="BAR97"/>
      <c r="BAS97"/>
      <c r="BAT97"/>
      <c r="BAU97"/>
      <c r="BAV97"/>
      <c r="BAW97"/>
      <c r="BAX97"/>
      <c r="BAY97"/>
      <c r="BAZ97"/>
      <c r="BBA97"/>
      <c r="BBB97"/>
      <c r="BBC97"/>
      <c r="BBD97"/>
      <c r="BBE97"/>
      <c r="BBF97"/>
      <c r="BBG97"/>
      <c r="BBH97"/>
      <c r="BBI97"/>
      <c r="BBJ97"/>
      <c r="BBK97"/>
      <c r="BBL97"/>
      <c r="BBM97"/>
      <c r="BBN97"/>
      <c r="BBO97"/>
      <c r="BBP97"/>
      <c r="BBQ97"/>
      <c r="BBR97"/>
      <c r="BBS97"/>
      <c r="BBT97"/>
      <c r="BBU97"/>
      <c r="BBV97"/>
      <c r="BBW97"/>
      <c r="BBX97"/>
      <c r="BBY97"/>
      <c r="BBZ97"/>
      <c r="BCA97"/>
      <c r="BCB97"/>
      <c r="BCC97"/>
      <c r="BCD97"/>
      <c r="BCE97"/>
      <c r="BCF97"/>
      <c r="BCG97"/>
      <c r="BCH97"/>
      <c r="BCI97"/>
      <c r="BCJ97"/>
      <c r="BCK97"/>
      <c r="BCL97"/>
      <c r="BCM97"/>
      <c r="BCN97"/>
      <c r="BCO97"/>
      <c r="BCP97"/>
      <c r="BCQ97"/>
      <c r="BCR97"/>
      <c r="BCS97"/>
      <c r="BCT97"/>
      <c r="BCU97"/>
      <c r="BCV97"/>
      <c r="BCW97"/>
      <c r="BCX97"/>
      <c r="BCY97"/>
      <c r="BCZ97"/>
      <c r="BDA97"/>
      <c r="BDB97"/>
      <c r="BDC97"/>
      <c r="BDD97"/>
      <c r="BDE97"/>
      <c r="BDF97"/>
      <c r="BDG97"/>
      <c r="BDH97"/>
      <c r="BDI97"/>
      <c r="BDJ97"/>
      <c r="BDK97"/>
      <c r="BDL97"/>
      <c r="BDM97"/>
      <c r="BDN97"/>
      <c r="BDO97"/>
      <c r="BDP97"/>
      <c r="BDQ97"/>
      <c r="BDR97"/>
      <c r="BDS97"/>
      <c r="BDT97"/>
      <c r="BDU97"/>
      <c r="BDV97"/>
      <c r="BDW97"/>
      <c r="BDX97"/>
      <c r="BDY97"/>
      <c r="BDZ97"/>
      <c r="BEA97"/>
      <c r="BEB97"/>
      <c r="BEC97"/>
      <c r="BED97"/>
      <c r="BEE97"/>
      <c r="BEF97"/>
      <c r="BEG97"/>
      <c r="BEH97"/>
      <c r="BEI97"/>
      <c r="BEJ97"/>
      <c r="BEK97"/>
      <c r="BEL97"/>
      <c r="BEM97"/>
      <c r="BEN97"/>
      <c r="BEO97"/>
      <c r="BEP97"/>
      <c r="BEQ97"/>
      <c r="BER97"/>
      <c r="BES97"/>
      <c r="BET97"/>
      <c r="BEU97"/>
      <c r="BEV97"/>
      <c r="BEW97"/>
      <c r="BEX97"/>
      <c r="BEY97"/>
      <c r="BEZ97"/>
      <c r="BFA97"/>
      <c r="BFB97"/>
      <c r="BFC97"/>
      <c r="BFD97"/>
      <c r="BFE97"/>
      <c r="BFF97"/>
      <c r="BFG97"/>
      <c r="BFH97"/>
      <c r="BFI97"/>
      <c r="BFJ97"/>
      <c r="BFK97"/>
      <c r="BFL97"/>
      <c r="BFM97"/>
      <c r="BFN97"/>
      <c r="BFO97"/>
      <c r="BFP97"/>
      <c r="BFQ97"/>
      <c r="BFR97"/>
      <c r="BFS97"/>
      <c r="BFT97"/>
      <c r="BFU97"/>
      <c r="BFV97"/>
      <c r="BFW97"/>
      <c r="BFX97"/>
      <c r="BFY97"/>
      <c r="BFZ97"/>
      <c r="BGA97"/>
      <c r="BGB97"/>
      <c r="BGC97"/>
      <c r="BGD97"/>
      <c r="BGE97"/>
      <c r="BGF97"/>
      <c r="BGG97"/>
      <c r="BGH97"/>
      <c r="BGI97"/>
      <c r="BGJ97"/>
      <c r="BGK97"/>
      <c r="BGL97"/>
      <c r="BGM97"/>
      <c r="BGN97"/>
      <c r="BGO97"/>
      <c r="BGP97"/>
      <c r="BGQ97"/>
      <c r="BGR97"/>
      <c r="BGS97"/>
      <c r="BGT97"/>
      <c r="BGU97"/>
      <c r="BGV97"/>
      <c r="BGW97"/>
      <c r="BGX97"/>
      <c r="BGY97"/>
      <c r="BGZ97"/>
      <c r="BHA97"/>
      <c r="BHB97"/>
      <c r="BHC97"/>
      <c r="BHD97"/>
      <c r="BHE97"/>
      <c r="BHF97"/>
      <c r="BHG97"/>
      <c r="BHH97"/>
      <c r="BHI97"/>
      <c r="BHJ97"/>
      <c r="BHK97"/>
      <c r="BHL97"/>
      <c r="BHM97"/>
      <c r="BHN97"/>
      <c r="BHO97"/>
      <c r="BHP97"/>
      <c r="BHQ97"/>
      <c r="BHR97"/>
      <c r="BHS97"/>
      <c r="BHT97"/>
      <c r="BHU97"/>
      <c r="BHV97"/>
      <c r="BHW97"/>
      <c r="BHX97"/>
      <c r="BHY97"/>
      <c r="BHZ97"/>
      <c r="BIA97"/>
      <c r="BIB97"/>
      <c r="BIC97"/>
      <c r="BID97"/>
      <c r="BIE97"/>
      <c r="BIF97"/>
      <c r="BIG97"/>
      <c r="BIH97"/>
      <c r="BII97"/>
      <c r="BIJ97"/>
      <c r="BIK97"/>
      <c r="BIL97"/>
      <c r="BIM97"/>
      <c r="BIN97"/>
      <c r="BIO97"/>
      <c r="BIP97"/>
      <c r="BIQ97"/>
      <c r="BIR97"/>
      <c r="BIS97"/>
      <c r="BIT97"/>
      <c r="BIU97"/>
      <c r="BIV97"/>
      <c r="BIW97"/>
      <c r="BIX97"/>
      <c r="BIY97"/>
      <c r="BIZ97"/>
      <c r="BJA97"/>
      <c r="BJB97"/>
      <c r="BJC97"/>
      <c r="BJD97"/>
      <c r="BJE97"/>
      <c r="BJF97"/>
      <c r="BJG97"/>
      <c r="BJH97"/>
      <c r="BJI97"/>
      <c r="BJJ97"/>
      <c r="BJK97"/>
      <c r="BJL97"/>
      <c r="BJM97"/>
      <c r="BJN97"/>
      <c r="BJO97"/>
      <c r="BJP97"/>
      <c r="BJQ97"/>
      <c r="BJR97"/>
      <c r="BJS97"/>
      <c r="BJT97"/>
      <c r="BJU97"/>
      <c r="BJV97"/>
      <c r="BJW97"/>
      <c r="BJX97"/>
      <c r="BJY97"/>
      <c r="BJZ97"/>
      <c r="BKA97"/>
      <c r="BKB97"/>
      <c r="BKC97"/>
      <c r="BKD97"/>
      <c r="BKE97"/>
      <c r="BKF97"/>
      <c r="BKG97"/>
      <c r="BKH97"/>
      <c r="BKI97"/>
      <c r="BKJ97"/>
      <c r="BKK97"/>
      <c r="BKL97"/>
      <c r="BKM97"/>
      <c r="BKN97"/>
      <c r="BKO97"/>
      <c r="BKP97"/>
      <c r="BKQ97"/>
      <c r="BKR97"/>
      <c r="BKS97"/>
      <c r="BKT97"/>
      <c r="BKU97"/>
      <c r="BKV97"/>
      <c r="BKW97"/>
      <c r="BKX97"/>
      <c r="BKY97"/>
      <c r="BKZ97"/>
      <c r="BLA97"/>
      <c r="BLB97"/>
      <c r="BLC97"/>
      <c r="BLD97"/>
      <c r="BLE97"/>
      <c r="BLF97"/>
      <c r="BLG97"/>
      <c r="BLH97"/>
      <c r="BLI97"/>
      <c r="BLJ97"/>
      <c r="BLK97"/>
      <c r="BLL97"/>
      <c r="BLM97"/>
      <c r="BLN97"/>
      <c r="BLO97"/>
      <c r="BLP97"/>
      <c r="BLQ97"/>
      <c r="BLR97"/>
      <c r="BLS97"/>
      <c r="BLT97"/>
      <c r="BLU97"/>
      <c r="BLV97"/>
      <c r="BLW97"/>
      <c r="BLX97"/>
      <c r="BLY97"/>
      <c r="BLZ97"/>
      <c r="BMA97"/>
      <c r="BMB97"/>
      <c r="BMC97"/>
      <c r="BMD97"/>
      <c r="BME97"/>
      <c r="BMF97"/>
      <c r="BMG97"/>
      <c r="BMH97"/>
      <c r="BMI97"/>
      <c r="BMJ97"/>
      <c r="BMK97"/>
      <c r="BML97"/>
      <c r="BMM97"/>
      <c r="BMN97"/>
      <c r="BMO97"/>
      <c r="BMP97"/>
      <c r="BMQ97"/>
      <c r="BMR97"/>
      <c r="BMS97"/>
      <c r="BMT97"/>
      <c r="BMU97"/>
      <c r="BMV97"/>
      <c r="BMW97"/>
      <c r="BMX97"/>
      <c r="BMY97"/>
      <c r="BMZ97"/>
      <c r="BNA97"/>
      <c r="BNB97"/>
      <c r="BNC97"/>
      <c r="BND97"/>
      <c r="BNE97"/>
      <c r="BNF97"/>
      <c r="BNG97"/>
      <c r="BNH97"/>
      <c r="BNI97"/>
      <c r="BNJ97"/>
      <c r="BNK97"/>
      <c r="BNL97"/>
      <c r="BNM97"/>
      <c r="BNN97"/>
      <c r="BNO97"/>
      <c r="BNP97"/>
      <c r="BNQ97"/>
      <c r="BNR97"/>
      <c r="BNS97"/>
      <c r="BNT97"/>
      <c r="BNU97"/>
      <c r="BNV97"/>
      <c r="BNW97"/>
      <c r="BNX97"/>
      <c r="BNY97"/>
      <c r="BNZ97"/>
      <c r="BOA97"/>
      <c r="BOB97"/>
      <c r="BOC97"/>
      <c r="BOD97"/>
      <c r="BOE97"/>
      <c r="BOF97"/>
      <c r="BOG97"/>
      <c r="BOH97"/>
      <c r="BOI97"/>
      <c r="BOJ97"/>
      <c r="BOK97"/>
      <c r="BOL97"/>
      <c r="BOM97"/>
      <c r="BON97"/>
      <c r="BOO97"/>
      <c r="BOP97"/>
      <c r="BOQ97"/>
      <c r="BOR97"/>
      <c r="BOS97"/>
      <c r="BOT97"/>
      <c r="BOU97"/>
      <c r="BOV97"/>
      <c r="BOW97"/>
      <c r="BOX97"/>
      <c r="BOY97"/>
      <c r="BOZ97"/>
      <c r="BPA97"/>
      <c r="BPB97"/>
      <c r="BPC97"/>
      <c r="BPD97"/>
      <c r="BPE97"/>
      <c r="BPF97"/>
      <c r="BPG97"/>
      <c r="BPH97"/>
      <c r="BPI97"/>
      <c r="BPJ97"/>
      <c r="BPK97"/>
      <c r="BPL97"/>
      <c r="BPM97"/>
      <c r="BPN97"/>
      <c r="BPO97"/>
      <c r="BPP97"/>
      <c r="BPQ97"/>
      <c r="BPR97"/>
      <c r="BPS97"/>
      <c r="BPT97"/>
      <c r="BPU97"/>
      <c r="BPV97"/>
      <c r="BPW97"/>
      <c r="BPX97"/>
      <c r="BPY97"/>
      <c r="BPZ97"/>
      <c r="BQA97"/>
      <c r="BQB97"/>
      <c r="BQC97"/>
      <c r="BQD97"/>
      <c r="BQE97"/>
      <c r="BQF97"/>
      <c r="BQG97"/>
      <c r="BQH97"/>
      <c r="BQI97"/>
      <c r="BQJ97"/>
      <c r="BQK97"/>
      <c r="BQL97"/>
      <c r="BQM97"/>
      <c r="BQN97"/>
      <c r="BQO97"/>
      <c r="BQP97"/>
      <c r="BQQ97"/>
      <c r="BQR97"/>
      <c r="BQS97"/>
      <c r="BQT97"/>
      <c r="BQU97"/>
      <c r="BQV97"/>
      <c r="BQW97"/>
      <c r="BQX97"/>
      <c r="BQY97"/>
      <c r="BQZ97"/>
      <c r="BRA97"/>
      <c r="BRB97"/>
      <c r="BRC97"/>
      <c r="BRD97"/>
      <c r="BRE97"/>
      <c r="BRF97"/>
      <c r="BRG97"/>
      <c r="BRH97"/>
      <c r="BRI97"/>
      <c r="BRJ97"/>
      <c r="BRK97"/>
      <c r="BRL97"/>
      <c r="BRM97"/>
      <c r="BRN97"/>
      <c r="BRO97"/>
      <c r="BRP97"/>
      <c r="BRQ97"/>
      <c r="BRR97"/>
      <c r="BRS97"/>
      <c r="BRT97"/>
      <c r="BRU97"/>
      <c r="BRV97"/>
      <c r="BRW97"/>
      <c r="BRX97"/>
      <c r="BRY97"/>
      <c r="BRZ97"/>
      <c r="BSA97"/>
      <c r="BSB97"/>
      <c r="BSC97"/>
      <c r="BSD97"/>
      <c r="BSE97"/>
      <c r="BSF97"/>
      <c r="BSG97"/>
      <c r="BSH97"/>
      <c r="BSI97"/>
      <c r="BSJ97"/>
      <c r="BSK97"/>
      <c r="BSL97"/>
      <c r="BSM97"/>
      <c r="BSN97"/>
      <c r="BSO97"/>
      <c r="BSP97"/>
      <c r="BSQ97"/>
      <c r="BSR97"/>
      <c r="BSS97"/>
      <c r="BST97"/>
      <c r="BSU97"/>
      <c r="BSV97"/>
      <c r="BSW97"/>
      <c r="BSX97"/>
      <c r="BSY97"/>
      <c r="BSZ97"/>
      <c r="BTA97"/>
      <c r="BTB97"/>
      <c r="BTC97"/>
      <c r="BTD97"/>
      <c r="BTE97"/>
      <c r="BTF97"/>
      <c r="BTG97"/>
      <c r="BTH97"/>
      <c r="BTI97"/>
      <c r="BTJ97"/>
      <c r="BTK97"/>
      <c r="BTL97"/>
      <c r="BTM97"/>
      <c r="BTN97"/>
      <c r="BTO97"/>
      <c r="BTP97"/>
      <c r="BTQ97"/>
      <c r="BTR97"/>
      <c r="BTS97"/>
      <c r="BTT97"/>
      <c r="BTU97"/>
      <c r="BTV97"/>
      <c r="BTW97"/>
      <c r="BTX97"/>
      <c r="BTY97"/>
      <c r="BTZ97"/>
      <c r="BUA97"/>
      <c r="BUB97"/>
      <c r="BUC97"/>
      <c r="BUD97"/>
      <c r="BUE97"/>
      <c r="BUF97"/>
      <c r="BUG97"/>
      <c r="BUH97"/>
      <c r="BUI97"/>
      <c r="BUJ97"/>
      <c r="BUK97"/>
      <c r="BUL97"/>
      <c r="BUM97"/>
      <c r="BUN97"/>
      <c r="BUO97"/>
      <c r="BUP97"/>
      <c r="BUQ97"/>
      <c r="BUR97"/>
      <c r="BUS97"/>
      <c r="BUT97"/>
      <c r="BUU97"/>
      <c r="BUV97"/>
      <c r="BUW97"/>
      <c r="BUX97"/>
      <c r="BUY97"/>
      <c r="BUZ97"/>
      <c r="BVA97"/>
      <c r="BVB97"/>
      <c r="BVC97"/>
      <c r="BVD97"/>
      <c r="BVE97"/>
      <c r="BVF97"/>
      <c r="BVG97"/>
      <c r="BVH97"/>
      <c r="BVI97"/>
      <c r="BVJ97"/>
      <c r="BVK97"/>
      <c r="BVL97"/>
      <c r="BVM97"/>
      <c r="BVN97"/>
      <c r="BVO97"/>
      <c r="BVP97"/>
      <c r="BVQ97"/>
      <c r="BVR97"/>
      <c r="BVS97"/>
      <c r="BVT97"/>
      <c r="BVU97"/>
      <c r="BVV97"/>
      <c r="BVW97"/>
      <c r="BVX97"/>
      <c r="BVY97"/>
      <c r="BVZ97"/>
      <c r="BWA97"/>
      <c r="BWB97"/>
      <c r="BWC97"/>
      <c r="BWD97"/>
      <c r="BWE97"/>
      <c r="BWF97"/>
      <c r="BWG97"/>
      <c r="BWH97"/>
      <c r="BWI97"/>
      <c r="BWJ97"/>
      <c r="BWK97"/>
      <c r="BWL97"/>
      <c r="BWM97"/>
      <c r="BWN97"/>
      <c r="BWO97"/>
      <c r="BWP97"/>
      <c r="BWQ97"/>
      <c r="BWR97"/>
      <c r="BWS97"/>
      <c r="BWT97"/>
      <c r="BWU97"/>
      <c r="BWV97"/>
      <c r="BWW97"/>
      <c r="BWX97"/>
      <c r="BWY97"/>
      <c r="BWZ97"/>
      <c r="BXA97"/>
      <c r="BXB97"/>
      <c r="BXC97"/>
      <c r="BXD97"/>
      <c r="BXE97"/>
      <c r="BXF97"/>
      <c r="BXG97"/>
      <c r="BXH97"/>
      <c r="BXI97"/>
      <c r="BXJ97"/>
      <c r="BXK97"/>
      <c r="BXL97"/>
      <c r="BXM97"/>
      <c r="BXN97"/>
      <c r="BXO97"/>
      <c r="BXP97"/>
      <c r="BXQ97"/>
      <c r="BXR97"/>
      <c r="BXS97"/>
      <c r="BXT97"/>
      <c r="BXU97"/>
      <c r="BXV97"/>
      <c r="BXW97"/>
      <c r="BXX97"/>
      <c r="BXY97"/>
      <c r="BXZ97"/>
      <c r="BYA97"/>
      <c r="BYB97"/>
      <c r="BYC97"/>
      <c r="BYD97"/>
      <c r="BYE97"/>
      <c r="BYF97"/>
      <c r="BYG97"/>
      <c r="BYH97"/>
      <c r="BYI97"/>
      <c r="BYJ97"/>
      <c r="BYK97"/>
      <c r="BYL97"/>
      <c r="BYM97"/>
      <c r="BYN97"/>
      <c r="BYO97"/>
      <c r="BYP97"/>
      <c r="BYQ97"/>
      <c r="BYR97"/>
      <c r="BYS97"/>
      <c r="BYT97"/>
      <c r="BYU97"/>
      <c r="BYV97"/>
      <c r="BYW97"/>
      <c r="BYX97"/>
      <c r="BYY97"/>
      <c r="BYZ97"/>
      <c r="BZA97"/>
      <c r="BZB97"/>
      <c r="BZC97"/>
      <c r="BZD97"/>
      <c r="BZE97"/>
      <c r="BZF97"/>
      <c r="BZG97"/>
      <c r="BZH97"/>
      <c r="BZI97"/>
      <c r="BZJ97"/>
      <c r="BZK97"/>
      <c r="BZL97"/>
      <c r="BZM97"/>
      <c r="BZN97"/>
      <c r="BZO97"/>
      <c r="BZP97"/>
      <c r="BZQ97"/>
      <c r="BZR97"/>
      <c r="BZS97"/>
      <c r="BZT97"/>
      <c r="BZU97"/>
      <c r="BZV97"/>
      <c r="BZW97"/>
      <c r="BZX97"/>
      <c r="BZY97"/>
      <c r="BZZ97"/>
      <c r="CAA97"/>
      <c r="CAB97"/>
      <c r="CAC97"/>
      <c r="CAD97"/>
      <c r="CAE97"/>
      <c r="CAF97"/>
      <c r="CAG97"/>
      <c r="CAH97"/>
      <c r="CAI97"/>
      <c r="CAJ97"/>
      <c r="CAK97"/>
      <c r="CAL97"/>
      <c r="CAM97"/>
      <c r="CAN97"/>
      <c r="CAO97"/>
      <c r="CAP97"/>
      <c r="CAQ97"/>
      <c r="CAR97"/>
      <c r="CAS97"/>
      <c r="CAT97"/>
      <c r="CAU97"/>
      <c r="CAV97"/>
      <c r="CAW97"/>
      <c r="CAX97"/>
      <c r="CAY97"/>
      <c r="CAZ97"/>
      <c r="CBA97"/>
      <c r="CBB97"/>
      <c r="CBC97"/>
      <c r="CBD97"/>
      <c r="CBE97"/>
      <c r="CBF97"/>
      <c r="CBG97"/>
      <c r="CBH97"/>
      <c r="CBI97"/>
      <c r="CBJ97"/>
      <c r="CBK97"/>
      <c r="CBL97"/>
      <c r="CBM97"/>
      <c r="CBN97"/>
      <c r="CBO97"/>
      <c r="CBP97"/>
      <c r="CBQ97"/>
      <c r="CBR97"/>
      <c r="CBS97"/>
      <c r="CBT97"/>
      <c r="CBU97"/>
      <c r="CBV97"/>
      <c r="CBW97"/>
      <c r="CBX97"/>
      <c r="CBY97"/>
      <c r="CBZ97"/>
      <c r="CCA97"/>
      <c r="CCB97"/>
      <c r="CCC97"/>
      <c r="CCD97"/>
      <c r="CCE97"/>
      <c r="CCF97"/>
      <c r="CCG97"/>
      <c r="CCH97"/>
      <c r="CCI97"/>
      <c r="CCJ97"/>
      <c r="CCK97"/>
      <c r="CCL97"/>
      <c r="CCM97"/>
      <c r="CCN97"/>
      <c r="CCO97"/>
      <c r="CCP97"/>
      <c r="CCQ97"/>
      <c r="CCR97"/>
      <c r="CCS97"/>
      <c r="CCT97"/>
      <c r="CCU97"/>
      <c r="CCV97"/>
      <c r="CCW97"/>
      <c r="CCX97"/>
      <c r="CCY97"/>
      <c r="CCZ97"/>
      <c r="CDA97"/>
      <c r="CDB97"/>
      <c r="CDC97"/>
      <c r="CDD97"/>
      <c r="CDE97"/>
      <c r="CDF97"/>
      <c r="CDG97"/>
      <c r="CDH97"/>
      <c r="CDI97"/>
      <c r="CDJ97"/>
      <c r="CDK97"/>
      <c r="CDL97"/>
      <c r="CDM97"/>
      <c r="CDN97"/>
      <c r="CDO97"/>
      <c r="CDP97"/>
      <c r="CDQ97"/>
      <c r="CDR97"/>
      <c r="CDS97"/>
      <c r="CDT97"/>
      <c r="CDU97"/>
      <c r="CDV97"/>
      <c r="CDW97"/>
      <c r="CDX97"/>
      <c r="CDY97"/>
      <c r="CDZ97"/>
      <c r="CEA97"/>
      <c r="CEB97"/>
      <c r="CEC97"/>
      <c r="CED97"/>
      <c r="CEE97"/>
      <c r="CEF97"/>
      <c r="CEG97"/>
      <c r="CEH97"/>
      <c r="CEI97"/>
      <c r="CEJ97"/>
      <c r="CEK97"/>
      <c r="CEL97"/>
      <c r="CEM97"/>
      <c r="CEN97"/>
      <c r="CEO97"/>
      <c r="CEP97"/>
      <c r="CEQ97"/>
      <c r="CER97"/>
      <c r="CES97"/>
      <c r="CET97"/>
      <c r="CEU97"/>
      <c r="CEV97"/>
      <c r="CEW97"/>
      <c r="CEX97"/>
      <c r="CEY97"/>
      <c r="CEZ97"/>
      <c r="CFA97"/>
      <c r="CFB97"/>
      <c r="CFC97"/>
      <c r="CFD97"/>
      <c r="CFE97"/>
      <c r="CFF97"/>
      <c r="CFG97"/>
      <c r="CFH97"/>
      <c r="CFI97"/>
      <c r="CFJ97"/>
      <c r="CFK97"/>
      <c r="CFL97"/>
      <c r="CFM97"/>
      <c r="CFN97"/>
      <c r="CFO97"/>
      <c r="CFP97"/>
      <c r="CFQ97"/>
      <c r="CFR97"/>
      <c r="CFS97"/>
      <c r="CFT97"/>
      <c r="CFU97"/>
      <c r="CFV97"/>
      <c r="CFW97"/>
      <c r="CFX97"/>
      <c r="CFY97"/>
      <c r="CFZ97"/>
      <c r="CGA97"/>
      <c r="CGB97"/>
      <c r="CGC97"/>
      <c r="CGD97"/>
      <c r="CGE97"/>
      <c r="CGF97"/>
      <c r="CGG97"/>
      <c r="CGH97"/>
      <c r="CGI97"/>
      <c r="CGJ97"/>
      <c r="CGK97"/>
      <c r="CGL97"/>
      <c r="CGM97"/>
      <c r="CGN97"/>
      <c r="CGO97"/>
      <c r="CGP97"/>
      <c r="CGQ97"/>
      <c r="CGR97"/>
      <c r="CGS97"/>
      <c r="CGT97"/>
      <c r="CGU97"/>
      <c r="CGV97"/>
      <c r="CGW97"/>
      <c r="CGX97"/>
      <c r="CGY97"/>
      <c r="CGZ97"/>
      <c r="CHA97"/>
      <c r="CHB97"/>
      <c r="CHC97"/>
      <c r="CHD97"/>
      <c r="CHE97"/>
      <c r="CHF97"/>
      <c r="CHG97"/>
      <c r="CHH97"/>
      <c r="CHI97"/>
      <c r="CHJ97"/>
      <c r="CHK97"/>
      <c r="CHL97"/>
      <c r="CHM97"/>
      <c r="CHN97"/>
      <c r="CHO97"/>
      <c r="CHP97"/>
      <c r="CHQ97"/>
      <c r="CHR97"/>
      <c r="CHS97"/>
      <c r="CHT97"/>
      <c r="CHU97"/>
      <c r="CHV97"/>
      <c r="CHW97"/>
      <c r="CHX97"/>
      <c r="CHY97"/>
      <c r="CHZ97"/>
      <c r="CIA97"/>
      <c r="CIB97"/>
      <c r="CIC97"/>
      <c r="CID97"/>
      <c r="CIE97"/>
      <c r="CIF97"/>
      <c r="CIG97"/>
      <c r="CIH97"/>
      <c r="CII97"/>
      <c r="CIJ97"/>
      <c r="CIK97"/>
      <c r="CIL97"/>
      <c r="CIM97"/>
      <c r="CIN97"/>
      <c r="CIO97"/>
      <c r="CIP97"/>
      <c r="CIQ97"/>
      <c r="CIR97"/>
      <c r="CIS97"/>
      <c r="CIT97"/>
      <c r="CIU97"/>
      <c r="CIV97"/>
      <c r="CIW97"/>
      <c r="CIX97"/>
      <c r="CIY97"/>
      <c r="CIZ97"/>
      <c r="CJA97"/>
      <c r="CJB97"/>
      <c r="CJC97"/>
      <c r="CJD97"/>
      <c r="CJE97"/>
      <c r="CJF97"/>
      <c r="CJG97"/>
      <c r="CJH97"/>
      <c r="CJI97"/>
      <c r="CJJ97"/>
      <c r="CJK97"/>
      <c r="CJL97"/>
      <c r="CJM97"/>
      <c r="CJN97"/>
      <c r="CJO97"/>
      <c r="CJP97"/>
      <c r="CJQ97"/>
      <c r="CJR97"/>
      <c r="CJS97"/>
      <c r="CJT97"/>
      <c r="CJU97"/>
      <c r="CJV97"/>
      <c r="CJW97"/>
      <c r="CJX97"/>
      <c r="CJY97"/>
      <c r="CJZ97"/>
      <c r="CKA97"/>
      <c r="CKB97"/>
      <c r="CKC97"/>
      <c r="CKD97"/>
      <c r="CKE97"/>
      <c r="CKF97"/>
      <c r="CKG97"/>
      <c r="CKH97"/>
      <c r="CKI97"/>
      <c r="CKJ97"/>
      <c r="CKK97"/>
      <c r="CKL97"/>
      <c r="CKM97"/>
      <c r="CKN97"/>
      <c r="CKO97"/>
      <c r="CKP97"/>
      <c r="CKQ97"/>
      <c r="CKR97"/>
      <c r="CKS97"/>
      <c r="CKT97"/>
      <c r="CKU97"/>
      <c r="CKV97"/>
      <c r="CKW97"/>
      <c r="CKX97"/>
      <c r="CKY97"/>
      <c r="CKZ97"/>
      <c r="CLA97"/>
      <c r="CLB97"/>
      <c r="CLC97"/>
      <c r="CLD97"/>
      <c r="CLE97"/>
      <c r="CLF97"/>
      <c r="CLG97"/>
      <c r="CLH97"/>
      <c r="CLI97"/>
      <c r="CLJ97"/>
      <c r="CLK97"/>
      <c r="CLL97"/>
      <c r="CLM97"/>
      <c r="CLN97"/>
      <c r="CLO97"/>
      <c r="CLP97"/>
      <c r="CLQ97"/>
      <c r="CLR97"/>
      <c r="CLS97"/>
      <c r="CLT97"/>
      <c r="CLU97"/>
      <c r="CLV97"/>
      <c r="CLW97"/>
      <c r="CLX97"/>
      <c r="CLY97"/>
      <c r="CLZ97"/>
      <c r="CMA97"/>
      <c r="CMB97"/>
      <c r="CMC97"/>
      <c r="CMD97"/>
      <c r="CME97"/>
      <c r="CMF97"/>
      <c r="CMG97"/>
      <c r="CMH97"/>
      <c r="CMI97"/>
      <c r="CMJ97"/>
      <c r="CMK97"/>
      <c r="CML97"/>
      <c r="CMM97"/>
      <c r="CMN97"/>
      <c r="CMO97"/>
      <c r="CMP97"/>
      <c r="CMQ97"/>
      <c r="CMR97"/>
      <c r="CMS97"/>
      <c r="CMT97"/>
      <c r="CMU97"/>
      <c r="CMV97"/>
      <c r="CMW97"/>
      <c r="CMX97"/>
      <c r="CMY97"/>
      <c r="CMZ97"/>
      <c r="CNA97"/>
      <c r="CNB97"/>
      <c r="CNC97"/>
      <c r="CND97"/>
      <c r="CNE97"/>
      <c r="CNF97"/>
      <c r="CNG97"/>
      <c r="CNH97"/>
      <c r="CNI97"/>
      <c r="CNJ97"/>
      <c r="CNK97"/>
      <c r="CNL97"/>
      <c r="CNM97"/>
      <c r="CNN97"/>
      <c r="CNO97"/>
      <c r="CNP97"/>
      <c r="CNQ97"/>
      <c r="CNR97"/>
      <c r="CNS97"/>
      <c r="CNT97"/>
      <c r="CNU97"/>
      <c r="CNV97"/>
      <c r="CNW97"/>
      <c r="CNX97"/>
      <c r="CNY97"/>
      <c r="CNZ97"/>
      <c r="COA97"/>
      <c r="COB97"/>
      <c r="COC97"/>
      <c r="COD97"/>
      <c r="COE97"/>
      <c r="COF97"/>
      <c r="COG97"/>
      <c r="COH97"/>
      <c r="COI97"/>
      <c r="COJ97"/>
      <c r="COK97"/>
      <c r="COL97"/>
      <c r="COM97"/>
      <c r="CON97"/>
      <c r="COO97"/>
      <c r="COP97"/>
      <c r="COQ97"/>
      <c r="COR97"/>
      <c r="COS97"/>
      <c r="COT97"/>
      <c r="COU97"/>
      <c r="COV97"/>
      <c r="COW97"/>
      <c r="COX97"/>
      <c r="COY97"/>
      <c r="COZ97"/>
      <c r="CPA97"/>
      <c r="CPB97"/>
      <c r="CPC97"/>
      <c r="CPD97"/>
      <c r="CPE97"/>
      <c r="CPF97"/>
      <c r="CPG97"/>
      <c r="CPH97"/>
      <c r="CPI97"/>
      <c r="CPJ97"/>
      <c r="CPK97"/>
      <c r="CPL97"/>
      <c r="CPM97"/>
      <c r="CPN97"/>
      <c r="CPO97"/>
      <c r="CPP97"/>
      <c r="CPQ97"/>
      <c r="CPR97"/>
      <c r="CPS97"/>
      <c r="CPT97"/>
      <c r="CPU97"/>
      <c r="CPV97"/>
      <c r="CPW97"/>
      <c r="CPX97"/>
      <c r="CPY97"/>
      <c r="CPZ97"/>
      <c r="CQA97"/>
      <c r="CQB97"/>
      <c r="CQC97"/>
      <c r="CQD97"/>
      <c r="CQE97"/>
      <c r="CQF97"/>
      <c r="CQG97"/>
      <c r="CQH97"/>
      <c r="CQI97"/>
      <c r="CQJ97"/>
      <c r="CQK97"/>
      <c r="CQL97"/>
      <c r="CQM97"/>
      <c r="CQN97"/>
      <c r="CQO97"/>
      <c r="CQP97"/>
      <c r="CQQ97"/>
      <c r="CQR97"/>
      <c r="CQS97"/>
      <c r="CQT97"/>
      <c r="CQU97"/>
      <c r="CQV97"/>
      <c r="CQW97"/>
      <c r="CQX97"/>
      <c r="CQY97"/>
      <c r="CQZ97"/>
      <c r="CRA97"/>
      <c r="CRB97"/>
      <c r="CRC97"/>
      <c r="CRD97"/>
      <c r="CRE97"/>
      <c r="CRF97"/>
      <c r="CRG97"/>
      <c r="CRH97"/>
      <c r="CRI97"/>
      <c r="CRJ97"/>
      <c r="CRK97"/>
      <c r="CRL97"/>
      <c r="CRM97"/>
      <c r="CRN97"/>
      <c r="CRO97"/>
      <c r="CRP97"/>
      <c r="CRQ97"/>
      <c r="CRR97"/>
      <c r="CRS97"/>
      <c r="CRT97"/>
      <c r="CRU97"/>
      <c r="CRV97"/>
      <c r="CRW97"/>
      <c r="CRX97"/>
      <c r="CRY97"/>
      <c r="CRZ97"/>
      <c r="CSA97"/>
      <c r="CSB97"/>
      <c r="CSC97"/>
      <c r="CSD97"/>
      <c r="CSE97"/>
      <c r="CSF97"/>
      <c r="CSG97"/>
      <c r="CSH97"/>
      <c r="CSI97"/>
      <c r="CSJ97"/>
      <c r="CSK97"/>
      <c r="CSL97"/>
      <c r="CSM97"/>
      <c r="CSN97"/>
      <c r="CSO97"/>
      <c r="CSP97"/>
      <c r="CSQ97"/>
      <c r="CSR97"/>
      <c r="CSS97"/>
      <c r="CST97"/>
      <c r="CSU97"/>
      <c r="CSV97"/>
      <c r="CSW97"/>
      <c r="CSX97"/>
      <c r="CSY97"/>
      <c r="CSZ97"/>
      <c r="CTA97"/>
      <c r="CTB97"/>
      <c r="CTC97"/>
      <c r="CTD97"/>
      <c r="CTE97"/>
      <c r="CTF97"/>
      <c r="CTG97"/>
      <c r="CTH97"/>
      <c r="CTI97"/>
      <c r="CTJ97"/>
      <c r="CTK97"/>
      <c r="CTL97"/>
      <c r="CTM97"/>
      <c r="CTN97"/>
      <c r="CTO97"/>
      <c r="CTP97"/>
      <c r="CTQ97"/>
      <c r="CTR97"/>
      <c r="CTS97"/>
      <c r="CTT97"/>
      <c r="CTU97"/>
      <c r="CTV97"/>
      <c r="CTW97"/>
      <c r="CTX97"/>
      <c r="CTY97"/>
      <c r="CTZ97"/>
      <c r="CUA97"/>
      <c r="CUB97"/>
      <c r="CUC97"/>
      <c r="CUD97"/>
      <c r="CUE97"/>
      <c r="CUF97"/>
      <c r="CUG97"/>
      <c r="CUH97"/>
      <c r="CUI97"/>
      <c r="CUJ97"/>
      <c r="CUK97"/>
      <c r="CUL97"/>
      <c r="CUM97"/>
      <c r="CUN97"/>
      <c r="CUO97"/>
      <c r="CUP97"/>
      <c r="CUQ97"/>
      <c r="CUR97"/>
      <c r="CUS97"/>
      <c r="CUT97"/>
      <c r="CUU97"/>
      <c r="CUV97"/>
      <c r="CUW97"/>
      <c r="CUX97"/>
      <c r="CUY97"/>
      <c r="CUZ97"/>
      <c r="CVA97"/>
      <c r="CVB97"/>
      <c r="CVC97"/>
      <c r="CVD97"/>
      <c r="CVE97"/>
      <c r="CVF97"/>
      <c r="CVG97"/>
      <c r="CVH97"/>
      <c r="CVI97"/>
      <c r="CVJ97"/>
      <c r="CVK97"/>
      <c r="CVL97"/>
      <c r="CVM97"/>
      <c r="CVN97"/>
      <c r="CVO97"/>
      <c r="CVP97"/>
      <c r="CVQ97"/>
      <c r="CVR97"/>
      <c r="CVS97"/>
      <c r="CVT97"/>
      <c r="CVU97"/>
      <c r="CVV97"/>
      <c r="CVW97"/>
      <c r="CVX97"/>
      <c r="CVY97"/>
      <c r="CVZ97"/>
      <c r="CWA97"/>
      <c r="CWB97"/>
      <c r="CWC97"/>
      <c r="CWD97"/>
      <c r="CWE97"/>
      <c r="CWF97"/>
      <c r="CWG97"/>
      <c r="CWH97"/>
      <c r="CWI97"/>
      <c r="CWJ97"/>
      <c r="CWK97"/>
      <c r="CWL97"/>
      <c r="CWM97"/>
      <c r="CWN97"/>
      <c r="CWO97"/>
      <c r="CWP97"/>
      <c r="CWQ97"/>
      <c r="CWR97"/>
      <c r="CWS97"/>
      <c r="CWT97"/>
      <c r="CWU97"/>
      <c r="CWV97"/>
      <c r="CWW97"/>
      <c r="CWX97"/>
      <c r="CWY97"/>
      <c r="CWZ97"/>
      <c r="CXA97"/>
      <c r="CXB97"/>
      <c r="CXC97"/>
      <c r="CXD97"/>
      <c r="CXE97"/>
      <c r="CXF97"/>
      <c r="CXG97"/>
      <c r="CXH97"/>
      <c r="CXI97"/>
      <c r="CXJ97"/>
      <c r="CXK97"/>
      <c r="CXL97"/>
      <c r="CXM97"/>
      <c r="CXN97"/>
      <c r="CXO97"/>
      <c r="CXP97"/>
      <c r="CXQ97"/>
      <c r="CXR97"/>
      <c r="CXS97"/>
      <c r="CXT97"/>
      <c r="CXU97"/>
      <c r="CXV97"/>
      <c r="CXW97"/>
      <c r="CXX97"/>
      <c r="CXY97"/>
      <c r="CXZ97"/>
      <c r="CYA97"/>
      <c r="CYB97"/>
      <c r="CYC97"/>
      <c r="CYD97"/>
      <c r="CYE97"/>
      <c r="CYF97"/>
      <c r="CYG97"/>
      <c r="CYH97"/>
      <c r="CYI97"/>
      <c r="CYJ97"/>
      <c r="CYK97"/>
      <c r="CYL97"/>
      <c r="CYM97"/>
      <c r="CYN97"/>
      <c r="CYO97"/>
      <c r="CYP97"/>
      <c r="CYQ97"/>
      <c r="CYR97"/>
      <c r="CYS97"/>
      <c r="CYT97"/>
      <c r="CYU97"/>
      <c r="CYV97"/>
      <c r="CYW97"/>
      <c r="CYX97"/>
      <c r="CYY97"/>
      <c r="CYZ97"/>
      <c r="CZA97"/>
      <c r="CZB97"/>
      <c r="CZC97"/>
      <c r="CZD97"/>
      <c r="CZE97"/>
      <c r="CZF97"/>
      <c r="CZG97"/>
      <c r="CZH97"/>
      <c r="CZI97"/>
      <c r="CZJ97"/>
      <c r="CZK97"/>
      <c r="CZL97"/>
      <c r="CZM97"/>
      <c r="CZN97"/>
      <c r="CZO97"/>
      <c r="CZP97"/>
      <c r="CZQ97"/>
      <c r="CZR97"/>
      <c r="CZS97"/>
      <c r="CZT97"/>
      <c r="CZU97"/>
      <c r="CZV97"/>
      <c r="CZW97"/>
      <c r="CZX97"/>
      <c r="CZY97"/>
      <c r="CZZ97"/>
      <c r="DAA97"/>
      <c r="DAB97"/>
      <c r="DAC97"/>
      <c r="DAD97"/>
      <c r="DAE97"/>
      <c r="DAF97"/>
      <c r="DAG97"/>
      <c r="DAH97"/>
      <c r="DAI97"/>
      <c r="DAJ97"/>
      <c r="DAK97"/>
      <c r="DAL97"/>
      <c r="DAM97"/>
      <c r="DAN97"/>
      <c r="DAO97"/>
      <c r="DAP97"/>
      <c r="DAQ97"/>
      <c r="DAR97"/>
      <c r="DAS97"/>
      <c r="DAT97"/>
      <c r="DAU97"/>
      <c r="DAV97"/>
      <c r="DAW97"/>
      <c r="DAX97"/>
      <c r="DAY97"/>
      <c r="DAZ97"/>
      <c r="DBA97"/>
      <c r="DBB97"/>
      <c r="DBC97"/>
      <c r="DBD97"/>
      <c r="DBE97"/>
      <c r="DBF97"/>
      <c r="DBG97"/>
      <c r="DBH97"/>
      <c r="DBI97"/>
      <c r="DBJ97"/>
      <c r="DBK97"/>
      <c r="DBL97"/>
      <c r="DBM97"/>
      <c r="DBN97"/>
      <c r="DBO97"/>
      <c r="DBP97"/>
      <c r="DBQ97"/>
      <c r="DBR97"/>
      <c r="DBS97"/>
      <c r="DBT97"/>
      <c r="DBU97"/>
      <c r="DBV97"/>
      <c r="DBW97"/>
      <c r="DBX97"/>
      <c r="DBY97"/>
      <c r="DBZ97"/>
      <c r="DCA97"/>
      <c r="DCB97"/>
      <c r="DCC97"/>
      <c r="DCD97"/>
      <c r="DCE97"/>
      <c r="DCF97"/>
      <c r="DCG97"/>
      <c r="DCH97"/>
      <c r="DCI97"/>
      <c r="DCJ97"/>
      <c r="DCK97"/>
      <c r="DCL97"/>
      <c r="DCM97"/>
      <c r="DCN97"/>
      <c r="DCO97"/>
      <c r="DCP97"/>
      <c r="DCQ97"/>
      <c r="DCR97"/>
      <c r="DCS97"/>
      <c r="DCT97"/>
      <c r="DCU97"/>
      <c r="DCV97"/>
      <c r="DCW97"/>
      <c r="DCX97"/>
      <c r="DCY97"/>
      <c r="DCZ97"/>
      <c r="DDA97"/>
      <c r="DDB97"/>
      <c r="DDC97"/>
      <c r="DDD97"/>
      <c r="DDE97"/>
      <c r="DDF97"/>
      <c r="DDG97"/>
      <c r="DDH97"/>
      <c r="DDI97"/>
      <c r="DDJ97"/>
      <c r="DDK97"/>
      <c r="DDL97"/>
      <c r="DDM97"/>
      <c r="DDN97"/>
      <c r="DDO97"/>
      <c r="DDP97"/>
      <c r="DDQ97"/>
      <c r="DDR97"/>
      <c r="DDS97"/>
      <c r="DDT97"/>
      <c r="DDU97"/>
      <c r="DDV97"/>
      <c r="DDW97"/>
      <c r="DDX97"/>
      <c r="DDY97"/>
      <c r="DDZ97"/>
      <c r="DEA97"/>
      <c r="DEB97"/>
      <c r="DEC97"/>
      <c r="DED97"/>
      <c r="DEE97"/>
      <c r="DEF97"/>
      <c r="DEG97"/>
      <c r="DEH97"/>
      <c r="DEI97"/>
      <c r="DEJ97"/>
      <c r="DEK97"/>
      <c r="DEL97"/>
      <c r="DEM97"/>
      <c r="DEN97"/>
      <c r="DEO97"/>
      <c r="DEP97"/>
      <c r="DEQ97"/>
      <c r="DER97"/>
      <c r="DES97"/>
      <c r="DET97"/>
      <c r="DEU97"/>
      <c r="DEV97"/>
      <c r="DEW97"/>
      <c r="DEX97"/>
      <c r="DEY97"/>
      <c r="DEZ97"/>
      <c r="DFA97"/>
      <c r="DFB97"/>
      <c r="DFC97"/>
      <c r="DFD97"/>
      <c r="DFE97"/>
      <c r="DFF97"/>
      <c r="DFG97"/>
      <c r="DFH97"/>
      <c r="DFI97"/>
      <c r="DFJ97"/>
      <c r="DFK97"/>
      <c r="DFL97"/>
      <c r="DFM97"/>
      <c r="DFN97"/>
      <c r="DFO97"/>
      <c r="DFP97"/>
      <c r="DFQ97"/>
      <c r="DFR97"/>
      <c r="DFS97"/>
      <c r="DFT97"/>
      <c r="DFU97"/>
      <c r="DFV97"/>
      <c r="DFW97"/>
      <c r="DFX97"/>
      <c r="DFY97"/>
      <c r="DFZ97"/>
      <c r="DGA97"/>
      <c r="DGB97"/>
      <c r="DGC97"/>
      <c r="DGD97"/>
      <c r="DGE97"/>
      <c r="DGF97"/>
      <c r="DGG97"/>
      <c r="DGH97"/>
      <c r="DGI97"/>
      <c r="DGJ97"/>
      <c r="DGK97"/>
      <c r="DGL97"/>
      <c r="DGM97"/>
      <c r="DGN97"/>
      <c r="DGO97"/>
      <c r="DGP97"/>
      <c r="DGQ97"/>
      <c r="DGR97"/>
      <c r="DGS97"/>
      <c r="DGT97"/>
      <c r="DGU97"/>
      <c r="DGV97"/>
      <c r="DGW97"/>
      <c r="DGX97"/>
      <c r="DGY97"/>
      <c r="DGZ97"/>
      <c r="DHA97"/>
      <c r="DHB97"/>
      <c r="DHC97"/>
      <c r="DHD97"/>
      <c r="DHE97"/>
      <c r="DHF97"/>
      <c r="DHG97"/>
      <c r="DHH97"/>
      <c r="DHI97"/>
      <c r="DHJ97"/>
      <c r="DHK97"/>
      <c r="DHL97"/>
      <c r="DHM97"/>
      <c r="DHN97"/>
      <c r="DHO97"/>
      <c r="DHP97"/>
      <c r="DHQ97"/>
      <c r="DHR97"/>
      <c r="DHS97"/>
      <c r="DHT97"/>
      <c r="DHU97"/>
      <c r="DHV97"/>
      <c r="DHW97"/>
      <c r="DHX97"/>
      <c r="DHY97"/>
      <c r="DHZ97"/>
      <c r="DIA97"/>
      <c r="DIB97"/>
      <c r="DIC97"/>
      <c r="DID97"/>
      <c r="DIE97"/>
      <c r="DIF97"/>
      <c r="DIG97"/>
      <c r="DIH97"/>
      <c r="DII97"/>
      <c r="DIJ97"/>
      <c r="DIK97"/>
      <c r="DIL97"/>
      <c r="DIM97"/>
      <c r="DIN97"/>
      <c r="DIO97"/>
      <c r="DIP97"/>
      <c r="DIQ97"/>
      <c r="DIR97"/>
      <c r="DIS97"/>
      <c r="DIT97"/>
      <c r="DIU97"/>
      <c r="DIV97"/>
      <c r="DIW97"/>
      <c r="DIX97"/>
      <c r="DIY97"/>
      <c r="DIZ97"/>
      <c r="DJA97"/>
      <c r="DJB97"/>
      <c r="DJC97"/>
      <c r="DJD97"/>
      <c r="DJE97"/>
      <c r="DJF97"/>
      <c r="DJG97"/>
      <c r="DJH97"/>
      <c r="DJI97"/>
      <c r="DJJ97"/>
      <c r="DJK97"/>
      <c r="DJL97"/>
      <c r="DJM97"/>
      <c r="DJN97"/>
      <c r="DJO97"/>
      <c r="DJP97"/>
      <c r="DJQ97"/>
      <c r="DJR97"/>
      <c r="DJS97"/>
      <c r="DJT97"/>
      <c r="DJU97"/>
      <c r="DJV97"/>
      <c r="DJW97"/>
      <c r="DJX97"/>
      <c r="DJY97"/>
      <c r="DJZ97"/>
      <c r="DKA97"/>
      <c r="DKB97"/>
      <c r="DKC97"/>
      <c r="DKD97"/>
      <c r="DKE97"/>
      <c r="DKF97"/>
      <c r="DKG97"/>
      <c r="DKH97"/>
      <c r="DKI97"/>
      <c r="DKJ97"/>
      <c r="DKK97"/>
      <c r="DKL97"/>
      <c r="DKM97"/>
      <c r="DKN97"/>
      <c r="DKO97"/>
      <c r="DKP97"/>
      <c r="DKQ97"/>
      <c r="DKR97"/>
      <c r="DKS97"/>
      <c r="DKT97"/>
      <c r="DKU97"/>
      <c r="DKV97"/>
      <c r="DKW97"/>
      <c r="DKX97"/>
      <c r="DKY97"/>
      <c r="DKZ97"/>
      <c r="DLA97"/>
      <c r="DLB97"/>
      <c r="DLC97"/>
      <c r="DLD97"/>
      <c r="DLE97"/>
      <c r="DLF97"/>
      <c r="DLG97"/>
      <c r="DLH97"/>
      <c r="DLI97"/>
      <c r="DLJ97"/>
      <c r="DLK97"/>
      <c r="DLL97"/>
      <c r="DLM97"/>
      <c r="DLN97"/>
      <c r="DLO97"/>
      <c r="DLP97"/>
      <c r="DLQ97"/>
      <c r="DLR97"/>
      <c r="DLS97"/>
      <c r="DLT97"/>
      <c r="DLU97"/>
      <c r="DLV97"/>
      <c r="DLW97"/>
      <c r="DLX97"/>
      <c r="DLY97"/>
      <c r="DLZ97"/>
      <c r="DMA97"/>
      <c r="DMB97"/>
      <c r="DMC97"/>
      <c r="DMD97"/>
      <c r="DME97"/>
      <c r="DMF97"/>
      <c r="DMG97"/>
      <c r="DMH97"/>
      <c r="DMI97"/>
      <c r="DMJ97"/>
      <c r="DMK97"/>
      <c r="DML97"/>
      <c r="DMM97"/>
      <c r="DMN97"/>
      <c r="DMO97"/>
      <c r="DMP97"/>
      <c r="DMQ97"/>
      <c r="DMR97"/>
      <c r="DMS97"/>
      <c r="DMT97"/>
      <c r="DMU97"/>
      <c r="DMV97"/>
      <c r="DMW97"/>
      <c r="DMX97"/>
      <c r="DMY97"/>
      <c r="DMZ97"/>
      <c r="DNA97"/>
      <c r="DNB97"/>
      <c r="DNC97"/>
      <c r="DND97"/>
      <c r="DNE97"/>
      <c r="DNF97"/>
      <c r="DNG97"/>
      <c r="DNH97"/>
      <c r="DNI97"/>
      <c r="DNJ97"/>
      <c r="DNK97"/>
      <c r="DNL97"/>
      <c r="DNM97"/>
      <c r="DNN97"/>
      <c r="DNO97"/>
      <c r="DNP97"/>
      <c r="DNQ97"/>
      <c r="DNR97"/>
      <c r="DNS97"/>
      <c r="DNT97"/>
      <c r="DNU97"/>
      <c r="DNV97"/>
      <c r="DNW97"/>
      <c r="DNX97"/>
      <c r="DNY97"/>
      <c r="DNZ97"/>
      <c r="DOA97"/>
      <c r="DOB97"/>
      <c r="DOC97"/>
      <c r="DOD97"/>
      <c r="DOE97"/>
      <c r="DOF97"/>
      <c r="DOG97"/>
      <c r="DOH97"/>
      <c r="DOI97"/>
      <c r="DOJ97"/>
      <c r="DOK97"/>
      <c r="DOL97"/>
      <c r="DOM97"/>
      <c r="DON97"/>
      <c r="DOO97"/>
      <c r="DOP97"/>
      <c r="DOQ97"/>
      <c r="DOR97"/>
      <c r="DOS97"/>
      <c r="DOT97"/>
      <c r="DOU97"/>
      <c r="DOV97"/>
      <c r="DOW97"/>
      <c r="DOX97"/>
      <c r="DOY97"/>
      <c r="DOZ97"/>
      <c r="DPA97"/>
      <c r="DPB97"/>
      <c r="DPC97"/>
      <c r="DPD97"/>
      <c r="DPE97"/>
      <c r="DPF97"/>
      <c r="DPG97"/>
      <c r="DPH97"/>
      <c r="DPI97"/>
      <c r="DPJ97"/>
      <c r="DPK97"/>
      <c r="DPL97"/>
      <c r="DPM97"/>
      <c r="DPN97"/>
      <c r="DPO97"/>
      <c r="DPP97"/>
      <c r="DPQ97"/>
      <c r="DPR97"/>
      <c r="DPS97"/>
      <c r="DPT97"/>
      <c r="DPU97"/>
      <c r="DPV97"/>
      <c r="DPW97"/>
      <c r="DPX97"/>
      <c r="DPY97"/>
      <c r="DPZ97"/>
      <c r="DQA97"/>
      <c r="DQB97"/>
      <c r="DQC97"/>
      <c r="DQD97"/>
      <c r="DQE97"/>
      <c r="DQF97"/>
      <c r="DQG97"/>
      <c r="DQH97"/>
      <c r="DQI97"/>
      <c r="DQJ97"/>
      <c r="DQK97"/>
      <c r="DQL97"/>
      <c r="DQM97"/>
      <c r="DQN97"/>
      <c r="DQO97"/>
      <c r="DQP97"/>
      <c r="DQQ97"/>
      <c r="DQR97"/>
      <c r="DQS97"/>
      <c r="DQT97"/>
      <c r="DQU97"/>
      <c r="DQV97"/>
      <c r="DQW97"/>
      <c r="DQX97"/>
      <c r="DQY97"/>
      <c r="DQZ97"/>
      <c r="DRA97"/>
      <c r="DRB97"/>
      <c r="DRC97"/>
      <c r="DRD97"/>
      <c r="DRE97"/>
      <c r="DRF97"/>
      <c r="DRG97"/>
      <c r="DRH97"/>
      <c r="DRI97"/>
      <c r="DRJ97"/>
      <c r="DRK97"/>
      <c r="DRL97"/>
      <c r="DRM97"/>
      <c r="DRN97"/>
      <c r="DRO97"/>
      <c r="DRP97"/>
      <c r="DRQ97"/>
      <c r="DRR97"/>
      <c r="DRS97"/>
      <c r="DRT97"/>
      <c r="DRU97"/>
      <c r="DRV97"/>
      <c r="DRW97"/>
      <c r="DRX97"/>
      <c r="DRY97"/>
      <c r="DRZ97"/>
      <c r="DSA97"/>
      <c r="DSB97"/>
      <c r="DSC97"/>
      <c r="DSD97"/>
      <c r="DSE97"/>
      <c r="DSF97"/>
      <c r="DSG97"/>
      <c r="DSH97"/>
      <c r="DSI97"/>
      <c r="DSJ97"/>
      <c r="DSK97"/>
      <c r="DSL97"/>
      <c r="DSM97"/>
      <c r="DSN97"/>
      <c r="DSO97"/>
      <c r="DSP97"/>
      <c r="DSQ97"/>
      <c r="DSR97"/>
      <c r="DSS97"/>
      <c r="DST97"/>
      <c r="DSU97"/>
      <c r="DSV97"/>
      <c r="DSW97"/>
      <c r="DSX97"/>
      <c r="DSY97"/>
      <c r="DSZ97"/>
      <c r="DTA97"/>
      <c r="DTB97"/>
      <c r="DTC97"/>
      <c r="DTD97"/>
      <c r="DTE97"/>
      <c r="DTF97"/>
      <c r="DTG97"/>
      <c r="DTH97"/>
      <c r="DTI97"/>
      <c r="DTJ97"/>
      <c r="DTK97"/>
      <c r="DTL97"/>
      <c r="DTM97"/>
      <c r="DTN97"/>
      <c r="DTO97"/>
      <c r="DTP97"/>
      <c r="DTQ97"/>
      <c r="DTR97"/>
      <c r="DTS97"/>
      <c r="DTT97"/>
      <c r="DTU97"/>
      <c r="DTV97"/>
      <c r="DTW97"/>
      <c r="DTX97"/>
      <c r="DTY97"/>
      <c r="DTZ97"/>
      <c r="DUA97"/>
      <c r="DUB97"/>
      <c r="DUC97"/>
      <c r="DUD97"/>
      <c r="DUE97"/>
      <c r="DUF97"/>
      <c r="DUG97"/>
      <c r="DUH97"/>
      <c r="DUI97"/>
      <c r="DUJ97"/>
      <c r="DUK97"/>
      <c r="DUL97"/>
      <c r="DUM97"/>
      <c r="DUN97"/>
      <c r="DUO97"/>
      <c r="DUP97"/>
      <c r="DUQ97"/>
      <c r="DUR97"/>
      <c r="DUS97"/>
      <c r="DUT97"/>
      <c r="DUU97"/>
      <c r="DUV97"/>
      <c r="DUW97"/>
      <c r="DUX97"/>
      <c r="DUY97"/>
      <c r="DUZ97"/>
      <c r="DVA97"/>
      <c r="DVB97"/>
      <c r="DVC97"/>
      <c r="DVD97"/>
      <c r="DVE97"/>
      <c r="DVF97"/>
      <c r="DVG97"/>
      <c r="DVH97"/>
      <c r="DVI97"/>
      <c r="DVJ97"/>
      <c r="DVK97"/>
      <c r="DVL97"/>
      <c r="DVM97"/>
      <c r="DVN97"/>
      <c r="DVO97"/>
      <c r="DVP97"/>
      <c r="DVQ97"/>
      <c r="DVR97"/>
      <c r="DVS97"/>
      <c r="DVT97"/>
      <c r="DVU97"/>
      <c r="DVV97"/>
      <c r="DVW97"/>
      <c r="DVX97"/>
      <c r="DVY97"/>
      <c r="DVZ97"/>
      <c r="DWA97"/>
      <c r="DWB97"/>
      <c r="DWC97"/>
      <c r="DWD97"/>
      <c r="DWE97"/>
      <c r="DWF97"/>
      <c r="DWG97"/>
      <c r="DWH97"/>
      <c r="DWI97"/>
      <c r="DWJ97"/>
      <c r="DWK97"/>
      <c r="DWL97"/>
      <c r="DWM97"/>
      <c r="DWN97"/>
      <c r="DWO97"/>
      <c r="DWP97"/>
      <c r="DWQ97"/>
      <c r="DWR97"/>
      <c r="DWS97"/>
      <c r="DWT97"/>
      <c r="DWU97"/>
      <c r="DWV97"/>
      <c r="DWW97"/>
      <c r="DWX97"/>
      <c r="DWY97"/>
      <c r="DWZ97"/>
      <c r="DXA97"/>
      <c r="DXB97"/>
      <c r="DXC97"/>
      <c r="DXD97"/>
      <c r="DXE97"/>
      <c r="DXF97"/>
      <c r="DXG97"/>
      <c r="DXH97"/>
      <c r="DXI97"/>
      <c r="DXJ97"/>
      <c r="DXK97"/>
      <c r="DXL97"/>
      <c r="DXM97"/>
      <c r="DXN97"/>
      <c r="DXO97"/>
      <c r="DXP97"/>
      <c r="DXQ97"/>
      <c r="DXR97"/>
      <c r="DXS97"/>
      <c r="DXT97"/>
      <c r="DXU97"/>
      <c r="DXV97"/>
      <c r="DXW97"/>
      <c r="DXX97"/>
      <c r="DXY97"/>
      <c r="DXZ97"/>
      <c r="DYA97"/>
      <c r="DYB97"/>
      <c r="DYC97"/>
      <c r="DYD97"/>
      <c r="DYE97"/>
      <c r="DYF97"/>
      <c r="DYG97"/>
      <c r="DYH97"/>
      <c r="DYI97"/>
      <c r="DYJ97"/>
      <c r="DYK97"/>
      <c r="DYL97"/>
      <c r="DYM97"/>
      <c r="DYN97"/>
      <c r="DYO97"/>
      <c r="DYP97"/>
      <c r="DYQ97"/>
      <c r="DYR97"/>
      <c r="DYS97"/>
      <c r="DYT97"/>
      <c r="DYU97"/>
      <c r="DYV97"/>
      <c r="DYW97"/>
      <c r="DYX97"/>
      <c r="DYY97"/>
      <c r="DYZ97"/>
      <c r="DZA97"/>
      <c r="DZB97"/>
      <c r="DZC97"/>
      <c r="DZD97"/>
      <c r="DZE97"/>
      <c r="DZF97"/>
      <c r="DZG97"/>
      <c r="DZH97"/>
      <c r="DZI97"/>
      <c r="DZJ97"/>
      <c r="DZK97"/>
      <c r="DZL97"/>
      <c r="DZM97"/>
      <c r="DZN97"/>
      <c r="DZO97"/>
      <c r="DZP97"/>
      <c r="DZQ97"/>
      <c r="DZR97"/>
      <c r="DZS97"/>
      <c r="DZT97"/>
      <c r="DZU97"/>
      <c r="DZV97"/>
      <c r="DZW97"/>
      <c r="DZX97"/>
      <c r="DZY97"/>
      <c r="DZZ97"/>
      <c r="EAA97"/>
      <c r="EAB97"/>
      <c r="EAC97"/>
      <c r="EAD97"/>
      <c r="EAE97"/>
      <c r="EAF97"/>
      <c r="EAG97"/>
      <c r="EAH97"/>
      <c r="EAI97"/>
      <c r="EAJ97"/>
      <c r="EAK97"/>
      <c r="EAL97"/>
      <c r="EAM97"/>
      <c r="EAN97"/>
      <c r="EAO97"/>
      <c r="EAP97"/>
      <c r="EAQ97"/>
      <c r="EAR97"/>
      <c r="EAS97"/>
      <c r="EAT97"/>
      <c r="EAU97"/>
      <c r="EAV97"/>
      <c r="EAW97"/>
      <c r="EAX97"/>
      <c r="EAY97"/>
      <c r="EAZ97"/>
      <c r="EBA97"/>
      <c r="EBB97"/>
      <c r="EBC97"/>
      <c r="EBD97"/>
      <c r="EBE97"/>
      <c r="EBF97"/>
      <c r="EBG97"/>
      <c r="EBH97"/>
      <c r="EBI97"/>
      <c r="EBJ97"/>
      <c r="EBK97"/>
      <c r="EBL97"/>
      <c r="EBM97"/>
      <c r="EBN97"/>
      <c r="EBO97"/>
      <c r="EBP97"/>
      <c r="EBQ97"/>
      <c r="EBR97"/>
      <c r="EBS97"/>
      <c r="EBT97"/>
      <c r="EBU97"/>
      <c r="EBV97"/>
      <c r="EBW97"/>
      <c r="EBX97"/>
      <c r="EBY97"/>
      <c r="EBZ97"/>
      <c r="ECA97"/>
      <c r="ECB97"/>
      <c r="ECC97"/>
      <c r="ECD97"/>
      <c r="ECE97"/>
      <c r="ECF97"/>
      <c r="ECG97"/>
      <c r="ECH97"/>
      <c r="ECI97"/>
      <c r="ECJ97"/>
      <c r="ECK97"/>
      <c r="ECL97"/>
      <c r="ECM97"/>
      <c r="ECN97"/>
      <c r="ECO97"/>
      <c r="ECP97"/>
      <c r="ECQ97"/>
      <c r="ECR97"/>
      <c r="ECS97"/>
      <c r="ECT97"/>
      <c r="ECU97"/>
      <c r="ECV97"/>
      <c r="ECW97"/>
      <c r="ECX97"/>
      <c r="ECY97"/>
      <c r="ECZ97"/>
      <c r="EDA97"/>
      <c r="EDB97"/>
      <c r="EDC97"/>
      <c r="EDD97"/>
      <c r="EDE97"/>
      <c r="EDF97"/>
      <c r="EDG97"/>
      <c r="EDH97"/>
      <c r="EDI97"/>
      <c r="EDJ97"/>
      <c r="EDK97"/>
      <c r="EDL97"/>
      <c r="EDM97"/>
      <c r="EDN97"/>
      <c r="EDO97"/>
      <c r="EDP97"/>
      <c r="EDQ97"/>
      <c r="EDR97"/>
      <c r="EDS97"/>
      <c r="EDT97"/>
      <c r="EDU97"/>
      <c r="EDV97"/>
      <c r="EDW97"/>
      <c r="EDX97"/>
      <c r="EDY97"/>
      <c r="EDZ97"/>
      <c r="EEA97"/>
      <c r="EEB97"/>
      <c r="EEC97"/>
      <c r="EED97"/>
      <c r="EEE97"/>
      <c r="EEF97"/>
      <c r="EEG97"/>
      <c r="EEH97"/>
      <c r="EEI97"/>
      <c r="EEJ97"/>
      <c r="EEK97"/>
      <c r="EEL97"/>
      <c r="EEM97"/>
      <c r="EEN97"/>
      <c r="EEO97"/>
      <c r="EEP97"/>
      <c r="EEQ97"/>
      <c r="EER97"/>
      <c r="EES97"/>
      <c r="EET97"/>
      <c r="EEU97"/>
      <c r="EEV97"/>
      <c r="EEW97"/>
      <c r="EEX97"/>
      <c r="EEY97"/>
      <c r="EEZ97"/>
      <c r="EFA97"/>
      <c r="EFB97"/>
      <c r="EFC97"/>
      <c r="EFD97"/>
      <c r="EFE97"/>
      <c r="EFF97"/>
      <c r="EFG97"/>
      <c r="EFH97"/>
      <c r="EFI97"/>
      <c r="EFJ97"/>
      <c r="EFK97"/>
      <c r="EFL97"/>
      <c r="EFM97"/>
      <c r="EFN97"/>
      <c r="EFO97"/>
      <c r="EFP97"/>
      <c r="EFQ97"/>
      <c r="EFR97"/>
      <c r="EFS97"/>
      <c r="EFT97"/>
      <c r="EFU97"/>
      <c r="EFV97"/>
      <c r="EFW97"/>
      <c r="EFX97"/>
      <c r="EFY97"/>
      <c r="EFZ97"/>
      <c r="EGA97"/>
      <c r="EGB97"/>
      <c r="EGC97"/>
      <c r="EGD97"/>
      <c r="EGE97"/>
      <c r="EGF97"/>
      <c r="EGG97"/>
      <c r="EGH97"/>
      <c r="EGI97"/>
      <c r="EGJ97"/>
      <c r="EGK97"/>
      <c r="EGL97"/>
      <c r="EGM97"/>
      <c r="EGN97"/>
      <c r="EGO97"/>
      <c r="EGP97"/>
      <c r="EGQ97"/>
      <c r="EGR97"/>
      <c r="EGS97"/>
      <c r="EGT97"/>
      <c r="EGU97"/>
      <c r="EGV97"/>
      <c r="EGW97"/>
      <c r="EGX97"/>
      <c r="EGY97"/>
      <c r="EGZ97"/>
      <c r="EHA97"/>
      <c r="EHB97"/>
      <c r="EHC97"/>
      <c r="EHD97"/>
      <c r="EHE97"/>
      <c r="EHF97"/>
      <c r="EHG97"/>
      <c r="EHH97"/>
      <c r="EHI97"/>
      <c r="EHJ97"/>
      <c r="EHK97"/>
      <c r="EHL97"/>
      <c r="EHM97"/>
      <c r="EHN97"/>
      <c r="EHO97"/>
      <c r="EHP97"/>
      <c r="EHQ97"/>
      <c r="EHR97"/>
      <c r="EHS97"/>
      <c r="EHT97"/>
      <c r="EHU97"/>
      <c r="EHV97"/>
      <c r="EHW97"/>
      <c r="EHX97"/>
      <c r="EHY97"/>
      <c r="EHZ97"/>
      <c r="EIA97"/>
      <c r="EIB97"/>
      <c r="EIC97"/>
      <c r="EID97"/>
      <c r="EIE97"/>
      <c r="EIF97"/>
      <c r="EIG97"/>
      <c r="EIH97"/>
      <c r="EII97"/>
      <c r="EIJ97"/>
      <c r="EIK97"/>
      <c r="EIL97"/>
      <c r="EIM97"/>
      <c r="EIN97"/>
      <c r="EIO97"/>
      <c r="EIP97"/>
      <c r="EIQ97"/>
      <c r="EIR97"/>
      <c r="EIS97"/>
      <c r="EIT97"/>
      <c r="EIU97"/>
      <c r="EIV97"/>
      <c r="EIW97"/>
      <c r="EIX97"/>
      <c r="EIY97"/>
      <c r="EIZ97"/>
      <c r="EJA97"/>
      <c r="EJB97"/>
      <c r="EJC97"/>
      <c r="EJD97"/>
      <c r="EJE97"/>
      <c r="EJF97"/>
      <c r="EJG97"/>
      <c r="EJH97"/>
      <c r="EJI97"/>
      <c r="EJJ97"/>
      <c r="EJK97"/>
      <c r="EJL97"/>
      <c r="EJM97"/>
      <c r="EJN97"/>
      <c r="EJO97"/>
      <c r="EJP97"/>
      <c r="EJQ97"/>
      <c r="EJR97"/>
      <c r="EJS97"/>
      <c r="EJT97"/>
      <c r="EJU97"/>
      <c r="EJV97"/>
      <c r="EJW97"/>
      <c r="EJX97"/>
      <c r="EJY97"/>
      <c r="EJZ97"/>
      <c r="EKA97"/>
      <c r="EKB97"/>
      <c r="EKC97"/>
      <c r="EKD97"/>
      <c r="EKE97"/>
      <c r="EKF97"/>
      <c r="EKG97"/>
      <c r="EKH97"/>
      <c r="EKI97"/>
      <c r="EKJ97"/>
      <c r="EKK97"/>
      <c r="EKL97"/>
      <c r="EKM97"/>
      <c r="EKN97"/>
      <c r="EKO97"/>
      <c r="EKP97"/>
      <c r="EKQ97"/>
      <c r="EKR97"/>
      <c r="EKS97"/>
      <c r="EKT97"/>
      <c r="EKU97"/>
      <c r="EKV97"/>
      <c r="EKW97"/>
      <c r="EKX97"/>
      <c r="EKY97"/>
      <c r="EKZ97"/>
      <c r="ELA97"/>
      <c r="ELB97"/>
      <c r="ELC97"/>
      <c r="ELD97"/>
      <c r="ELE97"/>
      <c r="ELF97"/>
      <c r="ELG97"/>
      <c r="ELH97"/>
      <c r="ELI97"/>
      <c r="ELJ97"/>
      <c r="ELK97"/>
      <c r="ELL97"/>
      <c r="ELM97"/>
      <c r="ELN97"/>
      <c r="ELO97"/>
      <c r="ELP97"/>
      <c r="ELQ97"/>
      <c r="ELR97"/>
      <c r="ELS97"/>
      <c r="ELT97"/>
      <c r="ELU97"/>
      <c r="ELV97"/>
      <c r="ELW97"/>
      <c r="ELX97"/>
      <c r="ELY97"/>
      <c r="ELZ97"/>
      <c r="EMA97"/>
      <c r="EMB97"/>
      <c r="EMC97"/>
      <c r="EMD97"/>
      <c r="EME97"/>
      <c r="EMF97"/>
      <c r="EMG97"/>
      <c r="EMH97"/>
      <c r="EMI97"/>
      <c r="EMJ97"/>
      <c r="EMK97"/>
      <c r="EML97"/>
      <c r="EMM97"/>
      <c r="EMN97"/>
      <c r="EMO97"/>
      <c r="EMP97"/>
      <c r="EMQ97"/>
      <c r="EMR97"/>
      <c r="EMS97"/>
      <c r="EMT97"/>
      <c r="EMU97"/>
      <c r="EMV97"/>
      <c r="EMW97"/>
      <c r="EMX97"/>
      <c r="EMY97"/>
      <c r="EMZ97"/>
      <c r="ENA97"/>
      <c r="ENB97"/>
      <c r="ENC97"/>
      <c r="END97"/>
      <c r="ENE97"/>
      <c r="ENF97"/>
      <c r="ENG97"/>
      <c r="ENH97"/>
      <c r="ENI97"/>
      <c r="ENJ97"/>
      <c r="ENK97"/>
      <c r="ENL97"/>
      <c r="ENM97"/>
      <c r="ENN97"/>
      <c r="ENO97"/>
      <c r="ENP97"/>
      <c r="ENQ97"/>
      <c r="ENR97"/>
      <c r="ENS97"/>
      <c r="ENT97"/>
      <c r="ENU97"/>
      <c r="ENV97"/>
      <c r="ENW97"/>
      <c r="ENX97"/>
      <c r="ENY97"/>
      <c r="ENZ97"/>
      <c r="EOA97"/>
      <c r="EOB97"/>
      <c r="EOC97"/>
      <c r="EOD97"/>
      <c r="EOE97"/>
      <c r="EOF97"/>
      <c r="EOG97"/>
      <c r="EOH97"/>
      <c r="EOI97"/>
      <c r="EOJ97"/>
      <c r="EOK97"/>
      <c r="EOL97"/>
      <c r="EOM97"/>
      <c r="EON97"/>
      <c r="EOO97"/>
      <c r="EOP97"/>
      <c r="EOQ97"/>
      <c r="EOR97"/>
      <c r="EOS97"/>
      <c r="EOT97"/>
      <c r="EOU97"/>
      <c r="EOV97"/>
      <c r="EOW97"/>
      <c r="EOX97"/>
      <c r="EOY97"/>
      <c r="EOZ97"/>
      <c r="EPA97"/>
      <c r="EPB97"/>
      <c r="EPC97"/>
      <c r="EPD97"/>
      <c r="EPE97"/>
      <c r="EPF97"/>
      <c r="EPG97"/>
      <c r="EPH97"/>
      <c r="EPI97"/>
      <c r="EPJ97"/>
      <c r="EPK97"/>
      <c r="EPL97"/>
      <c r="EPM97"/>
      <c r="EPN97"/>
      <c r="EPO97"/>
      <c r="EPP97"/>
      <c r="EPQ97"/>
      <c r="EPR97"/>
      <c r="EPS97"/>
      <c r="EPT97"/>
      <c r="EPU97"/>
      <c r="EPV97"/>
      <c r="EPW97"/>
      <c r="EPX97"/>
      <c r="EPY97"/>
      <c r="EPZ97"/>
      <c r="EQA97"/>
      <c r="EQB97"/>
      <c r="EQC97"/>
      <c r="EQD97"/>
      <c r="EQE97"/>
      <c r="EQF97"/>
      <c r="EQG97"/>
      <c r="EQH97"/>
      <c r="EQI97"/>
      <c r="EQJ97"/>
      <c r="EQK97"/>
      <c r="EQL97"/>
      <c r="EQM97"/>
      <c r="EQN97"/>
      <c r="EQO97"/>
      <c r="EQP97"/>
      <c r="EQQ97"/>
      <c r="EQR97"/>
      <c r="EQS97"/>
      <c r="EQT97"/>
      <c r="EQU97"/>
      <c r="EQV97"/>
      <c r="EQW97"/>
      <c r="EQX97"/>
      <c r="EQY97"/>
      <c r="EQZ97"/>
      <c r="ERA97"/>
      <c r="ERB97"/>
      <c r="ERC97"/>
      <c r="ERD97"/>
      <c r="ERE97"/>
      <c r="ERF97"/>
      <c r="ERG97"/>
      <c r="ERH97"/>
      <c r="ERI97"/>
      <c r="ERJ97"/>
      <c r="ERK97"/>
      <c r="ERL97"/>
      <c r="ERM97"/>
      <c r="ERN97"/>
      <c r="ERO97"/>
      <c r="ERP97"/>
      <c r="ERQ97"/>
      <c r="ERR97"/>
      <c r="ERS97"/>
      <c r="ERT97"/>
      <c r="ERU97"/>
      <c r="ERV97"/>
      <c r="ERW97"/>
      <c r="ERX97"/>
      <c r="ERY97"/>
      <c r="ERZ97"/>
      <c r="ESA97"/>
      <c r="ESB97"/>
      <c r="ESC97"/>
      <c r="ESD97"/>
      <c r="ESE97"/>
      <c r="ESF97"/>
      <c r="ESG97"/>
      <c r="ESH97"/>
      <c r="ESI97"/>
      <c r="ESJ97"/>
      <c r="ESK97"/>
      <c r="ESL97"/>
      <c r="ESM97"/>
      <c r="ESN97"/>
      <c r="ESO97"/>
      <c r="ESP97"/>
      <c r="ESQ97"/>
      <c r="ESR97"/>
      <c r="ESS97"/>
      <c r="EST97"/>
      <c r="ESU97"/>
      <c r="ESV97"/>
      <c r="ESW97"/>
      <c r="ESX97"/>
      <c r="ESY97"/>
      <c r="ESZ97"/>
      <c r="ETA97"/>
      <c r="ETB97"/>
      <c r="ETC97"/>
      <c r="ETD97"/>
      <c r="ETE97"/>
      <c r="ETF97"/>
      <c r="ETG97"/>
      <c r="ETH97"/>
      <c r="ETI97"/>
      <c r="ETJ97"/>
      <c r="ETK97"/>
      <c r="ETL97"/>
      <c r="ETM97"/>
      <c r="ETN97"/>
      <c r="ETO97"/>
      <c r="ETP97"/>
      <c r="ETQ97"/>
      <c r="ETR97"/>
      <c r="ETS97"/>
      <c r="ETT97"/>
      <c r="ETU97"/>
      <c r="ETV97"/>
      <c r="ETW97"/>
      <c r="ETX97"/>
      <c r="ETY97"/>
      <c r="ETZ97"/>
      <c r="EUA97"/>
      <c r="EUB97"/>
      <c r="EUC97"/>
      <c r="EUD97"/>
      <c r="EUE97"/>
      <c r="EUF97"/>
      <c r="EUG97"/>
      <c r="EUH97"/>
      <c r="EUI97"/>
      <c r="EUJ97"/>
      <c r="EUK97"/>
      <c r="EUL97"/>
      <c r="EUM97"/>
      <c r="EUN97"/>
      <c r="EUO97"/>
      <c r="EUP97"/>
      <c r="EUQ97"/>
      <c r="EUR97"/>
      <c r="EUS97"/>
      <c r="EUT97"/>
      <c r="EUU97"/>
      <c r="EUV97"/>
      <c r="EUW97"/>
      <c r="EUX97"/>
      <c r="EUY97"/>
      <c r="EUZ97"/>
      <c r="EVA97"/>
      <c r="EVB97"/>
      <c r="EVC97"/>
      <c r="EVD97"/>
      <c r="EVE97"/>
      <c r="EVF97"/>
      <c r="EVG97"/>
      <c r="EVH97"/>
      <c r="EVI97"/>
      <c r="EVJ97"/>
      <c r="EVK97"/>
      <c r="EVL97"/>
      <c r="EVM97"/>
      <c r="EVN97"/>
      <c r="EVO97"/>
      <c r="EVP97"/>
      <c r="EVQ97"/>
      <c r="EVR97"/>
      <c r="EVS97"/>
      <c r="EVT97"/>
      <c r="EVU97"/>
      <c r="EVV97"/>
      <c r="EVW97"/>
      <c r="EVX97"/>
      <c r="EVY97"/>
      <c r="EVZ97"/>
      <c r="EWA97"/>
      <c r="EWB97"/>
      <c r="EWC97"/>
      <c r="EWD97"/>
      <c r="EWE97"/>
      <c r="EWF97"/>
      <c r="EWG97"/>
      <c r="EWH97"/>
      <c r="EWI97"/>
      <c r="EWJ97"/>
      <c r="EWK97"/>
      <c r="EWL97"/>
      <c r="EWM97"/>
      <c r="EWN97"/>
      <c r="EWO97"/>
      <c r="EWP97"/>
      <c r="EWQ97"/>
      <c r="EWR97"/>
      <c r="EWS97"/>
      <c r="EWT97"/>
      <c r="EWU97"/>
      <c r="EWV97"/>
      <c r="EWW97"/>
      <c r="EWX97"/>
      <c r="EWY97"/>
      <c r="EWZ97"/>
      <c r="EXA97"/>
      <c r="EXB97"/>
      <c r="EXC97"/>
      <c r="EXD97"/>
      <c r="EXE97"/>
      <c r="EXF97"/>
      <c r="EXG97"/>
      <c r="EXH97"/>
      <c r="EXI97"/>
      <c r="EXJ97"/>
      <c r="EXK97"/>
      <c r="EXL97"/>
      <c r="EXM97"/>
      <c r="EXN97"/>
      <c r="EXO97"/>
      <c r="EXP97"/>
      <c r="EXQ97"/>
      <c r="EXR97"/>
      <c r="EXS97"/>
      <c r="EXT97"/>
      <c r="EXU97"/>
      <c r="EXV97"/>
      <c r="EXW97"/>
      <c r="EXX97"/>
      <c r="EXY97"/>
      <c r="EXZ97"/>
      <c r="EYA97"/>
      <c r="EYB97"/>
      <c r="EYC97"/>
      <c r="EYD97"/>
      <c r="EYE97"/>
      <c r="EYF97"/>
      <c r="EYG97"/>
      <c r="EYH97"/>
      <c r="EYI97"/>
      <c r="EYJ97"/>
      <c r="EYK97"/>
      <c r="EYL97"/>
      <c r="EYM97"/>
      <c r="EYN97"/>
      <c r="EYO97"/>
      <c r="EYP97"/>
      <c r="EYQ97"/>
      <c r="EYR97"/>
      <c r="EYS97"/>
      <c r="EYT97"/>
      <c r="EYU97"/>
      <c r="EYV97"/>
      <c r="EYW97"/>
      <c r="EYX97"/>
      <c r="EYY97"/>
      <c r="EYZ97"/>
      <c r="EZA97"/>
      <c r="EZB97"/>
      <c r="EZC97"/>
      <c r="EZD97"/>
      <c r="EZE97"/>
      <c r="EZF97"/>
      <c r="EZG97"/>
      <c r="EZH97"/>
      <c r="EZI97"/>
      <c r="EZJ97"/>
      <c r="EZK97"/>
      <c r="EZL97"/>
      <c r="EZM97"/>
      <c r="EZN97"/>
      <c r="EZO97"/>
      <c r="EZP97"/>
      <c r="EZQ97"/>
      <c r="EZR97"/>
      <c r="EZS97"/>
      <c r="EZT97"/>
      <c r="EZU97"/>
      <c r="EZV97"/>
      <c r="EZW97"/>
      <c r="EZX97"/>
      <c r="EZY97"/>
      <c r="EZZ97"/>
      <c r="FAA97"/>
      <c r="FAB97"/>
      <c r="FAC97"/>
      <c r="FAD97"/>
      <c r="FAE97"/>
      <c r="FAF97"/>
      <c r="FAG97"/>
      <c r="FAH97"/>
      <c r="FAI97"/>
      <c r="FAJ97"/>
      <c r="FAK97"/>
      <c r="FAL97"/>
      <c r="FAM97"/>
      <c r="FAN97"/>
      <c r="FAO97"/>
      <c r="FAP97"/>
      <c r="FAQ97"/>
      <c r="FAR97"/>
      <c r="FAS97"/>
      <c r="FAT97"/>
      <c r="FAU97"/>
      <c r="FAV97"/>
      <c r="FAW97"/>
      <c r="FAX97"/>
      <c r="FAY97"/>
      <c r="FAZ97"/>
      <c r="FBA97"/>
      <c r="FBB97"/>
      <c r="FBC97"/>
      <c r="FBD97"/>
      <c r="FBE97"/>
      <c r="FBF97"/>
      <c r="FBG97"/>
      <c r="FBH97"/>
      <c r="FBI97"/>
      <c r="FBJ97"/>
      <c r="FBK97"/>
      <c r="FBL97"/>
      <c r="FBM97"/>
      <c r="FBN97"/>
      <c r="FBO97"/>
      <c r="FBP97"/>
      <c r="FBQ97"/>
      <c r="FBR97"/>
      <c r="FBS97"/>
      <c r="FBT97"/>
      <c r="FBU97"/>
      <c r="FBV97"/>
      <c r="FBW97"/>
      <c r="FBX97"/>
      <c r="FBY97"/>
      <c r="FBZ97"/>
      <c r="FCA97"/>
      <c r="FCB97"/>
      <c r="FCC97"/>
      <c r="FCD97"/>
      <c r="FCE97"/>
      <c r="FCF97"/>
      <c r="FCG97"/>
      <c r="FCH97"/>
      <c r="FCI97"/>
      <c r="FCJ97"/>
      <c r="FCK97"/>
      <c r="FCL97"/>
      <c r="FCM97"/>
      <c r="FCN97"/>
      <c r="FCO97"/>
      <c r="FCP97"/>
      <c r="FCQ97"/>
      <c r="FCR97"/>
      <c r="FCS97"/>
      <c r="FCT97"/>
      <c r="FCU97"/>
      <c r="FCV97"/>
      <c r="FCW97"/>
      <c r="FCX97"/>
      <c r="FCY97"/>
      <c r="FCZ97"/>
      <c r="FDA97"/>
      <c r="FDB97"/>
      <c r="FDC97"/>
      <c r="FDD97"/>
      <c r="FDE97"/>
      <c r="FDF97"/>
      <c r="FDG97"/>
      <c r="FDH97"/>
      <c r="FDI97"/>
      <c r="FDJ97"/>
      <c r="FDK97"/>
      <c r="FDL97"/>
      <c r="FDM97"/>
      <c r="FDN97"/>
      <c r="FDO97"/>
      <c r="FDP97"/>
      <c r="FDQ97"/>
      <c r="FDR97"/>
      <c r="FDS97"/>
      <c r="FDT97"/>
      <c r="FDU97"/>
      <c r="FDV97"/>
      <c r="FDW97"/>
      <c r="FDX97"/>
      <c r="FDY97"/>
      <c r="FDZ97"/>
      <c r="FEA97"/>
      <c r="FEB97"/>
      <c r="FEC97"/>
      <c r="FED97"/>
      <c r="FEE97"/>
      <c r="FEF97"/>
      <c r="FEG97"/>
      <c r="FEH97"/>
      <c r="FEI97"/>
      <c r="FEJ97"/>
      <c r="FEK97"/>
      <c r="FEL97"/>
      <c r="FEM97"/>
      <c r="FEN97"/>
      <c r="FEO97"/>
      <c r="FEP97"/>
      <c r="FEQ97"/>
      <c r="FER97"/>
      <c r="FES97"/>
      <c r="FET97"/>
      <c r="FEU97"/>
      <c r="FEV97"/>
      <c r="FEW97"/>
      <c r="FEX97"/>
      <c r="FEY97"/>
      <c r="FEZ97"/>
      <c r="FFA97"/>
      <c r="FFB97"/>
      <c r="FFC97"/>
      <c r="FFD97"/>
      <c r="FFE97"/>
      <c r="FFF97"/>
      <c r="FFG97"/>
      <c r="FFH97"/>
      <c r="FFI97"/>
      <c r="FFJ97"/>
      <c r="FFK97"/>
      <c r="FFL97"/>
      <c r="FFM97"/>
      <c r="FFN97"/>
      <c r="FFO97"/>
      <c r="FFP97"/>
      <c r="FFQ97"/>
      <c r="FFR97"/>
      <c r="FFS97"/>
      <c r="FFT97"/>
      <c r="FFU97"/>
      <c r="FFV97"/>
      <c r="FFW97"/>
      <c r="FFX97"/>
      <c r="FFY97"/>
      <c r="FFZ97"/>
      <c r="FGA97"/>
      <c r="FGB97"/>
      <c r="FGC97"/>
      <c r="FGD97"/>
      <c r="FGE97"/>
      <c r="FGF97"/>
      <c r="FGG97"/>
      <c r="FGH97"/>
      <c r="FGI97"/>
      <c r="FGJ97"/>
      <c r="FGK97"/>
      <c r="FGL97"/>
      <c r="FGM97"/>
      <c r="FGN97"/>
      <c r="FGO97"/>
      <c r="FGP97"/>
      <c r="FGQ97"/>
      <c r="FGR97"/>
      <c r="FGS97"/>
      <c r="FGT97"/>
      <c r="FGU97"/>
      <c r="FGV97"/>
      <c r="FGW97"/>
      <c r="FGX97"/>
      <c r="FGY97"/>
      <c r="FGZ97"/>
      <c r="FHA97"/>
      <c r="FHB97"/>
      <c r="FHC97"/>
      <c r="FHD97"/>
      <c r="FHE97"/>
      <c r="FHF97"/>
      <c r="FHG97"/>
      <c r="FHH97"/>
      <c r="FHI97"/>
      <c r="FHJ97"/>
      <c r="FHK97"/>
      <c r="FHL97"/>
      <c r="FHM97"/>
      <c r="FHN97"/>
      <c r="FHO97"/>
      <c r="FHP97"/>
      <c r="FHQ97"/>
      <c r="FHR97"/>
      <c r="FHS97"/>
      <c r="FHT97"/>
      <c r="FHU97"/>
      <c r="FHV97"/>
      <c r="FHW97"/>
      <c r="FHX97"/>
      <c r="FHY97"/>
      <c r="FHZ97"/>
      <c r="FIA97"/>
      <c r="FIB97"/>
      <c r="FIC97"/>
      <c r="FID97"/>
      <c r="FIE97"/>
      <c r="FIF97"/>
      <c r="FIG97"/>
      <c r="FIH97"/>
      <c r="FII97"/>
      <c r="FIJ97"/>
      <c r="FIK97"/>
      <c r="FIL97"/>
      <c r="FIM97"/>
      <c r="FIN97"/>
      <c r="FIO97"/>
      <c r="FIP97"/>
      <c r="FIQ97"/>
      <c r="FIR97"/>
      <c r="FIS97"/>
      <c r="FIT97"/>
      <c r="FIU97"/>
      <c r="FIV97"/>
      <c r="FIW97"/>
      <c r="FIX97"/>
      <c r="FIY97"/>
      <c r="FIZ97"/>
      <c r="FJA97"/>
      <c r="FJB97"/>
      <c r="FJC97"/>
      <c r="FJD97"/>
      <c r="FJE97"/>
      <c r="FJF97"/>
      <c r="FJG97"/>
      <c r="FJH97"/>
      <c r="FJI97"/>
      <c r="FJJ97"/>
      <c r="FJK97"/>
      <c r="FJL97"/>
      <c r="FJM97"/>
      <c r="FJN97"/>
      <c r="FJO97"/>
      <c r="FJP97"/>
      <c r="FJQ97"/>
      <c r="FJR97"/>
      <c r="FJS97"/>
      <c r="FJT97"/>
      <c r="FJU97"/>
      <c r="FJV97"/>
      <c r="FJW97"/>
      <c r="FJX97"/>
      <c r="FJY97"/>
      <c r="FJZ97"/>
      <c r="FKA97"/>
      <c r="FKB97"/>
      <c r="FKC97"/>
      <c r="FKD97"/>
      <c r="FKE97"/>
      <c r="FKF97"/>
      <c r="FKG97"/>
      <c r="FKH97"/>
      <c r="FKI97"/>
      <c r="FKJ97"/>
      <c r="FKK97"/>
      <c r="FKL97"/>
      <c r="FKM97"/>
      <c r="FKN97"/>
      <c r="FKO97"/>
      <c r="FKP97"/>
      <c r="FKQ97"/>
      <c r="FKR97"/>
      <c r="FKS97"/>
      <c r="FKT97"/>
      <c r="FKU97"/>
      <c r="FKV97"/>
      <c r="FKW97"/>
      <c r="FKX97"/>
      <c r="FKY97"/>
      <c r="FKZ97"/>
      <c r="FLA97"/>
      <c r="FLB97"/>
      <c r="FLC97"/>
      <c r="FLD97"/>
      <c r="FLE97"/>
      <c r="FLF97"/>
      <c r="FLG97"/>
      <c r="FLH97"/>
      <c r="FLI97"/>
      <c r="FLJ97"/>
      <c r="FLK97"/>
      <c r="FLL97"/>
      <c r="FLM97"/>
      <c r="FLN97"/>
      <c r="FLO97"/>
      <c r="FLP97"/>
      <c r="FLQ97"/>
      <c r="FLR97"/>
      <c r="FLS97"/>
      <c r="FLT97"/>
      <c r="FLU97"/>
      <c r="FLV97"/>
      <c r="FLW97"/>
      <c r="FLX97"/>
      <c r="FLY97"/>
      <c r="FLZ97"/>
      <c r="FMA97"/>
      <c r="FMB97"/>
      <c r="FMC97"/>
      <c r="FMD97"/>
      <c r="FME97"/>
      <c r="FMF97"/>
      <c r="FMG97"/>
      <c r="FMH97"/>
      <c r="FMI97"/>
      <c r="FMJ97"/>
      <c r="FMK97"/>
      <c r="FML97"/>
      <c r="FMM97"/>
      <c r="FMN97"/>
      <c r="FMO97"/>
      <c r="FMP97"/>
      <c r="FMQ97"/>
      <c r="FMR97"/>
      <c r="FMS97"/>
      <c r="FMT97"/>
      <c r="FMU97"/>
      <c r="FMV97"/>
      <c r="FMW97"/>
      <c r="FMX97"/>
      <c r="FMY97"/>
      <c r="FMZ97"/>
      <c r="FNA97"/>
      <c r="FNB97"/>
      <c r="FNC97"/>
      <c r="FND97"/>
      <c r="FNE97"/>
      <c r="FNF97"/>
      <c r="FNG97"/>
      <c r="FNH97"/>
      <c r="FNI97"/>
      <c r="FNJ97"/>
      <c r="FNK97"/>
      <c r="FNL97"/>
      <c r="FNM97"/>
      <c r="FNN97"/>
      <c r="FNO97"/>
      <c r="FNP97"/>
      <c r="FNQ97"/>
      <c r="FNR97"/>
      <c r="FNS97"/>
      <c r="FNT97"/>
      <c r="FNU97"/>
      <c r="FNV97"/>
      <c r="FNW97"/>
      <c r="FNX97"/>
      <c r="FNY97"/>
      <c r="FNZ97"/>
      <c r="FOA97"/>
      <c r="FOB97"/>
      <c r="FOC97"/>
      <c r="FOD97"/>
      <c r="FOE97"/>
      <c r="FOF97"/>
      <c r="FOG97"/>
      <c r="FOH97"/>
      <c r="FOI97"/>
      <c r="FOJ97"/>
      <c r="FOK97"/>
      <c r="FOL97"/>
      <c r="FOM97"/>
      <c r="FON97"/>
      <c r="FOO97"/>
      <c r="FOP97"/>
      <c r="FOQ97"/>
      <c r="FOR97"/>
      <c r="FOS97"/>
      <c r="FOT97"/>
      <c r="FOU97"/>
      <c r="FOV97"/>
      <c r="FOW97"/>
      <c r="FOX97"/>
      <c r="FOY97"/>
      <c r="FOZ97"/>
      <c r="FPA97"/>
      <c r="FPB97"/>
      <c r="FPC97"/>
      <c r="FPD97"/>
      <c r="FPE97"/>
      <c r="FPF97"/>
      <c r="FPG97"/>
      <c r="FPH97"/>
      <c r="FPI97"/>
      <c r="FPJ97"/>
      <c r="FPK97"/>
      <c r="FPL97"/>
      <c r="FPM97"/>
      <c r="FPN97"/>
      <c r="FPO97"/>
      <c r="FPP97"/>
      <c r="FPQ97"/>
      <c r="FPR97"/>
      <c r="FPS97"/>
      <c r="FPT97"/>
      <c r="FPU97"/>
      <c r="FPV97"/>
      <c r="FPW97"/>
      <c r="FPX97"/>
      <c r="FPY97"/>
      <c r="FPZ97"/>
      <c r="FQA97"/>
      <c r="FQB97"/>
      <c r="FQC97"/>
      <c r="FQD97"/>
      <c r="FQE97"/>
      <c r="FQF97"/>
      <c r="FQG97"/>
      <c r="FQH97"/>
      <c r="FQI97"/>
      <c r="FQJ97"/>
      <c r="FQK97"/>
      <c r="FQL97"/>
      <c r="FQM97"/>
      <c r="FQN97"/>
      <c r="FQO97"/>
      <c r="FQP97"/>
      <c r="FQQ97"/>
      <c r="FQR97"/>
      <c r="FQS97"/>
      <c r="FQT97"/>
      <c r="FQU97"/>
      <c r="FQV97"/>
      <c r="FQW97"/>
      <c r="FQX97"/>
      <c r="FQY97"/>
      <c r="FQZ97"/>
      <c r="FRA97"/>
      <c r="FRB97"/>
      <c r="FRC97"/>
      <c r="FRD97"/>
      <c r="FRE97"/>
      <c r="FRF97"/>
      <c r="FRG97"/>
      <c r="FRH97"/>
      <c r="FRI97"/>
      <c r="FRJ97"/>
      <c r="FRK97"/>
      <c r="FRL97"/>
      <c r="FRM97"/>
      <c r="FRN97"/>
      <c r="FRO97"/>
      <c r="FRP97"/>
      <c r="FRQ97"/>
      <c r="FRR97"/>
      <c r="FRS97"/>
      <c r="FRT97"/>
      <c r="FRU97"/>
      <c r="FRV97"/>
      <c r="FRW97"/>
      <c r="FRX97"/>
      <c r="FRY97"/>
      <c r="FRZ97"/>
      <c r="FSA97"/>
      <c r="FSB97"/>
      <c r="FSC97"/>
      <c r="FSD97"/>
      <c r="FSE97"/>
      <c r="FSF97"/>
      <c r="FSG97"/>
      <c r="FSH97"/>
      <c r="FSI97"/>
      <c r="FSJ97"/>
      <c r="FSK97"/>
      <c r="FSL97"/>
      <c r="FSM97"/>
      <c r="FSN97"/>
      <c r="FSO97"/>
      <c r="FSP97"/>
      <c r="FSQ97"/>
      <c r="FSR97"/>
      <c r="FSS97"/>
      <c r="FST97"/>
      <c r="FSU97"/>
      <c r="FSV97"/>
      <c r="FSW97"/>
      <c r="FSX97"/>
      <c r="FSY97"/>
      <c r="FSZ97"/>
      <c r="FTA97"/>
      <c r="FTB97"/>
      <c r="FTC97"/>
      <c r="FTD97"/>
      <c r="FTE97"/>
      <c r="FTF97"/>
      <c r="FTG97"/>
      <c r="FTH97"/>
      <c r="FTI97"/>
      <c r="FTJ97"/>
      <c r="FTK97"/>
      <c r="FTL97"/>
      <c r="FTM97"/>
      <c r="FTN97"/>
      <c r="FTO97"/>
      <c r="FTP97"/>
      <c r="FTQ97"/>
      <c r="FTR97"/>
      <c r="FTS97"/>
      <c r="FTT97"/>
      <c r="FTU97"/>
      <c r="FTV97"/>
      <c r="FTW97"/>
      <c r="FTX97"/>
      <c r="FTY97"/>
      <c r="FTZ97"/>
      <c r="FUA97"/>
      <c r="FUB97"/>
      <c r="FUC97"/>
      <c r="FUD97"/>
      <c r="FUE97"/>
      <c r="FUF97"/>
      <c r="FUG97"/>
      <c r="FUH97"/>
      <c r="FUI97"/>
      <c r="FUJ97"/>
      <c r="FUK97"/>
      <c r="FUL97"/>
      <c r="FUM97"/>
      <c r="FUN97"/>
      <c r="FUO97"/>
      <c r="FUP97"/>
      <c r="FUQ97"/>
      <c r="FUR97"/>
      <c r="FUS97"/>
      <c r="FUT97"/>
      <c r="FUU97"/>
      <c r="FUV97"/>
      <c r="FUW97"/>
      <c r="FUX97"/>
      <c r="FUY97"/>
      <c r="FUZ97"/>
      <c r="FVA97"/>
      <c r="FVB97"/>
      <c r="FVC97"/>
      <c r="FVD97"/>
      <c r="FVE97"/>
      <c r="FVF97"/>
      <c r="FVG97"/>
      <c r="FVH97"/>
      <c r="FVI97"/>
      <c r="FVJ97"/>
      <c r="FVK97"/>
      <c r="FVL97"/>
      <c r="FVM97"/>
      <c r="FVN97"/>
      <c r="FVO97"/>
      <c r="FVP97"/>
      <c r="FVQ97"/>
      <c r="FVR97"/>
      <c r="FVS97"/>
      <c r="FVT97"/>
      <c r="FVU97"/>
      <c r="FVV97"/>
      <c r="FVW97"/>
      <c r="FVX97"/>
      <c r="FVY97"/>
      <c r="FVZ97"/>
      <c r="FWA97"/>
      <c r="FWB97"/>
      <c r="FWC97"/>
      <c r="FWD97"/>
      <c r="FWE97"/>
      <c r="FWF97"/>
      <c r="FWG97"/>
      <c r="FWH97"/>
      <c r="FWI97"/>
      <c r="FWJ97"/>
      <c r="FWK97"/>
      <c r="FWL97"/>
      <c r="FWM97"/>
      <c r="FWN97"/>
      <c r="FWO97"/>
      <c r="FWP97"/>
      <c r="FWQ97"/>
      <c r="FWR97"/>
      <c r="FWS97"/>
      <c r="FWT97"/>
      <c r="FWU97"/>
      <c r="FWV97"/>
      <c r="FWW97"/>
      <c r="FWX97"/>
      <c r="FWY97"/>
      <c r="FWZ97"/>
      <c r="FXA97"/>
      <c r="FXB97"/>
      <c r="FXC97"/>
      <c r="FXD97"/>
      <c r="FXE97"/>
      <c r="FXF97"/>
      <c r="FXG97"/>
      <c r="FXH97"/>
      <c r="FXI97"/>
      <c r="FXJ97"/>
      <c r="FXK97"/>
      <c r="FXL97"/>
      <c r="FXM97"/>
      <c r="FXN97"/>
      <c r="FXO97"/>
      <c r="FXP97"/>
      <c r="FXQ97"/>
      <c r="FXR97"/>
      <c r="FXS97"/>
      <c r="FXT97"/>
      <c r="FXU97"/>
      <c r="FXV97"/>
      <c r="FXW97"/>
      <c r="FXX97"/>
      <c r="FXY97"/>
      <c r="FXZ97"/>
      <c r="FYA97"/>
      <c r="FYB97"/>
      <c r="FYC97"/>
      <c r="FYD97"/>
      <c r="FYE97"/>
      <c r="FYF97"/>
      <c r="FYG97"/>
      <c r="FYH97"/>
      <c r="FYI97"/>
      <c r="FYJ97"/>
      <c r="FYK97"/>
      <c r="FYL97"/>
      <c r="FYM97"/>
      <c r="FYN97"/>
      <c r="FYO97"/>
      <c r="FYP97"/>
      <c r="FYQ97"/>
      <c r="FYR97"/>
      <c r="FYS97"/>
      <c r="FYT97"/>
      <c r="FYU97"/>
      <c r="FYV97"/>
      <c r="FYW97"/>
      <c r="FYX97"/>
      <c r="FYY97"/>
      <c r="FYZ97"/>
      <c r="FZA97"/>
      <c r="FZB97"/>
      <c r="FZC97"/>
      <c r="FZD97"/>
      <c r="FZE97"/>
      <c r="FZF97"/>
      <c r="FZG97"/>
      <c r="FZH97"/>
      <c r="FZI97"/>
      <c r="FZJ97"/>
      <c r="FZK97"/>
      <c r="FZL97"/>
      <c r="FZM97"/>
      <c r="FZN97"/>
      <c r="FZO97"/>
      <c r="FZP97"/>
      <c r="FZQ97"/>
      <c r="FZR97"/>
      <c r="FZS97"/>
      <c r="FZT97"/>
      <c r="FZU97"/>
      <c r="FZV97"/>
      <c r="FZW97"/>
      <c r="FZX97"/>
      <c r="FZY97"/>
      <c r="FZZ97"/>
      <c r="GAA97"/>
      <c r="GAB97"/>
      <c r="GAC97"/>
      <c r="GAD97"/>
      <c r="GAE97"/>
      <c r="GAF97"/>
      <c r="GAG97"/>
      <c r="GAH97"/>
      <c r="GAI97"/>
      <c r="GAJ97"/>
      <c r="GAK97"/>
      <c r="GAL97"/>
      <c r="GAM97"/>
      <c r="GAN97"/>
      <c r="GAO97"/>
      <c r="GAP97"/>
      <c r="GAQ97"/>
      <c r="GAR97"/>
      <c r="GAS97"/>
      <c r="GAT97"/>
      <c r="GAU97"/>
      <c r="GAV97"/>
      <c r="GAW97"/>
      <c r="GAX97"/>
      <c r="GAY97"/>
      <c r="GAZ97"/>
      <c r="GBA97"/>
      <c r="GBB97"/>
      <c r="GBC97"/>
      <c r="GBD97"/>
      <c r="GBE97"/>
      <c r="GBF97"/>
      <c r="GBG97"/>
      <c r="GBH97"/>
      <c r="GBI97"/>
      <c r="GBJ97"/>
      <c r="GBK97"/>
      <c r="GBL97"/>
      <c r="GBM97"/>
      <c r="GBN97"/>
      <c r="GBO97"/>
      <c r="GBP97"/>
      <c r="GBQ97"/>
      <c r="GBR97"/>
      <c r="GBS97"/>
      <c r="GBT97"/>
      <c r="GBU97"/>
      <c r="GBV97"/>
      <c r="GBW97"/>
      <c r="GBX97"/>
      <c r="GBY97"/>
      <c r="GBZ97"/>
      <c r="GCA97"/>
      <c r="GCB97"/>
      <c r="GCC97"/>
      <c r="GCD97"/>
      <c r="GCE97"/>
      <c r="GCF97"/>
      <c r="GCG97"/>
      <c r="GCH97"/>
      <c r="GCI97"/>
      <c r="GCJ97"/>
      <c r="GCK97"/>
      <c r="GCL97"/>
      <c r="GCM97"/>
      <c r="GCN97"/>
      <c r="GCO97"/>
      <c r="GCP97"/>
      <c r="GCQ97"/>
      <c r="GCR97"/>
      <c r="GCS97"/>
      <c r="GCT97"/>
      <c r="GCU97"/>
      <c r="GCV97"/>
      <c r="GCW97"/>
      <c r="GCX97"/>
      <c r="GCY97"/>
      <c r="GCZ97"/>
      <c r="GDA97"/>
      <c r="GDB97"/>
      <c r="GDC97"/>
      <c r="GDD97"/>
      <c r="GDE97"/>
      <c r="GDF97"/>
      <c r="GDG97"/>
      <c r="GDH97"/>
      <c r="GDI97"/>
      <c r="GDJ97"/>
      <c r="GDK97"/>
      <c r="GDL97"/>
      <c r="GDM97"/>
      <c r="GDN97"/>
      <c r="GDO97"/>
      <c r="GDP97"/>
      <c r="GDQ97"/>
      <c r="GDR97"/>
      <c r="GDS97"/>
      <c r="GDT97"/>
      <c r="GDU97"/>
      <c r="GDV97"/>
      <c r="GDW97"/>
      <c r="GDX97"/>
      <c r="GDY97"/>
      <c r="GDZ97"/>
      <c r="GEA97"/>
      <c r="GEB97"/>
      <c r="GEC97"/>
      <c r="GED97"/>
      <c r="GEE97"/>
      <c r="GEF97"/>
      <c r="GEG97"/>
      <c r="GEH97"/>
      <c r="GEI97"/>
      <c r="GEJ97"/>
      <c r="GEK97"/>
      <c r="GEL97"/>
      <c r="GEM97"/>
      <c r="GEN97"/>
      <c r="GEO97"/>
      <c r="GEP97"/>
      <c r="GEQ97"/>
      <c r="GER97"/>
      <c r="GES97"/>
      <c r="GET97"/>
      <c r="GEU97"/>
      <c r="GEV97"/>
      <c r="GEW97"/>
      <c r="GEX97"/>
      <c r="GEY97"/>
      <c r="GEZ97"/>
      <c r="GFA97"/>
      <c r="GFB97"/>
      <c r="GFC97"/>
      <c r="GFD97"/>
      <c r="GFE97"/>
      <c r="GFF97"/>
      <c r="GFG97"/>
      <c r="GFH97"/>
      <c r="GFI97"/>
      <c r="GFJ97"/>
      <c r="GFK97"/>
      <c r="GFL97"/>
      <c r="GFM97"/>
      <c r="GFN97"/>
      <c r="GFO97"/>
      <c r="GFP97"/>
      <c r="GFQ97"/>
      <c r="GFR97"/>
      <c r="GFS97"/>
      <c r="GFT97"/>
      <c r="GFU97"/>
      <c r="GFV97"/>
      <c r="GFW97"/>
      <c r="GFX97"/>
      <c r="GFY97"/>
      <c r="GFZ97"/>
      <c r="GGA97"/>
      <c r="GGB97"/>
      <c r="GGC97"/>
      <c r="GGD97"/>
      <c r="GGE97"/>
      <c r="GGF97"/>
      <c r="GGG97"/>
      <c r="GGH97"/>
      <c r="GGI97"/>
      <c r="GGJ97"/>
      <c r="GGK97"/>
      <c r="GGL97"/>
      <c r="GGM97"/>
      <c r="GGN97"/>
      <c r="GGO97"/>
      <c r="GGP97"/>
      <c r="GGQ97"/>
      <c r="GGR97"/>
      <c r="GGS97"/>
      <c r="GGT97"/>
      <c r="GGU97"/>
      <c r="GGV97"/>
      <c r="GGW97"/>
      <c r="GGX97"/>
      <c r="GGY97"/>
      <c r="GGZ97"/>
      <c r="GHA97"/>
      <c r="GHB97"/>
      <c r="GHC97"/>
      <c r="GHD97"/>
      <c r="GHE97"/>
      <c r="GHF97"/>
      <c r="GHG97"/>
      <c r="GHH97"/>
      <c r="GHI97"/>
      <c r="GHJ97"/>
      <c r="GHK97"/>
      <c r="GHL97"/>
      <c r="GHM97"/>
      <c r="GHN97"/>
      <c r="GHO97"/>
      <c r="GHP97"/>
      <c r="GHQ97"/>
      <c r="GHR97"/>
      <c r="GHS97"/>
      <c r="GHT97"/>
      <c r="GHU97"/>
      <c r="GHV97"/>
      <c r="GHW97"/>
      <c r="GHX97"/>
      <c r="GHY97"/>
      <c r="GHZ97"/>
      <c r="GIA97"/>
      <c r="GIB97"/>
      <c r="GIC97"/>
      <c r="GID97"/>
      <c r="GIE97"/>
      <c r="GIF97"/>
      <c r="GIG97"/>
      <c r="GIH97"/>
      <c r="GII97"/>
      <c r="GIJ97"/>
      <c r="GIK97"/>
      <c r="GIL97"/>
      <c r="GIM97"/>
      <c r="GIN97"/>
      <c r="GIO97"/>
      <c r="GIP97"/>
      <c r="GIQ97"/>
      <c r="GIR97"/>
      <c r="GIS97"/>
      <c r="GIT97"/>
      <c r="GIU97"/>
      <c r="GIV97"/>
      <c r="GIW97"/>
      <c r="GIX97"/>
      <c r="GIY97"/>
      <c r="GIZ97"/>
      <c r="GJA97"/>
      <c r="GJB97"/>
      <c r="GJC97"/>
      <c r="GJD97"/>
      <c r="GJE97"/>
      <c r="GJF97"/>
      <c r="GJG97"/>
      <c r="GJH97"/>
      <c r="GJI97"/>
      <c r="GJJ97"/>
      <c r="GJK97"/>
      <c r="GJL97"/>
      <c r="GJM97"/>
      <c r="GJN97"/>
      <c r="GJO97"/>
      <c r="GJP97"/>
      <c r="GJQ97"/>
      <c r="GJR97"/>
      <c r="GJS97"/>
      <c r="GJT97"/>
      <c r="GJU97"/>
      <c r="GJV97"/>
      <c r="GJW97"/>
      <c r="GJX97"/>
      <c r="GJY97"/>
      <c r="GJZ97"/>
      <c r="GKA97"/>
      <c r="GKB97"/>
      <c r="GKC97"/>
      <c r="GKD97"/>
      <c r="GKE97"/>
      <c r="GKF97"/>
      <c r="GKG97"/>
      <c r="GKH97"/>
      <c r="GKI97"/>
      <c r="GKJ97"/>
      <c r="GKK97"/>
      <c r="GKL97"/>
      <c r="GKM97"/>
      <c r="GKN97"/>
      <c r="GKO97"/>
      <c r="GKP97"/>
      <c r="GKQ97"/>
      <c r="GKR97"/>
      <c r="GKS97"/>
      <c r="GKT97"/>
      <c r="GKU97"/>
      <c r="GKV97"/>
      <c r="GKW97"/>
      <c r="GKX97"/>
      <c r="GKY97"/>
      <c r="GKZ97"/>
      <c r="GLA97"/>
      <c r="GLB97"/>
      <c r="GLC97"/>
      <c r="GLD97"/>
      <c r="GLE97"/>
      <c r="GLF97"/>
      <c r="GLG97"/>
      <c r="GLH97"/>
      <c r="GLI97"/>
      <c r="GLJ97"/>
      <c r="GLK97"/>
      <c r="GLL97"/>
      <c r="GLM97"/>
      <c r="GLN97"/>
      <c r="GLO97"/>
      <c r="GLP97"/>
      <c r="GLQ97"/>
      <c r="GLR97"/>
      <c r="GLS97"/>
      <c r="GLT97"/>
      <c r="GLU97"/>
      <c r="GLV97"/>
      <c r="GLW97"/>
      <c r="GLX97"/>
      <c r="GLY97"/>
      <c r="GLZ97"/>
      <c r="GMA97"/>
      <c r="GMB97"/>
      <c r="GMC97"/>
      <c r="GMD97"/>
      <c r="GME97"/>
      <c r="GMF97"/>
      <c r="GMG97"/>
      <c r="GMH97"/>
      <c r="GMI97"/>
      <c r="GMJ97"/>
      <c r="GMK97"/>
      <c r="GML97"/>
      <c r="GMM97"/>
      <c r="GMN97"/>
      <c r="GMO97"/>
      <c r="GMP97"/>
      <c r="GMQ97"/>
      <c r="GMR97"/>
      <c r="GMS97"/>
      <c r="GMT97"/>
      <c r="GMU97"/>
      <c r="GMV97"/>
      <c r="GMW97"/>
      <c r="GMX97"/>
      <c r="GMY97"/>
      <c r="GMZ97"/>
      <c r="GNA97"/>
      <c r="GNB97"/>
      <c r="GNC97"/>
      <c r="GND97"/>
      <c r="GNE97"/>
      <c r="GNF97"/>
      <c r="GNG97"/>
      <c r="GNH97"/>
      <c r="GNI97"/>
      <c r="GNJ97"/>
      <c r="GNK97"/>
      <c r="GNL97"/>
      <c r="GNM97"/>
      <c r="GNN97"/>
      <c r="GNO97"/>
      <c r="GNP97"/>
      <c r="GNQ97"/>
      <c r="GNR97"/>
      <c r="GNS97"/>
      <c r="GNT97"/>
      <c r="GNU97"/>
      <c r="GNV97"/>
      <c r="GNW97"/>
      <c r="GNX97"/>
      <c r="GNY97"/>
      <c r="GNZ97"/>
      <c r="GOA97"/>
      <c r="GOB97"/>
      <c r="GOC97"/>
      <c r="GOD97"/>
      <c r="GOE97"/>
      <c r="GOF97"/>
      <c r="GOG97"/>
      <c r="GOH97"/>
      <c r="GOI97"/>
      <c r="GOJ97"/>
      <c r="GOK97"/>
      <c r="GOL97"/>
      <c r="GOM97"/>
      <c r="GON97"/>
      <c r="GOO97"/>
      <c r="GOP97"/>
      <c r="GOQ97"/>
      <c r="GOR97"/>
      <c r="GOS97"/>
      <c r="GOT97"/>
      <c r="GOU97"/>
      <c r="GOV97"/>
      <c r="GOW97"/>
      <c r="GOX97"/>
      <c r="GOY97"/>
      <c r="GOZ97"/>
      <c r="GPA97"/>
      <c r="GPB97"/>
      <c r="GPC97"/>
      <c r="GPD97"/>
      <c r="GPE97"/>
      <c r="GPF97"/>
      <c r="GPG97"/>
      <c r="GPH97"/>
      <c r="GPI97"/>
      <c r="GPJ97"/>
      <c r="GPK97"/>
      <c r="GPL97"/>
      <c r="GPM97"/>
      <c r="GPN97"/>
      <c r="GPO97"/>
      <c r="GPP97"/>
      <c r="GPQ97"/>
      <c r="GPR97"/>
      <c r="GPS97"/>
      <c r="GPT97"/>
      <c r="GPU97"/>
      <c r="GPV97"/>
      <c r="GPW97"/>
      <c r="GPX97"/>
      <c r="GPY97"/>
      <c r="GPZ97"/>
      <c r="GQA97"/>
      <c r="GQB97"/>
      <c r="GQC97"/>
      <c r="GQD97"/>
      <c r="GQE97"/>
      <c r="GQF97"/>
      <c r="GQG97"/>
      <c r="GQH97"/>
      <c r="GQI97"/>
      <c r="GQJ97"/>
      <c r="GQK97"/>
      <c r="GQL97"/>
      <c r="GQM97"/>
      <c r="GQN97"/>
      <c r="GQO97"/>
      <c r="GQP97"/>
      <c r="GQQ97"/>
      <c r="GQR97"/>
      <c r="GQS97"/>
      <c r="GQT97"/>
      <c r="GQU97"/>
      <c r="GQV97"/>
      <c r="GQW97"/>
      <c r="GQX97"/>
      <c r="GQY97"/>
      <c r="GQZ97"/>
      <c r="GRA97"/>
      <c r="GRB97"/>
      <c r="GRC97"/>
      <c r="GRD97"/>
      <c r="GRE97"/>
      <c r="GRF97"/>
      <c r="GRG97"/>
      <c r="GRH97"/>
      <c r="GRI97"/>
      <c r="GRJ97"/>
      <c r="GRK97"/>
      <c r="GRL97"/>
      <c r="GRM97"/>
      <c r="GRN97"/>
      <c r="GRO97"/>
      <c r="GRP97"/>
      <c r="GRQ97"/>
      <c r="GRR97"/>
      <c r="GRS97"/>
      <c r="GRT97"/>
      <c r="GRU97"/>
      <c r="GRV97"/>
      <c r="GRW97"/>
      <c r="GRX97"/>
      <c r="GRY97"/>
      <c r="GRZ97"/>
      <c r="GSA97"/>
      <c r="GSB97"/>
      <c r="GSC97"/>
      <c r="GSD97"/>
      <c r="GSE97"/>
      <c r="GSF97"/>
      <c r="GSG97"/>
      <c r="GSH97"/>
      <c r="GSI97"/>
      <c r="GSJ97"/>
      <c r="GSK97"/>
      <c r="GSL97"/>
      <c r="GSM97"/>
      <c r="GSN97"/>
      <c r="GSO97"/>
      <c r="GSP97"/>
      <c r="GSQ97"/>
      <c r="GSR97"/>
      <c r="GSS97"/>
      <c r="GST97"/>
      <c r="GSU97"/>
      <c r="GSV97"/>
      <c r="GSW97"/>
      <c r="GSX97"/>
      <c r="GSY97"/>
      <c r="GSZ97"/>
      <c r="GTA97"/>
      <c r="GTB97"/>
      <c r="GTC97"/>
      <c r="GTD97"/>
      <c r="GTE97"/>
      <c r="GTF97"/>
      <c r="GTG97"/>
      <c r="GTH97"/>
      <c r="GTI97"/>
      <c r="GTJ97"/>
      <c r="GTK97"/>
      <c r="GTL97"/>
      <c r="GTM97"/>
      <c r="GTN97"/>
      <c r="GTO97"/>
      <c r="GTP97"/>
      <c r="GTQ97"/>
      <c r="GTR97"/>
      <c r="GTS97"/>
      <c r="GTT97"/>
      <c r="GTU97"/>
      <c r="GTV97"/>
      <c r="GTW97"/>
      <c r="GTX97"/>
      <c r="GTY97"/>
      <c r="GTZ97"/>
      <c r="GUA97"/>
      <c r="GUB97"/>
      <c r="GUC97"/>
      <c r="GUD97"/>
      <c r="GUE97"/>
      <c r="GUF97"/>
      <c r="GUG97"/>
      <c r="GUH97"/>
      <c r="GUI97"/>
      <c r="GUJ97"/>
      <c r="GUK97"/>
      <c r="GUL97"/>
      <c r="GUM97"/>
      <c r="GUN97"/>
      <c r="GUO97"/>
      <c r="GUP97"/>
      <c r="GUQ97"/>
      <c r="GUR97"/>
      <c r="GUS97"/>
      <c r="GUT97"/>
      <c r="GUU97"/>
      <c r="GUV97"/>
      <c r="GUW97"/>
      <c r="GUX97"/>
      <c r="GUY97"/>
      <c r="GUZ97"/>
      <c r="GVA97"/>
      <c r="GVB97"/>
      <c r="GVC97"/>
      <c r="GVD97"/>
      <c r="GVE97"/>
      <c r="GVF97"/>
      <c r="GVG97"/>
      <c r="GVH97"/>
      <c r="GVI97"/>
      <c r="GVJ97"/>
      <c r="GVK97"/>
      <c r="GVL97"/>
      <c r="GVM97"/>
      <c r="GVN97"/>
      <c r="GVO97"/>
      <c r="GVP97"/>
      <c r="GVQ97"/>
      <c r="GVR97"/>
      <c r="GVS97"/>
      <c r="GVT97"/>
      <c r="GVU97"/>
      <c r="GVV97"/>
      <c r="GVW97"/>
      <c r="GVX97"/>
      <c r="GVY97"/>
      <c r="GVZ97"/>
      <c r="GWA97"/>
      <c r="GWB97"/>
      <c r="GWC97"/>
      <c r="GWD97"/>
      <c r="GWE97"/>
      <c r="GWF97"/>
      <c r="GWG97"/>
      <c r="GWH97"/>
      <c r="GWI97"/>
      <c r="GWJ97"/>
      <c r="GWK97"/>
      <c r="GWL97"/>
      <c r="GWM97"/>
      <c r="GWN97"/>
      <c r="GWO97"/>
      <c r="GWP97"/>
      <c r="GWQ97"/>
      <c r="GWR97"/>
      <c r="GWS97"/>
      <c r="GWT97"/>
      <c r="GWU97"/>
      <c r="GWV97"/>
      <c r="GWW97"/>
      <c r="GWX97"/>
      <c r="GWY97"/>
      <c r="GWZ97"/>
      <c r="GXA97"/>
      <c r="GXB97"/>
      <c r="GXC97"/>
      <c r="GXD97"/>
      <c r="GXE97"/>
      <c r="GXF97"/>
      <c r="GXG97"/>
      <c r="GXH97"/>
      <c r="GXI97"/>
      <c r="GXJ97"/>
      <c r="GXK97"/>
      <c r="GXL97"/>
      <c r="GXM97"/>
      <c r="GXN97"/>
      <c r="GXO97"/>
      <c r="GXP97"/>
      <c r="GXQ97"/>
      <c r="GXR97"/>
      <c r="GXS97"/>
      <c r="GXT97"/>
      <c r="GXU97"/>
      <c r="GXV97"/>
      <c r="GXW97"/>
      <c r="GXX97"/>
      <c r="GXY97"/>
      <c r="GXZ97"/>
      <c r="GYA97"/>
      <c r="GYB97"/>
      <c r="GYC97"/>
      <c r="GYD97"/>
      <c r="GYE97"/>
      <c r="GYF97"/>
      <c r="GYG97"/>
      <c r="GYH97"/>
      <c r="GYI97"/>
      <c r="GYJ97"/>
      <c r="GYK97"/>
      <c r="GYL97"/>
      <c r="GYM97"/>
      <c r="GYN97"/>
      <c r="GYO97"/>
      <c r="GYP97"/>
      <c r="GYQ97"/>
      <c r="GYR97"/>
      <c r="GYS97"/>
      <c r="GYT97"/>
      <c r="GYU97"/>
      <c r="GYV97"/>
      <c r="GYW97"/>
      <c r="GYX97"/>
      <c r="GYY97"/>
      <c r="GYZ97"/>
      <c r="GZA97"/>
      <c r="GZB97"/>
      <c r="GZC97"/>
      <c r="GZD97"/>
      <c r="GZE97"/>
      <c r="GZF97"/>
      <c r="GZG97"/>
      <c r="GZH97"/>
      <c r="GZI97"/>
      <c r="GZJ97"/>
      <c r="GZK97"/>
      <c r="GZL97"/>
      <c r="GZM97"/>
      <c r="GZN97"/>
      <c r="GZO97"/>
      <c r="GZP97"/>
      <c r="GZQ97"/>
      <c r="GZR97"/>
      <c r="GZS97"/>
      <c r="GZT97"/>
      <c r="GZU97"/>
      <c r="GZV97"/>
      <c r="GZW97"/>
      <c r="GZX97"/>
      <c r="GZY97"/>
      <c r="GZZ97"/>
      <c r="HAA97"/>
      <c r="HAB97"/>
      <c r="HAC97"/>
      <c r="HAD97"/>
      <c r="HAE97"/>
      <c r="HAF97"/>
      <c r="HAG97"/>
      <c r="HAH97"/>
      <c r="HAI97"/>
      <c r="HAJ97"/>
      <c r="HAK97"/>
      <c r="HAL97"/>
      <c r="HAM97"/>
      <c r="HAN97"/>
      <c r="HAO97"/>
      <c r="HAP97"/>
      <c r="HAQ97"/>
      <c r="HAR97"/>
      <c r="HAS97"/>
      <c r="HAT97"/>
      <c r="HAU97"/>
      <c r="HAV97"/>
      <c r="HAW97"/>
      <c r="HAX97"/>
      <c r="HAY97"/>
      <c r="HAZ97"/>
      <c r="HBA97"/>
      <c r="HBB97"/>
      <c r="HBC97"/>
      <c r="HBD97"/>
      <c r="HBE97"/>
      <c r="HBF97"/>
      <c r="HBG97"/>
      <c r="HBH97"/>
      <c r="HBI97"/>
      <c r="HBJ97"/>
      <c r="HBK97"/>
      <c r="HBL97"/>
      <c r="HBM97"/>
      <c r="HBN97"/>
      <c r="HBO97"/>
      <c r="HBP97"/>
      <c r="HBQ97"/>
      <c r="HBR97"/>
      <c r="HBS97"/>
      <c r="HBT97"/>
      <c r="HBU97"/>
      <c r="HBV97"/>
      <c r="HBW97"/>
      <c r="HBX97"/>
      <c r="HBY97"/>
      <c r="HBZ97"/>
      <c r="HCA97"/>
      <c r="HCB97"/>
      <c r="HCC97"/>
      <c r="HCD97"/>
      <c r="HCE97"/>
      <c r="HCF97"/>
      <c r="HCG97"/>
      <c r="HCH97"/>
      <c r="HCI97"/>
      <c r="HCJ97"/>
      <c r="HCK97"/>
      <c r="HCL97"/>
      <c r="HCM97"/>
      <c r="HCN97"/>
      <c r="HCO97"/>
      <c r="HCP97"/>
      <c r="HCQ97"/>
      <c r="HCR97"/>
      <c r="HCS97"/>
      <c r="HCT97"/>
      <c r="HCU97"/>
      <c r="HCV97"/>
      <c r="HCW97"/>
      <c r="HCX97"/>
      <c r="HCY97"/>
      <c r="HCZ97"/>
      <c r="HDA97"/>
      <c r="HDB97"/>
      <c r="HDC97"/>
      <c r="HDD97"/>
      <c r="HDE97"/>
      <c r="HDF97"/>
      <c r="HDG97"/>
      <c r="HDH97"/>
      <c r="HDI97"/>
      <c r="HDJ97"/>
      <c r="HDK97"/>
      <c r="HDL97"/>
      <c r="HDM97"/>
      <c r="HDN97"/>
      <c r="HDO97"/>
      <c r="HDP97"/>
      <c r="HDQ97"/>
      <c r="HDR97"/>
      <c r="HDS97"/>
      <c r="HDT97"/>
      <c r="HDU97"/>
      <c r="HDV97"/>
      <c r="HDW97"/>
      <c r="HDX97"/>
      <c r="HDY97"/>
      <c r="HDZ97"/>
      <c r="HEA97"/>
      <c r="HEB97"/>
      <c r="HEC97"/>
      <c r="HED97"/>
      <c r="HEE97"/>
      <c r="HEF97"/>
      <c r="HEG97"/>
      <c r="HEH97"/>
      <c r="HEI97"/>
      <c r="HEJ97"/>
      <c r="HEK97"/>
      <c r="HEL97"/>
      <c r="HEM97"/>
      <c r="HEN97"/>
      <c r="HEO97"/>
      <c r="HEP97"/>
      <c r="HEQ97"/>
      <c r="HER97"/>
      <c r="HES97"/>
      <c r="HET97"/>
      <c r="HEU97"/>
      <c r="HEV97"/>
      <c r="HEW97"/>
      <c r="HEX97"/>
      <c r="HEY97"/>
      <c r="HEZ97"/>
      <c r="HFA97"/>
      <c r="HFB97"/>
      <c r="HFC97"/>
      <c r="HFD97"/>
      <c r="HFE97"/>
      <c r="HFF97"/>
      <c r="HFG97"/>
      <c r="HFH97"/>
      <c r="HFI97"/>
      <c r="HFJ97"/>
      <c r="HFK97"/>
      <c r="HFL97"/>
      <c r="HFM97"/>
      <c r="HFN97"/>
      <c r="HFO97"/>
      <c r="HFP97"/>
      <c r="HFQ97"/>
      <c r="HFR97"/>
      <c r="HFS97"/>
      <c r="HFT97"/>
      <c r="HFU97"/>
      <c r="HFV97"/>
      <c r="HFW97"/>
      <c r="HFX97"/>
      <c r="HFY97"/>
      <c r="HFZ97"/>
      <c r="HGA97"/>
      <c r="HGB97"/>
      <c r="HGC97"/>
      <c r="HGD97"/>
      <c r="HGE97"/>
      <c r="HGF97"/>
      <c r="HGG97"/>
      <c r="HGH97"/>
      <c r="HGI97"/>
      <c r="HGJ97"/>
      <c r="HGK97"/>
      <c r="HGL97"/>
      <c r="HGM97"/>
      <c r="HGN97"/>
      <c r="HGO97"/>
      <c r="HGP97"/>
      <c r="HGQ97"/>
      <c r="HGR97"/>
      <c r="HGS97"/>
      <c r="HGT97"/>
      <c r="HGU97"/>
      <c r="HGV97"/>
      <c r="HGW97"/>
      <c r="HGX97"/>
      <c r="HGY97"/>
      <c r="HGZ97"/>
      <c r="HHA97"/>
      <c r="HHB97"/>
      <c r="HHC97"/>
      <c r="HHD97"/>
      <c r="HHE97"/>
      <c r="HHF97"/>
      <c r="HHG97"/>
      <c r="HHH97"/>
      <c r="HHI97"/>
      <c r="HHJ97"/>
      <c r="HHK97"/>
      <c r="HHL97"/>
      <c r="HHM97"/>
      <c r="HHN97"/>
      <c r="HHO97"/>
      <c r="HHP97"/>
      <c r="HHQ97"/>
      <c r="HHR97"/>
      <c r="HHS97"/>
      <c r="HHT97"/>
      <c r="HHU97"/>
      <c r="HHV97"/>
      <c r="HHW97"/>
      <c r="HHX97"/>
      <c r="HHY97"/>
      <c r="HHZ97"/>
      <c r="HIA97"/>
      <c r="HIB97"/>
      <c r="HIC97"/>
      <c r="HID97"/>
      <c r="HIE97"/>
      <c r="HIF97"/>
      <c r="HIG97"/>
      <c r="HIH97"/>
      <c r="HII97"/>
      <c r="HIJ97"/>
      <c r="HIK97"/>
      <c r="HIL97"/>
      <c r="HIM97"/>
      <c r="HIN97"/>
      <c r="HIO97"/>
      <c r="HIP97"/>
      <c r="HIQ97"/>
      <c r="HIR97"/>
      <c r="HIS97"/>
      <c r="HIT97"/>
      <c r="HIU97"/>
      <c r="HIV97"/>
      <c r="HIW97"/>
      <c r="HIX97"/>
      <c r="HIY97"/>
      <c r="HIZ97"/>
      <c r="HJA97"/>
      <c r="HJB97"/>
      <c r="HJC97"/>
      <c r="HJD97"/>
      <c r="HJE97"/>
      <c r="HJF97"/>
      <c r="HJG97"/>
      <c r="HJH97"/>
      <c r="HJI97"/>
      <c r="HJJ97"/>
      <c r="HJK97"/>
      <c r="HJL97"/>
      <c r="HJM97"/>
      <c r="HJN97"/>
      <c r="HJO97"/>
      <c r="HJP97"/>
      <c r="HJQ97"/>
      <c r="HJR97"/>
      <c r="HJS97"/>
      <c r="HJT97"/>
      <c r="HJU97"/>
      <c r="HJV97"/>
      <c r="HJW97"/>
      <c r="HJX97"/>
      <c r="HJY97"/>
      <c r="HJZ97"/>
      <c r="HKA97"/>
      <c r="HKB97"/>
      <c r="HKC97"/>
      <c r="HKD97"/>
      <c r="HKE97"/>
      <c r="HKF97"/>
      <c r="HKG97"/>
      <c r="HKH97"/>
      <c r="HKI97"/>
      <c r="HKJ97"/>
      <c r="HKK97"/>
      <c r="HKL97"/>
      <c r="HKM97"/>
      <c r="HKN97"/>
      <c r="HKO97"/>
      <c r="HKP97"/>
      <c r="HKQ97"/>
      <c r="HKR97"/>
      <c r="HKS97"/>
      <c r="HKT97"/>
      <c r="HKU97"/>
      <c r="HKV97"/>
      <c r="HKW97"/>
      <c r="HKX97"/>
      <c r="HKY97"/>
      <c r="HKZ97"/>
      <c r="HLA97"/>
      <c r="HLB97"/>
      <c r="HLC97"/>
      <c r="HLD97"/>
      <c r="HLE97"/>
      <c r="HLF97"/>
      <c r="HLG97"/>
      <c r="HLH97"/>
      <c r="HLI97"/>
      <c r="HLJ97"/>
      <c r="HLK97"/>
      <c r="HLL97"/>
      <c r="HLM97"/>
      <c r="HLN97"/>
      <c r="HLO97"/>
      <c r="HLP97"/>
      <c r="HLQ97"/>
      <c r="HLR97"/>
      <c r="HLS97"/>
      <c r="HLT97"/>
      <c r="HLU97"/>
      <c r="HLV97"/>
      <c r="HLW97"/>
      <c r="HLX97"/>
      <c r="HLY97"/>
      <c r="HLZ97"/>
      <c r="HMA97"/>
      <c r="HMB97"/>
      <c r="HMC97"/>
      <c r="HMD97"/>
      <c r="HME97"/>
      <c r="HMF97"/>
      <c r="HMG97"/>
      <c r="HMH97"/>
      <c r="HMI97"/>
      <c r="HMJ97"/>
      <c r="HMK97"/>
      <c r="HML97"/>
      <c r="HMM97"/>
      <c r="HMN97"/>
      <c r="HMO97"/>
      <c r="HMP97"/>
      <c r="HMQ97"/>
      <c r="HMR97"/>
      <c r="HMS97"/>
      <c r="HMT97"/>
      <c r="HMU97"/>
      <c r="HMV97"/>
      <c r="HMW97"/>
      <c r="HMX97"/>
      <c r="HMY97"/>
      <c r="HMZ97"/>
      <c r="HNA97"/>
      <c r="HNB97"/>
      <c r="HNC97"/>
      <c r="HND97"/>
      <c r="HNE97"/>
      <c r="HNF97"/>
      <c r="HNG97"/>
      <c r="HNH97"/>
      <c r="HNI97"/>
      <c r="HNJ97"/>
      <c r="HNK97"/>
      <c r="HNL97"/>
      <c r="HNM97"/>
      <c r="HNN97"/>
      <c r="HNO97"/>
      <c r="HNP97"/>
      <c r="HNQ97"/>
      <c r="HNR97"/>
      <c r="HNS97"/>
      <c r="HNT97"/>
      <c r="HNU97"/>
      <c r="HNV97"/>
      <c r="HNW97"/>
      <c r="HNX97"/>
      <c r="HNY97"/>
      <c r="HNZ97"/>
      <c r="HOA97"/>
      <c r="HOB97"/>
      <c r="HOC97"/>
      <c r="HOD97"/>
      <c r="HOE97"/>
      <c r="HOF97"/>
      <c r="HOG97"/>
      <c r="HOH97"/>
      <c r="HOI97"/>
      <c r="HOJ97"/>
      <c r="HOK97"/>
      <c r="HOL97"/>
      <c r="HOM97"/>
      <c r="HON97"/>
      <c r="HOO97"/>
      <c r="HOP97"/>
      <c r="HOQ97"/>
      <c r="HOR97"/>
      <c r="HOS97"/>
      <c r="HOT97"/>
      <c r="HOU97"/>
      <c r="HOV97"/>
      <c r="HOW97"/>
      <c r="HOX97"/>
      <c r="HOY97"/>
      <c r="HOZ97"/>
      <c r="HPA97"/>
      <c r="HPB97"/>
      <c r="HPC97"/>
      <c r="HPD97"/>
      <c r="HPE97"/>
      <c r="HPF97"/>
      <c r="HPG97"/>
      <c r="HPH97"/>
      <c r="HPI97"/>
      <c r="HPJ97"/>
      <c r="HPK97"/>
      <c r="HPL97"/>
      <c r="HPM97"/>
      <c r="HPN97"/>
      <c r="HPO97"/>
      <c r="HPP97"/>
      <c r="HPQ97"/>
      <c r="HPR97"/>
      <c r="HPS97"/>
      <c r="HPT97"/>
      <c r="HPU97"/>
      <c r="HPV97"/>
      <c r="HPW97"/>
      <c r="HPX97"/>
      <c r="HPY97"/>
      <c r="HPZ97"/>
      <c r="HQA97"/>
      <c r="HQB97"/>
      <c r="HQC97"/>
      <c r="HQD97"/>
      <c r="HQE97"/>
      <c r="HQF97"/>
      <c r="HQG97"/>
      <c r="HQH97"/>
      <c r="HQI97"/>
      <c r="HQJ97"/>
      <c r="HQK97"/>
      <c r="HQL97"/>
      <c r="HQM97"/>
      <c r="HQN97"/>
      <c r="HQO97"/>
      <c r="HQP97"/>
      <c r="HQQ97"/>
      <c r="HQR97"/>
      <c r="HQS97"/>
      <c r="HQT97"/>
      <c r="HQU97"/>
      <c r="HQV97"/>
      <c r="HQW97"/>
      <c r="HQX97"/>
      <c r="HQY97"/>
      <c r="HQZ97"/>
      <c r="HRA97"/>
      <c r="HRB97"/>
      <c r="HRC97"/>
      <c r="HRD97"/>
      <c r="HRE97"/>
      <c r="HRF97"/>
      <c r="HRG97"/>
      <c r="HRH97"/>
      <c r="HRI97"/>
      <c r="HRJ97"/>
      <c r="HRK97"/>
      <c r="HRL97"/>
      <c r="HRM97"/>
      <c r="HRN97"/>
      <c r="HRO97"/>
      <c r="HRP97"/>
      <c r="HRQ97"/>
      <c r="HRR97"/>
      <c r="HRS97"/>
      <c r="HRT97"/>
      <c r="HRU97"/>
      <c r="HRV97"/>
      <c r="HRW97"/>
      <c r="HRX97"/>
      <c r="HRY97"/>
      <c r="HRZ97"/>
      <c r="HSA97"/>
      <c r="HSB97"/>
      <c r="HSC97"/>
      <c r="HSD97"/>
      <c r="HSE97"/>
      <c r="HSF97"/>
      <c r="HSG97"/>
      <c r="HSH97"/>
      <c r="HSI97"/>
      <c r="HSJ97"/>
      <c r="HSK97"/>
      <c r="HSL97"/>
      <c r="HSM97"/>
      <c r="HSN97"/>
      <c r="HSO97"/>
      <c r="HSP97"/>
      <c r="HSQ97"/>
      <c r="HSR97"/>
      <c r="HSS97"/>
      <c r="HST97"/>
      <c r="HSU97"/>
      <c r="HSV97"/>
      <c r="HSW97"/>
      <c r="HSX97"/>
      <c r="HSY97"/>
      <c r="HSZ97"/>
      <c r="HTA97"/>
      <c r="HTB97"/>
      <c r="HTC97"/>
      <c r="HTD97"/>
      <c r="HTE97"/>
      <c r="HTF97"/>
      <c r="HTG97"/>
      <c r="HTH97"/>
      <c r="HTI97"/>
      <c r="HTJ97"/>
      <c r="HTK97"/>
      <c r="HTL97"/>
      <c r="HTM97"/>
      <c r="HTN97"/>
      <c r="HTO97"/>
      <c r="HTP97"/>
      <c r="HTQ97"/>
      <c r="HTR97"/>
      <c r="HTS97"/>
      <c r="HTT97"/>
      <c r="HTU97"/>
      <c r="HTV97"/>
      <c r="HTW97"/>
      <c r="HTX97"/>
      <c r="HTY97"/>
      <c r="HTZ97"/>
      <c r="HUA97"/>
      <c r="HUB97"/>
      <c r="HUC97"/>
      <c r="HUD97"/>
      <c r="HUE97"/>
      <c r="HUF97"/>
      <c r="HUG97"/>
      <c r="HUH97"/>
      <c r="HUI97"/>
      <c r="HUJ97"/>
      <c r="HUK97"/>
      <c r="HUL97"/>
      <c r="HUM97"/>
      <c r="HUN97"/>
      <c r="HUO97"/>
      <c r="HUP97"/>
      <c r="HUQ97"/>
      <c r="HUR97"/>
      <c r="HUS97"/>
      <c r="HUT97"/>
      <c r="HUU97"/>
      <c r="HUV97"/>
      <c r="HUW97"/>
      <c r="HUX97"/>
      <c r="HUY97"/>
      <c r="HUZ97"/>
      <c r="HVA97"/>
      <c r="HVB97"/>
      <c r="HVC97"/>
      <c r="HVD97"/>
      <c r="HVE97"/>
      <c r="HVF97"/>
      <c r="HVG97"/>
      <c r="HVH97"/>
      <c r="HVI97"/>
      <c r="HVJ97"/>
      <c r="HVK97"/>
      <c r="HVL97"/>
      <c r="HVM97"/>
      <c r="HVN97"/>
      <c r="HVO97"/>
      <c r="HVP97"/>
      <c r="HVQ97"/>
      <c r="HVR97"/>
      <c r="HVS97"/>
      <c r="HVT97"/>
      <c r="HVU97"/>
      <c r="HVV97"/>
      <c r="HVW97"/>
      <c r="HVX97"/>
      <c r="HVY97"/>
      <c r="HVZ97"/>
      <c r="HWA97"/>
      <c r="HWB97"/>
      <c r="HWC97"/>
      <c r="HWD97"/>
      <c r="HWE97"/>
      <c r="HWF97"/>
      <c r="HWG97"/>
      <c r="HWH97"/>
      <c r="HWI97"/>
      <c r="HWJ97"/>
      <c r="HWK97"/>
      <c r="HWL97"/>
      <c r="HWM97"/>
      <c r="HWN97"/>
      <c r="HWO97"/>
      <c r="HWP97"/>
      <c r="HWQ97"/>
      <c r="HWR97"/>
      <c r="HWS97"/>
      <c r="HWT97"/>
      <c r="HWU97"/>
      <c r="HWV97"/>
      <c r="HWW97"/>
      <c r="HWX97"/>
      <c r="HWY97"/>
      <c r="HWZ97"/>
      <c r="HXA97"/>
      <c r="HXB97"/>
      <c r="HXC97"/>
      <c r="HXD97"/>
      <c r="HXE97"/>
      <c r="HXF97"/>
      <c r="HXG97"/>
      <c r="HXH97"/>
      <c r="HXI97"/>
      <c r="HXJ97"/>
      <c r="HXK97"/>
      <c r="HXL97"/>
      <c r="HXM97"/>
      <c r="HXN97"/>
      <c r="HXO97"/>
      <c r="HXP97"/>
      <c r="HXQ97"/>
      <c r="HXR97"/>
      <c r="HXS97"/>
      <c r="HXT97"/>
      <c r="HXU97"/>
      <c r="HXV97"/>
      <c r="HXW97"/>
      <c r="HXX97"/>
      <c r="HXY97"/>
      <c r="HXZ97"/>
      <c r="HYA97"/>
      <c r="HYB97"/>
      <c r="HYC97"/>
      <c r="HYD97"/>
      <c r="HYE97"/>
      <c r="HYF97"/>
      <c r="HYG97"/>
      <c r="HYH97"/>
      <c r="HYI97"/>
      <c r="HYJ97"/>
      <c r="HYK97"/>
      <c r="HYL97"/>
      <c r="HYM97"/>
      <c r="HYN97"/>
      <c r="HYO97"/>
      <c r="HYP97"/>
      <c r="HYQ97"/>
      <c r="HYR97"/>
      <c r="HYS97"/>
      <c r="HYT97"/>
      <c r="HYU97"/>
      <c r="HYV97"/>
      <c r="HYW97"/>
      <c r="HYX97"/>
      <c r="HYY97"/>
      <c r="HYZ97"/>
      <c r="HZA97"/>
      <c r="HZB97"/>
      <c r="HZC97"/>
      <c r="HZD97"/>
      <c r="HZE97"/>
      <c r="HZF97"/>
      <c r="HZG97"/>
      <c r="HZH97"/>
      <c r="HZI97"/>
      <c r="HZJ97"/>
      <c r="HZK97"/>
      <c r="HZL97"/>
      <c r="HZM97"/>
      <c r="HZN97"/>
      <c r="HZO97"/>
      <c r="HZP97"/>
      <c r="HZQ97"/>
      <c r="HZR97"/>
      <c r="HZS97"/>
      <c r="HZT97"/>
      <c r="HZU97"/>
      <c r="HZV97"/>
      <c r="HZW97"/>
      <c r="HZX97"/>
      <c r="HZY97"/>
      <c r="HZZ97"/>
      <c r="IAA97"/>
      <c r="IAB97"/>
      <c r="IAC97"/>
      <c r="IAD97"/>
      <c r="IAE97"/>
      <c r="IAF97"/>
      <c r="IAG97"/>
      <c r="IAH97"/>
      <c r="IAI97"/>
      <c r="IAJ97"/>
      <c r="IAK97"/>
      <c r="IAL97"/>
      <c r="IAM97"/>
      <c r="IAN97"/>
      <c r="IAO97"/>
      <c r="IAP97"/>
      <c r="IAQ97"/>
      <c r="IAR97"/>
      <c r="IAS97"/>
      <c r="IAT97"/>
      <c r="IAU97"/>
      <c r="IAV97"/>
      <c r="IAW97"/>
      <c r="IAX97"/>
      <c r="IAY97"/>
      <c r="IAZ97"/>
      <c r="IBA97"/>
      <c r="IBB97"/>
      <c r="IBC97"/>
      <c r="IBD97"/>
      <c r="IBE97"/>
      <c r="IBF97"/>
      <c r="IBG97"/>
      <c r="IBH97"/>
      <c r="IBI97"/>
      <c r="IBJ97"/>
      <c r="IBK97"/>
      <c r="IBL97"/>
      <c r="IBM97"/>
      <c r="IBN97"/>
      <c r="IBO97"/>
      <c r="IBP97"/>
      <c r="IBQ97"/>
      <c r="IBR97"/>
      <c r="IBS97"/>
      <c r="IBT97"/>
      <c r="IBU97"/>
      <c r="IBV97"/>
      <c r="IBW97"/>
      <c r="IBX97"/>
      <c r="IBY97"/>
      <c r="IBZ97"/>
      <c r="ICA97"/>
      <c r="ICB97"/>
      <c r="ICC97"/>
      <c r="ICD97"/>
      <c r="ICE97"/>
      <c r="ICF97"/>
      <c r="ICG97"/>
      <c r="ICH97"/>
      <c r="ICI97"/>
      <c r="ICJ97"/>
      <c r="ICK97"/>
      <c r="ICL97"/>
      <c r="ICM97"/>
      <c r="ICN97"/>
      <c r="ICO97"/>
      <c r="ICP97"/>
      <c r="ICQ97"/>
      <c r="ICR97"/>
      <c r="ICS97"/>
      <c r="ICT97"/>
      <c r="ICU97"/>
      <c r="ICV97"/>
      <c r="ICW97"/>
      <c r="ICX97"/>
      <c r="ICY97"/>
      <c r="ICZ97"/>
      <c r="IDA97"/>
      <c r="IDB97"/>
      <c r="IDC97"/>
      <c r="IDD97"/>
      <c r="IDE97"/>
      <c r="IDF97"/>
      <c r="IDG97"/>
      <c r="IDH97"/>
      <c r="IDI97"/>
      <c r="IDJ97"/>
      <c r="IDK97"/>
      <c r="IDL97"/>
      <c r="IDM97"/>
      <c r="IDN97"/>
      <c r="IDO97"/>
      <c r="IDP97"/>
      <c r="IDQ97"/>
      <c r="IDR97"/>
      <c r="IDS97"/>
      <c r="IDT97"/>
      <c r="IDU97"/>
      <c r="IDV97"/>
      <c r="IDW97"/>
      <c r="IDX97"/>
      <c r="IDY97"/>
      <c r="IDZ97"/>
      <c r="IEA97"/>
      <c r="IEB97"/>
      <c r="IEC97"/>
      <c r="IED97"/>
      <c r="IEE97"/>
      <c r="IEF97"/>
      <c r="IEG97"/>
      <c r="IEH97"/>
      <c r="IEI97"/>
      <c r="IEJ97"/>
      <c r="IEK97"/>
      <c r="IEL97"/>
      <c r="IEM97"/>
      <c r="IEN97"/>
      <c r="IEO97"/>
      <c r="IEP97"/>
      <c r="IEQ97"/>
      <c r="IER97"/>
      <c r="IES97"/>
      <c r="IET97"/>
      <c r="IEU97"/>
      <c r="IEV97"/>
      <c r="IEW97"/>
      <c r="IEX97"/>
      <c r="IEY97"/>
      <c r="IEZ97"/>
      <c r="IFA97"/>
      <c r="IFB97"/>
      <c r="IFC97"/>
      <c r="IFD97"/>
      <c r="IFE97"/>
      <c r="IFF97"/>
      <c r="IFG97"/>
      <c r="IFH97"/>
      <c r="IFI97"/>
      <c r="IFJ97"/>
      <c r="IFK97"/>
      <c r="IFL97"/>
      <c r="IFM97"/>
      <c r="IFN97"/>
      <c r="IFO97"/>
      <c r="IFP97"/>
      <c r="IFQ97"/>
      <c r="IFR97"/>
      <c r="IFS97"/>
      <c r="IFT97"/>
      <c r="IFU97"/>
      <c r="IFV97"/>
      <c r="IFW97"/>
      <c r="IFX97"/>
      <c r="IFY97"/>
      <c r="IFZ97"/>
      <c r="IGA97"/>
      <c r="IGB97"/>
      <c r="IGC97"/>
      <c r="IGD97"/>
      <c r="IGE97"/>
      <c r="IGF97"/>
      <c r="IGG97"/>
      <c r="IGH97"/>
      <c r="IGI97"/>
      <c r="IGJ97"/>
      <c r="IGK97"/>
      <c r="IGL97"/>
      <c r="IGM97"/>
      <c r="IGN97"/>
      <c r="IGO97"/>
      <c r="IGP97"/>
      <c r="IGQ97"/>
      <c r="IGR97"/>
      <c r="IGS97"/>
      <c r="IGT97"/>
      <c r="IGU97"/>
      <c r="IGV97"/>
      <c r="IGW97"/>
      <c r="IGX97"/>
      <c r="IGY97"/>
      <c r="IGZ97"/>
      <c r="IHA97"/>
      <c r="IHB97"/>
      <c r="IHC97"/>
      <c r="IHD97"/>
      <c r="IHE97"/>
      <c r="IHF97"/>
      <c r="IHG97"/>
      <c r="IHH97"/>
      <c r="IHI97"/>
      <c r="IHJ97"/>
      <c r="IHK97"/>
      <c r="IHL97"/>
      <c r="IHM97"/>
      <c r="IHN97"/>
      <c r="IHO97"/>
      <c r="IHP97"/>
      <c r="IHQ97"/>
      <c r="IHR97"/>
      <c r="IHS97"/>
      <c r="IHT97"/>
      <c r="IHU97"/>
      <c r="IHV97"/>
      <c r="IHW97"/>
      <c r="IHX97"/>
      <c r="IHY97"/>
      <c r="IHZ97"/>
      <c r="IIA97"/>
      <c r="IIB97"/>
      <c r="IIC97"/>
      <c r="IID97"/>
      <c r="IIE97"/>
      <c r="IIF97"/>
      <c r="IIG97"/>
      <c r="IIH97"/>
      <c r="III97"/>
      <c r="IIJ97"/>
      <c r="IIK97"/>
      <c r="IIL97"/>
      <c r="IIM97"/>
      <c r="IIN97"/>
      <c r="IIO97"/>
      <c r="IIP97"/>
      <c r="IIQ97"/>
      <c r="IIR97"/>
      <c r="IIS97"/>
      <c r="IIT97"/>
      <c r="IIU97"/>
      <c r="IIV97"/>
      <c r="IIW97"/>
      <c r="IIX97"/>
      <c r="IIY97"/>
      <c r="IIZ97"/>
      <c r="IJA97"/>
      <c r="IJB97"/>
      <c r="IJC97"/>
      <c r="IJD97"/>
      <c r="IJE97"/>
      <c r="IJF97"/>
      <c r="IJG97"/>
      <c r="IJH97"/>
      <c r="IJI97"/>
      <c r="IJJ97"/>
      <c r="IJK97"/>
      <c r="IJL97"/>
      <c r="IJM97"/>
      <c r="IJN97"/>
      <c r="IJO97"/>
      <c r="IJP97"/>
      <c r="IJQ97"/>
      <c r="IJR97"/>
      <c r="IJS97"/>
      <c r="IJT97"/>
      <c r="IJU97"/>
      <c r="IJV97"/>
      <c r="IJW97"/>
      <c r="IJX97"/>
      <c r="IJY97"/>
      <c r="IJZ97"/>
      <c r="IKA97"/>
      <c r="IKB97"/>
      <c r="IKC97"/>
      <c r="IKD97"/>
      <c r="IKE97"/>
      <c r="IKF97"/>
      <c r="IKG97"/>
      <c r="IKH97"/>
      <c r="IKI97"/>
      <c r="IKJ97"/>
      <c r="IKK97"/>
      <c r="IKL97"/>
      <c r="IKM97"/>
      <c r="IKN97"/>
      <c r="IKO97"/>
      <c r="IKP97"/>
      <c r="IKQ97"/>
      <c r="IKR97"/>
      <c r="IKS97"/>
      <c r="IKT97"/>
      <c r="IKU97"/>
      <c r="IKV97"/>
      <c r="IKW97"/>
      <c r="IKX97"/>
      <c r="IKY97"/>
      <c r="IKZ97"/>
      <c r="ILA97"/>
      <c r="ILB97"/>
      <c r="ILC97"/>
      <c r="ILD97"/>
      <c r="ILE97"/>
      <c r="ILF97"/>
      <c r="ILG97"/>
      <c r="ILH97"/>
      <c r="ILI97"/>
      <c r="ILJ97"/>
      <c r="ILK97"/>
      <c r="ILL97"/>
      <c r="ILM97"/>
      <c r="ILN97"/>
      <c r="ILO97"/>
      <c r="ILP97"/>
      <c r="ILQ97"/>
      <c r="ILR97"/>
      <c r="ILS97"/>
      <c r="ILT97"/>
      <c r="ILU97"/>
      <c r="ILV97"/>
      <c r="ILW97"/>
      <c r="ILX97"/>
      <c r="ILY97"/>
      <c r="ILZ97"/>
      <c r="IMA97"/>
      <c r="IMB97"/>
      <c r="IMC97"/>
      <c r="IMD97"/>
      <c r="IME97"/>
      <c r="IMF97"/>
      <c r="IMG97"/>
      <c r="IMH97"/>
      <c r="IMI97"/>
      <c r="IMJ97"/>
      <c r="IMK97"/>
      <c r="IML97"/>
      <c r="IMM97"/>
      <c r="IMN97"/>
      <c r="IMO97"/>
      <c r="IMP97"/>
      <c r="IMQ97"/>
      <c r="IMR97"/>
      <c r="IMS97"/>
      <c r="IMT97"/>
      <c r="IMU97"/>
      <c r="IMV97"/>
      <c r="IMW97"/>
      <c r="IMX97"/>
      <c r="IMY97"/>
      <c r="IMZ97"/>
      <c r="INA97"/>
      <c r="INB97"/>
      <c r="INC97"/>
      <c r="IND97"/>
      <c r="INE97"/>
      <c r="INF97"/>
      <c r="ING97"/>
      <c r="INH97"/>
      <c r="INI97"/>
      <c r="INJ97"/>
      <c r="INK97"/>
      <c r="INL97"/>
      <c r="INM97"/>
      <c r="INN97"/>
      <c r="INO97"/>
      <c r="INP97"/>
      <c r="INQ97"/>
      <c r="INR97"/>
      <c r="INS97"/>
      <c r="INT97"/>
      <c r="INU97"/>
      <c r="INV97"/>
      <c r="INW97"/>
      <c r="INX97"/>
      <c r="INY97"/>
      <c r="INZ97"/>
      <c r="IOA97"/>
      <c r="IOB97"/>
      <c r="IOC97"/>
      <c r="IOD97"/>
      <c r="IOE97"/>
      <c r="IOF97"/>
      <c r="IOG97"/>
      <c r="IOH97"/>
      <c r="IOI97"/>
      <c r="IOJ97"/>
      <c r="IOK97"/>
      <c r="IOL97"/>
      <c r="IOM97"/>
      <c r="ION97"/>
      <c r="IOO97"/>
      <c r="IOP97"/>
      <c r="IOQ97"/>
      <c r="IOR97"/>
      <c r="IOS97"/>
      <c r="IOT97"/>
      <c r="IOU97"/>
      <c r="IOV97"/>
      <c r="IOW97"/>
      <c r="IOX97"/>
      <c r="IOY97"/>
      <c r="IOZ97"/>
      <c r="IPA97"/>
      <c r="IPB97"/>
      <c r="IPC97"/>
      <c r="IPD97"/>
      <c r="IPE97"/>
      <c r="IPF97"/>
      <c r="IPG97"/>
      <c r="IPH97"/>
      <c r="IPI97"/>
      <c r="IPJ97"/>
      <c r="IPK97"/>
      <c r="IPL97"/>
      <c r="IPM97"/>
      <c r="IPN97"/>
      <c r="IPO97"/>
      <c r="IPP97"/>
      <c r="IPQ97"/>
      <c r="IPR97"/>
      <c r="IPS97"/>
      <c r="IPT97"/>
      <c r="IPU97"/>
      <c r="IPV97"/>
      <c r="IPW97"/>
      <c r="IPX97"/>
      <c r="IPY97"/>
      <c r="IPZ97"/>
      <c r="IQA97"/>
      <c r="IQB97"/>
      <c r="IQC97"/>
      <c r="IQD97"/>
      <c r="IQE97"/>
      <c r="IQF97"/>
      <c r="IQG97"/>
      <c r="IQH97"/>
      <c r="IQI97"/>
      <c r="IQJ97"/>
      <c r="IQK97"/>
      <c r="IQL97"/>
      <c r="IQM97"/>
      <c r="IQN97"/>
      <c r="IQO97"/>
      <c r="IQP97"/>
      <c r="IQQ97"/>
      <c r="IQR97"/>
      <c r="IQS97"/>
      <c r="IQT97"/>
      <c r="IQU97"/>
      <c r="IQV97"/>
      <c r="IQW97"/>
      <c r="IQX97"/>
      <c r="IQY97"/>
      <c r="IQZ97"/>
      <c r="IRA97"/>
      <c r="IRB97"/>
      <c r="IRC97"/>
      <c r="IRD97"/>
      <c r="IRE97"/>
      <c r="IRF97"/>
      <c r="IRG97"/>
      <c r="IRH97"/>
      <c r="IRI97"/>
      <c r="IRJ97"/>
      <c r="IRK97"/>
      <c r="IRL97"/>
      <c r="IRM97"/>
      <c r="IRN97"/>
      <c r="IRO97"/>
      <c r="IRP97"/>
      <c r="IRQ97"/>
      <c r="IRR97"/>
      <c r="IRS97"/>
      <c r="IRT97"/>
      <c r="IRU97"/>
      <c r="IRV97"/>
      <c r="IRW97"/>
      <c r="IRX97"/>
      <c r="IRY97"/>
      <c r="IRZ97"/>
      <c r="ISA97"/>
      <c r="ISB97"/>
      <c r="ISC97"/>
      <c r="ISD97"/>
      <c r="ISE97"/>
      <c r="ISF97"/>
      <c r="ISG97"/>
      <c r="ISH97"/>
      <c r="ISI97"/>
      <c r="ISJ97"/>
      <c r="ISK97"/>
      <c r="ISL97"/>
      <c r="ISM97"/>
      <c r="ISN97"/>
      <c r="ISO97"/>
      <c r="ISP97"/>
      <c r="ISQ97"/>
      <c r="ISR97"/>
      <c r="ISS97"/>
      <c r="IST97"/>
      <c r="ISU97"/>
      <c r="ISV97"/>
      <c r="ISW97"/>
      <c r="ISX97"/>
      <c r="ISY97"/>
      <c r="ISZ97"/>
      <c r="ITA97"/>
      <c r="ITB97"/>
      <c r="ITC97"/>
      <c r="ITD97"/>
      <c r="ITE97"/>
      <c r="ITF97"/>
      <c r="ITG97"/>
      <c r="ITH97"/>
      <c r="ITI97"/>
      <c r="ITJ97"/>
      <c r="ITK97"/>
      <c r="ITL97"/>
      <c r="ITM97"/>
      <c r="ITN97"/>
      <c r="ITO97"/>
      <c r="ITP97"/>
      <c r="ITQ97"/>
      <c r="ITR97"/>
      <c r="ITS97"/>
      <c r="ITT97"/>
      <c r="ITU97"/>
      <c r="ITV97"/>
      <c r="ITW97"/>
      <c r="ITX97"/>
      <c r="ITY97"/>
      <c r="ITZ97"/>
      <c r="IUA97"/>
      <c r="IUB97"/>
      <c r="IUC97"/>
      <c r="IUD97"/>
      <c r="IUE97"/>
      <c r="IUF97"/>
      <c r="IUG97"/>
      <c r="IUH97"/>
      <c r="IUI97"/>
      <c r="IUJ97"/>
      <c r="IUK97"/>
      <c r="IUL97"/>
      <c r="IUM97"/>
      <c r="IUN97"/>
      <c r="IUO97"/>
      <c r="IUP97"/>
      <c r="IUQ97"/>
      <c r="IUR97"/>
      <c r="IUS97"/>
      <c r="IUT97"/>
      <c r="IUU97"/>
      <c r="IUV97"/>
      <c r="IUW97"/>
      <c r="IUX97"/>
      <c r="IUY97"/>
      <c r="IUZ97"/>
      <c r="IVA97"/>
      <c r="IVB97"/>
      <c r="IVC97"/>
      <c r="IVD97"/>
      <c r="IVE97"/>
      <c r="IVF97"/>
      <c r="IVG97"/>
      <c r="IVH97"/>
      <c r="IVI97"/>
      <c r="IVJ97"/>
      <c r="IVK97"/>
      <c r="IVL97"/>
      <c r="IVM97"/>
      <c r="IVN97"/>
      <c r="IVO97"/>
      <c r="IVP97"/>
      <c r="IVQ97"/>
      <c r="IVR97"/>
      <c r="IVS97"/>
      <c r="IVT97"/>
      <c r="IVU97"/>
      <c r="IVV97"/>
      <c r="IVW97"/>
      <c r="IVX97"/>
      <c r="IVY97"/>
      <c r="IVZ97"/>
      <c r="IWA97"/>
      <c r="IWB97"/>
      <c r="IWC97"/>
      <c r="IWD97"/>
      <c r="IWE97"/>
      <c r="IWF97"/>
      <c r="IWG97"/>
      <c r="IWH97"/>
      <c r="IWI97"/>
      <c r="IWJ97"/>
      <c r="IWK97"/>
      <c r="IWL97"/>
      <c r="IWM97"/>
      <c r="IWN97"/>
      <c r="IWO97"/>
      <c r="IWP97"/>
      <c r="IWQ97"/>
      <c r="IWR97"/>
      <c r="IWS97"/>
      <c r="IWT97"/>
      <c r="IWU97"/>
      <c r="IWV97"/>
      <c r="IWW97"/>
      <c r="IWX97"/>
      <c r="IWY97"/>
      <c r="IWZ97"/>
      <c r="IXA97"/>
      <c r="IXB97"/>
      <c r="IXC97"/>
      <c r="IXD97"/>
      <c r="IXE97"/>
      <c r="IXF97"/>
      <c r="IXG97"/>
      <c r="IXH97"/>
      <c r="IXI97"/>
      <c r="IXJ97"/>
      <c r="IXK97"/>
      <c r="IXL97"/>
      <c r="IXM97"/>
      <c r="IXN97"/>
      <c r="IXO97"/>
      <c r="IXP97"/>
      <c r="IXQ97"/>
      <c r="IXR97"/>
      <c r="IXS97"/>
      <c r="IXT97"/>
      <c r="IXU97"/>
      <c r="IXV97"/>
      <c r="IXW97"/>
      <c r="IXX97"/>
      <c r="IXY97"/>
      <c r="IXZ97"/>
      <c r="IYA97"/>
      <c r="IYB97"/>
      <c r="IYC97"/>
      <c r="IYD97"/>
      <c r="IYE97"/>
      <c r="IYF97"/>
      <c r="IYG97"/>
      <c r="IYH97"/>
      <c r="IYI97"/>
      <c r="IYJ97"/>
      <c r="IYK97"/>
      <c r="IYL97"/>
      <c r="IYM97"/>
      <c r="IYN97"/>
      <c r="IYO97"/>
      <c r="IYP97"/>
      <c r="IYQ97"/>
      <c r="IYR97"/>
      <c r="IYS97"/>
      <c r="IYT97"/>
      <c r="IYU97"/>
      <c r="IYV97"/>
      <c r="IYW97"/>
      <c r="IYX97"/>
      <c r="IYY97"/>
      <c r="IYZ97"/>
      <c r="IZA97"/>
      <c r="IZB97"/>
      <c r="IZC97"/>
      <c r="IZD97"/>
      <c r="IZE97"/>
      <c r="IZF97"/>
      <c r="IZG97"/>
      <c r="IZH97"/>
      <c r="IZI97"/>
      <c r="IZJ97"/>
      <c r="IZK97"/>
      <c r="IZL97"/>
      <c r="IZM97"/>
      <c r="IZN97"/>
      <c r="IZO97"/>
      <c r="IZP97"/>
      <c r="IZQ97"/>
      <c r="IZR97"/>
      <c r="IZS97"/>
      <c r="IZT97"/>
      <c r="IZU97"/>
      <c r="IZV97"/>
      <c r="IZW97"/>
      <c r="IZX97"/>
      <c r="IZY97"/>
      <c r="IZZ97"/>
      <c r="JAA97"/>
      <c r="JAB97"/>
      <c r="JAC97"/>
      <c r="JAD97"/>
      <c r="JAE97"/>
      <c r="JAF97"/>
      <c r="JAG97"/>
      <c r="JAH97"/>
      <c r="JAI97"/>
      <c r="JAJ97"/>
      <c r="JAK97"/>
      <c r="JAL97"/>
      <c r="JAM97"/>
      <c r="JAN97"/>
      <c r="JAO97"/>
      <c r="JAP97"/>
      <c r="JAQ97"/>
      <c r="JAR97"/>
      <c r="JAS97"/>
      <c r="JAT97"/>
      <c r="JAU97"/>
      <c r="JAV97"/>
      <c r="JAW97"/>
      <c r="JAX97"/>
      <c r="JAY97"/>
      <c r="JAZ97"/>
      <c r="JBA97"/>
      <c r="JBB97"/>
      <c r="JBC97"/>
      <c r="JBD97"/>
      <c r="JBE97"/>
      <c r="JBF97"/>
      <c r="JBG97"/>
      <c r="JBH97"/>
      <c r="JBI97"/>
      <c r="JBJ97"/>
      <c r="JBK97"/>
      <c r="JBL97"/>
      <c r="JBM97"/>
      <c r="JBN97"/>
      <c r="JBO97"/>
      <c r="JBP97"/>
      <c r="JBQ97"/>
      <c r="JBR97"/>
      <c r="JBS97"/>
      <c r="JBT97"/>
      <c r="JBU97"/>
      <c r="JBV97"/>
      <c r="JBW97"/>
      <c r="JBX97"/>
      <c r="JBY97"/>
      <c r="JBZ97"/>
      <c r="JCA97"/>
      <c r="JCB97"/>
      <c r="JCC97"/>
      <c r="JCD97"/>
      <c r="JCE97"/>
      <c r="JCF97"/>
      <c r="JCG97"/>
      <c r="JCH97"/>
      <c r="JCI97"/>
      <c r="JCJ97"/>
      <c r="JCK97"/>
      <c r="JCL97"/>
      <c r="JCM97"/>
      <c r="JCN97"/>
      <c r="JCO97"/>
      <c r="JCP97"/>
      <c r="JCQ97"/>
      <c r="JCR97"/>
      <c r="JCS97"/>
      <c r="JCT97"/>
      <c r="JCU97"/>
      <c r="JCV97"/>
      <c r="JCW97"/>
      <c r="JCX97"/>
      <c r="JCY97"/>
      <c r="JCZ97"/>
      <c r="JDA97"/>
      <c r="JDB97"/>
      <c r="JDC97"/>
      <c r="JDD97"/>
      <c r="JDE97"/>
      <c r="JDF97"/>
      <c r="JDG97"/>
      <c r="JDH97"/>
      <c r="JDI97"/>
      <c r="JDJ97"/>
      <c r="JDK97"/>
      <c r="JDL97"/>
      <c r="JDM97"/>
      <c r="JDN97"/>
      <c r="JDO97"/>
      <c r="JDP97"/>
      <c r="JDQ97"/>
      <c r="JDR97"/>
      <c r="JDS97"/>
      <c r="JDT97"/>
      <c r="JDU97"/>
      <c r="JDV97"/>
      <c r="JDW97"/>
      <c r="JDX97"/>
      <c r="JDY97"/>
      <c r="JDZ97"/>
      <c r="JEA97"/>
      <c r="JEB97"/>
      <c r="JEC97"/>
      <c r="JED97"/>
      <c r="JEE97"/>
      <c r="JEF97"/>
      <c r="JEG97"/>
      <c r="JEH97"/>
      <c r="JEI97"/>
      <c r="JEJ97"/>
      <c r="JEK97"/>
      <c r="JEL97"/>
      <c r="JEM97"/>
      <c r="JEN97"/>
      <c r="JEO97"/>
      <c r="JEP97"/>
      <c r="JEQ97"/>
      <c r="JER97"/>
      <c r="JES97"/>
      <c r="JET97"/>
      <c r="JEU97"/>
      <c r="JEV97"/>
      <c r="JEW97"/>
      <c r="JEX97"/>
      <c r="JEY97"/>
      <c r="JEZ97"/>
      <c r="JFA97"/>
      <c r="JFB97"/>
      <c r="JFC97"/>
      <c r="JFD97"/>
      <c r="JFE97"/>
      <c r="JFF97"/>
      <c r="JFG97"/>
      <c r="JFH97"/>
      <c r="JFI97"/>
      <c r="JFJ97"/>
      <c r="JFK97"/>
      <c r="JFL97"/>
      <c r="JFM97"/>
      <c r="JFN97"/>
      <c r="JFO97"/>
      <c r="JFP97"/>
      <c r="JFQ97"/>
      <c r="JFR97"/>
      <c r="JFS97"/>
      <c r="JFT97"/>
      <c r="JFU97"/>
      <c r="JFV97"/>
      <c r="JFW97"/>
      <c r="JFX97"/>
      <c r="JFY97"/>
      <c r="JFZ97"/>
      <c r="JGA97"/>
      <c r="JGB97"/>
      <c r="JGC97"/>
      <c r="JGD97"/>
      <c r="JGE97"/>
      <c r="JGF97"/>
      <c r="JGG97"/>
      <c r="JGH97"/>
      <c r="JGI97"/>
      <c r="JGJ97"/>
      <c r="JGK97"/>
      <c r="JGL97"/>
      <c r="JGM97"/>
      <c r="JGN97"/>
      <c r="JGO97"/>
      <c r="JGP97"/>
      <c r="JGQ97"/>
      <c r="JGR97"/>
      <c r="JGS97"/>
      <c r="JGT97"/>
      <c r="JGU97"/>
      <c r="JGV97"/>
      <c r="JGW97"/>
      <c r="JGX97"/>
      <c r="JGY97"/>
      <c r="JGZ97"/>
      <c r="JHA97"/>
      <c r="JHB97"/>
      <c r="JHC97"/>
      <c r="JHD97"/>
      <c r="JHE97"/>
      <c r="JHF97"/>
      <c r="JHG97"/>
      <c r="JHH97"/>
      <c r="JHI97"/>
      <c r="JHJ97"/>
      <c r="JHK97"/>
      <c r="JHL97"/>
      <c r="JHM97"/>
      <c r="JHN97"/>
      <c r="JHO97"/>
      <c r="JHP97"/>
      <c r="JHQ97"/>
      <c r="JHR97"/>
      <c r="JHS97"/>
      <c r="JHT97"/>
      <c r="JHU97"/>
      <c r="JHV97"/>
      <c r="JHW97"/>
      <c r="JHX97"/>
      <c r="JHY97"/>
      <c r="JHZ97"/>
      <c r="JIA97"/>
      <c r="JIB97"/>
      <c r="JIC97"/>
      <c r="JID97"/>
      <c r="JIE97"/>
      <c r="JIF97"/>
      <c r="JIG97"/>
      <c r="JIH97"/>
      <c r="JII97"/>
      <c r="JIJ97"/>
      <c r="JIK97"/>
      <c r="JIL97"/>
      <c r="JIM97"/>
      <c r="JIN97"/>
      <c r="JIO97"/>
      <c r="JIP97"/>
      <c r="JIQ97"/>
      <c r="JIR97"/>
      <c r="JIS97"/>
      <c r="JIT97"/>
      <c r="JIU97"/>
      <c r="JIV97"/>
      <c r="JIW97"/>
      <c r="JIX97"/>
      <c r="JIY97"/>
      <c r="JIZ97"/>
      <c r="JJA97"/>
      <c r="JJB97"/>
      <c r="JJC97"/>
      <c r="JJD97"/>
      <c r="JJE97"/>
      <c r="JJF97"/>
      <c r="JJG97"/>
      <c r="JJH97"/>
      <c r="JJI97"/>
      <c r="JJJ97"/>
      <c r="JJK97"/>
      <c r="JJL97"/>
      <c r="JJM97"/>
      <c r="JJN97"/>
      <c r="JJO97"/>
      <c r="JJP97"/>
      <c r="JJQ97"/>
      <c r="JJR97"/>
      <c r="JJS97"/>
      <c r="JJT97"/>
      <c r="JJU97"/>
      <c r="JJV97"/>
      <c r="JJW97"/>
      <c r="JJX97"/>
      <c r="JJY97"/>
      <c r="JJZ97"/>
      <c r="JKA97"/>
      <c r="JKB97"/>
      <c r="JKC97"/>
      <c r="JKD97"/>
      <c r="JKE97"/>
      <c r="JKF97"/>
      <c r="JKG97"/>
      <c r="JKH97"/>
      <c r="JKI97"/>
      <c r="JKJ97"/>
      <c r="JKK97"/>
      <c r="JKL97"/>
      <c r="JKM97"/>
      <c r="JKN97"/>
      <c r="JKO97"/>
      <c r="JKP97"/>
      <c r="JKQ97"/>
      <c r="JKR97"/>
      <c r="JKS97"/>
      <c r="JKT97"/>
      <c r="JKU97"/>
      <c r="JKV97"/>
      <c r="JKW97"/>
      <c r="JKX97"/>
      <c r="JKY97"/>
      <c r="JKZ97"/>
      <c r="JLA97"/>
      <c r="JLB97"/>
      <c r="JLC97"/>
      <c r="JLD97"/>
      <c r="JLE97"/>
      <c r="JLF97"/>
      <c r="JLG97"/>
      <c r="JLH97"/>
      <c r="JLI97"/>
      <c r="JLJ97"/>
      <c r="JLK97"/>
      <c r="JLL97"/>
      <c r="JLM97"/>
      <c r="JLN97"/>
      <c r="JLO97"/>
      <c r="JLP97"/>
      <c r="JLQ97"/>
      <c r="JLR97"/>
      <c r="JLS97"/>
      <c r="JLT97"/>
      <c r="JLU97"/>
      <c r="JLV97"/>
      <c r="JLW97"/>
      <c r="JLX97"/>
      <c r="JLY97"/>
      <c r="JLZ97"/>
      <c r="JMA97"/>
      <c r="JMB97"/>
      <c r="JMC97"/>
      <c r="JMD97"/>
      <c r="JME97"/>
      <c r="JMF97"/>
      <c r="JMG97"/>
      <c r="JMH97"/>
      <c r="JMI97"/>
      <c r="JMJ97"/>
      <c r="JMK97"/>
      <c r="JML97"/>
      <c r="JMM97"/>
      <c r="JMN97"/>
      <c r="JMO97"/>
      <c r="JMP97"/>
      <c r="JMQ97"/>
      <c r="JMR97"/>
      <c r="JMS97"/>
      <c r="JMT97"/>
      <c r="JMU97"/>
      <c r="JMV97"/>
      <c r="JMW97"/>
      <c r="JMX97"/>
      <c r="JMY97"/>
      <c r="JMZ97"/>
      <c r="JNA97"/>
      <c r="JNB97"/>
      <c r="JNC97"/>
      <c r="JND97"/>
      <c r="JNE97"/>
      <c r="JNF97"/>
      <c r="JNG97"/>
      <c r="JNH97"/>
      <c r="JNI97"/>
      <c r="JNJ97"/>
      <c r="JNK97"/>
      <c r="JNL97"/>
      <c r="JNM97"/>
      <c r="JNN97"/>
      <c r="JNO97"/>
      <c r="JNP97"/>
      <c r="JNQ97"/>
      <c r="JNR97"/>
      <c r="JNS97"/>
      <c r="JNT97"/>
      <c r="JNU97"/>
      <c r="JNV97"/>
      <c r="JNW97"/>
      <c r="JNX97"/>
      <c r="JNY97"/>
      <c r="JNZ97"/>
      <c r="JOA97"/>
      <c r="JOB97"/>
      <c r="JOC97"/>
      <c r="JOD97"/>
      <c r="JOE97"/>
      <c r="JOF97"/>
      <c r="JOG97"/>
      <c r="JOH97"/>
      <c r="JOI97"/>
      <c r="JOJ97"/>
      <c r="JOK97"/>
      <c r="JOL97"/>
      <c r="JOM97"/>
      <c r="JON97"/>
      <c r="JOO97"/>
      <c r="JOP97"/>
      <c r="JOQ97"/>
      <c r="JOR97"/>
      <c r="JOS97"/>
      <c r="JOT97"/>
      <c r="JOU97"/>
      <c r="JOV97"/>
      <c r="JOW97"/>
      <c r="JOX97"/>
      <c r="JOY97"/>
      <c r="JOZ97"/>
      <c r="JPA97"/>
      <c r="JPB97"/>
      <c r="JPC97"/>
      <c r="JPD97"/>
      <c r="JPE97"/>
      <c r="JPF97"/>
      <c r="JPG97"/>
      <c r="JPH97"/>
      <c r="JPI97"/>
      <c r="JPJ97"/>
      <c r="JPK97"/>
      <c r="JPL97"/>
      <c r="JPM97"/>
      <c r="JPN97"/>
      <c r="JPO97"/>
      <c r="JPP97"/>
      <c r="JPQ97"/>
      <c r="JPR97"/>
      <c r="JPS97"/>
      <c r="JPT97"/>
      <c r="JPU97"/>
      <c r="JPV97"/>
      <c r="JPW97"/>
      <c r="JPX97"/>
      <c r="JPY97"/>
      <c r="JPZ97"/>
      <c r="JQA97"/>
      <c r="JQB97"/>
      <c r="JQC97"/>
      <c r="JQD97"/>
      <c r="JQE97"/>
      <c r="JQF97"/>
      <c r="JQG97"/>
      <c r="JQH97"/>
      <c r="JQI97"/>
      <c r="JQJ97"/>
      <c r="JQK97"/>
      <c r="JQL97"/>
      <c r="JQM97"/>
      <c r="JQN97"/>
      <c r="JQO97"/>
      <c r="JQP97"/>
      <c r="JQQ97"/>
      <c r="JQR97"/>
      <c r="JQS97"/>
      <c r="JQT97"/>
      <c r="JQU97"/>
      <c r="JQV97"/>
      <c r="JQW97"/>
      <c r="JQX97"/>
      <c r="JQY97"/>
      <c r="JQZ97"/>
      <c r="JRA97"/>
      <c r="JRB97"/>
      <c r="JRC97"/>
      <c r="JRD97"/>
      <c r="JRE97"/>
      <c r="JRF97"/>
      <c r="JRG97"/>
      <c r="JRH97"/>
      <c r="JRI97"/>
      <c r="JRJ97"/>
      <c r="JRK97"/>
      <c r="JRL97"/>
      <c r="JRM97"/>
      <c r="JRN97"/>
      <c r="JRO97"/>
      <c r="JRP97"/>
      <c r="JRQ97"/>
      <c r="JRR97"/>
      <c r="JRS97"/>
      <c r="JRT97"/>
      <c r="JRU97"/>
      <c r="JRV97"/>
      <c r="JRW97"/>
      <c r="JRX97"/>
      <c r="JRY97"/>
      <c r="JRZ97"/>
      <c r="JSA97"/>
      <c r="JSB97"/>
      <c r="JSC97"/>
      <c r="JSD97"/>
      <c r="JSE97"/>
      <c r="JSF97"/>
      <c r="JSG97"/>
      <c r="JSH97"/>
      <c r="JSI97"/>
      <c r="JSJ97"/>
      <c r="JSK97"/>
      <c r="JSL97"/>
      <c r="JSM97"/>
      <c r="JSN97"/>
      <c r="JSO97"/>
      <c r="JSP97"/>
      <c r="JSQ97"/>
      <c r="JSR97"/>
      <c r="JSS97"/>
      <c r="JST97"/>
      <c r="JSU97"/>
      <c r="JSV97"/>
      <c r="JSW97"/>
      <c r="JSX97"/>
      <c r="JSY97"/>
      <c r="JSZ97"/>
      <c r="JTA97"/>
      <c r="JTB97"/>
      <c r="JTC97"/>
      <c r="JTD97"/>
      <c r="JTE97"/>
      <c r="JTF97"/>
      <c r="JTG97"/>
      <c r="JTH97"/>
      <c r="JTI97"/>
      <c r="JTJ97"/>
      <c r="JTK97"/>
      <c r="JTL97"/>
      <c r="JTM97"/>
      <c r="JTN97"/>
      <c r="JTO97"/>
      <c r="JTP97"/>
      <c r="JTQ97"/>
      <c r="JTR97"/>
      <c r="JTS97"/>
      <c r="JTT97"/>
      <c r="JTU97"/>
      <c r="JTV97"/>
      <c r="JTW97"/>
      <c r="JTX97"/>
      <c r="JTY97"/>
      <c r="JTZ97"/>
      <c r="JUA97"/>
      <c r="JUB97"/>
      <c r="JUC97"/>
      <c r="JUD97"/>
      <c r="JUE97"/>
      <c r="JUF97"/>
      <c r="JUG97"/>
      <c r="JUH97"/>
      <c r="JUI97"/>
      <c r="JUJ97"/>
      <c r="JUK97"/>
      <c r="JUL97"/>
      <c r="JUM97"/>
      <c r="JUN97"/>
      <c r="JUO97"/>
      <c r="JUP97"/>
      <c r="JUQ97"/>
      <c r="JUR97"/>
      <c r="JUS97"/>
      <c r="JUT97"/>
      <c r="JUU97"/>
      <c r="JUV97"/>
      <c r="JUW97"/>
      <c r="JUX97"/>
      <c r="JUY97"/>
      <c r="JUZ97"/>
      <c r="JVA97"/>
      <c r="JVB97"/>
      <c r="JVC97"/>
      <c r="JVD97"/>
      <c r="JVE97"/>
      <c r="JVF97"/>
      <c r="JVG97"/>
      <c r="JVH97"/>
      <c r="JVI97"/>
      <c r="JVJ97"/>
      <c r="JVK97"/>
      <c r="JVL97"/>
      <c r="JVM97"/>
      <c r="JVN97"/>
      <c r="JVO97"/>
      <c r="JVP97"/>
      <c r="JVQ97"/>
      <c r="JVR97"/>
      <c r="JVS97"/>
      <c r="JVT97"/>
      <c r="JVU97"/>
      <c r="JVV97"/>
      <c r="JVW97"/>
      <c r="JVX97"/>
      <c r="JVY97"/>
      <c r="JVZ97"/>
      <c r="JWA97"/>
      <c r="JWB97"/>
      <c r="JWC97"/>
      <c r="JWD97"/>
      <c r="JWE97"/>
      <c r="JWF97"/>
      <c r="JWG97"/>
      <c r="JWH97"/>
      <c r="JWI97"/>
      <c r="JWJ97"/>
      <c r="JWK97"/>
      <c r="JWL97"/>
      <c r="JWM97"/>
      <c r="JWN97"/>
      <c r="JWO97"/>
      <c r="JWP97"/>
      <c r="JWQ97"/>
      <c r="JWR97"/>
      <c r="JWS97"/>
      <c r="JWT97"/>
      <c r="JWU97"/>
      <c r="JWV97"/>
      <c r="JWW97"/>
      <c r="JWX97"/>
      <c r="JWY97"/>
      <c r="JWZ97"/>
      <c r="JXA97"/>
      <c r="JXB97"/>
      <c r="JXC97"/>
      <c r="JXD97"/>
      <c r="JXE97"/>
      <c r="JXF97"/>
      <c r="JXG97"/>
      <c r="JXH97"/>
      <c r="JXI97"/>
      <c r="JXJ97"/>
      <c r="JXK97"/>
      <c r="JXL97"/>
      <c r="JXM97"/>
      <c r="JXN97"/>
      <c r="JXO97"/>
      <c r="JXP97"/>
      <c r="JXQ97"/>
      <c r="JXR97"/>
      <c r="JXS97"/>
      <c r="JXT97"/>
      <c r="JXU97"/>
      <c r="JXV97"/>
      <c r="JXW97"/>
      <c r="JXX97"/>
      <c r="JXY97"/>
      <c r="JXZ97"/>
      <c r="JYA97"/>
      <c r="JYB97"/>
      <c r="JYC97"/>
      <c r="JYD97"/>
      <c r="JYE97"/>
      <c r="JYF97"/>
      <c r="JYG97"/>
      <c r="JYH97"/>
      <c r="JYI97"/>
      <c r="JYJ97"/>
      <c r="JYK97"/>
      <c r="JYL97"/>
      <c r="JYM97"/>
      <c r="JYN97"/>
      <c r="JYO97"/>
      <c r="JYP97"/>
      <c r="JYQ97"/>
      <c r="JYR97"/>
      <c r="JYS97"/>
      <c r="JYT97"/>
      <c r="JYU97"/>
      <c r="JYV97"/>
      <c r="JYW97"/>
      <c r="JYX97"/>
      <c r="JYY97"/>
      <c r="JYZ97"/>
      <c r="JZA97"/>
      <c r="JZB97"/>
      <c r="JZC97"/>
      <c r="JZD97"/>
      <c r="JZE97"/>
      <c r="JZF97"/>
      <c r="JZG97"/>
      <c r="JZH97"/>
      <c r="JZI97"/>
      <c r="JZJ97"/>
      <c r="JZK97"/>
      <c r="JZL97"/>
      <c r="JZM97"/>
      <c r="JZN97"/>
      <c r="JZO97"/>
      <c r="JZP97"/>
      <c r="JZQ97"/>
      <c r="JZR97"/>
      <c r="JZS97"/>
      <c r="JZT97"/>
      <c r="JZU97"/>
      <c r="JZV97"/>
      <c r="JZW97"/>
      <c r="JZX97"/>
      <c r="JZY97"/>
      <c r="JZZ97"/>
      <c r="KAA97"/>
      <c r="KAB97"/>
      <c r="KAC97"/>
      <c r="KAD97"/>
      <c r="KAE97"/>
      <c r="KAF97"/>
      <c r="KAG97"/>
      <c r="KAH97"/>
      <c r="KAI97"/>
      <c r="KAJ97"/>
      <c r="KAK97"/>
      <c r="KAL97"/>
      <c r="KAM97"/>
      <c r="KAN97"/>
      <c r="KAO97"/>
      <c r="KAP97"/>
      <c r="KAQ97"/>
      <c r="KAR97"/>
      <c r="KAS97"/>
      <c r="KAT97"/>
      <c r="KAU97"/>
      <c r="KAV97"/>
      <c r="KAW97"/>
      <c r="KAX97"/>
      <c r="KAY97"/>
      <c r="KAZ97"/>
      <c r="KBA97"/>
      <c r="KBB97"/>
      <c r="KBC97"/>
      <c r="KBD97"/>
      <c r="KBE97"/>
      <c r="KBF97"/>
      <c r="KBG97"/>
      <c r="KBH97"/>
      <c r="KBI97"/>
      <c r="KBJ97"/>
      <c r="KBK97"/>
      <c r="KBL97"/>
      <c r="KBM97"/>
      <c r="KBN97"/>
      <c r="KBO97"/>
      <c r="KBP97"/>
      <c r="KBQ97"/>
      <c r="KBR97"/>
      <c r="KBS97"/>
      <c r="KBT97"/>
      <c r="KBU97"/>
      <c r="KBV97"/>
      <c r="KBW97"/>
      <c r="KBX97"/>
      <c r="KBY97"/>
      <c r="KBZ97"/>
      <c r="KCA97"/>
      <c r="KCB97"/>
      <c r="KCC97"/>
      <c r="KCD97"/>
      <c r="KCE97"/>
      <c r="KCF97"/>
      <c r="KCG97"/>
      <c r="KCH97"/>
      <c r="KCI97"/>
      <c r="KCJ97"/>
      <c r="KCK97"/>
      <c r="KCL97"/>
      <c r="KCM97"/>
      <c r="KCN97"/>
      <c r="KCO97"/>
      <c r="KCP97"/>
      <c r="KCQ97"/>
      <c r="KCR97"/>
      <c r="KCS97"/>
      <c r="KCT97"/>
      <c r="KCU97"/>
      <c r="KCV97"/>
      <c r="KCW97"/>
      <c r="KCX97"/>
      <c r="KCY97"/>
      <c r="KCZ97"/>
      <c r="KDA97"/>
      <c r="KDB97"/>
      <c r="KDC97"/>
      <c r="KDD97"/>
      <c r="KDE97"/>
      <c r="KDF97"/>
      <c r="KDG97"/>
      <c r="KDH97"/>
      <c r="KDI97"/>
      <c r="KDJ97"/>
      <c r="KDK97"/>
      <c r="KDL97"/>
      <c r="KDM97"/>
      <c r="KDN97"/>
      <c r="KDO97"/>
      <c r="KDP97"/>
      <c r="KDQ97"/>
      <c r="KDR97"/>
      <c r="KDS97"/>
      <c r="KDT97"/>
      <c r="KDU97"/>
      <c r="KDV97"/>
      <c r="KDW97"/>
      <c r="KDX97"/>
      <c r="KDY97"/>
      <c r="KDZ97"/>
      <c r="KEA97"/>
      <c r="KEB97"/>
      <c r="KEC97"/>
      <c r="KED97"/>
      <c r="KEE97"/>
      <c r="KEF97"/>
      <c r="KEG97"/>
      <c r="KEH97"/>
      <c r="KEI97"/>
      <c r="KEJ97"/>
      <c r="KEK97"/>
      <c r="KEL97"/>
      <c r="KEM97"/>
      <c r="KEN97"/>
      <c r="KEO97"/>
      <c r="KEP97"/>
      <c r="KEQ97"/>
      <c r="KER97"/>
      <c r="KES97"/>
      <c r="KET97"/>
      <c r="KEU97"/>
      <c r="KEV97"/>
      <c r="KEW97"/>
      <c r="KEX97"/>
      <c r="KEY97"/>
      <c r="KEZ97"/>
      <c r="KFA97"/>
      <c r="KFB97"/>
      <c r="KFC97"/>
      <c r="KFD97"/>
      <c r="KFE97"/>
      <c r="KFF97"/>
      <c r="KFG97"/>
      <c r="KFH97"/>
      <c r="KFI97"/>
      <c r="KFJ97"/>
      <c r="KFK97"/>
      <c r="KFL97"/>
      <c r="KFM97"/>
      <c r="KFN97"/>
      <c r="KFO97"/>
      <c r="KFP97"/>
      <c r="KFQ97"/>
      <c r="KFR97"/>
      <c r="KFS97"/>
      <c r="KFT97"/>
      <c r="KFU97"/>
      <c r="KFV97"/>
      <c r="KFW97"/>
      <c r="KFX97"/>
      <c r="KFY97"/>
      <c r="KFZ97"/>
      <c r="KGA97"/>
      <c r="KGB97"/>
      <c r="KGC97"/>
      <c r="KGD97"/>
      <c r="KGE97"/>
      <c r="KGF97"/>
      <c r="KGG97"/>
      <c r="KGH97"/>
      <c r="KGI97"/>
      <c r="KGJ97"/>
      <c r="KGK97"/>
      <c r="KGL97"/>
      <c r="KGM97"/>
      <c r="KGN97"/>
      <c r="KGO97"/>
      <c r="KGP97"/>
      <c r="KGQ97"/>
      <c r="KGR97"/>
      <c r="KGS97"/>
      <c r="KGT97"/>
      <c r="KGU97"/>
      <c r="KGV97"/>
      <c r="KGW97"/>
      <c r="KGX97"/>
      <c r="KGY97"/>
      <c r="KGZ97"/>
      <c r="KHA97"/>
      <c r="KHB97"/>
      <c r="KHC97"/>
      <c r="KHD97"/>
      <c r="KHE97"/>
      <c r="KHF97"/>
      <c r="KHG97"/>
      <c r="KHH97"/>
      <c r="KHI97"/>
      <c r="KHJ97"/>
      <c r="KHK97"/>
      <c r="KHL97"/>
      <c r="KHM97"/>
      <c r="KHN97"/>
      <c r="KHO97"/>
      <c r="KHP97"/>
      <c r="KHQ97"/>
      <c r="KHR97"/>
      <c r="KHS97"/>
      <c r="KHT97"/>
      <c r="KHU97"/>
      <c r="KHV97"/>
      <c r="KHW97"/>
      <c r="KHX97"/>
      <c r="KHY97"/>
      <c r="KHZ97"/>
      <c r="KIA97"/>
      <c r="KIB97"/>
      <c r="KIC97"/>
      <c r="KID97"/>
      <c r="KIE97"/>
      <c r="KIF97"/>
      <c r="KIG97"/>
      <c r="KIH97"/>
      <c r="KII97"/>
      <c r="KIJ97"/>
      <c r="KIK97"/>
      <c r="KIL97"/>
      <c r="KIM97"/>
      <c r="KIN97"/>
      <c r="KIO97"/>
      <c r="KIP97"/>
      <c r="KIQ97"/>
      <c r="KIR97"/>
      <c r="KIS97"/>
      <c r="KIT97"/>
      <c r="KIU97"/>
      <c r="KIV97"/>
      <c r="KIW97"/>
      <c r="KIX97"/>
      <c r="KIY97"/>
      <c r="KIZ97"/>
      <c r="KJA97"/>
      <c r="KJB97"/>
      <c r="KJC97"/>
      <c r="KJD97"/>
      <c r="KJE97"/>
      <c r="KJF97"/>
      <c r="KJG97"/>
      <c r="KJH97"/>
      <c r="KJI97"/>
      <c r="KJJ97"/>
      <c r="KJK97"/>
      <c r="KJL97"/>
      <c r="KJM97"/>
      <c r="KJN97"/>
      <c r="KJO97"/>
      <c r="KJP97"/>
      <c r="KJQ97"/>
      <c r="KJR97"/>
      <c r="KJS97"/>
      <c r="KJT97"/>
      <c r="KJU97"/>
      <c r="KJV97"/>
      <c r="KJW97"/>
      <c r="KJX97"/>
      <c r="KJY97"/>
      <c r="KJZ97"/>
      <c r="KKA97"/>
      <c r="KKB97"/>
      <c r="KKC97"/>
      <c r="KKD97"/>
      <c r="KKE97"/>
      <c r="KKF97"/>
      <c r="KKG97"/>
      <c r="KKH97"/>
      <c r="KKI97"/>
      <c r="KKJ97"/>
      <c r="KKK97"/>
      <c r="KKL97"/>
      <c r="KKM97"/>
      <c r="KKN97"/>
      <c r="KKO97"/>
      <c r="KKP97"/>
      <c r="KKQ97"/>
      <c r="KKR97"/>
      <c r="KKS97"/>
      <c r="KKT97"/>
      <c r="KKU97"/>
      <c r="KKV97"/>
      <c r="KKW97"/>
      <c r="KKX97"/>
      <c r="KKY97"/>
      <c r="KKZ97"/>
      <c r="KLA97"/>
      <c r="KLB97"/>
      <c r="KLC97"/>
      <c r="KLD97"/>
      <c r="KLE97"/>
      <c r="KLF97"/>
      <c r="KLG97"/>
      <c r="KLH97"/>
      <c r="KLI97"/>
      <c r="KLJ97"/>
      <c r="KLK97"/>
      <c r="KLL97"/>
      <c r="KLM97"/>
      <c r="KLN97"/>
      <c r="KLO97"/>
      <c r="KLP97"/>
      <c r="KLQ97"/>
      <c r="KLR97"/>
      <c r="KLS97"/>
      <c r="KLT97"/>
      <c r="KLU97"/>
      <c r="KLV97"/>
      <c r="KLW97"/>
      <c r="KLX97"/>
      <c r="KLY97"/>
      <c r="KLZ97"/>
      <c r="KMA97"/>
      <c r="KMB97"/>
      <c r="KMC97"/>
      <c r="KMD97"/>
      <c r="KME97"/>
      <c r="KMF97"/>
      <c r="KMG97"/>
      <c r="KMH97"/>
      <c r="KMI97"/>
      <c r="KMJ97"/>
      <c r="KMK97"/>
      <c r="KML97"/>
      <c r="KMM97"/>
      <c r="KMN97"/>
      <c r="KMO97"/>
      <c r="KMP97"/>
      <c r="KMQ97"/>
      <c r="KMR97"/>
      <c r="KMS97"/>
      <c r="KMT97"/>
      <c r="KMU97"/>
      <c r="KMV97"/>
      <c r="KMW97"/>
      <c r="KMX97"/>
      <c r="KMY97"/>
      <c r="KMZ97"/>
      <c r="KNA97"/>
      <c r="KNB97"/>
      <c r="KNC97"/>
      <c r="KND97"/>
      <c r="KNE97"/>
      <c r="KNF97"/>
      <c r="KNG97"/>
      <c r="KNH97"/>
      <c r="KNI97"/>
      <c r="KNJ97"/>
      <c r="KNK97"/>
      <c r="KNL97"/>
      <c r="KNM97"/>
      <c r="KNN97"/>
      <c r="KNO97"/>
      <c r="KNP97"/>
      <c r="KNQ97"/>
      <c r="KNR97"/>
      <c r="KNS97"/>
      <c r="KNT97"/>
      <c r="KNU97"/>
      <c r="KNV97"/>
      <c r="KNW97"/>
      <c r="KNX97"/>
      <c r="KNY97"/>
      <c r="KNZ97"/>
      <c r="KOA97"/>
      <c r="KOB97"/>
      <c r="KOC97"/>
      <c r="KOD97"/>
      <c r="KOE97"/>
      <c r="KOF97"/>
      <c r="KOG97"/>
      <c r="KOH97"/>
      <c r="KOI97"/>
      <c r="KOJ97"/>
      <c r="KOK97"/>
      <c r="KOL97"/>
      <c r="KOM97"/>
      <c r="KON97"/>
      <c r="KOO97"/>
      <c r="KOP97"/>
      <c r="KOQ97"/>
      <c r="KOR97"/>
      <c r="KOS97"/>
      <c r="KOT97"/>
      <c r="KOU97"/>
      <c r="KOV97"/>
      <c r="KOW97"/>
      <c r="KOX97"/>
      <c r="KOY97"/>
      <c r="KOZ97"/>
      <c r="KPA97"/>
      <c r="KPB97"/>
      <c r="KPC97"/>
      <c r="KPD97"/>
      <c r="KPE97"/>
      <c r="KPF97"/>
      <c r="KPG97"/>
      <c r="KPH97"/>
      <c r="KPI97"/>
      <c r="KPJ97"/>
      <c r="KPK97"/>
      <c r="KPL97"/>
      <c r="KPM97"/>
      <c r="KPN97"/>
      <c r="KPO97"/>
      <c r="KPP97"/>
      <c r="KPQ97"/>
      <c r="KPR97"/>
      <c r="KPS97"/>
      <c r="KPT97"/>
      <c r="KPU97"/>
      <c r="KPV97"/>
      <c r="KPW97"/>
      <c r="KPX97"/>
      <c r="KPY97"/>
      <c r="KPZ97"/>
      <c r="KQA97"/>
      <c r="KQB97"/>
      <c r="KQC97"/>
      <c r="KQD97"/>
      <c r="KQE97"/>
      <c r="KQF97"/>
      <c r="KQG97"/>
      <c r="KQH97"/>
      <c r="KQI97"/>
      <c r="KQJ97"/>
      <c r="KQK97"/>
      <c r="KQL97"/>
      <c r="KQM97"/>
      <c r="KQN97"/>
      <c r="KQO97"/>
      <c r="KQP97"/>
      <c r="KQQ97"/>
      <c r="KQR97"/>
      <c r="KQS97"/>
      <c r="KQT97"/>
      <c r="KQU97"/>
      <c r="KQV97"/>
      <c r="KQW97"/>
      <c r="KQX97"/>
      <c r="KQY97"/>
      <c r="KQZ97"/>
      <c r="KRA97"/>
      <c r="KRB97"/>
      <c r="KRC97"/>
      <c r="KRD97"/>
      <c r="KRE97"/>
      <c r="KRF97"/>
      <c r="KRG97"/>
      <c r="KRH97"/>
      <c r="KRI97"/>
      <c r="KRJ97"/>
      <c r="KRK97"/>
      <c r="KRL97"/>
      <c r="KRM97"/>
      <c r="KRN97"/>
      <c r="KRO97"/>
      <c r="KRP97"/>
      <c r="KRQ97"/>
      <c r="KRR97"/>
      <c r="KRS97"/>
      <c r="KRT97"/>
      <c r="KRU97"/>
      <c r="KRV97"/>
      <c r="KRW97"/>
      <c r="KRX97"/>
      <c r="KRY97"/>
      <c r="KRZ97"/>
      <c r="KSA97"/>
      <c r="KSB97"/>
      <c r="KSC97"/>
      <c r="KSD97"/>
      <c r="KSE97"/>
      <c r="KSF97"/>
      <c r="KSG97"/>
      <c r="KSH97"/>
      <c r="KSI97"/>
      <c r="KSJ97"/>
      <c r="KSK97"/>
      <c r="KSL97"/>
      <c r="KSM97"/>
      <c r="KSN97"/>
      <c r="KSO97"/>
      <c r="KSP97"/>
      <c r="KSQ97"/>
      <c r="KSR97"/>
      <c r="KSS97"/>
      <c r="KST97"/>
      <c r="KSU97"/>
      <c r="KSV97"/>
      <c r="KSW97"/>
      <c r="KSX97"/>
      <c r="KSY97"/>
      <c r="KSZ97"/>
      <c r="KTA97"/>
      <c r="KTB97"/>
      <c r="KTC97"/>
      <c r="KTD97"/>
      <c r="KTE97"/>
      <c r="KTF97"/>
      <c r="KTG97"/>
      <c r="KTH97"/>
      <c r="KTI97"/>
      <c r="KTJ97"/>
      <c r="KTK97"/>
      <c r="KTL97"/>
      <c r="KTM97"/>
      <c r="KTN97"/>
      <c r="KTO97"/>
      <c r="KTP97"/>
      <c r="KTQ97"/>
      <c r="KTR97"/>
      <c r="KTS97"/>
      <c r="KTT97"/>
      <c r="KTU97"/>
      <c r="KTV97"/>
      <c r="KTW97"/>
      <c r="KTX97"/>
      <c r="KTY97"/>
      <c r="KTZ97"/>
      <c r="KUA97"/>
      <c r="KUB97"/>
      <c r="KUC97"/>
      <c r="KUD97"/>
      <c r="KUE97"/>
      <c r="KUF97"/>
      <c r="KUG97"/>
      <c r="KUH97"/>
      <c r="KUI97"/>
      <c r="KUJ97"/>
      <c r="KUK97"/>
      <c r="KUL97"/>
      <c r="KUM97"/>
      <c r="KUN97"/>
      <c r="KUO97"/>
      <c r="KUP97"/>
      <c r="KUQ97"/>
      <c r="KUR97"/>
      <c r="KUS97"/>
      <c r="KUT97"/>
      <c r="KUU97"/>
      <c r="KUV97"/>
      <c r="KUW97"/>
      <c r="KUX97"/>
      <c r="KUY97"/>
      <c r="KUZ97"/>
      <c r="KVA97"/>
      <c r="KVB97"/>
      <c r="KVC97"/>
      <c r="KVD97"/>
      <c r="KVE97"/>
      <c r="KVF97"/>
      <c r="KVG97"/>
      <c r="KVH97"/>
      <c r="KVI97"/>
      <c r="KVJ97"/>
      <c r="KVK97"/>
      <c r="KVL97"/>
      <c r="KVM97"/>
      <c r="KVN97"/>
      <c r="KVO97"/>
      <c r="KVP97"/>
      <c r="KVQ97"/>
      <c r="KVR97"/>
      <c r="KVS97"/>
      <c r="KVT97"/>
      <c r="KVU97"/>
      <c r="KVV97"/>
      <c r="KVW97"/>
      <c r="KVX97"/>
      <c r="KVY97"/>
      <c r="KVZ97"/>
      <c r="KWA97"/>
      <c r="KWB97"/>
      <c r="KWC97"/>
      <c r="KWD97"/>
      <c r="KWE97"/>
      <c r="KWF97"/>
      <c r="KWG97"/>
      <c r="KWH97"/>
      <c r="KWI97"/>
      <c r="KWJ97"/>
      <c r="KWK97"/>
      <c r="KWL97"/>
      <c r="KWM97"/>
      <c r="KWN97"/>
      <c r="KWO97"/>
      <c r="KWP97"/>
      <c r="KWQ97"/>
      <c r="KWR97"/>
      <c r="KWS97"/>
      <c r="KWT97"/>
      <c r="KWU97"/>
      <c r="KWV97"/>
      <c r="KWW97"/>
      <c r="KWX97"/>
      <c r="KWY97"/>
      <c r="KWZ97"/>
      <c r="KXA97"/>
      <c r="KXB97"/>
      <c r="KXC97"/>
      <c r="KXD97"/>
      <c r="KXE97"/>
      <c r="KXF97"/>
      <c r="KXG97"/>
      <c r="KXH97"/>
      <c r="KXI97"/>
      <c r="KXJ97"/>
      <c r="KXK97"/>
      <c r="KXL97"/>
      <c r="KXM97"/>
      <c r="KXN97"/>
      <c r="KXO97"/>
      <c r="KXP97"/>
      <c r="KXQ97"/>
      <c r="KXR97"/>
      <c r="KXS97"/>
      <c r="KXT97"/>
      <c r="KXU97"/>
      <c r="KXV97"/>
      <c r="KXW97"/>
      <c r="KXX97"/>
      <c r="KXY97"/>
      <c r="KXZ97"/>
      <c r="KYA97"/>
      <c r="KYB97"/>
      <c r="KYC97"/>
      <c r="KYD97"/>
      <c r="KYE97"/>
      <c r="KYF97"/>
      <c r="KYG97"/>
      <c r="KYH97"/>
      <c r="KYI97"/>
      <c r="KYJ97"/>
      <c r="KYK97"/>
      <c r="KYL97"/>
      <c r="KYM97"/>
      <c r="KYN97"/>
      <c r="KYO97"/>
      <c r="KYP97"/>
      <c r="KYQ97"/>
      <c r="KYR97"/>
      <c r="KYS97"/>
      <c r="KYT97"/>
      <c r="KYU97"/>
      <c r="KYV97"/>
      <c r="KYW97"/>
      <c r="KYX97"/>
      <c r="KYY97"/>
      <c r="KYZ97"/>
      <c r="KZA97"/>
      <c r="KZB97"/>
      <c r="KZC97"/>
      <c r="KZD97"/>
      <c r="KZE97"/>
      <c r="KZF97"/>
      <c r="KZG97"/>
      <c r="KZH97"/>
      <c r="KZI97"/>
      <c r="KZJ97"/>
      <c r="KZK97"/>
      <c r="KZL97"/>
      <c r="KZM97"/>
      <c r="KZN97"/>
      <c r="KZO97"/>
      <c r="KZP97"/>
      <c r="KZQ97"/>
      <c r="KZR97"/>
      <c r="KZS97"/>
      <c r="KZT97"/>
      <c r="KZU97"/>
      <c r="KZV97"/>
      <c r="KZW97"/>
      <c r="KZX97"/>
      <c r="KZY97"/>
      <c r="KZZ97"/>
      <c r="LAA97"/>
      <c r="LAB97"/>
      <c r="LAC97"/>
      <c r="LAD97"/>
      <c r="LAE97"/>
      <c r="LAF97"/>
      <c r="LAG97"/>
      <c r="LAH97"/>
      <c r="LAI97"/>
      <c r="LAJ97"/>
      <c r="LAK97"/>
      <c r="LAL97"/>
      <c r="LAM97"/>
      <c r="LAN97"/>
      <c r="LAO97"/>
      <c r="LAP97"/>
      <c r="LAQ97"/>
      <c r="LAR97"/>
      <c r="LAS97"/>
      <c r="LAT97"/>
      <c r="LAU97"/>
      <c r="LAV97"/>
      <c r="LAW97"/>
      <c r="LAX97"/>
      <c r="LAY97"/>
      <c r="LAZ97"/>
      <c r="LBA97"/>
      <c r="LBB97"/>
      <c r="LBC97"/>
      <c r="LBD97"/>
      <c r="LBE97"/>
      <c r="LBF97"/>
      <c r="LBG97"/>
      <c r="LBH97"/>
      <c r="LBI97"/>
      <c r="LBJ97"/>
      <c r="LBK97"/>
      <c r="LBL97"/>
      <c r="LBM97"/>
      <c r="LBN97"/>
      <c r="LBO97"/>
      <c r="LBP97"/>
      <c r="LBQ97"/>
      <c r="LBR97"/>
      <c r="LBS97"/>
      <c r="LBT97"/>
      <c r="LBU97"/>
      <c r="LBV97"/>
      <c r="LBW97"/>
      <c r="LBX97"/>
      <c r="LBY97"/>
      <c r="LBZ97"/>
      <c r="LCA97"/>
      <c r="LCB97"/>
      <c r="LCC97"/>
      <c r="LCD97"/>
      <c r="LCE97"/>
      <c r="LCF97"/>
      <c r="LCG97"/>
      <c r="LCH97"/>
      <c r="LCI97"/>
      <c r="LCJ97"/>
      <c r="LCK97"/>
      <c r="LCL97"/>
      <c r="LCM97"/>
      <c r="LCN97"/>
      <c r="LCO97"/>
      <c r="LCP97"/>
      <c r="LCQ97"/>
      <c r="LCR97"/>
      <c r="LCS97"/>
      <c r="LCT97"/>
      <c r="LCU97"/>
      <c r="LCV97"/>
      <c r="LCW97"/>
      <c r="LCX97"/>
      <c r="LCY97"/>
      <c r="LCZ97"/>
      <c r="LDA97"/>
      <c r="LDB97"/>
      <c r="LDC97"/>
      <c r="LDD97"/>
      <c r="LDE97"/>
      <c r="LDF97"/>
      <c r="LDG97"/>
      <c r="LDH97"/>
      <c r="LDI97"/>
      <c r="LDJ97"/>
      <c r="LDK97"/>
      <c r="LDL97"/>
      <c r="LDM97"/>
      <c r="LDN97"/>
      <c r="LDO97"/>
      <c r="LDP97"/>
      <c r="LDQ97"/>
      <c r="LDR97"/>
      <c r="LDS97"/>
      <c r="LDT97"/>
      <c r="LDU97"/>
      <c r="LDV97"/>
      <c r="LDW97"/>
      <c r="LDX97"/>
      <c r="LDY97"/>
      <c r="LDZ97"/>
      <c r="LEA97"/>
      <c r="LEB97"/>
      <c r="LEC97"/>
      <c r="LED97"/>
      <c r="LEE97"/>
      <c r="LEF97"/>
      <c r="LEG97"/>
      <c r="LEH97"/>
      <c r="LEI97"/>
      <c r="LEJ97"/>
      <c r="LEK97"/>
      <c r="LEL97"/>
      <c r="LEM97"/>
      <c r="LEN97"/>
      <c r="LEO97"/>
      <c r="LEP97"/>
      <c r="LEQ97"/>
      <c r="LER97"/>
      <c r="LES97"/>
      <c r="LET97"/>
      <c r="LEU97"/>
      <c r="LEV97"/>
      <c r="LEW97"/>
      <c r="LEX97"/>
      <c r="LEY97"/>
      <c r="LEZ97"/>
      <c r="LFA97"/>
      <c r="LFB97"/>
      <c r="LFC97"/>
      <c r="LFD97"/>
      <c r="LFE97"/>
      <c r="LFF97"/>
      <c r="LFG97"/>
      <c r="LFH97"/>
      <c r="LFI97"/>
      <c r="LFJ97"/>
      <c r="LFK97"/>
      <c r="LFL97"/>
      <c r="LFM97"/>
      <c r="LFN97"/>
      <c r="LFO97"/>
      <c r="LFP97"/>
      <c r="LFQ97"/>
      <c r="LFR97"/>
      <c r="LFS97"/>
      <c r="LFT97"/>
      <c r="LFU97"/>
      <c r="LFV97"/>
      <c r="LFW97"/>
      <c r="LFX97"/>
      <c r="LFY97"/>
      <c r="LFZ97"/>
      <c r="LGA97"/>
      <c r="LGB97"/>
      <c r="LGC97"/>
      <c r="LGD97"/>
      <c r="LGE97"/>
      <c r="LGF97"/>
      <c r="LGG97"/>
      <c r="LGH97"/>
      <c r="LGI97"/>
      <c r="LGJ97"/>
      <c r="LGK97"/>
      <c r="LGL97"/>
      <c r="LGM97"/>
      <c r="LGN97"/>
      <c r="LGO97"/>
      <c r="LGP97"/>
      <c r="LGQ97"/>
      <c r="LGR97"/>
      <c r="LGS97"/>
      <c r="LGT97"/>
      <c r="LGU97"/>
      <c r="LGV97"/>
      <c r="LGW97"/>
      <c r="LGX97"/>
      <c r="LGY97"/>
      <c r="LGZ97"/>
      <c r="LHA97"/>
      <c r="LHB97"/>
      <c r="LHC97"/>
      <c r="LHD97"/>
      <c r="LHE97"/>
      <c r="LHF97"/>
      <c r="LHG97"/>
      <c r="LHH97"/>
      <c r="LHI97"/>
      <c r="LHJ97"/>
      <c r="LHK97"/>
      <c r="LHL97"/>
      <c r="LHM97"/>
      <c r="LHN97"/>
      <c r="LHO97"/>
      <c r="LHP97"/>
      <c r="LHQ97"/>
      <c r="LHR97"/>
      <c r="LHS97"/>
      <c r="LHT97"/>
      <c r="LHU97"/>
      <c r="LHV97"/>
      <c r="LHW97"/>
      <c r="LHX97"/>
      <c r="LHY97"/>
      <c r="LHZ97"/>
      <c r="LIA97"/>
      <c r="LIB97"/>
      <c r="LIC97"/>
      <c r="LID97"/>
      <c r="LIE97"/>
      <c r="LIF97"/>
      <c r="LIG97"/>
      <c r="LIH97"/>
      <c r="LII97"/>
      <c r="LIJ97"/>
      <c r="LIK97"/>
      <c r="LIL97"/>
      <c r="LIM97"/>
      <c r="LIN97"/>
      <c r="LIO97"/>
      <c r="LIP97"/>
      <c r="LIQ97"/>
      <c r="LIR97"/>
      <c r="LIS97"/>
      <c r="LIT97"/>
      <c r="LIU97"/>
      <c r="LIV97"/>
      <c r="LIW97"/>
      <c r="LIX97"/>
      <c r="LIY97"/>
      <c r="LIZ97"/>
      <c r="LJA97"/>
      <c r="LJB97"/>
      <c r="LJC97"/>
      <c r="LJD97"/>
      <c r="LJE97"/>
      <c r="LJF97"/>
      <c r="LJG97"/>
      <c r="LJH97"/>
      <c r="LJI97"/>
      <c r="LJJ97"/>
      <c r="LJK97"/>
      <c r="LJL97"/>
      <c r="LJM97"/>
      <c r="LJN97"/>
      <c r="LJO97"/>
      <c r="LJP97"/>
      <c r="LJQ97"/>
      <c r="LJR97"/>
      <c r="LJS97"/>
      <c r="LJT97"/>
      <c r="LJU97"/>
      <c r="LJV97"/>
      <c r="LJW97"/>
      <c r="LJX97"/>
      <c r="LJY97"/>
      <c r="LJZ97"/>
      <c r="LKA97"/>
      <c r="LKB97"/>
      <c r="LKC97"/>
      <c r="LKD97"/>
      <c r="LKE97"/>
      <c r="LKF97"/>
      <c r="LKG97"/>
      <c r="LKH97"/>
      <c r="LKI97"/>
      <c r="LKJ97"/>
      <c r="LKK97"/>
      <c r="LKL97"/>
      <c r="LKM97"/>
      <c r="LKN97"/>
      <c r="LKO97"/>
      <c r="LKP97"/>
      <c r="LKQ97"/>
      <c r="LKR97"/>
      <c r="LKS97"/>
      <c r="LKT97"/>
      <c r="LKU97"/>
      <c r="LKV97"/>
      <c r="LKW97"/>
      <c r="LKX97"/>
      <c r="LKY97"/>
      <c r="LKZ97"/>
      <c r="LLA97"/>
      <c r="LLB97"/>
      <c r="LLC97"/>
      <c r="LLD97"/>
      <c r="LLE97"/>
      <c r="LLF97"/>
      <c r="LLG97"/>
      <c r="LLH97"/>
      <c r="LLI97"/>
      <c r="LLJ97"/>
      <c r="LLK97"/>
      <c r="LLL97"/>
      <c r="LLM97"/>
      <c r="LLN97"/>
      <c r="LLO97"/>
      <c r="LLP97"/>
      <c r="LLQ97"/>
      <c r="LLR97"/>
      <c r="LLS97"/>
      <c r="LLT97"/>
      <c r="LLU97"/>
      <c r="LLV97"/>
      <c r="LLW97"/>
      <c r="LLX97"/>
      <c r="LLY97"/>
      <c r="LLZ97"/>
      <c r="LMA97"/>
      <c r="LMB97"/>
      <c r="LMC97"/>
      <c r="LMD97"/>
      <c r="LME97"/>
      <c r="LMF97"/>
      <c r="LMG97"/>
      <c r="LMH97"/>
      <c r="LMI97"/>
      <c r="LMJ97"/>
      <c r="LMK97"/>
      <c r="LML97"/>
      <c r="LMM97"/>
      <c r="LMN97"/>
      <c r="LMO97"/>
      <c r="LMP97"/>
      <c r="LMQ97"/>
      <c r="LMR97"/>
      <c r="LMS97"/>
      <c r="LMT97"/>
      <c r="LMU97"/>
      <c r="LMV97"/>
      <c r="LMW97"/>
      <c r="LMX97"/>
      <c r="LMY97"/>
      <c r="LMZ97"/>
      <c r="LNA97"/>
      <c r="LNB97"/>
      <c r="LNC97"/>
      <c r="LND97"/>
      <c r="LNE97"/>
      <c r="LNF97"/>
      <c r="LNG97"/>
      <c r="LNH97"/>
      <c r="LNI97"/>
      <c r="LNJ97"/>
      <c r="LNK97"/>
      <c r="LNL97"/>
      <c r="LNM97"/>
      <c r="LNN97"/>
      <c r="LNO97"/>
      <c r="LNP97"/>
      <c r="LNQ97"/>
      <c r="LNR97"/>
      <c r="LNS97"/>
      <c r="LNT97"/>
      <c r="LNU97"/>
      <c r="LNV97"/>
      <c r="LNW97"/>
      <c r="LNX97"/>
      <c r="LNY97"/>
      <c r="LNZ97"/>
      <c r="LOA97"/>
      <c r="LOB97"/>
      <c r="LOC97"/>
      <c r="LOD97"/>
      <c r="LOE97"/>
      <c r="LOF97"/>
      <c r="LOG97"/>
      <c r="LOH97"/>
      <c r="LOI97"/>
      <c r="LOJ97"/>
      <c r="LOK97"/>
      <c r="LOL97"/>
      <c r="LOM97"/>
      <c r="LON97"/>
      <c r="LOO97"/>
      <c r="LOP97"/>
      <c r="LOQ97"/>
      <c r="LOR97"/>
      <c r="LOS97"/>
      <c r="LOT97"/>
      <c r="LOU97"/>
      <c r="LOV97"/>
      <c r="LOW97"/>
      <c r="LOX97"/>
      <c r="LOY97"/>
      <c r="LOZ97"/>
      <c r="LPA97"/>
      <c r="LPB97"/>
      <c r="LPC97"/>
      <c r="LPD97"/>
      <c r="LPE97"/>
      <c r="LPF97"/>
      <c r="LPG97"/>
      <c r="LPH97"/>
      <c r="LPI97"/>
      <c r="LPJ97"/>
      <c r="LPK97"/>
      <c r="LPL97"/>
      <c r="LPM97"/>
      <c r="LPN97"/>
      <c r="LPO97"/>
      <c r="LPP97"/>
      <c r="LPQ97"/>
      <c r="LPR97"/>
      <c r="LPS97"/>
      <c r="LPT97"/>
      <c r="LPU97"/>
      <c r="LPV97"/>
      <c r="LPW97"/>
      <c r="LPX97"/>
      <c r="LPY97"/>
      <c r="LPZ97"/>
      <c r="LQA97"/>
      <c r="LQB97"/>
      <c r="LQC97"/>
      <c r="LQD97"/>
      <c r="LQE97"/>
      <c r="LQF97"/>
      <c r="LQG97"/>
      <c r="LQH97"/>
      <c r="LQI97"/>
      <c r="LQJ97"/>
      <c r="LQK97"/>
      <c r="LQL97"/>
      <c r="LQM97"/>
      <c r="LQN97"/>
      <c r="LQO97"/>
      <c r="LQP97"/>
      <c r="LQQ97"/>
      <c r="LQR97"/>
      <c r="LQS97"/>
      <c r="LQT97"/>
      <c r="LQU97"/>
      <c r="LQV97"/>
      <c r="LQW97"/>
      <c r="LQX97"/>
      <c r="LQY97"/>
      <c r="LQZ97"/>
      <c r="LRA97"/>
      <c r="LRB97"/>
      <c r="LRC97"/>
      <c r="LRD97"/>
      <c r="LRE97"/>
      <c r="LRF97"/>
      <c r="LRG97"/>
      <c r="LRH97"/>
      <c r="LRI97"/>
      <c r="LRJ97"/>
      <c r="LRK97"/>
      <c r="LRL97"/>
      <c r="LRM97"/>
      <c r="LRN97"/>
      <c r="LRO97"/>
      <c r="LRP97"/>
      <c r="LRQ97"/>
      <c r="LRR97"/>
      <c r="LRS97"/>
      <c r="LRT97"/>
      <c r="LRU97"/>
      <c r="LRV97"/>
      <c r="LRW97"/>
      <c r="LRX97"/>
      <c r="LRY97"/>
      <c r="LRZ97"/>
      <c r="LSA97"/>
      <c r="LSB97"/>
      <c r="LSC97"/>
      <c r="LSD97"/>
      <c r="LSE97"/>
      <c r="LSF97"/>
      <c r="LSG97"/>
      <c r="LSH97"/>
      <c r="LSI97"/>
      <c r="LSJ97"/>
      <c r="LSK97"/>
      <c r="LSL97"/>
      <c r="LSM97"/>
      <c r="LSN97"/>
      <c r="LSO97"/>
      <c r="LSP97"/>
      <c r="LSQ97"/>
      <c r="LSR97"/>
      <c r="LSS97"/>
      <c r="LST97"/>
      <c r="LSU97"/>
      <c r="LSV97"/>
      <c r="LSW97"/>
      <c r="LSX97"/>
      <c r="LSY97"/>
      <c r="LSZ97"/>
      <c r="LTA97"/>
      <c r="LTB97"/>
      <c r="LTC97"/>
      <c r="LTD97"/>
      <c r="LTE97"/>
      <c r="LTF97"/>
      <c r="LTG97"/>
      <c r="LTH97"/>
      <c r="LTI97"/>
      <c r="LTJ97"/>
      <c r="LTK97"/>
      <c r="LTL97"/>
      <c r="LTM97"/>
      <c r="LTN97"/>
      <c r="LTO97"/>
      <c r="LTP97"/>
      <c r="LTQ97"/>
      <c r="LTR97"/>
      <c r="LTS97"/>
      <c r="LTT97"/>
      <c r="LTU97"/>
      <c r="LTV97"/>
      <c r="LTW97"/>
      <c r="LTX97"/>
      <c r="LTY97"/>
      <c r="LTZ97"/>
      <c r="LUA97"/>
      <c r="LUB97"/>
      <c r="LUC97"/>
      <c r="LUD97"/>
      <c r="LUE97"/>
      <c r="LUF97"/>
      <c r="LUG97"/>
      <c r="LUH97"/>
      <c r="LUI97"/>
      <c r="LUJ97"/>
      <c r="LUK97"/>
      <c r="LUL97"/>
      <c r="LUM97"/>
      <c r="LUN97"/>
      <c r="LUO97"/>
      <c r="LUP97"/>
      <c r="LUQ97"/>
      <c r="LUR97"/>
      <c r="LUS97"/>
      <c r="LUT97"/>
      <c r="LUU97"/>
      <c r="LUV97"/>
      <c r="LUW97"/>
      <c r="LUX97"/>
      <c r="LUY97"/>
      <c r="LUZ97"/>
      <c r="LVA97"/>
      <c r="LVB97"/>
      <c r="LVC97"/>
      <c r="LVD97"/>
      <c r="LVE97"/>
      <c r="LVF97"/>
      <c r="LVG97"/>
      <c r="LVH97"/>
      <c r="LVI97"/>
      <c r="LVJ97"/>
      <c r="LVK97"/>
      <c r="LVL97"/>
      <c r="LVM97"/>
      <c r="LVN97"/>
      <c r="LVO97"/>
      <c r="LVP97"/>
      <c r="LVQ97"/>
      <c r="LVR97"/>
      <c r="LVS97"/>
      <c r="LVT97"/>
      <c r="LVU97"/>
      <c r="LVV97"/>
      <c r="LVW97"/>
      <c r="LVX97"/>
      <c r="LVY97"/>
      <c r="LVZ97"/>
      <c r="LWA97"/>
      <c r="LWB97"/>
      <c r="LWC97"/>
      <c r="LWD97"/>
      <c r="LWE97"/>
      <c r="LWF97"/>
      <c r="LWG97"/>
      <c r="LWH97"/>
      <c r="LWI97"/>
      <c r="LWJ97"/>
      <c r="LWK97"/>
      <c r="LWL97"/>
      <c r="LWM97"/>
      <c r="LWN97"/>
      <c r="LWO97"/>
      <c r="LWP97"/>
      <c r="LWQ97"/>
      <c r="LWR97"/>
      <c r="LWS97"/>
      <c r="LWT97"/>
      <c r="LWU97"/>
      <c r="LWV97"/>
      <c r="LWW97"/>
      <c r="LWX97"/>
      <c r="LWY97"/>
      <c r="LWZ97"/>
      <c r="LXA97"/>
      <c r="LXB97"/>
      <c r="LXC97"/>
      <c r="LXD97"/>
      <c r="LXE97"/>
      <c r="LXF97"/>
      <c r="LXG97"/>
      <c r="LXH97"/>
      <c r="LXI97"/>
      <c r="LXJ97"/>
      <c r="LXK97"/>
      <c r="LXL97"/>
      <c r="LXM97"/>
      <c r="LXN97"/>
      <c r="LXO97"/>
      <c r="LXP97"/>
      <c r="LXQ97"/>
      <c r="LXR97"/>
      <c r="LXS97"/>
      <c r="LXT97"/>
      <c r="LXU97"/>
      <c r="LXV97"/>
      <c r="LXW97"/>
      <c r="LXX97"/>
      <c r="LXY97"/>
      <c r="LXZ97"/>
      <c r="LYA97"/>
      <c r="LYB97"/>
      <c r="LYC97"/>
      <c r="LYD97"/>
      <c r="LYE97"/>
      <c r="LYF97"/>
      <c r="LYG97"/>
      <c r="LYH97"/>
      <c r="LYI97"/>
      <c r="LYJ97"/>
      <c r="LYK97"/>
      <c r="LYL97"/>
      <c r="LYM97"/>
      <c r="LYN97"/>
      <c r="LYO97"/>
      <c r="LYP97"/>
      <c r="LYQ97"/>
      <c r="LYR97"/>
      <c r="LYS97"/>
      <c r="LYT97"/>
      <c r="LYU97"/>
      <c r="LYV97"/>
      <c r="LYW97"/>
      <c r="LYX97"/>
      <c r="LYY97"/>
      <c r="LYZ97"/>
      <c r="LZA97"/>
      <c r="LZB97"/>
      <c r="LZC97"/>
      <c r="LZD97"/>
      <c r="LZE97"/>
      <c r="LZF97"/>
      <c r="LZG97"/>
      <c r="LZH97"/>
      <c r="LZI97"/>
      <c r="LZJ97"/>
      <c r="LZK97"/>
      <c r="LZL97"/>
      <c r="LZM97"/>
      <c r="LZN97"/>
      <c r="LZO97"/>
      <c r="LZP97"/>
      <c r="LZQ97"/>
      <c r="LZR97"/>
      <c r="LZS97"/>
      <c r="LZT97"/>
      <c r="LZU97"/>
      <c r="LZV97"/>
      <c r="LZW97"/>
      <c r="LZX97"/>
      <c r="LZY97"/>
      <c r="LZZ97"/>
      <c r="MAA97"/>
      <c r="MAB97"/>
      <c r="MAC97"/>
      <c r="MAD97"/>
      <c r="MAE97"/>
      <c r="MAF97"/>
      <c r="MAG97"/>
      <c r="MAH97"/>
      <c r="MAI97"/>
      <c r="MAJ97"/>
      <c r="MAK97"/>
      <c r="MAL97"/>
      <c r="MAM97"/>
      <c r="MAN97"/>
      <c r="MAO97"/>
      <c r="MAP97"/>
      <c r="MAQ97"/>
      <c r="MAR97"/>
      <c r="MAS97"/>
      <c r="MAT97"/>
      <c r="MAU97"/>
      <c r="MAV97"/>
      <c r="MAW97"/>
      <c r="MAX97"/>
      <c r="MAY97"/>
      <c r="MAZ97"/>
      <c r="MBA97"/>
      <c r="MBB97"/>
      <c r="MBC97"/>
      <c r="MBD97"/>
      <c r="MBE97"/>
      <c r="MBF97"/>
      <c r="MBG97"/>
      <c r="MBH97"/>
      <c r="MBI97"/>
      <c r="MBJ97"/>
      <c r="MBK97"/>
      <c r="MBL97"/>
      <c r="MBM97"/>
      <c r="MBN97"/>
      <c r="MBO97"/>
      <c r="MBP97"/>
      <c r="MBQ97"/>
      <c r="MBR97"/>
      <c r="MBS97"/>
      <c r="MBT97"/>
      <c r="MBU97"/>
      <c r="MBV97"/>
      <c r="MBW97"/>
      <c r="MBX97"/>
      <c r="MBY97"/>
      <c r="MBZ97"/>
      <c r="MCA97"/>
      <c r="MCB97"/>
      <c r="MCC97"/>
      <c r="MCD97"/>
      <c r="MCE97"/>
      <c r="MCF97"/>
      <c r="MCG97"/>
      <c r="MCH97"/>
      <c r="MCI97"/>
      <c r="MCJ97"/>
      <c r="MCK97"/>
      <c r="MCL97"/>
      <c r="MCM97"/>
      <c r="MCN97"/>
      <c r="MCO97"/>
      <c r="MCP97"/>
      <c r="MCQ97"/>
      <c r="MCR97"/>
      <c r="MCS97"/>
      <c r="MCT97"/>
      <c r="MCU97"/>
      <c r="MCV97"/>
      <c r="MCW97"/>
      <c r="MCX97"/>
      <c r="MCY97"/>
      <c r="MCZ97"/>
      <c r="MDA97"/>
      <c r="MDB97"/>
      <c r="MDC97"/>
      <c r="MDD97"/>
      <c r="MDE97"/>
      <c r="MDF97"/>
      <c r="MDG97"/>
      <c r="MDH97"/>
      <c r="MDI97"/>
      <c r="MDJ97"/>
      <c r="MDK97"/>
      <c r="MDL97"/>
      <c r="MDM97"/>
      <c r="MDN97"/>
      <c r="MDO97"/>
      <c r="MDP97"/>
      <c r="MDQ97"/>
      <c r="MDR97"/>
      <c r="MDS97"/>
      <c r="MDT97"/>
      <c r="MDU97"/>
      <c r="MDV97"/>
      <c r="MDW97"/>
      <c r="MDX97"/>
      <c r="MDY97"/>
      <c r="MDZ97"/>
      <c r="MEA97"/>
      <c r="MEB97"/>
      <c r="MEC97"/>
      <c r="MED97"/>
      <c r="MEE97"/>
      <c r="MEF97"/>
      <c r="MEG97"/>
      <c r="MEH97"/>
      <c r="MEI97"/>
      <c r="MEJ97"/>
      <c r="MEK97"/>
      <c r="MEL97"/>
      <c r="MEM97"/>
      <c r="MEN97"/>
      <c r="MEO97"/>
      <c r="MEP97"/>
      <c r="MEQ97"/>
      <c r="MER97"/>
      <c r="MES97"/>
      <c r="MET97"/>
      <c r="MEU97"/>
      <c r="MEV97"/>
      <c r="MEW97"/>
      <c r="MEX97"/>
      <c r="MEY97"/>
      <c r="MEZ97"/>
      <c r="MFA97"/>
      <c r="MFB97"/>
      <c r="MFC97"/>
      <c r="MFD97"/>
      <c r="MFE97"/>
      <c r="MFF97"/>
      <c r="MFG97"/>
      <c r="MFH97"/>
      <c r="MFI97"/>
      <c r="MFJ97"/>
      <c r="MFK97"/>
      <c r="MFL97"/>
      <c r="MFM97"/>
      <c r="MFN97"/>
      <c r="MFO97"/>
      <c r="MFP97"/>
      <c r="MFQ97"/>
      <c r="MFR97"/>
      <c r="MFS97"/>
      <c r="MFT97"/>
      <c r="MFU97"/>
      <c r="MFV97"/>
      <c r="MFW97"/>
      <c r="MFX97"/>
      <c r="MFY97"/>
      <c r="MFZ97"/>
      <c r="MGA97"/>
      <c r="MGB97"/>
      <c r="MGC97"/>
      <c r="MGD97"/>
      <c r="MGE97"/>
      <c r="MGF97"/>
      <c r="MGG97"/>
      <c r="MGH97"/>
      <c r="MGI97"/>
      <c r="MGJ97"/>
      <c r="MGK97"/>
      <c r="MGL97"/>
      <c r="MGM97"/>
      <c r="MGN97"/>
      <c r="MGO97"/>
      <c r="MGP97"/>
      <c r="MGQ97"/>
      <c r="MGR97"/>
      <c r="MGS97"/>
      <c r="MGT97"/>
      <c r="MGU97"/>
      <c r="MGV97"/>
      <c r="MGW97"/>
      <c r="MGX97"/>
      <c r="MGY97"/>
      <c r="MGZ97"/>
      <c r="MHA97"/>
      <c r="MHB97"/>
      <c r="MHC97"/>
      <c r="MHD97"/>
      <c r="MHE97"/>
      <c r="MHF97"/>
      <c r="MHG97"/>
      <c r="MHH97"/>
      <c r="MHI97"/>
      <c r="MHJ97"/>
      <c r="MHK97"/>
      <c r="MHL97"/>
      <c r="MHM97"/>
      <c r="MHN97"/>
      <c r="MHO97"/>
      <c r="MHP97"/>
      <c r="MHQ97"/>
      <c r="MHR97"/>
      <c r="MHS97"/>
      <c r="MHT97"/>
      <c r="MHU97"/>
      <c r="MHV97"/>
      <c r="MHW97"/>
      <c r="MHX97"/>
      <c r="MHY97"/>
      <c r="MHZ97"/>
      <c r="MIA97"/>
      <c r="MIB97"/>
      <c r="MIC97"/>
      <c r="MID97"/>
      <c r="MIE97"/>
      <c r="MIF97"/>
      <c r="MIG97"/>
      <c r="MIH97"/>
      <c r="MII97"/>
      <c r="MIJ97"/>
      <c r="MIK97"/>
      <c r="MIL97"/>
      <c r="MIM97"/>
      <c r="MIN97"/>
      <c r="MIO97"/>
      <c r="MIP97"/>
      <c r="MIQ97"/>
      <c r="MIR97"/>
      <c r="MIS97"/>
      <c r="MIT97"/>
      <c r="MIU97"/>
      <c r="MIV97"/>
      <c r="MIW97"/>
      <c r="MIX97"/>
      <c r="MIY97"/>
      <c r="MIZ97"/>
      <c r="MJA97"/>
      <c r="MJB97"/>
      <c r="MJC97"/>
      <c r="MJD97"/>
      <c r="MJE97"/>
      <c r="MJF97"/>
      <c r="MJG97"/>
      <c r="MJH97"/>
      <c r="MJI97"/>
      <c r="MJJ97"/>
      <c r="MJK97"/>
      <c r="MJL97"/>
      <c r="MJM97"/>
      <c r="MJN97"/>
      <c r="MJO97"/>
      <c r="MJP97"/>
      <c r="MJQ97"/>
      <c r="MJR97"/>
      <c r="MJS97"/>
      <c r="MJT97"/>
      <c r="MJU97"/>
      <c r="MJV97"/>
      <c r="MJW97"/>
      <c r="MJX97"/>
      <c r="MJY97"/>
      <c r="MJZ97"/>
      <c r="MKA97"/>
      <c r="MKB97"/>
      <c r="MKC97"/>
      <c r="MKD97"/>
      <c r="MKE97"/>
      <c r="MKF97"/>
      <c r="MKG97"/>
      <c r="MKH97"/>
      <c r="MKI97"/>
      <c r="MKJ97"/>
      <c r="MKK97"/>
      <c r="MKL97"/>
      <c r="MKM97"/>
      <c r="MKN97"/>
      <c r="MKO97"/>
      <c r="MKP97"/>
      <c r="MKQ97"/>
      <c r="MKR97"/>
      <c r="MKS97"/>
      <c r="MKT97"/>
      <c r="MKU97"/>
      <c r="MKV97"/>
      <c r="MKW97"/>
      <c r="MKX97"/>
      <c r="MKY97"/>
      <c r="MKZ97"/>
      <c r="MLA97"/>
      <c r="MLB97"/>
      <c r="MLC97"/>
      <c r="MLD97"/>
      <c r="MLE97"/>
      <c r="MLF97"/>
      <c r="MLG97"/>
      <c r="MLH97"/>
      <c r="MLI97"/>
      <c r="MLJ97"/>
      <c r="MLK97"/>
      <c r="MLL97"/>
      <c r="MLM97"/>
      <c r="MLN97"/>
      <c r="MLO97"/>
      <c r="MLP97"/>
      <c r="MLQ97"/>
      <c r="MLR97"/>
      <c r="MLS97"/>
      <c r="MLT97"/>
      <c r="MLU97"/>
      <c r="MLV97"/>
      <c r="MLW97"/>
      <c r="MLX97"/>
      <c r="MLY97"/>
      <c r="MLZ97"/>
      <c r="MMA97"/>
      <c r="MMB97"/>
      <c r="MMC97"/>
      <c r="MMD97"/>
      <c r="MME97"/>
      <c r="MMF97"/>
      <c r="MMG97"/>
      <c r="MMH97"/>
      <c r="MMI97"/>
      <c r="MMJ97"/>
      <c r="MMK97"/>
      <c r="MML97"/>
      <c r="MMM97"/>
      <c r="MMN97"/>
      <c r="MMO97"/>
      <c r="MMP97"/>
      <c r="MMQ97"/>
      <c r="MMR97"/>
      <c r="MMS97"/>
      <c r="MMT97"/>
      <c r="MMU97"/>
      <c r="MMV97"/>
      <c r="MMW97"/>
      <c r="MMX97"/>
      <c r="MMY97"/>
      <c r="MMZ97"/>
      <c r="MNA97"/>
      <c r="MNB97"/>
      <c r="MNC97"/>
      <c r="MND97"/>
      <c r="MNE97"/>
      <c r="MNF97"/>
      <c r="MNG97"/>
      <c r="MNH97"/>
      <c r="MNI97"/>
      <c r="MNJ97"/>
      <c r="MNK97"/>
      <c r="MNL97"/>
      <c r="MNM97"/>
      <c r="MNN97"/>
      <c r="MNO97"/>
      <c r="MNP97"/>
      <c r="MNQ97"/>
      <c r="MNR97"/>
      <c r="MNS97"/>
      <c r="MNT97"/>
      <c r="MNU97"/>
      <c r="MNV97"/>
      <c r="MNW97"/>
      <c r="MNX97"/>
      <c r="MNY97"/>
      <c r="MNZ97"/>
      <c r="MOA97"/>
      <c r="MOB97"/>
      <c r="MOC97"/>
      <c r="MOD97"/>
      <c r="MOE97"/>
      <c r="MOF97"/>
      <c r="MOG97"/>
      <c r="MOH97"/>
      <c r="MOI97"/>
      <c r="MOJ97"/>
      <c r="MOK97"/>
      <c r="MOL97"/>
      <c r="MOM97"/>
      <c r="MON97"/>
      <c r="MOO97"/>
      <c r="MOP97"/>
      <c r="MOQ97"/>
      <c r="MOR97"/>
      <c r="MOS97"/>
      <c r="MOT97"/>
      <c r="MOU97"/>
      <c r="MOV97"/>
      <c r="MOW97"/>
      <c r="MOX97"/>
      <c r="MOY97"/>
      <c r="MOZ97"/>
      <c r="MPA97"/>
      <c r="MPB97"/>
      <c r="MPC97"/>
      <c r="MPD97"/>
      <c r="MPE97"/>
      <c r="MPF97"/>
      <c r="MPG97"/>
      <c r="MPH97"/>
      <c r="MPI97"/>
      <c r="MPJ97"/>
      <c r="MPK97"/>
      <c r="MPL97"/>
      <c r="MPM97"/>
      <c r="MPN97"/>
      <c r="MPO97"/>
      <c r="MPP97"/>
      <c r="MPQ97"/>
      <c r="MPR97"/>
      <c r="MPS97"/>
      <c r="MPT97"/>
      <c r="MPU97"/>
      <c r="MPV97"/>
      <c r="MPW97"/>
      <c r="MPX97"/>
      <c r="MPY97"/>
      <c r="MPZ97"/>
      <c r="MQA97"/>
      <c r="MQB97"/>
      <c r="MQC97"/>
      <c r="MQD97"/>
      <c r="MQE97"/>
      <c r="MQF97"/>
      <c r="MQG97"/>
      <c r="MQH97"/>
      <c r="MQI97"/>
      <c r="MQJ97"/>
      <c r="MQK97"/>
      <c r="MQL97"/>
      <c r="MQM97"/>
      <c r="MQN97"/>
      <c r="MQO97"/>
      <c r="MQP97"/>
      <c r="MQQ97"/>
      <c r="MQR97"/>
      <c r="MQS97"/>
      <c r="MQT97"/>
      <c r="MQU97"/>
      <c r="MQV97"/>
      <c r="MQW97"/>
      <c r="MQX97"/>
      <c r="MQY97"/>
      <c r="MQZ97"/>
      <c r="MRA97"/>
      <c r="MRB97"/>
      <c r="MRC97"/>
      <c r="MRD97"/>
      <c r="MRE97"/>
      <c r="MRF97"/>
      <c r="MRG97"/>
      <c r="MRH97"/>
      <c r="MRI97"/>
      <c r="MRJ97"/>
      <c r="MRK97"/>
      <c r="MRL97"/>
      <c r="MRM97"/>
      <c r="MRN97"/>
      <c r="MRO97"/>
      <c r="MRP97"/>
      <c r="MRQ97"/>
      <c r="MRR97"/>
      <c r="MRS97"/>
      <c r="MRT97"/>
      <c r="MRU97"/>
      <c r="MRV97"/>
      <c r="MRW97"/>
      <c r="MRX97"/>
      <c r="MRY97"/>
      <c r="MRZ97"/>
      <c r="MSA97"/>
      <c r="MSB97"/>
      <c r="MSC97"/>
      <c r="MSD97"/>
      <c r="MSE97"/>
      <c r="MSF97"/>
      <c r="MSG97"/>
      <c r="MSH97"/>
      <c r="MSI97"/>
      <c r="MSJ97"/>
      <c r="MSK97"/>
      <c r="MSL97"/>
      <c r="MSM97"/>
      <c r="MSN97"/>
      <c r="MSO97"/>
      <c r="MSP97"/>
      <c r="MSQ97"/>
      <c r="MSR97"/>
      <c r="MSS97"/>
      <c r="MST97"/>
      <c r="MSU97"/>
      <c r="MSV97"/>
      <c r="MSW97"/>
      <c r="MSX97"/>
      <c r="MSY97"/>
      <c r="MSZ97"/>
      <c r="MTA97"/>
      <c r="MTB97"/>
      <c r="MTC97"/>
      <c r="MTD97"/>
      <c r="MTE97"/>
      <c r="MTF97"/>
      <c r="MTG97"/>
      <c r="MTH97"/>
      <c r="MTI97"/>
      <c r="MTJ97"/>
      <c r="MTK97"/>
      <c r="MTL97"/>
      <c r="MTM97"/>
      <c r="MTN97"/>
      <c r="MTO97"/>
      <c r="MTP97"/>
      <c r="MTQ97"/>
      <c r="MTR97"/>
      <c r="MTS97"/>
      <c r="MTT97"/>
      <c r="MTU97"/>
      <c r="MTV97"/>
      <c r="MTW97"/>
      <c r="MTX97"/>
      <c r="MTY97"/>
      <c r="MTZ97"/>
      <c r="MUA97"/>
      <c r="MUB97"/>
      <c r="MUC97"/>
      <c r="MUD97"/>
      <c r="MUE97"/>
      <c r="MUF97"/>
      <c r="MUG97"/>
      <c r="MUH97"/>
      <c r="MUI97"/>
      <c r="MUJ97"/>
      <c r="MUK97"/>
      <c r="MUL97"/>
      <c r="MUM97"/>
      <c r="MUN97"/>
      <c r="MUO97"/>
      <c r="MUP97"/>
      <c r="MUQ97"/>
      <c r="MUR97"/>
      <c r="MUS97"/>
      <c r="MUT97"/>
      <c r="MUU97"/>
      <c r="MUV97"/>
      <c r="MUW97"/>
      <c r="MUX97"/>
      <c r="MUY97"/>
      <c r="MUZ97"/>
      <c r="MVA97"/>
      <c r="MVB97"/>
      <c r="MVC97"/>
      <c r="MVD97"/>
      <c r="MVE97"/>
      <c r="MVF97"/>
      <c r="MVG97"/>
      <c r="MVH97"/>
      <c r="MVI97"/>
      <c r="MVJ97"/>
      <c r="MVK97"/>
      <c r="MVL97"/>
      <c r="MVM97"/>
      <c r="MVN97"/>
      <c r="MVO97"/>
      <c r="MVP97"/>
      <c r="MVQ97"/>
      <c r="MVR97"/>
      <c r="MVS97"/>
      <c r="MVT97"/>
      <c r="MVU97"/>
      <c r="MVV97"/>
      <c r="MVW97"/>
      <c r="MVX97"/>
      <c r="MVY97"/>
      <c r="MVZ97"/>
      <c r="MWA97"/>
      <c r="MWB97"/>
      <c r="MWC97"/>
      <c r="MWD97"/>
      <c r="MWE97"/>
      <c r="MWF97"/>
      <c r="MWG97"/>
      <c r="MWH97"/>
      <c r="MWI97"/>
      <c r="MWJ97"/>
      <c r="MWK97"/>
      <c r="MWL97"/>
      <c r="MWM97"/>
      <c r="MWN97"/>
      <c r="MWO97"/>
      <c r="MWP97"/>
      <c r="MWQ97"/>
      <c r="MWR97"/>
      <c r="MWS97"/>
      <c r="MWT97"/>
      <c r="MWU97"/>
      <c r="MWV97"/>
      <c r="MWW97"/>
      <c r="MWX97"/>
      <c r="MWY97"/>
      <c r="MWZ97"/>
      <c r="MXA97"/>
      <c r="MXB97"/>
      <c r="MXC97"/>
      <c r="MXD97"/>
      <c r="MXE97"/>
      <c r="MXF97"/>
      <c r="MXG97"/>
      <c r="MXH97"/>
      <c r="MXI97"/>
      <c r="MXJ97"/>
      <c r="MXK97"/>
      <c r="MXL97"/>
      <c r="MXM97"/>
      <c r="MXN97"/>
      <c r="MXO97"/>
      <c r="MXP97"/>
      <c r="MXQ97"/>
      <c r="MXR97"/>
      <c r="MXS97"/>
      <c r="MXT97"/>
      <c r="MXU97"/>
      <c r="MXV97"/>
      <c r="MXW97"/>
      <c r="MXX97"/>
      <c r="MXY97"/>
      <c r="MXZ97"/>
      <c r="MYA97"/>
      <c r="MYB97"/>
      <c r="MYC97"/>
      <c r="MYD97"/>
      <c r="MYE97"/>
      <c r="MYF97"/>
      <c r="MYG97"/>
      <c r="MYH97"/>
      <c r="MYI97"/>
      <c r="MYJ97"/>
      <c r="MYK97"/>
      <c r="MYL97"/>
      <c r="MYM97"/>
      <c r="MYN97"/>
      <c r="MYO97"/>
      <c r="MYP97"/>
      <c r="MYQ97"/>
      <c r="MYR97"/>
      <c r="MYS97"/>
      <c r="MYT97"/>
      <c r="MYU97"/>
      <c r="MYV97"/>
      <c r="MYW97"/>
      <c r="MYX97"/>
      <c r="MYY97"/>
      <c r="MYZ97"/>
      <c r="MZA97"/>
      <c r="MZB97"/>
      <c r="MZC97"/>
      <c r="MZD97"/>
      <c r="MZE97"/>
      <c r="MZF97"/>
      <c r="MZG97"/>
      <c r="MZH97"/>
      <c r="MZI97"/>
      <c r="MZJ97"/>
      <c r="MZK97"/>
      <c r="MZL97"/>
      <c r="MZM97"/>
      <c r="MZN97"/>
      <c r="MZO97"/>
      <c r="MZP97"/>
      <c r="MZQ97"/>
      <c r="MZR97"/>
      <c r="MZS97"/>
      <c r="MZT97"/>
      <c r="MZU97"/>
      <c r="MZV97"/>
      <c r="MZW97"/>
      <c r="MZX97"/>
      <c r="MZY97"/>
      <c r="MZZ97"/>
      <c r="NAA97"/>
      <c r="NAB97"/>
      <c r="NAC97"/>
      <c r="NAD97"/>
      <c r="NAE97"/>
      <c r="NAF97"/>
      <c r="NAG97"/>
      <c r="NAH97"/>
      <c r="NAI97"/>
      <c r="NAJ97"/>
      <c r="NAK97"/>
      <c r="NAL97"/>
      <c r="NAM97"/>
      <c r="NAN97"/>
      <c r="NAO97"/>
      <c r="NAP97"/>
      <c r="NAQ97"/>
      <c r="NAR97"/>
      <c r="NAS97"/>
      <c r="NAT97"/>
      <c r="NAU97"/>
      <c r="NAV97"/>
      <c r="NAW97"/>
      <c r="NAX97"/>
      <c r="NAY97"/>
      <c r="NAZ97"/>
      <c r="NBA97"/>
      <c r="NBB97"/>
      <c r="NBC97"/>
      <c r="NBD97"/>
      <c r="NBE97"/>
      <c r="NBF97"/>
      <c r="NBG97"/>
      <c r="NBH97"/>
      <c r="NBI97"/>
      <c r="NBJ97"/>
      <c r="NBK97"/>
      <c r="NBL97"/>
      <c r="NBM97"/>
      <c r="NBN97"/>
      <c r="NBO97"/>
      <c r="NBP97"/>
      <c r="NBQ97"/>
      <c r="NBR97"/>
      <c r="NBS97"/>
      <c r="NBT97"/>
      <c r="NBU97"/>
      <c r="NBV97"/>
      <c r="NBW97"/>
      <c r="NBX97"/>
      <c r="NBY97"/>
      <c r="NBZ97"/>
      <c r="NCA97"/>
      <c r="NCB97"/>
      <c r="NCC97"/>
      <c r="NCD97"/>
      <c r="NCE97"/>
      <c r="NCF97"/>
      <c r="NCG97"/>
      <c r="NCH97"/>
      <c r="NCI97"/>
      <c r="NCJ97"/>
      <c r="NCK97"/>
      <c r="NCL97"/>
      <c r="NCM97"/>
      <c r="NCN97"/>
      <c r="NCO97"/>
      <c r="NCP97"/>
      <c r="NCQ97"/>
      <c r="NCR97"/>
      <c r="NCS97"/>
      <c r="NCT97"/>
      <c r="NCU97"/>
      <c r="NCV97"/>
      <c r="NCW97"/>
      <c r="NCX97"/>
      <c r="NCY97"/>
      <c r="NCZ97"/>
      <c r="NDA97"/>
      <c r="NDB97"/>
      <c r="NDC97"/>
      <c r="NDD97"/>
      <c r="NDE97"/>
      <c r="NDF97"/>
      <c r="NDG97"/>
      <c r="NDH97"/>
      <c r="NDI97"/>
      <c r="NDJ97"/>
      <c r="NDK97"/>
      <c r="NDL97"/>
      <c r="NDM97"/>
      <c r="NDN97"/>
      <c r="NDO97"/>
      <c r="NDP97"/>
      <c r="NDQ97"/>
      <c r="NDR97"/>
      <c r="NDS97"/>
      <c r="NDT97"/>
      <c r="NDU97"/>
      <c r="NDV97"/>
      <c r="NDW97"/>
      <c r="NDX97"/>
      <c r="NDY97"/>
      <c r="NDZ97"/>
      <c r="NEA97"/>
      <c r="NEB97"/>
      <c r="NEC97"/>
      <c r="NED97"/>
      <c r="NEE97"/>
      <c r="NEF97"/>
      <c r="NEG97"/>
      <c r="NEH97"/>
      <c r="NEI97"/>
      <c r="NEJ97"/>
      <c r="NEK97"/>
      <c r="NEL97"/>
      <c r="NEM97"/>
      <c r="NEN97"/>
      <c r="NEO97"/>
      <c r="NEP97"/>
      <c r="NEQ97"/>
      <c r="NER97"/>
      <c r="NES97"/>
      <c r="NET97"/>
      <c r="NEU97"/>
      <c r="NEV97"/>
      <c r="NEW97"/>
      <c r="NEX97"/>
      <c r="NEY97"/>
      <c r="NEZ97"/>
      <c r="NFA97"/>
      <c r="NFB97"/>
      <c r="NFC97"/>
      <c r="NFD97"/>
      <c r="NFE97"/>
      <c r="NFF97"/>
      <c r="NFG97"/>
      <c r="NFH97"/>
      <c r="NFI97"/>
      <c r="NFJ97"/>
      <c r="NFK97"/>
      <c r="NFL97"/>
      <c r="NFM97"/>
      <c r="NFN97"/>
      <c r="NFO97"/>
      <c r="NFP97"/>
      <c r="NFQ97"/>
      <c r="NFR97"/>
      <c r="NFS97"/>
      <c r="NFT97"/>
      <c r="NFU97"/>
      <c r="NFV97"/>
      <c r="NFW97"/>
      <c r="NFX97"/>
      <c r="NFY97"/>
      <c r="NFZ97"/>
      <c r="NGA97"/>
      <c r="NGB97"/>
      <c r="NGC97"/>
      <c r="NGD97"/>
      <c r="NGE97"/>
      <c r="NGF97"/>
      <c r="NGG97"/>
      <c r="NGH97"/>
      <c r="NGI97"/>
      <c r="NGJ97"/>
      <c r="NGK97"/>
      <c r="NGL97"/>
      <c r="NGM97"/>
      <c r="NGN97"/>
      <c r="NGO97"/>
      <c r="NGP97"/>
      <c r="NGQ97"/>
      <c r="NGR97"/>
      <c r="NGS97"/>
      <c r="NGT97"/>
      <c r="NGU97"/>
      <c r="NGV97"/>
      <c r="NGW97"/>
      <c r="NGX97"/>
      <c r="NGY97"/>
      <c r="NGZ97"/>
      <c r="NHA97"/>
      <c r="NHB97"/>
      <c r="NHC97"/>
      <c r="NHD97"/>
      <c r="NHE97"/>
      <c r="NHF97"/>
      <c r="NHG97"/>
      <c r="NHH97"/>
      <c r="NHI97"/>
      <c r="NHJ97"/>
      <c r="NHK97"/>
      <c r="NHL97"/>
      <c r="NHM97"/>
      <c r="NHN97"/>
      <c r="NHO97"/>
      <c r="NHP97"/>
      <c r="NHQ97"/>
      <c r="NHR97"/>
      <c r="NHS97"/>
      <c r="NHT97"/>
      <c r="NHU97"/>
      <c r="NHV97"/>
      <c r="NHW97"/>
      <c r="NHX97"/>
      <c r="NHY97"/>
      <c r="NHZ97"/>
      <c r="NIA97"/>
      <c r="NIB97"/>
      <c r="NIC97"/>
      <c r="NID97"/>
      <c r="NIE97"/>
      <c r="NIF97"/>
      <c r="NIG97"/>
      <c r="NIH97"/>
      <c r="NII97"/>
      <c r="NIJ97"/>
      <c r="NIK97"/>
      <c r="NIL97"/>
      <c r="NIM97"/>
      <c r="NIN97"/>
      <c r="NIO97"/>
      <c r="NIP97"/>
      <c r="NIQ97"/>
      <c r="NIR97"/>
      <c r="NIS97"/>
      <c r="NIT97"/>
      <c r="NIU97"/>
      <c r="NIV97"/>
      <c r="NIW97"/>
      <c r="NIX97"/>
      <c r="NIY97"/>
      <c r="NIZ97"/>
      <c r="NJA97"/>
      <c r="NJB97"/>
      <c r="NJC97"/>
      <c r="NJD97"/>
      <c r="NJE97"/>
      <c r="NJF97"/>
      <c r="NJG97"/>
      <c r="NJH97"/>
      <c r="NJI97"/>
      <c r="NJJ97"/>
      <c r="NJK97"/>
      <c r="NJL97"/>
      <c r="NJM97"/>
      <c r="NJN97"/>
      <c r="NJO97"/>
      <c r="NJP97"/>
      <c r="NJQ97"/>
      <c r="NJR97"/>
      <c r="NJS97"/>
      <c r="NJT97"/>
      <c r="NJU97"/>
      <c r="NJV97"/>
      <c r="NJW97"/>
      <c r="NJX97"/>
      <c r="NJY97"/>
      <c r="NJZ97"/>
      <c r="NKA97"/>
      <c r="NKB97"/>
      <c r="NKC97"/>
      <c r="NKD97"/>
      <c r="NKE97"/>
      <c r="NKF97"/>
      <c r="NKG97"/>
      <c r="NKH97"/>
      <c r="NKI97"/>
      <c r="NKJ97"/>
      <c r="NKK97"/>
      <c r="NKL97"/>
      <c r="NKM97"/>
      <c r="NKN97"/>
      <c r="NKO97"/>
      <c r="NKP97"/>
      <c r="NKQ97"/>
      <c r="NKR97"/>
      <c r="NKS97"/>
      <c r="NKT97"/>
      <c r="NKU97"/>
      <c r="NKV97"/>
      <c r="NKW97"/>
      <c r="NKX97"/>
      <c r="NKY97"/>
      <c r="NKZ97"/>
      <c r="NLA97"/>
      <c r="NLB97"/>
      <c r="NLC97"/>
      <c r="NLD97"/>
      <c r="NLE97"/>
      <c r="NLF97"/>
      <c r="NLG97"/>
      <c r="NLH97"/>
      <c r="NLI97"/>
      <c r="NLJ97"/>
      <c r="NLK97"/>
      <c r="NLL97"/>
      <c r="NLM97"/>
      <c r="NLN97"/>
      <c r="NLO97"/>
      <c r="NLP97"/>
      <c r="NLQ97"/>
      <c r="NLR97"/>
      <c r="NLS97"/>
      <c r="NLT97"/>
      <c r="NLU97"/>
      <c r="NLV97"/>
      <c r="NLW97"/>
      <c r="NLX97"/>
      <c r="NLY97"/>
      <c r="NLZ97"/>
      <c r="NMA97"/>
      <c r="NMB97"/>
      <c r="NMC97"/>
      <c r="NMD97"/>
      <c r="NME97"/>
      <c r="NMF97"/>
      <c r="NMG97"/>
      <c r="NMH97"/>
      <c r="NMI97"/>
      <c r="NMJ97"/>
      <c r="NMK97"/>
      <c r="NML97"/>
      <c r="NMM97"/>
      <c r="NMN97"/>
      <c r="NMO97"/>
      <c r="NMP97"/>
      <c r="NMQ97"/>
      <c r="NMR97"/>
      <c r="NMS97"/>
      <c r="NMT97"/>
      <c r="NMU97"/>
      <c r="NMV97"/>
      <c r="NMW97"/>
      <c r="NMX97"/>
      <c r="NMY97"/>
      <c r="NMZ97"/>
      <c r="NNA97"/>
      <c r="NNB97"/>
      <c r="NNC97"/>
      <c r="NND97"/>
      <c r="NNE97"/>
      <c r="NNF97"/>
      <c r="NNG97"/>
      <c r="NNH97"/>
      <c r="NNI97"/>
      <c r="NNJ97"/>
      <c r="NNK97"/>
      <c r="NNL97"/>
      <c r="NNM97"/>
      <c r="NNN97"/>
      <c r="NNO97"/>
      <c r="NNP97"/>
      <c r="NNQ97"/>
      <c r="NNR97"/>
      <c r="NNS97"/>
      <c r="NNT97"/>
      <c r="NNU97"/>
      <c r="NNV97"/>
      <c r="NNW97"/>
      <c r="NNX97"/>
      <c r="NNY97"/>
      <c r="NNZ97"/>
      <c r="NOA97"/>
      <c r="NOB97"/>
      <c r="NOC97"/>
      <c r="NOD97"/>
      <c r="NOE97"/>
      <c r="NOF97"/>
      <c r="NOG97"/>
      <c r="NOH97"/>
      <c r="NOI97"/>
      <c r="NOJ97"/>
      <c r="NOK97"/>
      <c r="NOL97"/>
      <c r="NOM97"/>
      <c r="NON97"/>
      <c r="NOO97"/>
      <c r="NOP97"/>
      <c r="NOQ97"/>
      <c r="NOR97"/>
      <c r="NOS97"/>
      <c r="NOT97"/>
      <c r="NOU97"/>
      <c r="NOV97"/>
      <c r="NOW97"/>
      <c r="NOX97"/>
      <c r="NOY97"/>
      <c r="NOZ97"/>
      <c r="NPA97"/>
      <c r="NPB97"/>
      <c r="NPC97"/>
      <c r="NPD97"/>
      <c r="NPE97"/>
      <c r="NPF97"/>
      <c r="NPG97"/>
      <c r="NPH97"/>
      <c r="NPI97"/>
      <c r="NPJ97"/>
      <c r="NPK97"/>
      <c r="NPL97"/>
      <c r="NPM97"/>
      <c r="NPN97"/>
      <c r="NPO97"/>
      <c r="NPP97"/>
      <c r="NPQ97"/>
      <c r="NPR97"/>
      <c r="NPS97"/>
      <c r="NPT97"/>
      <c r="NPU97"/>
      <c r="NPV97"/>
      <c r="NPW97"/>
      <c r="NPX97"/>
      <c r="NPY97"/>
      <c r="NPZ97"/>
      <c r="NQA97"/>
      <c r="NQB97"/>
      <c r="NQC97"/>
      <c r="NQD97"/>
      <c r="NQE97"/>
      <c r="NQF97"/>
      <c r="NQG97"/>
      <c r="NQH97"/>
      <c r="NQI97"/>
      <c r="NQJ97"/>
      <c r="NQK97"/>
      <c r="NQL97"/>
      <c r="NQM97"/>
      <c r="NQN97"/>
      <c r="NQO97"/>
      <c r="NQP97"/>
      <c r="NQQ97"/>
      <c r="NQR97"/>
      <c r="NQS97"/>
      <c r="NQT97"/>
      <c r="NQU97"/>
      <c r="NQV97"/>
      <c r="NQW97"/>
      <c r="NQX97"/>
      <c r="NQY97"/>
      <c r="NQZ97"/>
      <c r="NRA97"/>
      <c r="NRB97"/>
      <c r="NRC97"/>
      <c r="NRD97"/>
      <c r="NRE97"/>
      <c r="NRF97"/>
      <c r="NRG97"/>
      <c r="NRH97"/>
      <c r="NRI97"/>
      <c r="NRJ97"/>
      <c r="NRK97"/>
      <c r="NRL97"/>
      <c r="NRM97"/>
      <c r="NRN97"/>
      <c r="NRO97"/>
      <c r="NRP97"/>
      <c r="NRQ97"/>
      <c r="NRR97"/>
      <c r="NRS97"/>
      <c r="NRT97"/>
      <c r="NRU97"/>
      <c r="NRV97"/>
      <c r="NRW97"/>
      <c r="NRX97"/>
      <c r="NRY97"/>
      <c r="NRZ97"/>
      <c r="NSA97"/>
      <c r="NSB97"/>
      <c r="NSC97"/>
      <c r="NSD97"/>
      <c r="NSE97"/>
      <c r="NSF97"/>
      <c r="NSG97"/>
      <c r="NSH97"/>
      <c r="NSI97"/>
      <c r="NSJ97"/>
      <c r="NSK97"/>
      <c r="NSL97"/>
      <c r="NSM97"/>
      <c r="NSN97"/>
      <c r="NSO97"/>
      <c r="NSP97"/>
      <c r="NSQ97"/>
      <c r="NSR97"/>
      <c r="NSS97"/>
      <c r="NST97"/>
      <c r="NSU97"/>
      <c r="NSV97"/>
      <c r="NSW97"/>
      <c r="NSX97"/>
      <c r="NSY97"/>
      <c r="NSZ97"/>
      <c r="NTA97"/>
      <c r="NTB97"/>
      <c r="NTC97"/>
      <c r="NTD97"/>
      <c r="NTE97"/>
      <c r="NTF97"/>
      <c r="NTG97"/>
      <c r="NTH97"/>
      <c r="NTI97"/>
      <c r="NTJ97"/>
      <c r="NTK97"/>
      <c r="NTL97"/>
      <c r="NTM97"/>
      <c r="NTN97"/>
      <c r="NTO97"/>
      <c r="NTP97"/>
      <c r="NTQ97"/>
      <c r="NTR97"/>
      <c r="NTS97"/>
      <c r="NTT97"/>
      <c r="NTU97"/>
      <c r="NTV97"/>
      <c r="NTW97"/>
      <c r="NTX97"/>
      <c r="NTY97"/>
      <c r="NTZ97"/>
      <c r="NUA97"/>
      <c r="NUB97"/>
      <c r="NUC97"/>
      <c r="NUD97"/>
      <c r="NUE97"/>
      <c r="NUF97"/>
      <c r="NUG97"/>
      <c r="NUH97"/>
      <c r="NUI97"/>
      <c r="NUJ97"/>
      <c r="NUK97"/>
      <c r="NUL97"/>
      <c r="NUM97"/>
      <c r="NUN97"/>
      <c r="NUO97"/>
      <c r="NUP97"/>
      <c r="NUQ97"/>
      <c r="NUR97"/>
      <c r="NUS97"/>
      <c r="NUT97"/>
      <c r="NUU97"/>
      <c r="NUV97"/>
      <c r="NUW97"/>
      <c r="NUX97"/>
      <c r="NUY97"/>
      <c r="NUZ97"/>
      <c r="NVA97"/>
      <c r="NVB97"/>
      <c r="NVC97"/>
      <c r="NVD97"/>
      <c r="NVE97"/>
      <c r="NVF97"/>
      <c r="NVG97"/>
      <c r="NVH97"/>
      <c r="NVI97"/>
      <c r="NVJ97"/>
      <c r="NVK97"/>
      <c r="NVL97"/>
      <c r="NVM97"/>
      <c r="NVN97"/>
      <c r="NVO97"/>
      <c r="NVP97"/>
      <c r="NVQ97"/>
      <c r="NVR97"/>
      <c r="NVS97"/>
      <c r="NVT97"/>
      <c r="NVU97"/>
      <c r="NVV97"/>
      <c r="NVW97"/>
      <c r="NVX97"/>
      <c r="NVY97"/>
      <c r="NVZ97"/>
      <c r="NWA97"/>
      <c r="NWB97"/>
      <c r="NWC97"/>
      <c r="NWD97"/>
      <c r="NWE97"/>
      <c r="NWF97"/>
      <c r="NWG97"/>
      <c r="NWH97"/>
      <c r="NWI97"/>
      <c r="NWJ97"/>
      <c r="NWK97"/>
      <c r="NWL97"/>
      <c r="NWM97"/>
      <c r="NWN97"/>
      <c r="NWO97"/>
      <c r="NWP97"/>
      <c r="NWQ97"/>
      <c r="NWR97"/>
      <c r="NWS97"/>
      <c r="NWT97"/>
      <c r="NWU97"/>
      <c r="NWV97"/>
      <c r="NWW97"/>
      <c r="NWX97"/>
      <c r="NWY97"/>
      <c r="NWZ97"/>
      <c r="NXA97"/>
      <c r="NXB97"/>
      <c r="NXC97"/>
      <c r="NXD97"/>
      <c r="NXE97"/>
      <c r="NXF97"/>
      <c r="NXG97"/>
      <c r="NXH97"/>
      <c r="NXI97"/>
      <c r="NXJ97"/>
      <c r="NXK97"/>
      <c r="NXL97"/>
      <c r="NXM97"/>
      <c r="NXN97"/>
      <c r="NXO97"/>
      <c r="NXP97"/>
      <c r="NXQ97"/>
      <c r="NXR97"/>
      <c r="NXS97"/>
      <c r="NXT97"/>
      <c r="NXU97"/>
      <c r="NXV97"/>
      <c r="NXW97"/>
      <c r="NXX97"/>
      <c r="NXY97"/>
      <c r="NXZ97"/>
      <c r="NYA97"/>
      <c r="NYB97"/>
      <c r="NYC97"/>
      <c r="NYD97"/>
      <c r="NYE97"/>
      <c r="NYF97"/>
      <c r="NYG97"/>
      <c r="NYH97"/>
      <c r="NYI97"/>
      <c r="NYJ97"/>
      <c r="NYK97"/>
      <c r="NYL97"/>
      <c r="NYM97"/>
      <c r="NYN97"/>
      <c r="NYO97"/>
      <c r="NYP97"/>
      <c r="NYQ97"/>
      <c r="NYR97"/>
      <c r="NYS97"/>
      <c r="NYT97"/>
      <c r="NYU97"/>
      <c r="NYV97"/>
      <c r="NYW97"/>
      <c r="NYX97"/>
      <c r="NYY97"/>
      <c r="NYZ97"/>
      <c r="NZA97"/>
      <c r="NZB97"/>
      <c r="NZC97"/>
      <c r="NZD97"/>
      <c r="NZE97"/>
      <c r="NZF97"/>
      <c r="NZG97"/>
      <c r="NZH97"/>
      <c r="NZI97"/>
      <c r="NZJ97"/>
      <c r="NZK97"/>
      <c r="NZL97"/>
      <c r="NZM97"/>
      <c r="NZN97"/>
      <c r="NZO97"/>
      <c r="NZP97"/>
      <c r="NZQ97"/>
      <c r="NZR97"/>
      <c r="NZS97"/>
      <c r="NZT97"/>
      <c r="NZU97"/>
      <c r="NZV97"/>
      <c r="NZW97"/>
      <c r="NZX97"/>
      <c r="NZY97"/>
      <c r="NZZ97"/>
      <c r="OAA97"/>
      <c r="OAB97"/>
      <c r="OAC97"/>
      <c r="OAD97"/>
      <c r="OAE97"/>
      <c r="OAF97"/>
      <c r="OAG97"/>
      <c r="OAH97"/>
      <c r="OAI97"/>
      <c r="OAJ97"/>
      <c r="OAK97"/>
      <c r="OAL97"/>
      <c r="OAM97"/>
      <c r="OAN97"/>
      <c r="OAO97"/>
      <c r="OAP97"/>
      <c r="OAQ97"/>
      <c r="OAR97"/>
      <c r="OAS97"/>
      <c r="OAT97"/>
      <c r="OAU97"/>
      <c r="OAV97"/>
      <c r="OAW97"/>
      <c r="OAX97"/>
      <c r="OAY97"/>
      <c r="OAZ97"/>
      <c r="OBA97"/>
      <c r="OBB97"/>
      <c r="OBC97"/>
      <c r="OBD97"/>
      <c r="OBE97"/>
      <c r="OBF97"/>
      <c r="OBG97"/>
      <c r="OBH97"/>
      <c r="OBI97"/>
      <c r="OBJ97"/>
      <c r="OBK97"/>
      <c r="OBL97"/>
      <c r="OBM97"/>
      <c r="OBN97"/>
      <c r="OBO97"/>
      <c r="OBP97"/>
      <c r="OBQ97"/>
      <c r="OBR97"/>
      <c r="OBS97"/>
      <c r="OBT97"/>
      <c r="OBU97"/>
      <c r="OBV97"/>
      <c r="OBW97"/>
      <c r="OBX97"/>
      <c r="OBY97"/>
      <c r="OBZ97"/>
      <c r="OCA97"/>
      <c r="OCB97"/>
      <c r="OCC97"/>
      <c r="OCD97"/>
      <c r="OCE97"/>
      <c r="OCF97"/>
      <c r="OCG97"/>
      <c r="OCH97"/>
      <c r="OCI97"/>
      <c r="OCJ97"/>
      <c r="OCK97"/>
      <c r="OCL97"/>
      <c r="OCM97"/>
      <c r="OCN97"/>
      <c r="OCO97"/>
      <c r="OCP97"/>
      <c r="OCQ97"/>
      <c r="OCR97"/>
      <c r="OCS97"/>
      <c r="OCT97"/>
      <c r="OCU97"/>
      <c r="OCV97"/>
      <c r="OCW97"/>
      <c r="OCX97"/>
      <c r="OCY97"/>
      <c r="OCZ97"/>
      <c r="ODA97"/>
      <c r="ODB97"/>
      <c r="ODC97"/>
      <c r="ODD97"/>
      <c r="ODE97"/>
      <c r="ODF97"/>
      <c r="ODG97"/>
      <c r="ODH97"/>
      <c r="ODI97"/>
      <c r="ODJ97"/>
      <c r="ODK97"/>
      <c r="ODL97"/>
      <c r="ODM97"/>
      <c r="ODN97"/>
      <c r="ODO97"/>
      <c r="ODP97"/>
      <c r="ODQ97"/>
      <c r="ODR97"/>
      <c r="ODS97"/>
      <c r="ODT97"/>
      <c r="ODU97"/>
      <c r="ODV97"/>
      <c r="ODW97"/>
      <c r="ODX97"/>
      <c r="ODY97"/>
      <c r="ODZ97"/>
      <c r="OEA97"/>
      <c r="OEB97"/>
      <c r="OEC97"/>
      <c r="OED97"/>
      <c r="OEE97"/>
      <c r="OEF97"/>
      <c r="OEG97"/>
      <c r="OEH97"/>
      <c r="OEI97"/>
      <c r="OEJ97"/>
      <c r="OEK97"/>
      <c r="OEL97"/>
      <c r="OEM97"/>
      <c r="OEN97"/>
      <c r="OEO97"/>
      <c r="OEP97"/>
      <c r="OEQ97"/>
      <c r="OER97"/>
      <c r="OES97"/>
      <c r="OET97"/>
      <c r="OEU97"/>
      <c r="OEV97"/>
      <c r="OEW97"/>
      <c r="OEX97"/>
      <c r="OEY97"/>
      <c r="OEZ97"/>
      <c r="OFA97"/>
      <c r="OFB97"/>
      <c r="OFC97"/>
      <c r="OFD97"/>
      <c r="OFE97"/>
      <c r="OFF97"/>
      <c r="OFG97"/>
      <c r="OFH97"/>
      <c r="OFI97"/>
      <c r="OFJ97"/>
      <c r="OFK97"/>
      <c r="OFL97"/>
      <c r="OFM97"/>
      <c r="OFN97"/>
      <c r="OFO97"/>
      <c r="OFP97"/>
      <c r="OFQ97"/>
      <c r="OFR97"/>
      <c r="OFS97"/>
      <c r="OFT97"/>
      <c r="OFU97"/>
      <c r="OFV97"/>
      <c r="OFW97"/>
      <c r="OFX97"/>
      <c r="OFY97"/>
      <c r="OFZ97"/>
      <c r="OGA97"/>
      <c r="OGB97"/>
      <c r="OGC97"/>
      <c r="OGD97"/>
      <c r="OGE97"/>
      <c r="OGF97"/>
      <c r="OGG97"/>
      <c r="OGH97"/>
      <c r="OGI97"/>
      <c r="OGJ97"/>
      <c r="OGK97"/>
      <c r="OGL97"/>
      <c r="OGM97"/>
      <c r="OGN97"/>
      <c r="OGO97"/>
      <c r="OGP97"/>
      <c r="OGQ97"/>
      <c r="OGR97"/>
      <c r="OGS97"/>
      <c r="OGT97"/>
      <c r="OGU97"/>
      <c r="OGV97"/>
      <c r="OGW97"/>
      <c r="OGX97"/>
      <c r="OGY97"/>
      <c r="OGZ97"/>
      <c r="OHA97"/>
      <c r="OHB97"/>
      <c r="OHC97"/>
      <c r="OHD97"/>
      <c r="OHE97"/>
      <c r="OHF97"/>
      <c r="OHG97"/>
      <c r="OHH97"/>
      <c r="OHI97"/>
      <c r="OHJ97"/>
      <c r="OHK97"/>
      <c r="OHL97"/>
      <c r="OHM97"/>
      <c r="OHN97"/>
      <c r="OHO97"/>
      <c r="OHP97"/>
      <c r="OHQ97"/>
      <c r="OHR97"/>
      <c r="OHS97"/>
      <c r="OHT97"/>
      <c r="OHU97"/>
      <c r="OHV97"/>
      <c r="OHW97"/>
      <c r="OHX97"/>
      <c r="OHY97"/>
      <c r="OHZ97"/>
      <c r="OIA97"/>
      <c r="OIB97"/>
      <c r="OIC97"/>
      <c r="OID97"/>
      <c r="OIE97"/>
      <c r="OIF97"/>
      <c r="OIG97"/>
      <c r="OIH97"/>
      <c r="OII97"/>
      <c r="OIJ97"/>
      <c r="OIK97"/>
      <c r="OIL97"/>
      <c r="OIM97"/>
      <c r="OIN97"/>
      <c r="OIO97"/>
      <c r="OIP97"/>
      <c r="OIQ97"/>
      <c r="OIR97"/>
      <c r="OIS97"/>
      <c r="OIT97"/>
      <c r="OIU97"/>
      <c r="OIV97"/>
      <c r="OIW97"/>
      <c r="OIX97"/>
      <c r="OIY97"/>
      <c r="OIZ97"/>
      <c r="OJA97"/>
      <c r="OJB97"/>
      <c r="OJC97"/>
      <c r="OJD97"/>
      <c r="OJE97"/>
      <c r="OJF97"/>
      <c r="OJG97"/>
      <c r="OJH97"/>
      <c r="OJI97"/>
      <c r="OJJ97"/>
      <c r="OJK97"/>
      <c r="OJL97"/>
      <c r="OJM97"/>
      <c r="OJN97"/>
      <c r="OJO97"/>
      <c r="OJP97"/>
      <c r="OJQ97"/>
      <c r="OJR97"/>
      <c r="OJS97"/>
      <c r="OJT97"/>
      <c r="OJU97"/>
      <c r="OJV97"/>
      <c r="OJW97"/>
      <c r="OJX97"/>
      <c r="OJY97"/>
      <c r="OJZ97"/>
      <c r="OKA97"/>
      <c r="OKB97"/>
      <c r="OKC97"/>
      <c r="OKD97"/>
      <c r="OKE97"/>
      <c r="OKF97"/>
      <c r="OKG97"/>
      <c r="OKH97"/>
      <c r="OKI97"/>
      <c r="OKJ97"/>
      <c r="OKK97"/>
      <c r="OKL97"/>
      <c r="OKM97"/>
      <c r="OKN97"/>
      <c r="OKO97"/>
      <c r="OKP97"/>
      <c r="OKQ97"/>
      <c r="OKR97"/>
      <c r="OKS97"/>
      <c r="OKT97"/>
      <c r="OKU97"/>
      <c r="OKV97"/>
      <c r="OKW97"/>
      <c r="OKX97"/>
      <c r="OKY97"/>
      <c r="OKZ97"/>
      <c r="OLA97"/>
      <c r="OLB97"/>
      <c r="OLC97"/>
      <c r="OLD97"/>
      <c r="OLE97"/>
      <c r="OLF97"/>
      <c r="OLG97"/>
      <c r="OLH97"/>
      <c r="OLI97"/>
      <c r="OLJ97"/>
      <c r="OLK97"/>
      <c r="OLL97"/>
      <c r="OLM97"/>
      <c r="OLN97"/>
      <c r="OLO97"/>
      <c r="OLP97"/>
      <c r="OLQ97"/>
      <c r="OLR97"/>
      <c r="OLS97"/>
      <c r="OLT97"/>
      <c r="OLU97"/>
      <c r="OLV97"/>
      <c r="OLW97"/>
      <c r="OLX97"/>
      <c r="OLY97"/>
      <c r="OLZ97"/>
      <c r="OMA97"/>
      <c r="OMB97"/>
      <c r="OMC97"/>
      <c r="OMD97"/>
      <c r="OME97"/>
      <c r="OMF97"/>
      <c r="OMG97"/>
      <c r="OMH97"/>
      <c r="OMI97"/>
      <c r="OMJ97"/>
      <c r="OMK97"/>
      <c r="OML97"/>
      <c r="OMM97"/>
      <c r="OMN97"/>
      <c r="OMO97"/>
      <c r="OMP97"/>
      <c r="OMQ97"/>
      <c r="OMR97"/>
      <c r="OMS97"/>
      <c r="OMT97"/>
      <c r="OMU97"/>
      <c r="OMV97"/>
      <c r="OMW97"/>
      <c r="OMX97"/>
      <c r="OMY97"/>
      <c r="OMZ97"/>
      <c r="ONA97"/>
      <c r="ONB97"/>
      <c r="ONC97"/>
      <c r="OND97"/>
      <c r="ONE97"/>
      <c r="ONF97"/>
      <c r="ONG97"/>
      <c r="ONH97"/>
      <c r="ONI97"/>
      <c r="ONJ97"/>
      <c r="ONK97"/>
      <c r="ONL97"/>
      <c r="ONM97"/>
      <c r="ONN97"/>
      <c r="ONO97"/>
      <c r="ONP97"/>
      <c r="ONQ97"/>
      <c r="ONR97"/>
      <c r="ONS97"/>
      <c r="ONT97"/>
      <c r="ONU97"/>
      <c r="ONV97"/>
      <c r="ONW97"/>
      <c r="ONX97"/>
      <c r="ONY97"/>
      <c r="ONZ97"/>
      <c r="OOA97"/>
      <c r="OOB97"/>
      <c r="OOC97"/>
      <c r="OOD97"/>
      <c r="OOE97"/>
      <c r="OOF97"/>
      <c r="OOG97"/>
      <c r="OOH97"/>
      <c r="OOI97"/>
      <c r="OOJ97"/>
      <c r="OOK97"/>
      <c r="OOL97"/>
      <c r="OOM97"/>
      <c r="OON97"/>
      <c r="OOO97"/>
      <c r="OOP97"/>
      <c r="OOQ97"/>
      <c r="OOR97"/>
      <c r="OOS97"/>
      <c r="OOT97"/>
      <c r="OOU97"/>
      <c r="OOV97"/>
      <c r="OOW97"/>
      <c r="OOX97"/>
      <c r="OOY97"/>
      <c r="OOZ97"/>
      <c r="OPA97"/>
      <c r="OPB97"/>
      <c r="OPC97"/>
      <c r="OPD97"/>
      <c r="OPE97"/>
      <c r="OPF97"/>
      <c r="OPG97"/>
      <c r="OPH97"/>
      <c r="OPI97"/>
      <c r="OPJ97"/>
      <c r="OPK97"/>
      <c r="OPL97"/>
      <c r="OPM97"/>
      <c r="OPN97"/>
      <c r="OPO97"/>
      <c r="OPP97"/>
      <c r="OPQ97"/>
      <c r="OPR97"/>
      <c r="OPS97"/>
      <c r="OPT97"/>
      <c r="OPU97"/>
      <c r="OPV97"/>
      <c r="OPW97"/>
      <c r="OPX97"/>
      <c r="OPY97"/>
      <c r="OPZ97"/>
      <c r="OQA97"/>
      <c r="OQB97"/>
      <c r="OQC97"/>
      <c r="OQD97"/>
      <c r="OQE97"/>
      <c r="OQF97"/>
      <c r="OQG97"/>
      <c r="OQH97"/>
      <c r="OQI97"/>
      <c r="OQJ97"/>
      <c r="OQK97"/>
      <c r="OQL97"/>
      <c r="OQM97"/>
      <c r="OQN97"/>
      <c r="OQO97"/>
      <c r="OQP97"/>
      <c r="OQQ97"/>
      <c r="OQR97"/>
      <c r="OQS97"/>
      <c r="OQT97"/>
      <c r="OQU97"/>
      <c r="OQV97"/>
      <c r="OQW97"/>
      <c r="OQX97"/>
      <c r="OQY97"/>
      <c r="OQZ97"/>
      <c r="ORA97"/>
      <c r="ORB97"/>
      <c r="ORC97"/>
      <c r="ORD97"/>
      <c r="ORE97"/>
      <c r="ORF97"/>
      <c r="ORG97"/>
      <c r="ORH97"/>
      <c r="ORI97"/>
      <c r="ORJ97"/>
      <c r="ORK97"/>
      <c r="ORL97"/>
      <c r="ORM97"/>
      <c r="ORN97"/>
      <c r="ORO97"/>
      <c r="ORP97"/>
      <c r="ORQ97"/>
      <c r="ORR97"/>
      <c r="ORS97"/>
      <c r="ORT97"/>
      <c r="ORU97"/>
      <c r="ORV97"/>
      <c r="ORW97"/>
      <c r="ORX97"/>
      <c r="ORY97"/>
      <c r="ORZ97"/>
      <c r="OSA97"/>
      <c r="OSB97"/>
      <c r="OSC97"/>
      <c r="OSD97"/>
      <c r="OSE97"/>
      <c r="OSF97"/>
      <c r="OSG97"/>
      <c r="OSH97"/>
      <c r="OSI97"/>
      <c r="OSJ97"/>
      <c r="OSK97"/>
      <c r="OSL97"/>
      <c r="OSM97"/>
      <c r="OSN97"/>
      <c r="OSO97"/>
      <c r="OSP97"/>
      <c r="OSQ97"/>
      <c r="OSR97"/>
      <c r="OSS97"/>
      <c r="OST97"/>
      <c r="OSU97"/>
      <c r="OSV97"/>
      <c r="OSW97"/>
      <c r="OSX97"/>
      <c r="OSY97"/>
      <c r="OSZ97"/>
      <c r="OTA97"/>
      <c r="OTB97"/>
      <c r="OTC97"/>
      <c r="OTD97"/>
      <c r="OTE97"/>
      <c r="OTF97"/>
      <c r="OTG97"/>
      <c r="OTH97"/>
      <c r="OTI97"/>
      <c r="OTJ97"/>
      <c r="OTK97"/>
      <c r="OTL97"/>
      <c r="OTM97"/>
      <c r="OTN97"/>
      <c r="OTO97"/>
      <c r="OTP97"/>
      <c r="OTQ97"/>
      <c r="OTR97"/>
      <c r="OTS97"/>
      <c r="OTT97"/>
      <c r="OTU97"/>
      <c r="OTV97"/>
      <c r="OTW97"/>
      <c r="OTX97"/>
      <c r="OTY97"/>
      <c r="OTZ97"/>
      <c r="OUA97"/>
      <c r="OUB97"/>
      <c r="OUC97"/>
      <c r="OUD97"/>
      <c r="OUE97"/>
      <c r="OUF97"/>
      <c r="OUG97"/>
      <c r="OUH97"/>
      <c r="OUI97"/>
      <c r="OUJ97"/>
      <c r="OUK97"/>
      <c r="OUL97"/>
      <c r="OUM97"/>
      <c r="OUN97"/>
      <c r="OUO97"/>
      <c r="OUP97"/>
      <c r="OUQ97"/>
      <c r="OUR97"/>
      <c r="OUS97"/>
      <c r="OUT97"/>
      <c r="OUU97"/>
      <c r="OUV97"/>
      <c r="OUW97"/>
      <c r="OUX97"/>
      <c r="OUY97"/>
      <c r="OUZ97"/>
      <c r="OVA97"/>
      <c r="OVB97"/>
      <c r="OVC97"/>
      <c r="OVD97"/>
      <c r="OVE97"/>
      <c r="OVF97"/>
      <c r="OVG97"/>
      <c r="OVH97"/>
      <c r="OVI97"/>
      <c r="OVJ97"/>
      <c r="OVK97"/>
      <c r="OVL97"/>
      <c r="OVM97"/>
      <c r="OVN97"/>
      <c r="OVO97"/>
      <c r="OVP97"/>
      <c r="OVQ97"/>
      <c r="OVR97"/>
      <c r="OVS97"/>
      <c r="OVT97"/>
      <c r="OVU97"/>
      <c r="OVV97"/>
      <c r="OVW97"/>
      <c r="OVX97"/>
      <c r="OVY97"/>
      <c r="OVZ97"/>
      <c r="OWA97"/>
      <c r="OWB97"/>
      <c r="OWC97"/>
      <c r="OWD97"/>
      <c r="OWE97"/>
      <c r="OWF97"/>
      <c r="OWG97"/>
      <c r="OWH97"/>
      <c r="OWI97"/>
      <c r="OWJ97"/>
      <c r="OWK97"/>
      <c r="OWL97"/>
      <c r="OWM97"/>
      <c r="OWN97"/>
      <c r="OWO97"/>
      <c r="OWP97"/>
      <c r="OWQ97"/>
      <c r="OWR97"/>
      <c r="OWS97"/>
      <c r="OWT97"/>
      <c r="OWU97"/>
      <c r="OWV97"/>
      <c r="OWW97"/>
      <c r="OWX97"/>
      <c r="OWY97"/>
      <c r="OWZ97"/>
      <c r="OXA97"/>
      <c r="OXB97"/>
      <c r="OXC97"/>
      <c r="OXD97"/>
      <c r="OXE97"/>
      <c r="OXF97"/>
      <c r="OXG97"/>
      <c r="OXH97"/>
      <c r="OXI97"/>
      <c r="OXJ97"/>
      <c r="OXK97"/>
      <c r="OXL97"/>
      <c r="OXM97"/>
      <c r="OXN97"/>
      <c r="OXO97"/>
      <c r="OXP97"/>
      <c r="OXQ97"/>
      <c r="OXR97"/>
      <c r="OXS97"/>
      <c r="OXT97"/>
      <c r="OXU97"/>
      <c r="OXV97"/>
      <c r="OXW97"/>
      <c r="OXX97"/>
      <c r="OXY97"/>
      <c r="OXZ97"/>
      <c r="OYA97"/>
      <c r="OYB97"/>
      <c r="OYC97"/>
      <c r="OYD97"/>
      <c r="OYE97"/>
      <c r="OYF97"/>
      <c r="OYG97"/>
      <c r="OYH97"/>
      <c r="OYI97"/>
      <c r="OYJ97"/>
      <c r="OYK97"/>
      <c r="OYL97"/>
      <c r="OYM97"/>
      <c r="OYN97"/>
      <c r="OYO97"/>
      <c r="OYP97"/>
      <c r="OYQ97"/>
      <c r="OYR97"/>
      <c r="OYS97"/>
      <c r="OYT97"/>
      <c r="OYU97"/>
      <c r="OYV97"/>
      <c r="OYW97"/>
      <c r="OYX97"/>
      <c r="OYY97"/>
      <c r="OYZ97"/>
      <c r="OZA97"/>
      <c r="OZB97"/>
      <c r="OZC97"/>
      <c r="OZD97"/>
      <c r="OZE97"/>
      <c r="OZF97"/>
      <c r="OZG97"/>
      <c r="OZH97"/>
      <c r="OZI97"/>
      <c r="OZJ97"/>
      <c r="OZK97"/>
      <c r="OZL97"/>
      <c r="OZM97"/>
      <c r="OZN97"/>
      <c r="OZO97"/>
      <c r="OZP97"/>
      <c r="OZQ97"/>
      <c r="OZR97"/>
      <c r="OZS97"/>
      <c r="OZT97"/>
      <c r="OZU97"/>
      <c r="OZV97"/>
      <c r="OZW97"/>
      <c r="OZX97"/>
      <c r="OZY97"/>
      <c r="OZZ97"/>
      <c r="PAA97"/>
      <c r="PAB97"/>
      <c r="PAC97"/>
      <c r="PAD97"/>
      <c r="PAE97"/>
      <c r="PAF97"/>
      <c r="PAG97"/>
      <c r="PAH97"/>
      <c r="PAI97"/>
      <c r="PAJ97"/>
      <c r="PAK97"/>
      <c r="PAL97"/>
      <c r="PAM97"/>
      <c r="PAN97"/>
      <c r="PAO97"/>
      <c r="PAP97"/>
      <c r="PAQ97"/>
      <c r="PAR97"/>
      <c r="PAS97"/>
      <c r="PAT97"/>
      <c r="PAU97"/>
      <c r="PAV97"/>
      <c r="PAW97"/>
      <c r="PAX97"/>
      <c r="PAY97"/>
      <c r="PAZ97"/>
      <c r="PBA97"/>
      <c r="PBB97"/>
      <c r="PBC97"/>
      <c r="PBD97"/>
      <c r="PBE97"/>
      <c r="PBF97"/>
      <c r="PBG97"/>
      <c r="PBH97"/>
      <c r="PBI97"/>
      <c r="PBJ97"/>
      <c r="PBK97"/>
      <c r="PBL97"/>
      <c r="PBM97"/>
      <c r="PBN97"/>
      <c r="PBO97"/>
      <c r="PBP97"/>
      <c r="PBQ97"/>
      <c r="PBR97"/>
      <c r="PBS97"/>
      <c r="PBT97"/>
      <c r="PBU97"/>
      <c r="PBV97"/>
      <c r="PBW97"/>
      <c r="PBX97"/>
      <c r="PBY97"/>
      <c r="PBZ97"/>
      <c r="PCA97"/>
      <c r="PCB97"/>
      <c r="PCC97"/>
      <c r="PCD97"/>
      <c r="PCE97"/>
      <c r="PCF97"/>
      <c r="PCG97"/>
      <c r="PCH97"/>
      <c r="PCI97"/>
      <c r="PCJ97"/>
      <c r="PCK97"/>
      <c r="PCL97"/>
      <c r="PCM97"/>
      <c r="PCN97"/>
      <c r="PCO97"/>
      <c r="PCP97"/>
      <c r="PCQ97"/>
      <c r="PCR97"/>
      <c r="PCS97"/>
      <c r="PCT97"/>
      <c r="PCU97"/>
      <c r="PCV97"/>
      <c r="PCW97"/>
      <c r="PCX97"/>
      <c r="PCY97"/>
      <c r="PCZ97"/>
      <c r="PDA97"/>
      <c r="PDB97"/>
      <c r="PDC97"/>
      <c r="PDD97"/>
      <c r="PDE97"/>
      <c r="PDF97"/>
      <c r="PDG97"/>
      <c r="PDH97"/>
      <c r="PDI97"/>
      <c r="PDJ97"/>
      <c r="PDK97"/>
      <c r="PDL97"/>
      <c r="PDM97"/>
      <c r="PDN97"/>
      <c r="PDO97"/>
      <c r="PDP97"/>
      <c r="PDQ97"/>
      <c r="PDR97"/>
      <c r="PDS97"/>
      <c r="PDT97"/>
      <c r="PDU97"/>
      <c r="PDV97"/>
      <c r="PDW97"/>
      <c r="PDX97"/>
      <c r="PDY97"/>
      <c r="PDZ97"/>
      <c r="PEA97"/>
      <c r="PEB97"/>
      <c r="PEC97"/>
      <c r="PED97"/>
      <c r="PEE97"/>
      <c r="PEF97"/>
      <c r="PEG97"/>
      <c r="PEH97"/>
      <c r="PEI97"/>
      <c r="PEJ97"/>
      <c r="PEK97"/>
      <c r="PEL97"/>
      <c r="PEM97"/>
      <c r="PEN97"/>
      <c r="PEO97"/>
      <c r="PEP97"/>
      <c r="PEQ97"/>
      <c r="PER97"/>
      <c r="PES97"/>
      <c r="PET97"/>
      <c r="PEU97"/>
      <c r="PEV97"/>
      <c r="PEW97"/>
      <c r="PEX97"/>
      <c r="PEY97"/>
      <c r="PEZ97"/>
      <c r="PFA97"/>
      <c r="PFB97"/>
      <c r="PFC97"/>
      <c r="PFD97"/>
      <c r="PFE97"/>
      <c r="PFF97"/>
      <c r="PFG97"/>
      <c r="PFH97"/>
      <c r="PFI97"/>
      <c r="PFJ97"/>
      <c r="PFK97"/>
      <c r="PFL97"/>
      <c r="PFM97"/>
      <c r="PFN97"/>
      <c r="PFO97"/>
      <c r="PFP97"/>
      <c r="PFQ97"/>
      <c r="PFR97"/>
      <c r="PFS97"/>
      <c r="PFT97"/>
      <c r="PFU97"/>
      <c r="PFV97"/>
      <c r="PFW97"/>
      <c r="PFX97"/>
      <c r="PFY97"/>
      <c r="PFZ97"/>
      <c r="PGA97"/>
      <c r="PGB97"/>
      <c r="PGC97"/>
      <c r="PGD97"/>
      <c r="PGE97"/>
      <c r="PGF97"/>
      <c r="PGG97"/>
      <c r="PGH97"/>
      <c r="PGI97"/>
      <c r="PGJ97"/>
      <c r="PGK97"/>
      <c r="PGL97"/>
      <c r="PGM97"/>
      <c r="PGN97"/>
      <c r="PGO97"/>
      <c r="PGP97"/>
      <c r="PGQ97"/>
      <c r="PGR97"/>
      <c r="PGS97"/>
      <c r="PGT97"/>
      <c r="PGU97"/>
      <c r="PGV97"/>
      <c r="PGW97"/>
      <c r="PGX97"/>
      <c r="PGY97"/>
      <c r="PGZ97"/>
      <c r="PHA97"/>
      <c r="PHB97"/>
      <c r="PHC97"/>
      <c r="PHD97"/>
      <c r="PHE97"/>
      <c r="PHF97"/>
      <c r="PHG97"/>
      <c r="PHH97"/>
      <c r="PHI97"/>
      <c r="PHJ97"/>
      <c r="PHK97"/>
      <c r="PHL97"/>
      <c r="PHM97"/>
      <c r="PHN97"/>
      <c r="PHO97"/>
      <c r="PHP97"/>
      <c r="PHQ97"/>
      <c r="PHR97"/>
      <c r="PHS97"/>
      <c r="PHT97"/>
      <c r="PHU97"/>
      <c r="PHV97"/>
      <c r="PHW97"/>
      <c r="PHX97"/>
      <c r="PHY97"/>
      <c r="PHZ97"/>
      <c r="PIA97"/>
      <c r="PIB97"/>
      <c r="PIC97"/>
      <c r="PID97"/>
      <c r="PIE97"/>
      <c r="PIF97"/>
      <c r="PIG97"/>
      <c r="PIH97"/>
      <c r="PII97"/>
      <c r="PIJ97"/>
      <c r="PIK97"/>
      <c r="PIL97"/>
      <c r="PIM97"/>
      <c r="PIN97"/>
      <c r="PIO97"/>
      <c r="PIP97"/>
      <c r="PIQ97"/>
      <c r="PIR97"/>
      <c r="PIS97"/>
      <c r="PIT97"/>
      <c r="PIU97"/>
      <c r="PIV97"/>
      <c r="PIW97"/>
      <c r="PIX97"/>
      <c r="PIY97"/>
      <c r="PIZ97"/>
      <c r="PJA97"/>
      <c r="PJB97"/>
      <c r="PJC97"/>
      <c r="PJD97"/>
      <c r="PJE97"/>
      <c r="PJF97"/>
      <c r="PJG97"/>
      <c r="PJH97"/>
      <c r="PJI97"/>
      <c r="PJJ97"/>
      <c r="PJK97"/>
      <c r="PJL97"/>
      <c r="PJM97"/>
      <c r="PJN97"/>
      <c r="PJO97"/>
      <c r="PJP97"/>
      <c r="PJQ97"/>
      <c r="PJR97"/>
      <c r="PJS97"/>
      <c r="PJT97"/>
      <c r="PJU97"/>
      <c r="PJV97"/>
      <c r="PJW97"/>
      <c r="PJX97"/>
      <c r="PJY97"/>
      <c r="PJZ97"/>
      <c r="PKA97"/>
      <c r="PKB97"/>
      <c r="PKC97"/>
      <c r="PKD97"/>
      <c r="PKE97"/>
      <c r="PKF97"/>
      <c r="PKG97"/>
      <c r="PKH97"/>
      <c r="PKI97"/>
      <c r="PKJ97"/>
      <c r="PKK97"/>
      <c r="PKL97"/>
      <c r="PKM97"/>
      <c r="PKN97"/>
      <c r="PKO97"/>
      <c r="PKP97"/>
      <c r="PKQ97"/>
      <c r="PKR97"/>
      <c r="PKS97"/>
      <c r="PKT97"/>
      <c r="PKU97"/>
      <c r="PKV97"/>
      <c r="PKW97"/>
      <c r="PKX97"/>
      <c r="PKY97"/>
      <c r="PKZ97"/>
      <c r="PLA97"/>
      <c r="PLB97"/>
      <c r="PLC97"/>
      <c r="PLD97"/>
      <c r="PLE97"/>
      <c r="PLF97"/>
      <c r="PLG97"/>
      <c r="PLH97"/>
      <c r="PLI97"/>
      <c r="PLJ97"/>
      <c r="PLK97"/>
      <c r="PLL97"/>
      <c r="PLM97"/>
      <c r="PLN97"/>
      <c r="PLO97"/>
      <c r="PLP97"/>
      <c r="PLQ97"/>
      <c r="PLR97"/>
      <c r="PLS97"/>
      <c r="PLT97"/>
      <c r="PLU97"/>
      <c r="PLV97"/>
      <c r="PLW97"/>
      <c r="PLX97"/>
      <c r="PLY97"/>
      <c r="PLZ97"/>
      <c r="PMA97"/>
      <c r="PMB97"/>
      <c r="PMC97"/>
      <c r="PMD97"/>
      <c r="PME97"/>
      <c r="PMF97"/>
      <c r="PMG97"/>
      <c r="PMH97"/>
      <c r="PMI97"/>
      <c r="PMJ97"/>
      <c r="PMK97"/>
      <c r="PML97"/>
      <c r="PMM97"/>
      <c r="PMN97"/>
      <c r="PMO97"/>
      <c r="PMP97"/>
      <c r="PMQ97"/>
      <c r="PMR97"/>
      <c r="PMS97"/>
      <c r="PMT97"/>
      <c r="PMU97"/>
      <c r="PMV97"/>
      <c r="PMW97"/>
      <c r="PMX97"/>
      <c r="PMY97"/>
      <c r="PMZ97"/>
      <c r="PNA97"/>
      <c r="PNB97"/>
      <c r="PNC97"/>
      <c r="PND97"/>
      <c r="PNE97"/>
      <c r="PNF97"/>
      <c r="PNG97"/>
      <c r="PNH97"/>
      <c r="PNI97"/>
      <c r="PNJ97"/>
      <c r="PNK97"/>
      <c r="PNL97"/>
      <c r="PNM97"/>
      <c r="PNN97"/>
      <c r="PNO97"/>
      <c r="PNP97"/>
      <c r="PNQ97"/>
      <c r="PNR97"/>
      <c r="PNS97"/>
      <c r="PNT97"/>
      <c r="PNU97"/>
      <c r="PNV97"/>
      <c r="PNW97"/>
      <c r="PNX97"/>
      <c r="PNY97"/>
      <c r="PNZ97"/>
      <c r="POA97"/>
      <c r="POB97"/>
      <c r="POC97"/>
      <c r="POD97"/>
      <c r="POE97"/>
      <c r="POF97"/>
      <c r="POG97"/>
      <c r="POH97"/>
      <c r="POI97"/>
      <c r="POJ97"/>
      <c r="POK97"/>
      <c r="POL97"/>
      <c r="POM97"/>
      <c r="PON97"/>
      <c r="POO97"/>
      <c r="POP97"/>
      <c r="POQ97"/>
      <c r="POR97"/>
      <c r="POS97"/>
      <c r="POT97"/>
      <c r="POU97"/>
      <c r="POV97"/>
      <c r="POW97"/>
      <c r="POX97"/>
      <c r="POY97"/>
      <c r="POZ97"/>
      <c r="PPA97"/>
      <c r="PPB97"/>
      <c r="PPC97"/>
      <c r="PPD97"/>
      <c r="PPE97"/>
      <c r="PPF97"/>
      <c r="PPG97"/>
      <c r="PPH97"/>
      <c r="PPI97"/>
      <c r="PPJ97"/>
      <c r="PPK97"/>
      <c r="PPL97"/>
      <c r="PPM97"/>
      <c r="PPN97"/>
      <c r="PPO97"/>
      <c r="PPP97"/>
      <c r="PPQ97"/>
      <c r="PPR97"/>
      <c r="PPS97"/>
      <c r="PPT97"/>
      <c r="PPU97"/>
      <c r="PPV97"/>
      <c r="PPW97"/>
      <c r="PPX97"/>
      <c r="PPY97"/>
      <c r="PPZ97"/>
      <c r="PQA97"/>
      <c r="PQB97"/>
      <c r="PQC97"/>
      <c r="PQD97"/>
      <c r="PQE97"/>
      <c r="PQF97"/>
      <c r="PQG97"/>
      <c r="PQH97"/>
      <c r="PQI97"/>
      <c r="PQJ97"/>
      <c r="PQK97"/>
      <c r="PQL97"/>
      <c r="PQM97"/>
      <c r="PQN97"/>
      <c r="PQO97"/>
      <c r="PQP97"/>
      <c r="PQQ97"/>
      <c r="PQR97"/>
      <c r="PQS97"/>
      <c r="PQT97"/>
      <c r="PQU97"/>
      <c r="PQV97"/>
      <c r="PQW97"/>
      <c r="PQX97"/>
      <c r="PQY97"/>
      <c r="PQZ97"/>
      <c r="PRA97"/>
      <c r="PRB97"/>
      <c r="PRC97"/>
      <c r="PRD97"/>
      <c r="PRE97"/>
      <c r="PRF97"/>
      <c r="PRG97"/>
      <c r="PRH97"/>
      <c r="PRI97"/>
      <c r="PRJ97"/>
      <c r="PRK97"/>
      <c r="PRL97"/>
      <c r="PRM97"/>
      <c r="PRN97"/>
      <c r="PRO97"/>
      <c r="PRP97"/>
      <c r="PRQ97"/>
      <c r="PRR97"/>
      <c r="PRS97"/>
      <c r="PRT97"/>
      <c r="PRU97"/>
      <c r="PRV97"/>
      <c r="PRW97"/>
      <c r="PRX97"/>
      <c r="PRY97"/>
      <c r="PRZ97"/>
      <c r="PSA97"/>
      <c r="PSB97"/>
      <c r="PSC97"/>
      <c r="PSD97"/>
      <c r="PSE97"/>
      <c r="PSF97"/>
      <c r="PSG97"/>
      <c r="PSH97"/>
      <c r="PSI97"/>
      <c r="PSJ97"/>
      <c r="PSK97"/>
      <c r="PSL97"/>
      <c r="PSM97"/>
      <c r="PSN97"/>
      <c r="PSO97"/>
      <c r="PSP97"/>
      <c r="PSQ97"/>
      <c r="PSR97"/>
      <c r="PSS97"/>
      <c r="PST97"/>
      <c r="PSU97"/>
      <c r="PSV97"/>
      <c r="PSW97"/>
      <c r="PSX97"/>
      <c r="PSY97"/>
      <c r="PSZ97"/>
      <c r="PTA97"/>
      <c r="PTB97"/>
      <c r="PTC97"/>
      <c r="PTD97"/>
      <c r="PTE97"/>
      <c r="PTF97"/>
      <c r="PTG97"/>
      <c r="PTH97"/>
      <c r="PTI97"/>
      <c r="PTJ97"/>
      <c r="PTK97"/>
      <c r="PTL97"/>
      <c r="PTM97"/>
      <c r="PTN97"/>
      <c r="PTO97"/>
      <c r="PTP97"/>
      <c r="PTQ97"/>
      <c r="PTR97"/>
      <c r="PTS97"/>
      <c r="PTT97"/>
      <c r="PTU97"/>
      <c r="PTV97"/>
      <c r="PTW97"/>
      <c r="PTX97"/>
      <c r="PTY97"/>
      <c r="PTZ97"/>
      <c r="PUA97"/>
      <c r="PUB97"/>
      <c r="PUC97"/>
      <c r="PUD97"/>
      <c r="PUE97"/>
      <c r="PUF97"/>
      <c r="PUG97"/>
      <c r="PUH97"/>
      <c r="PUI97"/>
      <c r="PUJ97"/>
      <c r="PUK97"/>
      <c r="PUL97"/>
      <c r="PUM97"/>
      <c r="PUN97"/>
      <c r="PUO97"/>
      <c r="PUP97"/>
      <c r="PUQ97"/>
      <c r="PUR97"/>
      <c r="PUS97"/>
      <c r="PUT97"/>
      <c r="PUU97"/>
      <c r="PUV97"/>
      <c r="PUW97"/>
      <c r="PUX97"/>
      <c r="PUY97"/>
      <c r="PUZ97"/>
      <c r="PVA97"/>
      <c r="PVB97"/>
      <c r="PVC97"/>
      <c r="PVD97"/>
      <c r="PVE97"/>
      <c r="PVF97"/>
      <c r="PVG97"/>
      <c r="PVH97"/>
      <c r="PVI97"/>
      <c r="PVJ97"/>
      <c r="PVK97"/>
      <c r="PVL97"/>
      <c r="PVM97"/>
      <c r="PVN97"/>
      <c r="PVO97"/>
      <c r="PVP97"/>
      <c r="PVQ97"/>
      <c r="PVR97"/>
      <c r="PVS97"/>
      <c r="PVT97"/>
      <c r="PVU97"/>
      <c r="PVV97"/>
      <c r="PVW97"/>
      <c r="PVX97"/>
      <c r="PVY97"/>
      <c r="PVZ97"/>
      <c r="PWA97"/>
      <c r="PWB97"/>
      <c r="PWC97"/>
      <c r="PWD97"/>
      <c r="PWE97"/>
      <c r="PWF97"/>
      <c r="PWG97"/>
      <c r="PWH97"/>
      <c r="PWI97"/>
      <c r="PWJ97"/>
      <c r="PWK97"/>
      <c r="PWL97"/>
      <c r="PWM97"/>
      <c r="PWN97"/>
      <c r="PWO97"/>
      <c r="PWP97"/>
      <c r="PWQ97"/>
      <c r="PWR97"/>
      <c r="PWS97"/>
      <c r="PWT97"/>
      <c r="PWU97"/>
      <c r="PWV97"/>
      <c r="PWW97"/>
      <c r="PWX97"/>
      <c r="PWY97"/>
      <c r="PWZ97"/>
      <c r="PXA97"/>
      <c r="PXB97"/>
      <c r="PXC97"/>
      <c r="PXD97"/>
      <c r="PXE97"/>
      <c r="PXF97"/>
      <c r="PXG97"/>
      <c r="PXH97"/>
      <c r="PXI97"/>
      <c r="PXJ97"/>
      <c r="PXK97"/>
      <c r="PXL97"/>
      <c r="PXM97"/>
      <c r="PXN97"/>
      <c r="PXO97"/>
      <c r="PXP97"/>
      <c r="PXQ97"/>
      <c r="PXR97"/>
      <c r="PXS97"/>
      <c r="PXT97"/>
      <c r="PXU97"/>
      <c r="PXV97"/>
      <c r="PXW97"/>
      <c r="PXX97"/>
      <c r="PXY97"/>
      <c r="PXZ97"/>
      <c r="PYA97"/>
      <c r="PYB97"/>
      <c r="PYC97"/>
      <c r="PYD97"/>
      <c r="PYE97"/>
      <c r="PYF97"/>
      <c r="PYG97"/>
      <c r="PYH97"/>
      <c r="PYI97"/>
      <c r="PYJ97"/>
      <c r="PYK97"/>
      <c r="PYL97"/>
      <c r="PYM97"/>
      <c r="PYN97"/>
      <c r="PYO97"/>
      <c r="PYP97"/>
      <c r="PYQ97"/>
      <c r="PYR97"/>
      <c r="PYS97"/>
      <c r="PYT97"/>
      <c r="PYU97"/>
      <c r="PYV97"/>
      <c r="PYW97"/>
      <c r="PYX97"/>
      <c r="PYY97"/>
      <c r="PYZ97"/>
      <c r="PZA97"/>
      <c r="PZB97"/>
      <c r="PZC97"/>
      <c r="PZD97"/>
      <c r="PZE97"/>
      <c r="PZF97"/>
      <c r="PZG97"/>
      <c r="PZH97"/>
      <c r="PZI97"/>
      <c r="PZJ97"/>
      <c r="PZK97"/>
      <c r="PZL97"/>
      <c r="PZM97"/>
      <c r="PZN97"/>
      <c r="PZO97"/>
      <c r="PZP97"/>
      <c r="PZQ97"/>
      <c r="PZR97"/>
      <c r="PZS97"/>
      <c r="PZT97"/>
      <c r="PZU97"/>
      <c r="PZV97"/>
      <c r="PZW97"/>
      <c r="PZX97"/>
      <c r="PZY97"/>
      <c r="PZZ97"/>
      <c r="QAA97"/>
      <c r="QAB97"/>
      <c r="QAC97"/>
      <c r="QAD97"/>
      <c r="QAE97"/>
      <c r="QAF97"/>
      <c r="QAG97"/>
      <c r="QAH97"/>
      <c r="QAI97"/>
      <c r="QAJ97"/>
      <c r="QAK97"/>
      <c r="QAL97"/>
      <c r="QAM97"/>
      <c r="QAN97"/>
      <c r="QAO97"/>
      <c r="QAP97"/>
      <c r="QAQ97"/>
      <c r="QAR97"/>
      <c r="QAS97"/>
      <c r="QAT97"/>
      <c r="QAU97"/>
      <c r="QAV97"/>
      <c r="QAW97"/>
      <c r="QAX97"/>
      <c r="QAY97"/>
      <c r="QAZ97"/>
      <c r="QBA97"/>
      <c r="QBB97"/>
      <c r="QBC97"/>
      <c r="QBD97"/>
      <c r="QBE97"/>
      <c r="QBF97"/>
      <c r="QBG97"/>
      <c r="QBH97"/>
      <c r="QBI97"/>
      <c r="QBJ97"/>
      <c r="QBK97"/>
      <c r="QBL97"/>
      <c r="QBM97"/>
      <c r="QBN97"/>
      <c r="QBO97"/>
      <c r="QBP97"/>
      <c r="QBQ97"/>
      <c r="QBR97"/>
      <c r="QBS97"/>
      <c r="QBT97"/>
      <c r="QBU97"/>
      <c r="QBV97"/>
      <c r="QBW97"/>
      <c r="QBX97"/>
      <c r="QBY97"/>
      <c r="QBZ97"/>
      <c r="QCA97"/>
      <c r="QCB97"/>
      <c r="QCC97"/>
      <c r="QCD97"/>
      <c r="QCE97"/>
      <c r="QCF97"/>
      <c r="QCG97"/>
      <c r="QCH97"/>
      <c r="QCI97"/>
      <c r="QCJ97"/>
      <c r="QCK97"/>
      <c r="QCL97"/>
      <c r="QCM97"/>
      <c r="QCN97"/>
      <c r="QCO97"/>
      <c r="QCP97"/>
      <c r="QCQ97"/>
      <c r="QCR97"/>
      <c r="QCS97"/>
      <c r="QCT97"/>
      <c r="QCU97"/>
      <c r="QCV97"/>
      <c r="QCW97"/>
      <c r="QCX97"/>
      <c r="QCY97"/>
      <c r="QCZ97"/>
      <c r="QDA97"/>
      <c r="QDB97"/>
      <c r="QDC97"/>
      <c r="QDD97"/>
      <c r="QDE97"/>
      <c r="QDF97"/>
      <c r="QDG97"/>
      <c r="QDH97"/>
      <c r="QDI97"/>
      <c r="QDJ97"/>
      <c r="QDK97"/>
      <c r="QDL97"/>
      <c r="QDM97"/>
      <c r="QDN97"/>
      <c r="QDO97"/>
      <c r="QDP97"/>
      <c r="QDQ97"/>
      <c r="QDR97"/>
      <c r="QDS97"/>
      <c r="QDT97"/>
      <c r="QDU97"/>
      <c r="QDV97"/>
      <c r="QDW97"/>
      <c r="QDX97"/>
      <c r="QDY97"/>
      <c r="QDZ97"/>
      <c r="QEA97"/>
      <c r="QEB97"/>
      <c r="QEC97"/>
      <c r="QED97"/>
      <c r="QEE97"/>
      <c r="QEF97"/>
      <c r="QEG97"/>
      <c r="QEH97"/>
      <c r="QEI97"/>
      <c r="QEJ97"/>
      <c r="QEK97"/>
      <c r="QEL97"/>
      <c r="QEM97"/>
      <c r="QEN97"/>
      <c r="QEO97"/>
      <c r="QEP97"/>
      <c r="QEQ97"/>
      <c r="QER97"/>
      <c r="QES97"/>
      <c r="QET97"/>
      <c r="QEU97"/>
      <c r="QEV97"/>
      <c r="QEW97"/>
      <c r="QEX97"/>
      <c r="QEY97"/>
      <c r="QEZ97"/>
      <c r="QFA97"/>
      <c r="QFB97"/>
      <c r="QFC97"/>
      <c r="QFD97"/>
      <c r="QFE97"/>
      <c r="QFF97"/>
      <c r="QFG97"/>
      <c r="QFH97"/>
      <c r="QFI97"/>
      <c r="QFJ97"/>
      <c r="QFK97"/>
      <c r="QFL97"/>
      <c r="QFM97"/>
      <c r="QFN97"/>
      <c r="QFO97"/>
      <c r="QFP97"/>
      <c r="QFQ97"/>
      <c r="QFR97"/>
      <c r="QFS97"/>
      <c r="QFT97"/>
      <c r="QFU97"/>
      <c r="QFV97"/>
      <c r="QFW97"/>
      <c r="QFX97"/>
      <c r="QFY97"/>
      <c r="QFZ97"/>
      <c r="QGA97"/>
      <c r="QGB97"/>
      <c r="QGC97"/>
      <c r="QGD97"/>
      <c r="QGE97"/>
      <c r="QGF97"/>
      <c r="QGG97"/>
      <c r="QGH97"/>
      <c r="QGI97"/>
      <c r="QGJ97"/>
      <c r="QGK97"/>
      <c r="QGL97"/>
      <c r="QGM97"/>
      <c r="QGN97"/>
      <c r="QGO97"/>
      <c r="QGP97"/>
      <c r="QGQ97"/>
      <c r="QGR97"/>
      <c r="QGS97"/>
      <c r="QGT97"/>
      <c r="QGU97"/>
      <c r="QGV97"/>
      <c r="QGW97"/>
      <c r="QGX97"/>
      <c r="QGY97"/>
      <c r="QGZ97"/>
      <c r="QHA97"/>
      <c r="QHB97"/>
      <c r="QHC97"/>
      <c r="QHD97"/>
      <c r="QHE97"/>
      <c r="QHF97"/>
      <c r="QHG97"/>
      <c r="QHH97"/>
      <c r="QHI97"/>
      <c r="QHJ97"/>
      <c r="QHK97"/>
      <c r="QHL97"/>
      <c r="QHM97"/>
      <c r="QHN97"/>
      <c r="QHO97"/>
      <c r="QHP97"/>
      <c r="QHQ97"/>
      <c r="QHR97"/>
      <c r="QHS97"/>
      <c r="QHT97"/>
      <c r="QHU97"/>
      <c r="QHV97"/>
      <c r="QHW97"/>
      <c r="QHX97"/>
      <c r="QHY97"/>
      <c r="QHZ97"/>
      <c r="QIA97"/>
      <c r="QIB97"/>
      <c r="QIC97"/>
      <c r="QID97"/>
      <c r="QIE97"/>
      <c r="QIF97"/>
      <c r="QIG97"/>
      <c r="QIH97"/>
      <c r="QII97"/>
      <c r="QIJ97"/>
      <c r="QIK97"/>
      <c r="QIL97"/>
      <c r="QIM97"/>
      <c r="QIN97"/>
      <c r="QIO97"/>
      <c r="QIP97"/>
      <c r="QIQ97"/>
      <c r="QIR97"/>
      <c r="QIS97"/>
      <c r="QIT97"/>
      <c r="QIU97"/>
      <c r="QIV97"/>
      <c r="QIW97"/>
      <c r="QIX97"/>
      <c r="QIY97"/>
      <c r="QIZ97"/>
      <c r="QJA97"/>
      <c r="QJB97"/>
      <c r="QJC97"/>
      <c r="QJD97"/>
      <c r="QJE97"/>
      <c r="QJF97"/>
      <c r="QJG97"/>
      <c r="QJH97"/>
      <c r="QJI97"/>
      <c r="QJJ97"/>
      <c r="QJK97"/>
      <c r="QJL97"/>
      <c r="QJM97"/>
      <c r="QJN97"/>
      <c r="QJO97"/>
      <c r="QJP97"/>
      <c r="QJQ97"/>
      <c r="QJR97"/>
      <c r="QJS97"/>
      <c r="QJT97"/>
      <c r="QJU97"/>
      <c r="QJV97"/>
      <c r="QJW97"/>
      <c r="QJX97"/>
      <c r="QJY97"/>
      <c r="QJZ97"/>
      <c r="QKA97"/>
      <c r="QKB97"/>
      <c r="QKC97"/>
      <c r="QKD97"/>
      <c r="QKE97"/>
      <c r="QKF97"/>
      <c r="QKG97"/>
      <c r="QKH97"/>
      <c r="QKI97"/>
      <c r="QKJ97"/>
      <c r="QKK97"/>
      <c r="QKL97"/>
      <c r="QKM97"/>
      <c r="QKN97"/>
      <c r="QKO97"/>
      <c r="QKP97"/>
      <c r="QKQ97"/>
      <c r="QKR97"/>
      <c r="QKS97"/>
      <c r="QKT97"/>
      <c r="QKU97"/>
      <c r="QKV97"/>
      <c r="QKW97"/>
      <c r="QKX97"/>
      <c r="QKY97"/>
      <c r="QKZ97"/>
      <c r="QLA97"/>
      <c r="QLB97"/>
      <c r="QLC97"/>
      <c r="QLD97"/>
      <c r="QLE97"/>
      <c r="QLF97"/>
      <c r="QLG97"/>
      <c r="QLH97"/>
      <c r="QLI97"/>
      <c r="QLJ97"/>
      <c r="QLK97"/>
      <c r="QLL97"/>
      <c r="QLM97"/>
      <c r="QLN97"/>
      <c r="QLO97"/>
      <c r="QLP97"/>
      <c r="QLQ97"/>
      <c r="QLR97"/>
      <c r="QLS97"/>
      <c r="QLT97"/>
      <c r="QLU97"/>
      <c r="QLV97"/>
      <c r="QLW97"/>
      <c r="QLX97"/>
      <c r="QLY97"/>
      <c r="QLZ97"/>
      <c r="QMA97"/>
      <c r="QMB97"/>
      <c r="QMC97"/>
      <c r="QMD97"/>
      <c r="QME97"/>
      <c r="QMF97"/>
      <c r="QMG97"/>
      <c r="QMH97"/>
      <c r="QMI97"/>
      <c r="QMJ97"/>
      <c r="QMK97"/>
      <c r="QML97"/>
      <c r="QMM97"/>
      <c r="QMN97"/>
      <c r="QMO97"/>
      <c r="QMP97"/>
      <c r="QMQ97"/>
      <c r="QMR97"/>
      <c r="QMS97"/>
      <c r="QMT97"/>
      <c r="QMU97"/>
      <c r="QMV97"/>
      <c r="QMW97"/>
      <c r="QMX97"/>
      <c r="QMY97"/>
      <c r="QMZ97"/>
      <c r="QNA97"/>
      <c r="QNB97"/>
      <c r="QNC97"/>
      <c r="QND97"/>
      <c r="QNE97"/>
      <c r="QNF97"/>
      <c r="QNG97"/>
      <c r="QNH97"/>
      <c r="QNI97"/>
      <c r="QNJ97"/>
      <c r="QNK97"/>
      <c r="QNL97"/>
      <c r="QNM97"/>
      <c r="QNN97"/>
      <c r="QNO97"/>
      <c r="QNP97"/>
      <c r="QNQ97"/>
      <c r="QNR97"/>
      <c r="QNS97"/>
      <c r="QNT97"/>
      <c r="QNU97"/>
      <c r="QNV97"/>
      <c r="QNW97"/>
      <c r="QNX97"/>
      <c r="QNY97"/>
      <c r="QNZ97"/>
      <c r="QOA97"/>
      <c r="QOB97"/>
      <c r="QOC97"/>
      <c r="QOD97"/>
      <c r="QOE97"/>
      <c r="QOF97"/>
      <c r="QOG97"/>
      <c r="QOH97"/>
      <c r="QOI97"/>
      <c r="QOJ97"/>
      <c r="QOK97"/>
      <c r="QOL97"/>
      <c r="QOM97"/>
      <c r="QON97"/>
      <c r="QOO97"/>
      <c r="QOP97"/>
      <c r="QOQ97"/>
      <c r="QOR97"/>
      <c r="QOS97"/>
      <c r="QOT97"/>
      <c r="QOU97"/>
      <c r="QOV97"/>
      <c r="QOW97"/>
      <c r="QOX97"/>
      <c r="QOY97"/>
      <c r="QOZ97"/>
      <c r="QPA97"/>
      <c r="QPB97"/>
      <c r="QPC97"/>
      <c r="QPD97"/>
      <c r="QPE97"/>
      <c r="QPF97"/>
      <c r="QPG97"/>
      <c r="QPH97"/>
      <c r="QPI97"/>
      <c r="QPJ97"/>
      <c r="QPK97"/>
      <c r="QPL97"/>
      <c r="QPM97"/>
      <c r="QPN97"/>
      <c r="QPO97"/>
      <c r="QPP97"/>
      <c r="QPQ97"/>
      <c r="QPR97"/>
      <c r="QPS97"/>
      <c r="QPT97"/>
      <c r="QPU97"/>
      <c r="QPV97"/>
      <c r="QPW97"/>
      <c r="QPX97"/>
      <c r="QPY97"/>
      <c r="QPZ97"/>
      <c r="QQA97"/>
      <c r="QQB97"/>
      <c r="QQC97"/>
      <c r="QQD97"/>
      <c r="QQE97"/>
      <c r="QQF97"/>
      <c r="QQG97"/>
      <c r="QQH97"/>
      <c r="QQI97"/>
      <c r="QQJ97"/>
      <c r="QQK97"/>
      <c r="QQL97"/>
      <c r="QQM97"/>
      <c r="QQN97"/>
      <c r="QQO97"/>
      <c r="QQP97"/>
      <c r="QQQ97"/>
      <c r="QQR97"/>
      <c r="QQS97"/>
      <c r="QQT97"/>
      <c r="QQU97"/>
      <c r="QQV97"/>
      <c r="QQW97"/>
      <c r="QQX97"/>
      <c r="QQY97"/>
      <c r="QQZ97"/>
      <c r="QRA97"/>
      <c r="QRB97"/>
      <c r="QRC97"/>
      <c r="QRD97"/>
      <c r="QRE97"/>
      <c r="QRF97"/>
      <c r="QRG97"/>
      <c r="QRH97"/>
      <c r="QRI97"/>
      <c r="QRJ97"/>
      <c r="QRK97"/>
      <c r="QRL97"/>
      <c r="QRM97"/>
      <c r="QRN97"/>
      <c r="QRO97"/>
      <c r="QRP97"/>
      <c r="QRQ97"/>
      <c r="QRR97"/>
      <c r="QRS97"/>
      <c r="QRT97"/>
      <c r="QRU97"/>
      <c r="QRV97"/>
      <c r="QRW97"/>
      <c r="QRX97"/>
      <c r="QRY97"/>
      <c r="QRZ97"/>
      <c r="QSA97"/>
      <c r="QSB97"/>
      <c r="QSC97"/>
      <c r="QSD97"/>
      <c r="QSE97"/>
      <c r="QSF97"/>
      <c r="QSG97"/>
      <c r="QSH97"/>
      <c r="QSI97"/>
      <c r="QSJ97"/>
      <c r="QSK97"/>
      <c r="QSL97"/>
      <c r="QSM97"/>
      <c r="QSN97"/>
      <c r="QSO97"/>
      <c r="QSP97"/>
      <c r="QSQ97"/>
      <c r="QSR97"/>
      <c r="QSS97"/>
      <c r="QST97"/>
      <c r="QSU97"/>
      <c r="QSV97"/>
      <c r="QSW97"/>
      <c r="QSX97"/>
      <c r="QSY97"/>
      <c r="QSZ97"/>
      <c r="QTA97"/>
      <c r="QTB97"/>
      <c r="QTC97"/>
      <c r="QTD97"/>
      <c r="QTE97"/>
      <c r="QTF97"/>
      <c r="QTG97"/>
      <c r="QTH97"/>
      <c r="QTI97"/>
      <c r="QTJ97"/>
      <c r="QTK97"/>
      <c r="QTL97"/>
      <c r="QTM97"/>
      <c r="QTN97"/>
      <c r="QTO97"/>
      <c r="QTP97"/>
      <c r="QTQ97"/>
      <c r="QTR97"/>
      <c r="QTS97"/>
      <c r="QTT97"/>
      <c r="QTU97"/>
      <c r="QTV97"/>
      <c r="QTW97"/>
      <c r="QTX97"/>
      <c r="QTY97"/>
      <c r="QTZ97"/>
      <c r="QUA97"/>
      <c r="QUB97"/>
      <c r="QUC97"/>
      <c r="QUD97"/>
      <c r="QUE97"/>
      <c r="QUF97"/>
      <c r="QUG97"/>
      <c r="QUH97"/>
      <c r="QUI97"/>
      <c r="QUJ97"/>
      <c r="QUK97"/>
      <c r="QUL97"/>
      <c r="QUM97"/>
      <c r="QUN97"/>
      <c r="QUO97"/>
      <c r="QUP97"/>
      <c r="QUQ97"/>
      <c r="QUR97"/>
      <c r="QUS97"/>
      <c r="QUT97"/>
      <c r="QUU97"/>
      <c r="QUV97"/>
      <c r="QUW97"/>
      <c r="QUX97"/>
      <c r="QUY97"/>
      <c r="QUZ97"/>
      <c r="QVA97"/>
      <c r="QVB97"/>
      <c r="QVC97"/>
      <c r="QVD97"/>
      <c r="QVE97"/>
      <c r="QVF97"/>
      <c r="QVG97"/>
      <c r="QVH97"/>
      <c r="QVI97"/>
      <c r="QVJ97"/>
      <c r="QVK97"/>
      <c r="QVL97"/>
      <c r="QVM97"/>
      <c r="QVN97"/>
      <c r="QVO97"/>
      <c r="QVP97"/>
      <c r="QVQ97"/>
      <c r="QVR97"/>
      <c r="QVS97"/>
      <c r="QVT97"/>
      <c r="QVU97"/>
      <c r="QVV97"/>
      <c r="QVW97"/>
      <c r="QVX97"/>
      <c r="QVY97"/>
      <c r="QVZ97"/>
      <c r="QWA97"/>
      <c r="QWB97"/>
      <c r="QWC97"/>
      <c r="QWD97"/>
      <c r="QWE97"/>
      <c r="QWF97"/>
      <c r="QWG97"/>
      <c r="QWH97"/>
      <c r="QWI97"/>
      <c r="QWJ97"/>
      <c r="QWK97"/>
      <c r="QWL97"/>
      <c r="QWM97"/>
      <c r="QWN97"/>
      <c r="QWO97"/>
      <c r="QWP97"/>
      <c r="QWQ97"/>
      <c r="QWR97"/>
      <c r="QWS97"/>
      <c r="QWT97"/>
      <c r="QWU97"/>
      <c r="QWV97"/>
      <c r="QWW97"/>
      <c r="QWX97"/>
      <c r="QWY97"/>
      <c r="QWZ97"/>
      <c r="QXA97"/>
      <c r="QXB97"/>
      <c r="QXC97"/>
      <c r="QXD97"/>
      <c r="QXE97"/>
      <c r="QXF97"/>
      <c r="QXG97"/>
      <c r="QXH97"/>
      <c r="QXI97"/>
      <c r="QXJ97"/>
      <c r="QXK97"/>
      <c r="QXL97"/>
      <c r="QXM97"/>
      <c r="QXN97"/>
      <c r="QXO97"/>
      <c r="QXP97"/>
      <c r="QXQ97"/>
      <c r="QXR97"/>
      <c r="QXS97"/>
      <c r="QXT97"/>
      <c r="QXU97"/>
      <c r="QXV97"/>
      <c r="QXW97"/>
      <c r="QXX97"/>
      <c r="QXY97"/>
      <c r="QXZ97"/>
      <c r="QYA97"/>
      <c r="QYB97"/>
      <c r="QYC97"/>
      <c r="QYD97"/>
      <c r="QYE97"/>
      <c r="QYF97"/>
      <c r="QYG97"/>
      <c r="QYH97"/>
      <c r="QYI97"/>
      <c r="QYJ97"/>
      <c r="QYK97"/>
      <c r="QYL97"/>
      <c r="QYM97"/>
      <c r="QYN97"/>
      <c r="QYO97"/>
      <c r="QYP97"/>
      <c r="QYQ97"/>
      <c r="QYR97"/>
      <c r="QYS97"/>
      <c r="QYT97"/>
      <c r="QYU97"/>
      <c r="QYV97"/>
      <c r="QYW97"/>
      <c r="QYX97"/>
      <c r="QYY97"/>
      <c r="QYZ97"/>
      <c r="QZA97"/>
      <c r="QZB97"/>
      <c r="QZC97"/>
      <c r="QZD97"/>
      <c r="QZE97"/>
      <c r="QZF97"/>
      <c r="QZG97"/>
      <c r="QZH97"/>
      <c r="QZI97"/>
      <c r="QZJ97"/>
      <c r="QZK97"/>
      <c r="QZL97"/>
      <c r="QZM97"/>
      <c r="QZN97"/>
      <c r="QZO97"/>
      <c r="QZP97"/>
      <c r="QZQ97"/>
      <c r="QZR97"/>
      <c r="QZS97"/>
      <c r="QZT97"/>
      <c r="QZU97"/>
      <c r="QZV97"/>
      <c r="QZW97"/>
      <c r="QZX97"/>
      <c r="QZY97"/>
      <c r="QZZ97"/>
      <c r="RAA97"/>
      <c r="RAB97"/>
      <c r="RAC97"/>
      <c r="RAD97"/>
      <c r="RAE97"/>
      <c r="RAF97"/>
      <c r="RAG97"/>
      <c r="RAH97"/>
      <c r="RAI97"/>
      <c r="RAJ97"/>
      <c r="RAK97"/>
      <c r="RAL97"/>
      <c r="RAM97"/>
      <c r="RAN97"/>
      <c r="RAO97"/>
      <c r="RAP97"/>
      <c r="RAQ97"/>
      <c r="RAR97"/>
      <c r="RAS97"/>
      <c r="RAT97"/>
      <c r="RAU97"/>
      <c r="RAV97"/>
      <c r="RAW97"/>
      <c r="RAX97"/>
      <c r="RAY97"/>
      <c r="RAZ97"/>
      <c r="RBA97"/>
      <c r="RBB97"/>
      <c r="RBC97"/>
      <c r="RBD97"/>
      <c r="RBE97"/>
      <c r="RBF97"/>
      <c r="RBG97"/>
      <c r="RBH97"/>
      <c r="RBI97"/>
      <c r="RBJ97"/>
      <c r="RBK97"/>
      <c r="RBL97"/>
      <c r="RBM97"/>
      <c r="RBN97"/>
      <c r="RBO97"/>
      <c r="RBP97"/>
      <c r="RBQ97"/>
      <c r="RBR97"/>
      <c r="RBS97"/>
      <c r="RBT97"/>
      <c r="RBU97"/>
      <c r="RBV97"/>
      <c r="RBW97"/>
      <c r="RBX97"/>
      <c r="RBY97"/>
      <c r="RBZ97"/>
      <c r="RCA97"/>
      <c r="RCB97"/>
      <c r="RCC97"/>
      <c r="RCD97"/>
      <c r="RCE97"/>
      <c r="RCF97"/>
      <c r="RCG97"/>
      <c r="RCH97"/>
      <c r="RCI97"/>
      <c r="RCJ97"/>
      <c r="RCK97"/>
      <c r="RCL97"/>
      <c r="RCM97"/>
      <c r="RCN97"/>
      <c r="RCO97"/>
      <c r="RCP97"/>
      <c r="RCQ97"/>
      <c r="RCR97"/>
      <c r="RCS97"/>
      <c r="RCT97"/>
      <c r="RCU97"/>
      <c r="RCV97"/>
      <c r="RCW97"/>
      <c r="RCX97"/>
      <c r="RCY97"/>
      <c r="RCZ97"/>
      <c r="RDA97"/>
      <c r="RDB97"/>
      <c r="RDC97"/>
      <c r="RDD97"/>
      <c r="RDE97"/>
      <c r="RDF97"/>
      <c r="RDG97"/>
      <c r="RDH97"/>
      <c r="RDI97"/>
      <c r="RDJ97"/>
      <c r="RDK97"/>
      <c r="RDL97"/>
      <c r="RDM97"/>
      <c r="RDN97"/>
      <c r="RDO97"/>
      <c r="RDP97"/>
      <c r="RDQ97"/>
      <c r="RDR97"/>
      <c r="RDS97"/>
      <c r="RDT97"/>
      <c r="RDU97"/>
      <c r="RDV97"/>
      <c r="RDW97"/>
      <c r="RDX97"/>
      <c r="RDY97"/>
      <c r="RDZ97"/>
      <c r="REA97"/>
      <c r="REB97"/>
      <c r="REC97"/>
      <c r="RED97"/>
      <c r="REE97"/>
      <c r="REF97"/>
      <c r="REG97"/>
      <c r="REH97"/>
      <c r="REI97"/>
      <c r="REJ97"/>
      <c r="REK97"/>
      <c r="REL97"/>
      <c r="REM97"/>
      <c r="REN97"/>
      <c r="REO97"/>
      <c r="REP97"/>
      <c r="REQ97"/>
      <c r="RER97"/>
      <c r="RES97"/>
      <c r="RET97"/>
      <c r="REU97"/>
      <c r="REV97"/>
      <c r="REW97"/>
      <c r="REX97"/>
      <c r="REY97"/>
      <c r="REZ97"/>
      <c r="RFA97"/>
      <c r="RFB97"/>
      <c r="RFC97"/>
      <c r="RFD97"/>
      <c r="RFE97"/>
      <c r="RFF97"/>
      <c r="RFG97"/>
      <c r="RFH97"/>
      <c r="RFI97"/>
      <c r="RFJ97"/>
      <c r="RFK97"/>
      <c r="RFL97"/>
      <c r="RFM97"/>
      <c r="RFN97"/>
      <c r="RFO97"/>
      <c r="RFP97"/>
      <c r="RFQ97"/>
      <c r="RFR97"/>
      <c r="RFS97"/>
      <c r="RFT97"/>
      <c r="RFU97"/>
      <c r="RFV97"/>
      <c r="RFW97"/>
      <c r="RFX97"/>
      <c r="RFY97"/>
      <c r="RFZ97"/>
      <c r="RGA97"/>
      <c r="RGB97"/>
      <c r="RGC97"/>
      <c r="RGD97"/>
      <c r="RGE97"/>
      <c r="RGF97"/>
      <c r="RGG97"/>
      <c r="RGH97"/>
      <c r="RGI97"/>
      <c r="RGJ97"/>
      <c r="RGK97"/>
      <c r="RGL97"/>
      <c r="RGM97"/>
      <c r="RGN97"/>
      <c r="RGO97"/>
      <c r="RGP97"/>
      <c r="RGQ97"/>
      <c r="RGR97"/>
      <c r="RGS97"/>
      <c r="RGT97"/>
      <c r="RGU97"/>
      <c r="RGV97"/>
      <c r="RGW97"/>
      <c r="RGX97"/>
      <c r="RGY97"/>
      <c r="RGZ97"/>
      <c r="RHA97"/>
      <c r="RHB97"/>
      <c r="RHC97"/>
      <c r="RHD97"/>
      <c r="RHE97"/>
      <c r="RHF97"/>
      <c r="RHG97"/>
      <c r="RHH97"/>
      <c r="RHI97"/>
      <c r="RHJ97"/>
      <c r="RHK97"/>
      <c r="RHL97"/>
      <c r="RHM97"/>
      <c r="RHN97"/>
      <c r="RHO97"/>
      <c r="RHP97"/>
      <c r="RHQ97"/>
      <c r="RHR97"/>
      <c r="RHS97"/>
      <c r="RHT97"/>
      <c r="RHU97"/>
      <c r="RHV97"/>
      <c r="RHW97"/>
      <c r="RHX97"/>
      <c r="RHY97"/>
      <c r="RHZ97"/>
      <c r="RIA97"/>
      <c r="RIB97"/>
      <c r="RIC97"/>
      <c r="RID97"/>
      <c r="RIE97"/>
      <c r="RIF97"/>
      <c r="RIG97"/>
      <c r="RIH97"/>
      <c r="RII97"/>
      <c r="RIJ97"/>
      <c r="RIK97"/>
      <c r="RIL97"/>
      <c r="RIM97"/>
      <c r="RIN97"/>
      <c r="RIO97"/>
      <c r="RIP97"/>
      <c r="RIQ97"/>
      <c r="RIR97"/>
      <c r="RIS97"/>
      <c r="RIT97"/>
      <c r="RIU97"/>
      <c r="RIV97"/>
      <c r="RIW97"/>
      <c r="RIX97"/>
      <c r="RIY97"/>
      <c r="RIZ97"/>
      <c r="RJA97"/>
      <c r="RJB97"/>
      <c r="RJC97"/>
      <c r="RJD97"/>
      <c r="RJE97"/>
      <c r="RJF97"/>
      <c r="RJG97"/>
      <c r="RJH97"/>
      <c r="RJI97"/>
      <c r="RJJ97"/>
      <c r="RJK97"/>
      <c r="RJL97"/>
      <c r="RJM97"/>
      <c r="RJN97"/>
      <c r="RJO97"/>
      <c r="RJP97"/>
      <c r="RJQ97"/>
      <c r="RJR97"/>
      <c r="RJS97"/>
      <c r="RJT97"/>
      <c r="RJU97"/>
      <c r="RJV97"/>
      <c r="RJW97"/>
      <c r="RJX97"/>
      <c r="RJY97"/>
      <c r="RJZ97"/>
      <c r="RKA97"/>
      <c r="RKB97"/>
      <c r="RKC97"/>
      <c r="RKD97"/>
      <c r="RKE97"/>
      <c r="RKF97"/>
      <c r="RKG97"/>
      <c r="RKH97"/>
      <c r="RKI97"/>
      <c r="RKJ97"/>
      <c r="RKK97"/>
      <c r="RKL97"/>
      <c r="RKM97"/>
      <c r="RKN97"/>
      <c r="RKO97"/>
      <c r="RKP97"/>
      <c r="RKQ97"/>
      <c r="RKR97"/>
      <c r="RKS97"/>
      <c r="RKT97"/>
      <c r="RKU97"/>
      <c r="RKV97"/>
      <c r="RKW97"/>
      <c r="RKX97"/>
      <c r="RKY97"/>
      <c r="RKZ97"/>
      <c r="RLA97"/>
      <c r="RLB97"/>
      <c r="RLC97"/>
      <c r="RLD97"/>
      <c r="RLE97"/>
      <c r="RLF97"/>
      <c r="RLG97"/>
      <c r="RLH97"/>
      <c r="RLI97"/>
      <c r="RLJ97"/>
      <c r="RLK97"/>
      <c r="RLL97"/>
      <c r="RLM97"/>
      <c r="RLN97"/>
      <c r="RLO97"/>
      <c r="RLP97"/>
      <c r="RLQ97"/>
      <c r="RLR97"/>
      <c r="RLS97"/>
      <c r="RLT97"/>
      <c r="RLU97"/>
      <c r="RLV97"/>
      <c r="RLW97"/>
      <c r="RLX97"/>
      <c r="RLY97"/>
      <c r="RLZ97"/>
      <c r="RMA97"/>
      <c r="RMB97"/>
      <c r="RMC97"/>
      <c r="RMD97"/>
      <c r="RME97"/>
      <c r="RMF97"/>
      <c r="RMG97"/>
      <c r="RMH97"/>
      <c r="RMI97"/>
      <c r="RMJ97"/>
      <c r="RMK97"/>
      <c r="RML97"/>
      <c r="RMM97"/>
      <c r="RMN97"/>
      <c r="RMO97"/>
      <c r="RMP97"/>
      <c r="RMQ97"/>
      <c r="RMR97"/>
      <c r="RMS97"/>
      <c r="RMT97"/>
      <c r="RMU97"/>
      <c r="RMV97"/>
      <c r="RMW97"/>
      <c r="RMX97"/>
      <c r="RMY97"/>
      <c r="RMZ97"/>
      <c r="RNA97"/>
      <c r="RNB97"/>
      <c r="RNC97"/>
      <c r="RND97"/>
      <c r="RNE97"/>
      <c r="RNF97"/>
      <c r="RNG97"/>
      <c r="RNH97"/>
      <c r="RNI97"/>
      <c r="RNJ97"/>
      <c r="RNK97"/>
      <c r="RNL97"/>
      <c r="RNM97"/>
      <c r="RNN97"/>
      <c r="RNO97"/>
      <c r="RNP97"/>
      <c r="RNQ97"/>
      <c r="RNR97"/>
      <c r="RNS97"/>
      <c r="RNT97"/>
      <c r="RNU97"/>
      <c r="RNV97"/>
      <c r="RNW97"/>
      <c r="RNX97"/>
      <c r="RNY97"/>
      <c r="RNZ97"/>
      <c r="ROA97"/>
      <c r="ROB97"/>
      <c r="ROC97"/>
      <c r="ROD97"/>
      <c r="ROE97"/>
      <c r="ROF97"/>
      <c r="ROG97"/>
      <c r="ROH97"/>
      <c r="ROI97"/>
      <c r="ROJ97"/>
      <c r="ROK97"/>
      <c r="ROL97"/>
      <c r="ROM97"/>
      <c r="RON97"/>
      <c r="ROO97"/>
      <c r="ROP97"/>
      <c r="ROQ97"/>
      <c r="ROR97"/>
      <c r="ROS97"/>
      <c r="ROT97"/>
      <c r="ROU97"/>
      <c r="ROV97"/>
      <c r="ROW97"/>
      <c r="ROX97"/>
      <c r="ROY97"/>
      <c r="ROZ97"/>
      <c r="RPA97"/>
      <c r="RPB97"/>
      <c r="RPC97"/>
      <c r="RPD97"/>
      <c r="RPE97"/>
      <c r="RPF97"/>
      <c r="RPG97"/>
      <c r="RPH97"/>
      <c r="RPI97"/>
      <c r="RPJ97"/>
      <c r="RPK97"/>
      <c r="RPL97"/>
      <c r="RPM97"/>
      <c r="RPN97"/>
      <c r="RPO97"/>
      <c r="RPP97"/>
      <c r="RPQ97"/>
      <c r="RPR97"/>
      <c r="RPS97"/>
      <c r="RPT97"/>
      <c r="RPU97"/>
      <c r="RPV97"/>
      <c r="RPW97"/>
      <c r="RPX97"/>
      <c r="RPY97"/>
      <c r="RPZ97"/>
      <c r="RQA97"/>
      <c r="RQB97"/>
      <c r="RQC97"/>
      <c r="RQD97"/>
      <c r="RQE97"/>
      <c r="RQF97"/>
      <c r="RQG97"/>
      <c r="RQH97"/>
      <c r="RQI97"/>
      <c r="RQJ97"/>
      <c r="RQK97"/>
      <c r="RQL97"/>
      <c r="RQM97"/>
      <c r="RQN97"/>
      <c r="RQO97"/>
      <c r="RQP97"/>
      <c r="RQQ97"/>
      <c r="RQR97"/>
      <c r="RQS97"/>
      <c r="RQT97"/>
      <c r="RQU97"/>
      <c r="RQV97"/>
      <c r="RQW97"/>
      <c r="RQX97"/>
      <c r="RQY97"/>
      <c r="RQZ97"/>
      <c r="RRA97"/>
      <c r="RRB97"/>
      <c r="RRC97"/>
      <c r="RRD97"/>
      <c r="RRE97"/>
      <c r="RRF97"/>
      <c r="RRG97"/>
      <c r="RRH97"/>
      <c r="RRI97"/>
      <c r="RRJ97"/>
      <c r="RRK97"/>
      <c r="RRL97"/>
      <c r="RRM97"/>
      <c r="RRN97"/>
      <c r="RRO97"/>
      <c r="RRP97"/>
      <c r="RRQ97"/>
      <c r="RRR97"/>
      <c r="RRS97"/>
      <c r="RRT97"/>
      <c r="RRU97"/>
      <c r="RRV97"/>
      <c r="RRW97"/>
      <c r="RRX97"/>
      <c r="RRY97"/>
      <c r="RRZ97"/>
      <c r="RSA97"/>
      <c r="RSB97"/>
      <c r="RSC97"/>
      <c r="RSD97"/>
      <c r="RSE97"/>
      <c r="RSF97"/>
      <c r="RSG97"/>
      <c r="RSH97"/>
      <c r="RSI97"/>
      <c r="RSJ97"/>
      <c r="RSK97"/>
      <c r="RSL97"/>
      <c r="RSM97"/>
      <c r="RSN97"/>
      <c r="RSO97"/>
      <c r="RSP97"/>
      <c r="RSQ97"/>
      <c r="RSR97"/>
      <c r="RSS97"/>
      <c r="RST97"/>
      <c r="RSU97"/>
      <c r="RSV97"/>
      <c r="RSW97"/>
      <c r="RSX97"/>
      <c r="RSY97"/>
      <c r="RSZ97"/>
      <c r="RTA97"/>
      <c r="RTB97"/>
      <c r="RTC97"/>
      <c r="RTD97"/>
      <c r="RTE97"/>
      <c r="RTF97"/>
      <c r="RTG97"/>
      <c r="RTH97"/>
      <c r="RTI97"/>
      <c r="RTJ97"/>
      <c r="RTK97"/>
      <c r="RTL97"/>
      <c r="RTM97"/>
      <c r="RTN97"/>
      <c r="RTO97"/>
      <c r="RTP97"/>
      <c r="RTQ97"/>
      <c r="RTR97"/>
      <c r="RTS97"/>
      <c r="RTT97"/>
      <c r="RTU97"/>
      <c r="RTV97"/>
      <c r="RTW97"/>
      <c r="RTX97"/>
      <c r="RTY97"/>
      <c r="RTZ97"/>
      <c r="RUA97"/>
      <c r="RUB97"/>
      <c r="RUC97"/>
      <c r="RUD97"/>
      <c r="RUE97"/>
      <c r="RUF97"/>
      <c r="RUG97"/>
      <c r="RUH97"/>
      <c r="RUI97"/>
      <c r="RUJ97"/>
      <c r="RUK97"/>
      <c r="RUL97"/>
      <c r="RUM97"/>
      <c r="RUN97"/>
      <c r="RUO97"/>
      <c r="RUP97"/>
      <c r="RUQ97"/>
      <c r="RUR97"/>
      <c r="RUS97"/>
      <c r="RUT97"/>
      <c r="RUU97"/>
      <c r="RUV97"/>
      <c r="RUW97"/>
      <c r="RUX97"/>
      <c r="RUY97"/>
      <c r="RUZ97"/>
      <c r="RVA97"/>
      <c r="RVB97"/>
      <c r="RVC97"/>
      <c r="RVD97"/>
      <c r="RVE97"/>
      <c r="RVF97"/>
      <c r="RVG97"/>
      <c r="RVH97"/>
      <c r="RVI97"/>
      <c r="RVJ97"/>
      <c r="RVK97"/>
      <c r="RVL97"/>
      <c r="RVM97"/>
      <c r="RVN97"/>
      <c r="RVO97"/>
      <c r="RVP97"/>
      <c r="RVQ97"/>
      <c r="RVR97"/>
      <c r="RVS97"/>
      <c r="RVT97"/>
      <c r="RVU97"/>
      <c r="RVV97"/>
      <c r="RVW97"/>
      <c r="RVX97"/>
      <c r="RVY97"/>
      <c r="RVZ97"/>
      <c r="RWA97"/>
      <c r="RWB97"/>
      <c r="RWC97"/>
      <c r="RWD97"/>
      <c r="RWE97"/>
      <c r="RWF97"/>
      <c r="RWG97"/>
      <c r="RWH97"/>
      <c r="RWI97"/>
      <c r="RWJ97"/>
      <c r="RWK97"/>
      <c r="RWL97"/>
      <c r="RWM97"/>
      <c r="RWN97"/>
      <c r="RWO97"/>
      <c r="RWP97"/>
      <c r="RWQ97"/>
      <c r="RWR97"/>
      <c r="RWS97"/>
      <c r="RWT97"/>
      <c r="RWU97"/>
      <c r="RWV97"/>
      <c r="RWW97"/>
      <c r="RWX97"/>
      <c r="RWY97"/>
      <c r="RWZ97"/>
      <c r="RXA97"/>
      <c r="RXB97"/>
      <c r="RXC97"/>
      <c r="RXD97"/>
      <c r="RXE97"/>
      <c r="RXF97"/>
      <c r="RXG97"/>
      <c r="RXH97"/>
      <c r="RXI97"/>
      <c r="RXJ97"/>
      <c r="RXK97"/>
      <c r="RXL97"/>
      <c r="RXM97"/>
      <c r="RXN97"/>
      <c r="RXO97"/>
      <c r="RXP97"/>
      <c r="RXQ97"/>
      <c r="RXR97"/>
      <c r="RXS97"/>
      <c r="RXT97"/>
      <c r="RXU97"/>
      <c r="RXV97"/>
      <c r="RXW97"/>
      <c r="RXX97"/>
      <c r="RXY97"/>
      <c r="RXZ97"/>
      <c r="RYA97"/>
      <c r="RYB97"/>
      <c r="RYC97"/>
      <c r="RYD97"/>
      <c r="RYE97"/>
      <c r="RYF97"/>
      <c r="RYG97"/>
      <c r="RYH97"/>
      <c r="RYI97"/>
      <c r="RYJ97"/>
      <c r="RYK97"/>
      <c r="RYL97"/>
      <c r="RYM97"/>
      <c r="RYN97"/>
      <c r="RYO97"/>
      <c r="RYP97"/>
      <c r="RYQ97"/>
      <c r="RYR97"/>
      <c r="RYS97"/>
      <c r="RYT97"/>
      <c r="RYU97"/>
      <c r="RYV97"/>
      <c r="RYW97"/>
      <c r="RYX97"/>
      <c r="RYY97"/>
      <c r="RYZ97"/>
      <c r="RZA97"/>
      <c r="RZB97"/>
      <c r="RZC97"/>
      <c r="RZD97"/>
      <c r="RZE97"/>
      <c r="RZF97"/>
      <c r="RZG97"/>
      <c r="RZH97"/>
      <c r="RZI97"/>
      <c r="RZJ97"/>
      <c r="RZK97"/>
      <c r="RZL97"/>
      <c r="RZM97"/>
      <c r="RZN97"/>
      <c r="RZO97"/>
      <c r="RZP97"/>
      <c r="RZQ97"/>
      <c r="RZR97"/>
      <c r="RZS97"/>
      <c r="RZT97"/>
      <c r="RZU97"/>
      <c r="RZV97"/>
      <c r="RZW97"/>
      <c r="RZX97"/>
      <c r="RZY97"/>
      <c r="RZZ97"/>
      <c r="SAA97"/>
      <c r="SAB97"/>
      <c r="SAC97"/>
      <c r="SAD97"/>
      <c r="SAE97"/>
      <c r="SAF97"/>
      <c r="SAG97"/>
      <c r="SAH97"/>
      <c r="SAI97"/>
      <c r="SAJ97"/>
      <c r="SAK97"/>
      <c r="SAL97"/>
      <c r="SAM97"/>
      <c r="SAN97"/>
      <c r="SAO97"/>
      <c r="SAP97"/>
      <c r="SAQ97"/>
      <c r="SAR97"/>
      <c r="SAS97"/>
      <c r="SAT97"/>
      <c r="SAU97"/>
      <c r="SAV97"/>
      <c r="SAW97"/>
      <c r="SAX97"/>
      <c r="SAY97"/>
      <c r="SAZ97"/>
      <c r="SBA97"/>
      <c r="SBB97"/>
      <c r="SBC97"/>
      <c r="SBD97"/>
      <c r="SBE97"/>
      <c r="SBF97"/>
      <c r="SBG97"/>
      <c r="SBH97"/>
      <c r="SBI97"/>
      <c r="SBJ97"/>
      <c r="SBK97"/>
      <c r="SBL97"/>
      <c r="SBM97"/>
      <c r="SBN97"/>
      <c r="SBO97"/>
      <c r="SBP97"/>
      <c r="SBQ97"/>
      <c r="SBR97"/>
      <c r="SBS97"/>
      <c r="SBT97"/>
      <c r="SBU97"/>
      <c r="SBV97"/>
      <c r="SBW97"/>
      <c r="SBX97"/>
      <c r="SBY97"/>
      <c r="SBZ97"/>
      <c r="SCA97"/>
      <c r="SCB97"/>
      <c r="SCC97"/>
      <c r="SCD97"/>
      <c r="SCE97"/>
      <c r="SCF97"/>
      <c r="SCG97"/>
      <c r="SCH97"/>
      <c r="SCI97"/>
      <c r="SCJ97"/>
      <c r="SCK97"/>
      <c r="SCL97"/>
      <c r="SCM97"/>
      <c r="SCN97"/>
      <c r="SCO97"/>
      <c r="SCP97"/>
      <c r="SCQ97"/>
      <c r="SCR97"/>
      <c r="SCS97"/>
      <c r="SCT97"/>
      <c r="SCU97"/>
      <c r="SCV97"/>
      <c r="SCW97"/>
      <c r="SCX97"/>
      <c r="SCY97"/>
      <c r="SCZ97"/>
      <c r="SDA97"/>
      <c r="SDB97"/>
      <c r="SDC97"/>
      <c r="SDD97"/>
      <c r="SDE97"/>
      <c r="SDF97"/>
      <c r="SDG97"/>
      <c r="SDH97"/>
      <c r="SDI97"/>
      <c r="SDJ97"/>
      <c r="SDK97"/>
      <c r="SDL97"/>
      <c r="SDM97"/>
      <c r="SDN97"/>
      <c r="SDO97"/>
      <c r="SDP97"/>
      <c r="SDQ97"/>
      <c r="SDR97"/>
      <c r="SDS97"/>
      <c r="SDT97"/>
      <c r="SDU97"/>
      <c r="SDV97"/>
      <c r="SDW97"/>
      <c r="SDX97"/>
      <c r="SDY97"/>
      <c r="SDZ97"/>
      <c r="SEA97"/>
      <c r="SEB97"/>
      <c r="SEC97"/>
      <c r="SED97"/>
      <c r="SEE97"/>
      <c r="SEF97"/>
      <c r="SEG97"/>
      <c r="SEH97"/>
      <c r="SEI97"/>
      <c r="SEJ97"/>
      <c r="SEK97"/>
      <c r="SEL97"/>
      <c r="SEM97"/>
      <c r="SEN97"/>
      <c r="SEO97"/>
      <c r="SEP97"/>
      <c r="SEQ97"/>
      <c r="SER97"/>
      <c r="SES97"/>
      <c r="SET97"/>
      <c r="SEU97"/>
      <c r="SEV97"/>
      <c r="SEW97"/>
      <c r="SEX97"/>
      <c r="SEY97"/>
      <c r="SEZ97"/>
      <c r="SFA97"/>
      <c r="SFB97"/>
      <c r="SFC97"/>
      <c r="SFD97"/>
      <c r="SFE97"/>
      <c r="SFF97"/>
      <c r="SFG97"/>
      <c r="SFH97"/>
      <c r="SFI97"/>
      <c r="SFJ97"/>
      <c r="SFK97"/>
      <c r="SFL97"/>
      <c r="SFM97"/>
      <c r="SFN97"/>
      <c r="SFO97"/>
      <c r="SFP97"/>
      <c r="SFQ97"/>
      <c r="SFR97"/>
      <c r="SFS97"/>
      <c r="SFT97"/>
      <c r="SFU97"/>
      <c r="SFV97"/>
      <c r="SFW97"/>
      <c r="SFX97"/>
      <c r="SFY97"/>
      <c r="SFZ97"/>
      <c r="SGA97"/>
      <c r="SGB97"/>
      <c r="SGC97"/>
      <c r="SGD97"/>
      <c r="SGE97"/>
      <c r="SGF97"/>
      <c r="SGG97"/>
      <c r="SGH97"/>
      <c r="SGI97"/>
      <c r="SGJ97"/>
      <c r="SGK97"/>
      <c r="SGL97"/>
      <c r="SGM97"/>
      <c r="SGN97"/>
      <c r="SGO97"/>
      <c r="SGP97"/>
      <c r="SGQ97"/>
      <c r="SGR97"/>
      <c r="SGS97"/>
      <c r="SGT97"/>
      <c r="SGU97"/>
      <c r="SGV97"/>
      <c r="SGW97"/>
      <c r="SGX97"/>
      <c r="SGY97"/>
      <c r="SGZ97"/>
      <c r="SHA97"/>
      <c r="SHB97"/>
      <c r="SHC97"/>
      <c r="SHD97"/>
      <c r="SHE97"/>
      <c r="SHF97"/>
      <c r="SHG97"/>
      <c r="SHH97"/>
      <c r="SHI97"/>
      <c r="SHJ97"/>
      <c r="SHK97"/>
      <c r="SHL97"/>
      <c r="SHM97"/>
      <c r="SHN97"/>
      <c r="SHO97"/>
      <c r="SHP97"/>
      <c r="SHQ97"/>
      <c r="SHR97"/>
      <c r="SHS97"/>
      <c r="SHT97"/>
      <c r="SHU97"/>
      <c r="SHV97"/>
      <c r="SHW97"/>
      <c r="SHX97"/>
      <c r="SHY97"/>
      <c r="SHZ97"/>
      <c r="SIA97"/>
      <c r="SIB97"/>
      <c r="SIC97"/>
      <c r="SID97"/>
      <c r="SIE97"/>
      <c r="SIF97"/>
      <c r="SIG97"/>
      <c r="SIH97"/>
      <c r="SII97"/>
      <c r="SIJ97"/>
      <c r="SIK97"/>
      <c r="SIL97"/>
      <c r="SIM97"/>
      <c r="SIN97"/>
      <c r="SIO97"/>
      <c r="SIP97"/>
      <c r="SIQ97"/>
      <c r="SIR97"/>
      <c r="SIS97"/>
      <c r="SIT97"/>
      <c r="SIU97"/>
      <c r="SIV97"/>
      <c r="SIW97"/>
      <c r="SIX97"/>
      <c r="SIY97"/>
      <c r="SIZ97"/>
      <c r="SJA97"/>
      <c r="SJB97"/>
      <c r="SJC97"/>
      <c r="SJD97"/>
      <c r="SJE97"/>
      <c r="SJF97"/>
      <c r="SJG97"/>
      <c r="SJH97"/>
      <c r="SJI97"/>
      <c r="SJJ97"/>
      <c r="SJK97"/>
      <c r="SJL97"/>
      <c r="SJM97"/>
      <c r="SJN97"/>
      <c r="SJO97"/>
      <c r="SJP97"/>
      <c r="SJQ97"/>
      <c r="SJR97"/>
      <c r="SJS97"/>
      <c r="SJT97"/>
      <c r="SJU97"/>
      <c r="SJV97"/>
      <c r="SJW97"/>
      <c r="SJX97"/>
      <c r="SJY97"/>
      <c r="SJZ97"/>
      <c r="SKA97"/>
      <c r="SKB97"/>
      <c r="SKC97"/>
      <c r="SKD97"/>
      <c r="SKE97"/>
      <c r="SKF97"/>
      <c r="SKG97"/>
      <c r="SKH97"/>
      <c r="SKI97"/>
      <c r="SKJ97"/>
      <c r="SKK97"/>
      <c r="SKL97"/>
      <c r="SKM97"/>
      <c r="SKN97"/>
      <c r="SKO97"/>
      <c r="SKP97"/>
      <c r="SKQ97"/>
      <c r="SKR97"/>
      <c r="SKS97"/>
      <c r="SKT97"/>
      <c r="SKU97"/>
      <c r="SKV97"/>
      <c r="SKW97"/>
      <c r="SKX97"/>
      <c r="SKY97"/>
      <c r="SKZ97"/>
      <c r="SLA97"/>
      <c r="SLB97"/>
      <c r="SLC97"/>
      <c r="SLD97"/>
      <c r="SLE97"/>
      <c r="SLF97"/>
      <c r="SLG97"/>
      <c r="SLH97"/>
      <c r="SLI97"/>
      <c r="SLJ97"/>
      <c r="SLK97"/>
      <c r="SLL97"/>
      <c r="SLM97"/>
      <c r="SLN97"/>
      <c r="SLO97"/>
      <c r="SLP97"/>
      <c r="SLQ97"/>
      <c r="SLR97"/>
      <c r="SLS97"/>
      <c r="SLT97"/>
      <c r="SLU97"/>
      <c r="SLV97"/>
      <c r="SLW97"/>
      <c r="SLX97"/>
      <c r="SLY97"/>
      <c r="SLZ97"/>
      <c r="SMA97"/>
      <c r="SMB97"/>
      <c r="SMC97"/>
      <c r="SMD97"/>
      <c r="SME97"/>
      <c r="SMF97"/>
      <c r="SMG97"/>
      <c r="SMH97"/>
      <c r="SMI97"/>
      <c r="SMJ97"/>
      <c r="SMK97"/>
      <c r="SML97"/>
      <c r="SMM97"/>
      <c r="SMN97"/>
      <c r="SMO97"/>
      <c r="SMP97"/>
      <c r="SMQ97"/>
      <c r="SMR97"/>
      <c r="SMS97"/>
      <c r="SMT97"/>
      <c r="SMU97"/>
      <c r="SMV97"/>
      <c r="SMW97"/>
      <c r="SMX97"/>
      <c r="SMY97"/>
      <c r="SMZ97"/>
      <c r="SNA97"/>
      <c r="SNB97"/>
      <c r="SNC97"/>
      <c r="SND97"/>
      <c r="SNE97"/>
      <c r="SNF97"/>
      <c r="SNG97"/>
      <c r="SNH97"/>
      <c r="SNI97"/>
      <c r="SNJ97"/>
      <c r="SNK97"/>
      <c r="SNL97"/>
      <c r="SNM97"/>
      <c r="SNN97"/>
      <c r="SNO97"/>
      <c r="SNP97"/>
      <c r="SNQ97"/>
      <c r="SNR97"/>
      <c r="SNS97"/>
      <c r="SNT97"/>
      <c r="SNU97"/>
      <c r="SNV97"/>
      <c r="SNW97"/>
      <c r="SNX97"/>
      <c r="SNY97"/>
      <c r="SNZ97"/>
      <c r="SOA97"/>
      <c r="SOB97"/>
      <c r="SOC97"/>
      <c r="SOD97"/>
      <c r="SOE97"/>
      <c r="SOF97"/>
      <c r="SOG97"/>
      <c r="SOH97"/>
      <c r="SOI97"/>
      <c r="SOJ97"/>
      <c r="SOK97"/>
      <c r="SOL97"/>
      <c r="SOM97"/>
      <c r="SON97"/>
      <c r="SOO97"/>
      <c r="SOP97"/>
      <c r="SOQ97"/>
      <c r="SOR97"/>
      <c r="SOS97"/>
      <c r="SOT97"/>
      <c r="SOU97"/>
      <c r="SOV97"/>
      <c r="SOW97"/>
      <c r="SOX97"/>
      <c r="SOY97"/>
      <c r="SOZ97"/>
      <c r="SPA97"/>
      <c r="SPB97"/>
      <c r="SPC97"/>
      <c r="SPD97"/>
      <c r="SPE97"/>
      <c r="SPF97"/>
      <c r="SPG97"/>
      <c r="SPH97"/>
      <c r="SPI97"/>
      <c r="SPJ97"/>
      <c r="SPK97"/>
      <c r="SPL97"/>
      <c r="SPM97"/>
      <c r="SPN97"/>
      <c r="SPO97"/>
      <c r="SPP97"/>
      <c r="SPQ97"/>
      <c r="SPR97"/>
      <c r="SPS97"/>
      <c r="SPT97"/>
      <c r="SPU97"/>
      <c r="SPV97"/>
      <c r="SPW97"/>
      <c r="SPX97"/>
      <c r="SPY97"/>
      <c r="SPZ97"/>
      <c r="SQA97"/>
      <c r="SQB97"/>
      <c r="SQC97"/>
      <c r="SQD97"/>
      <c r="SQE97"/>
      <c r="SQF97"/>
      <c r="SQG97"/>
      <c r="SQH97"/>
      <c r="SQI97"/>
      <c r="SQJ97"/>
      <c r="SQK97"/>
      <c r="SQL97"/>
      <c r="SQM97"/>
      <c r="SQN97"/>
      <c r="SQO97"/>
      <c r="SQP97"/>
      <c r="SQQ97"/>
      <c r="SQR97"/>
      <c r="SQS97"/>
      <c r="SQT97"/>
      <c r="SQU97"/>
      <c r="SQV97"/>
      <c r="SQW97"/>
      <c r="SQX97"/>
      <c r="SQY97"/>
      <c r="SQZ97"/>
      <c r="SRA97"/>
      <c r="SRB97"/>
      <c r="SRC97"/>
      <c r="SRD97"/>
      <c r="SRE97"/>
      <c r="SRF97"/>
      <c r="SRG97"/>
      <c r="SRH97"/>
      <c r="SRI97"/>
      <c r="SRJ97"/>
      <c r="SRK97"/>
      <c r="SRL97"/>
      <c r="SRM97"/>
      <c r="SRN97"/>
      <c r="SRO97"/>
      <c r="SRP97"/>
      <c r="SRQ97"/>
      <c r="SRR97"/>
      <c r="SRS97"/>
      <c r="SRT97"/>
      <c r="SRU97"/>
      <c r="SRV97"/>
      <c r="SRW97"/>
      <c r="SRX97"/>
      <c r="SRY97"/>
      <c r="SRZ97"/>
      <c r="SSA97"/>
      <c r="SSB97"/>
      <c r="SSC97"/>
      <c r="SSD97"/>
      <c r="SSE97"/>
      <c r="SSF97"/>
      <c r="SSG97"/>
      <c r="SSH97"/>
      <c r="SSI97"/>
      <c r="SSJ97"/>
      <c r="SSK97"/>
      <c r="SSL97"/>
      <c r="SSM97"/>
      <c r="SSN97"/>
      <c r="SSO97"/>
      <c r="SSP97"/>
      <c r="SSQ97"/>
      <c r="SSR97"/>
      <c r="SSS97"/>
      <c r="SST97"/>
      <c r="SSU97"/>
      <c r="SSV97"/>
      <c r="SSW97"/>
      <c r="SSX97"/>
      <c r="SSY97"/>
      <c r="SSZ97"/>
      <c r="STA97"/>
      <c r="STB97"/>
      <c r="STC97"/>
      <c r="STD97"/>
      <c r="STE97"/>
      <c r="STF97"/>
      <c r="STG97"/>
      <c r="STH97"/>
      <c r="STI97"/>
      <c r="STJ97"/>
      <c r="STK97"/>
      <c r="STL97"/>
      <c r="STM97"/>
      <c r="STN97"/>
      <c r="STO97"/>
      <c r="STP97"/>
      <c r="STQ97"/>
      <c r="STR97"/>
      <c r="STS97"/>
      <c r="STT97"/>
      <c r="STU97"/>
      <c r="STV97"/>
      <c r="STW97"/>
      <c r="STX97"/>
      <c r="STY97"/>
      <c r="STZ97"/>
      <c r="SUA97"/>
      <c r="SUB97"/>
      <c r="SUC97"/>
      <c r="SUD97"/>
      <c r="SUE97"/>
      <c r="SUF97"/>
      <c r="SUG97"/>
      <c r="SUH97"/>
      <c r="SUI97"/>
      <c r="SUJ97"/>
      <c r="SUK97"/>
      <c r="SUL97"/>
      <c r="SUM97"/>
      <c r="SUN97"/>
      <c r="SUO97"/>
      <c r="SUP97"/>
      <c r="SUQ97"/>
      <c r="SUR97"/>
      <c r="SUS97"/>
      <c r="SUT97"/>
      <c r="SUU97"/>
      <c r="SUV97"/>
      <c r="SUW97"/>
      <c r="SUX97"/>
      <c r="SUY97"/>
      <c r="SUZ97"/>
      <c r="SVA97"/>
      <c r="SVB97"/>
      <c r="SVC97"/>
      <c r="SVD97"/>
      <c r="SVE97"/>
      <c r="SVF97"/>
      <c r="SVG97"/>
      <c r="SVH97"/>
      <c r="SVI97"/>
      <c r="SVJ97"/>
      <c r="SVK97"/>
      <c r="SVL97"/>
      <c r="SVM97"/>
      <c r="SVN97"/>
      <c r="SVO97"/>
      <c r="SVP97"/>
      <c r="SVQ97"/>
      <c r="SVR97"/>
      <c r="SVS97"/>
      <c r="SVT97"/>
      <c r="SVU97"/>
      <c r="SVV97"/>
      <c r="SVW97"/>
      <c r="SVX97"/>
      <c r="SVY97"/>
      <c r="SVZ97"/>
      <c r="SWA97"/>
      <c r="SWB97"/>
      <c r="SWC97"/>
      <c r="SWD97"/>
      <c r="SWE97"/>
      <c r="SWF97"/>
      <c r="SWG97"/>
      <c r="SWH97"/>
      <c r="SWI97"/>
      <c r="SWJ97"/>
      <c r="SWK97"/>
      <c r="SWL97"/>
      <c r="SWM97"/>
      <c r="SWN97"/>
      <c r="SWO97"/>
      <c r="SWP97"/>
      <c r="SWQ97"/>
      <c r="SWR97"/>
      <c r="SWS97"/>
      <c r="SWT97"/>
      <c r="SWU97"/>
      <c r="SWV97"/>
      <c r="SWW97"/>
      <c r="SWX97"/>
      <c r="SWY97"/>
      <c r="SWZ97"/>
      <c r="SXA97"/>
      <c r="SXB97"/>
      <c r="SXC97"/>
      <c r="SXD97"/>
      <c r="SXE97"/>
      <c r="SXF97"/>
      <c r="SXG97"/>
      <c r="SXH97"/>
      <c r="SXI97"/>
      <c r="SXJ97"/>
      <c r="SXK97"/>
      <c r="SXL97"/>
      <c r="SXM97"/>
      <c r="SXN97"/>
      <c r="SXO97"/>
      <c r="SXP97"/>
      <c r="SXQ97"/>
      <c r="SXR97"/>
      <c r="SXS97"/>
      <c r="SXT97"/>
      <c r="SXU97"/>
      <c r="SXV97"/>
      <c r="SXW97"/>
      <c r="SXX97"/>
      <c r="SXY97"/>
      <c r="SXZ97"/>
      <c r="SYA97"/>
      <c r="SYB97"/>
      <c r="SYC97"/>
      <c r="SYD97"/>
      <c r="SYE97"/>
      <c r="SYF97"/>
      <c r="SYG97"/>
      <c r="SYH97"/>
      <c r="SYI97"/>
      <c r="SYJ97"/>
      <c r="SYK97"/>
      <c r="SYL97"/>
      <c r="SYM97"/>
      <c r="SYN97"/>
      <c r="SYO97"/>
      <c r="SYP97"/>
      <c r="SYQ97"/>
      <c r="SYR97"/>
      <c r="SYS97"/>
      <c r="SYT97"/>
      <c r="SYU97"/>
      <c r="SYV97"/>
      <c r="SYW97"/>
      <c r="SYX97"/>
      <c r="SYY97"/>
      <c r="SYZ97"/>
      <c r="SZA97"/>
      <c r="SZB97"/>
      <c r="SZC97"/>
      <c r="SZD97"/>
      <c r="SZE97"/>
      <c r="SZF97"/>
      <c r="SZG97"/>
      <c r="SZH97"/>
      <c r="SZI97"/>
      <c r="SZJ97"/>
      <c r="SZK97"/>
      <c r="SZL97"/>
      <c r="SZM97"/>
      <c r="SZN97"/>
      <c r="SZO97"/>
      <c r="SZP97"/>
      <c r="SZQ97"/>
      <c r="SZR97"/>
      <c r="SZS97"/>
      <c r="SZT97"/>
      <c r="SZU97"/>
      <c r="SZV97"/>
      <c r="SZW97"/>
      <c r="SZX97"/>
      <c r="SZY97"/>
      <c r="SZZ97"/>
      <c r="TAA97"/>
      <c r="TAB97"/>
      <c r="TAC97"/>
      <c r="TAD97"/>
      <c r="TAE97"/>
      <c r="TAF97"/>
      <c r="TAG97"/>
      <c r="TAH97"/>
      <c r="TAI97"/>
      <c r="TAJ97"/>
      <c r="TAK97"/>
      <c r="TAL97"/>
      <c r="TAM97"/>
      <c r="TAN97"/>
      <c r="TAO97"/>
      <c r="TAP97"/>
      <c r="TAQ97"/>
      <c r="TAR97"/>
      <c r="TAS97"/>
      <c r="TAT97"/>
      <c r="TAU97"/>
      <c r="TAV97"/>
      <c r="TAW97"/>
      <c r="TAX97"/>
      <c r="TAY97"/>
      <c r="TAZ97"/>
      <c r="TBA97"/>
      <c r="TBB97"/>
      <c r="TBC97"/>
      <c r="TBD97"/>
      <c r="TBE97"/>
      <c r="TBF97"/>
      <c r="TBG97"/>
      <c r="TBH97"/>
      <c r="TBI97"/>
      <c r="TBJ97"/>
      <c r="TBK97"/>
      <c r="TBL97"/>
      <c r="TBM97"/>
      <c r="TBN97"/>
      <c r="TBO97"/>
      <c r="TBP97"/>
      <c r="TBQ97"/>
      <c r="TBR97"/>
      <c r="TBS97"/>
      <c r="TBT97"/>
      <c r="TBU97"/>
      <c r="TBV97"/>
      <c r="TBW97"/>
      <c r="TBX97"/>
      <c r="TBY97"/>
      <c r="TBZ97"/>
      <c r="TCA97"/>
      <c r="TCB97"/>
      <c r="TCC97"/>
      <c r="TCD97"/>
      <c r="TCE97"/>
      <c r="TCF97"/>
      <c r="TCG97"/>
      <c r="TCH97"/>
      <c r="TCI97"/>
      <c r="TCJ97"/>
      <c r="TCK97"/>
      <c r="TCL97"/>
      <c r="TCM97"/>
      <c r="TCN97"/>
      <c r="TCO97"/>
      <c r="TCP97"/>
      <c r="TCQ97"/>
      <c r="TCR97"/>
      <c r="TCS97"/>
      <c r="TCT97"/>
      <c r="TCU97"/>
      <c r="TCV97"/>
      <c r="TCW97"/>
      <c r="TCX97"/>
      <c r="TCY97"/>
      <c r="TCZ97"/>
      <c r="TDA97"/>
      <c r="TDB97"/>
      <c r="TDC97"/>
      <c r="TDD97"/>
      <c r="TDE97"/>
      <c r="TDF97"/>
      <c r="TDG97"/>
      <c r="TDH97"/>
      <c r="TDI97"/>
      <c r="TDJ97"/>
      <c r="TDK97"/>
      <c r="TDL97"/>
      <c r="TDM97"/>
      <c r="TDN97"/>
      <c r="TDO97"/>
      <c r="TDP97"/>
      <c r="TDQ97"/>
      <c r="TDR97"/>
      <c r="TDS97"/>
      <c r="TDT97"/>
      <c r="TDU97"/>
      <c r="TDV97"/>
      <c r="TDW97"/>
      <c r="TDX97"/>
      <c r="TDY97"/>
      <c r="TDZ97"/>
      <c r="TEA97"/>
      <c r="TEB97"/>
      <c r="TEC97"/>
      <c r="TED97"/>
      <c r="TEE97"/>
      <c r="TEF97"/>
      <c r="TEG97"/>
      <c r="TEH97"/>
      <c r="TEI97"/>
      <c r="TEJ97"/>
      <c r="TEK97"/>
      <c r="TEL97"/>
      <c r="TEM97"/>
      <c r="TEN97"/>
      <c r="TEO97"/>
      <c r="TEP97"/>
      <c r="TEQ97"/>
      <c r="TER97"/>
      <c r="TES97"/>
      <c r="TET97"/>
      <c r="TEU97"/>
      <c r="TEV97"/>
      <c r="TEW97"/>
      <c r="TEX97"/>
      <c r="TEY97"/>
      <c r="TEZ97"/>
      <c r="TFA97"/>
      <c r="TFB97"/>
      <c r="TFC97"/>
      <c r="TFD97"/>
      <c r="TFE97"/>
      <c r="TFF97"/>
      <c r="TFG97"/>
      <c r="TFH97"/>
      <c r="TFI97"/>
      <c r="TFJ97"/>
      <c r="TFK97"/>
      <c r="TFL97"/>
      <c r="TFM97"/>
      <c r="TFN97"/>
      <c r="TFO97"/>
      <c r="TFP97"/>
      <c r="TFQ97"/>
      <c r="TFR97"/>
      <c r="TFS97"/>
      <c r="TFT97"/>
      <c r="TFU97"/>
      <c r="TFV97"/>
      <c r="TFW97"/>
      <c r="TFX97"/>
      <c r="TFY97"/>
      <c r="TFZ97"/>
      <c r="TGA97"/>
      <c r="TGB97"/>
      <c r="TGC97"/>
      <c r="TGD97"/>
      <c r="TGE97"/>
      <c r="TGF97"/>
      <c r="TGG97"/>
      <c r="TGH97"/>
      <c r="TGI97"/>
      <c r="TGJ97"/>
      <c r="TGK97"/>
      <c r="TGL97"/>
      <c r="TGM97"/>
      <c r="TGN97"/>
      <c r="TGO97"/>
      <c r="TGP97"/>
      <c r="TGQ97"/>
      <c r="TGR97"/>
      <c r="TGS97"/>
      <c r="TGT97"/>
      <c r="TGU97"/>
      <c r="TGV97"/>
      <c r="TGW97"/>
      <c r="TGX97"/>
      <c r="TGY97"/>
      <c r="TGZ97"/>
      <c r="THA97"/>
      <c r="THB97"/>
      <c r="THC97"/>
      <c r="THD97"/>
      <c r="THE97"/>
      <c r="THF97"/>
      <c r="THG97"/>
      <c r="THH97"/>
      <c r="THI97"/>
      <c r="THJ97"/>
      <c r="THK97"/>
      <c r="THL97"/>
      <c r="THM97"/>
      <c r="THN97"/>
      <c r="THO97"/>
      <c r="THP97"/>
      <c r="THQ97"/>
      <c r="THR97"/>
      <c r="THS97"/>
      <c r="THT97"/>
      <c r="THU97"/>
      <c r="THV97"/>
      <c r="THW97"/>
      <c r="THX97"/>
      <c r="THY97"/>
      <c r="THZ97"/>
      <c r="TIA97"/>
      <c r="TIB97"/>
      <c r="TIC97"/>
      <c r="TID97"/>
      <c r="TIE97"/>
      <c r="TIF97"/>
      <c r="TIG97"/>
      <c r="TIH97"/>
      <c r="TII97"/>
      <c r="TIJ97"/>
      <c r="TIK97"/>
      <c r="TIL97"/>
      <c r="TIM97"/>
      <c r="TIN97"/>
      <c r="TIO97"/>
      <c r="TIP97"/>
      <c r="TIQ97"/>
      <c r="TIR97"/>
      <c r="TIS97"/>
      <c r="TIT97"/>
      <c r="TIU97"/>
      <c r="TIV97"/>
      <c r="TIW97"/>
      <c r="TIX97"/>
      <c r="TIY97"/>
      <c r="TIZ97"/>
      <c r="TJA97"/>
      <c r="TJB97"/>
      <c r="TJC97"/>
      <c r="TJD97"/>
      <c r="TJE97"/>
      <c r="TJF97"/>
      <c r="TJG97"/>
      <c r="TJH97"/>
      <c r="TJI97"/>
      <c r="TJJ97"/>
      <c r="TJK97"/>
      <c r="TJL97"/>
      <c r="TJM97"/>
      <c r="TJN97"/>
      <c r="TJO97"/>
      <c r="TJP97"/>
      <c r="TJQ97"/>
      <c r="TJR97"/>
      <c r="TJS97"/>
      <c r="TJT97"/>
      <c r="TJU97"/>
      <c r="TJV97"/>
      <c r="TJW97"/>
      <c r="TJX97"/>
      <c r="TJY97"/>
      <c r="TJZ97"/>
      <c r="TKA97"/>
      <c r="TKB97"/>
      <c r="TKC97"/>
      <c r="TKD97"/>
      <c r="TKE97"/>
      <c r="TKF97"/>
      <c r="TKG97"/>
      <c r="TKH97"/>
      <c r="TKI97"/>
      <c r="TKJ97"/>
      <c r="TKK97"/>
      <c r="TKL97"/>
      <c r="TKM97"/>
      <c r="TKN97"/>
      <c r="TKO97"/>
      <c r="TKP97"/>
      <c r="TKQ97"/>
      <c r="TKR97"/>
      <c r="TKS97"/>
      <c r="TKT97"/>
      <c r="TKU97"/>
      <c r="TKV97"/>
      <c r="TKW97"/>
      <c r="TKX97"/>
      <c r="TKY97"/>
      <c r="TKZ97"/>
      <c r="TLA97"/>
      <c r="TLB97"/>
      <c r="TLC97"/>
      <c r="TLD97"/>
      <c r="TLE97"/>
      <c r="TLF97"/>
      <c r="TLG97"/>
      <c r="TLH97"/>
      <c r="TLI97"/>
      <c r="TLJ97"/>
      <c r="TLK97"/>
      <c r="TLL97"/>
      <c r="TLM97"/>
      <c r="TLN97"/>
      <c r="TLO97"/>
      <c r="TLP97"/>
      <c r="TLQ97"/>
      <c r="TLR97"/>
      <c r="TLS97"/>
      <c r="TLT97"/>
      <c r="TLU97"/>
      <c r="TLV97"/>
      <c r="TLW97"/>
      <c r="TLX97"/>
      <c r="TLY97"/>
      <c r="TLZ97"/>
      <c r="TMA97"/>
      <c r="TMB97"/>
      <c r="TMC97"/>
      <c r="TMD97"/>
      <c r="TME97"/>
      <c r="TMF97"/>
      <c r="TMG97"/>
      <c r="TMH97"/>
      <c r="TMI97"/>
      <c r="TMJ97"/>
      <c r="TMK97"/>
      <c r="TML97"/>
      <c r="TMM97"/>
      <c r="TMN97"/>
      <c r="TMO97"/>
      <c r="TMP97"/>
      <c r="TMQ97"/>
      <c r="TMR97"/>
      <c r="TMS97"/>
      <c r="TMT97"/>
      <c r="TMU97"/>
      <c r="TMV97"/>
      <c r="TMW97"/>
      <c r="TMX97"/>
      <c r="TMY97"/>
      <c r="TMZ97"/>
      <c r="TNA97"/>
      <c r="TNB97"/>
      <c r="TNC97"/>
      <c r="TND97"/>
      <c r="TNE97"/>
      <c r="TNF97"/>
      <c r="TNG97"/>
      <c r="TNH97"/>
      <c r="TNI97"/>
      <c r="TNJ97"/>
      <c r="TNK97"/>
      <c r="TNL97"/>
      <c r="TNM97"/>
      <c r="TNN97"/>
      <c r="TNO97"/>
      <c r="TNP97"/>
      <c r="TNQ97"/>
      <c r="TNR97"/>
      <c r="TNS97"/>
      <c r="TNT97"/>
      <c r="TNU97"/>
      <c r="TNV97"/>
      <c r="TNW97"/>
      <c r="TNX97"/>
      <c r="TNY97"/>
      <c r="TNZ97"/>
      <c r="TOA97"/>
      <c r="TOB97"/>
      <c r="TOC97"/>
      <c r="TOD97"/>
      <c r="TOE97"/>
      <c r="TOF97"/>
      <c r="TOG97"/>
      <c r="TOH97"/>
      <c r="TOI97"/>
      <c r="TOJ97"/>
      <c r="TOK97"/>
      <c r="TOL97"/>
      <c r="TOM97"/>
      <c r="TON97"/>
      <c r="TOO97"/>
      <c r="TOP97"/>
      <c r="TOQ97"/>
      <c r="TOR97"/>
      <c r="TOS97"/>
      <c r="TOT97"/>
      <c r="TOU97"/>
      <c r="TOV97"/>
      <c r="TOW97"/>
      <c r="TOX97"/>
      <c r="TOY97"/>
      <c r="TOZ97"/>
      <c r="TPA97"/>
      <c r="TPB97"/>
      <c r="TPC97"/>
      <c r="TPD97"/>
      <c r="TPE97"/>
      <c r="TPF97"/>
      <c r="TPG97"/>
      <c r="TPH97"/>
      <c r="TPI97"/>
      <c r="TPJ97"/>
      <c r="TPK97"/>
      <c r="TPL97"/>
      <c r="TPM97"/>
      <c r="TPN97"/>
      <c r="TPO97"/>
      <c r="TPP97"/>
      <c r="TPQ97"/>
      <c r="TPR97"/>
      <c r="TPS97"/>
      <c r="TPT97"/>
      <c r="TPU97"/>
      <c r="TPV97"/>
      <c r="TPW97"/>
      <c r="TPX97"/>
      <c r="TPY97"/>
      <c r="TPZ97"/>
      <c r="TQA97"/>
      <c r="TQB97"/>
      <c r="TQC97"/>
      <c r="TQD97"/>
      <c r="TQE97"/>
      <c r="TQF97"/>
      <c r="TQG97"/>
      <c r="TQH97"/>
      <c r="TQI97"/>
      <c r="TQJ97"/>
      <c r="TQK97"/>
      <c r="TQL97"/>
      <c r="TQM97"/>
      <c r="TQN97"/>
      <c r="TQO97"/>
      <c r="TQP97"/>
      <c r="TQQ97"/>
      <c r="TQR97"/>
      <c r="TQS97"/>
      <c r="TQT97"/>
      <c r="TQU97"/>
      <c r="TQV97"/>
      <c r="TQW97"/>
      <c r="TQX97"/>
      <c r="TQY97"/>
      <c r="TQZ97"/>
      <c r="TRA97"/>
      <c r="TRB97"/>
      <c r="TRC97"/>
      <c r="TRD97"/>
      <c r="TRE97"/>
      <c r="TRF97"/>
      <c r="TRG97"/>
      <c r="TRH97"/>
      <c r="TRI97"/>
      <c r="TRJ97"/>
      <c r="TRK97"/>
      <c r="TRL97"/>
      <c r="TRM97"/>
      <c r="TRN97"/>
      <c r="TRO97"/>
      <c r="TRP97"/>
      <c r="TRQ97"/>
      <c r="TRR97"/>
      <c r="TRS97"/>
      <c r="TRT97"/>
      <c r="TRU97"/>
      <c r="TRV97"/>
      <c r="TRW97"/>
      <c r="TRX97"/>
      <c r="TRY97"/>
      <c r="TRZ97"/>
      <c r="TSA97"/>
      <c r="TSB97"/>
      <c r="TSC97"/>
      <c r="TSD97"/>
      <c r="TSE97"/>
      <c r="TSF97"/>
      <c r="TSG97"/>
      <c r="TSH97"/>
      <c r="TSI97"/>
      <c r="TSJ97"/>
      <c r="TSK97"/>
      <c r="TSL97"/>
      <c r="TSM97"/>
      <c r="TSN97"/>
      <c r="TSO97"/>
      <c r="TSP97"/>
      <c r="TSQ97"/>
      <c r="TSR97"/>
      <c r="TSS97"/>
      <c r="TST97"/>
      <c r="TSU97"/>
      <c r="TSV97"/>
      <c r="TSW97"/>
      <c r="TSX97"/>
      <c r="TSY97"/>
      <c r="TSZ97"/>
      <c r="TTA97"/>
      <c r="TTB97"/>
      <c r="TTC97"/>
      <c r="TTD97"/>
      <c r="TTE97"/>
      <c r="TTF97"/>
      <c r="TTG97"/>
      <c r="TTH97"/>
      <c r="TTI97"/>
      <c r="TTJ97"/>
      <c r="TTK97"/>
      <c r="TTL97"/>
      <c r="TTM97"/>
      <c r="TTN97"/>
      <c r="TTO97"/>
      <c r="TTP97"/>
      <c r="TTQ97"/>
      <c r="TTR97"/>
      <c r="TTS97"/>
      <c r="TTT97"/>
      <c r="TTU97"/>
      <c r="TTV97"/>
      <c r="TTW97"/>
      <c r="TTX97"/>
      <c r="TTY97"/>
      <c r="TTZ97"/>
      <c r="TUA97"/>
      <c r="TUB97"/>
      <c r="TUC97"/>
      <c r="TUD97"/>
      <c r="TUE97"/>
      <c r="TUF97"/>
      <c r="TUG97"/>
      <c r="TUH97"/>
      <c r="TUI97"/>
      <c r="TUJ97"/>
      <c r="TUK97"/>
      <c r="TUL97"/>
      <c r="TUM97"/>
      <c r="TUN97"/>
      <c r="TUO97"/>
      <c r="TUP97"/>
      <c r="TUQ97"/>
      <c r="TUR97"/>
      <c r="TUS97"/>
      <c r="TUT97"/>
      <c r="TUU97"/>
      <c r="TUV97"/>
      <c r="TUW97"/>
      <c r="TUX97"/>
      <c r="TUY97"/>
      <c r="TUZ97"/>
      <c r="TVA97"/>
      <c r="TVB97"/>
      <c r="TVC97"/>
      <c r="TVD97"/>
      <c r="TVE97"/>
      <c r="TVF97"/>
      <c r="TVG97"/>
      <c r="TVH97"/>
      <c r="TVI97"/>
      <c r="TVJ97"/>
      <c r="TVK97"/>
      <c r="TVL97"/>
      <c r="TVM97"/>
      <c r="TVN97"/>
      <c r="TVO97"/>
      <c r="TVP97"/>
      <c r="TVQ97"/>
      <c r="TVR97"/>
      <c r="TVS97"/>
      <c r="TVT97"/>
      <c r="TVU97"/>
      <c r="TVV97"/>
      <c r="TVW97"/>
      <c r="TVX97"/>
      <c r="TVY97"/>
      <c r="TVZ97"/>
      <c r="TWA97"/>
      <c r="TWB97"/>
      <c r="TWC97"/>
      <c r="TWD97"/>
      <c r="TWE97"/>
      <c r="TWF97"/>
      <c r="TWG97"/>
      <c r="TWH97"/>
      <c r="TWI97"/>
      <c r="TWJ97"/>
      <c r="TWK97"/>
      <c r="TWL97"/>
      <c r="TWM97"/>
      <c r="TWN97"/>
      <c r="TWO97"/>
      <c r="TWP97"/>
      <c r="TWQ97"/>
      <c r="TWR97"/>
      <c r="TWS97"/>
      <c r="TWT97"/>
      <c r="TWU97"/>
      <c r="TWV97"/>
      <c r="TWW97"/>
      <c r="TWX97"/>
      <c r="TWY97"/>
      <c r="TWZ97"/>
      <c r="TXA97"/>
      <c r="TXB97"/>
      <c r="TXC97"/>
      <c r="TXD97"/>
      <c r="TXE97"/>
      <c r="TXF97"/>
      <c r="TXG97"/>
      <c r="TXH97"/>
      <c r="TXI97"/>
      <c r="TXJ97"/>
      <c r="TXK97"/>
      <c r="TXL97"/>
      <c r="TXM97"/>
      <c r="TXN97"/>
      <c r="TXO97"/>
      <c r="TXP97"/>
      <c r="TXQ97"/>
      <c r="TXR97"/>
      <c r="TXS97"/>
      <c r="TXT97"/>
      <c r="TXU97"/>
      <c r="TXV97"/>
      <c r="TXW97"/>
      <c r="TXX97"/>
      <c r="TXY97"/>
      <c r="TXZ97"/>
      <c r="TYA97"/>
      <c r="TYB97"/>
      <c r="TYC97"/>
      <c r="TYD97"/>
      <c r="TYE97"/>
      <c r="TYF97"/>
      <c r="TYG97"/>
      <c r="TYH97"/>
      <c r="TYI97"/>
      <c r="TYJ97"/>
      <c r="TYK97"/>
      <c r="TYL97"/>
      <c r="TYM97"/>
      <c r="TYN97"/>
      <c r="TYO97"/>
      <c r="TYP97"/>
      <c r="TYQ97"/>
      <c r="TYR97"/>
      <c r="TYS97"/>
      <c r="TYT97"/>
      <c r="TYU97"/>
      <c r="TYV97"/>
      <c r="TYW97"/>
      <c r="TYX97"/>
      <c r="TYY97"/>
      <c r="TYZ97"/>
      <c r="TZA97"/>
      <c r="TZB97"/>
      <c r="TZC97"/>
      <c r="TZD97"/>
      <c r="TZE97"/>
      <c r="TZF97"/>
      <c r="TZG97"/>
      <c r="TZH97"/>
      <c r="TZI97"/>
      <c r="TZJ97"/>
      <c r="TZK97"/>
      <c r="TZL97"/>
      <c r="TZM97"/>
      <c r="TZN97"/>
      <c r="TZO97"/>
      <c r="TZP97"/>
      <c r="TZQ97"/>
      <c r="TZR97"/>
      <c r="TZS97"/>
      <c r="TZT97"/>
      <c r="TZU97"/>
      <c r="TZV97"/>
      <c r="TZW97"/>
      <c r="TZX97"/>
      <c r="TZY97"/>
      <c r="TZZ97"/>
      <c r="UAA97"/>
      <c r="UAB97"/>
      <c r="UAC97"/>
      <c r="UAD97"/>
      <c r="UAE97"/>
      <c r="UAF97"/>
      <c r="UAG97"/>
      <c r="UAH97"/>
      <c r="UAI97"/>
      <c r="UAJ97"/>
      <c r="UAK97"/>
      <c r="UAL97"/>
      <c r="UAM97"/>
      <c r="UAN97"/>
      <c r="UAO97"/>
      <c r="UAP97"/>
      <c r="UAQ97"/>
      <c r="UAR97"/>
      <c r="UAS97"/>
      <c r="UAT97"/>
      <c r="UAU97"/>
      <c r="UAV97"/>
      <c r="UAW97"/>
      <c r="UAX97"/>
      <c r="UAY97"/>
      <c r="UAZ97"/>
      <c r="UBA97"/>
      <c r="UBB97"/>
      <c r="UBC97"/>
      <c r="UBD97"/>
      <c r="UBE97"/>
      <c r="UBF97"/>
      <c r="UBG97"/>
      <c r="UBH97"/>
      <c r="UBI97"/>
      <c r="UBJ97"/>
      <c r="UBK97"/>
      <c r="UBL97"/>
      <c r="UBM97"/>
      <c r="UBN97"/>
      <c r="UBO97"/>
      <c r="UBP97"/>
      <c r="UBQ97"/>
      <c r="UBR97"/>
      <c r="UBS97"/>
      <c r="UBT97"/>
      <c r="UBU97"/>
      <c r="UBV97"/>
      <c r="UBW97"/>
      <c r="UBX97"/>
      <c r="UBY97"/>
      <c r="UBZ97"/>
      <c r="UCA97"/>
      <c r="UCB97"/>
      <c r="UCC97"/>
      <c r="UCD97"/>
      <c r="UCE97"/>
      <c r="UCF97"/>
      <c r="UCG97"/>
      <c r="UCH97"/>
      <c r="UCI97"/>
      <c r="UCJ97"/>
      <c r="UCK97"/>
      <c r="UCL97"/>
      <c r="UCM97"/>
      <c r="UCN97"/>
      <c r="UCO97"/>
      <c r="UCP97"/>
      <c r="UCQ97"/>
      <c r="UCR97"/>
      <c r="UCS97"/>
      <c r="UCT97"/>
      <c r="UCU97"/>
      <c r="UCV97"/>
      <c r="UCW97"/>
      <c r="UCX97"/>
      <c r="UCY97"/>
      <c r="UCZ97"/>
      <c r="UDA97"/>
      <c r="UDB97"/>
      <c r="UDC97"/>
      <c r="UDD97"/>
      <c r="UDE97"/>
      <c r="UDF97"/>
      <c r="UDG97"/>
      <c r="UDH97"/>
      <c r="UDI97"/>
      <c r="UDJ97"/>
      <c r="UDK97"/>
      <c r="UDL97"/>
      <c r="UDM97"/>
      <c r="UDN97"/>
      <c r="UDO97"/>
      <c r="UDP97"/>
      <c r="UDQ97"/>
      <c r="UDR97"/>
      <c r="UDS97"/>
      <c r="UDT97"/>
      <c r="UDU97"/>
      <c r="UDV97"/>
      <c r="UDW97"/>
      <c r="UDX97"/>
      <c r="UDY97"/>
      <c r="UDZ97"/>
      <c r="UEA97"/>
      <c r="UEB97"/>
      <c r="UEC97"/>
      <c r="UED97"/>
      <c r="UEE97"/>
      <c r="UEF97"/>
      <c r="UEG97"/>
      <c r="UEH97"/>
      <c r="UEI97"/>
      <c r="UEJ97"/>
      <c r="UEK97"/>
      <c r="UEL97"/>
      <c r="UEM97"/>
      <c r="UEN97"/>
      <c r="UEO97"/>
      <c r="UEP97"/>
      <c r="UEQ97"/>
      <c r="UER97"/>
      <c r="UES97"/>
      <c r="UET97"/>
      <c r="UEU97"/>
      <c r="UEV97"/>
      <c r="UEW97"/>
      <c r="UEX97"/>
      <c r="UEY97"/>
      <c r="UEZ97"/>
      <c r="UFA97"/>
      <c r="UFB97"/>
      <c r="UFC97"/>
      <c r="UFD97"/>
      <c r="UFE97"/>
      <c r="UFF97"/>
      <c r="UFG97"/>
      <c r="UFH97"/>
      <c r="UFI97"/>
      <c r="UFJ97"/>
      <c r="UFK97"/>
      <c r="UFL97"/>
      <c r="UFM97"/>
      <c r="UFN97"/>
      <c r="UFO97"/>
      <c r="UFP97"/>
      <c r="UFQ97"/>
      <c r="UFR97"/>
      <c r="UFS97"/>
      <c r="UFT97"/>
      <c r="UFU97"/>
      <c r="UFV97"/>
      <c r="UFW97"/>
      <c r="UFX97"/>
      <c r="UFY97"/>
      <c r="UFZ97"/>
      <c r="UGA97"/>
      <c r="UGB97"/>
      <c r="UGC97"/>
      <c r="UGD97"/>
      <c r="UGE97"/>
      <c r="UGF97"/>
      <c r="UGG97"/>
      <c r="UGH97"/>
      <c r="UGI97"/>
      <c r="UGJ97"/>
      <c r="UGK97"/>
      <c r="UGL97"/>
      <c r="UGM97"/>
      <c r="UGN97"/>
      <c r="UGO97"/>
      <c r="UGP97"/>
      <c r="UGQ97"/>
      <c r="UGR97"/>
      <c r="UGS97"/>
      <c r="UGT97"/>
      <c r="UGU97"/>
      <c r="UGV97"/>
      <c r="UGW97"/>
      <c r="UGX97"/>
      <c r="UGY97"/>
      <c r="UGZ97"/>
      <c r="UHA97"/>
      <c r="UHB97"/>
      <c r="UHC97"/>
      <c r="UHD97"/>
      <c r="UHE97"/>
      <c r="UHF97"/>
      <c r="UHG97"/>
      <c r="UHH97"/>
      <c r="UHI97"/>
      <c r="UHJ97"/>
      <c r="UHK97"/>
      <c r="UHL97"/>
      <c r="UHM97"/>
      <c r="UHN97"/>
      <c r="UHO97"/>
      <c r="UHP97"/>
      <c r="UHQ97"/>
      <c r="UHR97"/>
      <c r="UHS97"/>
      <c r="UHT97"/>
      <c r="UHU97"/>
      <c r="UHV97"/>
      <c r="UHW97"/>
      <c r="UHX97"/>
      <c r="UHY97"/>
      <c r="UHZ97"/>
      <c r="UIA97"/>
      <c r="UIB97"/>
      <c r="UIC97"/>
      <c r="UID97"/>
      <c r="UIE97"/>
      <c r="UIF97"/>
      <c r="UIG97"/>
      <c r="UIH97"/>
      <c r="UII97"/>
      <c r="UIJ97"/>
      <c r="UIK97"/>
      <c r="UIL97"/>
      <c r="UIM97"/>
      <c r="UIN97"/>
      <c r="UIO97"/>
      <c r="UIP97"/>
      <c r="UIQ97"/>
      <c r="UIR97"/>
      <c r="UIS97"/>
      <c r="UIT97"/>
      <c r="UIU97"/>
      <c r="UIV97"/>
      <c r="UIW97"/>
      <c r="UIX97"/>
      <c r="UIY97"/>
      <c r="UIZ97"/>
      <c r="UJA97"/>
      <c r="UJB97"/>
      <c r="UJC97"/>
      <c r="UJD97"/>
      <c r="UJE97"/>
      <c r="UJF97"/>
      <c r="UJG97"/>
      <c r="UJH97"/>
      <c r="UJI97"/>
      <c r="UJJ97"/>
      <c r="UJK97"/>
      <c r="UJL97"/>
      <c r="UJM97"/>
      <c r="UJN97"/>
      <c r="UJO97"/>
      <c r="UJP97"/>
      <c r="UJQ97"/>
      <c r="UJR97"/>
      <c r="UJS97"/>
      <c r="UJT97"/>
      <c r="UJU97"/>
      <c r="UJV97"/>
      <c r="UJW97"/>
      <c r="UJX97"/>
      <c r="UJY97"/>
      <c r="UJZ97"/>
      <c r="UKA97"/>
      <c r="UKB97"/>
      <c r="UKC97"/>
      <c r="UKD97"/>
      <c r="UKE97"/>
      <c r="UKF97"/>
      <c r="UKG97"/>
      <c r="UKH97"/>
      <c r="UKI97"/>
      <c r="UKJ97"/>
      <c r="UKK97"/>
      <c r="UKL97"/>
      <c r="UKM97"/>
      <c r="UKN97"/>
      <c r="UKO97"/>
      <c r="UKP97"/>
      <c r="UKQ97"/>
      <c r="UKR97"/>
      <c r="UKS97"/>
      <c r="UKT97"/>
      <c r="UKU97"/>
      <c r="UKV97"/>
      <c r="UKW97"/>
      <c r="UKX97"/>
      <c r="UKY97"/>
      <c r="UKZ97"/>
      <c r="ULA97"/>
      <c r="ULB97"/>
      <c r="ULC97"/>
      <c r="ULD97"/>
      <c r="ULE97"/>
      <c r="ULF97"/>
      <c r="ULG97"/>
      <c r="ULH97"/>
      <c r="ULI97"/>
      <c r="ULJ97"/>
      <c r="ULK97"/>
      <c r="ULL97"/>
      <c r="ULM97"/>
      <c r="ULN97"/>
      <c r="ULO97"/>
      <c r="ULP97"/>
      <c r="ULQ97"/>
      <c r="ULR97"/>
      <c r="ULS97"/>
      <c r="ULT97"/>
      <c r="ULU97"/>
      <c r="ULV97"/>
      <c r="ULW97"/>
      <c r="ULX97"/>
      <c r="ULY97"/>
      <c r="ULZ97"/>
      <c r="UMA97"/>
      <c r="UMB97"/>
      <c r="UMC97"/>
      <c r="UMD97"/>
      <c r="UME97"/>
      <c r="UMF97"/>
      <c r="UMG97"/>
      <c r="UMH97"/>
      <c r="UMI97"/>
      <c r="UMJ97"/>
      <c r="UMK97"/>
      <c r="UML97"/>
      <c r="UMM97"/>
      <c r="UMN97"/>
      <c r="UMO97"/>
      <c r="UMP97"/>
      <c r="UMQ97"/>
      <c r="UMR97"/>
      <c r="UMS97"/>
      <c r="UMT97"/>
      <c r="UMU97"/>
      <c r="UMV97"/>
      <c r="UMW97"/>
      <c r="UMX97"/>
      <c r="UMY97"/>
      <c r="UMZ97"/>
      <c r="UNA97"/>
      <c r="UNB97"/>
      <c r="UNC97"/>
      <c r="UND97"/>
      <c r="UNE97"/>
      <c r="UNF97"/>
      <c r="UNG97"/>
      <c r="UNH97"/>
      <c r="UNI97"/>
      <c r="UNJ97"/>
      <c r="UNK97"/>
      <c r="UNL97"/>
      <c r="UNM97"/>
      <c r="UNN97"/>
      <c r="UNO97"/>
      <c r="UNP97"/>
      <c r="UNQ97"/>
      <c r="UNR97"/>
      <c r="UNS97"/>
      <c r="UNT97"/>
      <c r="UNU97"/>
      <c r="UNV97"/>
      <c r="UNW97"/>
      <c r="UNX97"/>
      <c r="UNY97"/>
      <c r="UNZ97"/>
      <c r="UOA97"/>
      <c r="UOB97"/>
      <c r="UOC97"/>
      <c r="UOD97"/>
      <c r="UOE97"/>
      <c r="UOF97"/>
      <c r="UOG97"/>
      <c r="UOH97"/>
      <c r="UOI97"/>
      <c r="UOJ97"/>
      <c r="UOK97"/>
      <c r="UOL97"/>
      <c r="UOM97"/>
      <c r="UON97"/>
      <c r="UOO97"/>
      <c r="UOP97"/>
      <c r="UOQ97"/>
      <c r="UOR97"/>
      <c r="UOS97"/>
      <c r="UOT97"/>
      <c r="UOU97"/>
      <c r="UOV97"/>
      <c r="UOW97"/>
      <c r="UOX97"/>
      <c r="UOY97"/>
      <c r="UOZ97"/>
      <c r="UPA97"/>
      <c r="UPB97"/>
      <c r="UPC97"/>
      <c r="UPD97"/>
      <c r="UPE97"/>
      <c r="UPF97"/>
      <c r="UPG97"/>
      <c r="UPH97"/>
      <c r="UPI97"/>
      <c r="UPJ97"/>
      <c r="UPK97"/>
      <c r="UPL97"/>
      <c r="UPM97"/>
      <c r="UPN97"/>
      <c r="UPO97"/>
      <c r="UPP97"/>
      <c r="UPQ97"/>
      <c r="UPR97"/>
      <c r="UPS97"/>
      <c r="UPT97"/>
      <c r="UPU97"/>
      <c r="UPV97"/>
      <c r="UPW97"/>
      <c r="UPX97"/>
      <c r="UPY97"/>
      <c r="UPZ97"/>
      <c r="UQA97"/>
      <c r="UQB97"/>
      <c r="UQC97"/>
      <c r="UQD97"/>
      <c r="UQE97"/>
      <c r="UQF97"/>
      <c r="UQG97"/>
      <c r="UQH97"/>
      <c r="UQI97"/>
      <c r="UQJ97"/>
      <c r="UQK97"/>
      <c r="UQL97"/>
      <c r="UQM97"/>
      <c r="UQN97"/>
      <c r="UQO97"/>
      <c r="UQP97"/>
      <c r="UQQ97"/>
      <c r="UQR97"/>
      <c r="UQS97"/>
      <c r="UQT97"/>
      <c r="UQU97"/>
      <c r="UQV97"/>
      <c r="UQW97"/>
      <c r="UQX97"/>
      <c r="UQY97"/>
      <c r="UQZ97"/>
      <c r="URA97"/>
      <c r="URB97"/>
      <c r="URC97"/>
      <c r="URD97"/>
      <c r="URE97"/>
      <c r="URF97"/>
      <c r="URG97"/>
      <c r="URH97"/>
      <c r="URI97"/>
      <c r="URJ97"/>
      <c r="URK97"/>
      <c r="URL97"/>
      <c r="URM97"/>
      <c r="URN97"/>
      <c r="URO97"/>
      <c r="URP97"/>
      <c r="URQ97"/>
      <c r="URR97"/>
      <c r="URS97"/>
      <c r="URT97"/>
      <c r="URU97"/>
      <c r="URV97"/>
      <c r="URW97"/>
      <c r="URX97"/>
      <c r="URY97"/>
      <c r="URZ97"/>
      <c r="USA97"/>
      <c r="USB97"/>
      <c r="USC97"/>
      <c r="USD97"/>
      <c r="USE97"/>
      <c r="USF97"/>
      <c r="USG97"/>
      <c r="USH97"/>
      <c r="USI97"/>
      <c r="USJ97"/>
      <c r="USK97"/>
      <c r="USL97"/>
      <c r="USM97"/>
      <c r="USN97"/>
      <c r="USO97"/>
      <c r="USP97"/>
      <c r="USQ97"/>
      <c r="USR97"/>
      <c r="USS97"/>
      <c r="UST97"/>
      <c r="USU97"/>
      <c r="USV97"/>
      <c r="USW97"/>
      <c r="USX97"/>
      <c r="USY97"/>
      <c r="USZ97"/>
      <c r="UTA97"/>
      <c r="UTB97"/>
      <c r="UTC97"/>
      <c r="UTD97"/>
      <c r="UTE97"/>
      <c r="UTF97"/>
      <c r="UTG97"/>
      <c r="UTH97"/>
      <c r="UTI97"/>
      <c r="UTJ97"/>
      <c r="UTK97"/>
      <c r="UTL97"/>
      <c r="UTM97"/>
      <c r="UTN97"/>
      <c r="UTO97"/>
      <c r="UTP97"/>
      <c r="UTQ97"/>
      <c r="UTR97"/>
      <c r="UTS97"/>
      <c r="UTT97"/>
      <c r="UTU97"/>
      <c r="UTV97"/>
      <c r="UTW97"/>
      <c r="UTX97"/>
      <c r="UTY97"/>
      <c r="UTZ97"/>
      <c r="UUA97"/>
      <c r="UUB97"/>
      <c r="UUC97"/>
      <c r="UUD97"/>
      <c r="UUE97"/>
      <c r="UUF97"/>
      <c r="UUG97"/>
      <c r="UUH97"/>
      <c r="UUI97"/>
      <c r="UUJ97"/>
      <c r="UUK97"/>
      <c r="UUL97"/>
      <c r="UUM97"/>
      <c r="UUN97"/>
      <c r="UUO97"/>
      <c r="UUP97"/>
      <c r="UUQ97"/>
      <c r="UUR97"/>
      <c r="UUS97"/>
      <c r="UUT97"/>
      <c r="UUU97"/>
      <c r="UUV97"/>
      <c r="UUW97"/>
      <c r="UUX97"/>
      <c r="UUY97"/>
      <c r="UUZ97"/>
      <c r="UVA97"/>
      <c r="UVB97"/>
      <c r="UVC97"/>
      <c r="UVD97"/>
      <c r="UVE97"/>
      <c r="UVF97"/>
      <c r="UVG97"/>
      <c r="UVH97"/>
      <c r="UVI97"/>
      <c r="UVJ97"/>
      <c r="UVK97"/>
      <c r="UVL97"/>
      <c r="UVM97"/>
      <c r="UVN97"/>
      <c r="UVO97"/>
      <c r="UVP97"/>
      <c r="UVQ97"/>
      <c r="UVR97"/>
      <c r="UVS97"/>
      <c r="UVT97"/>
      <c r="UVU97"/>
      <c r="UVV97"/>
      <c r="UVW97"/>
      <c r="UVX97"/>
      <c r="UVY97"/>
      <c r="UVZ97"/>
      <c r="UWA97"/>
      <c r="UWB97"/>
      <c r="UWC97"/>
      <c r="UWD97"/>
      <c r="UWE97"/>
      <c r="UWF97"/>
      <c r="UWG97"/>
      <c r="UWH97"/>
      <c r="UWI97"/>
      <c r="UWJ97"/>
      <c r="UWK97"/>
      <c r="UWL97"/>
      <c r="UWM97"/>
      <c r="UWN97"/>
      <c r="UWO97"/>
      <c r="UWP97"/>
      <c r="UWQ97"/>
      <c r="UWR97"/>
      <c r="UWS97"/>
      <c r="UWT97"/>
      <c r="UWU97"/>
      <c r="UWV97"/>
      <c r="UWW97"/>
      <c r="UWX97"/>
      <c r="UWY97"/>
      <c r="UWZ97"/>
      <c r="UXA97"/>
      <c r="UXB97"/>
      <c r="UXC97"/>
      <c r="UXD97"/>
      <c r="UXE97"/>
      <c r="UXF97"/>
      <c r="UXG97"/>
      <c r="UXH97"/>
      <c r="UXI97"/>
      <c r="UXJ97"/>
      <c r="UXK97"/>
      <c r="UXL97"/>
      <c r="UXM97"/>
      <c r="UXN97"/>
      <c r="UXO97"/>
      <c r="UXP97"/>
      <c r="UXQ97"/>
      <c r="UXR97"/>
      <c r="UXS97"/>
      <c r="UXT97"/>
      <c r="UXU97"/>
      <c r="UXV97"/>
      <c r="UXW97"/>
      <c r="UXX97"/>
      <c r="UXY97"/>
      <c r="UXZ97"/>
      <c r="UYA97"/>
      <c r="UYB97"/>
      <c r="UYC97"/>
      <c r="UYD97"/>
      <c r="UYE97"/>
      <c r="UYF97"/>
      <c r="UYG97"/>
      <c r="UYH97"/>
      <c r="UYI97"/>
      <c r="UYJ97"/>
      <c r="UYK97"/>
      <c r="UYL97"/>
      <c r="UYM97"/>
      <c r="UYN97"/>
      <c r="UYO97"/>
      <c r="UYP97"/>
      <c r="UYQ97"/>
      <c r="UYR97"/>
      <c r="UYS97"/>
      <c r="UYT97"/>
      <c r="UYU97"/>
      <c r="UYV97"/>
      <c r="UYW97"/>
      <c r="UYX97"/>
      <c r="UYY97"/>
      <c r="UYZ97"/>
      <c r="UZA97"/>
      <c r="UZB97"/>
      <c r="UZC97"/>
      <c r="UZD97"/>
      <c r="UZE97"/>
      <c r="UZF97"/>
      <c r="UZG97"/>
      <c r="UZH97"/>
      <c r="UZI97"/>
      <c r="UZJ97"/>
      <c r="UZK97"/>
      <c r="UZL97"/>
      <c r="UZM97"/>
      <c r="UZN97"/>
      <c r="UZO97"/>
      <c r="UZP97"/>
      <c r="UZQ97"/>
      <c r="UZR97"/>
      <c r="UZS97"/>
      <c r="UZT97"/>
      <c r="UZU97"/>
      <c r="UZV97"/>
      <c r="UZW97"/>
      <c r="UZX97"/>
      <c r="UZY97"/>
      <c r="UZZ97"/>
      <c r="VAA97"/>
      <c r="VAB97"/>
      <c r="VAC97"/>
      <c r="VAD97"/>
      <c r="VAE97"/>
      <c r="VAF97"/>
      <c r="VAG97"/>
      <c r="VAH97"/>
      <c r="VAI97"/>
      <c r="VAJ97"/>
      <c r="VAK97"/>
      <c r="VAL97"/>
      <c r="VAM97"/>
      <c r="VAN97"/>
      <c r="VAO97"/>
      <c r="VAP97"/>
      <c r="VAQ97"/>
      <c r="VAR97"/>
      <c r="VAS97"/>
      <c r="VAT97"/>
      <c r="VAU97"/>
      <c r="VAV97"/>
      <c r="VAW97"/>
      <c r="VAX97"/>
      <c r="VAY97"/>
      <c r="VAZ97"/>
      <c r="VBA97"/>
      <c r="VBB97"/>
      <c r="VBC97"/>
      <c r="VBD97"/>
      <c r="VBE97"/>
      <c r="VBF97"/>
      <c r="VBG97"/>
      <c r="VBH97"/>
      <c r="VBI97"/>
      <c r="VBJ97"/>
      <c r="VBK97"/>
      <c r="VBL97"/>
      <c r="VBM97"/>
      <c r="VBN97"/>
      <c r="VBO97"/>
      <c r="VBP97"/>
      <c r="VBQ97"/>
      <c r="VBR97"/>
      <c r="VBS97"/>
      <c r="VBT97"/>
      <c r="VBU97"/>
      <c r="VBV97"/>
      <c r="VBW97"/>
      <c r="VBX97"/>
      <c r="VBY97"/>
      <c r="VBZ97"/>
      <c r="VCA97"/>
      <c r="VCB97"/>
      <c r="VCC97"/>
      <c r="VCD97"/>
      <c r="VCE97"/>
      <c r="VCF97"/>
      <c r="VCG97"/>
      <c r="VCH97"/>
      <c r="VCI97"/>
      <c r="VCJ97"/>
      <c r="VCK97"/>
      <c r="VCL97"/>
      <c r="VCM97"/>
      <c r="VCN97"/>
      <c r="VCO97"/>
      <c r="VCP97"/>
      <c r="VCQ97"/>
      <c r="VCR97"/>
      <c r="VCS97"/>
      <c r="VCT97"/>
      <c r="VCU97"/>
      <c r="VCV97"/>
      <c r="VCW97"/>
      <c r="VCX97"/>
      <c r="VCY97"/>
      <c r="VCZ97"/>
      <c r="VDA97"/>
      <c r="VDB97"/>
      <c r="VDC97"/>
      <c r="VDD97"/>
      <c r="VDE97"/>
      <c r="VDF97"/>
      <c r="VDG97"/>
      <c r="VDH97"/>
      <c r="VDI97"/>
      <c r="VDJ97"/>
      <c r="VDK97"/>
      <c r="VDL97"/>
      <c r="VDM97"/>
      <c r="VDN97"/>
      <c r="VDO97"/>
      <c r="VDP97"/>
      <c r="VDQ97"/>
      <c r="VDR97"/>
      <c r="VDS97"/>
      <c r="VDT97"/>
      <c r="VDU97"/>
      <c r="VDV97"/>
      <c r="VDW97"/>
      <c r="VDX97"/>
      <c r="VDY97"/>
      <c r="VDZ97"/>
      <c r="VEA97"/>
      <c r="VEB97"/>
      <c r="VEC97"/>
      <c r="VED97"/>
      <c r="VEE97"/>
      <c r="VEF97"/>
      <c r="VEG97"/>
      <c r="VEH97"/>
      <c r="VEI97"/>
      <c r="VEJ97"/>
      <c r="VEK97"/>
      <c r="VEL97"/>
      <c r="VEM97"/>
      <c r="VEN97"/>
      <c r="VEO97"/>
      <c r="VEP97"/>
      <c r="VEQ97"/>
      <c r="VER97"/>
      <c r="VES97"/>
      <c r="VET97"/>
      <c r="VEU97"/>
      <c r="VEV97"/>
      <c r="VEW97"/>
      <c r="VEX97"/>
      <c r="VEY97"/>
      <c r="VEZ97"/>
      <c r="VFA97"/>
      <c r="VFB97"/>
      <c r="VFC97"/>
      <c r="VFD97"/>
      <c r="VFE97"/>
      <c r="VFF97"/>
      <c r="VFG97"/>
      <c r="VFH97"/>
      <c r="VFI97"/>
      <c r="VFJ97"/>
      <c r="VFK97"/>
      <c r="VFL97"/>
      <c r="VFM97"/>
      <c r="VFN97"/>
      <c r="VFO97"/>
      <c r="VFP97"/>
      <c r="VFQ97"/>
      <c r="VFR97"/>
      <c r="VFS97"/>
      <c r="VFT97"/>
      <c r="VFU97"/>
      <c r="VFV97"/>
      <c r="VFW97"/>
      <c r="VFX97"/>
      <c r="VFY97"/>
      <c r="VFZ97"/>
      <c r="VGA97"/>
      <c r="VGB97"/>
      <c r="VGC97"/>
      <c r="VGD97"/>
      <c r="VGE97"/>
      <c r="VGF97"/>
      <c r="VGG97"/>
      <c r="VGH97"/>
      <c r="VGI97"/>
      <c r="VGJ97"/>
      <c r="VGK97"/>
      <c r="VGL97"/>
      <c r="VGM97"/>
      <c r="VGN97"/>
      <c r="VGO97"/>
      <c r="VGP97"/>
      <c r="VGQ97"/>
      <c r="VGR97"/>
      <c r="VGS97"/>
      <c r="VGT97"/>
      <c r="VGU97"/>
      <c r="VGV97"/>
      <c r="VGW97"/>
      <c r="VGX97"/>
      <c r="VGY97"/>
      <c r="VGZ97"/>
      <c r="VHA97"/>
      <c r="VHB97"/>
      <c r="VHC97"/>
      <c r="VHD97"/>
      <c r="VHE97"/>
      <c r="VHF97"/>
      <c r="VHG97"/>
      <c r="VHH97"/>
      <c r="VHI97"/>
      <c r="VHJ97"/>
      <c r="VHK97"/>
      <c r="VHL97"/>
      <c r="VHM97"/>
      <c r="VHN97"/>
      <c r="VHO97"/>
      <c r="VHP97"/>
      <c r="VHQ97"/>
      <c r="VHR97"/>
      <c r="VHS97"/>
      <c r="VHT97"/>
      <c r="VHU97"/>
      <c r="VHV97"/>
      <c r="VHW97"/>
      <c r="VHX97"/>
      <c r="VHY97"/>
      <c r="VHZ97"/>
      <c r="VIA97"/>
      <c r="VIB97"/>
      <c r="VIC97"/>
      <c r="VID97"/>
      <c r="VIE97"/>
      <c r="VIF97"/>
      <c r="VIG97"/>
      <c r="VIH97"/>
      <c r="VII97"/>
      <c r="VIJ97"/>
      <c r="VIK97"/>
      <c r="VIL97"/>
      <c r="VIM97"/>
      <c r="VIN97"/>
      <c r="VIO97"/>
      <c r="VIP97"/>
      <c r="VIQ97"/>
      <c r="VIR97"/>
      <c r="VIS97"/>
      <c r="VIT97"/>
      <c r="VIU97"/>
      <c r="VIV97"/>
      <c r="VIW97"/>
      <c r="VIX97"/>
      <c r="VIY97"/>
      <c r="VIZ97"/>
      <c r="VJA97"/>
      <c r="VJB97"/>
      <c r="VJC97"/>
      <c r="VJD97"/>
      <c r="VJE97"/>
      <c r="VJF97"/>
      <c r="VJG97"/>
      <c r="VJH97"/>
      <c r="VJI97"/>
      <c r="VJJ97"/>
      <c r="VJK97"/>
      <c r="VJL97"/>
      <c r="VJM97"/>
      <c r="VJN97"/>
      <c r="VJO97"/>
      <c r="VJP97"/>
      <c r="VJQ97"/>
      <c r="VJR97"/>
      <c r="VJS97"/>
      <c r="VJT97"/>
      <c r="VJU97"/>
      <c r="VJV97"/>
      <c r="VJW97"/>
      <c r="VJX97"/>
      <c r="VJY97"/>
      <c r="VJZ97"/>
      <c r="VKA97"/>
      <c r="VKB97"/>
      <c r="VKC97"/>
      <c r="VKD97"/>
      <c r="VKE97"/>
      <c r="VKF97"/>
      <c r="VKG97"/>
      <c r="VKH97"/>
      <c r="VKI97"/>
      <c r="VKJ97"/>
      <c r="VKK97"/>
      <c r="VKL97"/>
      <c r="VKM97"/>
      <c r="VKN97"/>
      <c r="VKO97"/>
      <c r="VKP97"/>
      <c r="VKQ97"/>
      <c r="VKR97"/>
      <c r="VKS97"/>
      <c r="VKT97"/>
      <c r="VKU97"/>
      <c r="VKV97"/>
      <c r="VKW97"/>
      <c r="VKX97"/>
      <c r="VKY97"/>
      <c r="VKZ97"/>
      <c r="VLA97"/>
      <c r="VLB97"/>
      <c r="VLC97"/>
      <c r="VLD97"/>
      <c r="VLE97"/>
      <c r="VLF97"/>
      <c r="VLG97"/>
      <c r="VLH97"/>
      <c r="VLI97"/>
      <c r="VLJ97"/>
      <c r="VLK97"/>
      <c r="VLL97"/>
      <c r="VLM97"/>
      <c r="VLN97"/>
      <c r="VLO97"/>
      <c r="VLP97"/>
      <c r="VLQ97"/>
      <c r="VLR97"/>
      <c r="VLS97"/>
      <c r="VLT97"/>
      <c r="VLU97"/>
      <c r="VLV97"/>
      <c r="VLW97"/>
      <c r="VLX97"/>
      <c r="VLY97"/>
      <c r="VLZ97"/>
      <c r="VMA97"/>
      <c r="VMB97"/>
      <c r="VMC97"/>
      <c r="VMD97"/>
      <c r="VME97"/>
      <c r="VMF97"/>
      <c r="VMG97"/>
      <c r="VMH97"/>
      <c r="VMI97"/>
      <c r="VMJ97"/>
      <c r="VMK97"/>
      <c r="VML97"/>
      <c r="VMM97"/>
      <c r="VMN97"/>
      <c r="VMO97"/>
      <c r="VMP97"/>
      <c r="VMQ97"/>
      <c r="VMR97"/>
      <c r="VMS97"/>
      <c r="VMT97"/>
      <c r="VMU97"/>
      <c r="VMV97"/>
      <c r="VMW97"/>
      <c r="VMX97"/>
      <c r="VMY97"/>
      <c r="VMZ97"/>
      <c r="VNA97"/>
      <c r="VNB97"/>
      <c r="VNC97"/>
      <c r="VND97"/>
      <c r="VNE97"/>
      <c r="VNF97"/>
      <c r="VNG97"/>
      <c r="VNH97"/>
      <c r="VNI97"/>
      <c r="VNJ97"/>
      <c r="VNK97"/>
      <c r="VNL97"/>
      <c r="VNM97"/>
      <c r="VNN97"/>
      <c r="VNO97"/>
      <c r="VNP97"/>
      <c r="VNQ97"/>
      <c r="VNR97"/>
      <c r="VNS97"/>
      <c r="VNT97"/>
      <c r="VNU97"/>
      <c r="VNV97"/>
      <c r="VNW97"/>
      <c r="VNX97"/>
      <c r="VNY97"/>
      <c r="VNZ97"/>
      <c r="VOA97"/>
      <c r="VOB97"/>
      <c r="VOC97"/>
      <c r="VOD97"/>
      <c r="VOE97"/>
      <c r="VOF97"/>
      <c r="VOG97"/>
      <c r="VOH97"/>
      <c r="VOI97"/>
      <c r="VOJ97"/>
      <c r="VOK97"/>
      <c r="VOL97"/>
      <c r="VOM97"/>
      <c r="VON97"/>
      <c r="VOO97"/>
      <c r="VOP97"/>
      <c r="VOQ97"/>
      <c r="VOR97"/>
      <c r="VOS97"/>
      <c r="VOT97"/>
      <c r="VOU97"/>
      <c r="VOV97"/>
      <c r="VOW97"/>
      <c r="VOX97"/>
      <c r="VOY97"/>
      <c r="VOZ97"/>
      <c r="VPA97"/>
      <c r="VPB97"/>
      <c r="VPC97"/>
      <c r="VPD97"/>
      <c r="VPE97"/>
      <c r="VPF97"/>
      <c r="VPG97"/>
      <c r="VPH97"/>
      <c r="VPI97"/>
      <c r="VPJ97"/>
      <c r="VPK97"/>
      <c r="VPL97"/>
      <c r="VPM97"/>
      <c r="VPN97"/>
      <c r="VPO97"/>
      <c r="VPP97"/>
      <c r="VPQ97"/>
      <c r="VPR97"/>
      <c r="VPS97"/>
      <c r="VPT97"/>
      <c r="VPU97"/>
      <c r="VPV97"/>
      <c r="VPW97"/>
      <c r="VPX97"/>
      <c r="VPY97"/>
      <c r="VPZ97"/>
      <c r="VQA97"/>
      <c r="VQB97"/>
      <c r="VQC97"/>
      <c r="VQD97"/>
      <c r="VQE97"/>
      <c r="VQF97"/>
      <c r="VQG97"/>
      <c r="VQH97"/>
      <c r="VQI97"/>
      <c r="VQJ97"/>
      <c r="VQK97"/>
      <c r="VQL97"/>
      <c r="VQM97"/>
      <c r="VQN97"/>
      <c r="VQO97"/>
      <c r="VQP97"/>
      <c r="VQQ97"/>
      <c r="VQR97"/>
      <c r="VQS97"/>
      <c r="VQT97"/>
      <c r="VQU97"/>
      <c r="VQV97"/>
      <c r="VQW97"/>
      <c r="VQX97"/>
      <c r="VQY97"/>
      <c r="VQZ97"/>
      <c r="VRA97"/>
      <c r="VRB97"/>
      <c r="VRC97"/>
      <c r="VRD97"/>
      <c r="VRE97"/>
      <c r="VRF97"/>
      <c r="VRG97"/>
      <c r="VRH97"/>
      <c r="VRI97"/>
      <c r="VRJ97"/>
      <c r="VRK97"/>
      <c r="VRL97"/>
      <c r="VRM97"/>
      <c r="VRN97"/>
      <c r="VRO97"/>
      <c r="VRP97"/>
      <c r="VRQ97"/>
      <c r="VRR97"/>
      <c r="VRS97"/>
      <c r="VRT97"/>
      <c r="VRU97"/>
      <c r="VRV97"/>
      <c r="VRW97"/>
      <c r="VRX97"/>
      <c r="VRY97"/>
      <c r="VRZ97"/>
      <c r="VSA97"/>
      <c r="VSB97"/>
      <c r="VSC97"/>
      <c r="VSD97"/>
      <c r="VSE97"/>
      <c r="VSF97"/>
      <c r="VSG97"/>
      <c r="VSH97"/>
      <c r="VSI97"/>
      <c r="VSJ97"/>
      <c r="VSK97"/>
      <c r="VSL97"/>
      <c r="VSM97"/>
      <c r="VSN97"/>
      <c r="VSO97"/>
      <c r="VSP97"/>
      <c r="VSQ97"/>
      <c r="VSR97"/>
      <c r="VSS97"/>
      <c r="VST97"/>
      <c r="VSU97"/>
      <c r="VSV97"/>
      <c r="VSW97"/>
      <c r="VSX97"/>
      <c r="VSY97"/>
      <c r="VSZ97"/>
      <c r="VTA97"/>
      <c r="VTB97"/>
      <c r="VTC97"/>
      <c r="VTD97"/>
      <c r="VTE97"/>
      <c r="VTF97"/>
      <c r="VTG97"/>
      <c r="VTH97"/>
      <c r="VTI97"/>
      <c r="VTJ97"/>
      <c r="VTK97"/>
      <c r="VTL97"/>
      <c r="VTM97"/>
      <c r="VTN97"/>
      <c r="VTO97"/>
      <c r="VTP97"/>
      <c r="VTQ97"/>
      <c r="VTR97"/>
      <c r="VTS97"/>
      <c r="VTT97"/>
      <c r="VTU97"/>
      <c r="VTV97"/>
      <c r="VTW97"/>
      <c r="VTX97"/>
      <c r="VTY97"/>
      <c r="VTZ97"/>
      <c r="VUA97"/>
      <c r="VUB97"/>
      <c r="VUC97"/>
      <c r="VUD97"/>
      <c r="VUE97"/>
      <c r="VUF97"/>
      <c r="VUG97"/>
      <c r="VUH97"/>
      <c r="VUI97"/>
      <c r="VUJ97"/>
      <c r="VUK97"/>
      <c r="VUL97"/>
      <c r="VUM97"/>
      <c r="VUN97"/>
      <c r="VUO97"/>
      <c r="VUP97"/>
      <c r="VUQ97"/>
      <c r="VUR97"/>
      <c r="VUS97"/>
      <c r="VUT97"/>
      <c r="VUU97"/>
      <c r="VUV97"/>
      <c r="VUW97"/>
      <c r="VUX97"/>
      <c r="VUY97"/>
      <c r="VUZ97"/>
      <c r="VVA97"/>
      <c r="VVB97"/>
      <c r="VVC97"/>
      <c r="VVD97"/>
      <c r="VVE97"/>
      <c r="VVF97"/>
      <c r="VVG97"/>
      <c r="VVH97"/>
      <c r="VVI97"/>
      <c r="VVJ97"/>
      <c r="VVK97"/>
      <c r="VVL97"/>
      <c r="VVM97"/>
      <c r="VVN97"/>
      <c r="VVO97"/>
      <c r="VVP97"/>
      <c r="VVQ97"/>
      <c r="VVR97"/>
      <c r="VVS97"/>
      <c r="VVT97"/>
      <c r="VVU97"/>
      <c r="VVV97"/>
      <c r="VVW97"/>
      <c r="VVX97"/>
      <c r="VVY97"/>
      <c r="VVZ97"/>
      <c r="VWA97"/>
      <c r="VWB97"/>
      <c r="VWC97"/>
      <c r="VWD97"/>
      <c r="VWE97"/>
      <c r="VWF97"/>
      <c r="VWG97"/>
      <c r="VWH97"/>
      <c r="VWI97"/>
      <c r="VWJ97"/>
      <c r="VWK97"/>
      <c r="VWL97"/>
      <c r="VWM97"/>
      <c r="VWN97"/>
      <c r="VWO97"/>
      <c r="VWP97"/>
      <c r="VWQ97"/>
      <c r="VWR97"/>
      <c r="VWS97"/>
      <c r="VWT97"/>
      <c r="VWU97"/>
      <c r="VWV97"/>
      <c r="VWW97"/>
      <c r="VWX97"/>
      <c r="VWY97"/>
      <c r="VWZ97"/>
      <c r="VXA97"/>
      <c r="VXB97"/>
      <c r="VXC97"/>
      <c r="VXD97"/>
      <c r="VXE97"/>
      <c r="VXF97"/>
      <c r="VXG97"/>
      <c r="VXH97"/>
      <c r="VXI97"/>
      <c r="VXJ97"/>
      <c r="VXK97"/>
      <c r="VXL97"/>
      <c r="VXM97"/>
      <c r="VXN97"/>
      <c r="VXO97"/>
      <c r="VXP97"/>
      <c r="VXQ97"/>
      <c r="VXR97"/>
      <c r="VXS97"/>
      <c r="VXT97"/>
      <c r="VXU97"/>
      <c r="VXV97"/>
      <c r="VXW97"/>
      <c r="VXX97"/>
      <c r="VXY97"/>
      <c r="VXZ97"/>
      <c r="VYA97"/>
      <c r="VYB97"/>
      <c r="VYC97"/>
      <c r="VYD97"/>
      <c r="VYE97"/>
      <c r="VYF97"/>
      <c r="VYG97"/>
      <c r="VYH97"/>
      <c r="VYI97"/>
      <c r="VYJ97"/>
      <c r="VYK97"/>
      <c r="VYL97"/>
      <c r="VYM97"/>
      <c r="VYN97"/>
      <c r="VYO97"/>
      <c r="VYP97"/>
      <c r="VYQ97"/>
      <c r="VYR97"/>
      <c r="VYS97"/>
      <c r="VYT97"/>
      <c r="VYU97"/>
      <c r="VYV97"/>
      <c r="VYW97"/>
      <c r="VYX97"/>
      <c r="VYY97"/>
      <c r="VYZ97"/>
      <c r="VZA97"/>
      <c r="VZB97"/>
      <c r="VZC97"/>
      <c r="VZD97"/>
      <c r="VZE97"/>
      <c r="VZF97"/>
      <c r="VZG97"/>
      <c r="VZH97"/>
      <c r="VZI97"/>
      <c r="VZJ97"/>
      <c r="VZK97"/>
      <c r="VZL97"/>
      <c r="VZM97"/>
      <c r="VZN97"/>
      <c r="VZO97"/>
      <c r="VZP97"/>
      <c r="VZQ97"/>
      <c r="VZR97"/>
      <c r="VZS97"/>
      <c r="VZT97"/>
      <c r="VZU97"/>
      <c r="VZV97"/>
      <c r="VZW97"/>
      <c r="VZX97"/>
      <c r="VZY97"/>
      <c r="VZZ97"/>
      <c r="WAA97"/>
      <c r="WAB97"/>
      <c r="WAC97"/>
      <c r="WAD97"/>
      <c r="WAE97"/>
      <c r="WAF97"/>
      <c r="WAG97"/>
      <c r="WAH97"/>
      <c r="WAI97"/>
      <c r="WAJ97"/>
      <c r="WAK97"/>
      <c r="WAL97"/>
      <c r="WAM97"/>
      <c r="WAN97"/>
      <c r="WAO97"/>
      <c r="WAP97"/>
      <c r="WAQ97"/>
      <c r="WAR97"/>
      <c r="WAS97"/>
      <c r="WAT97"/>
      <c r="WAU97"/>
      <c r="WAV97"/>
      <c r="WAW97"/>
      <c r="WAX97"/>
      <c r="WAY97"/>
      <c r="WAZ97"/>
      <c r="WBA97"/>
      <c r="WBB97"/>
      <c r="WBC97"/>
      <c r="WBD97"/>
      <c r="WBE97"/>
      <c r="WBF97"/>
      <c r="WBG97"/>
      <c r="WBH97"/>
      <c r="WBI97"/>
      <c r="WBJ97"/>
      <c r="WBK97"/>
      <c r="WBL97"/>
      <c r="WBM97"/>
      <c r="WBN97"/>
      <c r="WBO97"/>
      <c r="WBP97"/>
      <c r="WBQ97"/>
      <c r="WBR97"/>
      <c r="WBS97"/>
      <c r="WBT97"/>
      <c r="WBU97"/>
      <c r="WBV97"/>
      <c r="WBW97"/>
      <c r="WBX97"/>
      <c r="WBY97"/>
      <c r="WBZ97"/>
      <c r="WCA97"/>
      <c r="WCB97"/>
      <c r="WCC97"/>
      <c r="WCD97"/>
      <c r="WCE97"/>
      <c r="WCF97"/>
      <c r="WCG97"/>
      <c r="WCH97"/>
      <c r="WCI97"/>
      <c r="WCJ97"/>
      <c r="WCK97"/>
      <c r="WCL97"/>
      <c r="WCM97"/>
      <c r="WCN97"/>
      <c r="WCO97"/>
      <c r="WCP97"/>
      <c r="WCQ97"/>
      <c r="WCR97"/>
      <c r="WCS97"/>
      <c r="WCT97"/>
      <c r="WCU97"/>
      <c r="WCV97"/>
      <c r="WCW97"/>
      <c r="WCX97"/>
      <c r="WCY97"/>
      <c r="WCZ97"/>
      <c r="WDA97"/>
      <c r="WDB97"/>
      <c r="WDC97"/>
      <c r="WDD97"/>
      <c r="WDE97"/>
      <c r="WDF97"/>
      <c r="WDG97"/>
      <c r="WDH97"/>
      <c r="WDI97"/>
      <c r="WDJ97"/>
      <c r="WDK97"/>
      <c r="WDL97"/>
      <c r="WDM97"/>
      <c r="WDN97"/>
      <c r="WDO97"/>
      <c r="WDP97"/>
      <c r="WDQ97"/>
      <c r="WDR97"/>
      <c r="WDS97"/>
      <c r="WDT97"/>
      <c r="WDU97"/>
      <c r="WDV97"/>
      <c r="WDW97"/>
      <c r="WDX97"/>
      <c r="WDY97"/>
      <c r="WDZ97"/>
      <c r="WEA97"/>
      <c r="WEB97"/>
      <c r="WEC97"/>
      <c r="WED97"/>
      <c r="WEE97"/>
      <c r="WEF97"/>
      <c r="WEG97"/>
      <c r="WEH97"/>
      <c r="WEI97"/>
      <c r="WEJ97"/>
      <c r="WEK97"/>
      <c r="WEL97"/>
      <c r="WEM97"/>
      <c r="WEN97"/>
      <c r="WEO97"/>
      <c r="WEP97"/>
      <c r="WEQ97"/>
      <c r="WER97"/>
      <c r="WES97"/>
      <c r="WET97"/>
      <c r="WEU97"/>
      <c r="WEV97"/>
      <c r="WEW97"/>
      <c r="WEX97"/>
      <c r="WEY97"/>
      <c r="WEZ97"/>
      <c r="WFA97"/>
      <c r="WFB97"/>
      <c r="WFC97"/>
      <c r="WFD97"/>
      <c r="WFE97"/>
      <c r="WFF97"/>
      <c r="WFG97"/>
      <c r="WFH97"/>
      <c r="WFI97"/>
      <c r="WFJ97"/>
      <c r="WFK97"/>
      <c r="WFL97"/>
      <c r="WFM97"/>
      <c r="WFN97"/>
      <c r="WFO97"/>
      <c r="WFP97"/>
      <c r="WFQ97"/>
      <c r="WFR97"/>
      <c r="WFS97"/>
      <c r="WFT97"/>
      <c r="WFU97"/>
      <c r="WFV97"/>
      <c r="WFW97"/>
      <c r="WFX97"/>
      <c r="WFY97"/>
      <c r="WFZ97"/>
      <c r="WGA97"/>
      <c r="WGB97"/>
      <c r="WGC97"/>
      <c r="WGD97"/>
      <c r="WGE97"/>
      <c r="WGF97"/>
      <c r="WGG97"/>
      <c r="WGH97"/>
      <c r="WGI97"/>
      <c r="WGJ97"/>
      <c r="WGK97"/>
      <c r="WGL97"/>
      <c r="WGM97"/>
      <c r="WGN97"/>
      <c r="WGO97"/>
      <c r="WGP97"/>
      <c r="WGQ97"/>
      <c r="WGR97"/>
      <c r="WGS97"/>
      <c r="WGT97"/>
      <c r="WGU97"/>
      <c r="WGV97"/>
      <c r="WGW97"/>
      <c r="WGX97"/>
      <c r="WGY97"/>
      <c r="WGZ97"/>
      <c r="WHA97"/>
      <c r="WHB97"/>
      <c r="WHC97"/>
      <c r="WHD97"/>
      <c r="WHE97"/>
      <c r="WHF97"/>
      <c r="WHG97"/>
      <c r="WHH97"/>
      <c r="WHI97"/>
      <c r="WHJ97"/>
      <c r="WHK97"/>
      <c r="WHL97"/>
      <c r="WHM97"/>
      <c r="WHN97"/>
      <c r="WHO97"/>
      <c r="WHP97"/>
      <c r="WHQ97"/>
      <c r="WHR97"/>
      <c r="WHS97"/>
      <c r="WHT97"/>
      <c r="WHU97"/>
      <c r="WHV97"/>
      <c r="WHW97"/>
      <c r="WHX97"/>
      <c r="WHY97"/>
      <c r="WHZ97"/>
      <c r="WIA97"/>
      <c r="WIB97"/>
      <c r="WIC97"/>
      <c r="WID97"/>
      <c r="WIE97"/>
      <c r="WIF97"/>
      <c r="WIG97"/>
      <c r="WIH97"/>
      <c r="WII97"/>
      <c r="WIJ97"/>
      <c r="WIK97"/>
      <c r="WIL97"/>
      <c r="WIM97"/>
      <c r="WIN97"/>
      <c r="WIO97"/>
      <c r="WIP97"/>
      <c r="WIQ97"/>
      <c r="WIR97"/>
      <c r="WIS97"/>
      <c r="WIT97"/>
      <c r="WIU97"/>
      <c r="WIV97"/>
      <c r="WIW97"/>
      <c r="WIX97"/>
      <c r="WIY97"/>
      <c r="WIZ97"/>
      <c r="WJA97"/>
      <c r="WJB97"/>
      <c r="WJC97"/>
      <c r="WJD97"/>
      <c r="WJE97"/>
      <c r="WJF97"/>
      <c r="WJG97"/>
      <c r="WJH97"/>
      <c r="WJI97"/>
      <c r="WJJ97"/>
      <c r="WJK97"/>
      <c r="WJL97"/>
      <c r="WJM97"/>
      <c r="WJN97"/>
      <c r="WJO97"/>
      <c r="WJP97"/>
      <c r="WJQ97"/>
      <c r="WJR97"/>
      <c r="WJS97"/>
      <c r="WJT97"/>
      <c r="WJU97"/>
      <c r="WJV97"/>
      <c r="WJW97"/>
      <c r="WJX97"/>
      <c r="WJY97"/>
      <c r="WJZ97"/>
      <c r="WKA97"/>
      <c r="WKB97"/>
      <c r="WKC97"/>
      <c r="WKD97"/>
      <c r="WKE97"/>
      <c r="WKF97"/>
      <c r="WKG97"/>
      <c r="WKH97"/>
      <c r="WKI97"/>
      <c r="WKJ97"/>
      <c r="WKK97"/>
      <c r="WKL97"/>
      <c r="WKM97"/>
      <c r="WKN97"/>
      <c r="WKO97"/>
      <c r="WKP97"/>
      <c r="WKQ97"/>
      <c r="WKR97"/>
      <c r="WKS97"/>
      <c r="WKT97"/>
      <c r="WKU97"/>
      <c r="WKV97"/>
      <c r="WKW97"/>
      <c r="WKX97"/>
      <c r="WKY97"/>
      <c r="WKZ97"/>
      <c r="WLA97"/>
      <c r="WLB97"/>
      <c r="WLC97"/>
      <c r="WLD97"/>
      <c r="WLE97"/>
      <c r="WLF97"/>
      <c r="WLG97"/>
      <c r="WLH97"/>
      <c r="WLI97"/>
      <c r="WLJ97"/>
      <c r="WLK97"/>
      <c r="WLL97"/>
      <c r="WLM97"/>
      <c r="WLN97"/>
      <c r="WLO97"/>
      <c r="WLP97"/>
      <c r="WLQ97"/>
      <c r="WLR97"/>
      <c r="WLS97"/>
      <c r="WLT97"/>
      <c r="WLU97"/>
      <c r="WLV97"/>
      <c r="WLW97"/>
      <c r="WLX97"/>
      <c r="WLY97"/>
      <c r="WLZ97"/>
      <c r="WMA97"/>
      <c r="WMB97"/>
      <c r="WMC97"/>
      <c r="WMD97"/>
      <c r="WME97"/>
      <c r="WMF97"/>
      <c r="WMG97"/>
      <c r="WMH97"/>
      <c r="WMI97"/>
      <c r="WMJ97"/>
      <c r="WMK97"/>
      <c r="WML97"/>
      <c r="WMM97"/>
      <c r="WMN97"/>
      <c r="WMO97"/>
      <c r="WMP97"/>
      <c r="WMQ97"/>
      <c r="WMR97"/>
      <c r="WMS97"/>
      <c r="WMT97"/>
      <c r="WMU97"/>
      <c r="WMV97"/>
      <c r="WMW97"/>
      <c r="WMX97"/>
      <c r="WMY97"/>
      <c r="WMZ97"/>
      <c r="WNA97"/>
      <c r="WNB97"/>
      <c r="WNC97"/>
      <c r="WND97"/>
      <c r="WNE97"/>
      <c r="WNF97"/>
      <c r="WNG97"/>
      <c r="WNH97"/>
      <c r="WNI97"/>
      <c r="WNJ97"/>
      <c r="WNK97"/>
      <c r="WNL97"/>
      <c r="WNM97"/>
      <c r="WNN97"/>
      <c r="WNO97"/>
      <c r="WNP97"/>
      <c r="WNQ97"/>
      <c r="WNR97"/>
      <c r="WNS97"/>
      <c r="WNT97"/>
      <c r="WNU97"/>
      <c r="WNV97"/>
      <c r="WNW97"/>
      <c r="WNX97"/>
      <c r="WNY97"/>
      <c r="WNZ97"/>
      <c r="WOA97"/>
      <c r="WOB97"/>
      <c r="WOC97"/>
      <c r="WOD97"/>
      <c r="WOE97"/>
      <c r="WOF97"/>
      <c r="WOG97"/>
      <c r="WOH97"/>
      <c r="WOI97"/>
      <c r="WOJ97"/>
      <c r="WOK97"/>
      <c r="WOL97"/>
      <c r="WOM97"/>
      <c r="WON97"/>
      <c r="WOO97"/>
      <c r="WOP97"/>
      <c r="WOQ97"/>
      <c r="WOR97"/>
      <c r="WOS97"/>
      <c r="WOT97"/>
      <c r="WOU97"/>
      <c r="WOV97"/>
      <c r="WOW97"/>
      <c r="WOX97"/>
      <c r="WOY97"/>
      <c r="WOZ97"/>
      <c r="WPA97"/>
      <c r="WPB97"/>
      <c r="WPC97"/>
      <c r="WPD97"/>
      <c r="WPE97"/>
      <c r="WPF97"/>
      <c r="WPG97"/>
      <c r="WPH97"/>
      <c r="WPI97"/>
      <c r="WPJ97"/>
      <c r="WPK97"/>
      <c r="WPL97"/>
      <c r="WPM97"/>
      <c r="WPN97"/>
      <c r="WPO97"/>
      <c r="WPP97"/>
      <c r="WPQ97"/>
      <c r="WPR97"/>
      <c r="WPS97"/>
      <c r="WPT97"/>
      <c r="WPU97"/>
      <c r="WPV97"/>
      <c r="WPW97"/>
      <c r="WPX97"/>
      <c r="WPY97"/>
      <c r="WPZ97"/>
      <c r="WQA97"/>
      <c r="WQB97"/>
      <c r="WQC97"/>
      <c r="WQD97"/>
      <c r="WQE97"/>
      <c r="WQF97"/>
      <c r="WQG97"/>
      <c r="WQH97"/>
      <c r="WQI97"/>
      <c r="WQJ97"/>
      <c r="WQK97"/>
      <c r="WQL97"/>
      <c r="WQM97"/>
      <c r="WQN97"/>
      <c r="WQO97"/>
      <c r="WQP97"/>
      <c r="WQQ97"/>
      <c r="WQR97"/>
      <c r="WQS97"/>
      <c r="WQT97"/>
      <c r="WQU97"/>
      <c r="WQV97"/>
      <c r="WQW97"/>
      <c r="WQX97"/>
      <c r="WQY97"/>
      <c r="WQZ97"/>
      <c r="WRA97"/>
      <c r="WRB97"/>
      <c r="WRC97"/>
      <c r="WRD97"/>
      <c r="WRE97"/>
      <c r="WRF97"/>
      <c r="WRG97"/>
      <c r="WRH97"/>
      <c r="WRI97"/>
      <c r="WRJ97"/>
      <c r="WRK97"/>
      <c r="WRL97"/>
      <c r="WRM97"/>
      <c r="WRN97"/>
      <c r="WRO97"/>
      <c r="WRP97"/>
      <c r="WRQ97"/>
      <c r="WRR97"/>
      <c r="WRS97"/>
      <c r="WRT97"/>
      <c r="WRU97"/>
      <c r="WRV97"/>
      <c r="WRW97"/>
      <c r="WRX97"/>
      <c r="WRY97"/>
      <c r="WRZ97"/>
      <c r="WSA97"/>
      <c r="WSB97"/>
      <c r="WSC97"/>
      <c r="WSD97"/>
      <c r="WSE97"/>
      <c r="WSF97"/>
      <c r="WSG97"/>
      <c r="WSH97"/>
      <c r="WSI97"/>
      <c r="WSJ97"/>
      <c r="WSK97"/>
      <c r="WSL97"/>
      <c r="WSM97"/>
      <c r="WSN97"/>
      <c r="WSO97"/>
      <c r="WSP97"/>
      <c r="WSQ97"/>
      <c r="WSR97"/>
      <c r="WSS97"/>
      <c r="WST97"/>
      <c r="WSU97"/>
      <c r="WSV97"/>
      <c r="WSW97"/>
      <c r="WSX97"/>
      <c r="WSY97"/>
      <c r="WSZ97"/>
      <c r="WTA97"/>
      <c r="WTB97"/>
      <c r="WTC97"/>
      <c r="WTD97"/>
      <c r="WTE97"/>
      <c r="WTF97"/>
      <c r="WTG97"/>
      <c r="WTH97"/>
      <c r="WTI97"/>
      <c r="WTJ97"/>
      <c r="WTK97"/>
      <c r="WTL97"/>
      <c r="WTM97"/>
      <c r="WTN97"/>
      <c r="WTO97"/>
      <c r="WTP97"/>
      <c r="WTQ97"/>
      <c r="WTR97"/>
      <c r="WTS97"/>
      <c r="WTT97"/>
      <c r="WTU97"/>
      <c r="WTV97"/>
      <c r="WTW97"/>
      <c r="WTX97"/>
      <c r="WTY97"/>
      <c r="WTZ97"/>
      <c r="WUA97"/>
      <c r="WUB97"/>
      <c r="WUC97"/>
      <c r="WUD97"/>
      <c r="WUE97"/>
      <c r="WUF97"/>
      <c r="WUG97"/>
      <c r="WUH97"/>
      <c r="WUI97"/>
      <c r="WUJ97"/>
      <c r="WUK97"/>
      <c r="WUL97"/>
      <c r="WUM97"/>
      <c r="WUN97"/>
      <c r="WUO97"/>
      <c r="WUP97"/>
      <c r="WUQ97"/>
      <c r="WUR97"/>
      <c r="WUS97"/>
      <c r="WUT97"/>
      <c r="WUU97"/>
      <c r="WUV97"/>
      <c r="WUW97"/>
      <c r="WUX97"/>
      <c r="WUY97"/>
      <c r="WUZ97"/>
      <c r="WVA97"/>
      <c r="WVB97"/>
      <c r="WVC97"/>
      <c r="WVD97"/>
      <c r="WVE97"/>
      <c r="WVF97"/>
      <c r="WVG97"/>
      <c r="WVH97"/>
      <c r="WVI97"/>
      <c r="WVJ97"/>
      <c r="WVK97"/>
      <c r="WVL97"/>
      <c r="WVM97"/>
      <c r="WVN97"/>
      <c r="WVO97"/>
      <c r="WVP97"/>
      <c r="WVQ97"/>
      <c r="WVR97"/>
      <c r="WVS97"/>
      <c r="WVT97"/>
      <c r="WVU97"/>
      <c r="WVV97"/>
      <c r="WVW97"/>
      <c r="WVX97"/>
      <c r="WVY97"/>
      <c r="WVZ97"/>
      <c r="WWA97"/>
      <c r="WWB97"/>
      <c r="WWC97"/>
      <c r="WWD97"/>
      <c r="WWE97"/>
      <c r="WWF97"/>
      <c r="WWG97"/>
      <c r="WWH97"/>
      <c r="WWI97"/>
      <c r="WWJ97"/>
      <c r="WWK97"/>
      <c r="WWL97"/>
      <c r="WWM97"/>
      <c r="WWN97"/>
      <c r="WWO97"/>
      <c r="WWP97"/>
      <c r="WWQ97"/>
      <c r="WWR97"/>
      <c r="WWS97"/>
      <c r="WWT97"/>
      <c r="WWU97"/>
      <c r="WWV97"/>
      <c r="WWW97"/>
      <c r="WWX97"/>
      <c r="WWY97"/>
      <c r="WWZ97"/>
      <c r="WXA97"/>
      <c r="WXB97"/>
      <c r="WXC97"/>
      <c r="WXD97"/>
      <c r="WXE97"/>
      <c r="WXF97"/>
      <c r="WXG97"/>
      <c r="WXH97"/>
      <c r="WXI97"/>
      <c r="WXJ97"/>
      <c r="WXK97"/>
      <c r="WXL97"/>
      <c r="WXM97"/>
      <c r="WXN97"/>
      <c r="WXO97"/>
      <c r="WXP97"/>
      <c r="WXQ97"/>
      <c r="WXR97"/>
      <c r="WXS97"/>
      <c r="WXT97"/>
      <c r="WXU97"/>
      <c r="WXV97"/>
      <c r="WXW97"/>
      <c r="WXX97"/>
      <c r="WXY97"/>
      <c r="WXZ97"/>
      <c r="WYA97"/>
      <c r="WYB97"/>
      <c r="WYC97"/>
      <c r="WYD97"/>
      <c r="WYE97"/>
      <c r="WYF97"/>
      <c r="WYG97"/>
      <c r="WYH97"/>
      <c r="WYI97"/>
      <c r="WYJ97"/>
      <c r="WYK97"/>
      <c r="WYL97"/>
      <c r="WYM97"/>
      <c r="WYN97"/>
      <c r="WYO97"/>
      <c r="WYP97"/>
      <c r="WYQ97"/>
      <c r="WYR97"/>
      <c r="WYS97"/>
      <c r="WYT97"/>
      <c r="WYU97"/>
      <c r="WYV97"/>
      <c r="WYW97"/>
      <c r="WYX97"/>
      <c r="WYY97"/>
      <c r="WYZ97"/>
      <c r="WZA97"/>
      <c r="WZB97"/>
      <c r="WZC97"/>
      <c r="WZD97"/>
      <c r="WZE97"/>
      <c r="WZF97"/>
      <c r="WZG97"/>
      <c r="WZH97"/>
      <c r="WZI97"/>
      <c r="WZJ97"/>
      <c r="WZK97"/>
      <c r="WZL97"/>
      <c r="WZM97"/>
      <c r="WZN97"/>
      <c r="WZO97"/>
      <c r="WZP97"/>
      <c r="WZQ97"/>
      <c r="WZR97"/>
      <c r="WZS97"/>
      <c r="WZT97"/>
      <c r="WZU97"/>
      <c r="WZV97"/>
      <c r="WZW97"/>
      <c r="WZX97"/>
      <c r="WZY97"/>
      <c r="WZZ97"/>
      <c r="XAA97"/>
      <c r="XAB97"/>
      <c r="XAC97"/>
      <c r="XAD97"/>
      <c r="XAE97"/>
      <c r="XAF97"/>
      <c r="XAG97"/>
      <c r="XAH97"/>
      <c r="XAI97"/>
      <c r="XAJ97"/>
      <c r="XAK97"/>
      <c r="XAL97"/>
      <c r="XAM97"/>
      <c r="XAN97"/>
      <c r="XAO97"/>
      <c r="XAP97"/>
      <c r="XAQ97"/>
      <c r="XAR97"/>
      <c r="XAS97"/>
      <c r="XAT97"/>
      <c r="XAU97"/>
      <c r="XAV97"/>
      <c r="XAW97"/>
      <c r="XAX97"/>
      <c r="XAY97"/>
      <c r="XAZ97"/>
      <c r="XBA97"/>
      <c r="XBB97"/>
      <c r="XBC97"/>
      <c r="XBD97"/>
      <c r="XBE97"/>
      <c r="XBF97"/>
      <c r="XBG97"/>
      <c r="XBH97"/>
      <c r="XBI97"/>
      <c r="XBJ97"/>
      <c r="XBK97"/>
      <c r="XBL97"/>
      <c r="XBM97"/>
      <c r="XBN97"/>
      <c r="XBO97"/>
      <c r="XBP97"/>
      <c r="XBQ97"/>
      <c r="XBR97"/>
      <c r="XBS97"/>
      <c r="XBT97"/>
      <c r="XBU97"/>
      <c r="XBV97"/>
      <c r="XBW97"/>
      <c r="XBX97"/>
      <c r="XBY97"/>
      <c r="XBZ97"/>
      <c r="XCA97"/>
      <c r="XCB97"/>
      <c r="XCC97"/>
      <c r="XCD97"/>
      <c r="XCE97"/>
      <c r="XCF97"/>
      <c r="XCG97"/>
      <c r="XCH97"/>
      <c r="XCI97"/>
      <c r="XCJ97"/>
      <c r="XCK97"/>
      <c r="XCL97"/>
      <c r="XCM97"/>
      <c r="XCN97"/>
      <c r="XCO97"/>
      <c r="XCP97"/>
      <c r="XCQ97"/>
      <c r="XCR97"/>
      <c r="XCS97"/>
      <c r="XCT97"/>
      <c r="XCU97"/>
      <c r="XCV97"/>
      <c r="XCW97"/>
      <c r="XCX97"/>
      <c r="XCY97"/>
      <c r="XCZ97"/>
      <c r="XDA97"/>
      <c r="XDB97"/>
      <c r="XDC97"/>
      <c r="XDD97"/>
      <c r="XDE97"/>
      <c r="XDF97"/>
      <c r="XDG97"/>
      <c r="XDH97"/>
      <c r="XDI97"/>
      <c r="XDJ97"/>
      <c r="XDK97"/>
      <c r="XDL97"/>
      <c r="XDM97"/>
      <c r="XDN97"/>
      <c r="XDO97"/>
      <c r="XDP97"/>
      <c r="XDQ97"/>
      <c r="XDR97"/>
      <c r="XDS97"/>
      <c r="XDT97"/>
      <c r="XDU97"/>
      <c r="XDV97"/>
      <c r="XDW97"/>
      <c r="XDX97"/>
      <c r="XDY97"/>
      <c r="XDZ97"/>
      <c r="XEA97"/>
      <c r="XEB97"/>
      <c r="XEC97"/>
      <c r="XED97"/>
      <c r="XEE97"/>
      <c r="XEF97"/>
      <c r="XEG97"/>
      <c r="XEH97"/>
      <c r="XEI97"/>
      <c r="XEJ97"/>
      <c r="XEK97"/>
      <c r="XEL97"/>
      <c r="XEM97"/>
      <c r="XEN97"/>
      <c r="XEO97"/>
      <c r="XEP97"/>
      <c r="XEQ97"/>
      <c r="XER97"/>
      <c r="XES97"/>
      <c r="XET97"/>
      <c r="XEU97"/>
      <c r="XEV97"/>
      <c r="XEW97"/>
      <c r="XEX97"/>
      <c r="XEY97"/>
      <c r="XEZ97"/>
      <c r="XFA97"/>
      <c r="XFB97"/>
      <c r="XFC97"/>
      <c r="XFD97"/>
    </row>
    <row r="98" spans="2:16384" ht="15.6">
      <c r="B98" s="64"/>
      <c r="C98" s="8"/>
      <c r="D98" s="8"/>
      <c r="E98" s="8"/>
      <c r="F98" s="8"/>
      <c r="G98" s="8"/>
      <c r="H98" s="8"/>
      <c r="I98" s="8"/>
      <c r="J98" s="8"/>
      <c r="K98" s="8"/>
      <c r="L98" s="8"/>
      <c r="M98" s="8"/>
      <c r="N98" s="8"/>
      <c r="O98" s="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c r="KN98" s="28"/>
      <c r="KO98" s="28"/>
      <c r="KP98" s="28"/>
      <c r="KQ98" s="28"/>
      <c r="KR98" s="28"/>
      <c r="KS98" s="28"/>
      <c r="KT98" s="28"/>
      <c r="KU98" s="28"/>
      <c r="KV98" s="28"/>
      <c r="KW98" s="28"/>
      <c r="KX98" s="28"/>
      <c r="KY98" s="28"/>
      <c r="KZ98" s="28"/>
      <c r="LA98" s="28"/>
      <c r="LB98" s="28"/>
      <c r="LC98" s="28"/>
      <c r="LD98" s="28"/>
      <c r="LE98" s="28"/>
      <c r="LF98" s="28"/>
      <c r="LG98" s="28"/>
      <c r="LH98" s="28"/>
      <c r="LI98" s="28"/>
      <c r="LJ98" s="28"/>
      <c r="LK98" s="28"/>
      <c r="LL98" s="28"/>
      <c r="LM98" s="28"/>
      <c r="LN98" s="28"/>
      <c r="LO98" s="28"/>
      <c r="LP98" s="28"/>
      <c r="LQ98" s="28"/>
      <c r="LR98" s="28"/>
      <c r="LS98" s="28"/>
      <c r="LT98" s="28"/>
      <c r="LU98" s="28"/>
      <c r="LV98" s="28"/>
      <c r="LW98" s="28"/>
      <c r="LX98" s="28"/>
      <c r="LY98" s="28"/>
      <c r="LZ98" s="28"/>
      <c r="MA98" s="28"/>
      <c r="MB98" s="28"/>
      <c r="MC98" s="28"/>
      <c r="MD98" s="28"/>
      <c r="ME98" s="28"/>
      <c r="MF98" s="28"/>
      <c r="MG98" s="28"/>
      <c r="MH98" s="28"/>
      <c r="MI98" s="28"/>
      <c r="MJ98" s="28"/>
      <c r="MK98" s="28"/>
      <c r="ML98" s="28"/>
      <c r="MM98" s="28"/>
      <c r="MN98" s="28"/>
      <c r="MO98" s="28"/>
      <c r="MP98" s="28"/>
      <c r="MQ98" s="28"/>
      <c r="MR98" s="28"/>
      <c r="MS98" s="28"/>
      <c r="MT98" s="28"/>
      <c r="MU98" s="28"/>
      <c r="MV98" s="28"/>
      <c r="MW98" s="28"/>
      <c r="MX98" s="28"/>
      <c r="MY98" s="28"/>
      <c r="MZ98" s="28"/>
      <c r="NA98" s="28"/>
      <c r="NB98" s="28"/>
      <c r="NC98" s="28"/>
      <c r="ND98" s="28"/>
      <c r="NE98" s="28"/>
      <c r="NF98" s="28"/>
      <c r="NG98" s="28"/>
      <c r="NH98" s="28"/>
      <c r="NI98" s="28"/>
      <c r="NJ98" s="28"/>
      <c r="NK98" s="28"/>
      <c r="NL98" s="28"/>
      <c r="NM98" s="28"/>
      <c r="NN98" s="28"/>
      <c r="NO98" s="28"/>
      <c r="NP98" s="28"/>
      <c r="NQ98" s="28"/>
      <c r="NR98" s="28"/>
      <c r="NS98" s="28"/>
      <c r="NT98" s="28"/>
      <c r="NU98" s="28"/>
      <c r="NV98" s="28"/>
      <c r="NW98" s="28"/>
      <c r="NX98" s="28"/>
      <c r="NY98" s="28"/>
      <c r="NZ98" s="28"/>
      <c r="OA98" s="28"/>
      <c r="OB98" s="28"/>
      <c r="OC98" s="28"/>
      <c r="OD98" s="28"/>
      <c r="OE98" s="28"/>
      <c r="OF98" s="28"/>
      <c r="OG98" s="28"/>
      <c r="OH98" s="28"/>
      <c r="OI98" s="28"/>
      <c r="OJ98" s="28"/>
      <c r="OK98" s="28"/>
      <c r="OL98" s="28"/>
      <c r="OM98" s="28"/>
      <c r="ON98" s="28"/>
      <c r="OO98" s="28"/>
      <c r="OP98" s="28"/>
      <c r="OQ98" s="28"/>
      <c r="OR98" s="28"/>
      <c r="OS98" s="28"/>
      <c r="OT98" s="28"/>
      <c r="OU98" s="28"/>
      <c r="OV98" s="28"/>
      <c r="OW98" s="28"/>
      <c r="OX98" s="28"/>
      <c r="OY98" s="28"/>
      <c r="OZ98" s="28"/>
      <c r="PA98" s="28"/>
      <c r="PB98" s="28"/>
      <c r="PC98" s="28"/>
      <c r="PD98" s="28"/>
      <c r="PE98" s="28"/>
      <c r="PF98" s="28"/>
      <c r="PG98" s="28"/>
      <c r="PH98" s="28"/>
      <c r="PI98" s="28"/>
      <c r="PJ98" s="28"/>
      <c r="PK98" s="28"/>
      <c r="PL98" s="28"/>
      <c r="PM98" s="28"/>
      <c r="PN98" s="28"/>
      <c r="PO98" s="28"/>
      <c r="PP98" s="28"/>
      <c r="PQ98" s="28"/>
      <c r="PR98" s="28"/>
      <c r="PS98" s="28"/>
      <c r="PT98" s="28"/>
      <c r="PU98" s="28"/>
      <c r="PV98" s="28"/>
      <c r="PW98" s="28"/>
      <c r="PX98" s="28"/>
      <c r="PY98" s="28"/>
      <c r="PZ98" s="28"/>
      <c r="QA98" s="28"/>
      <c r="QB98" s="28"/>
      <c r="QC98" s="28"/>
      <c r="QD98" s="28"/>
      <c r="QE98" s="28"/>
      <c r="QF98" s="28"/>
      <c r="QG98" s="28"/>
      <c r="QH98" s="28"/>
      <c r="QI98" s="28"/>
      <c r="QJ98" s="28"/>
      <c r="QK98" s="28"/>
      <c r="QL98" s="28"/>
      <c r="QM98" s="28"/>
      <c r="QN98" s="28"/>
      <c r="QO98" s="28"/>
      <c r="QP98" s="28"/>
      <c r="QQ98" s="28"/>
      <c r="QR98" s="28"/>
      <c r="QS98" s="28"/>
      <c r="QT98" s="28"/>
      <c r="QU98" s="28"/>
      <c r="QV98" s="28"/>
      <c r="QW98" s="28"/>
      <c r="QX98" s="28"/>
      <c r="QY98" s="28"/>
      <c r="QZ98" s="28"/>
      <c r="RA98" s="28"/>
      <c r="RB98" s="28"/>
      <c r="RC98" s="28"/>
      <c r="RD98" s="28"/>
      <c r="RE98" s="28"/>
      <c r="RF98" s="28"/>
      <c r="RG98" s="28"/>
      <c r="RH98" s="28"/>
      <c r="RI98" s="28"/>
      <c r="RJ98" s="28"/>
      <c r="RK98" s="28"/>
      <c r="RL98" s="28"/>
      <c r="RM98" s="28"/>
      <c r="RN98" s="28"/>
      <c r="RO98" s="28"/>
      <c r="RP98" s="28"/>
      <c r="RQ98" s="28"/>
      <c r="RR98" s="28"/>
      <c r="RS98" s="28"/>
      <c r="RT98" s="28"/>
      <c r="RU98" s="28"/>
      <c r="RV98" s="28"/>
      <c r="RW98" s="28"/>
      <c r="RX98" s="28"/>
      <c r="RY98" s="28"/>
      <c r="RZ98" s="28"/>
      <c r="SA98" s="28"/>
      <c r="SB98" s="28"/>
      <c r="SC98" s="28"/>
      <c r="SD98" s="28"/>
      <c r="SE98" s="28"/>
      <c r="SF98" s="28"/>
      <c r="SG98" s="28"/>
      <c r="SH98" s="28"/>
      <c r="SI98" s="28"/>
      <c r="SJ98" s="28"/>
      <c r="SK98" s="28"/>
      <c r="SL98" s="28"/>
      <c r="SM98" s="28"/>
      <c r="SN98" s="28"/>
      <c r="SO98" s="28"/>
      <c r="SP98" s="28"/>
      <c r="SQ98" s="28"/>
      <c r="SR98" s="28"/>
      <c r="SS98" s="28"/>
      <c r="ST98" s="28"/>
      <c r="SU98" s="28"/>
      <c r="SV98" s="28"/>
      <c r="SW98" s="28"/>
      <c r="SX98" s="28"/>
      <c r="SY98" s="28"/>
      <c r="SZ98" s="28"/>
      <c r="TA98" s="28"/>
      <c r="TB98" s="28"/>
      <c r="TC98" s="28"/>
      <c r="TD98" s="28"/>
      <c r="TE98" s="28"/>
      <c r="TF98" s="28"/>
      <c r="TG98" s="28"/>
      <c r="TH98" s="28"/>
      <c r="TI98" s="28"/>
      <c r="TJ98" s="28"/>
      <c r="TK98" s="28"/>
      <c r="TL98" s="28"/>
      <c r="TM98" s="28"/>
      <c r="TN98" s="28"/>
      <c r="TO98" s="28"/>
      <c r="TP98" s="28"/>
      <c r="TQ98" s="28"/>
      <c r="TR98" s="28"/>
      <c r="TS98" s="28"/>
      <c r="TT98" s="28"/>
      <c r="TU98" s="28"/>
      <c r="TV98" s="28"/>
      <c r="TW98" s="28"/>
      <c r="TX98" s="28"/>
      <c r="TY98" s="28"/>
      <c r="TZ98" s="28"/>
      <c r="UA98" s="28"/>
      <c r="UB98" s="28"/>
      <c r="UC98" s="28"/>
      <c r="UD98" s="28"/>
      <c r="UE98" s="28"/>
      <c r="UF98" s="28"/>
      <c r="UG98" s="28"/>
      <c r="UH98" s="28"/>
      <c r="UI98" s="28"/>
      <c r="UJ98" s="28"/>
      <c r="UK98" s="28"/>
      <c r="UL98" s="28"/>
      <c r="UM98" s="28"/>
      <c r="UN98" s="28"/>
      <c r="UO98" s="28"/>
      <c r="UP98" s="28"/>
      <c r="UQ98" s="28"/>
      <c r="UR98" s="28"/>
      <c r="US98" s="28"/>
      <c r="UT98" s="28"/>
      <c r="UU98" s="28"/>
      <c r="UV98" s="28"/>
      <c r="UW98" s="28"/>
      <c r="UX98" s="28"/>
      <c r="UY98" s="28"/>
      <c r="UZ98" s="28"/>
      <c r="VA98" s="28"/>
      <c r="VB98" s="28"/>
      <c r="VC98" s="28"/>
      <c r="VD98" s="28"/>
      <c r="VE98" s="28"/>
      <c r="VF98" s="28"/>
      <c r="VG98" s="28"/>
      <c r="VH98" s="28"/>
      <c r="VI98" s="28"/>
      <c r="VJ98" s="28"/>
      <c r="VK98" s="28"/>
      <c r="VL98" s="28"/>
      <c r="VM98" s="28"/>
      <c r="VN98" s="28"/>
      <c r="VO98" s="28"/>
      <c r="VP98" s="28"/>
      <c r="VQ98" s="28"/>
      <c r="VR98" s="28"/>
      <c r="VS98" s="28"/>
      <c r="VT98" s="28"/>
      <c r="VU98" s="28"/>
      <c r="VV98" s="28"/>
      <c r="VW98" s="28"/>
      <c r="VX98" s="28"/>
      <c r="VY98" s="28"/>
      <c r="VZ98" s="28"/>
      <c r="WA98" s="28"/>
      <c r="WB98" s="28"/>
      <c r="WC98" s="28"/>
      <c r="WD98" s="28"/>
      <c r="WE98" s="28"/>
      <c r="WF98" s="28"/>
      <c r="WG98" s="28"/>
      <c r="WH98" s="28"/>
      <c r="WI98" s="28"/>
      <c r="WJ98" s="28"/>
      <c r="WK98" s="28"/>
      <c r="WL98" s="28"/>
      <c r="WM98" s="28"/>
      <c r="WN98" s="28"/>
      <c r="WO98" s="28"/>
      <c r="WP98" s="28"/>
      <c r="WQ98" s="28"/>
      <c r="WR98" s="28"/>
      <c r="WS98" s="28"/>
      <c r="WT98" s="28"/>
      <c r="WU98" s="28"/>
      <c r="WV98" s="28"/>
      <c r="WW98" s="28"/>
      <c r="WX98" s="28"/>
      <c r="WY98" s="28"/>
      <c r="WZ98" s="28"/>
      <c r="XA98" s="28"/>
      <c r="XB98" s="28"/>
      <c r="XC98" s="28"/>
      <c r="XD98" s="28"/>
      <c r="XE98" s="28"/>
      <c r="XF98" s="28"/>
      <c r="XG98" s="28"/>
      <c r="XH98" s="28"/>
      <c r="XI98" s="28"/>
      <c r="XJ98" s="28"/>
      <c r="XK98" s="28"/>
      <c r="XL98" s="28"/>
      <c r="XM98" s="28"/>
      <c r="XN98" s="28"/>
      <c r="XO98" s="28"/>
      <c r="XP98" s="28"/>
      <c r="XQ98" s="28"/>
      <c r="XR98" s="28"/>
      <c r="XS98" s="28"/>
      <c r="XT98" s="28"/>
      <c r="XU98" s="28"/>
      <c r="XV98" s="28"/>
      <c r="XW98" s="28"/>
      <c r="XX98" s="28"/>
      <c r="XY98" s="28"/>
      <c r="XZ98" s="28"/>
      <c r="YA98" s="28"/>
      <c r="YB98" s="28"/>
      <c r="YC98" s="28"/>
      <c r="YD98" s="28"/>
      <c r="YE98" s="28"/>
      <c r="YF98" s="28"/>
      <c r="YG98" s="28"/>
      <c r="YH98" s="28"/>
      <c r="YI98" s="28"/>
      <c r="YJ98" s="28"/>
      <c r="YK98" s="28"/>
      <c r="YL98" s="28"/>
      <c r="YM98" s="28"/>
      <c r="YN98" s="28"/>
      <c r="YO98" s="28"/>
      <c r="YP98" s="28"/>
      <c r="YQ98" s="28"/>
      <c r="YR98" s="28"/>
      <c r="YS98" s="28"/>
      <c r="YT98" s="28"/>
      <c r="YU98" s="28"/>
      <c r="YV98" s="28"/>
      <c r="YW98" s="28"/>
      <c r="YX98" s="28"/>
      <c r="YY98" s="28"/>
      <c r="YZ98" s="28"/>
      <c r="ZA98" s="28"/>
      <c r="ZB98" s="28"/>
      <c r="ZC98" s="28"/>
      <c r="ZD98" s="28"/>
      <c r="ZE98" s="28"/>
      <c r="ZF98" s="28"/>
      <c r="ZG98" s="28"/>
      <c r="ZH98" s="28"/>
      <c r="ZI98" s="28"/>
      <c r="ZJ98" s="28"/>
      <c r="ZK98" s="28"/>
      <c r="ZL98" s="28"/>
      <c r="ZM98" s="28"/>
      <c r="ZN98" s="28"/>
      <c r="ZO98" s="28"/>
      <c r="ZP98" s="28"/>
      <c r="ZQ98" s="28"/>
      <c r="ZR98" s="28"/>
      <c r="ZS98" s="28"/>
      <c r="ZT98" s="28"/>
      <c r="ZU98" s="28"/>
      <c r="ZV98" s="28"/>
      <c r="ZW98" s="28"/>
      <c r="ZX98" s="28"/>
      <c r="ZY98" s="28"/>
      <c r="ZZ98" s="28"/>
      <c r="AAA98" s="28"/>
      <c r="AAB98" s="28"/>
      <c r="AAC98" s="28"/>
      <c r="AAD98" s="28"/>
      <c r="AAE98" s="28"/>
      <c r="AAF98" s="28"/>
      <c r="AAG98" s="28"/>
      <c r="AAH98" s="28"/>
      <c r="AAI98" s="28"/>
      <c r="AAJ98" s="28"/>
      <c r="AAK98" s="28"/>
      <c r="AAL98" s="28"/>
      <c r="AAM98" s="28"/>
      <c r="AAN98" s="28"/>
      <c r="AAO98" s="28"/>
      <c r="AAP98" s="28"/>
      <c r="AAQ98" s="28"/>
      <c r="AAR98" s="28"/>
      <c r="AAS98" s="28"/>
      <c r="AAT98" s="28"/>
      <c r="AAU98" s="28"/>
      <c r="AAV98" s="28"/>
      <c r="AAW98" s="28"/>
      <c r="AAX98" s="28"/>
      <c r="AAY98" s="28"/>
      <c r="AAZ98" s="28"/>
      <c r="ABA98" s="28"/>
      <c r="ABB98" s="28"/>
      <c r="ABC98" s="28"/>
      <c r="ABD98" s="28"/>
      <c r="ABE98" s="28"/>
      <c r="ABF98" s="28"/>
      <c r="ABG98" s="28"/>
      <c r="ABH98" s="28"/>
      <c r="ABI98" s="28"/>
      <c r="ABJ98" s="28"/>
      <c r="ABK98" s="28"/>
      <c r="ABL98" s="28"/>
      <c r="ABM98" s="28"/>
      <c r="ABN98" s="28"/>
      <c r="ABO98" s="28"/>
      <c r="ABP98" s="28"/>
      <c r="ABQ98" s="28"/>
      <c r="ABR98" s="28"/>
      <c r="ABS98" s="28"/>
      <c r="ABT98" s="28"/>
      <c r="ABU98" s="28"/>
      <c r="ABV98" s="28"/>
      <c r="ABW98" s="28"/>
      <c r="ABX98" s="28"/>
      <c r="ABY98" s="28"/>
      <c r="ABZ98" s="28"/>
      <c r="ACA98" s="28"/>
      <c r="ACB98" s="28"/>
      <c r="ACC98" s="28"/>
      <c r="ACD98" s="28"/>
      <c r="ACE98" s="28"/>
      <c r="ACF98" s="28"/>
      <c r="ACG98" s="28"/>
      <c r="ACH98" s="28"/>
      <c r="ACI98" s="28"/>
      <c r="ACJ98" s="28"/>
      <c r="ACK98" s="28"/>
      <c r="ACL98" s="28"/>
      <c r="ACM98" s="28"/>
      <c r="ACN98" s="28"/>
      <c r="ACO98" s="28"/>
      <c r="ACP98" s="28"/>
      <c r="ACQ98" s="28"/>
      <c r="ACR98" s="28"/>
      <c r="ACS98" s="28"/>
      <c r="ACT98" s="28"/>
      <c r="ACU98" s="28"/>
      <c r="ACV98" s="28"/>
      <c r="ACW98" s="28"/>
      <c r="ACX98" s="28"/>
      <c r="ACY98" s="28"/>
      <c r="ACZ98" s="28"/>
      <c r="ADA98" s="28"/>
      <c r="ADB98" s="28"/>
      <c r="ADC98" s="28"/>
      <c r="ADD98" s="28"/>
      <c r="ADE98" s="28"/>
      <c r="ADF98" s="28"/>
      <c r="ADG98" s="28"/>
      <c r="ADH98" s="28"/>
      <c r="ADI98" s="28"/>
      <c r="ADJ98" s="28"/>
      <c r="ADK98" s="28"/>
      <c r="ADL98" s="28"/>
      <c r="ADM98" s="28"/>
      <c r="ADN98" s="28"/>
      <c r="ADO98" s="28"/>
      <c r="ADP98" s="28"/>
      <c r="ADQ98" s="28"/>
      <c r="ADR98" s="28"/>
      <c r="ADS98" s="28"/>
      <c r="ADT98" s="28"/>
      <c r="ADU98" s="28"/>
      <c r="ADV98" s="28"/>
      <c r="ADW98" s="28"/>
      <c r="ADX98" s="28"/>
      <c r="ADY98" s="28"/>
      <c r="ADZ98" s="28"/>
      <c r="AEA98" s="28"/>
      <c r="AEB98" s="28"/>
      <c r="AEC98" s="28"/>
      <c r="AED98" s="28"/>
      <c r="AEE98" s="28"/>
      <c r="AEF98" s="28"/>
      <c r="AEG98" s="28"/>
      <c r="AEH98" s="28"/>
      <c r="AEI98" s="28"/>
      <c r="AEJ98" s="28"/>
      <c r="AEK98" s="28"/>
      <c r="AEL98" s="28"/>
      <c r="AEM98" s="28"/>
      <c r="AEN98" s="28"/>
      <c r="AEO98" s="28"/>
      <c r="AEP98" s="28"/>
      <c r="AEQ98" s="28"/>
      <c r="AER98" s="28"/>
      <c r="AES98" s="28"/>
      <c r="AET98" s="28"/>
      <c r="AEU98" s="28"/>
      <c r="AEV98" s="28"/>
      <c r="AEW98" s="28"/>
      <c r="AEX98" s="28"/>
      <c r="AEY98" s="28"/>
      <c r="AEZ98" s="28"/>
      <c r="AFA98" s="28"/>
      <c r="AFB98" s="28"/>
      <c r="AFC98" s="28"/>
      <c r="AFD98" s="28"/>
      <c r="AFE98" s="28"/>
      <c r="AFF98" s="28"/>
      <c r="AFG98" s="28"/>
      <c r="AFH98" s="28"/>
      <c r="AFI98" s="28"/>
      <c r="AFJ98" s="28"/>
      <c r="AFK98" s="28"/>
      <c r="AFL98" s="28"/>
      <c r="AFM98" s="28"/>
      <c r="AFN98" s="28"/>
      <c r="AFO98" s="28"/>
      <c r="AFP98" s="28"/>
      <c r="AFQ98" s="28"/>
      <c r="AFR98" s="28"/>
      <c r="AFS98" s="28"/>
      <c r="AFT98" s="28"/>
      <c r="AFU98" s="28"/>
      <c r="AFV98" s="28"/>
      <c r="AFW98" s="28"/>
      <c r="AFX98" s="28"/>
      <c r="AFY98" s="28"/>
      <c r="AFZ98" s="28"/>
      <c r="AGA98" s="28"/>
      <c r="AGB98" s="28"/>
      <c r="AGC98" s="28"/>
      <c r="AGD98" s="28"/>
      <c r="AGE98" s="28"/>
      <c r="AGF98" s="28"/>
      <c r="AGG98" s="28"/>
      <c r="AGH98" s="28"/>
      <c r="AGI98" s="28"/>
      <c r="AGJ98" s="28"/>
      <c r="AGK98" s="28"/>
      <c r="AGL98" s="28"/>
      <c r="AGM98" s="28"/>
      <c r="AGN98" s="28"/>
      <c r="AGO98" s="28"/>
      <c r="AGP98" s="28"/>
      <c r="AGQ98" s="28"/>
      <c r="AGR98" s="28"/>
      <c r="AGS98" s="28"/>
      <c r="AGT98" s="28"/>
      <c r="AGU98" s="28"/>
      <c r="AGV98" s="28"/>
      <c r="AGW98" s="28"/>
      <c r="AGX98" s="28"/>
      <c r="AGY98" s="28"/>
      <c r="AGZ98" s="28"/>
      <c r="AHA98" s="28"/>
      <c r="AHB98" s="28"/>
      <c r="AHC98" s="28"/>
      <c r="AHD98" s="28"/>
      <c r="AHE98" s="28"/>
      <c r="AHF98" s="28"/>
      <c r="AHG98" s="28"/>
      <c r="AHH98" s="28"/>
      <c r="AHI98" s="28"/>
      <c r="AHJ98" s="28"/>
      <c r="AHK98" s="28"/>
      <c r="AHL98" s="28"/>
      <c r="AHM98" s="28"/>
      <c r="AHN98" s="28"/>
      <c r="AHO98" s="28"/>
      <c r="AHP98" s="28"/>
      <c r="AHQ98" s="28"/>
      <c r="AHR98" s="28"/>
      <c r="AHS98" s="28"/>
      <c r="AHT98" s="28"/>
      <c r="AHU98" s="28"/>
      <c r="AHV98" s="28"/>
      <c r="AHW98" s="28"/>
      <c r="AHX98" s="28"/>
      <c r="AHY98" s="28"/>
      <c r="AHZ98" s="28"/>
      <c r="AIA98" s="28"/>
      <c r="AIB98" s="28"/>
      <c r="AIC98" s="28"/>
      <c r="AID98" s="28"/>
      <c r="AIE98" s="28"/>
      <c r="AIF98" s="28"/>
      <c r="AIG98" s="28"/>
      <c r="AIH98" s="28"/>
      <c r="AII98" s="28"/>
      <c r="AIJ98" s="28"/>
      <c r="AIK98" s="28"/>
      <c r="AIL98" s="28"/>
      <c r="AIM98" s="28"/>
      <c r="AIN98" s="28"/>
      <c r="AIO98" s="28"/>
      <c r="AIP98" s="28"/>
      <c r="AIQ98" s="28"/>
      <c r="AIR98" s="28"/>
      <c r="AIS98" s="28"/>
      <c r="AIT98" s="28"/>
      <c r="AIU98" s="28"/>
      <c r="AIV98" s="28"/>
      <c r="AIW98" s="28"/>
      <c r="AIX98" s="28"/>
      <c r="AIY98" s="28"/>
      <c r="AIZ98" s="28"/>
      <c r="AJA98" s="28"/>
      <c r="AJB98" s="28"/>
      <c r="AJC98" s="28"/>
      <c r="AJD98" s="28"/>
      <c r="AJE98" s="28"/>
      <c r="AJF98" s="28"/>
      <c r="AJG98" s="28"/>
      <c r="AJH98" s="28"/>
      <c r="AJI98" s="28"/>
      <c r="AJJ98" s="28"/>
      <c r="AJK98" s="28"/>
      <c r="AJL98" s="28"/>
      <c r="AJM98" s="28"/>
      <c r="AJN98" s="28"/>
      <c r="AJO98" s="28"/>
      <c r="AJP98" s="28"/>
      <c r="AJQ98" s="28"/>
      <c r="AJR98" s="28"/>
      <c r="AJS98" s="28"/>
      <c r="AJT98" s="28"/>
      <c r="AJU98" s="28"/>
      <c r="AJV98" s="28"/>
      <c r="AJW98" s="28"/>
      <c r="AJX98" s="28"/>
      <c r="AJY98" s="28"/>
      <c r="AJZ98" s="28"/>
      <c r="AKA98" s="28"/>
      <c r="AKB98" s="28"/>
      <c r="AKC98" s="28"/>
      <c r="AKD98" s="28"/>
      <c r="AKE98" s="28"/>
      <c r="AKF98" s="28"/>
      <c r="AKG98" s="28"/>
      <c r="AKH98" s="28"/>
      <c r="AKI98" s="28"/>
      <c r="AKJ98" s="28"/>
      <c r="AKK98" s="28"/>
      <c r="AKL98" s="28"/>
      <c r="AKM98" s="28"/>
      <c r="AKN98" s="28"/>
      <c r="AKO98" s="28"/>
      <c r="AKP98" s="28"/>
      <c r="AKQ98" s="28"/>
      <c r="AKR98" s="28"/>
      <c r="AKS98" s="28"/>
      <c r="AKT98" s="28"/>
      <c r="AKU98" s="28"/>
      <c r="AKV98" s="28"/>
      <c r="AKW98" s="28"/>
      <c r="AKX98" s="28"/>
      <c r="AKY98" s="28"/>
      <c r="AKZ98" s="28"/>
      <c r="ALA98" s="28"/>
      <c r="ALB98" s="28"/>
      <c r="ALC98" s="28"/>
      <c r="ALD98" s="28"/>
      <c r="ALE98" s="28"/>
      <c r="ALF98" s="28"/>
      <c r="ALG98" s="28"/>
      <c r="ALH98" s="28"/>
      <c r="ALI98" s="28"/>
      <c r="ALJ98" s="28"/>
      <c r="ALK98" s="28"/>
      <c r="ALL98" s="28"/>
      <c r="ALM98" s="28"/>
      <c r="ALN98" s="28"/>
      <c r="ALO98" s="28"/>
      <c r="ALP98" s="28"/>
      <c r="ALQ98" s="28"/>
      <c r="ALR98" s="28"/>
      <c r="ALS98" s="28"/>
      <c r="ALT98" s="28"/>
      <c r="ALU98" s="28"/>
      <c r="ALV98" s="28"/>
      <c r="ALW98" s="28"/>
      <c r="ALX98" s="28"/>
      <c r="ALY98" s="28"/>
      <c r="ALZ98" s="28"/>
      <c r="AMA98" s="28"/>
      <c r="AMB98" s="28"/>
      <c r="AMC98" s="28"/>
      <c r="AMD98" s="28"/>
      <c r="AME98" s="28"/>
      <c r="AMF98" s="28"/>
      <c r="AMG98" s="28"/>
      <c r="AMH98" s="28"/>
      <c r="AMI98" s="28"/>
      <c r="AMJ98" s="28"/>
      <c r="AMK98" s="28"/>
      <c r="AML98" s="28"/>
      <c r="AMM98" s="28"/>
      <c r="AMN98" s="28"/>
      <c r="AMO98" s="28"/>
      <c r="AMP98" s="28"/>
      <c r="AMQ98" s="28"/>
      <c r="AMR98" s="28"/>
      <c r="AMS98" s="28"/>
      <c r="AMT98" s="28"/>
      <c r="AMU98" s="28"/>
      <c r="AMV98" s="28"/>
      <c r="AMW98" s="28"/>
      <c r="AMX98" s="28"/>
      <c r="AMY98" s="28"/>
      <c r="AMZ98" s="28"/>
      <c r="ANA98" s="28"/>
      <c r="ANB98" s="28"/>
      <c r="ANC98" s="28"/>
      <c r="AND98" s="28"/>
      <c r="ANE98" s="28"/>
      <c r="ANF98" s="28"/>
      <c r="ANG98" s="28"/>
      <c r="ANH98" s="28"/>
      <c r="ANI98" s="28"/>
      <c r="ANJ98" s="28"/>
      <c r="ANK98" s="28"/>
      <c r="ANL98" s="28"/>
      <c r="ANM98" s="28"/>
      <c r="ANN98" s="28"/>
      <c r="ANO98" s="28"/>
      <c r="ANP98" s="28"/>
      <c r="ANQ98" s="28"/>
      <c r="ANR98" s="28"/>
      <c r="ANS98" s="28"/>
      <c r="ANT98" s="28"/>
      <c r="ANU98" s="28"/>
      <c r="ANV98" s="28"/>
      <c r="ANW98" s="28"/>
      <c r="ANX98" s="28"/>
      <c r="ANY98" s="28"/>
      <c r="ANZ98" s="28"/>
      <c r="AOA98" s="28"/>
      <c r="AOB98" s="28"/>
      <c r="AOC98" s="28"/>
      <c r="AOD98" s="28"/>
      <c r="AOE98" s="28"/>
      <c r="AOF98" s="28"/>
      <c r="AOG98" s="28"/>
      <c r="AOH98" s="28"/>
      <c r="AOI98" s="28"/>
      <c r="AOJ98" s="28"/>
      <c r="AOK98" s="28"/>
      <c r="AOL98" s="28"/>
      <c r="AOM98" s="28"/>
      <c r="AON98" s="28"/>
      <c r="AOO98" s="28"/>
      <c r="AOP98" s="28"/>
      <c r="AOQ98" s="28"/>
      <c r="AOR98" s="28"/>
      <c r="AOS98" s="28"/>
      <c r="AOT98" s="28"/>
      <c r="AOU98" s="28"/>
      <c r="AOV98" s="28"/>
      <c r="AOW98" s="28"/>
      <c r="AOX98" s="28"/>
      <c r="AOY98" s="28"/>
      <c r="AOZ98" s="28"/>
      <c r="APA98" s="28"/>
      <c r="APB98" s="28"/>
      <c r="APC98" s="28"/>
      <c r="APD98" s="28"/>
      <c r="APE98" s="28"/>
      <c r="APF98" s="28"/>
      <c r="APG98" s="28"/>
      <c r="APH98" s="28"/>
      <c r="API98" s="28"/>
      <c r="APJ98" s="28"/>
      <c r="APK98" s="28"/>
      <c r="APL98" s="28"/>
      <c r="APM98" s="28"/>
      <c r="APN98" s="28"/>
      <c r="APO98" s="28"/>
      <c r="APP98" s="28"/>
      <c r="APQ98" s="28"/>
      <c r="APR98" s="28"/>
      <c r="APS98" s="28"/>
      <c r="APT98" s="28"/>
      <c r="APU98" s="28"/>
      <c r="APV98" s="28"/>
      <c r="APW98" s="28"/>
      <c r="APX98" s="28"/>
      <c r="APY98" s="28"/>
      <c r="APZ98" s="28"/>
      <c r="AQA98" s="28"/>
      <c r="AQB98" s="28"/>
      <c r="AQC98" s="28"/>
      <c r="AQD98" s="28"/>
      <c r="AQE98" s="28"/>
      <c r="AQF98" s="28"/>
      <c r="AQG98" s="28"/>
      <c r="AQH98" s="28"/>
      <c r="AQI98" s="28"/>
      <c r="AQJ98" s="28"/>
      <c r="AQK98" s="28"/>
      <c r="AQL98" s="28"/>
      <c r="AQM98" s="28"/>
      <c r="AQN98" s="28"/>
      <c r="AQO98" s="28"/>
      <c r="AQP98" s="28"/>
      <c r="AQQ98" s="28"/>
      <c r="AQR98" s="28"/>
      <c r="AQS98" s="28"/>
      <c r="AQT98" s="28"/>
      <c r="AQU98" s="28"/>
      <c r="AQV98" s="28"/>
      <c r="AQW98" s="28"/>
      <c r="AQX98" s="28"/>
      <c r="AQY98" s="28"/>
      <c r="AQZ98" s="28"/>
      <c r="ARA98" s="28"/>
      <c r="ARB98" s="28"/>
      <c r="ARC98" s="28"/>
      <c r="ARD98" s="28"/>
      <c r="ARE98" s="28"/>
      <c r="ARF98" s="28"/>
      <c r="ARG98" s="28"/>
      <c r="ARH98" s="28"/>
      <c r="ARI98" s="28"/>
      <c r="ARJ98" s="28"/>
      <c r="ARK98" s="28"/>
      <c r="ARL98" s="28"/>
      <c r="ARM98" s="28"/>
      <c r="ARN98" s="28"/>
      <c r="ARO98" s="28"/>
      <c r="ARP98" s="28"/>
      <c r="ARQ98" s="28"/>
      <c r="ARR98" s="28"/>
      <c r="ARS98" s="28"/>
      <c r="ART98" s="28"/>
      <c r="ARU98" s="28"/>
      <c r="ARV98" s="28"/>
      <c r="ARW98" s="28"/>
      <c r="ARX98" s="28"/>
      <c r="ARY98" s="28"/>
      <c r="ARZ98" s="28"/>
      <c r="ASA98" s="28"/>
      <c r="ASB98" s="28"/>
      <c r="ASC98" s="28"/>
      <c r="ASD98" s="28"/>
      <c r="ASE98" s="28"/>
      <c r="ASF98" s="28"/>
      <c r="ASG98" s="28"/>
      <c r="ASH98" s="28"/>
      <c r="ASI98" s="28"/>
      <c r="ASJ98" s="28"/>
      <c r="ASK98" s="28"/>
      <c r="ASL98" s="28"/>
      <c r="ASM98" s="28"/>
      <c r="ASN98" s="28"/>
      <c r="ASO98" s="28"/>
      <c r="ASP98" s="28"/>
      <c r="ASQ98" s="28"/>
      <c r="ASR98" s="28"/>
      <c r="ASS98" s="28"/>
      <c r="AST98" s="28"/>
      <c r="ASU98" s="28"/>
      <c r="ASV98" s="28"/>
      <c r="ASW98" s="28"/>
      <c r="ASX98" s="28"/>
      <c r="ASY98" s="28"/>
      <c r="ASZ98" s="28"/>
      <c r="ATA98" s="28"/>
      <c r="ATB98" s="28"/>
      <c r="ATC98" s="28"/>
      <c r="ATD98" s="28"/>
      <c r="ATE98" s="28"/>
      <c r="ATF98" s="28"/>
      <c r="ATG98" s="28"/>
      <c r="ATH98" s="28"/>
      <c r="ATI98" s="28"/>
      <c r="ATJ98" s="28"/>
      <c r="ATK98" s="28"/>
      <c r="ATL98" s="28"/>
      <c r="ATM98" s="28"/>
      <c r="ATN98" s="28"/>
      <c r="ATO98" s="28"/>
      <c r="ATP98" s="28"/>
      <c r="ATQ98" s="28"/>
      <c r="ATR98" s="28"/>
      <c r="ATS98" s="28"/>
      <c r="ATT98" s="28"/>
      <c r="ATU98" s="28"/>
      <c r="ATV98" s="28"/>
      <c r="ATW98" s="28"/>
      <c r="ATX98" s="28"/>
      <c r="ATY98" s="28"/>
      <c r="ATZ98" s="28"/>
      <c r="AUA98" s="28"/>
      <c r="AUB98" s="28"/>
      <c r="AUC98" s="28"/>
      <c r="AUD98" s="28"/>
      <c r="AUE98" s="28"/>
      <c r="AUF98" s="28"/>
      <c r="AUG98" s="28"/>
      <c r="AUH98" s="28"/>
      <c r="AUI98" s="28"/>
      <c r="AUJ98" s="28"/>
      <c r="AUK98" s="28"/>
      <c r="AUL98" s="28"/>
      <c r="AUM98" s="28"/>
      <c r="AUN98" s="28"/>
      <c r="AUO98" s="28"/>
      <c r="AUP98" s="28"/>
      <c r="AUQ98" s="28"/>
      <c r="AUR98" s="28"/>
      <c r="AUS98" s="28"/>
      <c r="AUT98" s="28"/>
      <c r="AUU98" s="28"/>
      <c r="AUV98" s="28"/>
      <c r="AUW98" s="28"/>
      <c r="AUX98" s="28"/>
      <c r="AUY98" s="28"/>
      <c r="AUZ98" s="28"/>
      <c r="AVA98" s="28"/>
      <c r="AVB98" s="28"/>
      <c r="AVC98" s="28"/>
      <c r="AVD98" s="28"/>
      <c r="AVE98" s="28"/>
      <c r="AVF98" s="28"/>
      <c r="AVG98" s="28"/>
      <c r="AVH98" s="28"/>
      <c r="AVI98" s="28"/>
      <c r="AVJ98" s="28"/>
      <c r="AVK98" s="28"/>
      <c r="AVL98" s="28"/>
      <c r="AVM98" s="28"/>
      <c r="AVN98" s="28"/>
      <c r="AVO98" s="28"/>
      <c r="AVP98" s="28"/>
      <c r="AVQ98" s="28"/>
      <c r="AVR98" s="28"/>
      <c r="AVS98" s="28"/>
      <c r="AVT98" s="28"/>
      <c r="AVU98" s="28"/>
      <c r="AVV98" s="28"/>
      <c r="AVW98" s="28"/>
      <c r="AVX98" s="28"/>
      <c r="AVY98" s="28"/>
      <c r="AVZ98" s="28"/>
      <c r="AWA98" s="28"/>
      <c r="AWB98" s="28"/>
      <c r="AWC98" s="28"/>
      <c r="AWD98" s="28"/>
      <c r="AWE98" s="28"/>
      <c r="AWF98" s="28"/>
      <c r="AWG98" s="28"/>
      <c r="AWH98" s="28"/>
      <c r="AWI98" s="28"/>
      <c r="AWJ98" s="28"/>
      <c r="AWK98" s="28"/>
      <c r="AWL98" s="28"/>
      <c r="AWM98" s="28"/>
      <c r="AWN98" s="28"/>
      <c r="AWO98" s="28"/>
      <c r="AWP98" s="28"/>
      <c r="AWQ98" s="28"/>
      <c r="AWR98" s="28"/>
      <c r="AWS98" s="28"/>
      <c r="AWT98" s="28"/>
      <c r="AWU98" s="28"/>
      <c r="AWV98" s="28"/>
      <c r="AWW98" s="28"/>
      <c r="AWX98" s="28"/>
      <c r="AWY98" s="28"/>
      <c r="AWZ98" s="28"/>
      <c r="AXA98" s="28"/>
      <c r="AXB98" s="28"/>
      <c r="AXC98" s="28"/>
      <c r="AXD98" s="28"/>
      <c r="AXE98" s="28"/>
      <c r="AXF98" s="28"/>
      <c r="AXG98" s="28"/>
      <c r="AXH98" s="28"/>
      <c r="AXI98" s="28"/>
      <c r="AXJ98" s="28"/>
      <c r="AXK98" s="28"/>
      <c r="AXL98" s="28"/>
      <c r="AXM98" s="28"/>
      <c r="AXN98" s="28"/>
      <c r="AXO98" s="28"/>
      <c r="AXP98" s="28"/>
      <c r="AXQ98" s="28"/>
      <c r="AXR98" s="28"/>
      <c r="AXS98" s="28"/>
      <c r="AXT98" s="28"/>
      <c r="AXU98" s="28"/>
      <c r="AXV98" s="28"/>
      <c r="AXW98" s="28"/>
      <c r="AXX98" s="28"/>
      <c r="AXY98" s="28"/>
      <c r="AXZ98" s="28"/>
      <c r="AYA98" s="28"/>
      <c r="AYB98" s="28"/>
      <c r="AYC98" s="28"/>
      <c r="AYD98" s="28"/>
      <c r="AYE98" s="28"/>
      <c r="AYF98" s="28"/>
      <c r="AYG98" s="28"/>
      <c r="AYH98" s="28"/>
      <c r="AYI98" s="28"/>
      <c r="AYJ98" s="28"/>
      <c r="AYK98" s="28"/>
      <c r="AYL98" s="28"/>
      <c r="AYM98" s="28"/>
      <c r="AYN98" s="28"/>
      <c r="AYO98" s="28"/>
      <c r="AYP98" s="28"/>
      <c r="AYQ98" s="28"/>
      <c r="AYR98" s="28"/>
      <c r="AYS98" s="28"/>
      <c r="AYT98" s="28"/>
      <c r="AYU98" s="28"/>
      <c r="AYV98" s="28"/>
      <c r="AYW98" s="28"/>
      <c r="AYX98" s="28"/>
      <c r="AYY98" s="28"/>
      <c r="AYZ98" s="28"/>
      <c r="AZA98" s="28"/>
      <c r="AZB98" s="28"/>
      <c r="AZC98" s="28"/>
      <c r="AZD98" s="28"/>
      <c r="AZE98" s="28"/>
      <c r="AZF98" s="28"/>
      <c r="AZG98" s="28"/>
      <c r="AZH98" s="28"/>
      <c r="AZI98" s="28"/>
      <c r="AZJ98" s="28"/>
      <c r="AZK98" s="28"/>
      <c r="AZL98" s="28"/>
      <c r="AZM98" s="28"/>
      <c r="AZN98" s="28"/>
      <c r="AZO98" s="28"/>
      <c r="AZP98" s="28"/>
      <c r="AZQ98" s="28"/>
      <c r="AZR98" s="28"/>
      <c r="AZS98" s="28"/>
      <c r="AZT98" s="28"/>
      <c r="AZU98" s="28"/>
      <c r="AZV98" s="28"/>
      <c r="AZW98" s="28"/>
      <c r="AZX98" s="28"/>
      <c r="AZY98" s="28"/>
      <c r="AZZ98" s="28"/>
      <c r="BAA98" s="28"/>
      <c r="BAB98" s="28"/>
      <c r="BAC98" s="28"/>
      <c r="BAD98" s="28"/>
      <c r="BAE98" s="28"/>
      <c r="BAF98" s="28"/>
      <c r="BAG98" s="28"/>
      <c r="BAH98" s="28"/>
      <c r="BAI98" s="28"/>
      <c r="BAJ98" s="28"/>
      <c r="BAK98" s="28"/>
      <c r="BAL98" s="28"/>
      <c r="BAM98" s="28"/>
      <c r="BAN98" s="28"/>
      <c r="BAO98" s="28"/>
      <c r="BAP98" s="28"/>
      <c r="BAQ98" s="28"/>
      <c r="BAR98" s="28"/>
      <c r="BAS98" s="28"/>
      <c r="BAT98" s="28"/>
      <c r="BAU98" s="28"/>
      <c r="BAV98" s="28"/>
      <c r="BAW98" s="28"/>
      <c r="BAX98" s="28"/>
      <c r="BAY98" s="28"/>
      <c r="BAZ98" s="28"/>
      <c r="BBA98" s="28"/>
      <c r="BBB98" s="28"/>
      <c r="BBC98" s="28"/>
      <c r="BBD98" s="28"/>
      <c r="BBE98" s="28"/>
      <c r="BBF98" s="28"/>
      <c r="BBG98" s="28"/>
      <c r="BBH98" s="28"/>
      <c r="BBI98" s="28"/>
      <c r="BBJ98" s="28"/>
      <c r="BBK98" s="28"/>
      <c r="BBL98" s="28"/>
      <c r="BBM98" s="28"/>
      <c r="BBN98" s="28"/>
      <c r="BBO98" s="28"/>
      <c r="BBP98" s="28"/>
      <c r="BBQ98" s="28"/>
      <c r="BBR98" s="28"/>
      <c r="BBS98" s="28"/>
      <c r="BBT98" s="28"/>
      <c r="BBU98" s="28"/>
      <c r="BBV98" s="28"/>
      <c r="BBW98" s="28"/>
      <c r="BBX98" s="28"/>
      <c r="BBY98" s="28"/>
      <c r="BBZ98" s="28"/>
      <c r="BCA98" s="28"/>
      <c r="BCB98" s="28"/>
      <c r="BCC98" s="28"/>
      <c r="BCD98" s="28"/>
      <c r="BCE98" s="28"/>
      <c r="BCF98" s="28"/>
      <c r="BCG98" s="28"/>
      <c r="BCH98" s="28"/>
      <c r="BCI98" s="28"/>
      <c r="BCJ98" s="28"/>
      <c r="BCK98" s="28"/>
      <c r="BCL98" s="28"/>
      <c r="BCM98" s="28"/>
      <c r="BCN98" s="28"/>
      <c r="BCO98" s="28"/>
      <c r="BCP98" s="28"/>
      <c r="BCQ98" s="28"/>
      <c r="BCR98" s="28"/>
      <c r="BCS98" s="28"/>
      <c r="BCT98" s="28"/>
      <c r="BCU98" s="28"/>
      <c r="BCV98" s="28"/>
      <c r="BCW98" s="28"/>
      <c r="BCX98" s="28"/>
      <c r="BCY98" s="28"/>
      <c r="BCZ98" s="28"/>
      <c r="BDA98" s="28"/>
      <c r="BDB98" s="28"/>
      <c r="BDC98" s="28"/>
      <c r="BDD98" s="28"/>
      <c r="BDE98" s="28"/>
      <c r="BDF98" s="28"/>
      <c r="BDG98" s="28"/>
      <c r="BDH98" s="28"/>
      <c r="BDI98" s="28"/>
      <c r="BDJ98" s="28"/>
      <c r="BDK98" s="28"/>
      <c r="BDL98" s="28"/>
      <c r="BDM98" s="28"/>
      <c r="BDN98" s="28"/>
      <c r="BDO98" s="28"/>
      <c r="BDP98" s="28"/>
      <c r="BDQ98" s="28"/>
      <c r="BDR98" s="28"/>
      <c r="BDS98" s="28"/>
      <c r="BDT98" s="28"/>
      <c r="BDU98" s="28"/>
      <c r="BDV98" s="28"/>
      <c r="BDW98" s="28"/>
      <c r="BDX98" s="28"/>
      <c r="BDY98" s="28"/>
      <c r="BDZ98" s="28"/>
      <c r="BEA98" s="28"/>
      <c r="BEB98" s="28"/>
      <c r="BEC98" s="28"/>
      <c r="BED98" s="28"/>
      <c r="BEE98" s="28"/>
      <c r="BEF98" s="28"/>
      <c r="BEG98" s="28"/>
      <c r="BEH98" s="28"/>
      <c r="BEI98" s="28"/>
      <c r="BEJ98" s="28"/>
      <c r="BEK98" s="28"/>
      <c r="BEL98" s="28"/>
      <c r="BEM98" s="28"/>
      <c r="BEN98" s="28"/>
      <c r="BEO98" s="28"/>
      <c r="BEP98" s="28"/>
      <c r="BEQ98" s="28"/>
      <c r="BER98" s="28"/>
      <c r="BES98" s="28"/>
      <c r="BET98" s="28"/>
      <c r="BEU98" s="28"/>
      <c r="BEV98" s="28"/>
      <c r="BEW98" s="28"/>
      <c r="BEX98" s="28"/>
      <c r="BEY98" s="28"/>
      <c r="BEZ98" s="28"/>
      <c r="BFA98" s="28"/>
      <c r="BFB98" s="28"/>
      <c r="BFC98" s="28"/>
      <c r="BFD98" s="28"/>
      <c r="BFE98" s="28"/>
      <c r="BFF98" s="28"/>
      <c r="BFG98" s="28"/>
      <c r="BFH98" s="28"/>
      <c r="BFI98" s="28"/>
      <c r="BFJ98" s="28"/>
      <c r="BFK98" s="28"/>
      <c r="BFL98" s="28"/>
      <c r="BFM98" s="28"/>
      <c r="BFN98" s="28"/>
      <c r="BFO98" s="28"/>
      <c r="BFP98" s="28"/>
      <c r="BFQ98" s="28"/>
      <c r="BFR98" s="28"/>
      <c r="BFS98" s="28"/>
      <c r="BFT98" s="28"/>
      <c r="BFU98" s="28"/>
      <c r="BFV98" s="28"/>
      <c r="BFW98" s="28"/>
      <c r="BFX98" s="28"/>
      <c r="BFY98" s="28"/>
      <c r="BFZ98" s="28"/>
      <c r="BGA98" s="28"/>
      <c r="BGB98" s="28"/>
      <c r="BGC98" s="28"/>
      <c r="BGD98" s="28"/>
      <c r="BGE98" s="28"/>
      <c r="BGF98" s="28"/>
      <c r="BGG98" s="28"/>
      <c r="BGH98" s="28"/>
      <c r="BGI98" s="28"/>
      <c r="BGJ98" s="28"/>
      <c r="BGK98" s="28"/>
      <c r="BGL98" s="28"/>
      <c r="BGM98" s="28"/>
      <c r="BGN98" s="28"/>
      <c r="BGO98" s="28"/>
      <c r="BGP98" s="28"/>
      <c r="BGQ98" s="28"/>
      <c r="BGR98" s="28"/>
      <c r="BGS98" s="28"/>
      <c r="BGT98" s="28"/>
      <c r="BGU98" s="28"/>
      <c r="BGV98" s="28"/>
      <c r="BGW98" s="28"/>
      <c r="BGX98" s="28"/>
      <c r="BGY98" s="28"/>
      <c r="BGZ98" s="28"/>
      <c r="BHA98" s="28"/>
      <c r="BHB98" s="28"/>
      <c r="BHC98" s="28"/>
      <c r="BHD98" s="28"/>
      <c r="BHE98" s="28"/>
      <c r="BHF98" s="28"/>
      <c r="BHG98" s="28"/>
      <c r="BHH98" s="28"/>
      <c r="BHI98" s="28"/>
      <c r="BHJ98" s="28"/>
      <c r="BHK98" s="28"/>
      <c r="BHL98" s="28"/>
      <c r="BHM98" s="28"/>
      <c r="BHN98" s="28"/>
      <c r="BHO98" s="28"/>
      <c r="BHP98" s="28"/>
      <c r="BHQ98" s="28"/>
      <c r="BHR98" s="28"/>
      <c r="BHS98" s="28"/>
      <c r="BHT98" s="28"/>
      <c r="BHU98" s="28"/>
      <c r="BHV98" s="28"/>
      <c r="BHW98" s="28"/>
      <c r="BHX98" s="28"/>
      <c r="BHY98" s="28"/>
      <c r="BHZ98" s="28"/>
      <c r="BIA98" s="28"/>
      <c r="BIB98" s="28"/>
      <c r="BIC98" s="28"/>
      <c r="BID98" s="28"/>
      <c r="BIE98" s="28"/>
      <c r="BIF98" s="28"/>
      <c r="BIG98" s="28"/>
      <c r="BIH98" s="28"/>
      <c r="BII98" s="28"/>
      <c r="BIJ98" s="28"/>
      <c r="BIK98" s="28"/>
      <c r="BIL98" s="28"/>
      <c r="BIM98" s="28"/>
      <c r="BIN98" s="28"/>
      <c r="BIO98" s="28"/>
      <c r="BIP98" s="28"/>
      <c r="BIQ98" s="28"/>
      <c r="BIR98" s="28"/>
      <c r="BIS98" s="28"/>
      <c r="BIT98" s="28"/>
      <c r="BIU98" s="28"/>
      <c r="BIV98" s="28"/>
      <c r="BIW98" s="28"/>
      <c r="BIX98" s="28"/>
      <c r="BIY98" s="28"/>
      <c r="BIZ98" s="28"/>
      <c r="BJA98" s="28"/>
      <c r="BJB98" s="28"/>
      <c r="BJC98" s="28"/>
      <c r="BJD98" s="28"/>
      <c r="BJE98" s="28"/>
      <c r="BJF98" s="28"/>
      <c r="BJG98" s="28"/>
      <c r="BJH98" s="28"/>
      <c r="BJI98" s="28"/>
      <c r="BJJ98" s="28"/>
      <c r="BJK98" s="28"/>
      <c r="BJL98" s="28"/>
      <c r="BJM98" s="28"/>
      <c r="BJN98" s="28"/>
      <c r="BJO98" s="28"/>
      <c r="BJP98" s="28"/>
      <c r="BJQ98" s="28"/>
      <c r="BJR98" s="28"/>
      <c r="BJS98" s="28"/>
      <c r="BJT98" s="28"/>
      <c r="BJU98" s="28"/>
      <c r="BJV98" s="28"/>
      <c r="BJW98" s="28"/>
      <c r="BJX98" s="28"/>
      <c r="BJY98" s="28"/>
      <c r="BJZ98" s="28"/>
      <c r="BKA98" s="28"/>
      <c r="BKB98" s="28"/>
      <c r="BKC98" s="28"/>
      <c r="BKD98" s="28"/>
      <c r="BKE98" s="28"/>
      <c r="BKF98" s="28"/>
      <c r="BKG98" s="28"/>
      <c r="BKH98" s="28"/>
      <c r="BKI98" s="28"/>
      <c r="BKJ98" s="28"/>
      <c r="BKK98" s="28"/>
      <c r="BKL98" s="28"/>
      <c r="BKM98" s="28"/>
      <c r="BKN98" s="28"/>
      <c r="BKO98" s="28"/>
      <c r="BKP98" s="28"/>
      <c r="BKQ98" s="28"/>
      <c r="BKR98" s="28"/>
      <c r="BKS98" s="28"/>
      <c r="BKT98" s="28"/>
      <c r="BKU98" s="28"/>
      <c r="BKV98" s="28"/>
      <c r="BKW98" s="28"/>
      <c r="BKX98" s="28"/>
      <c r="BKY98" s="28"/>
      <c r="BKZ98" s="28"/>
      <c r="BLA98" s="28"/>
      <c r="BLB98" s="28"/>
      <c r="BLC98" s="28"/>
      <c r="BLD98" s="28"/>
      <c r="BLE98" s="28"/>
      <c r="BLF98" s="28"/>
      <c r="BLG98" s="28"/>
      <c r="BLH98" s="28"/>
      <c r="BLI98" s="28"/>
      <c r="BLJ98" s="28"/>
      <c r="BLK98" s="28"/>
      <c r="BLL98" s="28"/>
      <c r="BLM98" s="28"/>
      <c r="BLN98" s="28"/>
      <c r="BLO98" s="28"/>
      <c r="BLP98" s="28"/>
      <c r="BLQ98" s="28"/>
      <c r="BLR98" s="28"/>
      <c r="BLS98" s="28"/>
      <c r="BLT98" s="28"/>
      <c r="BLU98" s="28"/>
      <c r="BLV98" s="28"/>
      <c r="BLW98" s="28"/>
      <c r="BLX98" s="28"/>
      <c r="BLY98" s="28"/>
      <c r="BLZ98" s="28"/>
      <c r="BMA98" s="28"/>
      <c r="BMB98" s="28"/>
      <c r="BMC98" s="28"/>
      <c r="BMD98" s="28"/>
      <c r="BME98" s="28"/>
      <c r="BMF98" s="28"/>
      <c r="BMG98" s="28"/>
      <c r="BMH98" s="28"/>
      <c r="BMI98" s="28"/>
      <c r="BMJ98" s="28"/>
      <c r="BMK98" s="28"/>
      <c r="BML98" s="28"/>
      <c r="BMM98" s="28"/>
      <c r="BMN98" s="28"/>
      <c r="BMO98" s="28"/>
      <c r="BMP98" s="28"/>
      <c r="BMQ98" s="28"/>
      <c r="BMR98" s="28"/>
      <c r="BMS98" s="28"/>
      <c r="BMT98" s="28"/>
      <c r="BMU98" s="28"/>
      <c r="BMV98" s="28"/>
      <c r="BMW98" s="28"/>
      <c r="BMX98" s="28"/>
      <c r="BMY98" s="28"/>
      <c r="BMZ98" s="28"/>
      <c r="BNA98" s="28"/>
      <c r="BNB98" s="28"/>
      <c r="BNC98" s="28"/>
      <c r="BND98" s="28"/>
      <c r="BNE98" s="28"/>
      <c r="BNF98" s="28"/>
      <c r="BNG98" s="28"/>
      <c r="BNH98" s="28"/>
      <c r="BNI98" s="28"/>
      <c r="BNJ98" s="28"/>
      <c r="BNK98" s="28"/>
      <c r="BNL98" s="28"/>
      <c r="BNM98" s="28"/>
      <c r="BNN98" s="28"/>
      <c r="BNO98" s="28"/>
      <c r="BNP98" s="28"/>
      <c r="BNQ98" s="28"/>
      <c r="BNR98" s="28"/>
      <c r="BNS98" s="28"/>
      <c r="BNT98" s="28"/>
      <c r="BNU98" s="28"/>
      <c r="BNV98" s="28"/>
      <c r="BNW98" s="28"/>
      <c r="BNX98" s="28"/>
      <c r="BNY98" s="28"/>
      <c r="BNZ98" s="28"/>
      <c r="BOA98" s="28"/>
      <c r="BOB98" s="28"/>
      <c r="BOC98" s="28"/>
      <c r="BOD98" s="28"/>
      <c r="BOE98" s="28"/>
      <c r="BOF98" s="28"/>
      <c r="BOG98" s="28"/>
      <c r="BOH98" s="28"/>
      <c r="BOI98" s="28"/>
      <c r="BOJ98" s="28"/>
      <c r="BOK98" s="28"/>
      <c r="BOL98" s="28"/>
      <c r="BOM98" s="28"/>
      <c r="BON98" s="28"/>
      <c r="BOO98" s="28"/>
      <c r="BOP98" s="28"/>
      <c r="BOQ98" s="28"/>
      <c r="BOR98" s="28"/>
      <c r="BOS98" s="28"/>
      <c r="BOT98" s="28"/>
      <c r="BOU98" s="28"/>
      <c r="BOV98" s="28"/>
      <c r="BOW98" s="28"/>
      <c r="BOX98" s="28"/>
      <c r="BOY98" s="28"/>
      <c r="BOZ98" s="28"/>
      <c r="BPA98" s="28"/>
      <c r="BPB98" s="28"/>
      <c r="BPC98" s="28"/>
      <c r="BPD98" s="28"/>
      <c r="BPE98" s="28"/>
      <c r="BPF98" s="28"/>
      <c r="BPG98" s="28"/>
      <c r="BPH98" s="28"/>
      <c r="BPI98" s="28"/>
      <c r="BPJ98" s="28"/>
      <c r="BPK98" s="28"/>
      <c r="BPL98" s="28"/>
      <c r="BPM98" s="28"/>
      <c r="BPN98" s="28"/>
      <c r="BPO98" s="28"/>
      <c r="BPP98" s="28"/>
      <c r="BPQ98" s="28"/>
      <c r="BPR98" s="28"/>
      <c r="BPS98" s="28"/>
      <c r="BPT98" s="28"/>
      <c r="BPU98" s="28"/>
      <c r="BPV98" s="28"/>
      <c r="BPW98" s="28"/>
      <c r="BPX98" s="28"/>
      <c r="BPY98" s="28"/>
      <c r="BPZ98" s="28"/>
      <c r="BQA98" s="28"/>
      <c r="BQB98" s="28"/>
      <c r="BQC98" s="28"/>
      <c r="BQD98" s="28"/>
      <c r="BQE98" s="28"/>
      <c r="BQF98" s="28"/>
      <c r="BQG98" s="28"/>
      <c r="BQH98" s="28"/>
      <c r="BQI98" s="28"/>
      <c r="BQJ98" s="28"/>
      <c r="BQK98" s="28"/>
      <c r="BQL98" s="28"/>
      <c r="BQM98" s="28"/>
      <c r="BQN98" s="28"/>
      <c r="BQO98" s="28"/>
      <c r="BQP98" s="28"/>
      <c r="BQQ98" s="28"/>
      <c r="BQR98" s="28"/>
      <c r="BQS98" s="28"/>
      <c r="BQT98" s="28"/>
      <c r="BQU98" s="28"/>
      <c r="BQV98" s="28"/>
      <c r="BQW98" s="28"/>
      <c r="BQX98" s="28"/>
      <c r="BQY98" s="28"/>
      <c r="BQZ98" s="28"/>
      <c r="BRA98" s="28"/>
      <c r="BRB98" s="28"/>
      <c r="BRC98" s="28"/>
      <c r="BRD98" s="28"/>
      <c r="BRE98" s="28"/>
      <c r="BRF98" s="28"/>
      <c r="BRG98" s="28"/>
      <c r="BRH98" s="28"/>
      <c r="BRI98" s="28"/>
      <c r="BRJ98" s="28"/>
      <c r="BRK98" s="28"/>
      <c r="BRL98" s="28"/>
      <c r="BRM98" s="28"/>
      <c r="BRN98" s="28"/>
      <c r="BRO98" s="28"/>
      <c r="BRP98" s="28"/>
      <c r="BRQ98" s="28"/>
      <c r="BRR98" s="28"/>
      <c r="BRS98" s="28"/>
      <c r="BRT98" s="28"/>
      <c r="BRU98" s="28"/>
      <c r="BRV98" s="28"/>
      <c r="BRW98" s="28"/>
      <c r="BRX98" s="28"/>
      <c r="BRY98" s="28"/>
      <c r="BRZ98" s="28"/>
      <c r="BSA98" s="28"/>
      <c r="BSB98" s="28"/>
      <c r="BSC98" s="28"/>
      <c r="BSD98" s="28"/>
      <c r="BSE98" s="28"/>
      <c r="BSF98" s="28"/>
      <c r="BSG98" s="28"/>
      <c r="BSH98" s="28"/>
      <c r="BSI98" s="28"/>
      <c r="BSJ98" s="28"/>
      <c r="BSK98" s="28"/>
      <c r="BSL98" s="28"/>
      <c r="BSM98" s="28"/>
      <c r="BSN98" s="28"/>
      <c r="BSO98" s="28"/>
      <c r="BSP98" s="28"/>
      <c r="BSQ98" s="28"/>
      <c r="BSR98" s="28"/>
      <c r="BSS98" s="28"/>
      <c r="BST98" s="28"/>
      <c r="BSU98" s="28"/>
      <c r="BSV98" s="28"/>
      <c r="BSW98" s="28"/>
      <c r="BSX98" s="28"/>
      <c r="BSY98" s="28"/>
      <c r="BSZ98" s="28"/>
      <c r="BTA98" s="28"/>
      <c r="BTB98" s="28"/>
      <c r="BTC98" s="28"/>
      <c r="BTD98" s="28"/>
      <c r="BTE98" s="28"/>
      <c r="BTF98" s="28"/>
      <c r="BTG98" s="28"/>
      <c r="BTH98" s="28"/>
      <c r="BTI98" s="28"/>
      <c r="BTJ98" s="28"/>
      <c r="BTK98" s="28"/>
      <c r="BTL98" s="28"/>
      <c r="BTM98" s="28"/>
      <c r="BTN98" s="28"/>
      <c r="BTO98" s="28"/>
      <c r="BTP98" s="28"/>
      <c r="BTQ98" s="28"/>
      <c r="BTR98" s="28"/>
      <c r="BTS98" s="28"/>
      <c r="BTT98" s="28"/>
      <c r="BTU98" s="28"/>
      <c r="BTV98" s="28"/>
      <c r="BTW98" s="28"/>
      <c r="BTX98" s="28"/>
      <c r="BTY98" s="28"/>
      <c r="BTZ98" s="28"/>
      <c r="BUA98" s="28"/>
      <c r="BUB98" s="28"/>
      <c r="BUC98" s="28"/>
      <c r="BUD98" s="28"/>
      <c r="BUE98" s="28"/>
      <c r="BUF98" s="28"/>
      <c r="BUG98" s="28"/>
      <c r="BUH98" s="28"/>
      <c r="BUI98" s="28"/>
      <c r="BUJ98" s="28"/>
      <c r="BUK98" s="28"/>
      <c r="BUL98" s="28"/>
      <c r="BUM98" s="28"/>
      <c r="BUN98" s="28"/>
      <c r="BUO98" s="28"/>
      <c r="BUP98" s="28"/>
      <c r="BUQ98" s="28"/>
      <c r="BUR98" s="28"/>
      <c r="BUS98" s="28"/>
      <c r="BUT98" s="28"/>
      <c r="BUU98" s="28"/>
      <c r="BUV98" s="28"/>
      <c r="BUW98" s="28"/>
      <c r="BUX98" s="28"/>
      <c r="BUY98" s="28"/>
      <c r="BUZ98" s="28"/>
      <c r="BVA98" s="28"/>
      <c r="BVB98" s="28"/>
      <c r="BVC98" s="28"/>
      <c r="BVD98" s="28"/>
      <c r="BVE98" s="28"/>
      <c r="BVF98" s="28"/>
      <c r="BVG98" s="28"/>
      <c r="BVH98" s="28"/>
      <c r="BVI98" s="28"/>
      <c r="BVJ98" s="28"/>
      <c r="BVK98" s="28"/>
      <c r="BVL98" s="28"/>
      <c r="BVM98" s="28"/>
      <c r="BVN98" s="28"/>
      <c r="BVO98" s="28"/>
      <c r="BVP98" s="28"/>
      <c r="BVQ98" s="28"/>
      <c r="BVR98" s="28"/>
      <c r="BVS98" s="28"/>
      <c r="BVT98" s="28"/>
      <c r="BVU98" s="28"/>
      <c r="BVV98" s="28"/>
      <c r="BVW98" s="28"/>
      <c r="BVX98" s="28"/>
      <c r="BVY98" s="28"/>
      <c r="BVZ98" s="28"/>
      <c r="BWA98" s="28"/>
      <c r="BWB98" s="28"/>
      <c r="BWC98" s="28"/>
      <c r="BWD98" s="28"/>
      <c r="BWE98" s="28"/>
      <c r="BWF98" s="28"/>
      <c r="BWG98" s="28"/>
      <c r="BWH98" s="28"/>
      <c r="BWI98" s="28"/>
      <c r="BWJ98" s="28"/>
      <c r="BWK98" s="28"/>
      <c r="BWL98" s="28"/>
      <c r="BWM98" s="28"/>
      <c r="BWN98" s="28"/>
      <c r="BWO98" s="28"/>
      <c r="BWP98" s="28"/>
      <c r="BWQ98" s="28"/>
      <c r="BWR98" s="28"/>
      <c r="BWS98" s="28"/>
      <c r="BWT98" s="28"/>
      <c r="BWU98" s="28"/>
      <c r="BWV98" s="28"/>
      <c r="BWW98" s="28"/>
      <c r="BWX98" s="28"/>
      <c r="BWY98" s="28"/>
      <c r="BWZ98" s="28"/>
      <c r="BXA98" s="28"/>
      <c r="BXB98" s="28"/>
      <c r="BXC98" s="28"/>
      <c r="BXD98" s="28"/>
      <c r="BXE98" s="28"/>
      <c r="BXF98" s="28"/>
      <c r="BXG98" s="28"/>
      <c r="BXH98" s="28"/>
      <c r="BXI98" s="28"/>
      <c r="BXJ98" s="28"/>
      <c r="BXK98" s="28"/>
      <c r="BXL98" s="28"/>
      <c r="BXM98" s="28"/>
      <c r="BXN98" s="28"/>
      <c r="BXO98" s="28"/>
      <c r="BXP98" s="28"/>
      <c r="BXQ98" s="28"/>
      <c r="BXR98" s="28"/>
      <c r="BXS98" s="28"/>
      <c r="BXT98" s="28"/>
      <c r="BXU98" s="28"/>
      <c r="BXV98" s="28"/>
      <c r="BXW98" s="28"/>
      <c r="BXX98" s="28"/>
      <c r="BXY98" s="28"/>
      <c r="BXZ98" s="28"/>
      <c r="BYA98" s="28"/>
      <c r="BYB98" s="28"/>
      <c r="BYC98" s="28"/>
      <c r="BYD98" s="28"/>
      <c r="BYE98" s="28"/>
      <c r="BYF98" s="28"/>
      <c r="BYG98" s="28"/>
      <c r="BYH98" s="28"/>
      <c r="BYI98" s="28"/>
      <c r="BYJ98" s="28"/>
      <c r="BYK98" s="28"/>
      <c r="BYL98" s="28"/>
      <c r="BYM98" s="28"/>
      <c r="BYN98" s="28"/>
      <c r="BYO98" s="28"/>
      <c r="BYP98" s="28"/>
      <c r="BYQ98" s="28"/>
      <c r="BYR98" s="28"/>
      <c r="BYS98" s="28"/>
      <c r="BYT98" s="28"/>
      <c r="BYU98" s="28"/>
      <c r="BYV98" s="28"/>
      <c r="BYW98" s="28"/>
      <c r="BYX98" s="28"/>
      <c r="BYY98" s="28"/>
      <c r="BYZ98" s="28"/>
      <c r="BZA98" s="28"/>
      <c r="BZB98" s="28"/>
      <c r="BZC98" s="28"/>
      <c r="BZD98" s="28"/>
      <c r="BZE98" s="28"/>
      <c r="BZF98" s="28"/>
      <c r="BZG98" s="28"/>
      <c r="BZH98" s="28"/>
      <c r="BZI98" s="28"/>
      <c r="BZJ98" s="28"/>
      <c r="BZK98" s="28"/>
      <c r="BZL98" s="28"/>
      <c r="BZM98" s="28"/>
      <c r="BZN98" s="28"/>
      <c r="BZO98" s="28"/>
      <c r="BZP98" s="28"/>
      <c r="BZQ98" s="28"/>
      <c r="BZR98" s="28"/>
      <c r="BZS98" s="28"/>
      <c r="BZT98" s="28"/>
      <c r="BZU98" s="28"/>
      <c r="BZV98" s="28"/>
      <c r="BZW98" s="28"/>
      <c r="BZX98" s="28"/>
      <c r="BZY98" s="28"/>
      <c r="BZZ98" s="28"/>
      <c r="CAA98" s="28"/>
      <c r="CAB98" s="28"/>
      <c r="CAC98" s="28"/>
      <c r="CAD98" s="28"/>
      <c r="CAE98" s="28"/>
      <c r="CAF98" s="28"/>
      <c r="CAG98" s="28"/>
      <c r="CAH98" s="28"/>
      <c r="CAI98" s="28"/>
      <c r="CAJ98" s="28"/>
      <c r="CAK98" s="28"/>
      <c r="CAL98" s="28"/>
      <c r="CAM98" s="28"/>
      <c r="CAN98" s="28"/>
      <c r="CAO98" s="28"/>
      <c r="CAP98" s="28"/>
      <c r="CAQ98" s="28"/>
      <c r="CAR98" s="28"/>
      <c r="CAS98" s="28"/>
      <c r="CAT98" s="28"/>
      <c r="CAU98" s="28"/>
      <c r="CAV98" s="28"/>
      <c r="CAW98" s="28"/>
      <c r="CAX98" s="28"/>
      <c r="CAY98" s="28"/>
      <c r="CAZ98" s="28"/>
      <c r="CBA98" s="28"/>
      <c r="CBB98" s="28"/>
      <c r="CBC98" s="28"/>
      <c r="CBD98" s="28"/>
      <c r="CBE98" s="28"/>
      <c r="CBF98" s="28"/>
      <c r="CBG98" s="28"/>
      <c r="CBH98" s="28"/>
      <c r="CBI98" s="28"/>
      <c r="CBJ98" s="28"/>
      <c r="CBK98" s="28"/>
      <c r="CBL98" s="28"/>
      <c r="CBM98" s="28"/>
      <c r="CBN98" s="28"/>
      <c r="CBO98" s="28"/>
      <c r="CBP98" s="28"/>
      <c r="CBQ98" s="28"/>
      <c r="CBR98" s="28"/>
      <c r="CBS98" s="28"/>
      <c r="CBT98" s="28"/>
      <c r="CBU98" s="28"/>
      <c r="CBV98" s="28"/>
      <c r="CBW98" s="28"/>
      <c r="CBX98" s="28"/>
      <c r="CBY98" s="28"/>
      <c r="CBZ98" s="28"/>
      <c r="CCA98" s="28"/>
      <c r="CCB98" s="28"/>
      <c r="CCC98" s="28"/>
      <c r="CCD98" s="28"/>
      <c r="CCE98" s="28"/>
      <c r="CCF98" s="28"/>
      <c r="CCG98" s="28"/>
      <c r="CCH98" s="28"/>
      <c r="CCI98" s="28"/>
      <c r="CCJ98" s="28"/>
      <c r="CCK98" s="28"/>
      <c r="CCL98" s="28"/>
      <c r="CCM98" s="28"/>
      <c r="CCN98" s="28"/>
      <c r="CCO98" s="28"/>
      <c r="CCP98" s="28"/>
      <c r="CCQ98" s="28"/>
      <c r="CCR98" s="28"/>
      <c r="CCS98" s="28"/>
      <c r="CCT98" s="28"/>
      <c r="CCU98" s="28"/>
      <c r="CCV98" s="28"/>
      <c r="CCW98" s="28"/>
      <c r="CCX98" s="28"/>
      <c r="CCY98" s="28"/>
      <c r="CCZ98" s="28"/>
      <c r="CDA98" s="28"/>
      <c r="CDB98" s="28"/>
      <c r="CDC98" s="28"/>
      <c r="CDD98" s="28"/>
      <c r="CDE98" s="28"/>
      <c r="CDF98" s="28"/>
      <c r="CDG98" s="28"/>
      <c r="CDH98" s="28"/>
      <c r="CDI98" s="28"/>
      <c r="CDJ98" s="28"/>
      <c r="CDK98" s="28"/>
      <c r="CDL98" s="28"/>
      <c r="CDM98" s="28"/>
      <c r="CDN98" s="28"/>
      <c r="CDO98" s="28"/>
      <c r="CDP98" s="28"/>
      <c r="CDQ98" s="28"/>
      <c r="CDR98" s="28"/>
      <c r="CDS98" s="28"/>
      <c r="CDT98" s="28"/>
      <c r="CDU98" s="28"/>
      <c r="CDV98" s="28"/>
      <c r="CDW98" s="28"/>
      <c r="CDX98" s="28"/>
      <c r="CDY98" s="28"/>
      <c r="CDZ98" s="28"/>
      <c r="CEA98" s="28"/>
      <c r="CEB98" s="28"/>
      <c r="CEC98" s="28"/>
      <c r="CED98" s="28"/>
      <c r="CEE98" s="28"/>
      <c r="CEF98" s="28"/>
      <c r="CEG98" s="28"/>
      <c r="CEH98" s="28"/>
      <c r="CEI98" s="28"/>
      <c r="CEJ98" s="28"/>
      <c r="CEK98" s="28"/>
      <c r="CEL98" s="28"/>
      <c r="CEM98" s="28"/>
      <c r="CEN98" s="28"/>
      <c r="CEO98" s="28"/>
      <c r="CEP98" s="28"/>
      <c r="CEQ98" s="28"/>
      <c r="CER98" s="28"/>
      <c r="CES98" s="28"/>
      <c r="CET98" s="28"/>
      <c r="CEU98" s="28"/>
      <c r="CEV98" s="28"/>
      <c r="CEW98" s="28"/>
      <c r="CEX98" s="28"/>
      <c r="CEY98" s="28"/>
      <c r="CEZ98" s="28"/>
      <c r="CFA98" s="28"/>
      <c r="CFB98" s="28"/>
      <c r="CFC98" s="28"/>
      <c r="CFD98" s="28"/>
      <c r="CFE98" s="28"/>
      <c r="CFF98" s="28"/>
      <c r="CFG98" s="28"/>
      <c r="CFH98" s="28"/>
      <c r="CFI98" s="28"/>
      <c r="CFJ98" s="28"/>
      <c r="CFK98" s="28"/>
      <c r="CFL98" s="28"/>
      <c r="CFM98" s="28"/>
      <c r="CFN98" s="28"/>
      <c r="CFO98" s="28"/>
      <c r="CFP98" s="28"/>
      <c r="CFQ98" s="28"/>
      <c r="CFR98" s="28"/>
      <c r="CFS98" s="28"/>
      <c r="CFT98" s="28"/>
      <c r="CFU98" s="28"/>
      <c r="CFV98" s="28"/>
      <c r="CFW98" s="28"/>
      <c r="CFX98" s="28"/>
      <c r="CFY98" s="28"/>
      <c r="CFZ98" s="28"/>
      <c r="CGA98" s="28"/>
      <c r="CGB98" s="28"/>
      <c r="CGC98" s="28"/>
      <c r="CGD98" s="28"/>
      <c r="CGE98" s="28"/>
      <c r="CGF98" s="28"/>
      <c r="CGG98" s="28"/>
      <c r="CGH98" s="28"/>
      <c r="CGI98" s="28"/>
      <c r="CGJ98" s="28"/>
      <c r="CGK98" s="28"/>
      <c r="CGL98" s="28"/>
      <c r="CGM98" s="28"/>
      <c r="CGN98" s="28"/>
      <c r="CGO98" s="28"/>
      <c r="CGP98" s="28"/>
      <c r="CGQ98" s="28"/>
      <c r="CGR98" s="28"/>
      <c r="CGS98" s="28"/>
      <c r="CGT98" s="28"/>
      <c r="CGU98" s="28"/>
      <c r="CGV98" s="28"/>
      <c r="CGW98" s="28"/>
      <c r="CGX98" s="28"/>
      <c r="CGY98" s="28"/>
      <c r="CGZ98" s="28"/>
      <c r="CHA98" s="28"/>
      <c r="CHB98" s="28"/>
      <c r="CHC98" s="28"/>
      <c r="CHD98" s="28"/>
      <c r="CHE98" s="28"/>
      <c r="CHF98" s="28"/>
      <c r="CHG98" s="28"/>
      <c r="CHH98" s="28"/>
      <c r="CHI98" s="28"/>
      <c r="CHJ98" s="28"/>
      <c r="CHK98" s="28"/>
      <c r="CHL98" s="28"/>
      <c r="CHM98" s="28"/>
      <c r="CHN98" s="28"/>
      <c r="CHO98" s="28"/>
      <c r="CHP98" s="28"/>
      <c r="CHQ98" s="28"/>
      <c r="CHR98" s="28"/>
      <c r="CHS98" s="28"/>
      <c r="CHT98" s="28"/>
      <c r="CHU98" s="28"/>
      <c r="CHV98" s="28"/>
      <c r="CHW98" s="28"/>
      <c r="CHX98" s="28"/>
      <c r="CHY98" s="28"/>
      <c r="CHZ98" s="28"/>
      <c r="CIA98" s="28"/>
      <c r="CIB98" s="28"/>
      <c r="CIC98" s="28"/>
      <c r="CID98" s="28"/>
      <c r="CIE98" s="28"/>
      <c r="CIF98" s="28"/>
      <c r="CIG98" s="28"/>
      <c r="CIH98" s="28"/>
      <c r="CII98" s="28"/>
      <c r="CIJ98" s="28"/>
      <c r="CIK98" s="28"/>
      <c r="CIL98" s="28"/>
      <c r="CIM98" s="28"/>
      <c r="CIN98" s="28"/>
      <c r="CIO98" s="28"/>
      <c r="CIP98" s="28"/>
      <c r="CIQ98" s="28"/>
      <c r="CIR98" s="28"/>
      <c r="CIS98" s="28"/>
      <c r="CIT98" s="28"/>
      <c r="CIU98" s="28"/>
      <c r="CIV98" s="28"/>
      <c r="CIW98" s="28"/>
      <c r="CIX98" s="28"/>
      <c r="CIY98" s="28"/>
      <c r="CIZ98" s="28"/>
      <c r="CJA98" s="28"/>
      <c r="CJB98" s="28"/>
      <c r="CJC98" s="28"/>
      <c r="CJD98" s="28"/>
      <c r="CJE98" s="28"/>
      <c r="CJF98" s="28"/>
      <c r="CJG98" s="28"/>
      <c r="CJH98" s="28"/>
      <c r="CJI98" s="28"/>
      <c r="CJJ98" s="28"/>
      <c r="CJK98" s="28"/>
      <c r="CJL98" s="28"/>
      <c r="CJM98" s="28"/>
      <c r="CJN98" s="28"/>
      <c r="CJO98" s="28"/>
      <c r="CJP98" s="28"/>
      <c r="CJQ98" s="28"/>
      <c r="CJR98" s="28"/>
      <c r="CJS98" s="28"/>
      <c r="CJT98" s="28"/>
      <c r="CJU98" s="28"/>
      <c r="CJV98" s="28"/>
      <c r="CJW98" s="28"/>
      <c r="CJX98" s="28"/>
      <c r="CJY98" s="28"/>
      <c r="CJZ98" s="28"/>
      <c r="CKA98" s="28"/>
      <c r="CKB98" s="28"/>
      <c r="CKC98" s="28"/>
      <c r="CKD98" s="28"/>
      <c r="CKE98" s="28"/>
      <c r="CKF98" s="28"/>
      <c r="CKG98" s="28"/>
      <c r="CKH98" s="28"/>
      <c r="CKI98" s="28"/>
      <c r="CKJ98" s="28"/>
      <c r="CKK98" s="28"/>
      <c r="CKL98" s="28"/>
      <c r="CKM98" s="28"/>
      <c r="CKN98" s="28"/>
      <c r="CKO98" s="28"/>
      <c r="CKP98" s="28"/>
      <c r="CKQ98" s="28"/>
      <c r="CKR98" s="28"/>
      <c r="CKS98" s="28"/>
      <c r="CKT98" s="28"/>
      <c r="CKU98" s="28"/>
      <c r="CKV98" s="28"/>
      <c r="CKW98" s="28"/>
      <c r="CKX98" s="28"/>
      <c r="CKY98" s="28"/>
      <c r="CKZ98" s="28"/>
      <c r="CLA98" s="28"/>
      <c r="CLB98" s="28"/>
      <c r="CLC98" s="28"/>
      <c r="CLD98" s="28"/>
      <c r="CLE98" s="28"/>
      <c r="CLF98" s="28"/>
      <c r="CLG98" s="28"/>
      <c r="CLH98" s="28"/>
      <c r="CLI98" s="28"/>
      <c r="CLJ98" s="28"/>
      <c r="CLK98" s="28"/>
      <c r="CLL98" s="28"/>
      <c r="CLM98" s="28"/>
      <c r="CLN98" s="28"/>
      <c r="CLO98" s="28"/>
      <c r="CLP98" s="28"/>
      <c r="CLQ98" s="28"/>
      <c r="CLR98" s="28"/>
      <c r="CLS98" s="28"/>
      <c r="CLT98" s="28"/>
      <c r="CLU98" s="28"/>
      <c r="CLV98" s="28"/>
      <c r="CLW98" s="28"/>
      <c r="CLX98" s="28"/>
      <c r="CLY98" s="28"/>
      <c r="CLZ98" s="28"/>
      <c r="CMA98" s="28"/>
      <c r="CMB98" s="28"/>
      <c r="CMC98" s="28"/>
      <c r="CMD98" s="28"/>
      <c r="CME98" s="28"/>
      <c r="CMF98" s="28"/>
      <c r="CMG98" s="28"/>
      <c r="CMH98" s="28"/>
      <c r="CMI98" s="28"/>
      <c r="CMJ98" s="28"/>
      <c r="CMK98" s="28"/>
      <c r="CML98" s="28"/>
      <c r="CMM98" s="28"/>
      <c r="CMN98" s="28"/>
      <c r="CMO98" s="28"/>
      <c r="CMP98" s="28"/>
      <c r="CMQ98" s="28"/>
      <c r="CMR98" s="28"/>
      <c r="CMS98" s="28"/>
      <c r="CMT98" s="28"/>
      <c r="CMU98" s="28"/>
      <c r="CMV98" s="28"/>
      <c r="CMW98" s="28"/>
      <c r="CMX98" s="28"/>
      <c r="CMY98" s="28"/>
      <c r="CMZ98" s="28"/>
      <c r="CNA98" s="28"/>
      <c r="CNB98" s="28"/>
      <c r="CNC98" s="28"/>
      <c r="CND98" s="28"/>
      <c r="CNE98" s="28"/>
      <c r="CNF98" s="28"/>
      <c r="CNG98" s="28"/>
      <c r="CNH98" s="28"/>
      <c r="CNI98" s="28"/>
      <c r="CNJ98" s="28"/>
      <c r="CNK98" s="28"/>
      <c r="CNL98" s="28"/>
      <c r="CNM98" s="28"/>
      <c r="CNN98" s="28"/>
      <c r="CNO98" s="28"/>
      <c r="CNP98" s="28"/>
      <c r="CNQ98" s="28"/>
      <c r="CNR98" s="28"/>
      <c r="CNS98" s="28"/>
      <c r="CNT98" s="28"/>
      <c r="CNU98" s="28"/>
      <c r="CNV98" s="28"/>
      <c r="CNW98" s="28"/>
      <c r="CNX98" s="28"/>
      <c r="CNY98" s="28"/>
      <c r="CNZ98" s="28"/>
      <c r="COA98" s="28"/>
      <c r="COB98" s="28"/>
      <c r="COC98" s="28"/>
      <c r="COD98" s="28"/>
      <c r="COE98" s="28"/>
      <c r="COF98" s="28"/>
      <c r="COG98" s="28"/>
      <c r="COH98" s="28"/>
      <c r="COI98" s="28"/>
      <c r="COJ98" s="28"/>
      <c r="COK98" s="28"/>
      <c r="COL98" s="28"/>
      <c r="COM98" s="28"/>
      <c r="CON98" s="28"/>
      <c r="COO98" s="28"/>
      <c r="COP98" s="28"/>
      <c r="COQ98" s="28"/>
      <c r="COR98" s="28"/>
      <c r="COS98" s="28"/>
      <c r="COT98" s="28"/>
      <c r="COU98" s="28"/>
      <c r="COV98" s="28"/>
      <c r="COW98" s="28"/>
      <c r="COX98" s="28"/>
      <c r="COY98" s="28"/>
      <c r="COZ98" s="28"/>
      <c r="CPA98" s="28"/>
      <c r="CPB98" s="28"/>
      <c r="CPC98" s="28"/>
      <c r="CPD98" s="28"/>
      <c r="CPE98" s="28"/>
      <c r="CPF98" s="28"/>
      <c r="CPG98" s="28"/>
      <c r="CPH98" s="28"/>
      <c r="CPI98" s="28"/>
      <c r="CPJ98" s="28"/>
      <c r="CPK98" s="28"/>
      <c r="CPL98" s="28"/>
      <c r="CPM98" s="28"/>
      <c r="CPN98" s="28"/>
      <c r="CPO98" s="28"/>
      <c r="CPP98" s="28"/>
      <c r="CPQ98" s="28"/>
      <c r="CPR98" s="28"/>
      <c r="CPS98" s="28"/>
      <c r="CPT98" s="28"/>
      <c r="CPU98" s="28"/>
      <c r="CPV98" s="28"/>
      <c r="CPW98" s="28"/>
      <c r="CPX98" s="28"/>
      <c r="CPY98" s="28"/>
      <c r="CPZ98" s="28"/>
      <c r="CQA98" s="28"/>
      <c r="CQB98" s="28"/>
      <c r="CQC98" s="28"/>
      <c r="CQD98" s="28"/>
      <c r="CQE98" s="28"/>
      <c r="CQF98" s="28"/>
      <c r="CQG98" s="28"/>
      <c r="CQH98" s="28"/>
      <c r="CQI98" s="28"/>
      <c r="CQJ98" s="28"/>
      <c r="CQK98" s="28"/>
      <c r="CQL98" s="28"/>
      <c r="CQM98" s="28"/>
      <c r="CQN98" s="28"/>
      <c r="CQO98" s="28"/>
      <c r="CQP98" s="28"/>
      <c r="CQQ98" s="28"/>
      <c r="CQR98" s="28"/>
      <c r="CQS98" s="28"/>
      <c r="CQT98" s="28"/>
      <c r="CQU98" s="28"/>
      <c r="CQV98" s="28"/>
      <c r="CQW98" s="28"/>
      <c r="CQX98" s="28"/>
      <c r="CQY98" s="28"/>
      <c r="CQZ98" s="28"/>
      <c r="CRA98" s="28"/>
      <c r="CRB98" s="28"/>
      <c r="CRC98" s="28"/>
      <c r="CRD98" s="28"/>
      <c r="CRE98" s="28"/>
      <c r="CRF98" s="28"/>
      <c r="CRG98" s="28"/>
      <c r="CRH98" s="28"/>
      <c r="CRI98" s="28"/>
      <c r="CRJ98" s="28"/>
      <c r="CRK98" s="28"/>
      <c r="CRL98" s="28"/>
      <c r="CRM98" s="28"/>
      <c r="CRN98" s="28"/>
      <c r="CRO98" s="28"/>
      <c r="CRP98" s="28"/>
      <c r="CRQ98" s="28"/>
      <c r="CRR98" s="28"/>
      <c r="CRS98" s="28"/>
      <c r="CRT98" s="28"/>
      <c r="CRU98" s="28"/>
      <c r="CRV98" s="28"/>
      <c r="CRW98" s="28"/>
      <c r="CRX98" s="28"/>
      <c r="CRY98" s="28"/>
      <c r="CRZ98" s="28"/>
      <c r="CSA98" s="28"/>
      <c r="CSB98" s="28"/>
      <c r="CSC98" s="28"/>
      <c r="CSD98" s="28"/>
      <c r="CSE98" s="28"/>
      <c r="CSF98" s="28"/>
      <c r="CSG98" s="28"/>
      <c r="CSH98" s="28"/>
      <c r="CSI98" s="28"/>
      <c r="CSJ98" s="28"/>
      <c r="CSK98" s="28"/>
      <c r="CSL98" s="28"/>
      <c r="CSM98" s="28"/>
      <c r="CSN98" s="28"/>
      <c r="CSO98" s="28"/>
      <c r="CSP98" s="28"/>
      <c r="CSQ98" s="28"/>
      <c r="CSR98" s="28"/>
      <c r="CSS98" s="28"/>
      <c r="CST98" s="28"/>
      <c r="CSU98" s="28"/>
      <c r="CSV98" s="28"/>
      <c r="CSW98" s="28"/>
      <c r="CSX98" s="28"/>
      <c r="CSY98" s="28"/>
      <c r="CSZ98" s="28"/>
      <c r="CTA98" s="28"/>
      <c r="CTB98" s="28"/>
      <c r="CTC98" s="28"/>
      <c r="CTD98" s="28"/>
      <c r="CTE98" s="28"/>
      <c r="CTF98" s="28"/>
      <c r="CTG98" s="28"/>
      <c r="CTH98" s="28"/>
      <c r="CTI98" s="28"/>
      <c r="CTJ98" s="28"/>
      <c r="CTK98" s="28"/>
      <c r="CTL98" s="28"/>
      <c r="CTM98" s="28"/>
      <c r="CTN98" s="28"/>
      <c r="CTO98" s="28"/>
      <c r="CTP98" s="28"/>
      <c r="CTQ98" s="28"/>
      <c r="CTR98" s="28"/>
      <c r="CTS98" s="28"/>
      <c r="CTT98" s="28"/>
      <c r="CTU98" s="28"/>
      <c r="CTV98" s="28"/>
      <c r="CTW98" s="28"/>
      <c r="CTX98" s="28"/>
      <c r="CTY98" s="28"/>
      <c r="CTZ98" s="28"/>
      <c r="CUA98" s="28"/>
      <c r="CUB98" s="28"/>
      <c r="CUC98" s="28"/>
      <c r="CUD98" s="28"/>
      <c r="CUE98" s="28"/>
      <c r="CUF98" s="28"/>
      <c r="CUG98" s="28"/>
      <c r="CUH98" s="28"/>
      <c r="CUI98" s="28"/>
      <c r="CUJ98" s="28"/>
      <c r="CUK98" s="28"/>
      <c r="CUL98" s="28"/>
      <c r="CUM98" s="28"/>
      <c r="CUN98" s="28"/>
      <c r="CUO98" s="28"/>
      <c r="CUP98" s="28"/>
      <c r="CUQ98" s="28"/>
      <c r="CUR98" s="28"/>
      <c r="CUS98" s="28"/>
      <c r="CUT98" s="28"/>
      <c r="CUU98" s="28"/>
      <c r="CUV98" s="28"/>
      <c r="CUW98" s="28"/>
      <c r="CUX98" s="28"/>
      <c r="CUY98" s="28"/>
      <c r="CUZ98" s="28"/>
      <c r="CVA98" s="28"/>
      <c r="CVB98" s="28"/>
      <c r="CVC98" s="28"/>
      <c r="CVD98" s="28"/>
      <c r="CVE98" s="28"/>
      <c r="CVF98" s="28"/>
      <c r="CVG98" s="28"/>
      <c r="CVH98" s="28"/>
      <c r="CVI98" s="28"/>
      <c r="CVJ98" s="28"/>
      <c r="CVK98" s="28"/>
      <c r="CVL98" s="28"/>
      <c r="CVM98" s="28"/>
      <c r="CVN98" s="28"/>
      <c r="CVO98" s="28"/>
      <c r="CVP98" s="28"/>
      <c r="CVQ98" s="28"/>
      <c r="CVR98" s="28"/>
      <c r="CVS98" s="28"/>
      <c r="CVT98" s="28"/>
      <c r="CVU98" s="28"/>
      <c r="CVV98" s="28"/>
      <c r="CVW98" s="28"/>
      <c r="CVX98" s="28"/>
      <c r="CVY98" s="28"/>
      <c r="CVZ98" s="28"/>
      <c r="CWA98" s="28"/>
      <c r="CWB98" s="28"/>
      <c r="CWC98" s="28"/>
      <c r="CWD98" s="28"/>
      <c r="CWE98" s="28"/>
      <c r="CWF98" s="28"/>
      <c r="CWG98" s="28"/>
      <c r="CWH98" s="28"/>
      <c r="CWI98" s="28"/>
      <c r="CWJ98" s="28"/>
      <c r="CWK98" s="28"/>
      <c r="CWL98" s="28"/>
      <c r="CWM98" s="28"/>
      <c r="CWN98" s="28"/>
      <c r="CWO98" s="28"/>
      <c r="CWP98" s="28"/>
      <c r="CWQ98" s="28"/>
      <c r="CWR98" s="28"/>
      <c r="CWS98" s="28"/>
      <c r="CWT98" s="28"/>
      <c r="CWU98" s="28"/>
      <c r="CWV98" s="28"/>
      <c r="CWW98" s="28"/>
      <c r="CWX98" s="28"/>
      <c r="CWY98" s="28"/>
      <c r="CWZ98" s="28"/>
      <c r="CXA98" s="28"/>
      <c r="CXB98" s="28"/>
      <c r="CXC98" s="28"/>
      <c r="CXD98" s="28"/>
      <c r="CXE98" s="28"/>
      <c r="CXF98" s="28"/>
      <c r="CXG98" s="28"/>
      <c r="CXH98" s="28"/>
      <c r="CXI98" s="28"/>
      <c r="CXJ98" s="28"/>
      <c r="CXK98" s="28"/>
      <c r="CXL98" s="28"/>
      <c r="CXM98" s="28"/>
      <c r="CXN98" s="28"/>
      <c r="CXO98" s="28"/>
      <c r="CXP98" s="28"/>
      <c r="CXQ98" s="28"/>
      <c r="CXR98" s="28"/>
      <c r="CXS98" s="28"/>
      <c r="CXT98" s="28"/>
      <c r="CXU98" s="28"/>
      <c r="CXV98" s="28"/>
      <c r="CXW98" s="28"/>
      <c r="CXX98" s="28"/>
      <c r="CXY98" s="28"/>
      <c r="CXZ98" s="28"/>
      <c r="CYA98" s="28"/>
      <c r="CYB98" s="28"/>
      <c r="CYC98" s="28"/>
      <c r="CYD98" s="28"/>
      <c r="CYE98" s="28"/>
      <c r="CYF98" s="28"/>
      <c r="CYG98" s="28"/>
      <c r="CYH98" s="28"/>
      <c r="CYI98" s="28"/>
      <c r="CYJ98" s="28"/>
      <c r="CYK98" s="28"/>
      <c r="CYL98" s="28"/>
      <c r="CYM98" s="28"/>
      <c r="CYN98" s="28"/>
      <c r="CYO98" s="28"/>
      <c r="CYP98" s="28"/>
      <c r="CYQ98" s="28"/>
      <c r="CYR98" s="28"/>
      <c r="CYS98" s="28"/>
      <c r="CYT98" s="28"/>
      <c r="CYU98" s="28"/>
      <c r="CYV98" s="28"/>
      <c r="CYW98" s="28"/>
      <c r="CYX98" s="28"/>
      <c r="CYY98" s="28"/>
      <c r="CYZ98" s="28"/>
      <c r="CZA98" s="28"/>
      <c r="CZB98" s="28"/>
      <c r="CZC98" s="28"/>
      <c r="CZD98" s="28"/>
      <c r="CZE98" s="28"/>
      <c r="CZF98" s="28"/>
      <c r="CZG98" s="28"/>
      <c r="CZH98" s="28"/>
      <c r="CZI98" s="28"/>
      <c r="CZJ98" s="28"/>
      <c r="CZK98" s="28"/>
      <c r="CZL98" s="28"/>
      <c r="CZM98" s="28"/>
      <c r="CZN98" s="28"/>
      <c r="CZO98" s="28"/>
      <c r="CZP98" s="28"/>
      <c r="CZQ98" s="28"/>
      <c r="CZR98" s="28"/>
      <c r="CZS98" s="28"/>
      <c r="CZT98" s="28"/>
      <c r="CZU98" s="28"/>
      <c r="CZV98" s="28"/>
      <c r="CZW98" s="28"/>
      <c r="CZX98" s="28"/>
      <c r="CZY98" s="28"/>
      <c r="CZZ98" s="28"/>
      <c r="DAA98" s="28"/>
      <c r="DAB98" s="28"/>
      <c r="DAC98" s="28"/>
      <c r="DAD98" s="28"/>
      <c r="DAE98" s="28"/>
      <c r="DAF98" s="28"/>
      <c r="DAG98" s="28"/>
      <c r="DAH98" s="28"/>
      <c r="DAI98" s="28"/>
      <c r="DAJ98" s="28"/>
      <c r="DAK98" s="28"/>
      <c r="DAL98" s="28"/>
      <c r="DAM98" s="28"/>
      <c r="DAN98" s="28"/>
      <c r="DAO98" s="28"/>
      <c r="DAP98" s="28"/>
      <c r="DAQ98" s="28"/>
      <c r="DAR98" s="28"/>
      <c r="DAS98" s="28"/>
      <c r="DAT98" s="28"/>
      <c r="DAU98" s="28"/>
      <c r="DAV98" s="28"/>
      <c r="DAW98" s="28"/>
      <c r="DAX98" s="28"/>
      <c r="DAY98" s="28"/>
      <c r="DAZ98" s="28"/>
      <c r="DBA98" s="28"/>
      <c r="DBB98" s="28"/>
      <c r="DBC98" s="28"/>
      <c r="DBD98" s="28"/>
      <c r="DBE98" s="28"/>
      <c r="DBF98" s="28"/>
      <c r="DBG98" s="28"/>
      <c r="DBH98" s="28"/>
      <c r="DBI98" s="28"/>
      <c r="DBJ98" s="28"/>
      <c r="DBK98" s="28"/>
      <c r="DBL98" s="28"/>
      <c r="DBM98" s="28"/>
      <c r="DBN98" s="28"/>
      <c r="DBO98" s="28"/>
      <c r="DBP98" s="28"/>
      <c r="DBQ98" s="28"/>
      <c r="DBR98" s="28"/>
      <c r="DBS98" s="28"/>
      <c r="DBT98" s="28"/>
      <c r="DBU98" s="28"/>
      <c r="DBV98" s="28"/>
      <c r="DBW98" s="28"/>
      <c r="DBX98" s="28"/>
      <c r="DBY98" s="28"/>
      <c r="DBZ98" s="28"/>
      <c r="DCA98" s="28"/>
      <c r="DCB98" s="28"/>
      <c r="DCC98" s="28"/>
      <c r="DCD98" s="28"/>
      <c r="DCE98" s="28"/>
      <c r="DCF98" s="28"/>
      <c r="DCG98" s="28"/>
      <c r="DCH98" s="28"/>
      <c r="DCI98" s="28"/>
      <c r="DCJ98" s="28"/>
      <c r="DCK98" s="28"/>
      <c r="DCL98" s="28"/>
      <c r="DCM98" s="28"/>
      <c r="DCN98" s="28"/>
      <c r="DCO98" s="28"/>
      <c r="DCP98" s="28"/>
      <c r="DCQ98" s="28"/>
      <c r="DCR98" s="28"/>
      <c r="DCS98" s="28"/>
      <c r="DCT98" s="28"/>
      <c r="DCU98" s="28"/>
      <c r="DCV98" s="28"/>
      <c r="DCW98" s="28"/>
      <c r="DCX98" s="28"/>
      <c r="DCY98" s="28"/>
      <c r="DCZ98" s="28"/>
      <c r="DDA98" s="28"/>
      <c r="DDB98" s="28"/>
      <c r="DDC98" s="28"/>
      <c r="DDD98" s="28"/>
      <c r="DDE98" s="28"/>
      <c r="DDF98" s="28"/>
      <c r="DDG98" s="28"/>
      <c r="DDH98" s="28"/>
      <c r="DDI98" s="28"/>
      <c r="DDJ98" s="28"/>
      <c r="DDK98" s="28"/>
      <c r="DDL98" s="28"/>
      <c r="DDM98" s="28"/>
      <c r="DDN98" s="28"/>
      <c r="DDO98" s="28"/>
      <c r="DDP98" s="28"/>
      <c r="DDQ98" s="28"/>
      <c r="DDR98" s="28"/>
      <c r="DDS98" s="28"/>
      <c r="DDT98" s="28"/>
      <c r="DDU98" s="28"/>
      <c r="DDV98" s="28"/>
      <c r="DDW98" s="28"/>
      <c r="DDX98" s="28"/>
      <c r="DDY98" s="28"/>
      <c r="DDZ98" s="28"/>
      <c r="DEA98" s="28"/>
      <c r="DEB98" s="28"/>
      <c r="DEC98" s="28"/>
      <c r="DED98" s="28"/>
      <c r="DEE98" s="28"/>
      <c r="DEF98" s="28"/>
      <c r="DEG98" s="28"/>
      <c r="DEH98" s="28"/>
      <c r="DEI98" s="28"/>
      <c r="DEJ98" s="28"/>
      <c r="DEK98" s="28"/>
      <c r="DEL98" s="28"/>
      <c r="DEM98" s="28"/>
      <c r="DEN98" s="28"/>
      <c r="DEO98" s="28"/>
      <c r="DEP98" s="28"/>
      <c r="DEQ98" s="28"/>
      <c r="DER98" s="28"/>
      <c r="DES98" s="28"/>
      <c r="DET98" s="28"/>
      <c r="DEU98" s="28"/>
      <c r="DEV98" s="28"/>
      <c r="DEW98" s="28"/>
      <c r="DEX98" s="28"/>
      <c r="DEY98" s="28"/>
      <c r="DEZ98" s="28"/>
      <c r="DFA98" s="28"/>
      <c r="DFB98" s="28"/>
      <c r="DFC98" s="28"/>
      <c r="DFD98" s="28"/>
      <c r="DFE98" s="28"/>
      <c r="DFF98" s="28"/>
      <c r="DFG98" s="28"/>
      <c r="DFH98" s="28"/>
      <c r="DFI98" s="28"/>
      <c r="DFJ98" s="28"/>
      <c r="DFK98" s="28"/>
      <c r="DFL98" s="28"/>
      <c r="DFM98" s="28"/>
      <c r="DFN98" s="28"/>
      <c r="DFO98" s="28"/>
      <c r="DFP98" s="28"/>
      <c r="DFQ98" s="28"/>
      <c r="DFR98" s="28"/>
      <c r="DFS98" s="28"/>
      <c r="DFT98" s="28"/>
      <c r="DFU98" s="28"/>
      <c r="DFV98" s="28"/>
      <c r="DFW98" s="28"/>
      <c r="DFX98" s="28"/>
      <c r="DFY98" s="28"/>
      <c r="DFZ98" s="28"/>
      <c r="DGA98" s="28"/>
      <c r="DGB98" s="28"/>
      <c r="DGC98" s="28"/>
      <c r="DGD98" s="28"/>
      <c r="DGE98" s="28"/>
      <c r="DGF98" s="28"/>
      <c r="DGG98" s="28"/>
      <c r="DGH98" s="28"/>
      <c r="DGI98" s="28"/>
      <c r="DGJ98" s="28"/>
      <c r="DGK98" s="28"/>
      <c r="DGL98" s="28"/>
      <c r="DGM98" s="28"/>
      <c r="DGN98" s="28"/>
      <c r="DGO98" s="28"/>
      <c r="DGP98" s="28"/>
      <c r="DGQ98" s="28"/>
      <c r="DGR98" s="28"/>
      <c r="DGS98" s="28"/>
      <c r="DGT98" s="28"/>
      <c r="DGU98" s="28"/>
      <c r="DGV98" s="28"/>
      <c r="DGW98" s="28"/>
      <c r="DGX98" s="28"/>
      <c r="DGY98" s="28"/>
      <c r="DGZ98" s="28"/>
      <c r="DHA98" s="28"/>
      <c r="DHB98" s="28"/>
      <c r="DHC98" s="28"/>
      <c r="DHD98" s="28"/>
      <c r="DHE98" s="28"/>
      <c r="DHF98" s="28"/>
      <c r="DHG98" s="28"/>
      <c r="DHH98" s="28"/>
      <c r="DHI98" s="28"/>
      <c r="DHJ98" s="28"/>
      <c r="DHK98" s="28"/>
      <c r="DHL98" s="28"/>
      <c r="DHM98" s="28"/>
      <c r="DHN98" s="28"/>
      <c r="DHO98" s="28"/>
      <c r="DHP98" s="28"/>
      <c r="DHQ98" s="28"/>
      <c r="DHR98" s="28"/>
      <c r="DHS98" s="28"/>
      <c r="DHT98" s="28"/>
      <c r="DHU98" s="28"/>
      <c r="DHV98" s="28"/>
      <c r="DHW98" s="28"/>
      <c r="DHX98" s="28"/>
      <c r="DHY98" s="28"/>
      <c r="DHZ98" s="28"/>
      <c r="DIA98" s="28"/>
      <c r="DIB98" s="28"/>
      <c r="DIC98" s="28"/>
      <c r="DID98" s="28"/>
      <c r="DIE98" s="28"/>
      <c r="DIF98" s="28"/>
      <c r="DIG98" s="28"/>
      <c r="DIH98" s="28"/>
      <c r="DII98" s="28"/>
      <c r="DIJ98" s="28"/>
      <c r="DIK98" s="28"/>
      <c r="DIL98" s="28"/>
      <c r="DIM98" s="28"/>
      <c r="DIN98" s="28"/>
      <c r="DIO98" s="28"/>
      <c r="DIP98" s="28"/>
      <c r="DIQ98" s="28"/>
      <c r="DIR98" s="28"/>
      <c r="DIS98" s="28"/>
      <c r="DIT98" s="28"/>
      <c r="DIU98" s="28"/>
      <c r="DIV98" s="28"/>
      <c r="DIW98" s="28"/>
      <c r="DIX98" s="28"/>
      <c r="DIY98" s="28"/>
      <c r="DIZ98" s="28"/>
      <c r="DJA98" s="28"/>
      <c r="DJB98" s="28"/>
      <c r="DJC98" s="28"/>
      <c r="DJD98" s="28"/>
      <c r="DJE98" s="28"/>
      <c r="DJF98" s="28"/>
      <c r="DJG98" s="28"/>
      <c r="DJH98" s="28"/>
      <c r="DJI98" s="28"/>
      <c r="DJJ98" s="28"/>
      <c r="DJK98" s="28"/>
      <c r="DJL98" s="28"/>
      <c r="DJM98" s="28"/>
      <c r="DJN98" s="28"/>
      <c r="DJO98" s="28"/>
      <c r="DJP98" s="28"/>
      <c r="DJQ98" s="28"/>
      <c r="DJR98" s="28"/>
      <c r="DJS98" s="28"/>
      <c r="DJT98" s="28"/>
      <c r="DJU98" s="28"/>
      <c r="DJV98" s="28"/>
      <c r="DJW98" s="28"/>
      <c r="DJX98" s="28"/>
      <c r="DJY98" s="28"/>
      <c r="DJZ98" s="28"/>
      <c r="DKA98" s="28"/>
      <c r="DKB98" s="28"/>
      <c r="DKC98" s="28"/>
      <c r="DKD98" s="28"/>
      <c r="DKE98" s="28"/>
      <c r="DKF98" s="28"/>
      <c r="DKG98" s="28"/>
      <c r="DKH98" s="28"/>
      <c r="DKI98" s="28"/>
      <c r="DKJ98" s="28"/>
      <c r="DKK98" s="28"/>
      <c r="DKL98" s="28"/>
      <c r="DKM98" s="28"/>
      <c r="DKN98" s="28"/>
      <c r="DKO98" s="28"/>
      <c r="DKP98" s="28"/>
      <c r="DKQ98" s="28"/>
      <c r="DKR98" s="28"/>
      <c r="DKS98" s="28"/>
      <c r="DKT98" s="28"/>
      <c r="DKU98" s="28"/>
      <c r="DKV98" s="28"/>
      <c r="DKW98" s="28"/>
      <c r="DKX98" s="28"/>
      <c r="DKY98" s="28"/>
      <c r="DKZ98" s="28"/>
      <c r="DLA98" s="28"/>
      <c r="DLB98" s="28"/>
      <c r="DLC98" s="28"/>
      <c r="DLD98" s="28"/>
      <c r="DLE98" s="28"/>
      <c r="DLF98" s="28"/>
      <c r="DLG98" s="28"/>
      <c r="DLH98" s="28"/>
      <c r="DLI98" s="28"/>
      <c r="DLJ98" s="28"/>
      <c r="DLK98" s="28"/>
      <c r="DLL98" s="28"/>
      <c r="DLM98" s="28"/>
      <c r="DLN98" s="28"/>
      <c r="DLO98" s="28"/>
      <c r="DLP98" s="28"/>
      <c r="DLQ98" s="28"/>
      <c r="DLR98" s="28"/>
      <c r="DLS98" s="28"/>
      <c r="DLT98" s="28"/>
      <c r="DLU98" s="28"/>
      <c r="DLV98" s="28"/>
      <c r="DLW98" s="28"/>
      <c r="DLX98" s="28"/>
      <c r="DLY98" s="28"/>
      <c r="DLZ98" s="28"/>
      <c r="DMA98" s="28"/>
      <c r="DMB98" s="28"/>
      <c r="DMC98" s="28"/>
      <c r="DMD98" s="28"/>
      <c r="DME98" s="28"/>
      <c r="DMF98" s="28"/>
      <c r="DMG98" s="28"/>
      <c r="DMH98" s="28"/>
      <c r="DMI98" s="28"/>
      <c r="DMJ98" s="28"/>
      <c r="DMK98" s="28"/>
      <c r="DML98" s="28"/>
      <c r="DMM98" s="28"/>
      <c r="DMN98" s="28"/>
      <c r="DMO98" s="28"/>
      <c r="DMP98" s="28"/>
      <c r="DMQ98" s="28"/>
      <c r="DMR98" s="28"/>
      <c r="DMS98" s="28"/>
      <c r="DMT98" s="28"/>
      <c r="DMU98" s="28"/>
      <c r="DMV98" s="28"/>
      <c r="DMW98" s="28"/>
      <c r="DMX98" s="28"/>
      <c r="DMY98" s="28"/>
      <c r="DMZ98" s="28"/>
      <c r="DNA98" s="28"/>
      <c r="DNB98" s="28"/>
      <c r="DNC98" s="28"/>
      <c r="DND98" s="28"/>
      <c r="DNE98" s="28"/>
      <c r="DNF98" s="28"/>
      <c r="DNG98" s="28"/>
      <c r="DNH98" s="28"/>
      <c r="DNI98" s="28"/>
      <c r="DNJ98" s="28"/>
      <c r="DNK98" s="28"/>
      <c r="DNL98" s="28"/>
      <c r="DNM98" s="28"/>
      <c r="DNN98" s="28"/>
      <c r="DNO98" s="28"/>
      <c r="DNP98" s="28"/>
      <c r="DNQ98" s="28"/>
      <c r="DNR98" s="28"/>
      <c r="DNS98" s="28"/>
      <c r="DNT98" s="28"/>
      <c r="DNU98" s="28"/>
      <c r="DNV98" s="28"/>
      <c r="DNW98" s="28"/>
      <c r="DNX98" s="28"/>
      <c r="DNY98" s="28"/>
      <c r="DNZ98" s="28"/>
      <c r="DOA98" s="28"/>
      <c r="DOB98" s="28"/>
      <c r="DOC98" s="28"/>
      <c r="DOD98" s="28"/>
      <c r="DOE98" s="28"/>
      <c r="DOF98" s="28"/>
      <c r="DOG98" s="28"/>
      <c r="DOH98" s="28"/>
      <c r="DOI98" s="28"/>
      <c r="DOJ98" s="28"/>
      <c r="DOK98" s="28"/>
      <c r="DOL98" s="28"/>
      <c r="DOM98" s="28"/>
      <c r="DON98" s="28"/>
      <c r="DOO98" s="28"/>
      <c r="DOP98" s="28"/>
      <c r="DOQ98" s="28"/>
      <c r="DOR98" s="28"/>
      <c r="DOS98" s="28"/>
      <c r="DOT98" s="28"/>
      <c r="DOU98" s="28"/>
      <c r="DOV98" s="28"/>
      <c r="DOW98" s="28"/>
      <c r="DOX98" s="28"/>
      <c r="DOY98" s="28"/>
      <c r="DOZ98" s="28"/>
      <c r="DPA98" s="28"/>
      <c r="DPB98" s="28"/>
      <c r="DPC98" s="28"/>
      <c r="DPD98" s="28"/>
      <c r="DPE98" s="28"/>
      <c r="DPF98" s="28"/>
      <c r="DPG98" s="28"/>
      <c r="DPH98" s="28"/>
      <c r="DPI98" s="28"/>
      <c r="DPJ98" s="28"/>
      <c r="DPK98" s="28"/>
      <c r="DPL98" s="28"/>
      <c r="DPM98" s="28"/>
      <c r="DPN98" s="28"/>
      <c r="DPO98" s="28"/>
      <c r="DPP98" s="28"/>
      <c r="DPQ98" s="28"/>
      <c r="DPR98" s="28"/>
      <c r="DPS98" s="28"/>
      <c r="DPT98" s="28"/>
      <c r="DPU98" s="28"/>
      <c r="DPV98" s="28"/>
      <c r="DPW98" s="28"/>
      <c r="DPX98" s="28"/>
      <c r="DPY98" s="28"/>
      <c r="DPZ98" s="28"/>
      <c r="DQA98" s="28"/>
      <c r="DQB98" s="28"/>
      <c r="DQC98" s="28"/>
      <c r="DQD98" s="28"/>
      <c r="DQE98" s="28"/>
      <c r="DQF98" s="28"/>
      <c r="DQG98" s="28"/>
      <c r="DQH98" s="28"/>
      <c r="DQI98" s="28"/>
      <c r="DQJ98" s="28"/>
      <c r="DQK98" s="28"/>
      <c r="DQL98" s="28"/>
      <c r="DQM98" s="28"/>
      <c r="DQN98" s="28"/>
      <c r="DQO98" s="28"/>
      <c r="DQP98" s="28"/>
      <c r="DQQ98" s="28"/>
      <c r="DQR98" s="28"/>
      <c r="DQS98" s="28"/>
      <c r="DQT98" s="28"/>
      <c r="DQU98" s="28"/>
      <c r="DQV98" s="28"/>
      <c r="DQW98" s="28"/>
      <c r="DQX98" s="28"/>
      <c r="DQY98" s="28"/>
      <c r="DQZ98" s="28"/>
      <c r="DRA98" s="28"/>
      <c r="DRB98" s="28"/>
      <c r="DRC98" s="28"/>
      <c r="DRD98" s="28"/>
      <c r="DRE98" s="28"/>
      <c r="DRF98" s="28"/>
      <c r="DRG98" s="28"/>
      <c r="DRH98" s="28"/>
      <c r="DRI98" s="28"/>
      <c r="DRJ98" s="28"/>
      <c r="DRK98" s="28"/>
      <c r="DRL98" s="28"/>
      <c r="DRM98" s="28"/>
      <c r="DRN98" s="28"/>
      <c r="DRO98" s="28"/>
      <c r="DRP98" s="28"/>
      <c r="DRQ98" s="28"/>
      <c r="DRR98" s="28"/>
      <c r="DRS98" s="28"/>
      <c r="DRT98" s="28"/>
      <c r="DRU98" s="28"/>
      <c r="DRV98" s="28"/>
      <c r="DRW98" s="28"/>
      <c r="DRX98" s="28"/>
      <c r="DRY98" s="28"/>
      <c r="DRZ98" s="28"/>
      <c r="DSA98" s="28"/>
      <c r="DSB98" s="28"/>
      <c r="DSC98" s="28"/>
      <c r="DSD98" s="28"/>
      <c r="DSE98" s="28"/>
      <c r="DSF98" s="28"/>
      <c r="DSG98" s="28"/>
      <c r="DSH98" s="28"/>
      <c r="DSI98" s="28"/>
      <c r="DSJ98" s="28"/>
      <c r="DSK98" s="28"/>
      <c r="DSL98" s="28"/>
      <c r="DSM98" s="28"/>
      <c r="DSN98" s="28"/>
      <c r="DSO98" s="28"/>
      <c r="DSP98" s="28"/>
      <c r="DSQ98" s="28"/>
      <c r="DSR98" s="28"/>
      <c r="DSS98" s="28"/>
      <c r="DST98" s="28"/>
      <c r="DSU98" s="28"/>
      <c r="DSV98" s="28"/>
      <c r="DSW98" s="28"/>
      <c r="DSX98" s="28"/>
      <c r="DSY98" s="28"/>
      <c r="DSZ98" s="28"/>
      <c r="DTA98" s="28"/>
      <c r="DTB98" s="28"/>
      <c r="DTC98" s="28"/>
      <c r="DTD98" s="28"/>
      <c r="DTE98" s="28"/>
      <c r="DTF98" s="28"/>
      <c r="DTG98" s="28"/>
      <c r="DTH98" s="28"/>
      <c r="DTI98" s="28"/>
      <c r="DTJ98" s="28"/>
      <c r="DTK98" s="28"/>
      <c r="DTL98" s="28"/>
      <c r="DTM98" s="28"/>
      <c r="DTN98" s="28"/>
      <c r="DTO98" s="28"/>
      <c r="DTP98" s="28"/>
      <c r="DTQ98" s="28"/>
      <c r="DTR98" s="28"/>
      <c r="DTS98" s="28"/>
      <c r="DTT98" s="28"/>
      <c r="DTU98" s="28"/>
      <c r="DTV98" s="28"/>
      <c r="DTW98" s="28"/>
      <c r="DTX98" s="28"/>
      <c r="DTY98" s="28"/>
      <c r="DTZ98" s="28"/>
      <c r="DUA98" s="28"/>
      <c r="DUB98" s="28"/>
      <c r="DUC98" s="28"/>
      <c r="DUD98" s="28"/>
      <c r="DUE98" s="28"/>
      <c r="DUF98" s="28"/>
      <c r="DUG98" s="28"/>
      <c r="DUH98" s="28"/>
      <c r="DUI98" s="28"/>
      <c r="DUJ98" s="28"/>
      <c r="DUK98" s="28"/>
      <c r="DUL98" s="28"/>
      <c r="DUM98" s="28"/>
      <c r="DUN98" s="28"/>
      <c r="DUO98" s="28"/>
      <c r="DUP98" s="28"/>
      <c r="DUQ98" s="28"/>
      <c r="DUR98" s="28"/>
      <c r="DUS98" s="28"/>
      <c r="DUT98" s="28"/>
      <c r="DUU98" s="28"/>
      <c r="DUV98" s="28"/>
      <c r="DUW98" s="28"/>
      <c r="DUX98" s="28"/>
      <c r="DUY98" s="28"/>
      <c r="DUZ98" s="28"/>
      <c r="DVA98" s="28"/>
      <c r="DVB98" s="28"/>
      <c r="DVC98" s="28"/>
      <c r="DVD98" s="28"/>
      <c r="DVE98" s="28"/>
      <c r="DVF98" s="28"/>
      <c r="DVG98" s="28"/>
      <c r="DVH98" s="28"/>
      <c r="DVI98" s="28"/>
      <c r="DVJ98" s="28"/>
      <c r="DVK98" s="28"/>
      <c r="DVL98" s="28"/>
      <c r="DVM98" s="28"/>
      <c r="DVN98" s="28"/>
      <c r="DVO98" s="28"/>
      <c r="DVP98" s="28"/>
      <c r="DVQ98" s="28"/>
      <c r="DVR98" s="28"/>
      <c r="DVS98" s="28"/>
      <c r="DVT98" s="28"/>
      <c r="DVU98" s="28"/>
      <c r="DVV98" s="28"/>
      <c r="DVW98" s="28"/>
      <c r="DVX98" s="28"/>
      <c r="DVY98" s="28"/>
      <c r="DVZ98" s="28"/>
      <c r="DWA98" s="28"/>
      <c r="DWB98" s="28"/>
      <c r="DWC98" s="28"/>
      <c r="DWD98" s="28"/>
      <c r="DWE98" s="28"/>
      <c r="DWF98" s="28"/>
      <c r="DWG98" s="28"/>
      <c r="DWH98" s="28"/>
      <c r="DWI98" s="28"/>
      <c r="DWJ98" s="28"/>
      <c r="DWK98" s="28"/>
      <c r="DWL98" s="28"/>
      <c r="DWM98" s="28"/>
      <c r="DWN98" s="28"/>
      <c r="DWO98" s="28"/>
      <c r="DWP98" s="28"/>
      <c r="DWQ98" s="28"/>
      <c r="DWR98" s="28"/>
      <c r="DWS98" s="28"/>
      <c r="DWT98" s="28"/>
      <c r="DWU98" s="28"/>
      <c r="DWV98" s="28"/>
      <c r="DWW98" s="28"/>
      <c r="DWX98" s="28"/>
      <c r="DWY98" s="28"/>
      <c r="DWZ98" s="28"/>
      <c r="DXA98" s="28"/>
      <c r="DXB98" s="28"/>
      <c r="DXC98" s="28"/>
      <c r="DXD98" s="28"/>
      <c r="DXE98" s="28"/>
      <c r="DXF98" s="28"/>
      <c r="DXG98" s="28"/>
      <c r="DXH98" s="28"/>
      <c r="DXI98" s="28"/>
      <c r="DXJ98" s="28"/>
      <c r="DXK98" s="28"/>
      <c r="DXL98" s="28"/>
      <c r="DXM98" s="28"/>
      <c r="DXN98" s="28"/>
      <c r="DXO98" s="28"/>
      <c r="DXP98" s="28"/>
      <c r="DXQ98" s="28"/>
      <c r="DXR98" s="28"/>
      <c r="DXS98" s="28"/>
      <c r="DXT98" s="28"/>
      <c r="DXU98" s="28"/>
      <c r="DXV98" s="28"/>
      <c r="DXW98" s="28"/>
      <c r="DXX98" s="28"/>
      <c r="DXY98" s="28"/>
      <c r="DXZ98" s="28"/>
      <c r="DYA98" s="28"/>
      <c r="DYB98" s="28"/>
      <c r="DYC98" s="28"/>
      <c r="DYD98" s="28"/>
      <c r="DYE98" s="28"/>
      <c r="DYF98" s="28"/>
      <c r="DYG98" s="28"/>
      <c r="DYH98" s="28"/>
      <c r="DYI98" s="28"/>
      <c r="DYJ98" s="28"/>
      <c r="DYK98" s="28"/>
      <c r="DYL98" s="28"/>
      <c r="DYM98" s="28"/>
      <c r="DYN98" s="28"/>
      <c r="DYO98" s="28"/>
      <c r="DYP98" s="28"/>
      <c r="DYQ98" s="28"/>
      <c r="DYR98" s="28"/>
      <c r="DYS98" s="28"/>
      <c r="DYT98" s="28"/>
      <c r="DYU98" s="28"/>
      <c r="DYV98" s="28"/>
      <c r="DYW98" s="28"/>
      <c r="DYX98" s="28"/>
      <c r="DYY98" s="28"/>
      <c r="DYZ98" s="28"/>
      <c r="DZA98" s="28"/>
      <c r="DZB98" s="28"/>
      <c r="DZC98" s="28"/>
      <c r="DZD98" s="28"/>
      <c r="DZE98" s="28"/>
      <c r="DZF98" s="28"/>
      <c r="DZG98" s="28"/>
      <c r="DZH98" s="28"/>
      <c r="DZI98" s="28"/>
      <c r="DZJ98" s="28"/>
      <c r="DZK98" s="28"/>
      <c r="DZL98" s="28"/>
      <c r="DZM98" s="28"/>
      <c r="DZN98" s="28"/>
      <c r="DZO98" s="28"/>
      <c r="DZP98" s="28"/>
      <c r="DZQ98" s="28"/>
      <c r="DZR98" s="28"/>
      <c r="DZS98" s="28"/>
      <c r="DZT98" s="28"/>
      <c r="DZU98" s="28"/>
      <c r="DZV98" s="28"/>
      <c r="DZW98" s="28"/>
      <c r="DZX98" s="28"/>
      <c r="DZY98" s="28"/>
      <c r="DZZ98" s="28"/>
      <c r="EAA98" s="28"/>
      <c r="EAB98" s="28"/>
      <c r="EAC98" s="28"/>
      <c r="EAD98" s="28"/>
      <c r="EAE98" s="28"/>
      <c r="EAF98" s="28"/>
      <c r="EAG98" s="28"/>
      <c r="EAH98" s="28"/>
      <c r="EAI98" s="28"/>
      <c r="EAJ98" s="28"/>
      <c r="EAK98" s="28"/>
      <c r="EAL98" s="28"/>
      <c r="EAM98" s="28"/>
      <c r="EAN98" s="28"/>
      <c r="EAO98" s="28"/>
      <c r="EAP98" s="28"/>
      <c r="EAQ98" s="28"/>
      <c r="EAR98" s="28"/>
      <c r="EAS98" s="28"/>
      <c r="EAT98" s="28"/>
      <c r="EAU98" s="28"/>
      <c r="EAV98" s="28"/>
      <c r="EAW98" s="28"/>
      <c r="EAX98" s="28"/>
      <c r="EAY98" s="28"/>
      <c r="EAZ98" s="28"/>
      <c r="EBA98" s="28"/>
      <c r="EBB98" s="28"/>
      <c r="EBC98" s="28"/>
      <c r="EBD98" s="28"/>
      <c r="EBE98" s="28"/>
      <c r="EBF98" s="28"/>
      <c r="EBG98" s="28"/>
      <c r="EBH98" s="28"/>
      <c r="EBI98" s="28"/>
      <c r="EBJ98" s="28"/>
      <c r="EBK98" s="28"/>
      <c r="EBL98" s="28"/>
      <c r="EBM98" s="28"/>
      <c r="EBN98" s="28"/>
      <c r="EBO98" s="28"/>
      <c r="EBP98" s="28"/>
      <c r="EBQ98" s="28"/>
      <c r="EBR98" s="28"/>
      <c r="EBS98" s="28"/>
      <c r="EBT98" s="28"/>
      <c r="EBU98" s="28"/>
      <c r="EBV98" s="28"/>
      <c r="EBW98" s="28"/>
      <c r="EBX98" s="28"/>
      <c r="EBY98" s="28"/>
      <c r="EBZ98" s="28"/>
      <c r="ECA98" s="28"/>
      <c r="ECB98" s="28"/>
      <c r="ECC98" s="28"/>
      <c r="ECD98" s="28"/>
      <c r="ECE98" s="28"/>
      <c r="ECF98" s="28"/>
      <c r="ECG98" s="28"/>
      <c r="ECH98" s="28"/>
      <c r="ECI98" s="28"/>
      <c r="ECJ98" s="28"/>
      <c r="ECK98" s="28"/>
      <c r="ECL98" s="28"/>
      <c r="ECM98" s="28"/>
      <c r="ECN98" s="28"/>
      <c r="ECO98" s="28"/>
      <c r="ECP98" s="28"/>
      <c r="ECQ98" s="28"/>
      <c r="ECR98" s="28"/>
      <c r="ECS98" s="28"/>
      <c r="ECT98" s="28"/>
      <c r="ECU98" s="28"/>
      <c r="ECV98" s="28"/>
      <c r="ECW98" s="28"/>
      <c r="ECX98" s="28"/>
      <c r="ECY98" s="28"/>
      <c r="ECZ98" s="28"/>
      <c r="EDA98" s="28"/>
      <c r="EDB98" s="28"/>
      <c r="EDC98" s="28"/>
      <c r="EDD98" s="28"/>
      <c r="EDE98" s="28"/>
      <c r="EDF98" s="28"/>
      <c r="EDG98" s="28"/>
      <c r="EDH98" s="28"/>
      <c r="EDI98" s="28"/>
      <c r="EDJ98" s="28"/>
      <c r="EDK98" s="28"/>
      <c r="EDL98" s="28"/>
      <c r="EDM98" s="28"/>
      <c r="EDN98" s="28"/>
      <c r="EDO98" s="28"/>
      <c r="EDP98" s="28"/>
      <c r="EDQ98" s="28"/>
      <c r="EDR98" s="28"/>
      <c r="EDS98" s="28"/>
      <c r="EDT98" s="28"/>
      <c r="EDU98" s="28"/>
      <c r="EDV98" s="28"/>
      <c r="EDW98" s="28"/>
      <c r="EDX98" s="28"/>
      <c r="EDY98" s="28"/>
      <c r="EDZ98" s="28"/>
      <c r="EEA98" s="28"/>
      <c r="EEB98" s="28"/>
      <c r="EEC98" s="28"/>
      <c r="EED98" s="28"/>
      <c r="EEE98" s="28"/>
      <c r="EEF98" s="28"/>
      <c r="EEG98" s="28"/>
      <c r="EEH98" s="28"/>
      <c r="EEI98" s="28"/>
      <c r="EEJ98" s="28"/>
      <c r="EEK98" s="28"/>
      <c r="EEL98" s="28"/>
      <c r="EEM98" s="28"/>
      <c r="EEN98" s="28"/>
      <c r="EEO98" s="28"/>
      <c r="EEP98" s="28"/>
      <c r="EEQ98" s="28"/>
      <c r="EER98" s="28"/>
      <c r="EES98" s="28"/>
      <c r="EET98" s="28"/>
      <c r="EEU98" s="28"/>
      <c r="EEV98" s="28"/>
      <c r="EEW98" s="28"/>
      <c r="EEX98" s="28"/>
      <c r="EEY98" s="28"/>
      <c r="EEZ98" s="28"/>
      <c r="EFA98" s="28"/>
      <c r="EFB98" s="28"/>
      <c r="EFC98" s="28"/>
      <c r="EFD98" s="28"/>
      <c r="EFE98" s="28"/>
      <c r="EFF98" s="28"/>
      <c r="EFG98" s="28"/>
      <c r="EFH98" s="28"/>
      <c r="EFI98" s="28"/>
      <c r="EFJ98" s="28"/>
      <c r="EFK98" s="28"/>
      <c r="EFL98" s="28"/>
      <c r="EFM98" s="28"/>
      <c r="EFN98" s="28"/>
      <c r="EFO98" s="28"/>
      <c r="EFP98" s="28"/>
      <c r="EFQ98" s="28"/>
      <c r="EFR98" s="28"/>
      <c r="EFS98" s="28"/>
      <c r="EFT98" s="28"/>
      <c r="EFU98" s="28"/>
      <c r="EFV98" s="28"/>
      <c r="EFW98" s="28"/>
      <c r="EFX98" s="28"/>
      <c r="EFY98" s="28"/>
      <c r="EFZ98" s="28"/>
      <c r="EGA98" s="28"/>
      <c r="EGB98" s="28"/>
      <c r="EGC98" s="28"/>
      <c r="EGD98" s="28"/>
      <c r="EGE98" s="28"/>
      <c r="EGF98" s="28"/>
      <c r="EGG98" s="28"/>
      <c r="EGH98" s="28"/>
      <c r="EGI98" s="28"/>
      <c r="EGJ98" s="28"/>
      <c r="EGK98" s="28"/>
      <c r="EGL98" s="28"/>
      <c r="EGM98" s="28"/>
      <c r="EGN98" s="28"/>
      <c r="EGO98" s="28"/>
      <c r="EGP98" s="28"/>
      <c r="EGQ98" s="28"/>
      <c r="EGR98" s="28"/>
      <c r="EGS98" s="28"/>
      <c r="EGT98" s="28"/>
      <c r="EGU98" s="28"/>
      <c r="EGV98" s="28"/>
      <c r="EGW98" s="28"/>
      <c r="EGX98" s="28"/>
      <c r="EGY98" s="28"/>
      <c r="EGZ98" s="28"/>
      <c r="EHA98" s="28"/>
      <c r="EHB98" s="28"/>
      <c r="EHC98" s="28"/>
      <c r="EHD98" s="28"/>
      <c r="EHE98" s="28"/>
      <c r="EHF98" s="28"/>
      <c r="EHG98" s="28"/>
      <c r="EHH98" s="28"/>
      <c r="EHI98" s="28"/>
      <c r="EHJ98" s="28"/>
      <c r="EHK98" s="28"/>
      <c r="EHL98" s="28"/>
      <c r="EHM98" s="28"/>
      <c r="EHN98" s="28"/>
      <c r="EHO98" s="28"/>
      <c r="EHP98" s="28"/>
      <c r="EHQ98" s="28"/>
      <c r="EHR98" s="28"/>
      <c r="EHS98" s="28"/>
      <c r="EHT98" s="28"/>
      <c r="EHU98" s="28"/>
      <c r="EHV98" s="28"/>
      <c r="EHW98" s="28"/>
      <c r="EHX98" s="28"/>
      <c r="EHY98" s="28"/>
      <c r="EHZ98" s="28"/>
      <c r="EIA98" s="28"/>
      <c r="EIB98" s="28"/>
      <c r="EIC98" s="28"/>
      <c r="EID98" s="28"/>
      <c r="EIE98" s="28"/>
      <c r="EIF98" s="28"/>
      <c r="EIG98" s="28"/>
      <c r="EIH98" s="28"/>
      <c r="EII98" s="28"/>
      <c r="EIJ98" s="28"/>
      <c r="EIK98" s="28"/>
      <c r="EIL98" s="28"/>
      <c r="EIM98" s="28"/>
      <c r="EIN98" s="28"/>
      <c r="EIO98" s="28"/>
      <c r="EIP98" s="28"/>
      <c r="EIQ98" s="28"/>
      <c r="EIR98" s="28"/>
      <c r="EIS98" s="28"/>
      <c r="EIT98" s="28"/>
      <c r="EIU98" s="28"/>
      <c r="EIV98" s="28"/>
      <c r="EIW98" s="28"/>
      <c r="EIX98" s="28"/>
      <c r="EIY98" s="28"/>
      <c r="EIZ98" s="28"/>
      <c r="EJA98" s="28"/>
      <c r="EJB98" s="28"/>
      <c r="EJC98" s="28"/>
      <c r="EJD98" s="28"/>
      <c r="EJE98" s="28"/>
      <c r="EJF98" s="28"/>
      <c r="EJG98" s="28"/>
      <c r="EJH98" s="28"/>
      <c r="EJI98" s="28"/>
      <c r="EJJ98" s="28"/>
      <c r="EJK98" s="28"/>
      <c r="EJL98" s="28"/>
      <c r="EJM98" s="28"/>
      <c r="EJN98" s="28"/>
      <c r="EJO98" s="28"/>
      <c r="EJP98" s="28"/>
      <c r="EJQ98" s="28"/>
      <c r="EJR98" s="28"/>
      <c r="EJS98" s="28"/>
      <c r="EJT98" s="28"/>
      <c r="EJU98" s="28"/>
      <c r="EJV98" s="28"/>
      <c r="EJW98" s="28"/>
      <c r="EJX98" s="28"/>
      <c r="EJY98" s="28"/>
      <c r="EJZ98" s="28"/>
      <c r="EKA98" s="28"/>
      <c r="EKB98" s="28"/>
      <c r="EKC98" s="28"/>
      <c r="EKD98" s="28"/>
      <c r="EKE98" s="28"/>
      <c r="EKF98" s="28"/>
      <c r="EKG98" s="28"/>
      <c r="EKH98" s="28"/>
      <c r="EKI98" s="28"/>
      <c r="EKJ98" s="28"/>
      <c r="EKK98" s="28"/>
      <c r="EKL98" s="28"/>
      <c r="EKM98" s="28"/>
      <c r="EKN98" s="28"/>
      <c r="EKO98" s="28"/>
      <c r="EKP98" s="28"/>
      <c r="EKQ98" s="28"/>
      <c r="EKR98" s="28"/>
      <c r="EKS98" s="28"/>
      <c r="EKT98" s="28"/>
      <c r="EKU98" s="28"/>
      <c r="EKV98" s="28"/>
      <c r="EKW98" s="28"/>
      <c r="EKX98" s="28"/>
      <c r="EKY98" s="28"/>
      <c r="EKZ98" s="28"/>
      <c r="ELA98" s="28"/>
      <c r="ELB98" s="28"/>
      <c r="ELC98" s="28"/>
      <c r="ELD98" s="28"/>
      <c r="ELE98" s="28"/>
      <c r="ELF98" s="28"/>
      <c r="ELG98" s="28"/>
      <c r="ELH98" s="28"/>
      <c r="ELI98" s="28"/>
      <c r="ELJ98" s="28"/>
      <c r="ELK98" s="28"/>
      <c r="ELL98" s="28"/>
      <c r="ELM98" s="28"/>
      <c r="ELN98" s="28"/>
      <c r="ELO98" s="28"/>
      <c r="ELP98" s="28"/>
      <c r="ELQ98" s="28"/>
      <c r="ELR98" s="28"/>
      <c r="ELS98" s="28"/>
      <c r="ELT98" s="28"/>
      <c r="ELU98" s="28"/>
      <c r="ELV98" s="28"/>
      <c r="ELW98" s="28"/>
      <c r="ELX98" s="28"/>
      <c r="ELY98" s="28"/>
      <c r="ELZ98" s="28"/>
      <c r="EMA98" s="28"/>
      <c r="EMB98" s="28"/>
      <c r="EMC98" s="28"/>
      <c r="EMD98" s="28"/>
      <c r="EME98" s="28"/>
      <c r="EMF98" s="28"/>
      <c r="EMG98" s="28"/>
      <c r="EMH98" s="28"/>
      <c r="EMI98" s="28"/>
      <c r="EMJ98" s="28"/>
      <c r="EMK98" s="28"/>
      <c r="EML98" s="28"/>
      <c r="EMM98" s="28"/>
      <c r="EMN98" s="28"/>
      <c r="EMO98" s="28"/>
      <c r="EMP98" s="28"/>
      <c r="EMQ98" s="28"/>
      <c r="EMR98" s="28"/>
      <c r="EMS98" s="28"/>
      <c r="EMT98" s="28"/>
      <c r="EMU98" s="28"/>
      <c r="EMV98" s="28"/>
      <c r="EMW98" s="28"/>
      <c r="EMX98" s="28"/>
      <c r="EMY98" s="28"/>
      <c r="EMZ98" s="28"/>
      <c r="ENA98" s="28"/>
      <c r="ENB98" s="28"/>
      <c r="ENC98" s="28"/>
      <c r="END98" s="28"/>
      <c r="ENE98" s="28"/>
      <c r="ENF98" s="28"/>
      <c r="ENG98" s="28"/>
      <c r="ENH98" s="28"/>
      <c r="ENI98" s="28"/>
      <c r="ENJ98" s="28"/>
      <c r="ENK98" s="28"/>
      <c r="ENL98" s="28"/>
      <c r="ENM98" s="28"/>
      <c r="ENN98" s="28"/>
      <c r="ENO98" s="28"/>
      <c r="ENP98" s="28"/>
      <c r="ENQ98" s="28"/>
      <c r="ENR98" s="28"/>
      <c r="ENS98" s="28"/>
      <c r="ENT98" s="28"/>
      <c r="ENU98" s="28"/>
      <c r="ENV98" s="28"/>
      <c r="ENW98" s="28"/>
      <c r="ENX98" s="28"/>
      <c r="ENY98" s="28"/>
      <c r="ENZ98" s="28"/>
      <c r="EOA98" s="28"/>
      <c r="EOB98" s="28"/>
      <c r="EOC98" s="28"/>
      <c r="EOD98" s="28"/>
      <c r="EOE98" s="28"/>
      <c r="EOF98" s="28"/>
      <c r="EOG98" s="28"/>
      <c r="EOH98" s="28"/>
      <c r="EOI98" s="28"/>
      <c r="EOJ98" s="28"/>
      <c r="EOK98" s="28"/>
      <c r="EOL98" s="28"/>
      <c r="EOM98" s="28"/>
      <c r="EON98" s="28"/>
      <c r="EOO98" s="28"/>
      <c r="EOP98" s="28"/>
      <c r="EOQ98" s="28"/>
      <c r="EOR98" s="28"/>
      <c r="EOS98" s="28"/>
      <c r="EOT98" s="28"/>
      <c r="EOU98" s="28"/>
      <c r="EOV98" s="28"/>
      <c r="EOW98" s="28"/>
      <c r="EOX98" s="28"/>
      <c r="EOY98" s="28"/>
      <c r="EOZ98" s="28"/>
      <c r="EPA98" s="28"/>
      <c r="EPB98" s="28"/>
      <c r="EPC98" s="28"/>
      <c r="EPD98" s="28"/>
      <c r="EPE98" s="28"/>
      <c r="EPF98" s="28"/>
      <c r="EPG98" s="28"/>
      <c r="EPH98" s="28"/>
      <c r="EPI98" s="28"/>
      <c r="EPJ98" s="28"/>
      <c r="EPK98" s="28"/>
      <c r="EPL98" s="28"/>
      <c r="EPM98" s="28"/>
      <c r="EPN98" s="28"/>
      <c r="EPO98" s="28"/>
      <c r="EPP98" s="28"/>
      <c r="EPQ98" s="28"/>
      <c r="EPR98" s="28"/>
      <c r="EPS98" s="28"/>
      <c r="EPT98" s="28"/>
      <c r="EPU98" s="28"/>
      <c r="EPV98" s="28"/>
      <c r="EPW98" s="28"/>
      <c r="EPX98" s="28"/>
      <c r="EPY98" s="28"/>
      <c r="EPZ98" s="28"/>
      <c r="EQA98" s="28"/>
      <c r="EQB98" s="28"/>
      <c r="EQC98" s="28"/>
      <c r="EQD98" s="28"/>
      <c r="EQE98" s="28"/>
      <c r="EQF98" s="28"/>
      <c r="EQG98" s="28"/>
      <c r="EQH98" s="28"/>
      <c r="EQI98" s="28"/>
      <c r="EQJ98" s="28"/>
      <c r="EQK98" s="28"/>
      <c r="EQL98" s="28"/>
      <c r="EQM98" s="28"/>
      <c r="EQN98" s="28"/>
      <c r="EQO98" s="28"/>
      <c r="EQP98" s="28"/>
      <c r="EQQ98" s="28"/>
      <c r="EQR98" s="28"/>
      <c r="EQS98" s="28"/>
      <c r="EQT98" s="28"/>
      <c r="EQU98" s="28"/>
      <c r="EQV98" s="28"/>
      <c r="EQW98" s="28"/>
      <c r="EQX98" s="28"/>
      <c r="EQY98" s="28"/>
      <c r="EQZ98" s="28"/>
      <c r="ERA98" s="28"/>
      <c r="ERB98" s="28"/>
      <c r="ERC98" s="28"/>
      <c r="ERD98" s="28"/>
      <c r="ERE98" s="28"/>
      <c r="ERF98" s="28"/>
      <c r="ERG98" s="28"/>
      <c r="ERH98" s="28"/>
      <c r="ERI98" s="28"/>
      <c r="ERJ98" s="28"/>
      <c r="ERK98" s="28"/>
      <c r="ERL98" s="28"/>
      <c r="ERM98" s="28"/>
      <c r="ERN98" s="28"/>
      <c r="ERO98" s="28"/>
      <c r="ERP98" s="28"/>
      <c r="ERQ98" s="28"/>
      <c r="ERR98" s="28"/>
      <c r="ERS98" s="28"/>
      <c r="ERT98" s="28"/>
      <c r="ERU98" s="28"/>
      <c r="ERV98" s="28"/>
      <c r="ERW98" s="28"/>
      <c r="ERX98" s="28"/>
      <c r="ERY98" s="28"/>
      <c r="ERZ98" s="28"/>
      <c r="ESA98" s="28"/>
      <c r="ESB98" s="28"/>
      <c r="ESC98" s="28"/>
      <c r="ESD98" s="28"/>
      <c r="ESE98" s="28"/>
      <c r="ESF98" s="28"/>
      <c r="ESG98" s="28"/>
      <c r="ESH98" s="28"/>
      <c r="ESI98" s="28"/>
      <c r="ESJ98" s="28"/>
      <c r="ESK98" s="28"/>
      <c r="ESL98" s="28"/>
      <c r="ESM98" s="28"/>
      <c r="ESN98" s="28"/>
      <c r="ESO98" s="28"/>
      <c r="ESP98" s="28"/>
      <c r="ESQ98" s="28"/>
      <c r="ESR98" s="28"/>
      <c r="ESS98" s="28"/>
      <c r="EST98" s="28"/>
      <c r="ESU98" s="28"/>
      <c r="ESV98" s="28"/>
      <c r="ESW98" s="28"/>
      <c r="ESX98" s="28"/>
      <c r="ESY98" s="28"/>
      <c r="ESZ98" s="28"/>
      <c r="ETA98" s="28"/>
      <c r="ETB98" s="28"/>
      <c r="ETC98" s="28"/>
      <c r="ETD98" s="28"/>
      <c r="ETE98" s="28"/>
      <c r="ETF98" s="28"/>
      <c r="ETG98" s="28"/>
      <c r="ETH98" s="28"/>
      <c r="ETI98" s="28"/>
      <c r="ETJ98" s="28"/>
      <c r="ETK98" s="28"/>
      <c r="ETL98" s="28"/>
      <c r="ETM98" s="28"/>
      <c r="ETN98" s="28"/>
      <c r="ETO98" s="28"/>
      <c r="ETP98" s="28"/>
      <c r="ETQ98" s="28"/>
      <c r="ETR98" s="28"/>
      <c r="ETS98" s="28"/>
      <c r="ETT98" s="28"/>
      <c r="ETU98" s="28"/>
      <c r="ETV98" s="28"/>
      <c r="ETW98" s="28"/>
      <c r="ETX98" s="28"/>
      <c r="ETY98" s="28"/>
      <c r="ETZ98" s="28"/>
      <c r="EUA98" s="28"/>
      <c r="EUB98" s="28"/>
      <c r="EUC98" s="28"/>
      <c r="EUD98" s="28"/>
      <c r="EUE98" s="28"/>
      <c r="EUF98" s="28"/>
      <c r="EUG98" s="28"/>
      <c r="EUH98" s="28"/>
      <c r="EUI98" s="28"/>
      <c r="EUJ98" s="28"/>
      <c r="EUK98" s="28"/>
      <c r="EUL98" s="28"/>
      <c r="EUM98" s="28"/>
      <c r="EUN98" s="28"/>
      <c r="EUO98" s="28"/>
      <c r="EUP98" s="28"/>
      <c r="EUQ98" s="28"/>
      <c r="EUR98" s="28"/>
      <c r="EUS98" s="28"/>
      <c r="EUT98" s="28"/>
      <c r="EUU98" s="28"/>
      <c r="EUV98" s="28"/>
      <c r="EUW98" s="28"/>
      <c r="EUX98" s="28"/>
      <c r="EUY98" s="28"/>
      <c r="EUZ98" s="28"/>
      <c r="EVA98" s="28"/>
      <c r="EVB98" s="28"/>
      <c r="EVC98" s="28"/>
      <c r="EVD98" s="28"/>
      <c r="EVE98" s="28"/>
      <c r="EVF98" s="28"/>
      <c r="EVG98" s="28"/>
      <c r="EVH98" s="28"/>
      <c r="EVI98" s="28"/>
      <c r="EVJ98" s="28"/>
      <c r="EVK98" s="28"/>
      <c r="EVL98" s="28"/>
      <c r="EVM98" s="28"/>
      <c r="EVN98" s="28"/>
      <c r="EVO98" s="28"/>
      <c r="EVP98" s="28"/>
      <c r="EVQ98" s="28"/>
      <c r="EVR98" s="28"/>
      <c r="EVS98" s="28"/>
      <c r="EVT98" s="28"/>
      <c r="EVU98" s="28"/>
      <c r="EVV98" s="28"/>
      <c r="EVW98" s="28"/>
      <c r="EVX98" s="28"/>
      <c r="EVY98" s="28"/>
      <c r="EVZ98" s="28"/>
      <c r="EWA98" s="28"/>
      <c r="EWB98" s="28"/>
      <c r="EWC98" s="28"/>
      <c r="EWD98" s="28"/>
      <c r="EWE98" s="28"/>
      <c r="EWF98" s="28"/>
      <c r="EWG98" s="28"/>
      <c r="EWH98" s="28"/>
      <c r="EWI98" s="28"/>
      <c r="EWJ98" s="28"/>
      <c r="EWK98" s="28"/>
      <c r="EWL98" s="28"/>
      <c r="EWM98" s="28"/>
      <c r="EWN98" s="28"/>
      <c r="EWO98" s="28"/>
      <c r="EWP98" s="28"/>
      <c r="EWQ98" s="28"/>
      <c r="EWR98" s="28"/>
      <c r="EWS98" s="28"/>
      <c r="EWT98" s="28"/>
      <c r="EWU98" s="28"/>
      <c r="EWV98" s="28"/>
      <c r="EWW98" s="28"/>
      <c r="EWX98" s="28"/>
      <c r="EWY98" s="28"/>
      <c r="EWZ98" s="28"/>
      <c r="EXA98" s="28"/>
      <c r="EXB98" s="28"/>
      <c r="EXC98" s="28"/>
      <c r="EXD98" s="28"/>
      <c r="EXE98" s="28"/>
      <c r="EXF98" s="28"/>
      <c r="EXG98" s="28"/>
      <c r="EXH98" s="28"/>
      <c r="EXI98" s="28"/>
      <c r="EXJ98" s="28"/>
      <c r="EXK98" s="28"/>
      <c r="EXL98" s="28"/>
      <c r="EXM98" s="28"/>
      <c r="EXN98" s="28"/>
      <c r="EXO98" s="28"/>
      <c r="EXP98" s="28"/>
      <c r="EXQ98" s="28"/>
      <c r="EXR98" s="28"/>
      <c r="EXS98" s="28"/>
      <c r="EXT98" s="28"/>
      <c r="EXU98" s="28"/>
      <c r="EXV98" s="28"/>
      <c r="EXW98" s="28"/>
      <c r="EXX98" s="28"/>
      <c r="EXY98" s="28"/>
      <c r="EXZ98" s="28"/>
      <c r="EYA98" s="28"/>
      <c r="EYB98" s="28"/>
      <c r="EYC98" s="28"/>
      <c r="EYD98" s="28"/>
      <c r="EYE98" s="28"/>
      <c r="EYF98" s="28"/>
      <c r="EYG98" s="28"/>
      <c r="EYH98" s="28"/>
      <c r="EYI98" s="28"/>
      <c r="EYJ98" s="28"/>
      <c r="EYK98" s="28"/>
      <c r="EYL98" s="28"/>
      <c r="EYM98" s="28"/>
      <c r="EYN98" s="28"/>
      <c r="EYO98" s="28"/>
      <c r="EYP98" s="28"/>
      <c r="EYQ98" s="28"/>
      <c r="EYR98" s="28"/>
      <c r="EYS98" s="28"/>
      <c r="EYT98" s="28"/>
      <c r="EYU98" s="28"/>
      <c r="EYV98" s="28"/>
      <c r="EYW98" s="28"/>
      <c r="EYX98" s="28"/>
      <c r="EYY98" s="28"/>
      <c r="EYZ98" s="28"/>
      <c r="EZA98" s="28"/>
      <c r="EZB98" s="28"/>
      <c r="EZC98" s="28"/>
      <c r="EZD98" s="28"/>
      <c r="EZE98" s="28"/>
      <c r="EZF98" s="28"/>
      <c r="EZG98" s="28"/>
      <c r="EZH98" s="28"/>
      <c r="EZI98" s="28"/>
      <c r="EZJ98" s="28"/>
      <c r="EZK98" s="28"/>
      <c r="EZL98" s="28"/>
      <c r="EZM98" s="28"/>
      <c r="EZN98" s="28"/>
      <c r="EZO98" s="28"/>
      <c r="EZP98" s="28"/>
      <c r="EZQ98" s="28"/>
      <c r="EZR98" s="28"/>
      <c r="EZS98" s="28"/>
      <c r="EZT98" s="28"/>
      <c r="EZU98" s="28"/>
      <c r="EZV98" s="28"/>
      <c r="EZW98" s="28"/>
      <c r="EZX98" s="28"/>
      <c r="EZY98" s="28"/>
      <c r="EZZ98" s="28"/>
      <c r="FAA98" s="28"/>
      <c r="FAB98" s="28"/>
      <c r="FAC98" s="28"/>
      <c r="FAD98" s="28"/>
      <c r="FAE98" s="28"/>
      <c r="FAF98" s="28"/>
      <c r="FAG98" s="28"/>
      <c r="FAH98" s="28"/>
      <c r="FAI98" s="28"/>
      <c r="FAJ98" s="28"/>
      <c r="FAK98" s="28"/>
      <c r="FAL98" s="28"/>
      <c r="FAM98" s="28"/>
      <c r="FAN98" s="28"/>
      <c r="FAO98" s="28"/>
      <c r="FAP98" s="28"/>
      <c r="FAQ98" s="28"/>
      <c r="FAR98" s="28"/>
      <c r="FAS98" s="28"/>
      <c r="FAT98" s="28"/>
      <c r="FAU98" s="28"/>
      <c r="FAV98" s="28"/>
      <c r="FAW98" s="28"/>
      <c r="FAX98" s="28"/>
      <c r="FAY98" s="28"/>
      <c r="FAZ98" s="28"/>
      <c r="FBA98" s="28"/>
      <c r="FBB98" s="28"/>
      <c r="FBC98" s="28"/>
      <c r="FBD98" s="28"/>
      <c r="FBE98" s="28"/>
      <c r="FBF98" s="28"/>
      <c r="FBG98" s="28"/>
      <c r="FBH98" s="28"/>
      <c r="FBI98" s="28"/>
      <c r="FBJ98" s="28"/>
      <c r="FBK98" s="28"/>
      <c r="FBL98" s="28"/>
      <c r="FBM98" s="28"/>
      <c r="FBN98" s="28"/>
      <c r="FBO98" s="28"/>
      <c r="FBP98" s="28"/>
      <c r="FBQ98" s="28"/>
      <c r="FBR98" s="28"/>
      <c r="FBS98" s="28"/>
      <c r="FBT98" s="28"/>
      <c r="FBU98" s="28"/>
      <c r="FBV98" s="28"/>
      <c r="FBW98" s="28"/>
      <c r="FBX98" s="28"/>
      <c r="FBY98" s="28"/>
      <c r="FBZ98" s="28"/>
      <c r="FCA98" s="28"/>
      <c r="FCB98" s="28"/>
      <c r="FCC98" s="28"/>
      <c r="FCD98" s="28"/>
      <c r="FCE98" s="28"/>
      <c r="FCF98" s="28"/>
      <c r="FCG98" s="28"/>
      <c r="FCH98" s="28"/>
      <c r="FCI98" s="28"/>
      <c r="FCJ98" s="28"/>
      <c r="FCK98" s="28"/>
      <c r="FCL98" s="28"/>
      <c r="FCM98" s="28"/>
      <c r="FCN98" s="28"/>
      <c r="FCO98" s="28"/>
      <c r="FCP98" s="28"/>
      <c r="FCQ98" s="28"/>
      <c r="FCR98" s="28"/>
      <c r="FCS98" s="28"/>
      <c r="FCT98" s="28"/>
      <c r="FCU98" s="28"/>
      <c r="FCV98" s="28"/>
      <c r="FCW98" s="28"/>
      <c r="FCX98" s="28"/>
      <c r="FCY98" s="28"/>
      <c r="FCZ98" s="28"/>
      <c r="FDA98" s="28"/>
      <c r="FDB98" s="28"/>
      <c r="FDC98" s="28"/>
      <c r="FDD98" s="28"/>
      <c r="FDE98" s="28"/>
      <c r="FDF98" s="28"/>
      <c r="FDG98" s="28"/>
      <c r="FDH98" s="28"/>
      <c r="FDI98" s="28"/>
      <c r="FDJ98" s="28"/>
      <c r="FDK98" s="28"/>
      <c r="FDL98" s="28"/>
      <c r="FDM98" s="28"/>
      <c r="FDN98" s="28"/>
      <c r="FDO98" s="28"/>
      <c r="FDP98" s="28"/>
      <c r="FDQ98" s="28"/>
      <c r="FDR98" s="28"/>
      <c r="FDS98" s="28"/>
      <c r="FDT98" s="28"/>
      <c r="FDU98" s="28"/>
      <c r="FDV98" s="28"/>
      <c r="FDW98" s="28"/>
      <c r="FDX98" s="28"/>
      <c r="FDY98" s="28"/>
      <c r="FDZ98" s="28"/>
      <c r="FEA98" s="28"/>
      <c r="FEB98" s="28"/>
      <c r="FEC98" s="28"/>
      <c r="FED98" s="28"/>
      <c r="FEE98" s="28"/>
      <c r="FEF98" s="28"/>
      <c r="FEG98" s="28"/>
      <c r="FEH98" s="28"/>
      <c r="FEI98" s="28"/>
      <c r="FEJ98" s="28"/>
      <c r="FEK98" s="28"/>
      <c r="FEL98" s="28"/>
      <c r="FEM98" s="28"/>
      <c r="FEN98" s="28"/>
      <c r="FEO98" s="28"/>
      <c r="FEP98" s="28"/>
      <c r="FEQ98" s="28"/>
      <c r="FER98" s="28"/>
      <c r="FES98" s="28"/>
      <c r="FET98" s="28"/>
      <c r="FEU98" s="28"/>
      <c r="FEV98" s="28"/>
      <c r="FEW98" s="28"/>
      <c r="FEX98" s="28"/>
      <c r="FEY98" s="28"/>
      <c r="FEZ98" s="28"/>
      <c r="FFA98" s="28"/>
      <c r="FFB98" s="28"/>
      <c r="FFC98" s="28"/>
      <c r="FFD98" s="28"/>
      <c r="FFE98" s="28"/>
      <c r="FFF98" s="28"/>
      <c r="FFG98" s="28"/>
      <c r="FFH98" s="28"/>
      <c r="FFI98" s="28"/>
      <c r="FFJ98" s="28"/>
      <c r="FFK98" s="28"/>
      <c r="FFL98" s="28"/>
      <c r="FFM98" s="28"/>
      <c r="FFN98" s="28"/>
      <c r="FFO98" s="28"/>
      <c r="FFP98" s="28"/>
      <c r="FFQ98" s="28"/>
      <c r="FFR98" s="28"/>
      <c r="FFS98" s="28"/>
      <c r="FFT98" s="28"/>
      <c r="FFU98" s="28"/>
      <c r="FFV98" s="28"/>
      <c r="FFW98" s="28"/>
      <c r="FFX98" s="28"/>
      <c r="FFY98" s="28"/>
      <c r="FFZ98" s="28"/>
      <c r="FGA98" s="28"/>
      <c r="FGB98" s="28"/>
      <c r="FGC98" s="28"/>
      <c r="FGD98" s="28"/>
      <c r="FGE98" s="28"/>
      <c r="FGF98" s="28"/>
      <c r="FGG98" s="28"/>
      <c r="FGH98" s="28"/>
      <c r="FGI98" s="28"/>
      <c r="FGJ98" s="28"/>
      <c r="FGK98" s="28"/>
      <c r="FGL98" s="28"/>
      <c r="FGM98" s="28"/>
      <c r="FGN98" s="28"/>
      <c r="FGO98" s="28"/>
      <c r="FGP98" s="28"/>
      <c r="FGQ98" s="28"/>
      <c r="FGR98" s="28"/>
      <c r="FGS98" s="28"/>
      <c r="FGT98" s="28"/>
      <c r="FGU98" s="28"/>
      <c r="FGV98" s="28"/>
      <c r="FGW98" s="28"/>
      <c r="FGX98" s="28"/>
      <c r="FGY98" s="28"/>
      <c r="FGZ98" s="28"/>
      <c r="FHA98" s="28"/>
      <c r="FHB98" s="28"/>
      <c r="FHC98" s="28"/>
      <c r="FHD98" s="28"/>
      <c r="FHE98" s="28"/>
      <c r="FHF98" s="28"/>
      <c r="FHG98" s="28"/>
      <c r="FHH98" s="28"/>
      <c r="FHI98" s="28"/>
      <c r="FHJ98" s="28"/>
      <c r="FHK98" s="28"/>
      <c r="FHL98" s="28"/>
      <c r="FHM98" s="28"/>
      <c r="FHN98" s="28"/>
      <c r="FHO98" s="28"/>
      <c r="FHP98" s="28"/>
      <c r="FHQ98" s="28"/>
      <c r="FHR98" s="28"/>
      <c r="FHS98" s="28"/>
      <c r="FHT98" s="28"/>
      <c r="FHU98" s="28"/>
      <c r="FHV98" s="28"/>
      <c r="FHW98" s="28"/>
      <c r="FHX98" s="28"/>
      <c r="FHY98" s="28"/>
      <c r="FHZ98" s="28"/>
      <c r="FIA98" s="28"/>
      <c r="FIB98" s="28"/>
      <c r="FIC98" s="28"/>
      <c r="FID98" s="28"/>
      <c r="FIE98" s="28"/>
      <c r="FIF98" s="28"/>
      <c r="FIG98" s="28"/>
      <c r="FIH98" s="28"/>
      <c r="FII98" s="28"/>
      <c r="FIJ98" s="28"/>
      <c r="FIK98" s="28"/>
      <c r="FIL98" s="28"/>
      <c r="FIM98" s="28"/>
      <c r="FIN98" s="28"/>
      <c r="FIO98" s="28"/>
      <c r="FIP98" s="28"/>
      <c r="FIQ98" s="28"/>
      <c r="FIR98" s="28"/>
      <c r="FIS98" s="28"/>
      <c r="FIT98" s="28"/>
      <c r="FIU98" s="28"/>
      <c r="FIV98" s="28"/>
      <c r="FIW98" s="28"/>
      <c r="FIX98" s="28"/>
      <c r="FIY98" s="28"/>
      <c r="FIZ98" s="28"/>
      <c r="FJA98" s="28"/>
      <c r="FJB98" s="28"/>
      <c r="FJC98" s="28"/>
      <c r="FJD98" s="28"/>
      <c r="FJE98" s="28"/>
      <c r="FJF98" s="28"/>
      <c r="FJG98" s="28"/>
      <c r="FJH98" s="28"/>
      <c r="FJI98" s="28"/>
      <c r="FJJ98" s="28"/>
      <c r="FJK98" s="28"/>
      <c r="FJL98" s="28"/>
      <c r="FJM98" s="28"/>
      <c r="FJN98" s="28"/>
      <c r="FJO98" s="28"/>
      <c r="FJP98" s="28"/>
      <c r="FJQ98" s="28"/>
      <c r="FJR98" s="28"/>
      <c r="FJS98" s="28"/>
      <c r="FJT98" s="28"/>
      <c r="FJU98" s="28"/>
      <c r="FJV98" s="28"/>
      <c r="FJW98" s="28"/>
      <c r="FJX98" s="28"/>
      <c r="FJY98" s="28"/>
      <c r="FJZ98" s="28"/>
      <c r="FKA98" s="28"/>
      <c r="FKB98" s="28"/>
      <c r="FKC98" s="28"/>
      <c r="FKD98" s="28"/>
      <c r="FKE98" s="28"/>
      <c r="FKF98" s="28"/>
      <c r="FKG98" s="28"/>
      <c r="FKH98" s="28"/>
      <c r="FKI98" s="28"/>
      <c r="FKJ98" s="28"/>
      <c r="FKK98" s="28"/>
      <c r="FKL98" s="28"/>
      <c r="FKM98" s="28"/>
      <c r="FKN98" s="28"/>
      <c r="FKO98" s="28"/>
      <c r="FKP98" s="28"/>
      <c r="FKQ98" s="28"/>
      <c r="FKR98" s="28"/>
      <c r="FKS98" s="28"/>
      <c r="FKT98" s="28"/>
      <c r="FKU98" s="28"/>
      <c r="FKV98" s="28"/>
      <c r="FKW98" s="28"/>
      <c r="FKX98" s="28"/>
      <c r="FKY98" s="28"/>
      <c r="FKZ98" s="28"/>
      <c r="FLA98" s="28"/>
      <c r="FLB98" s="28"/>
      <c r="FLC98" s="28"/>
      <c r="FLD98" s="28"/>
      <c r="FLE98" s="28"/>
      <c r="FLF98" s="28"/>
      <c r="FLG98" s="28"/>
      <c r="FLH98" s="28"/>
      <c r="FLI98" s="28"/>
      <c r="FLJ98" s="28"/>
      <c r="FLK98" s="28"/>
      <c r="FLL98" s="28"/>
      <c r="FLM98" s="28"/>
      <c r="FLN98" s="28"/>
      <c r="FLO98" s="28"/>
      <c r="FLP98" s="28"/>
      <c r="FLQ98" s="28"/>
      <c r="FLR98" s="28"/>
      <c r="FLS98" s="28"/>
      <c r="FLT98" s="28"/>
      <c r="FLU98" s="28"/>
      <c r="FLV98" s="28"/>
      <c r="FLW98" s="28"/>
      <c r="FLX98" s="28"/>
      <c r="FLY98" s="28"/>
      <c r="FLZ98" s="28"/>
      <c r="FMA98" s="28"/>
      <c r="FMB98" s="28"/>
      <c r="FMC98" s="28"/>
      <c r="FMD98" s="28"/>
      <c r="FME98" s="28"/>
      <c r="FMF98" s="28"/>
      <c r="FMG98" s="28"/>
      <c r="FMH98" s="28"/>
      <c r="FMI98" s="28"/>
      <c r="FMJ98" s="28"/>
      <c r="FMK98" s="28"/>
      <c r="FML98" s="28"/>
      <c r="FMM98" s="28"/>
      <c r="FMN98" s="28"/>
      <c r="FMO98" s="28"/>
      <c r="FMP98" s="28"/>
      <c r="FMQ98" s="28"/>
      <c r="FMR98" s="28"/>
      <c r="FMS98" s="28"/>
      <c r="FMT98" s="28"/>
      <c r="FMU98" s="28"/>
      <c r="FMV98" s="28"/>
      <c r="FMW98" s="28"/>
      <c r="FMX98" s="28"/>
      <c r="FMY98" s="28"/>
      <c r="FMZ98" s="28"/>
      <c r="FNA98" s="28"/>
      <c r="FNB98" s="28"/>
      <c r="FNC98" s="28"/>
      <c r="FND98" s="28"/>
      <c r="FNE98" s="28"/>
      <c r="FNF98" s="28"/>
      <c r="FNG98" s="28"/>
      <c r="FNH98" s="28"/>
      <c r="FNI98" s="28"/>
      <c r="FNJ98" s="28"/>
      <c r="FNK98" s="28"/>
      <c r="FNL98" s="28"/>
      <c r="FNM98" s="28"/>
      <c r="FNN98" s="28"/>
      <c r="FNO98" s="28"/>
      <c r="FNP98" s="28"/>
      <c r="FNQ98" s="28"/>
      <c r="FNR98" s="28"/>
      <c r="FNS98" s="28"/>
      <c r="FNT98" s="28"/>
      <c r="FNU98" s="28"/>
      <c r="FNV98" s="28"/>
      <c r="FNW98" s="28"/>
      <c r="FNX98" s="28"/>
      <c r="FNY98" s="28"/>
      <c r="FNZ98" s="28"/>
      <c r="FOA98" s="28"/>
      <c r="FOB98" s="28"/>
      <c r="FOC98" s="28"/>
      <c r="FOD98" s="28"/>
      <c r="FOE98" s="28"/>
      <c r="FOF98" s="28"/>
      <c r="FOG98" s="28"/>
      <c r="FOH98" s="28"/>
      <c r="FOI98" s="28"/>
      <c r="FOJ98" s="28"/>
      <c r="FOK98" s="28"/>
      <c r="FOL98" s="28"/>
      <c r="FOM98" s="28"/>
      <c r="FON98" s="28"/>
      <c r="FOO98" s="28"/>
      <c r="FOP98" s="28"/>
      <c r="FOQ98" s="28"/>
      <c r="FOR98" s="28"/>
      <c r="FOS98" s="28"/>
      <c r="FOT98" s="28"/>
      <c r="FOU98" s="28"/>
      <c r="FOV98" s="28"/>
      <c r="FOW98" s="28"/>
      <c r="FOX98" s="28"/>
      <c r="FOY98" s="28"/>
      <c r="FOZ98" s="28"/>
      <c r="FPA98" s="28"/>
      <c r="FPB98" s="28"/>
      <c r="FPC98" s="28"/>
      <c r="FPD98" s="28"/>
      <c r="FPE98" s="28"/>
      <c r="FPF98" s="28"/>
      <c r="FPG98" s="28"/>
      <c r="FPH98" s="28"/>
      <c r="FPI98" s="28"/>
      <c r="FPJ98" s="28"/>
      <c r="FPK98" s="28"/>
      <c r="FPL98" s="28"/>
      <c r="FPM98" s="28"/>
      <c r="FPN98" s="28"/>
      <c r="FPO98" s="28"/>
      <c r="FPP98" s="28"/>
      <c r="FPQ98" s="28"/>
      <c r="FPR98" s="28"/>
      <c r="FPS98" s="28"/>
      <c r="FPT98" s="28"/>
      <c r="FPU98" s="28"/>
      <c r="FPV98" s="28"/>
      <c r="FPW98" s="28"/>
      <c r="FPX98" s="28"/>
      <c r="FPY98" s="28"/>
      <c r="FPZ98" s="28"/>
      <c r="FQA98" s="28"/>
      <c r="FQB98" s="28"/>
      <c r="FQC98" s="28"/>
      <c r="FQD98" s="28"/>
      <c r="FQE98" s="28"/>
      <c r="FQF98" s="28"/>
      <c r="FQG98" s="28"/>
      <c r="FQH98" s="28"/>
      <c r="FQI98" s="28"/>
      <c r="FQJ98" s="28"/>
      <c r="FQK98" s="28"/>
      <c r="FQL98" s="28"/>
      <c r="FQM98" s="28"/>
      <c r="FQN98" s="28"/>
      <c r="FQO98" s="28"/>
      <c r="FQP98" s="28"/>
      <c r="FQQ98" s="28"/>
      <c r="FQR98" s="28"/>
      <c r="FQS98" s="28"/>
      <c r="FQT98" s="28"/>
      <c r="FQU98" s="28"/>
      <c r="FQV98" s="28"/>
      <c r="FQW98" s="28"/>
      <c r="FQX98" s="28"/>
      <c r="FQY98" s="28"/>
      <c r="FQZ98" s="28"/>
      <c r="FRA98" s="28"/>
      <c r="FRB98" s="28"/>
      <c r="FRC98" s="28"/>
      <c r="FRD98" s="28"/>
      <c r="FRE98" s="28"/>
      <c r="FRF98" s="28"/>
      <c r="FRG98" s="28"/>
      <c r="FRH98" s="28"/>
      <c r="FRI98" s="28"/>
      <c r="FRJ98" s="28"/>
      <c r="FRK98" s="28"/>
      <c r="FRL98" s="28"/>
      <c r="FRM98" s="28"/>
      <c r="FRN98" s="28"/>
      <c r="FRO98" s="28"/>
      <c r="FRP98" s="28"/>
      <c r="FRQ98" s="28"/>
      <c r="FRR98" s="28"/>
      <c r="FRS98" s="28"/>
      <c r="FRT98" s="28"/>
      <c r="FRU98" s="28"/>
      <c r="FRV98" s="28"/>
      <c r="FRW98" s="28"/>
      <c r="FRX98" s="28"/>
      <c r="FRY98" s="28"/>
      <c r="FRZ98" s="28"/>
      <c r="FSA98" s="28"/>
      <c r="FSB98" s="28"/>
      <c r="FSC98" s="28"/>
      <c r="FSD98" s="28"/>
      <c r="FSE98" s="28"/>
      <c r="FSF98" s="28"/>
      <c r="FSG98" s="28"/>
      <c r="FSH98" s="28"/>
      <c r="FSI98" s="28"/>
      <c r="FSJ98" s="28"/>
      <c r="FSK98" s="28"/>
      <c r="FSL98" s="28"/>
      <c r="FSM98" s="28"/>
      <c r="FSN98" s="28"/>
      <c r="FSO98" s="28"/>
      <c r="FSP98" s="28"/>
      <c r="FSQ98" s="28"/>
      <c r="FSR98" s="28"/>
      <c r="FSS98" s="28"/>
      <c r="FST98" s="28"/>
      <c r="FSU98" s="28"/>
      <c r="FSV98" s="28"/>
      <c r="FSW98" s="28"/>
      <c r="FSX98" s="28"/>
      <c r="FSY98" s="28"/>
      <c r="FSZ98" s="28"/>
      <c r="FTA98" s="28"/>
      <c r="FTB98" s="28"/>
      <c r="FTC98" s="28"/>
      <c r="FTD98" s="28"/>
      <c r="FTE98" s="28"/>
      <c r="FTF98" s="28"/>
      <c r="FTG98" s="28"/>
      <c r="FTH98" s="28"/>
      <c r="FTI98" s="28"/>
      <c r="FTJ98" s="28"/>
      <c r="FTK98" s="28"/>
      <c r="FTL98" s="28"/>
      <c r="FTM98" s="28"/>
      <c r="FTN98" s="28"/>
      <c r="FTO98" s="28"/>
      <c r="FTP98" s="28"/>
      <c r="FTQ98" s="28"/>
      <c r="FTR98" s="28"/>
      <c r="FTS98" s="28"/>
      <c r="FTT98" s="28"/>
      <c r="FTU98" s="28"/>
      <c r="FTV98" s="28"/>
      <c r="FTW98" s="28"/>
      <c r="FTX98" s="28"/>
      <c r="FTY98" s="28"/>
      <c r="FTZ98" s="28"/>
      <c r="FUA98" s="28"/>
      <c r="FUB98" s="28"/>
      <c r="FUC98" s="28"/>
      <c r="FUD98" s="28"/>
      <c r="FUE98" s="28"/>
      <c r="FUF98" s="28"/>
      <c r="FUG98" s="28"/>
      <c r="FUH98" s="28"/>
      <c r="FUI98" s="28"/>
      <c r="FUJ98" s="28"/>
      <c r="FUK98" s="28"/>
      <c r="FUL98" s="28"/>
      <c r="FUM98" s="28"/>
      <c r="FUN98" s="28"/>
      <c r="FUO98" s="28"/>
      <c r="FUP98" s="28"/>
      <c r="FUQ98" s="28"/>
      <c r="FUR98" s="28"/>
      <c r="FUS98" s="28"/>
      <c r="FUT98" s="28"/>
      <c r="FUU98" s="28"/>
      <c r="FUV98" s="28"/>
      <c r="FUW98" s="28"/>
      <c r="FUX98" s="28"/>
      <c r="FUY98" s="28"/>
      <c r="FUZ98" s="28"/>
      <c r="FVA98" s="28"/>
      <c r="FVB98" s="28"/>
      <c r="FVC98" s="28"/>
      <c r="FVD98" s="28"/>
      <c r="FVE98" s="28"/>
      <c r="FVF98" s="28"/>
      <c r="FVG98" s="28"/>
      <c r="FVH98" s="28"/>
      <c r="FVI98" s="28"/>
      <c r="FVJ98" s="28"/>
      <c r="FVK98" s="28"/>
      <c r="FVL98" s="28"/>
      <c r="FVM98" s="28"/>
      <c r="FVN98" s="28"/>
      <c r="FVO98" s="28"/>
      <c r="FVP98" s="28"/>
      <c r="FVQ98" s="28"/>
      <c r="FVR98" s="28"/>
      <c r="FVS98" s="28"/>
      <c r="FVT98" s="28"/>
      <c r="FVU98" s="28"/>
      <c r="FVV98" s="28"/>
      <c r="FVW98" s="28"/>
      <c r="FVX98" s="28"/>
      <c r="FVY98" s="28"/>
      <c r="FVZ98" s="28"/>
      <c r="FWA98" s="28"/>
      <c r="FWB98" s="28"/>
      <c r="FWC98" s="28"/>
      <c r="FWD98" s="28"/>
      <c r="FWE98" s="28"/>
      <c r="FWF98" s="28"/>
      <c r="FWG98" s="28"/>
      <c r="FWH98" s="28"/>
      <c r="FWI98" s="28"/>
      <c r="FWJ98" s="28"/>
      <c r="FWK98" s="28"/>
      <c r="FWL98" s="28"/>
      <c r="FWM98" s="28"/>
      <c r="FWN98" s="28"/>
      <c r="FWO98" s="28"/>
      <c r="FWP98" s="28"/>
      <c r="FWQ98" s="28"/>
      <c r="FWR98" s="28"/>
      <c r="FWS98" s="28"/>
      <c r="FWT98" s="28"/>
      <c r="FWU98" s="28"/>
      <c r="FWV98" s="28"/>
      <c r="FWW98" s="28"/>
      <c r="FWX98" s="28"/>
      <c r="FWY98" s="28"/>
      <c r="FWZ98" s="28"/>
      <c r="FXA98" s="28"/>
      <c r="FXB98" s="28"/>
      <c r="FXC98" s="28"/>
      <c r="FXD98" s="28"/>
      <c r="FXE98" s="28"/>
      <c r="FXF98" s="28"/>
      <c r="FXG98" s="28"/>
      <c r="FXH98" s="28"/>
      <c r="FXI98" s="28"/>
      <c r="FXJ98" s="28"/>
      <c r="FXK98" s="28"/>
      <c r="FXL98" s="28"/>
      <c r="FXM98" s="28"/>
      <c r="FXN98" s="28"/>
      <c r="FXO98" s="28"/>
      <c r="FXP98" s="28"/>
      <c r="FXQ98" s="28"/>
      <c r="FXR98" s="28"/>
      <c r="FXS98" s="28"/>
      <c r="FXT98" s="28"/>
      <c r="FXU98" s="28"/>
      <c r="FXV98" s="28"/>
      <c r="FXW98" s="28"/>
      <c r="FXX98" s="28"/>
      <c r="FXY98" s="28"/>
      <c r="FXZ98" s="28"/>
      <c r="FYA98" s="28"/>
      <c r="FYB98" s="28"/>
      <c r="FYC98" s="28"/>
      <c r="FYD98" s="28"/>
      <c r="FYE98" s="28"/>
      <c r="FYF98" s="28"/>
      <c r="FYG98" s="28"/>
      <c r="FYH98" s="28"/>
      <c r="FYI98" s="28"/>
      <c r="FYJ98" s="28"/>
      <c r="FYK98" s="28"/>
      <c r="FYL98" s="28"/>
      <c r="FYM98" s="28"/>
      <c r="FYN98" s="28"/>
      <c r="FYO98" s="28"/>
      <c r="FYP98" s="28"/>
      <c r="FYQ98" s="28"/>
      <c r="FYR98" s="28"/>
      <c r="FYS98" s="28"/>
      <c r="FYT98" s="28"/>
      <c r="FYU98" s="28"/>
      <c r="FYV98" s="28"/>
      <c r="FYW98" s="28"/>
      <c r="FYX98" s="28"/>
      <c r="FYY98" s="28"/>
      <c r="FYZ98" s="28"/>
      <c r="FZA98" s="28"/>
      <c r="FZB98" s="28"/>
      <c r="FZC98" s="28"/>
      <c r="FZD98" s="28"/>
      <c r="FZE98" s="28"/>
      <c r="FZF98" s="28"/>
      <c r="FZG98" s="28"/>
      <c r="FZH98" s="28"/>
      <c r="FZI98" s="28"/>
      <c r="FZJ98" s="28"/>
      <c r="FZK98" s="28"/>
      <c r="FZL98" s="28"/>
      <c r="FZM98" s="28"/>
      <c r="FZN98" s="28"/>
      <c r="FZO98" s="28"/>
      <c r="FZP98" s="28"/>
      <c r="FZQ98" s="28"/>
      <c r="FZR98" s="28"/>
      <c r="FZS98" s="28"/>
      <c r="FZT98" s="28"/>
      <c r="FZU98" s="28"/>
      <c r="FZV98" s="28"/>
      <c r="FZW98" s="28"/>
      <c r="FZX98" s="28"/>
      <c r="FZY98" s="28"/>
      <c r="FZZ98" s="28"/>
      <c r="GAA98" s="28"/>
      <c r="GAB98" s="28"/>
      <c r="GAC98" s="28"/>
      <c r="GAD98" s="28"/>
      <c r="GAE98" s="28"/>
      <c r="GAF98" s="28"/>
      <c r="GAG98" s="28"/>
      <c r="GAH98" s="28"/>
      <c r="GAI98" s="28"/>
      <c r="GAJ98" s="28"/>
      <c r="GAK98" s="28"/>
      <c r="GAL98" s="28"/>
      <c r="GAM98" s="28"/>
      <c r="GAN98" s="28"/>
      <c r="GAO98" s="28"/>
      <c r="GAP98" s="28"/>
      <c r="GAQ98" s="28"/>
      <c r="GAR98" s="28"/>
      <c r="GAS98" s="28"/>
      <c r="GAT98" s="28"/>
      <c r="GAU98" s="28"/>
      <c r="GAV98" s="28"/>
      <c r="GAW98" s="28"/>
      <c r="GAX98" s="28"/>
      <c r="GAY98" s="28"/>
      <c r="GAZ98" s="28"/>
      <c r="GBA98" s="28"/>
      <c r="GBB98" s="28"/>
      <c r="GBC98" s="28"/>
      <c r="GBD98" s="28"/>
      <c r="GBE98" s="28"/>
      <c r="GBF98" s="28"/>
      <c r="GBG98" s="28"/>
      <c r="GBH98" s="28"/>
      <c r="GBI98" s="28"/>
      <c r="GBJ98" s="28"/>
      <c r="GBK98" s="28"/>
      <c r="GBL98" s="28"/>
      <c r="GBM98" s="28"/>
      <c r="GBN98" s="28"/>
      <c r="GBO98" s="28"/>
      <c r="GBP98" s="28"/>
      <c r="GBQ98" s="28"/>
      <c r="GBR98" s="28"/>
      <c r="GBS98" s="28"/>
      <c r="GBT98" s="28"/>
      <c r="GBU98" s="28"/>
      <c r="GBV98" s="28"/>
      <c r="GBW98" s="28"/>
      <c r="GBX98" s="28"/>
      <c r="GBY98" s="28"/>
      <c r="GBZ98" s="28"/>
      <c r="GCA98" s="28"/>
      <c r="GCB98" s="28"/>
      <c r="GCC98" s="28"/>
      <c r="GCD98" s="28"/>
      <c r="GCE98" s="28"/>
      <c r="GCF98" s="28"/>
      <c r="GCG98" s="28"/>
      <c r="GCH98" s="28"/>
      <c r="GCI98" s="28"/>
      <c r="GCJ98" s="28"/>
      <c r="GCK98" s="28"/>
      <c r="GCL98" s="28"/>
      <c r="GCM98" s="28"/>
      <c r="GCN98" s="28"/>
      <c r="GCO98" s="28"/>
      <c r="GCP98" s="28"/>
      <c r="GCQ98" s="28"/>
      <c r="GCR98" s="28"/>
      <c r="GCS98" s="28"/>
      <c r="GCT98" s="28"/>
      <c r="GCU98" s="28"/>
      <c r="GCV98" s="28"/>
      <c r="GCW98" s="28"/>
      <c r="GCX98" s="28"/>
      <c r="GCY98" s="28"/>
      <c r="GCZ98" s="28"/>
      <c r="GDA98" s="28"/>
      <c r="GDB98" s="28"/>
      <c r="GDC98" s="28"/>
      <c r="GDD98" s="28"/>
      <c r="GDE98" s="28"/>
      <c r="GDF98" s="28"/>
      <c r="GDG98" s="28"/>
      <c r="GDH98" s="28"/>
      <c r="GDI98" s="28"/>
      <c r="GDJ98" s="28"/>
      <c r="GDK98" s="28"/>
      <c r="GDL98" s="28"/>
      <c r="GDM98" s="28"/>
      <c r="GDN98" s="28"/>
      <c r="GDO98" s="28"/>
      <c r="GDP98" s="28"/>
      <c r="GDQ98" s="28"/>
      <c r="GDR98" s="28"/>
      <c r="GDS98" s="28"/>
      <c r="GDT98" s="28"/>
      <c r="GDU98" s="28"/>
      <c r="GDV98" s="28"/>
      <c r="GDW98" s="28"/>
      <c r="GDX98" s="28"/>
      <c r="GDY98" s="28"/>
      <c r="GDZ98" s="28"/>
      <c r="GEA98" s="28"/>
      <c r="GEB98" s="28"/>
      <c r="GEC98" s="28"/>
      <c r="GED98" s="28"/>
      <c r="GEE98" s="28"/>
      <c r="GEF98" s="28"/>
      <c r="GEG98" s="28"/>
      <c r="GEH98" s="28"/>
      <c r="GEI98" s="28"/>
      <c r="GEJ98" s="28"/>
      <c r="GEK98" s="28"/>
      <c r="GEL98" s="28"/>
      <c r="GEM98" s="28"/>
      <c r="GEN98" s="28"/>
      <c r="GEO98" s="28"/>
      <c r="GEP98" s="28"/>
      <c r="GEQ98" s="28"/>
      <c r="GER98" s="28"/>
      <c r="GES98" s="28"/>
      <c r="GET98" s="28"/>
      <c r="GEU98" s="28"/>
      <c r="GEV98" s="28"/>
      <c r="GEW98" s="28"/>
      <c r="GEX98" s="28"/>
      <c r="GEY98" s="28"/>
      <c r="GEZ98" s="28"/>
      <c r="GFA98" s="28"/>
      <c r="GFB98" s="28"/>
      <c r="GFC98" s="28"/>
      <c r="GFD98" s="28"/>
      <c r="GFE98" s="28"/>
      <c r="GFF98" s="28"/>
      <c r="GFG98" s="28"/>
      <c r="GFH98" s="28"/>
      <c r="GFI98" s="28"/>
      <c r="GFJ98" s="28"/>
      <c r="GFK98" s="28"/>
      <c r="GFL98" s="28"/>
      <c r="GFM98" s="28"/>
      <c r="GFN98" s="28"/>
      <c r="GFO98" s="28"/>
      <c r="GFP98" s="28"/>
      <c r="GFQ98" s="28"/>
      <c r="GFR98" s="28"/>
      <c r="GFS98" s="28"/>
      <c r="GFT98" s="28"/>
      <c r="GFU98" s="28"/>
      <c r="GFV98" s="28"/>
      <c r="GFW98" s="28"/>
      <c r="GFX98" s="28"/>
      <c r="GFY98" s="28"/>
      <c r="GFZ98" s="28"/>
      <c r="GGA98" s="28"/>
      <c r="GGB98" s="28"/>
      <c r="GGC98" s="28"/>
      <c r="GGD98" s="28"/>
      <c r="GGE98" s="28"/>
      <c r="GGF98" s="28"/>
      <c r="GGG98" s="28"/>
      <c r="GGH98" s="28"/>
      <c r="GGI98" s="28"/>
      <c r="GGJ98" s="28"/>
      <c r="GGK98" s="28"/>
      <c r="GGL98" s="28"/>
      <c r="GGM98" s="28"/>
      <c r="GGN98" s="28"/>
      <c r="GGO98" s="28"/>
      <c r="GGP98" s="28"/>
      <c r="GGQ98" s="28"/>
      <c r="GGR98" s="28"/>
      <c r="GGS98" s="28"/>
      <c r="GGT98" s="28"/>
      <c r="GGU98" s="28"/>
      <c r="GGV98" s="28"/>
      <c r="GGW98" s="28"/>
      <c r="GGX98" s="28"/>
      <c r="GGY98" s="28"/>
      <c r="GGZ98" s="28"/>
      <c r="GHA98" s="28"/>
      <c r="GHB98" s="28"/>
      <c r="GHC98" s="28"/>
      <c r="GHD98" s="28"/>
      <c r="GHE98" s="28"/>
      <c r="GHF98" s="28"/>
      <c r="GHG98" s="28"/>
      <c r="GHH98" s="28"/>
      <c r="GHI98" s="28"/>
      <c r="GHJ98" s="28"/>
      <c r="GHK98" s="28"/>
      <c r="GHL98" s="28"/>
      <c r="GHM98" s="28"/>
      <c r="GHN98" s="28"/>
      <c r="GHO98" s="28"/>
      <c r="GHP98" s="28"/>
      <c r="GHQ98" s="28"/>
      <c r="GHR98" s="28"/>
      <c r="GHS98" s="28"/>
      <c r="GHT98" s="28"/>
      <c r="GHU98" s="28"/>
      <c r="GHV98" s="28"/>
      <c r="GHW98" s="28"/>
      <c r="GHX98" s="28"/>
      <c r="GHY98" s="28"/>
      <c r="GHZ98" s="28"/>
      <c r="GIA98" s="28"/>
      <c r="GIB98" s="28"/>
      <c r="GIC98" s="28"/>
      <c r="GID98" s="28"/>
      <c r="GIE98" s="28"/>
      <c r="GIF98" s="28"/>
      <c r="GIG98" s="28"/>
      <c r="GIH98" s="28"/>
      <c r="GII98" s="28"/>
      <c r="GIJ98" s="28"/>
      <c r="GIK98" s="28"/>
      <c r="GIL98" s="28"/>
      <c r="GIM98" s="28"/>
      <c r="GIN98" s="28"/>
      <c r="GIO98" s="28"/>
      <c r="GIP98" s="28"/>
      <c r="GIQ98" s="28"/>
      <c r="GIR98" s="28"/>
      <c r="GIS98" s="28"/>
      <c r="GIT98" s="28"/>
      <c r="GIU98" s="28"/>
      <c r="GIV98" s="28"/>
      <c r="GIW98" s="28"/>
      <c r="GIX98" s="28"/>
      <c r="GIY98" s="28"/>
      <c r="GIZ98" s="28"/>
      <c r="GJA98" s="28"/>
      <c r="GJB98" s="28"/>
      <c r="GJC98" s="28"/>
      <c r="GJD98" s="28"/>
      <c r="GJE98" s="28"/>
      <c r="GJF98" s="28"/>
      <c r="GJG98" s="28"/>
      <c r="GJH98" s="28"/>
      <c r="GJI98" s="28"/>
      <c r="GJJ98" s="28"/>
      <c r="GJK98" s="28"/>
      <c r="GJL98" s="28"/>
      <c r="GJM98" s="28"/>
      <c r="GJN98" s="28"/>
      <c r="GJO98" s="28"/>
      <c r="GJP98" s="28"/>
      <c r="GJQ98" s="28"/>
      <c r="GJR98" s="28"/>
      <c r="GJS98" s="28"/>
      <c r="GJT98" s="28"/>
      <c r="GJU98" s="28"/>
      <c r="GJV98" s="28"/>
      <c r="GJW98" s="28"/>
      <c r="GJX98" s="28"/>
      <c r="GJY98" s="28"/>
      <c r="GJZ98" s="28"/>
      <c r="GKA98" s="28"/>
      <c r="GKB98" s="28"/>
      <c r="GKC98" s="28"/>
      <c r="GKD98" s="28"/>
      <c r="GKE98" s="28"/>
      <c r="GKF98" s="28"/>
      <c r="GKG98" s="28"/>
      <c r="GKH98" s="28"/>
      <c r="GKI98" s="28"/>
      <c r="GKJ98" s="28"/>
      <c r="GKK98" s="28"/>
      <c r="GKL98" s="28"/>
      <c r="GKM98" s="28"/>
      <c r="GKN98" s="28"/>
      <c r="GKO98" s="28"/>
      <c r="GKP98" s="28"/>
      <c r="GKQ98" s="28"/>
      <c r="GKR98" s="28"/>
      <c r="GKS98" s="28"/>
      <c r="GKT98" s="28"/>
      <c r="GKU98" s="28"/>
      <c r="GKV98" s="28"/>
      <c r="GKW98" s="28"/>
      <c r="GKX98" s="28"/>
      <c r="GKY98" s="28"/>
      <c r="GKZ98" s="28"/>
      <c r="GLA98" s="28"/>
      <c r="GLB98" s="28"/>
      <c r="GLC98" s="28"/>
      <c r="GLD98" s="28"/>
      <c r="GLE98" s="28"/>
      <c r="GLF98" s="28"/>
      <c r="GLG98" s="28"/>
      <c r="GLH98" s="28"/>
      <c r="GLI98" s="28"/>
      <c r="GLJ98" s="28"/>
      <c r="GLK98" s="28"/>
      <c r="GLL98" s="28"/>
      <c r="GLM98" s="28"/>
      <c r="GLN98" s="28"/>
      <c r="GLO98" s="28"/>
      <c r="GLP98" s="28"/>
      <c r="GLQ98" s="28"/>
      <c r="GLR98" s="28"/>
      <c r="GLS98" s="28"/>
      <c r="GLT98" s="28"/>
      <c r="GLU98" s="28"/>
      <c r="GLV98" s="28"/>
      <c r="GLW98" s="28"/>
      <c r="GLX98" s="28"/>
      <c r="GLY98" s="28"/>
      <c r="GLZ98" s="28"/>
      <c r="GMA98" s="28"/>
      <c r="GMB98" s="28"/>
      <c r="GMC98" s="28"/>
      <c r="GMD98" s="28"/>
      <c r="GME98" s="28"/>
      <c r="GMF98" s="28"/>
      <c r="GMG98" s="28"/>
      <c r="GMH98" s="28"/>
      <c r="GMI98" s="28"/>
      <c r="GMJ98" s="28"/>
      <c r="GMK98" s="28"/>
      <c r="GML98" s="28"/>
      <c r="GMM98" s="28"/>
      <c r="GMN98" s="28"/>
      <c r="GMO98" s="28"/>
      <c r="GMP98" s="28"/>
      <c r="GMQ98" s="28"/>
      <c r="GMR98" s="28"/>
      <c r="GMS98" s="28"/>
      <c r="GMT98" s="28"/>
      <c r="GMU98" s="28"/>
      <c r="GMV98" s="28"/>
      <c r="GMW98" s="28"/>
      <c r="GMX98" s="28"/>
      <c r="GMY98" s="28"/>
      <c r="GMZ98" s="28"/>
      <c r="GNA98" s="28"/>
      <c r="GNB98" s="28"/>
      <c r="GNC98" s="28"/>
      <c r="GND98" s="28"/>
      <c r="GNE98" s="28"/>
      <c r="GNF98" s="28"/>
      <c r="GNG98" s="28"/>
      <c r="GNH98" s="28"/>
      <c r="GNI98" s="28"/>
      <c r="GNJ98" s="28"/>
      <c r="GNK98" s="28"/>
      <c r="GNL98" s="28"/>
      <c r="GNM98" s="28"/>
      <c r="GNN98" s="28"/>
      <c r="GNO98" s="28"/>
      <c r="GNP98" s="28"/>
      <c r="GNQ98" s="28"/>
      <c r="GNR98" s="28"/>
      <c r="GNS98" s="28"/>
      <c r="GNT98" s="28"/>
      <c r="GNU98" s="28"/>
      <c r="GNV98" s="28"/>
      <c r="GNW98" s="28"/>
      <c r="GNX98" s="28"/>
      <c r="GNY98" s="28"/>
      <c r="GNZ98" s="28"/>
      <c r="GOA98" s="28"/>
      <c r="GOB98" s="28"/>
      <c r="GOC98" s="28"/>
      <c r="GOD98" s="28"/>
      <c r="GOE98" s="28"/>
      <c r="GOF98" s="28"/>
      <c r="GOG98" s="28"/>
      <c r="GOH98" s="28"/>
      <c r="GOI98" s="28"/>
      <c r="GOJ98" s="28"/>
      <c r="GOK98" s="28"/>
      <c r="GOL98" s="28"/>
      <c r="GOM98" s="28"/>
      <c r="GON98" s="28"/>
      <c r="GOO98" s="28"/>
      <c r="GOP98" s="28"/>
      <c r="GOQ98" s="28"/>
      <c r="GOR98" s="28"/>
      <c r="GOS98" s="28"/>
      <c r="GOT98" s="28"/>
      <c r="GOU98" s="28"/>
      <c r="GOV98" s="28"/>
      <c r="GOW98" s="28"/>
      <c r="GOX98" s="28"/>
      <c r="GOY98" s="28"/>
      <c r="GOZ98" s="28"/>
      <c r="GPA98" s="28"/>
      <c r="GPB98" s="28"/>
      <c r="GPC98" s="28"/>
      <c r="GPD98" s="28"/>
      <c r="GPE98" s="28"/>
      <c r="GPF98" s="28"/>
      <c r="GPG98" s="28"/>
      <c r="GPH98" s="28"/>
      <c r="GPI98" s="28"/>
      <c r="GPJ98" s="28"/>
      <c r="GPK98" s="28"/>
      <c r="GPL98" s="28"/>
      <c r="GPM98" s="28"/>
      <c r="GPN98" s="28"/>
      <c r="GPO98" s="28"/>
      <c r="GPP98" s="28"/>
      <c r="GPQ98" s="28"/>
      <c r="GPR98" s="28"/>
      <c r="GPS98" s="28"/>
      <c r="GPT98" s="28"/>
      <c r="GPU98" s="28"/>
      <c r="GPV98" s="28"/>
      <c r="GPW98" s="28"/>
      <c r="GPX98" s="28"/>
      <c r="GPY98" s="28"/>
      <c r="GPZ98" s="28"/>
      <c r="GQA98" s="28"/>
      <c r="GQB98" s="28"/>
      <c r="GQC98" s="28"/>
      <c r="GQD98" s="28"/>
      <c r="GQE98" s="28"/>
      <c r="GQF98" s="28"/>
      <c r="GQG98" s="28"/>
      <c r="GQH98" s="28"/>
      <c r="GQI98" s="28"/>
      <c r="GQJ98" s="28"/>
      <c r="GQK98" s="28"/>
      <c r="GQL98" s="28"/>
      <c r="GQM98" s="28"/>
      <c r="GQN98" s="28"/>
      <c r="GQO98" s="28"/>
      <c r="GQP98" s="28"/>
      <c r="GQQ98" s="28"/>
      <c r="GQR98" s="28"/>
      <c r="GQS98" s="28"/>
      <c r="GQT98" s="28"/>
      <c r="GQU98" s="28"/>
      <c r="GQV98" s="28"/>
      <c r="GQW98" s="28"/>
      <c r="GQX98" s="28"/>
      <c r="GQY98" s="28"/>
      <c r="GQZ98" s="28"/>
      <c r="GRA98" s="28"/>
      <c r="GRB98" s="28"/>
      <c r="GRC98" s="28"/>
      <c r="GRD98" s="28"/>
      <c r="GRE98" s="28"/>
      <c r="GRF98" s="28"/>
      <c r="GRG98" s="28"/>
      <c r="GRH98" s="28"/>
      <c r="GRI98" s="28"/>
      <c r="GRJ98" s="28"/>
      <c r="GRK98" s="28"/>
      <c r="GRL98" s="28"/>
      <c r="GRM98" s="28"/>
      <c r="GRN98" s="28"/>
      <c r="GRO98" s="28"/>
      <c r="GRP98" s="28"/>
      <c r="GRQ98" s="28"/>
      <c r="GRR98" s="28"/>
      <c r="GRS98" s="28"/>
      <c r="GRT98" s="28"/>
      <c r="GRU98" s="28"/>
      <c r="GRV98" s="28"/>
      <c r="GRW98" s="28"/>
      <c r="GRX98" s="28"/>
      <c r="GRY98" s="28"/>
      <c r="GRZ98" s="28"/>
      <c r="GSA98" s="28"/>
      <c r="GSB98" s="28"/>
      <c r="GSC98" s="28"/>
      <c r="GSD98" s="28"/>
      <c r="GSE98" s="28"/>
      <c r="GSF98" s="28"/>
      <c r="GSG98" s="28"/>
      <c r="GSH98" s="28"/>
      <c r="GSI98" s="28"/>
      <c r="GSJ98" s="28"/>
      <c r="GSK98" s="28"/>
      <c r="GSL98" s="28"/>
      <c r="GSM98" s="28"/>
      <c r="GSN98" s="28"/>
      <c r="GSO98" s="28"/>
      <c r="GSP98" s="28"/>
      <c r="GSQ98" s="28"/>
      <c r="GSR98" s="28"/>
      <c r="GSS98" s="28"/>
      <c r="GST98" s="28"/>
      <c r="GSU98" s="28"/>
      <c r="GSV98" s="28"/>
      <c r="GSW98" s="28"/>
      <c r="GSX98" s="28"/>
      <c r="GSY98" s="28"/>
      <c r="GSZ98" s="28"/>
      <c r="GTA98" s="28"/>
      <c r="GTB98" s="28"/>
      <c r="GTC98" s="28"/>
      <c r="GTD98" s="28"/>
      <c r="GTE98" s="28"/>
      <c r="GTF98" s="28"/>
      <c r="GTG98" s="28"/>
      <c r="GTH98" s="28"/>
      <c r="GTI98" s="28"/>
      <c r="GTJ98" s="28"/>
      <c r="GTK98" s="28"/>
      <c r="GTL98" s="28"/>
      <c r="GTM98" s="28"/>
      <c r="GTN98" s="28"/>
      <c r="GTO98" s="28"/>
      <c r="GTP98" s="28"/>
      <c r="GTQ98" s="28"/>
      <c r="GTR98" s="28"/>
      <c r="GTS98" s="28"/>
      <c r="GTT98" s="28"/>
      <c r="GTU98" s="28"/>
      <c r="GTV98" s="28"/>
      <c r="GTW98" s="28"/>
      <c r="GTX98" s="28"/>
      <c r="GTY98" s="28"/>
      <c r="GTZ98" s="28"/>
      <c r="GUA98" s="28"/>
      <c r="GUB98" s="28"/>
      <c r="GUC98" s="28"/>
      <c r="GUD98" s="28"/>
      <c r="GUE98" s="28"/>
      <c r="GUF98" s="28"/>
      <c r="GUG98" s="28"/>
      <c r="GUH98" s="28"/>
      <c r="GUI98" s="28"/>
      <c r="GUJ98" s="28"/>
      <c r="GUK98" s="28"/>
      <c r="GUL98" s="28"/>
      <c r="GUM98" s="28"/>
      <c r="GUN98" s="28"/>
      <c r="GUO98" s="28"/>
      <c r="GUP98" s="28"/>
      <c r="GUQ98" s="28"/>
      <c r="GUR98" s="28"/>
      <c r="GUS98" s="28"/>
      <c r="GUT98" s="28"/>
      <c r="GUU98" s="28"/>
      <c r="GUV98" s="28"/>
      <c r="GUW98" s="28"/>
      <c r="GUX98" s="28"/>
      <c r="GUY98" s="28"/>
      <c r="GUZ98" s="28"/>
      <c r="GVA98" s="28"/>
      <c r="GVB98" s="28"/>
      <c r="GVC98" s="28"/>
      <c r="GVD98" s="28"/>
      <c r="GVE98" s="28"/>
      <c r="GVF98" s="28"/>
      <c r="GVG98" s="28"/>
      <c r="GVH98" s="28"/>
      <c r="GVI98" s="28"/>
      <c r="GVJ98" s="28"/>
      <c r="GVK98" s="28"/>
      <c r="GVL98" s="28"/>
      <c r="GVM98" s="28"/>
      <c r="GVN98" s="28"/>
      <c r="GVO98" s="28"/>
      <c r="GVP98" s="28"/>
      <c r="GVQ98" s="28"/>
      <c r="GVR98" s="28"/>
      <c r="GVS98" s="28"/>
      <c r="GVT98" s="28"/>
      <c r="GVU98" s="28"/>
      <c r="GVV98" s="28"/>
      <c r="GVW98" s="28"/>
      <c r="GVX98" s="28"/>
      <c r="GVY98" s="28"/>
      <c r="GVZ98" s="28"/>
      <c r="GWA98" s="28"/>
      <c r="GWB98" s="28"/>
      <c r="GWC98" s="28"/>
      <c r="GWD98" s="28"/>
      <c r="GWE98" s="28"/>
      <c r="GWF98" s="28"/>
      <c r="GWG98" s="28"/>
      <c r="GWH98" s="28"/>
      <c r="GWI98" s="28"/>
      <c r="GWJ98" s="28"/>
      <c r="GWK98" s="28"/>
      <c r="GWL98" s="28"/>
      <c r="GWM98" s="28"/>
      <c r="GWN98" s="28"/>
      <c r="GWO98" s="28"/>
      <c r="GWP98" s="28"/>
      <c r="GWQ98" s="28"/>
      <c r="GWR98" s="28"/>
      <c r="GWS98" s="28"/>
      <c r="GWT98" s="28"/>
      <c r="GWU98" s="28"/>
      <c r="GWV98" s="28"/>
      <c r="GWW98" s="28"/>
      <c r="GWX98" s="28"/>
      <c r="GWY98" s="28"/>
      <c r="GWZ98" s="28"/>
      <c r="GXA98" s="28"/>
      <c r="GXB98" s="28"/>
      <c r="GXC98" s="28"/>
      <c r="GXD98" s="28"/>
      <c r="GXE98" s="28"/>
      <c r="GXF98" s="28"/>
      <c r="GXG98" s="28"/>
      <c r="GXH98" s="28"/>
      <c r="GXI98" s="28"/>
      <c r="GXJ98" s="28"/>
      <c r="GXK98" s="28"/>
      <c r="GXL98" s="28"/>
      <c r="GXM98" s="28"/>
      <c r="GXN98" s="28"/>
      <c r="GXO98" s="28"/>
      <c r="GXP98" s="28"/>
      <c r="GXQ98" s="28"/>
      <c r="GXR98" s="28"/>
      <c r="GXS98" s="28"/>
      <c r="GXT98" s="28"/>
      <c r="GXU98" s="28"/>
      <c r="GXV98" s="28"/>
      <c r="GXW98" s="28"/>
      <c r="GXX98" s="28"/>
      <c r="GXY98" s="28"/>
      <c r="GXZ98" s="28"/>
      <c r="GYA98" s="28"/>
      <c r="GYB98" s="28"/>
      <c r="GYC98" s="28"/>
      <c r="GYD98" s="28"/>
      <c r="GYE98" s="28"/>
      <c r="GYF98" s="28"/>
      <c r="GYG98" s="28"/>
      <c r="GYH98" s="28"/>
      <c r="GYI98" s="28"/>
      <c r="GYJ98" s="28"/>
      <c r="GYK98" s="28"/>
      <c r="GYL98" s="28"/>
      <c r="GYM98" s="28"/>
      <c r="GYN98" s="28"/>
      <c r="GYO98" s="28"/>
      <c r="GYP98" s="28"/>
      <c r="GYQ98" s="28"/>
      <c r="GYR98" s="28"/>
      <c r="GYS98" s="28"/>
      <c r="GYT98" s="28"/>
      <c r="GYU98" s="28"/>
      <c r="GYV98" s="28"/>
      <c r="GYW98" s="28"/>
      <c r="GYX98" s="28"/>
      <c r="GYY98" s="28"/>
      <c r="GYZ98" s="28"/>
      <c r="GZA98" s="28"/>
      <c r="GZB98" s="28"/>
      <c r="GZC98" s="28"/>
      <c r="GZD98" s="28"/>
      <c r="GZE98" s="28"/>
      <c r="GZF98" s="28"/>
      <c r="GZG98" s="28"/>
      <c r="GZH98" s="28"/>
      <c r="GZI98" s="28"/>
      <c r="GZJ98" s="28"/>
      <c r="GZK98" s="28"/>
      <c r="GZL98" s="28"/>
      <c r="GZM98" s="28"/>
      <c r="GZN98" s="28"/>
      <c r="GZO98" s="28"/>
      <c r="GZP98" s="28"/>
      <c r="GZQ98" s="28"/>
      <c r="GZR98" s="28"/>
      <c r="GZS98" s="28"/>
      <c r="GZT98" s="28"/>
      <c r="GZU98" s="28"/>
      <c r="GZV98" s="28"/>
      <c r="GZW98" s="28"/>
      <c r="GZX98" s="28"/>
      <c r="GZY98" s="28"/>
      <c r="GZZ98" s="28"/>
      <c r="HAA98" s="28"/>
      <c r="HAB98" s="28"/>
      <c r="HAC98" s="28"/>
      <c r="HAD98" s="28"/>
      <c r="HAE98" s="28"/>
      <c r="HAF98" s="28"/>
      <c r="HAG98" s="28"/>
      <c r="HAH98" s="28"/>
      <c r="HAI98" s="28"/>
      <c r="HAJ98" s="28"/>
      <c r="HAK98" s="28"/>
      <c r="HAL98" s="28"/>
      <c r="HAM98" s="28"/>
      <c r="HAN98" s="28"/>
      <c r="HAO98" s="28"/>
      <c r="HAP98" s="28"/>
      <c r="HAQ98" s="28"/>
      <c r="HAR98" s="28"/>
      <c r="HAS98" s="28"/>
      <c r="HAT98" s="28"/>
      <c r="HAU98" s="28"/>
      <c r="HAV98" s="28"/>
      <c r="HAW98" s="28"/>
      <c r="HAX98" s="28"/>
      <c r="HAY98" s="28"/>
      <c r="HAZ98" s="28"/>
      <c r="HBA98" s="28"/>
      <c r="HBB98" s="28"/>
      <c r="HBC98" s="28"/>
      <c r="HBD98" s="28"/>
      <c r="HBE98" s="28"/>
      <c r="HBF98" s="28"/>
      <c r="HBG98" s="28"/>
      <c r="HBH98" s="28"/>
      <c r="HBI98" s="28"/>
      <c r="HBJ98" s="28"/>
      <c r="HBK98" s="28"/>
      <c r="HBL98" s="28"/>
      <c r="HBM98" s="28"/>
      <c r="HBN98" s="28"/>
      <c r="HBO98" s="28"/>
      <c r="HBP98" s="28"/>
      <c r="HBQ98" s="28"/>
      <c r="HBR98" s="28"/>
      <c r="HBS98" s="28"/>
      <c r="HBT98" s="28"/>
      <c r="HBU98" s="28"/>
      <c r="HBV98" s="28"/>
      <c r="HBW98" s="28"/>
      <c r="HBX98" s="28"/>
      <c r="HBY98" s="28"/>
      <c r="HBZ98" s="28"/>
      <c r="HCA98" s="28"/>
      <c r="HCB98" s="28"/>
      <c r="HCC98" s="28"/>
      <c r="HCD98" s="28"/>
      <c r="HCE98" s="28"/>
      <c r="HCF98" s="28"/>
      <c r="HCG98" s="28"/>
      <c r="HCH98" s="28"/>
      <c r="HCI98" s="28"/>
      <c r="HCJ98" s="28"/>
      <c r="HCK98" s="28"/>
      <c r="HCL98" s="28"/>
      <c r="HCM98" s="28"/>
      <c r="HCN98" s="28"/>
      <c r="HCO98" s="28"/>
      <c r="HCP98" s="28"/>
      <c r="HCQ98" s="28"/>
      <c r="HCR98" s="28"/>
      <c r="HCS98" s="28"/>
      <c r="HCT98" s="28"/>
      <c r="HCU98" s="28"/>
      <c r="HCV98" s="28"/>
      <c r="HCW98" s="28"/>
      <c r="HCX98" s="28"/>
      <c r="HCY98" s="28"/>
      <c r="HCZ98" s="28"/>
      <c r="HDA98" s="28"/>
      <c r="HDB98" s="28"/>
      <c r="HDC98" s="28"/>
      <c r="HDD98" s="28"/>
      <c r="HDE98" s="28"/>
      <c r="HDF98" s="28"/>
      <c r="HDG98" s="28"/>
      <c r="HDH98" s="28"/>
      <c r="HDI98" s="28"/>
      <c r="HDJ98" s="28"/>
      <c r="HDK98" s="28"/>
      <c r="HDL98" s="28"/>
      <c r="HDM98" s="28"/>
      <c r="HDN98" s="28"/>
      <c r="HDO98" s="28"/>
      <c r="HDP98" s="28"/>
      <c r="HDQ98" s="28"/>
      <c r="HDR98" s="28"/>
      <c r="HDS98" s="28"/>
      <c r="HDT98" s="28"/>
      <c r="HDU98" s="28"/>
      <c r="HDV98" s="28"/>
      <c r="HDW98" s="28"/>
      <c r="HDX98" s="28"/>
      <c r="HDY98" s="28"/>
      <c r="HDZ98" s="28"/>
      <c r="HEA98" s="28"/>
      <c r="HEB98" s="28"/>
      <c r="HEC98" s="28"/>
      <c r="HED98" s="28"/>
      <c r="HEE98" s="28"/>
      <c r="HEF98" s="28"/>
      <c r="HEG98" s="28"/>
      <c r="HEH98" s="28"/>
      <c r="HEI98" s="28"/>
      <c r="HEJ98" s="28"/>
      <c r="HEK98" s="28"/>
      <c r="HEL98" s="28"/>
      <c r="HEM98" s="28"/>
      <c r="HEN98" s="28"/>
      <c r="HEO98" s="28"/>
      <c r="HEP98" s="28"/>
      <c r="HEQ98" s="28"/>
      <c r="HER98" s="28"/>
      <c r="HES98" s="28"/>
      <c r="HET98" s="28"/>
      <c r="HEU98" s="28"/>
      <c r="HEV98" s="28"/>
      <c r="HEW98" s="28"/>
      <c r="HEX98" s="28"/>
      <c r="HEY98" s="28"/>
      <c r="HEZ98" s="28"/>
      <c r="HFA98" s="28"/>
      <c r="HFB98" s="28"/>
      <c r="HFC98" s="28"/>
      <c r="HFD98" s="28"/>
      <c r="HFE98" s="28"/>
      <c r="HFF98" s="28"/>
      <c r="HFG98" s="28"/>
      <c r="HFH98" s="28"/>
      <c r="HFI98" s="28"/>
      <c r="HFJ98" s="28"/>
      <c r="HFK98" s="28"/>
      <c r="HFL98" s="28"/>
      <c r="HFM98" s="28"/>
      <c r="HFN98" s="28"/>
      <c r="HFO98" s="28"/>
      <c r="HFP98" s="28"/>
      <c r="HFQ98" s="28"/>
      <c r="HFR98" s="28"/>
      <c r="HFS98" s="28"/>
      <c r="HFT98" s="28"/>
      <c r="HFU98" s="28"/>
      <c r="HFV98" s="28"/>
      <c r="HFW98" s="28"/>
      <c r="HFX98" s="28"/>
      <c r="HFY98" s="28"/>
      <c r="HFZ98" s="28"/>
      <c r="HGA98" s="28"/>
      <c r="HGB98" s="28"/>
      <c r="HGC98" s="28"/>
      <c r="HGD98" s="28"/>
      <c r="HGE98" s="28"/>
      <c r="HGF98" s="28"/>
      <c r="HGG98" s="28"/>
      <c r="HGH98" s="28"/>
      <c r="HGI98" s="28"/>
      <c r="HGJ98" s="28"/>
      <c r="HGK98" s="28"/>
      <c r="HGL98" s="28"/>
      <c r="HGM98" s="28"/>
      <c r="HGN98" s="28"/>
      <c r="HGO98" s="28"/>
      <c r="HGP98" s="28"/>
      <c r="HGQ98" s="28"/>
      <c r="HGR98" s="28"/>
      <c r="HGS98" s="28"/>
      <c r="HGT98" s="28"/>
      <c r="HGU98" s="28"/>
      <c r="HGV98" s="28"/>
      <c r="HGW98" s="28"/>
      <c r="HGX98" s="28"/>
      <c r="HGY98" s="28"/>
      <c r="HGZ98" s="28"/>
      <c r="HHA98" s="28"/>
      <c r="HHB98" s="28"/>
      <c r="HHC98" s="28"/>
      <c r="HHD98" s="28"/>
      <c r="HHE98" s="28"/>
      <c r="HHF98" s="28"/>
      <c r="HHG98" s="28"/>
      <c r="HHH98" s="28"/>
      <c r="HHI98" s="28"/>
      <c r="HHJ98" s="28"/>
      <c r="HHK98" s="28"/>
      <c r="HHL98" s="28"/>
      <c r="HHM98" s="28"/>
      <c r="HHN98" s="28"/>
      <c r="HHO98" s="28"/>
      <c r="HHP98" s="28"/>
      <c r="HHQ98" s="28"/>
      <c r="HHR98" s="28"/>
      <c r="HHS98" s="28"/>
      <c r="HHT98" s="28"/>
      <c r="HHU98" s="28"/>
      <c r="HHV98" s="28"/>
      <c r="HHW98" s="28"/>
      <c r="HHX98" s="28"/>
      <c r="HHY98" s="28"/>
      <c r="HHZ98" s="28"/>
      <c r="HIA98" s="28"/>
      <c r="HIB98" s="28"/>
      <c r="HIC98" s="28"/>
      <c r="HID98" s="28"/>
      <c r="HIE98" s="28"/>
      <c r="HIF98" s="28"/>
      <c r="HIG98" s="28"/>
      <c r="HIH98" s="28"/>
      <c r="HII98" s="28"/>
      <c r="HIJ98" s="28"/>
      <c r="HIK98" s="28"/>
      <c r="HIL98" s="28"/>
      <c r="HIM98" s="28"/>
      <c r="HIN98" s="28"/>
      <c r="HIO98" s="28"/>
      <c r="HIP98" s="28"/>
      <c r="HIQ98" s="28"/>
      <c r="HIR98" s="28"/>
      <c r="HIS98" s="28"/>
      <c r="HIT98" s="28"/>
      <c r="HIU98" s="28"/>
      <c r="HIV98" s="28"/>
      <c r="HIW98" s="28"/>
      <c r="HIX98" s="28"/>
      <c r="HIY98" s="28"/>
      <c r="HIZ98" s="28"/>
      <c r="HJA98" s="28"/>
      <c r="HJB98" s="28"/>
      <c r="HJC98" s="28"/>
      <c r="HJD98" s="28"/>
      <c r="HJE98" s="28"/>
      <c r="HJF98" s="28"/>
      <c r="HJG98" s="28"/>
      <c r="HJH98" s="28"/>
      <c r="HJI98" s="28"/>
      <c r="HJJ98" s="28"/>
      <c r="HJK98" s="28"/>
      <c r="HJL98" s="28"/>
      <c r="HJM98" s="28"/>
      <c r="HJN98" s="28"/>
      <c r="HJO98" s="28"/>
      <c r="HJP98" s="28"/>
      <c r="HJQ98" s="28"/>
      <c r="HJR98" s="28"/>
      <c r="HJS98" s="28"/>
      <c r="HJT98" s="28"/>
      <c r="HJU98" s="28"/>
      <c r="HJV98" s="28"/>
      <c r="HJW98" s="28"/>
      <c r="HJX98" s="28"/>
      <c r="HJY98" s="28"/>
      <c r="HJZ98" s="28"/>
      <c r="HKA98" s="28"/>
      <c r="HKB98" s="28"/>
      <c r="HKC98" s="28"/>
      <c r="HKD98" s="28"/>
      <c r="HKE98" s="28"/>
      <c r="HKF98" s="28"/>
      <c r="HKG98" s="28"/>
      <c r="HKH98" s="28"/>
      <c r="HKI98" s="28"/>
      <c r="HKJ98" s="28"/>
      <c r="HKK98" s="28"/>
      <c r="HKL98" s="28"/>
      <c r="HKM98" s="28"/>
      <c r="HKN98" s="28"/>
      <c r="HKO98" s="28"/>
      <c r="HKP98" s="28"/>
      <c r="HKQ98" s="28"/>
      <c r="HKR98" s="28"/>
      <c r="HKS98" s="28"/>
      <c r="HKT98" s="28"/>
      <c r="HKU98" s="28"/>
      <c r="HKV98" s="28"/>
      <c r="HKW98" s="28"/>
      <c r="HKX98" s="28"/>
      <c r="HKY98" s="28"/>
      <c r="HKZ98" s="28"/>
      <c r="HLA98" s="28"/>
      <c r="HLB98" s="28"/>
      <c r="HLC98" s="28"/>
      <c r="HLD98" s="28"/>
      <c r="HLE98" s="28"/>
      <c r="HLF98" s="28"/>
      <c r="HLG98" s="28"/>
      <c r="HLH98" s="28"/>
      <c r="HLI98" s="28"/>
      <c r="HLJ98" s="28"/>
      <c r="HLK98" s="28"/>
      <c r="HLL98" s="28"/>
      <c r="HLM98" s="28"/>
      <c r="HLN98" s="28"/>
      <c r="HLO98" s="28"/>
      <c r="HLP98" s="28"/>
      <c r="HLQ98" s="28"/>
      <c r="HLR98" s="28"/>
      <c r="HLS98" s="28"/>
      <c r="HLT98" s="28"/>
      <c r="HLU98" s="28"/>
      <c r="HLV98" s="28"/>
      <c r="HLW98" s="28"/>
      <c r="HLX98" s="28"/>
      <c r="HLY98" s="28"/>
      <c r="HLZ98" s="28"/>
      <c r="HMA98" s="28"/>
      <c r="HMB98" s="28"/>
      <c r="HMC98" s="28"/>
      <c r="HMD98" s="28"/>
      <c r="HME98" s="28"/>
      <c r="HMF98" s="28"/>
      <c r="HMG98" s="28"/>
      <c r="HMH98" s="28"/>
      <c r="HMI98" s="28"/>
      <c r="HMJ98" s="28"/>
      <c r="HMK98" s="28"/>
      <c r="HML98" s="28"/>
      <c r="HMM98" s="28"/>
      <c r="HMN98" s="28"/>
      <c r="HMO98" s="28"/>
      <c r="HMP98" s="28"/>
      <c r="HMQ98" s="28"/>
      <c r="HMR98" s="28"/>
      <c r="HMS98" s="28"/>
      <c r="HMT98" s="28"/>
      <c r="HMU98" s="28"/>
      <c r="HMV98" s="28"/>
      <c r="HMW98" s="28"/>
      <c r="HMX98" s="28"/>
      <c r="HMY98" s="28"/>
      <c r="HMZ98" s="28"/>
      <c r="HNA98" s="28"/>
      <c r="HNB98" s="28"/>
      <c r="HNC98" s="28"/>
      <c r="HND98" s="28"/>
      <c r="HNE98" s="28"/>
      <c r="HNF98" s="28"/>
      <c r="HNG98" s="28"/>
      <c r="HNH98" s="28"/>
      <c r="HNI98" s="28"/>
      <c r="HNJ98" s="28"/>
      <c r="HNK98" s="28"/>
      <c r="HNL98" s="28"/>
      <c r="HNM98" s="28"/>
      <c r="HNN98" s="28"/>
      <c r="HNO98" s="28"/>
      <c r="HNP98" s="28"/>
      <c r="HNQ98" s="28"/>
      <c r="HNR98" s="28"/>
      <c r="HNS98" s="28"/>
      <c r="HNT98" s="28"/>
      <c r="HNU98" s="28"/>
      <c r="HNV98" s="28"/>
      <c r="HNW98" s="28"/>
      <c r="HNX98" s="28"/>
      <c r="HNY98" s="28"/>
      <c r="HNZ98" s="28"/>
      <c r="HOA98" s="28"/>
      <c r="HOB98" s="28"/>
      <c r="HOC98" s="28"/>
      <c r="HOD98" s="28"/>
      <c r="HOE98" s="28"/>
      <c r="HOF98" s="28"/>
      <c r="HOG98" s="28"/>
      <c r="HOH98" s="28"/>
      <c r="HOI98" s="28"/>
      <c r="HOJ98" s="28"/>
      <c r="HOK98" s="28"/>
      <c r="HOL98" s="28"/>
      <c r="HOM98" s="28"/>
      <c r="HON98" s="28"/>
      <c r="HOO98" s="28"/>
      <c r="HOP98" s="28"/>
      <c r="HOQ98" s="28"/>
      <c r="HOR98" s="28"/>
      <c r="HOS98" s="28"/>
      <c r="HOT98" s="28"/>
      <c r="HOU98" s="28"/>
      <c r="HOV98" s="28"/>
      <c r="HOW98" s="28"/>
      <c r="HOX98" s="28"/>
      <c r="HOY98" s="28"/>
      <c r="HOZ98" s="28"/>
      <c r="HPA98" s="28"/>
      <c r="HPB98" s="28"/>
      <c r="HPC98" s="28"/>
      <c r="HPD98" s="28"/>
      <c r="HPE98" s="28"/>
      <c r="HPF98" s="28"/>
      <c r="HPG98" s="28"/>
      <c r="HPH98" s="28"/>
      <c r="HPI98" s="28"/>
      <c r="HPJ98" s="28"/>
      <c r="HPK98" s="28"/>
      <c r="HPL98" s="28"/>
      <c r="HPM98" s="28"/>
      <c r="HPN98" s="28"/>
      <c r="HPO98" s="28"/>
      <c r="HPP98" s="28"/>
      <c r="HPQ98" s="28"/>
      <c r="HPR98" s="28"/>
      <c r="HPS98" s="28"/>
      <c r="HPT98" s="28"/>
      <c r="HPU98" s="28"/>
      <c r="HPV98" s="28"/>
      <c r="HPW98" s="28"/>
      <c r="HPX98" s="28"/>
      <c r="HPY98" s="28"/>
      <c r="HPZ98" s="28"/>
      <c r="HQA98" s="28"/>
      <c r="HQB98" s="28"/>
      <c r="HQC98" s="28"/>
      <c r="HQD98" s="28"/>
      <c r="HQE98" s="28"/>
      <c r="HQF98" s="28"/>
      <c r="HQG98" s="28"/>
      <c r="HQH98" s="28"/>
      <c r="HQI98" s="28"/>
      <c r="HQJ98" s="28"/>
      <c r="HQK98" s="28"/>
      <c r="HQL98" s="28"/>
      <c r="HQM98" s="28"/>
      <c r="HQN98" s="28"/>
      <c r="HQO98" s="28"/>
      <c r="HQP98" s="28"/>
      <c r="HQQ98" s="28"/>
      <c r="HQR98" s="28"/>
      <c r="HQS98" s="28"/>
      <c r="HQT98" s="28"/>
      <c r="HQU98" s="28"/>
      <c r="HQV98" s="28"/>
      <c r="HQW98" s="28"/>
      <c r="HQX98" s="28"/>
      <c r="HQY98" s="28"/>
      <c r="HQZ98" s="28"/>
      <c r="HRA98" s="28"/>
      <c r="HRB98" s="28"/>
      <c r="HRC98" s="28"/>
      <c r="HRD98" s="28"/>
      <c r="HRE98" s="28"/>
      <c r="HRF98" s="28"/>
      <c r="HRG98" s="28"/>
      <c r="HRH98" s="28"/>
      <c r="HRI98" s="28"/>
      <c r="HRJ98" s="28"/>
      <c r="HRK98" s="28"/>
      <c r="HRL98" s="28"/>
      <c r="HRM98" s="28"/>
      <c r="HRN98" s="28"/>
      <c r="HRO98" s="28"/>
      <c r="HRP98" s="28"/>
      <c r="HRQ98" s="28"/>
      <c r="HRR98" s="28"/>
      <c r="HRS98" s="28"/>
      <c r="HRT98" s="28"/>
      <c r="HRU98" s="28"/>
      <c r="HRV98" s="28"/>
      <c r="HRW98" s="28"/>
      <c r="HRX98" s="28"/>
      <c r="HRY98" s="28"/>
      <c r="HRZ98" s="28"/>
      <c r="HSA98" s="28"/>
      <c r="HSB98" s="28"/>
      <c r="HSC98" s="28"/>
      <c r="HSD98" s="28"/>
      <c r="HSE98" s="28"/>
      <c r="HSF98" s="28"/>
      <c r="HSG98" s="28"/>
      <c r="HSH98" s="28"/>
      <c r="HSI98" s="28"/>
      <c r="HSJ98" s="28"/>
      <c r="HSK98" s="28"/>
      <c r="HSL98" s="28"/>
      <c r="HSM98" s="28"/>
      <c r="HSN98" s="28"/>
      <c r="HSO98" s="28"/>
      <c r="HSP98" s="28"/>
      <c r="HSQ98" s="28"/>
      <c r="HSR98" s="28"/>
      <c r="HSS98" s="28"/>
      <c r="HST98" s="28"/>
      <c r="HSU98" s="28"/>
      <c r="HSV98" s="28"/>
      <c r="HSW98" s="28"/>
      <c r="HSX98" s="28"/>
      <c r="HSY98" s="28"/>
      <c r="HSZ98" s="28"/>
      <c r="HTA98" s="28"/>
      <c r="HTB98" s="28"/>
      <c r="HTC98" s="28"/>
      <c r="HTD98" s="28"/>
      <c r="HTE98" s="28"/>
      <c r="HTF98" s="28"/>
      <c r="HTG98" s="28"/>
      <c r="HTH98" s="28"/>
      <c r="HTI98" s="28"/>
      <c r="HTJ98" s="28"/>
      <c r="HTK98" s="28"/>
      <c r="HTL98" s="28"/>
      <c r="HTM98" s="28"/>
      <c r="HTN98" s="28"/>
      <c r="HTO98" s="28"/>
      <c r="HTP98" s="28"/>
      <c r="HTQ98" s="28"/>
      <c r="HTR98" s="28"/>
      <c r="HTS98" s="28"/>
      <c r="HTT98" s="28"/>
      <c r="HTU98" s="28"/>
      <c r="HTV98" s="28"/>
      <c r="HTW98" s="28"/>
      <c r="HTX98" s="28"/>
      <c r="HTY98" s="28"/>
      <c r="HTZ98" s="28"/>
      <c r="HUA98" s="28"/>
      <c r="HUB98" s="28"/>
      <c r="HUC98" s="28"/>
      <c r="HUD98" s="28"/>
      <c r="HUE98" s="28"/>
      <c r="HUF98" s="28"/>
      <c r="HUG98" s="28"/>
      <c r="HUH98" s="28"/>
      <c r="HUI98" s="28"/>
      <c r="HUJ98" s="28"/>
      <c r="HUK98" s="28"/>
      <c r="HUL98" s="28"/>
      <c r="HUM98" s="28"/>
      <c r="HUN98" s="28"/>
      <c r="HUO98" s="28"/>
      <c r="HUP98" s="28"/>
      <c r="HUQ98" s="28"/>
      <c r="HUR98" s="28"/>
      <c r="HUS98" s="28"/>
      <c r="HUT98" s="28"/>
      <c r="HUU98" s="28"/>
      <c r="HUV98" s="28"/>
      <c r="HUW98" s="28"/>
      <c r="HUX98" s="28"/>
      <c r="HUY98" s="28"/>
      <c r="HUZ98" s="28"/>
      <c r="HVA98" s="28"/>
      <c r="HVB98" s="28"/>
      <c r="HVC98" s="28"/>
      <c r="HVD98" s="28"/>
      <c r="HVE98" s="28"/>
      <c r="HVF98" s="28"/>
      <c r="HVG98" s="28"/>
      <c r="HVH98" s="28"/>
      <c r="HVI98" s="28"/>
      <c r="HVJ98" s="28"/>
      <c r="HVK98" s="28"/>
      <c r="HVL98" s="28"/>
      <c r="HVM98" s="28"/>
      <c r="HVN98" s="28"/>
      <c r="HVO98" s="28"/>
      <c r="HVP98" s="28"/>
      <c r="HVQ98" s="28"/>
      <c r="HVR98" s="28"/>
      <c r="HVS98" s="28"/>
      <c r="HVT98" s="28"/>
      <c r="HVU98" s="28"/>
      <c r="HVV98" s="28"/>
      <c r="HVW98" s="28"/>
      <c r="HVX98" s="28"/>
      <c r="HVY98" s="28"/>
      <c r="HVZ98" s="28"/>
      <c r="HWA98" s="28"/>
      <c r="HWB98" s="28"/>
      <c r="HWC98" s="28"/>
      <c r="HWD98" s="28"/>
      <c r="HWE98" s="28"/>
      <c r="HWF98" s="28"/>
      <c r="HWG98" s="28"/>
      <c r="HWH98" s="28"/>
      <c r="HWI98" s="28"/>
      <c r="HWJ98" s="28"/>
      <c r="HWK98" s="28"/>
      <c r="HWL98" s="28"/>
      <c r="HWM98" s="28"/>
      <c r="HWN98" s="28"/>
      <c r="HWO98" s="28"/>
      <c r="HWP98" s="28"/>
      <c r="HWQ98" s="28"/>
      <c r="HWR98" s="28"/>
      <c r="HWS98" s="28"/>
      <c r="HWT98" s="28"/>
      <c r="HWU98" s="28"/>
      <c r="HWV98" s="28"/>
      <c r="HWW98" s="28"/>
      <c r="HWX98" s="28"/>
      <c r="HWY98" s="28"/>
      <c r="HWZ98" s="28"/>
      <c r="HXA98" s="28"/>
      <c r="HXB98" s="28"/>
      <c r="HXC98" s="28"/>
      <c r="HXD98" s="28"/>
      <c r="HXE98" s="28"/>
      <c r="HXF98" s="28"/>
      <c r="HXG98" s="28"/>
      <c r="HXH98" s="28"/>
      <c r="HXI98" s="28"/>
      <c r="HXJ98" s="28"/>
      <c r="HXK98" s="28"/>
      <c r="HXL98" s="28"/>
      <c r="HXM98" s="28"/>
      <c r="HXN98" s="28"/>
      <c r="HXO98" s="28"/>
      <c r="HXP98" s="28"/>
      <c r="HXQ98" s="28"/>
      <c r="HXR98" s="28"/>
      <c r="HXS98" s="28"/>
      <c r="HXT98" s="28"/>
      <c r="HXU98" s="28"/>
      <c r="HXV98" s="28"/>
      <c r="HXW98" s="28"/>
      <c r="HXX98" s="28"/>
      <c r="HXY98" s="28"/>
      <c r="HXZ98" s="28"/>
      <c r="HYA98" s="28"/>
      <c r="HYB98" s="28"/>
      <c r="HYC98" s="28"/>
      <c r="HYD98" s="28"/>
      <c r="HYE98" s="28"/>
      <c r="HYF98" s="28"/>
      <c r="HYG98" s="28"/>
      <c r="HYH98" s="28"/>
      <c r="HYI98" s="28"/>
      <c r="HYJ98" s="28"/>
      <c r="HYK98" s="28"/>
      <c r="HYL98" s="28"/>
      <c r="HYM98" s="28"/>
      <c r="HYN98" s="28"/>
      <c r="HYO98" s="28"/>
      <c r="HYP98" s="28"/>
      <c r="HYQ98" s="28"/>
      <c r="HYR98" s="28"/>
      <c r="HYS98" s="28"/>
      <c r="HYT98" s="28"/>
      <c r="HYU98" s="28"/>
      <c r="HYV98" s="28"/>
      <c r="HYW98" s="28"/>
      <c r="HYX98" s="28"/>
      <c r="HYY98" s="28"/>
      <c r="HYZ98" s="28"/>
      <c r="HZA98" s="28"/>
      <c r="HZB98" s="28"/>
      <c r="HZC98" s="28"/>
      <c r="HZD98" s="28"/>
      <c r="HZE98" s="28"/>
      <c r="HZF98" s="28"/>
      <c r="HZG98" s="28"/>
      <c r="HZH98" s="28"/>
      <c r="HZI98" s="28"/>
      <c r="HZJ98" s="28"/>
      <c r="HZK98" s="28"/>
      <c r="HZL98" s="28"/>
      <c r="HZM98" s="28"/>
      <c r="HZN98" s="28"/>
      <c r="HZO98" s="28"/>
      <c r="HZP98" s="28"/>
      <c r="HZQ98" s="28"/>
      <c r="HZR98" s="28"/>
      <c r="HZS98" s="28"/>
      <c r="HZT98" s="28"/>
      <c r="HZU98" s="28"/>
      <c r="HZV98" s="28"/>
      <c r="HZW98" s="28"/>
      <c r="HZX98" s="28"/>
      <c r="HZY98" s="28"/>
      <c r="HZZ98" s="28"/>
      <c r="IAA98" s="28"/>
      <c r="IAB98" s="28"/>
      <c r="IAC98" s="28"/>
      <c r="IAD98" s="28"/>
      <c r="IAE98" s="28"/>
      <c r="IAF98" s="28"/>
      <c r="IAG98" s="28"/>
      <c r="IAH98" s="28"/>
      <c r="IAI98" s="28"/>
      <c r="IAJ98" s="28"/>
      <c r="IAK98" s="28"/>
      <c r="IAL98" s="28"/>
      <c r="IAM98" s="28"/>
      <c r="IAN98" s="28"/>
      <c r="IAO98" s="28"/>
      <c r="IAP98" s="28"/>
      <c r="IAQ98" s="28"/>
      <c r="IAR98" s="28"/>
      <c r="IAS98" s="28"/>
      <c r="IAT98" s="28"/>
      <c r="IAU98" s="28"/>
      <c r="IAV98" s="28"/>
      <c r="IAW98" s="28"/>
      <c r="IAX98" s="28"/>
      <c r="IAY98" s="28"/>
      <c r="IAZ98" s="28"/>
      <c r="IBA98" s="28"/>
      <c r="IBB98" s="28"/>
      <c r="IBC98" s="28"/>
      <c r="IBD98" s="28"/>
      <c r="IBE98" s="28"/>
      <c r="IBF98" s="28"/>
      <c r="IBG98" s="28"/>
      <c r="IBH98" s="28"/>
      <c r="IBI98" s="28"/>
      <c r="IBJ98" s="28"/>
      <c r="IBK98" s="28"/>
      <c r="IBL98" s="28"/>
      <c r="IBM98" s="28"/>
      <c r="IBN98" s="28"/>
      <c r="IBO98" s="28"/>
      <c r="IBP98" s="28"/>
      <c r="IBQ98" s="28"/>
      <c r="IBR98" s="28"/>
      <c r="IBS98" s="28"/>
      <c r="IBT98" s="28"/>
      <c r="IBU98" s="28"/>
      <c r="IBV98" s="28"/>
      <c r="IBW98" s="28"/>
      <c r="IBX98" s="28"/>
      <c r="IBY98" s="28"/>
      <c r="IBZ98" s="28"/>
      <c r="ICA98" s="28"/>
      <c r="ICB98" s="28"/>
      <c r="ICC98" s="28"/>
      <c r="ICD98" s="28"/>
      <c r="ICE98" s="28"/>
      <c r="ICF98" s="28"/>
      <c r="ICG98" s="28"/>
      <c r="ICH98" s="28"/>
      <c r="ICI98" s="28"/>
      <c r="ICJ98" s="28"/>
      <c r="ICK98" s="28"/>
      <c r="ICL98" s="28"/>
      <c r="ICM98" s="28"/>
      <c r="ICN98" s="28"/>
      <c r="ICO98" s="28"/>
      <c r="ICP98" s="28"/>
      <c r="ICQ98" s="28"/>
      <c r="ICR98" s="28"/>
      <c r="ICS98" s="28"/>
      <c r="ICT98" s="28"/>
      <c r="ICU98" s="28"/>
      <c r="ICV98" s="28"/>
      <c r="ICW98" s="28"/>
      <c r="ICX98" s="28"/>
      <c r="ICY98" s="28"/>
      <c r="ICZ98" s="28"/>
      <c r="IDA98" s="28"/>
      <c r="IDB98" s="28"/>
      <c r="IDC98" s="28"/>
      <c r="IDD98" s="28"/>
      <c r="IDE98" s="28"/>
      <c r="IDF98" s="28"/>
      <c r="IDG98" s="28"/>
      <c r="IDH98" s="28"/>
      <c r="IDI98" s="28"/>
      <c r="IDJ98" s="28"/>
      <c r="IDK98" s="28"/>
      <c r="IDL98" s="28"/>
      <c r="IDM98" s="28"/>
      <c r="IDN98" s="28"/>
      <c r="IDO98" s="28"/>
      <c r="IDP98" s="28"/>
      <c r="IDQ98" s="28"/>
      <c r="IDR98" s="28"/>
      <c r="IDS98" s="28"/>
      <c r="IDT98" s="28"/>
      <c r="IDU98" s="28"/>
      <c r="IDV98" s="28"/>
      <c r="IDW98" s="28"/>
      <c r="IDX98" s="28"/>
      <c r="IDY98" s="28"/>
      <c r="IDZ98" s="28"/>
      <c r="IEA98" s="28"/>
      <c r="IEB98" s="28"/>
      <c r="IEC98" s="28"/>
      <c r="IED98" s="28"/>
      <c r="IEE98" s="28"/>
      <c r="IEF98" s="28"/>
      <c r="IEG98" s="28"/>
      <c r="IEH98" s="28"/>
      <c r="IEI98" s="28"/>
      <c r="IEJ98" s="28"/>
      <c r="IEK98" s="28"/>
      <c r="IEL98" s="28"/>
      <c r="IEM98" s="28"/>
      <c r="IEN98" s="28"/>
      <c r="IEO98" s="28"/>
      <c r="IEP98" s="28"/>
      <c r="IEQ98" s="28"/>
      <c r="IER98" s="28"/>
      <c r="IES98" s="28"/>
      <c r="IET98" s="28"/>
      <c r="IEU98" s="28"/>
      <c r="IEV98" s="28"/>
      <c r="IEW98" s="28"/>
      <c r="IEX98" s="28"/>
      <c r="IEY98" s="28"/>
      <c r="IEZ98" s="28"/>
      <c r="IFA98" s="28"/>
      <c r="IFB98" s="28"/>
      <c r="IFC98" s="28"/>
      <c r="IFD98" s="28"/>
      <c r="IFE98" s="28"/>
      <c r="IFF98" s="28"/>
      <c r="IFG98" s="28"/>
      <c r="IFH98" s="28"/>
      <c r="IFI98" s="28"/>
      <c r="IFJ98" s="28"/>
      <c r="IFK98" s="28"/>
      <c r="IFL98" s="28"/>
      <c r="IFM98" s="28"/>
      <c r="IFN98" s="28"/>
      <c r="IFO98" s="28"/>
      <c r="IFP98" s="28"/>
      <c r="IFQ98" s="28"/>
      <c r="IFR98" s="28"/>
      <c r="IFS98" s="28"/>
      <c r="IFT98" s="28"/>
      <c r="IFU98" s="28"/>
      <c r="IFV98" s="28"/>
      <c r="IFW98" s="28"/>
      <c r="IFX98" s="28"/>
      <c r="IFY98" s="28"/>
      <c r="IFZ98" s="28"/>
      <c r="IGA98" s="28"/>
      <c r="IGB98" s="28"/>
      <c r="IGC98" s="28"/>
      <c r="IGD98" s="28"/>
      <c r="IGE98" s="28"/>
      <c r="IGF98" s="28"/>
      <c r="IGG98" s="28"/>
      <c r="IGH98" s="28"/>
      <c r="IGI98" s="28"/>
      <c r="IGJ98" s="28"/>
      <c r="IGK98" s="28"/>
      <c r="IGL98" s="28"/>
      <c r="IGM98" s="28"/>
      <c r="IGN98" s="28"/>
      <c r="IGO98" s="28"/>
      <c r="IGP98" s="28"/>
      <c r="IGQ98" s="28"/>
      <c r="IGR98" s="28"/>
      <c r="IGS98" s="28"/>
      <c r="IGT98" s="28"/>
      <c r="IGU98" s="28"/>
      <c r="IGV98" s="28"/>
      <c r="IGW98" s="28"/>
      <c r="IGX98" s="28"/>
      <c r="IGY98" s="28"/>
      <c r="IGZ98" s="28"/>
      <c r="IHA98" s="28"/>
      <c r="IHB98" s="28"/>
      <c r="IHC98" s="28"/>
      <c r="IHD98" s="28"/>
      <c r="IHE98" s="28"/>
      <c r="IHF98" s="28"/>
      <c r="IHG98" s="28"/>
      <c r="IHH98" s="28"/>
      <c r="IHI98" s="28"/>
      <c r="IHJ98" s="28"/>
      <c r="IHK98" s="28"/>
      <c r="IHL98" s="28"/>
      <c r="IHM98" s="28"/>
      <c r="IHN98" s="28"/>
      <c r="IHO98" s="28"/>
      <c r="IHP98" s="28"/>
      <c r="IHQ98" s="28"/>
      <c r="IHR98" s="28"/>
      <c r="IHS98" s="28"/>
      <c r="IHT98" s="28"/>
      <c r="IHU98" s="28"/>
      <c r="IHV98" s="28"/>
      <c r="IHW98" s="28"/>
      <c r="IHX98" s="28"/>
      <c r="IHY98" s="28"/>
      <c r="IHZ98" s="28"/>
      <c r="IIA98" s="28"/>
      <c r="IIB98" s="28"/>
      <c r="IIC98" s="28"/>
      <c r="IID98" s="28"/>
      <c r="IIE98" s="28"/>
      <c r="IIF98" s="28"/>
      <c r="IIG98" s="28"/>
      <c r="IIH98" s="28"/>
      <c r="III98" s="28"/>
      <c r="IIJ98" s="28"/>
      <c r="IIK98" s="28"/>
      <c r="IIL98" s="28"/>
      <c r="IIM98" s="28"/>
      <c r="IIN98" s="28"/>
      <c r="IIO98" s="28"/>
      <c r="IIP98" s="28"/>
      <c r="IIQ98" s="28"/>
      <c r="IIR98" s="28"/>
      <c r="IIS98" s="28"/>
      <c r="IIT98" s="28"/>
      <c r="IIU98" s="28"/>
      <c r="IIV98" s="28"/>
      <c r="IIW98" s="28"/>
      <c r="IIX98" s="28"/>
      <c r="IIY98" s="28"/>
      <c r="IIZ98" s="28"/>
      <c r="IJA98" s="28"/>
      <c r="IJB98" s="28"/>
      <c r="IJC98" s="28"/>
      <c r="IJD98" s="28"/>
      <c r="IJE98" s="28"/>
      <c r="IJF98" s="28"/>
      <c r="IJG98" s="28"/>
      <c r="IJH98" s="28"/>
      <c r="IJI98" s="28"/>
      <c r="IJJ98" s="28"/>
      <c r="IJK98" s="28"/>
      <c r="IJL98" s="28"/>
      <c r="IJM98" s="28"/>
      <c r="IJN98" s="28"/>
      <c r="IJO98" s="28"/>
      <c r="IJP98" s="28"/>
      <c r="IJQ98" s="28"/>
      <c r="IJR98" s="28"/>
      <c r="IJS98" s="28"/>
      <c r="IJT98" s="28"/>
      <c r="IJU98" s="28"/>
      <c r="IJV98" s="28"/>
      <c r="IJW98" s="28"/>
      <c r="IJX98" s="28"/>
      <c r="IJY98" s="28"/>
      <c r="IJZ98" s="28"/>
      <c r="IKA98" s="28"/>
      <c r="IKB98" s="28"/>
      <c r="IKC98" s="28"/>
      <c r="IKD98" s="28"/>
      <c r="IKE98" s="28"/>
      <c r="IKF98" s="28"/>
      <c r="IKG98" s="28"/>
      <c r="IKH98" s="28"/>
      <c r="IKI98" s="28"/>
      <c r="IKJ98" s="28"/>
      <c r="IKK98" s="28"/>
      <c r="IKL98" s="28"/>
      <c r="IKM98" s="28"/>
      <c r="IKN98" s="28"/>
      <c r="IKO98" s="28"/>
      <c r="IKP98" s="28"/>
      <c r="IKQ98" s="28"/>
      <c r="IKR98" s="28"/>
      <c r="IKS98" s="28"/>
      <c r="IKT98" s="28"/>
      <c r="IKU98" s="28"/>
      <c r="IKV98" s="28"/>
      <c r="IKW98" s="28"/>
      <c r="IKX98" s="28"/>
      <c r="IKY98" s="28"/>
      <c r="IKZ98" s="28"/>
      <c r="ILA98" s="28"/>
      <c r="ILB98" s="28"/>
      <c r="ILC98" s="28"/>
      <c r="ILD98" s="28"/>
      <c r="ILE98" s="28"/>
      <c r="ILF98" s="28"/>
      <c r="ILG98" s="28"/>
      <c r="ILH98" s="28"/>
      <c r="ILI98" s="28"/>
      <c r="ILJ98" s="28"/>
      <c r="ILK98" s="28"/>
      <c r="ILL98" s="28"/>
      <c r="ILM98" s="28"/>
      <c r="ILN98" s="28"/>
      <c r="ILO98" s="28"/>
      <c r="ILP98" s="28"/>
      <c r="ILQ98" s="28"/>
      <c r="ILR98" s="28"/>
      <c r="ILS98" s="28"/>
      <c r="ILT98" s="28"/>
      <c r="ILU98" s="28"/>
      <c r="ILV98" s="28"/>
      <c r="ILW98" s="28"/>
      <c r="ILX98" s="28"/>
      <c r="ILY98" s="28"/>
      <c r="ILZ98" s="28"/>
      <c r="IMA98" s="28"/>
      <c r="IMB98" s="28"/>
      <c r="IMC98" s="28"/>
      <c r="IMD98" s="28"/>
      <c r="IME98" s="28"/>
      <c r="IMF98" s="28"/>
      <c r="IMG98" s="28"/>
      <c r="IMH98" s="28"/>
      <c r="IMI98" s="28"/>
      <c r="IMJ98" s="28"/>
      <c r="IMK98" s="28"/>
      <c r="IML98" s="28"/>
      <c r="IMM98" s="28"/>
      <c r="IMN98" s="28"/>
      <c r="IMO98" s="28"/>
      <c r="IMP98" s="28"/>
      <c r="IMQ98" s="28"/>
      <c r="IMR98" s="28"/>
      <c r="IMS98" s="28"/>
      <c r="IMT98" s="28"/>
      <c r="IMU98" s="28"/>
      <c r="IMV98" s="28"/>
      <c r="IMW98" s="28"/>
      <c r="IMX98" s="28"/>
      <c r="IMY98" s="28"/>
      <c r="IMZ98" s="28"/>
      <c r="INA98" s="28"/>
      <c r="INB98" s="28"/>
      <c r="INC98" s="28"/>
      <c r="IND98" s="28"/>
      <c r="INE98" s="28"/>
      <c r="INF98" s="28"/>
      <c r="ING98" s="28"/>
      <c r="INH98" s="28"/>
      <c r="INI98" s="28"/>
      <c r="INJ98" s="28"/>
      <c r="INK98" s="28"/>
      <c r="INL98" s="28"/>
      <c r="INM98" s="28"/>
      <c r="INN98" s="28"/>
      <c r="INO98" s="28"/>
      <c r="INP98" s="28"/>
      <c r="INQ98" s="28"/>
      <c r="INR98" s="28"/>
      <c r="INS98" s="28"/>
      <c r="INT98" s="28"/>
      <c r="INU98" s="28"/>
      <c r="INV98" s="28"/>
      <c r="INW98" s="28"/>
      <c r="INX98" s="28"/>
      <c r="INY98" s="28"/>
      <c r="INZ98" s="28"/>
      <c r="IOA98" s="28"/>
      <c r="IOB98" s="28"/>
      <c r="IOC98" s="28"/>
      <c r="IOD98" s="28"/>
      <c r="IOE98" s="28"/>
      <c r="IOF98" s="28"/>
      <c r="IOG98" s="28"/>
      <c r="IOH98" s="28"/>
      <c r="IOI98" s="28"/>
      <c r="IOJ98" s="28"/>
      <c r="IOK98" s="28"/>
      <c r="IOL98" s="28"/>
      <c r="IOM98" s="28"/>
      <c r="ION98" s="28"/>
      <c r="IOO98" s="28"/>
      <c r="IOP98" s="28"/>
      <c r="IOQ98" s="28"/>
      <c r="IOR98" s="28"/>
      <c r="IOS98" s="28"/>
      <c r="IOT98" s="28"/>
      <c r="IOU98" s="28"/>
      <c r="IOV98" s="28"/>
      <c r="IOW98" s="28"/>
      <c r="IOX98" s="28"/>
      <c r="IOY98" s="28"/>
      <c r="IOZ98" s="28"/>
      <c r="IPA98" s="28"/>
      <c r="IPB98" s="28"/>
      <c r="IPC98" s="28"/>
      <c r="IPD98" s="28"/>
      <c r="IPE98" s="28"/>
      <c r="IPF98" s="28"/>
      <c r="IPG98" s="28"/>
      <c r="IPH98" s="28"/>
      <c r="IPI98" s="28"/>
      <c r="IPJ98" s="28"/>
      <c r="IPK98" s="28"/>
      <c r="IPL98" s="28"/>
      <c r="IPM98" s="28"/>
      <c r="IPN98" s="28"/>
      <c r="IPO98" s="28"/>
      <c r="IPP98" s="28"/>
      <c r="IPQ98" s="28"/>
      <c r="IPR98" s="28"/>
      <c r="IPS98" s="28"/>
      <c r="IPT98" s="28"/>
      <c r="IPU98" s="28"/>
      <c r="IPV98" s="28"/>
      <c r="IPW98" s="28"/>
      <c r="IPX98" s="28"/>
      <c r="IPY98" s="28"/>
      <c r="IPZ98" s="28"/>
      <c r="IQA98" s="28"/>
      <c r="IQB98" s="28"/>
      <c r="IQC98" s="28"/>
      <c r="IQD98" s="28"/>
      <c r="IQE98" s="28"/>
      <c r="IQF98" s="28"/>
      <c r="IQG98" s="28"/>
      <c r="IQH98" s="28"/>
      <c r="IQI98" s="28"/>
      <c r="IQJ98" s="28"/>
      <c r="IQK98" s="28"/>
      <c r="IQL98" s="28"/>
      <c r="IQM98" s="28"/>
      <c r="IQN98" s="28"/>
      <c r="IQO98" s="28"/>
      <c r="IQP98" s="28"/>
      <c r="IQQ98" s="28"/>
      <c r="IQR98" s="28"/>
      <c r="IQS98" s="28"/>
      <c r="IQT98" s="28"/>
      <c r="IQU98" s="28"/>
      <c r="IQV98" s="28"/>
      <c r="IQW98" s="28"/>
      <c r="IQX98" s="28"/>
      <c r="IQY98" s="28"/>
      <c r="IQZ98" s="28"/>
      <c r="IRA98" s="28"/>
      <c r="IRB98" s="28"/>
      <c r="IRC98" s="28"/>
      <c r="IRD98" s="28"/>
      <c r="IRE98" s="28"/>
      <c r="IRF98" s="28"/>
      <c r="IRG98" s="28"/>
      <c r="IRH98" s="28"/>
      <c r="IRI98" s="28"/>
      <c r="IRJ98" s="28"/>
      <c r="IRK98" s="28"/>
      <c r="IRL98" s="28"/>
      <c r="IRM98" s="28"/>
      <c r="IRN98" s="28"/>
      <c r="IRO98" s="28"/>
      <c r="IRP98" s="28"/>
      <c r="IRQ98" s="28"/>
      <c r="IRR98" s="28"/>
      <c r="IRS98" s="28"/>
      <c r="IRT98" s="28"/>
      <c r="IRU98" s="28"/>
      <c r="IRV98" s="28"/>
      <c r="IRW98" s="28"/>
      <c r="IRX98" s="28"/>
      <c r="IRY98" s="28"/>
      <c r="IRZ98" s="28"/>
      <c r="ISA98" s="28"/>
      <c r="ISB98" s="28"/>
      <c r="ISC98" s="28"/>
      <c r="ISD98" s="28"/>
      <c r="ISE98" s="28"/>
      <c r="ISF98" s="28"/>
      <c r="ISG98" s="28"/>
      <c r="ISH98" s="28"/>
      <c r="ISI98" s="28"/>
      <c r="ISJ98" s="28"/>
      <c r="ISK98" s="28"/>
      <c r="ISL98" s="28"/>
      <c r="ISM98" s="28"/>
      <c r="ISN98" s="28"/>
      <c r="ISO98" s="28"/>
      <c r="ISP98" s="28"/>
      <c r="ISQ98" s="28"/>
      <c r="ISR98" s="28"/>
      <c r="ISS98" s="28"/>
      <c r="IST98" s="28"/>
      <c r="ISU98" s="28"/>
      <c r="ISV98" s="28"/>
      <c r="ISW98" s="28"/>
      <c r="ISX98" s="28"/>
      <c r="ISY98" s="28"/>
      <c r="ISZ98" s="28"/>
      <c r="ITA98" s="28"/>
      <c r="ITB98" s="28"/>
      <c r="ITC98" s="28"/>
      <c r="ITD98" s="28"/>
      <c r="ITE98" s="28"/>
      <c r="ITF98" s="28"/>
      <c r="ITG98" s="28"/>
      <c r="ITH98" s="28"/>
      <c r="ITI98" s="28"/>
      <c r="ITJ98" s="28"/>
      <c r="ITK98" s="28"/>
      <c r="ITL98" s="28"/>
      <c r="ITM98" s="28"/>
      <c r="ITN98" s="28"/>
      <c r="ITO98" s="28"/>
      <c r="ITP98" s="28"/>
      <c r="ITQ98" s="28"/>
      <c r="ITR98" s="28"/>
      <c r="ITS98" s="28"/>
      <c r="ITT98" s="28"/>
      <c r="ITU98" s="28"/>
      <c r="ITV98" s="28"/>
      <c r="ITW98" s="28"/>
      <c r="ITX98" s="28"/>
      <c r="ITY98" s="28"/>
      <c r="ITZ98" s="28"/>
      <c r="IUA98" s="28"/>
      <c r="IUB98" s="28"/>
      <c r="IUC98" s="28"/>
      <c r="IUD98" s="28"/>
      <c r="IUE98" s="28"/>
      <c r="IUF98" s="28"/>
      <c r="IUG98" s="28"/>
      <c r="IUH98" s="28"/>
      <c r="IUI98" s="28"/>
      <c r="IUJ98" s="28"/>
      <c r="IUK98" s="28"/>
      <c r="IUL98" s="28"/>
      <c r="IUM98" s="28"/>
      <c r="IUN98" s="28"/>
      <c r="IUO98" s="28"/>
      <c r="IUP98" s="28"/>
      <c r="IUQ98" s="28"/>
      <c r="IUR98" s="28"/>
      <c r="IUS98" s="28"/>
      <c r="IUT98" s="28"/>
      <c r="IUU98" s="28"/>
      <c r="IUV98" s="28"/>
      <c r="IUW98" s="28"/>
      <c r="IUX98" s="28"/>
      <c r="IUY98" s="28"/>
      <c r="IUZ98" s="28"/>
      <c r="IVA98" s="28"/>
      <c r="IVB98" s="28"/>
      <c r="IVC98" s="28"/>
      <c r="IVD98" s="28"/>
      <c r="IVE98" s="28"/>
      <c r="IVF98" s="28"/>
      <c r="IVG98" s="28"/>
      <c r="IVH98" s="28"/>
      <c r="IVI98" s="28"/>
      <c r="IVJ98" s="28"/>
      <c r="IVK98" s="28"/>
      <c r="IVL98" s="28"/>
      <c r="IVM98" s="28"/>
      <c r="IVN98" s="28"/>
      <c r="IVO98" s="28"/>
      <c r="IVP98" s="28"/>
      <c r="IVQ98" s="28"/>
      <c r="IVR98" s="28"/>
      <c r="IVS98" s="28"/>
      <c r="IVT98" s="28"/>
      <c r="IVU98" s="28"/>
      <c r="IVV98" s="28"/>
      <c r="IVW98" s="28"/>
      <c r="IVX98" s="28"/>
      <c r="IVY98" s="28"/>
      <c r="IVZ98" s="28"/>
      <c r="IWA98" s="28"/>
      <c r="IWB98" s="28"/>
      <c r="IWC98" s="28"/>
      <c r="IWD98" s="28"/>
      <c r="IWE98" s="28"/>
      <c r="IWF98" s="28"/>
      <c r="IWG98" s="28"/>
      <c r="IWH98" s="28"/>
      <c r="IWI98" s="28"/>
      <c r="IWJ98" s="28"/>
      <c r="IWK98" s="28"/>
      <c r="IWL98" s="28"/>
      <c r="IWM98" s="28"/>
      <c r="IWN98" s="28"/>
      <c r="IWO98" s="28"/>
      <c r="IWP98" s="28"/>
      <c r="IWQ98" s="28"/>
      <c r="IWR98" s="28"/>
      <c r="IWS98" s="28"/>
      <c r="IWT98" s="28"/>
      <c r="IWU98" s="28"/>
      <c r="IWV98" s="28"/>
      <c r="IWW98" s="28"/>
      <c r="IWX98" s="28"/>
      <c r="IWY98" s="28"/>
      <c r="IWZ98" s="28"/>
      <c r="IXA98" s="28"/>
      <c r="IXB98" s="28"/>
      <c r="IXC98" s="28"/>
      <c r="IXD98" s="28"/>
      <c r="IXE98" s="28"/>
      <c r="IXF98" s="28"/>
      <c r="IXG98" s="28"/>
      <c r="IXH98" s="28"/>
      <c r="IXI98" s="28"/>
      <c r="IXJ98" s="28"/>
      <c r="IXK98" s="28"/>
      <c r="IXL98" s="28"/>
      <c r="IXM98" s="28"/>
      <c r="IXN98" s="28"/>
      <c r="IXO98" s="28"/>
      <c r="IXP98" s="28"/>
      <c r="IXQ98" s="28"/>
      <c r="IXR98" s="28"/>
      <c r="IXS98" s="28"/>
      <c r="IXT98" s="28"/>
      <c r="IXU98" s="28"/>
      <c r="IXV98" s="28"/>
      <c r="IXW98" s="28"/>
      <c r="IXX98" s="28"/>
      <c r="IXY98" s="28"/>
      <c r="IXZ98" s="28"/>
      <c r="IYA98" s="28"/>
      <c r="IYB98" s="28"/>
      <c r="IYC98" s="28"/>
      <c r="IYD98" s="28"/>
      <c r="IYE98" s="28"/>
      <c r="IYF98" s="28"/>
      <c r="IYG98" s="28"/>
      <c r="IYH98" s="28"/>
      <c r="IYI98" s="28"/>
      <c r="IYJ98" s="28"/>
      <c r="IYK98" s="28"/>
      <c r="IYL98" s="28"/>
      <c r="IYM98" s="28"/>
      <c r="IYN98" s="28"/>
      <c r="IYO98" s="28"/>
      <c r="IYP98" s="28"/>
      <c r="IYQ98" s="28"/>
      <c r="IYR98" s="28"/>
      <c r="IYS98" s="28"/>
      <c r="IYT98" s="28"/>
      <c r="IYU98" s="28"/>
      <c r="IYV98" s="28"/>
      <c r="IYW98" s="28"/>
      <c r="IYX98" s="28"/>
      <c r="IYY98" s="28"/>
      <c r="IYZ98" s="28"/>
      <c r="IZA98" s="28"/>
      <c r="IZB98" s="28"/>
      <c r="IZC98" s="28"/>
      <c r="IZD98" s="28"/>
      <c r="IZE98" s="28"/>
      <c r="IZF98" s="28"/>
      <c r="IZG98" s="28"/>
      <c r="IZH98" s="28"/>
      <c r="IZI98" s="28"/>
      <c r="IZJ98" s="28"/>
      <c r="IZK98" s="28"/>
      <c r="IZL98" s="28"/>
      <c r="IZM98" s="28"/>
      <c r="IZN98" s="28"/>
      <c r="IZO98" s="28"/>
      <c r="IZP98" s="28"/>
      <c r="IZQ98" s="28"/>
      <c r="IZR98" s="28"/>
      <c r="IZS98" s="28"/>
      <c r="IZT98" s="28"/>
      <c r="IZU98" s="28"/>
      <c r="IZV98" s="28"/>
      <c r="IZW98" s="28"/>
      <c r="IZX98" s="28"/>
      <c r="IZY98" s="28"/>
      <c r="IZZ98" s="28"/>
      <c r="JAA98" s="28"/>
      <c r="JAB98" s="28"/>
      <c r="JAC98" s="28"/>
      <c r="JAD98" s="28"/>
      <c r="JAE98" s="28"/>
      <c r="JAF98" s="28"/>
      <c r="JAG98" s="28"/>
      <c r="JAH98" s="28"/>
      <c r="JAI98" s="28"/>
      <c r="JAJ98" s="28"/>
      <c r="JAK98" s="28"/>
      <c r="JAL98" s="28"/>
      <c r="JAM98" s="28"/>
      <c r="JAN98" s="28"/>
      <c r="JAO98" s="28"/>
      <c r="JAP98" s="28"/>
      <c r="JAQ98" s="28"/>
      <c r="JAR98" s="28"/>
      <c r="JAS98" s="28"/>
      <c r="JAT98" s="28"/>
      <c r="JAU98" s="28"/>
      <c r="JAV98" s="28"/>
      <c r="JAW98" s="28"/>
      <c r="JAX98" s="28"/>
      <c r="JAY98" s="28"/>
      <c r="JAZ98" s="28"/>
      <c r="JBA98" s="28"/>
      <c r="JBB98" s="28"/>
      <c r="JBC98" s="28"/>
      <c r="JBD98" s="28"/>
      <c r="JBE98" s="28"/>
      <c r="JBF98" s="28"/>
      <c r="JBG98" s="28"/>
      <c r="JBH98" s="28"/>
      <c r="JBI98" s="28"/>
      <c r="JBJ98" s="28"/>
      <c r="JBK98" s="28"/>
      <c r="JBL98" s="28"/>
      <c r="JBM98" s="28"/>
      <c r="JBN98" s="28"/>
      <c r="JBO98" s="28"/>
      <c r="JBP98" s="28"/>
      <c r="JBQ98" s="28"/>
      <c r="JBR98" s="28"/>
      <c r="JBS98" s="28"/>
      <c r="JBT98" s="28"/>
      <c r="JBU98" s="28"/>
      <c r="JBV98" s="28"/>
      <c r="JBW98" s="28"/>
      <c r="JBX98" s="28"/>
      <c r="JBY98" s="28"/>
      <c r="JBZ98" s="28"/>
      <c r="JCA98" s="28"/>
      <c r="JCB98" s="28"/>
      <c r="JCC98" s="28"/>
      <c r="JCD98" s="28"/>
      <c r="JCE98" s="28"/>
      <c r="JCF98" s="28"/>
      <c r="JCG98" s="28"/>
      <c r="JCH98" s="28"/>
      <c r="JCI98" s="28"/>
      <c r="JCJ98" s="28"/>
      <c r="JCK98" s="28"/>
      <c r="JCL98" s="28"/>
      <c r="JCM98" s="28"/>
      <c r="JCN98" s="28"/>
      <c r="JCO98" s="28"/>
      <c r="JCP98" s="28"/>
      <c r="JCQ98" s="28"/>
      <c r="JCR98" s="28"/>
      <c r="JCS98" s="28"/>
      <c r="JCT98" s="28"/>
      <c r="JCU98" s="28"/>
      <c r="JCV98" s="28"/>
      <c r="JCW98" s="28"/>
      <c r="JCX98" s="28"/>
      <c r="JCY98" s="28"/>
      <c r="JCZ98" s="28"/>
      <c r="JDA98" s="28"/>
      <c r="JDB98" s="28"/>
      <c r="JDC98" s="28"/>
      <c r="JDD98" s="28"/>
      <c r="JDE98" s="28"/>
      <c r="JDF98" s="28"/>
      <c r="JDG98" s="28"/>
      <c r="JDH98" s="28"/>
      <c r="JDI98" s="28"/>
      <c r="JDJ98" s="28"/>
      <c r="JDK98" s="28"/>
      <c r="JDL98" s="28"/>
      <c r="JDM98" s="28"/>
      <c r="JDN98" s="28"/>
      <c r="JDO98" s="28"/>
      <c r="JDP98" s="28"/>
      <c r="JDQ98" s="28"/>
      <c r="JDR98" s="28"/>
      <c r="JDS98" s="28"/>
      <c r="JDT98" s="28"/>
      <c r="JDU98" s="28"/>
      <c r="JDV98" s="28"/>
      <c r="JDW98" s="28"/>
      <c r="JDX98" s="28"/>
      <c r="JDY98" s="28"/>
      <c r="JDZ98" s="28"/>
      <c r="JEA98" s="28"/>
      <c r="JEB98" s="28"/>
      <c r="JEC98" s="28"/>
      <c r="JED98" s="28"/>
      <c r="JEE98" s="28"/>
      <c r="JEF98" s="28"/>
      <c r="JEG98" s="28"/>
      <c r="JEH98" s="28"/>
      <c r="JEI98" s="28"/>
      <c r="JEJ98" s="28"/>
      <c r="JEK98" s="28"/>
      <c r="JEL98" s="28"/>
      <c r="JEM98" s="28"/>
      <c r="JEN98" s="28"/>
      <c r="JEO98" s="28"/>
      <c r="JEP98" s="28"/>
      <c r="JEQ98" s="28"/>
      <c r="JER98" s="28"/>
      <c r="JES98" s="28"/>
      <c r="JET98" s="28"/>
      <c r="JEU98" s="28"/>
      <c r="JEV98" s="28"/>
      <c r="JEW98" s="28"/>
      <c r="JEX98" s="28"/>
      <c r="JEY98" s="28"/>
      <c r="JEZ98" s="28"/>
      <c r="JFA98" s="28"/>
      <c r="JFB98" s="28"/>
      <c r="JFC98" s="28"/>
      <c r="JFD98" s="28"/>
      <c r="JFE98" s="28"/>
      <c r="JFF98" s="28"/>
      <c r="JFG98" s="28"/>
      <c r="JFH98" s="28"/>
      <c r="JFI98" s="28"/>
      <c r="JFJ98" s="28"/>
      <c r="JFK98" s="28"/>
      <c r="JFL98" s="28"/>
      <c r="JFM98" s="28"/>
      <c r="JFN98" s="28"/>
      <c r="JFO98" s="28"/>
      <c r="JFP98" s="28"/>
      <c r="JFQ98" s="28"/>
      <c r="JFR98" s="28"/>
      <c r="JFS98" s="28"/>
      <c r="JFT98" s="28"/>
      <c r="JFU98" s="28"/>
      <c r="JFV98" s="28"/>
      <c r="JFW98" s="28"/>
      <c r="JFX98" s="28"/>
      <c r="JFY98" s="28"/>
      <c r="JFZ98" s="28"/>
      <c r="JGA98" s="28"/>
      <c r="JGB98" s="28"/>
      <c r="JGC98" s="28"/>
      <c r="JGD98" s="28"/>
      <c r="JGE98" s="28"/>
      <c r="JGF98" s="28"/>
      <c r="JGG98" s="28"/>
      <c r="JGH98" s="28"/>
      <c r="JGI98" s="28"/>
      <c r="JGJ98" s="28"/>
      <c r="JGK98" s="28"/>
      <c r="JGL98" s="28"/>
      <c r="JGM98" s="28"/>
      <c r="JGN98" s="28"/>
      <c r="JGO98" s="28"/>
      <c r="JGP98" s="28"/>
      <c r="JGQ98" s="28"/>
      <c r="JGR98" s="28"/>
      <c r="JGS98" s="28"/>
      <c r="JGT98" s="28"/>
      <c r="JGU98" s="28"/>
      <c r="JGV98" s="28"/>
      <c r="JGW98" s="28"/>
      <c r="JGX98" s="28"/>
      <c r="JGY98" s="28"/>
      <c r="JGZ98" s="28"/>
      <c r="JHA98" s="28"/>
      <c r="JHB98" s="28"/>
      <c r="JHC98" s="28"/>
      <c r="JHD98" s="28"/>
      <c r="JHE98" s="28"/>
      <c r="JHF98" s="28"/>
      <c r="JHG98" s="28"/>
      <c r="JHH98" s="28"/>
      <c r="JHI98" s="28"/>
      <c r="JHJ98" s="28"/>
      <c r="JHK98" s="28"/>
      <c r="JHL98" s="28"/>
      <c r="JHM98" s="28"/>
      <c r="JHN98" s="28"/>
      <c r="JHO98" s="28"/>
      <c r="JHP98" s="28"/>
      <c r="JHQ98" s="28"/>
      <c r="JHR98" s="28"/>
      <c r="JHS98" s="28"/>
      <c r="JHT98" s="28"/>
      <c r="JHU98" s="28"/>
      <c r="JHV98" s="28"/>
      <c r="JHW98" s="28"/>
      <c r="JHX98" s="28"/>
      <c r="JHY98" s="28"/>
      <c r="JHZ98" s="28"/>
      <c r="JIA98" s="28"/>
      <c r="JIB98" s="28"/>
      <c r="JIC98" s="28"/>
      <c r="JID98" s="28"/>
      <c r="JIE98" s="28"/>
      <c r="JIF98" s="28"/>
      <c r="JIG98" s="28"/>
      <c r="JIH98" s="28"/>
      <c r="JII98" s="28"/>
      <c r="JIJ98" s="28"/>
      <c r="JIK98" s="28"/>
      <c r="JIL98" s="28"/>
      <c r="JIM98" s="28"/>
      <c r="JIN98" s="28"/>
      <c r="JIO98" s="28"/>
      <c r="JIP98" s="28"/>
      <c r="JIQ98" s="28"/>
      <c r="JIR98" s="28"/>
      <c r="JIS98" s="28"/>
      <c r="JIT98" s="28"/>
      <c r="JIU98" s="28"/>
      <c r="JIV98" s="28"/>
      <c r="JIW98" s="28"/>
      <c r="JIX98" s="28"/>
      <c r="JIY98" s="28"/>
      <c r="JIZ98" s="28"/>
      <c r="JJA98" s="28"/>
      <c r="JJB98" s="28"/>
      <c r="JJC98" s="28"/>
      <c r="JJD98" s="28"/>
      <c r="JJE98" s="28"/>
      <c r="JJF98" s="28"/>
      <c r="JJG98" s="28"/>
      <c r="JJH98" s="28"/>
      <c r="JJI98" s="28"/>
      <c r="JJJ98" s="28"/>
      <c r="JJK98" s="28"/>
      <c r="JJL98" s="28"/>
      <c r="JJM98" s="28"/>
      <c r="JJN98" s="28"/>
      <c r="JJO98" s="28"/>
      <c r="JJP98" s="28"/>
      <c r="JJQ98" s="28"/>
      <c r="JJR98" s="28"/>
      <c r="JJS98" s="28"/>
      <c r="JJT98" s="28"/>
      <c r="JJU98" s="28"/>
      <c r="JJV98" s="28"/>
      <c r="JJW98" s="28"/>
      <c r="JJX98" s="28"/>
      <c r="JJY98" s="28"/>
      <c r="JJZ98" s="28"/>
      <c r="JKA98" s="28"/>
      <c r="JKB98" s="28"/>
      <c r="JKC98" s="28"/>
      <c r="JKD98" s="28"/>
      <c r="JKE98" s="28"/>
      <c r="JKF98" s="28"/>
      <c r="JKG98" s="28"/>
      <c r="JKH98" s="28"/>
      <c r="JKI98" s="28"/>
      <c r="JKJ98" s="28"/>
      <c r="JKK98" s="28"/>
      <c r="JKL98" s="28"/>
      <c r="JKM98" s="28"/>
      <c r="JKN98" s="28"/>
      <c r="JKO98" s="28"/>
      <c r="JKP98" s="28"/>
      <c r="JKQ98" s="28"/>
      <c r="JKR98" s="28"/>
      <c r="JKS98" s="28"/>
      <c r="JKT98" s="28"/>
      <c r="JKU98" s="28"/>
      <c r="JKV98" s="28"/>
      <c r="JKW98" s="28"/>
      <c r="JKX98" s="28"/>
      <c r="JKY98" s="28"/>
      <c r="JKZ98" s="28"/>
      <c r="JLA98" s="28"/>
      <c r="JLB98" s="28"/>
      <c r="JLC98" s="28"/>
      <c r="JLD98" s="28"/>
      <c r="JLE98" s="28"/>
      <c r="JLF98" s="28"/>
      <c r="JLG98" s="28"/>
      <c r="JLH98" s="28"/>
      <c r="JLI98" s="28"/>
      <c r="JLJ98" s="28"/>
      <c r="JLK98" s="28"/>
      <c r="JLL98" s="28"/>
      <c r="JLM98" s="28"/>
      <c r="JLN98" s="28"/>
      <c r="JLO98" s="28"/>
      <c r="JLP98" s="28"/>
      <c r="JLQ98" s="28"/>
      <c r="JLR98" s="28"/>
      <c r="JLS98" s="28"/>
      <c r="JLT98" s="28"/>
      <c r="JLU98" s="28"/>
      <c r="JLV98" s="28"/>
      <c r="JLW98" s="28"/>
      <c r="JLX98" s="28"/>
      <c r="JLY98" s="28"/>
      <c r="JLZ98" s="28"/>
      <c r="JMA98" s="28"/>
      <c r="JMB98" s="28"/>
      <c r="JMC98" s="28"/>
      <c r="JMD98" s="28"/>
      <c r="JME98" s="28"/>
      <c r="JMF98" s="28"/>
      <c r="JMG98" s="28"/>
      <c r="JMH98" s="28"/>
      <c r="JMI98" s="28"/>
      <c r="JMJ98" s="28"/>
      <c r="JMK98" s="28"/>
      <c r="JML98" s="28"/>
      <c r="JMM98" s="28"/>
      <c r="JMN98" s="28"/>
      <c r="JMO98" s="28"/>
      <c r="JMP98" s="28"/>
      <c r="JMQ98" s="28"/>
      <c r="JMR98" s="28"/>
      <c r="JMS98" s="28"/>
      <c r="JMT98" s="28"/>
      <c r="JMU98" s="28"/>
      <c r="JMV98" s="28"/>
      <c r="JMW98" s="28"/>
      <c r="JMX98" s="28"/>
      <c r="JMY98" s="28"/>
      <c r="JMZ98" s="28"/>
      <c r="JNA98" s="28"/>
      <c r="JNB98" s="28"/>
      <c r="JNC98" s="28"/>
      <c r="JND98" s="28"/>
      <c r="JNE98" s="28"/>
      <c r="JNF98" s="28"/>
      <c r="JNG98" s="28"/>
      <c r="JNH98" s="28"/>
      <c r="JNI98" s="28"/>
      <c r="JNJ98" s="28"/>
      <c r="JNK98" s="28"/>
      <c r="JNL98" s="28"/>
      <c r="JNM98" s="28"/>
      <c r="JNN98" s="28"/>
      <c r="JNO98" s="28"/>
      <c r="JNP98" s="28"/>
      <c r="JNQ98" s="28"/>
      <c r="JNR98" s="28"/>
      <c r="JNS98" s="28"/>
      <c r="JNT98" s="28"/>
      <c r="JNU98" s="28"/>
      <c r="JNV98" s="28"/>
      <c r="JNW98" s="28"/>
      <c r="JNX98" s="28"/>
      <c r="JNY98" s="28"/>
      <c r="JNZ98" s="28"/>
      <c r="JOA98" s="28"/>
      <c r="JOB98" s="28"/>
      <c r="JOC98" s="28"/>
      <c r="JOD98" s="28"/>
      <c r="JOE98" s="28"/>
      <c r="JOF98" s="28"/>
      <c r="JOG98" s="28"/>
      <c r="JOH98" s="28"/>
      <c r="JOI98" s="28"/>
      <c r="JOJ98" s="28"/>
      <c r="JOK98" s="28"/>
      <c r="JOL98" s="28"/>
      <c r="JOM98" s="28"/>
      <c r="JON98" s="28"/>
      <c r="JOO98" s="28"/>
      <c r="JOP98" s="28"/>
      <c r="JOQ98" s="28"/>
      <c r="JOR98" s="28"/>
      <c r="JOS98" s="28"/>
      <c r="JOT98" s="28"/>
      <c r="JOU98" s="28"/>
      <c r="JOV98" s="28"/>
      <c r="JOW98" s="28"/>
      <c r="JOX98" s="28"/>
      <c r="JOY98" s="28"/>
      <c r="JOZ98" s="28"/>
      <c r="JPA98" s="28"/>
      <c r="JPB98" s="28"/>
      <c r="JPC98" s="28"/>
      <c r="JPD98" s="28"/>
      <c r="JPE98" s="28"/>
      <c r="JPF98" s="28"/>
      <c r="JPG98" s="28"/>
      <c r="JPH98" s="28"/>
      <c r="JPI98" s="28"/>
      <c r="JPJ98" s="28"/>
      <c r="JPK98" s="28"/>
      <c r="JPL98" s="28"/>
      <c r="JPM98" s="28"/>
      <c r="JPN98" s="28"/>
      <c r="JPO98" s="28"/>
      <c r="JPP98" s="28"/>
      <c r="JPQ98" s="28"/>
      <c r="JPR98" s="28"/>
      <c r="JPS98" s="28"/>
      <c r="JPT98" s="28"/>
      <c r="JPU98" s="28"/>
      <c r="JPV98" s="28"/>
      <c r="JPW98" s="28"/>
      <c r="JPX98" s="28"/>
      <c r="JPY98" s="28"/>
      <c r="JPZ98" s="28"/>
      <c r="JQA98" s="28"/>
      <c r="JQB98" s="28"/>
      <c r="JQC98" s="28"/>
      <c r="JQD98" s="28"/>
      <c r="JQE98" s="28"/>
      <c r="JQF98" s="28"/>
      <c r="JQG98" s="28"/>
      <c r="JQH98" s="28"/>
      <c r="JQI98" s="28"/>
      <c r="JQJ98" s="28"/>
      <c r="JQK98" s="28"/>
      <c r="JQL98" s="28"/>
      <c r="JQM98" s="28"/>
      <c r="JQN98" s="28"/>
      <c r="JQO98" s="28"/>
      <c r="JQP98" s="28"/>
      <c r="JQQ98" s="28"/>
      <c r="JQR98" s="28"/>
      <c r="JQS98" s="28"/>
      <c r="JQT98" s="28"/>
      <c r="JQU98" s="28"/>
      <c r="JQV98" s="28"/>
      <c r="JQW98" s="28"/>
      <c r="JQX98" s="28"/>
      <c r="JQY98" s="28"/>
      <c r="JQZ98" s="28"/>
      <c r="JRA98" s="28"/>
      <c r="JRB98" s="28"/>
      <c r="JRC98" s="28"/>
      <c r="JRD98" s="28"/>
      <c r="JRE98" s="28"/>
      <c r="JRF98" s="28"/>
      <c r="JRG98" s="28"/>
      <c r="JRH98" s="28"/>
      <c r="JRI98" s="28"/>
      <c r="JRJ98" s="28"/>
      <c r="JRK98" s="28"/>
      <c r="JRL98" s="28"/>
      <c r="JRM98" s="28"/>
      <c r="JRN98" s="28"/>
      <c r="JRO98" s="28"/>
      <c r="JRP98" s="28"/>
      <c r="JRQ98" s="28"/>
      <c r="JRR98" s="28"/>
      <c r="JRS98" s="28"/>
      <c r="JRT98" s="28"/>
      <c r="JRU98" s="28"/>
      <c r="JRV98" s="28"/>
      <c r="JRW98" s="28"/>
      <c r="JRX98" s="28"/>
      <c r="JRY98" s="28"/>
      <c r="JRZ98" s="28"/>
      <c r="JSA98" s="28"/>
      <c r="JSB98" s="28"/>
      <c r="JSC98" s="28"/>
      <c r="JSD98" s="28"/>
      <c r="JSE98" s="28"/>
      <c r="JSF98" s="28"/>
      <c r="JSG98" s="28"/>
      <c r="JSH98" s="28"/>
      <c r="JSI98" s="28"/>
      <c r="JSJ98" s="28"/>
      <c r="JSK98" s="28"/>
      <c r="JSL98" s="28"/>
      <c r="JSM98" s="28"/>
      <c r="JSN98" s="28"/>
      <c r="JSO98" s="28"/>
      <c r="JSP98" s="28"/>
      <c r="JSQ98" s="28"/>
      <c r="JSR98" s="28"/>
      <c r="JSS98" s="28"/>
      <c r="JST98" s="28"/>
      <c r="JSU98" s="28"/>
      <c r="JSV98" s="28"/>
      <c r="JSW98" s="28"/>
      <c r="JSX98" s="28"/>
      <c r="JSY98" s="28"/>
      <c r="JSZ98" s="28"/>
      <c r="JTA98" s="28"/>
      <c r="JTB98" s="28"/>
      <c r="JTC98" s="28"/>
      <c r="JTD98" s="28"/>
      <c r="JTE98" s="28"/>
      <c r="JTF98" s="28"/>
      <c r="JTG98" s="28"/>
      <c r="JTH98" s="28"/>
      <c r="JTI98" s="28"/>
      <c r="JTJ98" s="28"/>
      <c r="JTK98" s="28"/>
      <c r="JTL98" s="28"/>
      <c r="JTM98" s="28"/>
      <c r="JTN98" s="28"/>
      <c r="JTO98" s="28"/>
      <c r="JTP98" s="28"/>
      <c r="JTQ98" s="28"/>
      <c r="JTR98" s="28"/>
      <c r="JTS98" s="28"/>
      <c r="JTT98" s="28"/>
      <c r="JTU98" s="28"/>
      <c r="JTV98" s="28"/>
      <c r="JTW98" s="28"/>
      <c r="JTX98" s="28"/>
      <c r="JTY98" s="28"/>
      <c r="JTZ98" s="28"/>
      <c r="JUA98" s="28"/>
      <c r="JUB98" s="28"/>
      <c r="JUC98" s="28"/>
      <c r="JUD98" s="28"/>
      <c r="JUE98" s="28"/>
      <c r="JUF98" s="28"/>
      <c r="JUG98" s="28"/>
      <c r="JUH98" s="28"/>
      <c r="JUI98" s="28"/>
      <c r="JUJ98" s="28"/>
      <c r="JUK98" s="28"/>
      <c r="JUL98" s="28"/>
      <c r="JUM98" s="28"/>
      <c r="JUN98" s="28"/>
      <c r="JUO98" s="28"/>
      <c r="JUP98" s="28"/>
      <c r="JUQ98" s="28"/>
      <c r="JUR98" s="28"/>
      <c r="JUS98" s="28"/>
      <c r="JUT98" s="28"/>
      <c r="JUU98" s="28"/>
      <c r="JUV98" s="28"/>
      <c r="JUW98" s="28"/>
      <c r="JUX98" s="28"/>
      <c r="JUY98" s="28"/>
      <c r="JUZ98" s="28"/>
      <c r="JVA98" s="28"/>
      <c r="JVB98" s="28"/>
      <c r="JVC98" s="28"/>
      <c r="JVD98" s="28"/>
      <c r="JVE98" s="28"/>
      <c r="JVF98" s="28"/>
      <c r="JVG98" s="28"/>
      <c r="JVH98" s="28"/>
      <c r="JVI98" s="28"/>
      <c r="JVJ98" s="28"/>
      <c r="JVK98" s="28"/>
      <c r="JVL98" s="28"/>
      <c r="JVM98" s="28"/>
      <c r="JVN98" s="28"/>
      <c r="JVO98" s="28"/>
      <c r="JVP98" s="28"/>
      <c r="JVQ98" s="28"/>
      <c r="JVR98" s="28"/>
      <c r="JVS98" s="28"/>
      <c r="JVT98" s="28"/>
      <c r="JVU98" s="28"/>
      <c r="JVV98" s="28"/>
      <c r="JVW98" s="28"/>
      <c r="JVX98" s="28"/>
      <c r="JVY98" s="28"/>
      <c r="JVZ98" s="28"/>
      <c r="JWA98" s="28"/>
      <c r="JWB98" s="28"/>
      <c r="JWC98" s="28"/>
      <c r="JWD98" s="28"/>
      <c r="JWE98" s="28"/>
      <c r="JWF98" s="28"/>
      <c r="JWG98" s="28"/>
      <c r="JWH98" s="28"/>
      <c r="JWI98" s="28"/>
      <c r="JWJ98" s="28"/>
      <c r="JWK98" s="28"/>
      <c r="JWL98" s="28"/>
      <c r="JWM98" s="28"/>
      <c r="JWN98" s="28"/>
      <c r="JWO98" s="28"/>
      <c r="JWP98" s="28"/>
      <c r="JWQ98" s="28"/>
      <c r="JWR98" s="28"/>
      <c r="JWS98" s="28"/>
      <c r="JWT98" s="28"/>
      <c r="JWU98" s="28"/>
      <c r="JWV98" s="28"/>
      <c r="JWW98" s="28"/>
      <c r="JWX98" s="28"/>
      <c r="JWY98" s="28"/>
      <c r="JWZ98" s="28"/>
      <c r="JXA98" s="28"/>
      <c r="JXB98" s="28"/>
      <c r="JXC98" s="28"/>
      <c r="JXD98" s="28"/>
      <c r="JXE98" s="28"/>
      <c r="JXF98" s="28"/>
      <c r="JXG98" s="28"/>
      <c r="JXH98" s="28"/>
      <c r="JXI98" s="28"/>
      <c r="JXJ98" s="28"/>
      <c r="JXK98" s="28"/>
      <c r="JXL98" s="28"/>
      <c r="JXM98" s="28"/>
      <c r="JXN98" s="28"/>
      <c r="JXO98" s="28"/>
      <c r="JXP98" s="28"/>
      <c r="JXQ98" s="28"/>
      <c r="JXR98" s="28"/>
      <c r="JXS98" s="28"/>
      <c r="JXT98" s="28"/>
      <c r="JXU98" s="28"/>
      <c r="JXV98" s="28"/>
      <c r="JXW98" s="28"/>
      <c r="JXX98" s="28"/>
      <c r="JXY98" s="28"/>
      <c r="JXZ98" s="28"/>
      <c r="JYA98" s="28"/>
      <c r="JYB98" s="28"/>
      <c r="JYC98" s="28"/>
      <c r="JYD98" s="28"/>
      <c r="JYE98" s="28"/>
      <c r="JYF98" s="28"/>
      <c r="JYG98" s="28"/>
      <c r="JYH98" s="28"/>
      <c r="JYI98" s="28"/>
      <c r="JYJ98" s="28"/>
      <c r="JYK98" s="28"/>
      <c r="JYL98" s="28"/>
      <c r="JYM98" s="28"/>
      <c r="JYN98" s="28"/>
      <c r="JYO98" s="28"/>
      <c r="JYP98" s="28"/>
      <c r="JYQ98" s="28"/>
      <c r="JYR98" s="28"/>
      <c r="JYS98" s="28"/>
      <c r="JYT98" s="28"/>
      <c r="JYU98" s="28"/>
      <c r="JYV98" s="28"/>
      <c r="JYW98" s="28"/>
      <c r="JYX98" s="28"/>
      <c r="JYY98" s="28"/>
      <c r="JYZ98" s="28"/>
      <c r="JZA98" s="28"/>
      <c r="JZB98" s="28"/>
      <c r="JZC98" s="28"/>
      <c r="JZD98" s="28"/>
      <c r="JZE98" s="28"/>
      <c r="JZF98" s="28"/>
      <c r="JZG98" s="28"/>
      <c r="JZH98" s="28"/>
      <c r="JZI98" s="28"/>
      <c r="JZJ98" s="28"/>
      <c r="JZK98" s="28"/>
      <c r="JZL98" s="28"/>
      <c r="JZM98" s="28"/>
      <c r="JZN98" s="28"/>
      <c r="JZO98" s="28"/>
      <c r="JZP98" s="28"/>
      <c r="JZQ98" s="28"/>
      <c r="JZR98" s="28"/>
      <c r="JZS98" s="28"/>
      <c r="JZT98" s="28"/>
      <c r="JZU98" s="28"/>
      <c r="JZV98" s="28"/>
      <c r="JZW98" s="28"/>
      <c r="JZX98" s="28"/>
      <c r="JZY98" s="28"/>
      <c r="JZZ98" s="28"/>
      <c r="KAA98" s="28"/>
      <c r="KAB98" s="28"/>
      <c r="KAC98" s="28"/>
      <c r="KAD98" s="28"/>
      <c r="KAE98" s="28"/>
      <c r="KAF98" s="28"/>
      <c r="KAG98" s="28"/>
      <c r="KAH98" s="28"/>
      <c r="KAI98" s="28"/>
      <c r="KAJ98" s="28"/>
      <c r="KAK98" s="28"/>
      <c r="KAL98" s="28"/>
      <c r="KAM98" s="28"/>
      <c r="KAN98" s="28"/>
      <c r="KAO98" s="28"/>
      <c r="KAP98" s="28"/>
      <c r="KAQ98" s="28"/>
      <c r="KAR98" s="28"/>
      <c r="KAS98" s="28"/>
      <c r="KAT98" s="28"/>
      <c r="KAU98" s="28"/>
      <c r="KAV98" s="28"/>
      <c r="KAW98" s="28"/>
      <c r="KAX98" s="28"/>
      <c r="KAY98" s="28"/>
      <c r="KAZ98" s="28"/>
      <c r="KBA98" s="28"/>
      <c r="KBB98" s="28"/>
      <c r="KBC98" s="28"/>
      <c r="KBD98" s="28"/>
      <c r="KBE98" s="28"/>
      <c r="KBF98" s="28"/>
      <c r="KBG98" s="28"/>
      <c r="KBH98" s="28"/>
      <c r="KBI98" s="28"/>
      <c r="KBJ98" s="28"/>
      <c r="KBK98" s="28"/>
      <c r="KBL98" s="28"/>
      <c r="KBM98" s="28"/>
      <c r="KBN98" s="28"/>
      <c r="KBO98" s="28"/>
      <c r="KBP98" s="28"/>
      <c r="KBQ98" s="28"/>
      <c r="KBR98" s="28"/>
      <c r="KBS98" s="28"/>
      <c r="KBT98" s="28"/>
      <c r="KBU98" s="28"/>
      <c r="KBV98" s="28"/>
      <c r="KBW98" s="28"/>
      <c r="KBX98" s="28"/>
      <c r="KBY98" s="28"/>
      <c r="KBZ98" s="28"/>
      <c r="KCA98" s="28"/>
      <c r="KCB98" s="28"/>
      <c r="KCC98" s="28"/>
      <c r="KCD98" s="28"/>
      <c r="KCE98" s="28"/>
      <c r="KCF98" s="28"/>
      <c r="KCG98" s="28"/>
      <c r="KCH98" s="28"/>
      <c r="KCI98" s="28"/>
      <c r="KCJ98" s="28"/>
      <c r="KCK98" s="28"/>
      <c r="KCL98" s="28"/>
      <c r="KCM98" s="28"/>
      <c r="KCN98" s="28"/>
      <c r="KCO98" s="28"/>
      <c r="KCP98" s="28"/>
      <c r="KCQ98" s="28"/>
      <c r="KCR98" s="28"/>
      <c r="KCS98" s="28"/>
      <c r="KCT98" s="28"/>
      <c r="KCU98" s="28"/>
      <c r="KCV98" s="28"/>
      <c r="KCW98" s="28"/>
      <c r="KCX98" s="28"/>
      <c r="KCY98" s="28"/>
      <c r="KCZ98" s="28"/>
      <c r="KDA98" s="28"/>
      <c r="KDB98" s="28"/>
      <c r="KDC98" s="28"/>
      <c r="KDD98" s="28"/>
      <c r="KDE98" s="28"/>
      <c r="KDF98" s="28"/>
      <c r="KDG98" s="28"/>
      <c r="KDH98" s="28"/>
      <c r="KDI98" s="28"/>
      <c r="KDJ98" s="28"/>
      <c r="KDK98" s="28"/>
      <c r="KDL98" s="28"/>
      <c r="KDM98" s="28"/>
      <c r="KDN98" s="28"/>
      <c r="KDO98" s="28"/>
      <c r="KDP98" s="28"/>
      <c r="KDQ98" s="28"/>
      <c r="KDR98" s="28"/>
      <c r="KDS98" s="28"/>
      <c r="KDT98" s="28"/>
      <c r="KDU98" s="28"/>
      <c r="KDV98" s="28"/>
      <c r="KDW98" s="28"/>
      <c r="KDX98" s="28"/>
      <c r="KDY98" s="28"/>
      <c r="KDZ98" s="28"/>
      <c r="KEA98" s="28"/>
      <c r="KEB98" s="28"/>
      <c r="KEC98" s="28"/>
      <c r="KED98" s="28"/>
      <c r="KEE98" s="28"/>
      <c r="KEF98" s="28"/>
      <c r="KEG98" s="28"/>
      <c r="KEH98" s="28"/>
      <c r="KEI98" s="28"/>
      <c r="KEJ98" s="28"/>
      <c r="KEK98" s="28"/>
      <c r="KEL98" s="28"/>
      <c r="KEM98" s="28"/>
      <c r="KEN98" s="28"/>
      <c r="KEO98" s="28"/>
      <c r="KEP98" s="28"/>
      <c r="KEQ98" s="28"/>
      <c r="KER98" s="28"/>
      <c r="KES98" s="28"/>
      <c r="KET98" s="28"/>
      <c r="KEU98" s="28"/>
      <c r="KEV98" s="28"/>
      <c r="KEW98" s="28"/>
      <c r="KEX98" s="28"/>
      <c r="KEY98" s="28"/>
      <c r="KEZ98" s="28"/>
      <c r="KFA98" s="28"/>
      <c r="KFB98" s="28"/>
      <c r="KFC98" s="28"/>
      <c r="KFD98" s="28"/>
      <c r="KFE98" s="28"/>
      <c r="KFF98" s="28"/>
      <c r="KFG98" s="28"/>
      <c r="KFH98" s="28"/>
      <c r="KFI98" s="28"/>
      <c r="KFJ98" s="28"/>
      <c r="KFK98" s="28"/>
      <c r="KFL98" s="28"/>
      <c r="KFM98" s="28"/>
      <c r="KFN98" s="28"/>
      <c r="KFO98" s="28"/>
      <c r="KFP98" s="28"/>
      <c r="KFQ98" s="28"/>
      <c r="KFR98" s="28"/>
      <c r="KFS98" s="28"/>
      <c r="KFT98" s="28"/>
      <c r="KFU98" s="28"/>
      <c r="KFV98" s="28"/>
      <c r="KFW98" s="28"/>
      <c r="KFX98" s="28"/>
      <c r="KFY98" s="28"/>
      <c r="KFZ98" s="28"/>
      <c r="KGA98" s="28"/>
      <c r="KGB98" s="28"/>
      <c r="KGC98" s="28"/>
      <c r="KGD98" s="28"/>
      <c r="KGE98" s="28"/>
      <c r="KGF98" s="28"/>
      <c r="KGG98" s="28"/>
      <c r="KGH98" s="28"/>
      <c r="KGI98" s="28"/>
      <c r="KGJ98" s="28"/>
      <c r="KGK98" s="28"/>
      <c r="KGL98" s="28"/>
      <c r="KGM98" s="28"/>
      <c r="KGN98" s="28"/>
      <c r="KGO98" s="28"/>
      <c r="KGP98" s="28"/>
      <c r="KGQ98" s="28"/>
      <c r="KGR98" s="28"/>
      <c r="KGS98" s="28"/>
      <c r="KGT98" s="28"/>
      <c r="KGU98" s="28"/>
      <c r="KGV98" s="28"/>
      <c r="KGW98" s="28"/>
      <c r="KGX98" s="28"/>
      <c r="KGY98" s="28"/>
      <c r="KGZ98" s="28"/>
      <c r="KHA98" s="28"/>
      <c r="KHB98" s="28"/>
      <c r="KHC98" s="28"/>
      <c r="KHD98" s="28"/>
      <c r="KHE98" s="28"/>
      <c r="KHF98" s="28"/>
      <c r="KHG98" s="28"/>
      <c r="KHH98" s="28"/>
      <c r="KHI98" s="28"/>
      <c r="KHJ98" s="28"/>
      <c r="KHK98" s="28"/>
      <c r="KHL98" s="28"/>
      <c r="KHM98" s="28"/>
      <c r="KHN98" s="28"/>
      <c r="KHO98" s="28"/>
      <c r="KHP98" s="28"/>
      <c r="KHQ98" s="28"/>
      <c r="KHR98" s="28"/>
      <c r="KHS98" s="28"/>
      <c r="KHT98" s="28"/>
      <c r="KHU98" s="28"/>
      <c r="KHV98" s="28"/>
      <c r="KHW98" s="28"/>
      <c r="KHX98" s="28"/>
      <c r="KHY98" s="28"/>
      <c r="KHZ98" s="28"/>
      <c r="KIA98" s="28"/>
      <c r="KIB98" s="28"/>
      <c r="KIC98" s="28"/>
      <c r="KID98" s="28"/>
      <c r="KIE98" s="28"/>
      <c r="KIF98" s="28"/>
      <c r="KIG98" s="28"/>
      <c r="KIH98" s="28"/>
      <c r="KII98" s="28"/>
      <c r="KIJ98" s="28"/>
      <c r="KIK98" s="28"/>
      <c r="KIL98" s="28"/>
      <c r="KIM98" s="28"/>
      <c r="KIN98" s="28"/>
      <c r="KIO98" s="28"/>
      <c r="KIP98" s="28"/>
      <c r="KIQ98" s="28"/>
      <c r="KIR98" s="28"/>
      <c r="KIS98" s="28"/>
      <c r="KIT98" s="28"/>
      <c r="KIU98" s="28"/>
      <c r="KIV98" s="28"/>
      <c r="KIW98" s="28"/>
      <c r="KIX98" s="28"/>
      <c r="KIY98" s="28"/>
      <c r="KIZ98" s="28"/>
      <c r="KJA98" s="28"/>
      <c r="KJB98" s="28"/>
      <c r="KJC98" s="28"/>
      <c r="KJD98" s="28"/>
      <c r="KJE98" s="28"/>
      <c r="KJF98" s="28"/>
      <c r="KJG98" s="28"/>
      <c r="KJH98" s="28"/>
      <c r="KJI98" s="28"/>
      <c r="KJJ98" s="28"/>
      <c r="KJK98" s="28"/>
      <c r="KJL98" s="28"/>
      <c r="KJM98" s="28"/>
      <c r="KJN98" s="28"/>
      <c r="KJO98" s="28"/>
      <c r="KJP98" s="28"/>
      <c r="KJQ98" s="28"/>
      <c r="KJR98" s="28"/>
      <c r="KJS98" s="28"/>
      <c r="KJT98" s="28"/>
      <c r="KJU98" s="28"/>
      <c r="KJV98" s="28"/>
      <c r="KJW98" s="28"/>
      <c r="KJX98" s="28"/>
      <c r="KJY98" s="28"/>
      <c r="KJZ98" s="28"/>
      <c r="KKA98" s="28"/>
      <c r="KKB98" s="28"/>
      <c r="KKC98" s="28"/>
      <c r="KKD98" s="28"/>
      <c r="KKE98" s="28"/>
      <c r="KKF98" s="28"/>
      <c r="KKG98" s="28"/>
      <c r="KKH98" s="28"/>
      <c r="KKI98" s="28"/>
      <c r="KKJ98" s="28"/>
      <c r="KKK98" s="28"/>
      <c r="KKL98" s="28"/>
      <c r="KKM98" s="28"/>
      <c r="KKN98" s="28"/>
      <c r="KKO98" s="28"/>
      <c r="KKP98" s="28"/>
      <c r="KKQ98" s="28"/>
      <c r="KKR98" s="28"/>
      <c r="KKS98" s="28"/>
      <c r="KKT98" s="28"/>
      <c r="KKU98" s="28"/>
      <c r="KKV98" s="28"/>
      <c r="KKW98" s="28"/>
      <c r="KKX98" s="28"/>
      <c r="KKY98" s="28"/>
      <c r="KKZ98" s="28"/>
      <c r="KLA98" s="28"/>
      <c r="KLB98" s="28"/>
      <c r="KLC98" s="28"/>
      <c r="KLD98" s="28"/>
      <c r="KLE98" s="28"/>
      <c r="KLF98" s="28"/>
      <c r="KLG98" s="28"/>
      <c r="KLH98" s="28"/>
      <c r="KLI98" s="28"/>
      <c r="KLJ98" s="28"/>
      <c r="KLK98" s="28"/>
      <c r="KLL98" s="28"/>
      <c r="KLM98" s="28"/>
      <c r="KLN98" s="28"/>
      <c r="KLO98" s="28"/>
      <c r="KLP98" s="28"/>
      <c r="KLQ98" s="28"/>
      <c r="KLR98" s="28"/>
      <c r="KLS98" s="28"/>
      <c r="KLT98" s="28"/>
      <c r="KLU98" s="28"/>
      <c r="KLV98" s="28"/>
      <c r="KLW98" s="28"/>
      <c r="KLX98" s="28"/>
      <c r="KLY98" s="28"/>
      <c r="KLZ98" s="28"/>
      <c r="KMA98" s="28"/>
      <c r="KMB98" s="28"/>
      <c r="KMC98" s="28"/>
      <c r="KMD98" s="28"/>
      <c r="KME98" s="28"/>
      <c r="KMF98" s="28"/>
      <c r="KMG98" s="28"/>
      <c r="KMH98" s="28"/>
      <c r="KMI98" s="28"/>
      <c r="KMJ98" s="28"/>
      <c r="KMK98" s="28"/>
      <c r="KML98" s="28"/>
      <c r="KMM98" s="28"/>
      <c r="KMN98" s="28"/>
      <c r="KMO98" s="28"/>
      <c r="KMP98" s="28"/>
      <c r="KMQ98" s="28"/>
      <c r="KMR98" s="28"/>
      <c r="KMS98" s="28"/>
      <c r="KMT98" s="28"/>
      <c r="KMU98" s="28"/>
      <c r="KMV98" s="28"/>
      <c r="KMW98" s="28"/>
      <c r="KMX98" s="28"/>
      <c r="KMY98" s="28"/>
      <c r="KMZ98" s="28"/>
      <c r="KNA98" s="28"/>
      <c r="KNB98" s="28"/>
      <c r="KNC98" s="28"/>
      <c r="KND98" s="28"/>
      <c r="KNE98" s="28"/>
      <c r="KNF98" s="28"/>
      <c r="KNG98" s="28"/>
      <c r="KNH98" s="28"/>
      <c r="KNI98" s="28"/>
      <c r="KNJ98" s="28"/>
      <c r="KNK98" s="28"/>
      <c r="KNL98" s="28"/>
      <c r="KNM98" s="28"/>
      <c r="KNN98" s="28"/>
      <c r="KNO98" s="28"/>
      <c r="KNP98" s="28"/>
      <c r="KNQ98" s="28"/>
      <c r="KNR98" s="28"/>
      <c r="KNS98" s="28"/>
      <c r="KNT98" s="28"/>
      <c r="KNU98" s="28"/>
      <c r="KNV98" s="28"/>
      <c r="KNW98" s="28"/>
      <c r="KNX98" s="28"/>
      <c r="KNY98" s="28"/>
      <c r="KNZ98" s="28"/>
      <c r="KOA98" s="28"/>
      <c r="KOB98" s="28"/>
      <c r="KOC98" s="28"/>
      <c r="KOD98" s="28"/>
      <c r="KOE98" s="28"/>
      <c r="KOF98" s="28"/>
      <c r="KOG98" s="28"/>
      <c r="KOH98" s="28"/>
      <c r="KOI98" s="28"/>
      <c r="KOJ98" s="28"/>
      <c r="KOK98" s="28"/>
      <c r="KOL98" s="28"/>
      <c r="KOM98" s="28"/>
      <c r="KON98" s="28"/>
      <c r="KOO98" s="28"/>
      <c r="KOP98" s="28"/>
      <c r="KOQ98" s="28"/>
      <c r="KOR98" s="28"/>
      <c r="KOS98" s="28"/>
      <c r="KOT98" s="28"/>
      <c r="KOU98" s="28"/>
      <c r="KOV98" s="28"/>
      <c r="KOW98" s="28"/>
      <c r="KOX98" s="28"/>
      <c r="KOY98" s="28"/>
      <c r="KOZ98" s="28"/>
      <c r="KPA98" s="28"/>
      <c r="KPB98" s="28"/>
      <c r="KPC98" s="28"/>
      <c r="KPD98" s="28"/>
      <c r="KPE98" s="28"/>
      <c r="KPF98" s="28"/>
      <c r="KPG98" s="28"/>
      <c r="KPH98" s="28"/>
      <c r="KPI98" s="28"/>
      <c r="KPJ98" s="28"/>
      <c r="KPK98" s="28"/>
      <c r="KPL98" s="28"/>
      <c r="KPM98" s="28"/>
      <c r="KPN98" s="28"/>
      <c r="KPO98" s="28"/>
      <c r="KPP98" s="28"/>
      <c r="KPQ98" s="28"/>
      <c r="KPR98" s="28"/>
      <c r="KPS98" s="28"/>
      <c r="KPT98" s="28"/>
      <c r="KPU98" s="28"/>
      <c r="KPV98" s="28"/>
      <c r="KPW98" s="28"/>
      <c r="KPX98" s="28"/>
      <c r="KPY98" s="28"/>
      <c r="KPZ98" s="28"/>
      <c r="KQA98" s="28"/>
      <c r="KQB98" s="28"/>
      <c r="KQC98" s="28"/>
      <c r="KQD98" s="28"/>
      <c r="KQE98" s="28"/>
      <c r="KQF98" s="28"/>
      <c r="KQG98" s="28"/>
      <c r="KQH98" s="28"/>
      <c r="KQI98" s="28"/>
      <c r="KQJ98" s="28"/>
      <c r="KQK98" s="28"/>
      <c r="KQL98" s="28"/>
      <c r="KQM98" s="28"/>
      <c r="KQN98" s="28"/>
      <c r="KQO98" s="28"/>
      <c r="KQP98" s="28"/>
      <c r="KQQ98" s="28"/>
      <c r="KQR98" s="28"/>
      <c r="KQS98" s="28"/>
      <c r="KQT98" s="28"/>
      <c r="KQU98" s="28"/>
      <c r="KQV98" s="28"/>
      <c r="KQW98" s="28"/>
      <c r="KQX98" s="28"/>
      <c r="KQY98" s="28"/>
      <c r="KQZ98" s="28"/>
      <c r="KRA98" s="28"/>
      <c r="KRB98" s="28"/>
      <c r="KRC98" s="28"/>
      <c r="KRD98" s="28"/>
      <c r="KRE98" s="28"/>
      <c r="KRF98" s="28"/>
      <c r="KRG98" s="28"/>
      <c r="KRH98" s="28"/>
      <c r="KRI98" s="28"/>
      <c r="KRJ98" s="28"/>
      <c r="KRK98" s="28"/>
      <c r="KRL98" s="28"/>
      <c r="KRM98" s="28"/>
      <c r="KRN98" s="28"/>
      <c r="KRO98" s="28"/>
      <c r="KRP98" s="28"/>
      <c r="KRQ98" s="28"/>
      <c r="KRR98" s="28"/>
      <c r="KRS98" s="28"/>
      <c r="KRT98" s="28"/>
      <c r="KRU98" s="28"/>
      <c r="KRV98" s="28"/>
      <c r="KRW98" s="28"/>
      <c r="KRX98" s="28"/>
      <c r="KRY98" s="28"/>
      <c r="KRZ98" s="28"/>
      <c r="KSA98" s="28"/>
      <c r="KSB98" s="28"/>
      <c r="KSC98" s="28"/>
      <c r="KSD98" s="28"/>
      <c r="KSE98" s="28"/>
      <c r="KSF98" s="28"/>
      <c r="KSG98" s="28"/>
      <c r="KSH98" s="28"/>
      <c r="KSI98" s="28"/>
      <c r="KSJ98" s="28"/>
      <c r="KSK98" s="28"/>
      <c r="KSL98" s="28"/>
      <c r="KSM98" s="28"/>
      <c r="KSN98" s="28"/>
      <c r="KSO98" s="28"/>
      <c r="KSP98" s="28"/>
      <c r="KSQ98" s="28"/>
      <c r="KSR98" s="28"/>
      <c r="KSS98" s="28"/>
      <c r="KST98" s="28"/>
      <c r="KSU98" s="28"/>
      <c r="KSV98" s="28"/>
      <c r="KSW98" s="28"/>
      <c r="KSX98" s="28"/>
      <c r="KSY98" s="28"/>
      <c r="KSZ98" s="28"/>
      <c r="KTA98" s="28"/>
      <c r="KTB98" s="28"/>
      <c r="KTC98" s="28"/>
      <c r="KTD98" s="28"/>
      <c r="KTE98" s="28"/>
      <c r="KTF98" s="28"/>
      <c r="KTG98" s="28"/>
      <c r="KTH98" s="28"/>
      <c r="KTI98" s="28"/>
      <c r="KTJ98" s="28"/>
      <c r="KTK98" s="28"/>
      <c r="KTL98" s="28"/>
      <c r="KTM98" s="28"/>
      <c r="KTN98" s="28"/>
      <c r="KTO98" s="28"/>
      <c r="KTP98" s="28"/>
      <c r="KTQ98" s="28"/>
      <c r="KTR98" s="28"/>
      <c r="KTS98" s="28"/>
      <c r="KTT98" s="28"/>
      <c r="KTU98" s="28"/>
      <c r="KTV98" s="28"/>
      <c r="KTW98" s="28"/>
      <c r="KTX98" s="28"/>
      <c r="KTY98" s="28"/>
      <c r="KTZ98" s="28"/>
      <c r="KUA98" s="28"/>
      <c r="KUB98" s="28"/>
      <c r="KUC98" s="28"/>
      <c r="KUD98" s="28"/>
      <c r="KUE98" s="28"/>
      <c r="KUF98" s="28"/>
      <c r="KUG98" s="28"/>
      <c r="KUH98" s="28"/>
      <c r="KUI98" s="28"/>
      <c r="KUJ98" s="28"/>
      <c r="KUK98" s="28"/>
      <c r="KUL98" s="28"/>
      <c r="KUM98" s="28"/>
      <c r="KUN98" s="28"/>
      <c r="KUO98" s="28"/>
      <c r="KUP98" s="28"/>
      <c r="KUQ98" s="28"/>
      <c r="KUR98" s="28"/>
      <c r="KUS98" s="28"/>
      <c r="KUT98" s="28"/>
      <c r="KUU98" s="28"/>
      <c r="KUV98" s="28"/>
      <c r="KUW98" s="28"/>
      <c r="KUX98" s="28"/>
      <c r="KUY98" s="28"/>
      <c r="KUZ98" s="28"/>
      <c r="KVA98" s="28"/>
      <c r="KVB98" s="28"/>
      <c r="KVC98" s="28"/>
      <c r="KVD98" s="28"/>
      <c r="KVE98" s="28"/>
      <c r="KVF98" s="28"/>
      <c r="KVG98" s="28"/>
      <c r="KVH98" s="28"/>
      <c r="KVI98" s="28"/>
      <c r="KVJ98" s="28"/>
      <c r="KVK98" s="28"/>
      <c r="KVL98" s="28"/>
      <c r="KVM98" s="28"/>
      <c r="KVN98" s="28"/>
      <c r="KVO98" s="28"/>
      <c r="KVP98" s="28"/>
      <c r="KVQ98" s="28"/>
      <c r="KVR98" s="28"/>
      <c r="KVS98" s="28"/>
      <c r="KVT98" s="28"/>
      <c r="KVU98" s="28"/>
      <c r="KVV98" s="28"/>
      <c r="KVW98" s="28"/>
      <c r="KVX98" s="28"/>
      <c r="KVY98" s="28"/>
      <c r="KVZ98" s="28"/>
      <c r="KWA98" s="28"/>
      <c r="KWB98" s="28"/>
      <c r="KWC98" s="28"/>
      <c r="KWD98" s="28"/>
      <c r="KWE98" s="28"/>
      <c r="KWF98" s="28"/>
      <c r="KWG98" s="28"/>
      <c r="KWH98" s="28"/>
      <c r="KWI98" s="28"/>
      <c r="KWJ98" s="28"/>
      <c r="KWK98" s="28"/>
      <c r="KWL98" s="28"/>
      <c r="KWM98" s="28"/>
      <c r="KWN98" s="28"/>
      <c r="KWO98" s="28"/>
      <c r="KWP98" s="28"/>
      <c r="KWQ98" s="28"/>
      <c r="KWR98" s="28"/>
      <c r="KWS98" s="28"/>
      <c r="KWT98" s="28"/>
      <c r="KWU98" s="28"/>
      <c r="KWV98" s="28"/>
      <c r="KWW98" s="28"/>
      <c r="KWX98" s="28"/>
      <c r="KWY98" s="28"/>
      <c r="KWZ98" s="28"/>
      <c r="KXA98" s="28"/>
      <c r="KXB98" s="28"/>
      <c r="KXC98" s="28"/>
      <c r="KXD98" s="28"/>
      <c r="KXE98" s="28"/>
      <c r="KXF98" s="28"/>
      <c r="KXG98" s="28"/>
      <c r="KXH98" s="28"/>
      <c r="KXI98" s="28"/>
      <c r="KXJ98" s="28"/>
      <c r="KXK98" s="28"/>
      <c r="KXL98" s="28"/>
      <c r="KXM98" s="28"/>
      <c r="KXN98" s="28"/>
      <c r="KXO98" s="28"/>
      <c r="KXP98" s="28"/>
      <c r="KXQ98" s="28"/>
      <c r="KXR98" s="28"/>
      <c r="KXS98" s="28"/>
      <c r="KXT98" s="28"/>
      <c r="KXU98" s="28"/>
      <c r="KXV98" s="28"/>
      <c r="KXW98" s="28"/>
      <c r="KXX98" s="28"/>
      <c r="KXY98" s="28"/>
      <c r="KXZ98" s="28"/>
      <c r="KYA98" s="28"/>
      <c r="KYB98" s="28"/>
      <c r="KYC98" s="28"/>
      <c r="KYD98" s="28"/>
      <c r="KYE98" s="28"/>
      <c r="KYF98" s="28"/>
      <c r="KYG98" s="28"/>
      <c r="KYH98" s="28"/>
      <c r="KYI98" s="28"/>
      <c r="KYJ98" s="28"/>
      <c r="KYK98" s="28"/>
      <c r="KYL98" s="28"/>
      <c r="KYM98" s="28"/>
      <c r="KYN98" s="28"/>
      <c r="KYO98" s="28"/>
      <c r="KYP98" s="28"/>
      <c r="KYQ98" s="28"/>
      <c r="KYR98" s="28"/>
      <c r="KYS98" s="28"/>
      <c r="KYT98" s="28"/>
      <c r="KYU98" s="28"/>
      <c r="KYV98" s="28"/>
      <c r="KYW98" s="28"/>
      <c r="KYX98" s="28"/>
      <c r="KYY98" s="28"/>
      <c r="KYZ98" s="28"/>
      <c r="KZA98" s="28"/>
      <c r="KZB98" s="28"/>
      <c r="KZC98" s="28"/>
      <c r="KZD98" s="28"/>
      <c r="KZE98" s="28"/>
      <c r="KZF98" s="28"/>
      <c r="KZG98" s="28"/>
      <c r="KZH98" s="28"/>
      <c r="KZI98" s="28"/>
      <c r="KZJ98" s="28"/>
      <c r="KZK98" s="28"/>
      <c r="KZL98" s="28"/>
      <c r="KZM98" s="28"/>
      <c r="KZN98" s="28"/>
      <c r="KZO98" s="28"/>
      <c r="KZP98" s="28"/>
      <c r="KZQ98" s="28"/>
      <c r="KZR98" s="28"/>
      <c r="KZS98" s="28"/>
      <c r="KZT98" s="28"/>
      <c r="KZU98" s="28"/>
      <c r="KZV98" s="28"/>
      <c r="KZW98" s="28"/>
      <c r="KZX98" s="28"/>
      <c r="KZY98" s="28"/>
      <c r="KZZ98" s="28"/>
      <c r="LAA98" s="28"/>
      <c r="LAB98" s="28"/>
      <c r="LAC98" s="28"/>
      <c r="LAD98" s="28"/>
      <c r="LAE98" s="28"/>
      <c r="LAF98" s="28"/>
      <c r="LAG98" s="28"/>
      <c r="LAH98" s="28"/>
      <c r="LAI98" s="28"/>
      <c r="LAJ98" s="28"/>
      <c r="LAK98" s="28"/>
      <c r="LAL98" s="28"/>
      <c r="LAM98" s="28"/>
      <c r="LAN98" s="28"/>
      <c r="LAO98" s="28"/>
      <c r="LAP98" s="28"/>
      <c r="LAQ98" s="28"/>
      <c r="LAR98" s="28"/>
      <c r="LAS98" s="28"/>
      <c r="LAT98" s="28"/>
      <c r="LAU98" s="28"/>
      <c r="LAV98" s="28"/>
      <c r="LAW98" s="28"/>
      <c r="LAX98" s="28"/>
      <c r="LAY98" s="28"/>
      <c r="LAZ98" s="28"/>
      <c r="LBA98" s="28"/>
      <c r="LBB98" s="28"/>
      <c r="LBC98" s="28"/>
      <c r="LBD98" s="28"/>
      <c r="LBE98" s="28"/>
      <c r="LBF98" s="28"/>
      <c r="LBG98" s="28"/>
      <c r="LBH98" s="28"/>
      <c r="LBI98" s="28"/>
      <c r="LBJ98" s="28"/>
      <c r="LBK98" s="28"/>
      <c r="LBL98" s="28"/>
      <c r="LBM98" s="28"/>
      <c r="LBN98" s="28"/>
      <c r="LBO98" s="28"/>
      <c r="LBP98" s="28"/>
      <c r="LBQ98" s="28"/>
      <c r="LBR98" s="28"/>
      <c r="LBS98" s="28"/>
      <c r="LBT98" s="28"/>
      <c r="LBU98" s="28"/>
      <c r="LBV98" s="28"/>
      <c r="LBW98" s="28"/>
      <c r="LBX98" s="28"/>
      <c r="LBY98" s="28"/>
      <c r="LBZ98" s="28"/>
      <c r="LCA98" s="28"/>
      <c r="LCB98" s="28"/>
      <c r="LCC98" s="28"/>
      <c r="LCD98" s="28"/>
      <c r="LCE98" s="28"/>
      <c r="LCF98" s="28"/>
      <c r="LCG98" s="28"/>
      <c r="LCH98" s="28"/>
      <c r="LCI98" s="28"/>
      <c r="LCJ98" s="28"/>
      <c r="LCK98" s="28"/>
      <c r="LCL98" s="28"/>
      <c r="LCM98" s="28"/>
      <c r="LCN98" s="28"/>
      <c r="LCO98" s="28"/>
      <c r="LCP98" s="28"/>
      <c r="LCQ98" s="28"/>
      <c r="LCR98" s="28"/>
      <c r="LCS98" s="28"/>
      <c r="LCT98" s="28"/>
      <c r="LCU98" s="28"/>
      <c r="LCV98" s="28"/>
      <c r="LCW98" s="28"/>
      <c r="LCX98" s="28"/>
      <c r="LCY98" s="28"/>
      <c r="LCZ98" s="28"/>
      <c r="LDA98" s="28"/>
      <c r="LDB98" s="28"/>
      <c r="LDC98" s="28"/>
      <c r="LDD98" s="28"/>
      <c r="LDE98" s="28"/>
      <c r="LDF98" s="28"/>
      <c r="LDG98" s="28"/>
      <c r="LDH98" s="28"/>
      <c r="LDI98" s="28"/>
      <c r="LDJ98" s="28"/>
      <c r="LDK98" s="28"/>
      <c r="LDL98" s="28"/>
      <c r="LDM98" s="28"/>
      <c r="LDN98" s="28"/>
      <c r="LDO98" s="28"/>
      <c r="LDP98" s="28"/>
      <c r="LDQ98" s="28"/>
      <c r="LDR98" s="28"/>
      <c r="LDS98" s="28"/>
      <c r="LDT98" s="28"/>
      <c r="LDU98" s="28"/>
      <c r="LDV98" s="28"/>
      <c r="LDW98" s="28"/>
      <c r="LDX98" s="28"/>
      <c r="LDY98" s="28"/>
      <c r="LDZ98" s="28"/>
      <c r="LEA98" s="28"/>
      <c r="LEB98" s="28"/>
      <c r="LEC98" s="28"/>
      <c r="LED98" s="28"/>
      <c r="LEE98" s="28"/>
      <c r="LEF98" s="28"/>
      <c r="LEG98" s="28"/>
      <c r="LEH98" s="28"/>
      <c r="LEI98" s="28"/>
      <c r="LEJ98" s="28"/>
      <c r="LEK98" s="28"/>
      <c r="LEL98" s="28"/>
      <c r="LEM98" s="28"/>
      <c r="LEN98" s="28"/>
      <c r="LEO98" s="28"/>
      <c r="LEP98" s="28"/>
      <c r="LEQ98" s="28"/>
      <c r="LER98" s="28"/>
      <c r="LES98" s="28"/>
      <c r="LET98" s="28"/>
      <c r="LEU98" s="28"/>
      <c r="LEV98" s="28"/>
      <c r="LEW98" s="28"/>
      <c r="LEX98" s="28"/>
      <c r="LEY98" s="28"/>
      <c r="LEZ98" s="28"/>
      <c r="LFA98" s="28"/>
      <c r="LFB98" s="28"/>
      <c r="LFC98" s="28"/>
      <c r="LFD98" s="28"/>
      <c r="LFE98" s="28"/>
      <c r="LFF98" s="28"/>
      <c r="LFG98" s="28"/>
      <c r="LFH98" s="28"/>
      <c r="LFI98" s="28"/>
      <c r="LFJ98" s="28"/>
      <c r="LFK98" s="28"/>
      <c r="LFL98" s="28"/>
      <c r="LFM98" s="28"/>
      <c r="LFN98" s="28"/>
      <c r="LFO98" s="28"/>
      <c r="LFP98" s="28"/>
      <c r="LFQ98" s="28"/>
      <c r="LFR98" s="28"/>
      <c r="LFS98" s="28"/>
      <c r="LFT98" s="28"/>
      <c r="LFU98" s="28"/>
      <c r="LFV98" s="28"/>
      <c r="LFW98" s="28"/>
      <c r="LFX98" s="28"/>
      <c r="LFY98" s="28"/>
      <c r="LFZ98" s="28"/>
      <c r="LGA98" s="28"/>
      <c r="LGB98" s="28"/>
      <c r="LGC98" s="28"/>
      <c r="LGD98" s="28"/>
      <c r="LGE98" s="28"/>
      <c r="LGF98" s="28"/>
      <c r="LGG98" s="28"/>
      <c r="LGH98" s="28"/>
      <c r="LGI98" s="28"/>
      <c r="LGJ98" s="28"/>
      <c r="LGK98" s="28"/>
      <c r="LGL98" s="28"/>
      <c r="LGM98" s="28"/>
      <c r="LGN98" s="28"/>
      <c r="LGO98" s="28"/>
      <c r="LGP98" s="28"/>
      <c r="LGQ98" s="28"/>
      <c r="LGR98" s="28"/>
      <c r="LGS98" s="28"/>
      <c r="LGT98" s="28"/>
      <c r="LGU98" s="28"/>
      <c r="LGV98" s="28"/>
      <c r="LGW98" s="28"/>
      <c r="LGX98" s="28"/>
      <c r="LGY98" s="28"/>
      <c r="LGZ98" s="28"/>
      <c r="LHA98" s="28"/>
      <c r="LHB98" s="28"/>
      <c r="LHC98" s="28"/>
      <c r="LHD98" s="28"/>
      <c r="LHE98" s="28"/>
      <c r="LHF98" s="28"/>
      <c r="LHG98" s="28"/>
      <c r="LHH98" s="28"/>
      <c r="LHI98" s="28"/>
      <c r="LHJ98" s="28"/>
      <c r="LHK98" s="28"/>
      <c r="LHL98" s="28"/>
      <c r="LHM98" s="28"/>
      <c r="LHN98" s="28"/>
      <c r="LHO98" s="28"/>
      <c r="LHP98" s="28"/>
      <c r="LHQ98" s="28"/>
      <c r="LHR98" s="28"/>
      <c r="LHS98" s="28"/>
      <c r="LHT98" s="28"/>
      <c r="LHU98" s="28"/>
      <c r="LHV98" s="28"/>
      <c r="LHW98" s="28"/>
      <c r="LHX98" s="28"/>
      <c r="LHY98" s="28"/>
      <c r="LHZ98" s="28"/>
      <c r="LIA98" s="28"/>
      <c r="LIB98" s="28"/>
      <c r="LIC98" s="28"/>
      <c r="LID98" s="28"/>
      <c r="LIE98" s="28"/>
      <c r="LIF98" s="28"/>
      <c r="LIG98" s="28"/>
      <c r="LIH98" s="28"/>
      <c r="LII98" s="28"/>
      <c r="LIJ98" s="28"/>
      <c r="LIK98" s="28"/>
      <c r="LIL98" s="28"/>
      <c r="LIM98" s="28"/>
      <c r="LIN98" s="28"/>
      <c r="LIO98" s="28"/>
      <c r="LIP98" s="28"/>
      <c r="LIQ98" s="28"/>
      <c r="LIR98" s="28"/>
      <c r="LIS98" s="28"/>
      <c r="LIT98" s="28"/>
      <c r="LIU98" s="28"/>
      <c r="LIV98" s="28"/>
      <c r="LIW98" s="28"/>
      <c r="LIX98" s="28"/>
      <c r="LIY98" s="28"/>
      <c r="LIZ98" s="28"/>
      <c r="LJA98" s="28"/>
      <c r="LJB98" s="28"/>
      <c r="LJC98" s="28"/>
      <c r="LJD98" s="28"/>
      <c r="LJE98" s="28"/>
      <c r="LJF98" s="28"/>
      <c r="LJG98" s="28"/>
      <c r="LJH98" s="28"/>
      <c r="LJI98" s="28"/>
      <c r="LJJ98" s="28"/>
      <c r="LJK98" s="28"/>
      <c r="LJL98" s="28"/>
      <c r="LJM98" s="28"/>
      <c r="LJN98" s="28"/>
      <c r="LJO98" s="28"/>
      <c r="LJP98" s="28"/>
      <c r="LJQ98" s="28"/>
      <c r="LJR98" s="28"/>
      <c r="LJS98" s="28"/>
      <c r="LJT98" s="28"/>
      <c r="LJU98" s="28"/>
      <c r="LJV98" s="28"/>
      <c r="LJW98" s="28"/>
      <c r="LJX98" s="28"/>
      <c r="LJY98" s="28"/>
      <c r="LJZ98" s="28"/>
      <c r="LKA98" s="28"/>
      <c r="LKB98" s="28"/>
      <c r="LKC98" s="28"/>
      <c r="LKD98" s="28"/>
      <c r="LKE98" s="28"/>
      <c r="LKF98" s="28"/>
      <c r="LKG98" s="28"/>
      <c r="LKH98" s="28"/>
      <c r="LKI98" s="28"/>
      <c r="LKJ98" s="28"/>
      <c r="LKK98" s="28"/>
      <c r="LKL98" s="28"/>
      <c r="LKM98" s="28"/>
      <c r="LKN98" s="28"/>
      <c r="LKO98" s="28"/>
      <c r="LKP98" s="28"/>
      <c r="LKQ98" s="28"/>
      <c r="LKR98" s="28"/>
      <c r="LKS98" s="28"/>
      <c r="LKT98" s="28"/>
      <c r="LKU98" s="28"/>
      <c r="LKV98" s="28"/>
      <c r="LKW98" s="28"/>
      <c r="LKX98" s="28"/>
      <c r="LKY98" s="28"/>
      <c r="LKZ98" s="28"/>
      <c r="LLA98" s="28"/>
      <c r="LLB98" s="28"/>
      <c r="LLC98" s="28"/>
      <c r="LLD98" s="28"/>
      <c r="LLE98" s="28"/>
      <c r="LLF98" s="28"/>
      <c r="LLG98" s="28"/>
      <c r="LLH98" s="28"/>
      <c r="LLI98" s="28"/>
      <c r="LLJ98" s="28"/>
      <c r="LLK98" s="28"/>
      <c r="LLL98" s="28"/>
      <c r="LLM98" s="28"/>
      <c r="LLN98" s="28"/>
      <c r="LLO98" s="28"/>
      <c r="LLP98" s="28"/>
      <c r="LLQ98" s="28"/>
      <c r="LLR98" s="28"/>
      <c r="LLS98" s="28"/>
      <c r="LLT98" s="28"/>
      <c r="LLU98" s="28"/>
      <c r="LLV98" s="28"/>
      <c r="LLW98" s="28"/>
      <c r="LLX98" s="28"/>
      <c r="LLY98" s="28"/>
      <c r="LLZ98" s="28"/>
      <c r="LMA98" s="28"/>
      <c r="LMB98" s="28"/>
      <c r="LMC98" s="28"/>
      <c r="LMD98" s="28"/>
      <c r="LME98" s="28"/>
      <c r="LMF98" s="28"/>
      <c r="LMG98" s="28"/>
      <c r="LMH98" s="28"/>
      <c r="LMI98" s="28"/>
      <c r="LMJ98" s="28"/>
      <c r="LMK98" s="28"/>
      <c r="LML98" s="28"/>
      <c r="LMM98" s="28"/>
      <c r="LMN98" s="28"/>
      <c r="LMO98" s="28"/>
      <c r="LMP98" s="28"/>
      <c r="LMQ98" s="28"/>
      <c r="LMR98" s="28"/>
      <c r="LMS98" s="28"/>
      <c r="LMT98" s="28"/>
      <c r="LMU98" s="28"/>
      <c r="LMV98" s="28"/>
      <c r="LMW98" s="28"/>
      <c r="LMX98" s="28"/>
      <c r="LMY98" s="28"/>
      <c r="LMZ98" s="28"/>
      <c r="LNA98" s="28"/>
      <c r="LNB98" s="28"/>
      <c r="LNC98" s="28"/>
      <c r="LND98" s="28"/>
      <c r="LNE98" s="28"/>
      <c r="LNF98" s="28"/>
      <c r="LNG98" s="28"/>
      <c r="LNH98" s="28"/>
      <c r="LNI98" s="28"/>
      <c r="LNJ98" s="28"/>
      <c r="LNK98" s="28"/>
      <c r="LNL98" s="28"/>
      <c r="LNM98" s="28"/>
      <c r="LNN98" s="28"/>
      <c r="LNO98" s="28"/>
      <c r="LNP98" s="28"/>
      <c r="LNQ98" s="28"/>
      <c r="LNR98" s="28"/>
      <c r="LNS98" s="28"/>
      <c r="LNT98" s="28"/>
      <c r="LNU98" s="28"/>
      <c r="LNV98" s="28"/>
      <c r="LNW98" s="28"/>
      <c r="LNX98" s="28"/>
      <c r="LNY98" s="28"/>
      <c r="LNZ98" s="28"/>
      <c r="LOA98" s="28"/>
      <c r="LOB98" s="28"/>
      <c r="LOC98" s="28"/>
      <c r="LOD98" s="28"/>
      <c r="LOE98" s="28"/>
      <c r="LOF98" s="28"/>
      <c r="LOG98" s="28"/>
      <c r="LOH98" s="28"/>
      <c r="LOI98" s="28"/>
      <c r="LOJ98" s="28"/>
      <c r="LOK98" s="28"/>
      <c r="LOL98" s="28"/>
      <c r="LOM98" s="28"/>
      <c r="LON98" s="28"/>
      <c r="LOO98" s="28"/>
      <c r="LOP98" s="28"/>
      <c r="LOQ98" s="28"/>
      <c r="LOR98" s="28"/>
      <c r="LOS98" s="28"/>
      <c r="LOT98" s="28"/>
      <c r="LOU98" s="28"/>
      <c r="LOV98" s="28"/>
      <c r="LOW98" s="28"/>
      <c r="LOX98" s="28"/>
      <c r="LOY98" s="28"/>
      <c r="LOZ98" s="28"/>
      <c r="LPA98" s="28"/>
      <c r="LPB98" s="28"/>
      <c r="LPC98" s="28"/>
      <c r="LPD98" s="28"/>
      <c r="LPE98" s="28"/>
      <c r="LPF98" s="28"/>
      <c r="LPG98" s="28"/>
      <c r="LPH98" s="28"/>
      <c r="LPI98" s="28"/>
      <c r="LPJ98" s="28"/>
      <c r="LPK98" s="28"/>
      <c r="LPL98" s="28"/>
      <c r="LPM98" s="28"/>
      <c r="LPN98" s="28"/>
      <c r="LPO98" s="28"/>
      <c r="LPP98" s="28"/>
      <c r="LPQ98" s="28"/>
      <c r="LPR98" s="28"/>
      <c r="LPS98" s="28"/>
      <c r="LPT98" s="28"/>
      <c r="LPU98" s="28"/>
      <c r="LPV98" s="28"/>
      <c r="LPW98" s="28"/>
      <c r="LPX98" s="28"/>
      <c r="LPY98" s="28"/>
      <c r="LPZ98" s="28"/>
      <c r="LQA98" s="28"/>
      <c r="LQB98" s="28"/>
      <c r="LQC98" s="28"/>
      <c r="LQD98" s="28"/>
      <c r="LQE98" s="28"/>
      <c r="LQF98" s="28"/>
      <c r="LQG98" s="28"/>
      <c r="LQH98" s="28"/>
      <c r="LQI98" s="28"/>
      <c r="LQJ98" s="28"/>
      <c r="LQK98" s="28"/>
      <c r="LQL98" s="28"/>
      <c r="LQM98" s="28"/>
      <c r="LQN98" s="28"/>
      <c r="LQO98" s="28"/>
      <c r="LQP98" s="28"/>
      <c r="LQQ98" s="28"/>
      <c r="LQR98" s="28"/>
      <c r="LQS98" s="28"/>
      <c r="LQT98" s="28"/>
      <c r="LQU98" s="28"/>
      <c r="LQV98" s="28"/>
      <c r="LQW98" s="28"/>
      <c r="LQX98" s="28"/>
      <c r="LQY98" s="28"/>
      <c r="LQZ98" s="28"/>
      <c r="LRA98" s="28"/>
      <c r="LRB98" s="28"/>
      <c r="LRC98" s="28"/>
      <c r="LRD98" s="28"/>
      <c r="LRE98" s="28"/>
      <c r="LRF98" s="28"/>
      <c r="LRG98" s="28"/>
      <c r="LRH98" s="28"/>
      <c r="LRI98" s="28"/>
      <c r="LRJ98" s="28"/>
      <c r="LRK98" s="28"/>
      <c r="LRL98" s="28"/>
      <c r="LRM98" s="28"/>
      <c r="LRN98" s="28"/>
      <c r="LRO98" s="28"/>
      <c r="LRP98" s="28"/>
      <c r="LRQ98" s="28"/>
      <c r="LRR98" s="28"/>
      <c r="LRS98" s="28"/>
      <c r="LRT98" s="28"/>
      <c r="LRU98" s="28"/>
      <c r="LRV98" s="28"/>
      <c r="LRW98" s="28"/>
      <c r="LRX98" s="28"/>
      <c r="LRY98" s="28"/>
      <c r="LRZ98" s="28"/>
      <c r="LSA98" s="28"/>
      <c r="LSB98" s="28"/>
      <c r="LSC98" s="28"/>
      <c r="LSD98" s="28"/>
      <c r="LSE98" s="28"/>
      <c r="LSF98" s="28"/>
      <c r="LSG98" s="28"/>
      <c r="LSH98" s="28"/>
      <c r="LSI98" s="28"/>
      <c r="LSJ98" s="28"/>
      <c r="LSK98" s="28"/>
      <c r="LSL98" s="28"/>
      <c r="LSM98" s="28"/>
      <c r="LSN98" s="28"/>
      <c r="LSO98" s="28"/>
      <c r="LSP98" s="28"/>
      <c r="LSQ98" s="28"/>
      <c r="LSR98" s="28"/>
      <c r="LSS98" s="28"/>
      <c r="LST98" s="28"/>
      <c r="LSU98" s="28"/>
      <c r="LSV98" s="28"/>
      <c r="LSW98" s="28"/>
      <c r="LSX98" s="28"/>
      <c r="LSY98" s="28"/>
      <c r="LSZ98" s="28"/>
      <c r="LTA98" s="28"/>
      <c r="LTB98" s="28"/>
      <c r="LTC98" s="28"/>
      <c r="LTD98" s="28"/>
      <c r="LTE98" s="28"/>
      <c r="LTF98" s="28"/>
      <c r="LTG98" s="28"/>
      <c r="LTH98" s="28"/>
      <c r="LTI98" s="28"/>
      <c r="LTJ98" s="28"/>
      <c r="LTK98" s="28"/>
      <c r="LTL98" s="28"/>
      <c r="LTM98" s="28"/>
      <c r="LTN98" s="28"/>
      <c r="LTO98" s="28"/>
      <c r="LTP98" s="28"/>
      <c r="LTQ98" s="28"/>
      <c r="LTR98" s="28"/>
      <c r="LTS98" s="28"/>
      <c r="LTT98" s="28"/>
      <c r="LTU98" s="28"/>
      <c r="LTV98" s="28"/>
      <c r="LTW98" s="28"/>
      <c r="LTX98" s="28"/>
      <c r="LTY98" s="28"/>
      <c r="LTZ98" s="28"/>
      <c r="LUA98" s="28"/>
      <c r="LUB98" s="28"/>
      <c r="LUC98" s="28"/>
      <c r="LUD98" s="28"/>
      <c r="LUE98" s="28"/>
      <c r="LUF98" s="28"/>
      <c r="LUG98" s="28"/>
      <c r="LUH98" s="28"/>
      <c r="LUI98" s="28"/>
      <c r="LUJ98" s="28"/>
      <c r="LUK98" s="28"/>
      <c r="LUL98" s="28"/>
      <c r="LUM98" s="28"/>
      <c r="LUN98" s="28"/>
      <c r="LUO98" s="28"/>
      <c r="LUP98" s="28"/>
      <c r="LUQ98" s="28"/>
      <c r="LUR98" s="28"/>
      <c r="LUS98" s="28"/>
      <c r="LUT98" s="28"/>
      <c r="LUU98" s="28"/>
      <c r="LUV98" s="28"/>
      <c r="LUW98" s="28"/>
      <c r="LUX98" s="28"/>
      <c r="LUY98" s="28"/>
      <c r="LUZ98" s="28"/>
      <c r="LVA98" s="28"/>
      <c r="LVB98" s="28"/>
      <c r="LVC98" s="28"/>
      <c r="LVD98" s="28"/>
      <c r="LVE98" s="28"/>
      <c r="LVF98" s="28"/>
      <c r="LVG98" s="28"/>
      <c r="LVH98" s="28"/>
      <c r="LVI98" s="28"/>
      <c r="LVJ98" s="28"/>
      <c r="LVK98" s="28"/>
      <c r="LVL98" s="28"/>
      <c r="LVM98" s="28"/>
      <c r="LVN98" s="28"/>
      <c r="LVO98" s="28"/>
      <c r="LVP98" s="28"/>
      <c r="LVQ98" s="28"/>
      <c r="LVR98" s="28"/>
      <c r="LVS98" s="28"/>
      <c r="LVT98" s="28"/>
      <c r="LVU98" s="28"/>
      <c r="LVV98" s="28"/>
      <c r="LVW98" s="28"/>
      <c r="LVX98" s="28"/>
      <c r="LVY98" s="28"/>
      <c r="LVZ98" s="28"/>
      <c r="LWA98" s="28"/>
      <c r="LWB98" s="28"/>
      <c r="LWC98" s="28"/>
      <c r="LWD98" s="28"/>
      <c r="LWE98" s="28"/>
      <c r="LWF98" s="28"/>
      <c r="LWG98" s="28"/>
      <c r="LWH98" s="28"/>
      <c r="LWI98" s="28"/>
      <c r="LWJ98" s="28"/>
      <c r="LWK98" s="28"/>
      <c r="LWL98" s="28"/>
      <c r="LWM98" s="28"/>
      <c r="LWN98" s="28"/>
      <c r="LWO98" s="28"/>
      <c r="LWP98" s="28"/>
      <c r="LWQ98" s="28"/>
      <c r="LWR98" s="28"/>
      <c r="LWS98" s="28"/>
      <c r="LWT98" s="28"/>
      <c r="LWU98" s="28"/>
      <c r="LWV98" s="28"/>
      <c r="LWW98" s="28"/>
      <c r="LWX98" s="28"/>
      <c r="LWY98" s="28"/>
      <c r="LWZ98" s="28"/>
      <c r="LXA98" s="28"/>
      <c r="LXB98" s="28"/>
      <c r="LXC98" s="28"/>
      <c r="LXD98" s="28"/>
      <c r="LXE98" s="28"/>
      <c r="LXF98" s="28"/>
      <c r="LXG98" s="28"/>
      <c r="LXH98" s="28"/>
      <c r="LXI98" s="28"/>
      <c r="LXJ98" s="28"/>
      <c r="LXK98" s="28"/>
      <c r="LXL98" s="28"/>
      <c r="LXM98" s="28"/>
      <c r="LXN98" s="28"/>
      <c r="LXO98" s="28"/>
      <c r="LXP98" s="28"/>
      <c r="LXQ98" s="28"/>
      <c r="LXR98" s="28"/>
      <c r="LXS98" s="28"/>
      <c r="LXT98" s="28"/>
      <c r="LXU98" s="28"/>
      <c r="LXV98" s="28"/>
      <c r="LXW98" s="28"/>
      <c r="LXX98" s="28"/>
      <c r="LXY98" s="28"/>
      <c r="LXZ98" s="28"/>
      <c r="LYA98" s="28"/>
      <c r="LYB98" s="28"/>
      <c r="LYC98" s="28"/>
      <c r="LYD98" s="28"/>
      <c r="LYE98" s="28"/>
      <c r="LYF98" s="28"/>
      <c r="LYG98" s="28"/>
      <c r="LYH98" s="28"/>
      <c r="LYI98" s="28"/>
      <c r="LYJ98" s="28"/>
      <c r="LYK98" s="28"/>
      <c r="LYL98" s="28"/>
      <c r="LYM98" s="28"/>
      <c r="LYN98" s="28"/>
      <c r="LYO98" s="28"/>
      <c r="LYP98" s="28"/>
      <c r="LYQ98" s="28"/>
      <c r="LYR98" s="28"/>
      <c r="LYS98" s="28"/>
      <c r="LYT98" s="28"/>
      <c r="LYU98" s="28"/>
      <c r="LYV98" s="28"/>
      <c r="LYW98" s="28"/>
      <c r="LYX98" s="28"/>
      <c r="LYY98" s="28"/>
      <c r="LYZ98" s="28"/>
      <c r="LZA98" s="28"/>
      <c r="LZB98" s="28"/>
      <c r="LZC98" s="28"/>
      <c r="LZD98" s="28"/>
      <c r="LZE98" s="28"/>
      <c r="LZF98" s="28"/>
      <c r="LZG98" s="28"/>
      <c r="LZH98" s="28"/>
      <c r="LZI98" s="28"/>
      <c r="LZJ98" s="28"/>
      <c r="LZK98" s="28"/>
      <c r="LZL98" s="28"/>
      <c r="LZM98" s="28"/>
      <c r="LZN98" s="28"/>
      <c r="LZO98" s="28"/>
      <c r="LZP98" s="28"/>
      <c r="LZQ98" s="28"/>
      <c r="LZR98" s="28"/>
      <c r="LZS98" s="28"/>
      <c r="LZT98" s="28"/>
      <c r="LZU98" s="28"/>
      <c r="LZV98" s="28"/>
      <c r="LZW98" s="28"/>
      <c r="LZX98" s="28"/>
      <c r="LZY98" s="28"/>
      <c r="LZZ98" s="28"/>
      <c r="MAA98" s="28"/>
      <c r="MAB98" s="28"/>
      <c r="MAC98" s="28"/>
      <c r="MAD98" s="28"/>
      <c r="MAE98" s="28"/>
      <c r="MAF98" s="28"/>
      <c r="MAG98" s="28"/>
      <c r="MAH98" s="28"/>
      <c r="MAI98" s="28"/>
      <c r="MAJ98" s="28"/>
      <c r="MAK98" s="28"/>
      <c r="MAL98" s="28"/>
      <c r="MAM98" s="28"/>
      <c r="MAN98" s="28"/>
      <c r="MAO98" s="28"/>
      <c r="MAP98" s="28"/>
      <c r="MAQ98" s="28"/>
      <c r="MAR98" s="28"/>
      <c r="MAS98" s="28"/>
      <c r="MAT98" s="28"/>
      <c r="MAU98" s="28"/>
      <c r="MAV98" s="28"/>
      <c r="MAW98" s="28"/>
      <c r="MAX98" s="28"/>
      <c r="MAY98" s="28"/>
      <c r="MAZ98" s="28"/>
      <c r="MBA98" s="28"/>
      <c r="MBB98" s="28"/>
      <c r="MBC98" s="28"/>
      <c r="MBD98" s="28"/>
      <c r="MBE98" s="28"/>
      <c r="MBF98" s="28"/>
      <c r="MBG98" s="28"/>
      <c r="MBH98" s="28"/>
      <c r="MBI98" s="28"/>
      <c r="MBJ98" s="28"/>
      <c r="MBK98" s="28"/>
      <c r="MBL98" s="28"/>
      <c r="MBM98" s="28"/>
      <c r="MBN98" s="28"/>
      <c r="MBO98" s="28"/>
      <c r="MBP98" s="28"/>
      <c r="MBQ98" s="28"/>
      <c r="MBR98" s="28"/>
      <c r="MBS98" s="28"/>
      <c r="MBT98" s="28"/>
      <c r="MBU98" s="28"/>
      <c r="MBV98" s="28"/>
      <c r="MBW98" s="28"/>
      <c r="MBX98" s="28"/>
      <c r="MBY98" s="28"/>
      <c r="MBZ98" s="28"/>
      <c r="MCA98" s="28"/>
      <c r="MCB98" s="28"/>
      <c r="MCC98" s="28"/>
      <c r="MCD98" s="28"/>
      <c r="MCE98" s="28"/>
      <c r="MCF98" s="28"/>
      <c r="MCG98" s="28"/>
      <c r="MCH98" s="28"/>
      <c r="MCI98" s="28"/>
      <c r="MCJ98" s="28"/>
      <c r="MCK98" s="28"/>
      <c r="MCL98" s="28"/>
      <c r="MCM98" s="28"/>
      <c r="MCN98" s="28"/>
      <c r="MCO98" s="28"/>
      <c r="MCP98" s="28"/>
      <c r="MCQ98" s="28"/>
      <c r="MCR98" s="28"/>
      <c r="MCS98" s="28"/>
      <c r="MCT98" s="28"/>
      <c r="MCU98" s="28"/>
      <c r="MCV98" s="28"/>
      <c r="MCW98" s="28"/>
      <c r="MCX98" s="28"/>
      <c r="MCY98" s="28"/>
      <c r="MCZ98" s="28"/>
      <c r="MDA98" s="28"/>
      <c r="MDB98" s="28"/>
      <c r="MDC98" s="28"/>
      <c r="MDD98" s="28"/>
      <c r="MDE98" s="28"/>
      <c r="MDF98" s="28"/>
      <c r="MDG98" s="28"/>
      <c r="MDH98" s="28"/>
      <c r="MDI98" s="28"/>
      <c r="MDJ98" s="28"/>
      <c r="MDK98" s="28"/>
      <c r="MDL98" s="28"/>
      <c r="MDM98" s="28"/>
      <c r="MDN98" s="28"/>
      <c r="MDO98" s="28"/>
      <c r="MDP98" s="28"/>
      <c r="MDQ98" s="28"/>
      <c r="MDR98" s="28"/>
      <c r="MDS98" s="28"/>
      <c r="MDT98" s="28"/>
      <c r="MDU98" s="28"/>
      <c r="MDV98" s="28"/>
      <c r="MDW98" s="28"/>
      <c r="MDX98" s="28"/>
      <c r="MDY98" s="28"/>
      <c r="MDZ98" s="28"/>
      <c r="MEA98" s="28"/>
      <c r="MEB98" s="28"/>
      <c r="MEC98" s="28"/>
      <c r="MED98" s="28"/>
      <c r="MEE98" s="28"/>
      <c r="MEF98" s="28"/>
      <c r="MEG98" s="28"/>
      <c r="MEH98" s="28"/>
      <c r="MEI98" s="28"/>
      <c r="MEJ98" s="28"/>
      <c r="MEK98" s="28"/>
      <c r="MEL98" s="28"/>
      <c r="MEM98" s="28"/>
      <c r="MEN98" s="28"/>
      <c r="MEO98" s="28"/>
      <c r="MEP98" s="28"/>
      <c r="MEQ98" s="28"/>
      <c r="MER98" s="28"/>
      <c r="MES98" s="28"/>
      <c r="MET98" s="28"/>
      <c r="MEU98" s="28"/>
      <c r="MEV98" s="28"/>
      <c r="MEW98" s="28"/>
      <c r="MEX98" s="28"/>
      <c r="MEY98" s="28"/>
      <c r="MEZ98" s="28"/>
      <c r="MFA98" s="28"/>
      <c r="MFB98" s="28"/>
      <c r="MFC98" s="28"/>
      <c r="MFD98" s="28"/>
      <c r="MFE98" s="28"/>
      <c r="MFF98" s="28"/>
      <c r="MFG98" s="28"/>
      <c r="MFH98" s="28"/>
      <c r="MFI98" s="28"/>
      <c r="MFJ98" s="28"/>
      <c r="MFK98" s="28"/>
      <c r="MFL98" s="28"/>
      <c r="MFM98" s="28"/>
      <c r="MFN98" s="28"/>
      <c r="MFO98" s="28"/>
      <c r="MFP98" s="28"/>
      <c r="MFQ98" s="28"/>
      <c r="MFR98" s="28"/>
      <c r="MFS98" s="28"/>
      <c r="MFT98" s="28"/>
      <c r="MFU98" s="28"/>
      <c r="MFV98" s="28"/>
      <c r="MFW98" s="28"/>
      <c r="MFX98" s="28"/>
      <c r="MFY98" s="28"/>
      <c r="MFZ98" s="28"/>
      <c r="MGA98" s="28"/>
      <c r="MGB98" s="28"/>
      <c r="MGC98" s="28"/>
      <c r="MGD98" s="28"/>
      <c r="MGE98" s="28"/>
      <c r="MGF98" s="28"/>
      <c r="MGG98" s="28"/>
      <c r="MGH98" s="28"/>
      <c r="MGI98" s="28"/>
      <c r="MGJ98" s="28"/>
      <c r="MGK98" s="28"/>
      <c r="MGL98" s="28"/>
      <c r="MGM98" s="28"/>
      <c r="MGN98" s="28"/>
      <c r="MGO98" s="28"/>
      <c r="MGP98" s="28"/>
      <c r="MGQ98" s="28"/>
      <c r="MGR98" s="28"/>
      <c r="MGS98" s="28"/>
      <c r="MGT98" s="28"/>
      <c r="MGU98" s="28"/>
      <c r="MGV98" s="28"/>
      <c r="MGW98" s="28"/>
      <c r="MGX98" s="28"/>
      <c r="MGY98" s="28"/>
      <c r="MGZ98" s="28"/>
      <c r="MHA98" s="28"/>
      <c r="MHB98" s="28"/>
      <c r="MHC98" s="28"/>
      <c r="MHD98" s="28"/>
      <c r="MHE98" s="28"/>
      <c r="MHF98" s="28"/>
      <c r="MHG98" s="28"/>
      <c r="MHH98" s="28"/>
      <c r="MHI98" s="28"/>
      <c r="MHJ98" s="28"/>
      <c r="MHK98" s="28"/>
      <c r="MHL98" s="28"/>
      <c r="MHM98" s="28"/>
      <c r="MHN98" s="28"/>
      <c r="MHO98" s="28"/>
      <c r="MHP98" s="28"/>
      <c r="MHQ98" s="28"/>
      <c r="MHR98" s="28"/>
      <c r="MHS98" s="28"/>
      <c r="MHT98" s="28"/>
      <c r="MHU98" s="28"/>
      <c r="MHV98" s="28"/>
      <c r="MHW98" s="28"/>
      <c r="MHX98" s="28"/>
      <c r="MHY98" s="28"/>
      <c r="MHZ98" s="28"/>
      <c r="MIA98" s="28"/>
      <c r="MIB98" s="28"/>
      <c r="MIC98" s="28"/>
      <c r="MID98" s="28"/>
      <c r="MIE98" s="28"/>
      <c r="MIF98" s="28"/>
      <c r="MIG98" s="28"/>
      <c r="MIH98" s="28"/>
      <c r="MII98" s="28"/>
      <c r="MIJ98" s="28"/>
      <c r="MIK98" s="28"/>
      <c r="MIL98" s="28"/>
      <c r="MIM98" s="28"/>
      <c r="MIN98" s="28"/>
      <c r="MIO98" s="28"/>
      <c r="MIP98" s="28"/>
      <c r="MIQ98" s="28"/>
      <c r="MIR98" s="28"/>
      <c r="MIS98" s="28"/>
      <c r="MIT98" s="28"/>
      <c r="MIU98" s="28"/>
      <c r="MIV98" s="28"/>
      <c r="MIW98" s="28"/>
      <c r="MIX98" s="28"/>
      <c r="MIY98" s="28"/>
      <c r="MIZ98" s="28"/>
      <c r="MJA98" s="28"/>
      <c r="MJB98" s="28"/>
      <c r="MJC98" s="28"/>
      <c r="MJD98" s="28"/>
      <c r="MJE98" s="28"/>
      <c r="MJF98" s="28"/>
      <c r="MJG98" s="28"/>
      <c r="MJH98" s="28"/>
      <c r="MJI98" s="28"/>
      <c r="MJJ98" s="28"/>
      <c r="MJK98" s="28"/>
      <c r="MJL98" s="28"/>
      <c r="MJM98" s="28"/>
      <c r="MJN98" s="28"/>
      <c r="MJO98" s="28"/>
      <c r="MJP98" s="28"/>
      <c r="MJQ98" s="28"/>
      <c r="MJR98" s="28"/>
      <c r="MJS98" s="28"/>
      <c r="MJT98" s="28"/>
      <c r="MJU98" s="28"/>
      <c r="MJV98" s="28"/>
      <c r="MJW98" s="28"/>
      <c r="MJX98" s="28"/>
      <c r="MJY98" s="28"/>
      <c r="MJZ98" s="28"/>
      <c r="MKA98" s="28"/>
      <c r="MKB98" s="28"/>
      <c r="MKC98" s="28"/>
      <c r="MKD98" s="28"/>
      <c r="MKE98" s="28"/>
      <c r="MKF98" s="28"/>
      <c r="MKG98" s="28"/>
      <c r="MKH98" s="28"/>
      <c r="MKI98" s="28"/>
      <c r="MKJ98" s="28"/>
      <c r="MKK98" s="28"/>
      <c r="MKL98" s="28"/>
      <c r="MKM98" s="28"/>
      <c r="MKN98" s="28"/>
      <c r="MKO98" s="28"/>
      <c r="MKP98" s="28"/>
      <c r="MKQ98" s="28"/>
      <c r="MKR98" s="28"/>
      <c r="MKS98" s="28"/>
      <c r="MKT98" s="28"/>
      <c r="MKU98" s="28"/>
      <c r="MKV98" s="28"/>
      <c r="MKW98" s="28"/>
      <c r="MKX98" s="28"/>
      <c r="MKY98" s="28"/>
      <c r="MKZ98" s="28"/>
      <c r="MLA98" s="28"/>
      <c r="MLB98" s="28"/>
      <c r="MLC98" s="28"/>
      <c r="MLD98" s="28"/>
      <c r="MLE98" s="28"/>
      <c r="MLF98" s="28"/>
      <c r="MLG98" s="28"/>
      <c r="MLH98" s="28"/>
      <c r="MLI98" s="28"/>
      <c r="MLJ98" s="28"/>
      <c r="MLK98" s="28"/>
      <c r="MLL98" s="28"/>
      <c r="MLM98" s="28"/>
      <c r="MLN98" s="28"/>
      <c r="MLO98" s="28"/>
      <c r="MLP98" s="28"/>
      <c r="MLQ98" s="28"/>
      <c r="MLR98" s="28"/>
      <c r="MLS98" s="28"/>
      <c r="MLT98" s="28"/>
      <c r="MLU98" s="28"/>
      <c r="MLV98" s="28"/>
      <c r="MLW98" s="28"/>
      <c r="MLX98" s="28"/>
      <c r="MLY98" s="28"/>
      <c r="MLZ98" s="28"/>
      <c r="MMA98" s="28"/>
      <c r="MMB98" s="28"/>
      <c r="MMC98" s="28"/>
      <c r="MMD98" s="28"/>
      <c r="MME98" s="28"/>
      <c r="MMF98" s="28"/>
      <c r="MMG98" s="28"/>
      <c r="MMH98" s="28"/>
      <c r="MMI98" s="28"/>
      <c r="MMJ98" s="28"/>
      <c r="MMK98" s="28"/>
      <c r="MML98" s="28"/>
      <c r="MMM98" s="28"/>
      <c r="MMN98" s="28"/>
      <c r="MMO98" s="28"/>
      <c r="MMP98" s="28"/>
      <c r="MMQ98" s="28"/>
      <c r="MMR98" s="28"/>
      <c r="MMS98" s="28"/>
      <c r="MMT98" s="28"/>
      <c r="MMU98" s="28"/>
      <c r="MMV98" s="28"/>
      <c r="MMW98" s="28"/>
      <c r="MMX98" s="28"/>
      <c r="MMY98" s="28"/>
      <c r="MMZ98" s="28"/>
      <c r="MNA98" s="28"/>
      <c r="MNB98" s="28"/>
      <c r="MNC98" s="28"/>
      <c r="MND98" s="28"/>
      <c r="MNE98" s="28"/>
      <c r="MNF98" s="28"/>
      <c r="MNG98" s="28"/>
      <c r="MNH98" s="28"/>
      <c r="MNI98" s="28"/>
      <c r="MNJ98" s="28"/>
      <c r="MNK98" s="28"/>
      <c r="MNL98" s="28"/>
      <c r="MNM98" s="28"/>
      <c r="MNN98" s="28"/>
      <c r="MNO98" s="28"/>
      <c r="MNP98" s="28"/>
      <c r="MNQ98" s="28"/>
      <c r="MNR98" s="28"/>
      <c r="MNS98" s="28"/>
      <c r="MNT98" s="28"/>
      <c r="MNU98" s="28"/>
      <c r="MNV98" s="28"/>
      <c r="MNW98" s="28"/>
      <c r="MNX98" s="28"/>
      <c r="MNY98" s="28"/>
      <c r="MNZ98" s="28"/>
      <c r="MOA98" s="28"/>
      <c r="MOB98" s="28"/>
      <c r="MOC98" s="28"/>
      <c r="MOD98" s="28"/>
      <c r="MOE98" s="28"/>
      <c r="MOF98" s="28"/>
      <c r="MOG98" s="28"/>
      <c r="MOH98" s="28"/>
      <c r="MOI98" s="28"/>
      <c r="MOJ98" s="28"/>
      <c r="MOK98" s="28"/>
      <c r="MOL98" s="28"/>
      <c r="MOM98" s="28"/>
      <c r="MON98" s="28"/>
      <c r="MOO98" s="28"/>
      <c r="MOP98" s="28"/>
      <c r="MOQ98" s="28"/>
      <c r="MOR98" s="28"/>
      <c r="MOS98" s="28"/>
      <c r="MOT98" s="28"/>
      <c r="MOU98" s="28"/>
      <c r="MOV98" s="28"/>
      <c r="MOW98" s="28"/>
      <c r="MOX98" s="28"/>
      <c r="MOY98" s="28"/>
      <c r="MOZ98" s="28"/>
      <c r="MPA98" s="28"/>
      <c r="MPB98" s="28"/>
      <c r="MPC98" s="28"/>
      <c r="MPD98" s="28"/>
      <c r="MPE98" s="28"/>
      <c r="MPF98" s="28"/>
      <c r="MPG98" s="28"/>
      <c r="MPH98" s="28"/>
      <c r="MPI98" s="28"/>
      <c r="MPJ98" s="28"/>
      <c r="MPK98" s="28"/>
      <c r="MPL98" s="28"/>
      <c r="MPM98" s="28"/>
      <c r="MPN98" s="28"/>
      <c r="MPO98" s="28"/>
      <c r="MPP98" s="28"/>
      <c r="MPQ98" s="28"/>
      <c r="MPR98" s="28"/>
      <c r="MPS98" s="28"/>
      <c r="MPT98" s="28"/>
      <c r="MPU98" s="28"/>
      <c r="MPV98" s="28"/>
      <c r="MPW98" s="28"/>
      <c r="MPX98" s="28"/>
      <c r="MPY98" s="28"/>
      <c r="MPZ98" s="28"/>
      <c r="MQA98" s="28"/>
      <c r="MQB98" s="28"/>
      <c r="MQC98" s="28"/>
      <c r="MQD98" s="28"/>
      <c r="MQE98" s="28"/>
      <c r="MQF98" s="28"/>
      <c r="MQG98" s="28"/>
      <c r="MQH98" s="28"/>
      <c r="MQI98" s="28"/>
      <c r="MQJ98" s="28"/>
      <c r="MQK98" s="28"/>
      <c r="MQL98" s="28"/>
      <c r="MQM98" s="28"/>
      <c r="MQN98" s="28"/>
      <c r="MQO98" s="28"/>
      <c r="MQP98" s="28"/>
      <c r="MQQ98" s="28"/>
      <c r="MQR98" s="28"/>
      <c r="MQS98" s="28"/>
      <c r="MQT98" s="28"/>
      <c r="MQU98" s="28"/>
      <c r="MQV98" s="28"/>
      <c r="MQW98" s="28"/>
      <c r="MQX98" s="28"/>
      <c r="MQY98" s="28"/>
      <c r="MQZ98" s="28"/>
      <c r="MRA98" s="28"/>
      <c r="MRB98" s="28"/>
      <c r="MRC98" s="28"/>
      <c r="MRD98" s="28"/>
      <c r="MRE98" s="28"/>
      <c r="MRF98" s="28"/>
      <c r="MRG98" s="28"/>
      <c r="MRH98" s="28"/>
      <c r="MRI98" s="28"/>
      <c r="MRJ98" s="28"/>
      <c r="MRK98" s="28"/>
      <c r="MRL98" s="28"/>
      <c r="MRM98" s="28"/>
      <c r="MRN98" s="28"/>
      <c r="MRO98" s="28"/>
      <c r="MRP98" s="28"/>
      <c r="MRQ98" s="28"/>
      <c r="MRR98" s="28"/>
      <c r="MRS98" s="28"/>
      <c r="MRT98" s="28"/>
      <c r="MRU98" s="28"/>
      <c r="MRV98" s="28"/>
      <c r="MRW98" s="28"/>
      <c r="MRX98" s="28"/>
      <c r="MRY98" s="28"/>
      <c r="MRZ98" s="28"/>
      <c r="MSA98" s="28"/>
      <c r="MSB98" s="28"/>
      <c r="MSC98" s="28"/>
      <c r="MSD98" s="28"/>
      <c r="MSE98" s="28"/>
      <c r="MSF98" s="28"/>
      <c r="MSG98" s="28"/>
      <c r="MSH98" s="28"/>
      <c r="MSI98" s="28"/>
      <c r="MSJ98" s="28"/>
      <c r="MSK98" s="28"/>
      <c r="MSL98" s="28"/>
      <c r="MSM98" s="28"/>
      <c r="MSN98" s="28"/>
      <c r="MSO98" s="28"/>
      <c r="MSP98" s="28"/>
      <c r="MSQ98" s="28"/>
      <c r="MSR98" s="28"/>
      <c r="MSS98" s="28"/>
      <c r="MST98" s="28"/>
      <c r="MSU98" s="28"/>
      <c r="MSV98" s="28"/>
      <c r="MSW98" s="28"/>
      <c r="MSX98" s="28"/>
      <c r="MSY98" s="28"/>
      <c r="MSZ98" s="28"/>
      <c r="MTA98" s="28"/>
      <c r="MTB98" s="28"/>
      <c r="MTC98" s="28"/>
      <c r="MTD98" s="28"/>
      <c r="MTE98" s="28"/>
      <c r="MTF98" s="28"/>
      <c r="MTG98" s="28"/>
      <c r="MTH98" s="28"/>
      <c r="MTI98" s="28"/>
      <c r="MTJ98" s="28"/>
      <c r="MTK98" s="28"/>
      <c r="MTL98" s="28"/>
      <c r="MTM98" s="28"/>
      <c r="MTN98" s="28"/>
      <c r="MTO98" s="28"/>
      <c r="MTP98" s="28"/>
      <c r="MTQ98" s="28"/>
      <c r="MTR98" s="28"/>
      <c r="MTS98" s="28"/>
      <c r="MTT98" s="28"/>
      <c r="MTU98" s="28"/>
      <c r="MTV98" s="28"/>
      <c r="MTW98" s="28"/>
      <c r="MTX98" s="28"/>
      <c r="MTY98" s="28"/>
      <c r="MTZ98" s="28"/>
      <c r="MUA98" s="28"/>
      <c r="MUB98" s="28"/>
      <c r="MUC98" s="28"/>
      <c r="MUD98" s="28"/>
      <c r="MUE98" s="28"/>
      <c r="MUF98" s="28"/>
      <c r="MUG98" s="28"/>
      <c r="MUH98" s="28"/>
      <c r="MUI98" s="28"/>
      <c r="MUJ98" s="28"/>
      <c r="MUK98" s="28"/>
      <c r="MUL98" s="28"/>
      <c r="MUM98" s="28"/>
      <c r="MUN98" s="28"/>
      <c r="MUO98" s="28"/>
      <c r="MUP98" s="28"/>
      <c r="MUQ98" s="28"/>
      <c r="MUR98" s="28"/>
      <c r="MUS98" s="28"/>
      <c r="MUT98" s="28"/>
      <c r="MUU98" s="28"/>
      <c r="MUV98" s="28"/>
      <c r="MUW98" s="28"/>
      <c r="MUX98" s="28"/>
      <c r="MUY98" s="28"/>
      <c r="MUZ98" s="28"/>
      <c r="MVA98" s="28"/>
      <c r="MVB98" s="28"/>
      <c r="MVC98" s="28"/>
      <c r="MVD98" s="28"/>
      <c r="MVE98" s="28"/>
      <c r="MVF98" s="28"/>
      <c r="MVG98" s="28"/>
      <c r="MVH98" s="28"/>
      <c r="MVI98" s="28"/>
      <c r="MVJ98" s="28"/>
      <c r="MVK98" s="28"/>
      <c r="MVL98" s="28"/>
      <c r="MVM98" s="28"/>
      <c r="MVN98" s="28"/>
      <c r="MVO98" s="28"/>
      <c r="MVP98" s="28"/>
      <c r="MVQ98" s="28"/>
      <c r="MVR98" s="28"/>
      <c r="MVS98" s="28"/>
      <c r="MVT98" s="28"/>
      <c r="MVU98" s="28"/>
      <c r="MVV98" s="28"/>
      <c r="MVW98" s="28"/>
      <c r="MVX98" s="28"/>
      <c r="MVY98" s="28"/>
      <c r="MVZ98" s="28"/>
      <c r="MWA98" s="28"/>
      <c r="MWB98" s="28"/>
      <c r="MWC98" s="28"/>
      <c r="MWD98" s="28"/>
      <c r="MWE98" s="28"/>
      <c r="MWF98" s="28"/>
      <c r="MWG98" s="28"/>
      <c r="MWH98" s="28"/>
      <c r="MWI98" s="28"/>
      <c r="MWJ98" s="28"/>
      <c r="MWK98" s="28"/>
      <c r="MWL98" s="28"/>
      <c r="MWM98" s="28"/>
      <c r="MWN98" s="28"/>
      <c r="MWO98" s="28"/>
      <c r="MWP98" s="28"/>
      <c r="MWQ98" s="28"/>
      <c r="MWR98" s="28"/>
      <c r="MWS98" s="28"/>
      <c r="MWT98" s="28"/>
      <c r="MWU98" s="28"/>
      <c r="MWV98" s="28"/>
      <c r="MWW98" s="28"/>
      <c r="MWX98" s="28"/>
      <c r="MWY98" s="28"/>
      <c r="MWZ98" s="28"/>
      <c r="MXA98" s="28"/>
      <c r="MXB98" s="28"/>
      <c r="MXC98" s="28"/>
      <c r="MXD98" s="28"/>
      <c r="MXE98" s="28"/>
      <c r="MXF98" s="28"/>
      <c r="MXG98" s="28"/>
      <c r="MXH98" s="28"/>
      <c r="MXI98" s="28"/>
      <c r="MXJ98" s="28"/>
      <c r="MXK98" s="28"/>
      <c r="MXL98" s="28"/>
      <c r="MXM98" s="28"/>
      <c r="MXN98" s="28"/>
      <c r="MXO98" s="28"/>
      <c r="MXP98" s="28"/>
      <c r="MXQ98" s="28"/>
      <c r="MXR98" s="28"/>
      <c r="MXS98" s="28"/>
      <c r="MXT98" s="28"/>
      <c r="MXU98" s="28"/>
      <c r="MXV98" s="28"/>
      <c r="MXW98" s="28"/>
      <c r="MXX98" s="28"/>
      <c r="MXY98" s="28"/>
      <c r="MXZ98" s="28"/>
      <c r="MYA98" s="28"/>
      <c r="MYB98" s="28"/>
      <c r="MYC98" s="28"/>
      <c r="MYD98" s="28"/>
      <c r="MYE98" s="28"/>
      <c r="MYF98" s="28"/>
      <c r="MYG98" s="28"/>
      <c r="MYH98" s="28"/>
      <c r="MYI98" s="28"/>
      <c r="MYJ98" s="28"/>
      <c r="MYK98" s="28"/>
      <c r="MYL98" s="28"/>
      <c r="MYM98" s="28"/>
      <c r="MYN98" s="28"/>
      <c r="MYO98" s="28"/>
      <c r="MYP98" s="28"/>
      <c r="MYQ98" s="28"/>
      <c r="MYR98" s="28"/>
      <c r="MYS98" s="28"/>
      <c r="MYT98" s="28"/>
      <c r="MYU98" s="28"/>
      <c r="MYV98" s="28"/>
      <c r="MYW98" s="28"/>
      <c r="MYX98" s="28"/>
      <c r="MYY98" s="28"/>
      <c r="MYZ98" s="28"/>
      <c r="MZA98" s="28"/>
      <c r="MZB98" s="28"/>
      <c r="MZC98" s="28"/>
      <c r="MZD98" s="28"/>
      <c r="MZE98" s="28"/>
      <c r="MZF98" s="28"/>
      <c r="MZG98" s="28"/>
      <c r="MZH98" s="28"/>
      <c r="MZI98" s="28"/>
      <c r="MZJ98" s="28"/>
      <c r="MZK98" s="28"/>
      <c r="MZL98" s="28"/>
      <c r="MZM98" s="28"/>
      <c r="MZN98" s="28"/>
      <c r="MZO98" s="28"/>
      <c r="MZP98" s="28"/>
      <c r="MZQ98" s="28"/>
      <c r="MZR98" s="28"/>
      <c r="MZS98" s="28"/>
      <c r="MZT98" s="28"/>
      <c r="MZU98" s="28"/>
      <c r="MZV98" s="28"/>
      <c r="MZW98" s="28"/>
      <c r="MZX98" s="28"/>
      <c r="MZY98" s="28"/>
      <c r="MZZ98" s="28"/>
      <c r="NAA98" s="28"/>
      <c r="NAB98" s="28"/>
      <c r="NAC98" s="28"/>
      <c r="NAD98" s="28"/>
      <c r="NAE98" s="28"/>
      <c r="NAF98" s="28"/>
      <c r="NAG98" s="28"/>
      <c r="NAH98" s="28"/>
      <c r="NAI98" s="28"/>
      <c r="NAJ98" s="28"/>
      <c r="NAK98" s="28"/>
      <c r="NAL98" s="28"/>
      <c r="NAM98" s="28"/>
      <c r="NAN98" s="28"/>
      <c r="NAO98" s="28"/>
      <c r="NAP98" s="28"/>
      <c r="NAQ98" s="28"/>
      <c r="NAR98" s="28"/>
      <c r="NAS98" s="28"/>
      <c r="NAT98" s="28"/>
      <c r="NAU98" s="28"/>
      <c r="NAV98" s="28"/>
      <c r="NAW98" s="28"/>
      <c r="NAX98" s="28"/>
      <c r="NAY98" s="28"/>
      <c r="NAZ98" s="28"/>
      <c r="NBA98" s="28"/>
      <c r="NBB98" s="28"/>
      <c r="NBC98" s="28"/>
      <c r="NBD98" s="28"/>
      <c r="NBE98" s="28"/>
      <c r="NBF98" s="28"/>
      <c r="NBG98" s="28"/>
      <c r="NBH98" s="28"/>
      <c r="NBI98" s="28"/>
      <c r="NBJ98" s="28"/>
      <c r="NBK98" s="28"/>
      <c r="NBL98" s="28"/>
      <c r="NBM98" s="28"/>
      <c r="NBN98" s="28"/>
      <c r="NBO98" s="28"/>
      <c r="NBP98" s="28"/>
      <c r="NBQ98" s="28"/>
      <c r="NBR98" s="28"/>
      <c r="NBS98" s="28"/>
      <c r="NBT98" s="28"/>
      <c r="NBU98" s="28"/>
      <c r="NBV98" s="28"/>
      <c r="NBW98" s="28"/>
      <c r="NBX98" s="28"/>
      <c r="NBY98" s="28"/>
      <c r="NBZ98" s="28"/>
      <c r="NCA98" s="28"/>
      <c r="NCB98" s="28"/>
      <c r="NCC98" s="28"/>
      <c r="NCD98" s="28"/>
      <c r="NCE98" s="28"/>
      <c r="NCF98" s="28"/>
      <c r="NCG98" s="28"/>
      <c r="NCH98" s="28"/>
      <c r="NCI98" s="28"/>
      <c r="NCJ98" s="28"/>
      <c r="NCK98" s="28"/>
      <c r="NCL98" s="28"/>
      <c r="NCM98" s="28"/>
      <c r="NCN98" s="28"/>
      <c r="NCO98" s="28"/>
      <c r="NCP98" s="28"/>
      <c r="NCQ98" s="28"/>
      <c r="NCR98" s="28"/>
      <c r="NCS98" s="28"/>
      <c r="NCT98" s="28"/>
      <c r="NCU98" s="28"/>
      <c r="NCV98" s="28"/>
      <c r="NCW98" s="28"/>
      <c r="NCX98" s="28"/>
      <c r="NCY98" s="28"/>
      <c r="NCZ98" s="28"/>
      <c r="NDA98" s="28"/>
      <c r="NDB98" s="28"/>
      <c r="NDC98" s="28"/>
      <c r="NDD98" s="28"/>
      <c r="NDE98" s="28"/>
      <c r="NDF98" s="28"/>
      <c r="NDG98" s="28"/>
      <c r="NDH98" s="28"/>
      <c r="NDI98" s="28"/>
      <c r="NDJ98" s="28"/>
      <c r="NDK98" s="28"/>
      <c r="NDL98" s="28"/>
      <c r="NDM98" s="28"/>
      <c r="NDN98" s="28"/>
      <c r="NDO98" s="28"/>
      <c r="NDP98" s="28"/>
      <c r="NDQ98" s="28"/>
      <c r="NDR98" s="28"/>
      <c r="NDS98" s="28"/>
      <c r="NDT98" s="28"/>
      <c r="NDU98" s="28"/>
      <c r="NDV98" s="28"/>
      <c r="NDW98" s="28"/>
      <c r="NDX98" s="28"/>
      <c r="NDY98" s="28"/>
      <c r="NDZ98" s="28"/>
      <c r="NEA98" s="28"/>
      <c r="NEB98" s="28"/>
      <c r="NEC98" s="28"/>
      <c r="NED98" s="28"/>
      <c r="NEE98" s="28"/>
      <c r="NEF98" s="28"/>
      <c r="NEG98" s="28"/>
      <c r="NEH98" s="28"/>
      <c r="NEI98" s="28"/>
      <c r="NEJ98" s="28"/>
      <c r="NEK98" s="28"/>
      <c r="NEL98" s="28"/>
      <c r="NEM98" s="28"/>
      <c r="NEN98" s="28"/>
      <c r="NEO98" s="28"/>
      <c r="NEP98" s="28"/>
      <c r="NEQ98" s="28"/>
      <c r="NER98" s="28"/>
      <c r="NES98" s="28"/>
      <c r="NET98" s="28"/>
      <c r="NEU98" s="28"/>
      <c r="NEV98" s="28"/>
      <c r="NEW98" s="28"/>
      <c r="NEX98" s="28"/>
      <c r="NEY98" s="28"/>
      <c r="NEZ98" s="28"/>
      <c r="NFA98" s="28"/>
      <c r="NFB98" s="28"/>
      <c r="NFC98" s="28"/>
      <c r="NFD98" s="28"/>
      <c r="NFE98" s="28"/>
      <c r="NFF98" s="28"/>
      <c r="NFG98" s="28"/>
      <c r="NFH98" s="28"/>
      <c r="NFI98" s="28"/>
      <c r="NFJ98" s="28"/>
      <c r="NFK98" s="28"/>
      <c r="NFL98" s="28"/>
      <c r="NFM98" s="28"/>
      <c r="NFN98" s="28"/>
      <c r="NFO98" s="28"/>
      <c r="NFP98" s="28"/>
      <c r="NFQ98" s="28"/>
      <c r="NFR98" s="28"/>
      <c r="NFS98" s="28"/>
      <c r="NFT98" s="28"/>
      <c r="NFU98" s="28"/>
      <c r="NFV98" s="28"/>
      <c r="NFW98" s="28"/>
      <c r="NFX98" s="28"/>
      <c r="NFY98" s="28"/>
      <c r="NFZ98" s="28"/>
      <c r="NGA98" s="28"/>
      <c r="NGB98" s="28"/>
      <c r="NGC98" s="28"/>
      <c r="NGD98" s="28"/>
      <c r="NGE98" s="28"/>
      <c r="NGF98" s="28"/>
      <c r="NGG98" s="28"/>
      <c r="NGH98" s="28"/>
      <c r="NGI98" s="28"/>
      <c r="NGJ98" s="28"/>
      <c r="NGK98" s="28"/>
      <c r="NGL98" s="28"/>
      <c r="NGM98" s="28"/>
      <c r="NGN98" s="28"/>
      <c r="NGO98" s="28"/>
      <c r="NGP98" s="28"/>
      <c r="NGQ98" s="28"/>
      <c r="NGR98" s="28"/>
      <c r="NGS98" s="28"/>
      <c r="NGT98" s="28"/>
      <c r="NGU98" s="28"/>
      <c r="NGV98" s="28"/>
      <c r="NGW98" s="28"/>
      <c r="NGX98" s="28"/>
      <c r="NGY98" s="28"/>
      <c r="NGZ98" s="28"/>
      <c r="NHA98" s="28"/>
      <c r="NHB98" s="28"/>
      <c r="NHC98" s="28"/>
      <c r="NHD98" s="28"/>
      <c r="NHE98" s="28"/>
      <c r="NHF98" s="28"/>
      <c r="NHG98" s="28"/>
      <c r="NHH98" s="28"/>
      <c r="NHI98" s="28"/>
      <c r="NHJ98" s="28"/>
      <c r="NHK98" s="28"/>
      <c r="NHL98" s="28"/>
      <c r="NHM98" s="28"/>
      <c r="NHN98" s="28"/>
      <c r="NHO98" s="28"/>
      <c r="NHP98" s="28"/>
      <c r="NHQ98" s="28"/>
      <c r="NHR98" s="28"/>
      <c r="NHS98" s="28"/>
      <c r="NHT98" s="28"/>
      <c r="NHU98" s="28"/>
      <c r="NHV98" s="28"/>
      <c r="NHW98" s="28"/>
      <c r="NHX98" s="28"/>
      <c r="NHY98" s="28"/>
      <c r="NHZ98" s="28"/>
      <c r="NIA98" s="28"/>
      <c r="NIB98" s="28"/>
      <c r="NIC98" s="28"/>
      <c r="NID98" s="28"/>
      <c r="NIE98" s="28"/>
      <c r="NIF98" s="28"/>
      <c r="NIG98" s="28"/>
      <c r="NIH98" s="28"/>
      <c r="NII98" s="28"/>
      <c r="NIJ98" s="28"/>
      <c r="NIK98" s="28"/>
      <c r="NIL98" s="28"/>
      <c r="NIM98" s="28"/>
      <c r="NIN98" s="28"/>
      <c r="NIO98" s="28"/>
      <c r="NIP98" s="28"/>
      <c r="NIQ98" s="28"/>
      <c r="NIR98" s="28"/>
      <c r="NIS98" s="28"/>
      <c r="NIT98" s="28"/>
      <c r="NIU98" s="28"/>
      <c r="NIV98" s="28"/>
      <c r="NIW98" s="28"/>
      <c r="NIX98" s="28"/>
      <c r="NIY98" s="28"/>
      <c r="NIZ98" s="28"/>
      <c r="NJA98" s="28"/>
      <c r="NJB98" s="28"/>
      <c r="NJC98" s="28"/>
      <c r="NJD98" s="28"/>
      <c r="NJE98" s="28"/>
      <c r="NJF98" s="28"/>
      <c r="NJG98" s="28"/>
      <c r="NJH98" s="28"/>
      <c r="NJI98" s="28"/>
      <c r="NJJ98" s="28"/>
      <c r="NJK98" s="28"/>
      <c r="NJL98" s="28"/>
      <c r="NJM98" s="28"/>
      <c r="NJN98" s="28"/>
      <c r="NJO98" s="28"/>
      <c r="NJP98" s="28"/>
      <c r="NJQ98" s="28"/>
      <c r="NJR98" s="28"/>
      <c r="NJS98" s="28"/>
      <c r="NJT98" s="28"/>
      <c r="NJU98" s="28"/>
      <c r="NJV98" s="28"/>
      <c r="NJW98" s="28"/>
      <c r="NJX98" s="28"/>
      <c r="NJY98" s="28"/>
      <c r="NJZ98" s="28"/>
      <c r="NKA98" s="28"/>
      <c r="NKB98" s="28"/>
      <c r="NKC98" s="28"/>
      <c r="NKD98" s="28"/>
      <c r="NKE98" s="28"/>
      <c r="NKF98" s="28"/>
      <c r="NKG98" s="28"/>
      <c r="NKH98" s="28"/>
      <c r="NKI98" s="28"/>
      <c r="NKJ98" s="28"/>
      <c r="NKK98" s="28"/>
      <c r="NKL98" s="28"/>
      <c r="NKM98" s="28"/>
      <c r="NKN98" s="28"/>
      <c r="NKO98" s="28"/>
      <c r="NKP98" s="28"/>
      <c r="NKQ98" s="28"/>
      <c r="NKR98" s="28"/>
      <c r="NKS98" s="28"/>
      <c r="NKT98" s="28"/>
      <c r="NKU98" s="28"/>
      <c r="NKV98" s="28"/>
      <c r="NKW98" s="28"/>
      <c r="NKX98" s="28"/>
      <c r="NKY98" s="28"/>
      <c r="NKZ98" s="28"/>
      <c r="NLA98" s="28"/>
      <c r="NLB98" s="28"/>
      <c r="NLC98" s="28"/>
      <c r="NLD98" s="28"/>
      <c r="NLE98" s="28"/>
      <c r="NLF98" s="28"/>
      <c r="NLG98" s="28"/>
      <c r="NLH98" s="28"/>
      <c r="NLI98" s="28"/>
      <c r="NLJ98" s="28"/>
      <c r="NLK98" s="28"/>
      <c r="NLL98" s="28"/>
      <c r="NLM98" s="28"/>
      <c r="NLN98" s="28"/>
      <c r="NLO98" s="28"/>
      <c r="NLP98" s="28"/>
      <c r="NLQ98" s="28"/>
      <c r="NLR98" s="28"/>
      <c r="NLS98" s="28"/>
      <c r="NLT98" s="28"/>
      <c r="NLU98" s="28"/>
      <c r="NLV98" s="28"/>
      <c r="NLW98" s="28"/>
      <c r="NLX98" s="28"/>
      <c r="NLY98" s="28"/>
      <c r="NLZ98" s="28"/>
      <c r="NMA98" s="28"/>
      <c r="NMB98" s="28"/>
      <c r="NMC98" s="28"/>
      <c r="NMD98" s="28"/>
      <c r="NME98" s="28"/>
      <c r="NMF98" s="28"/>
      <c r="NMG98" s="28"/>
      <c r="NMH98" s="28"/>
      <c r="NMI98" s="28"/>
      <c r="NMJ98" s="28"/>
      <c r="NMK98" s="28"/>
      <c r="NML98" s="28"/>
      <c r="NMM98" s="28"/>
      <c r="NMN98" s="28"/>
      <c r="NMO98" s="28"/>
      <c r="NMP98" s="28"/>
      <c r="NMQ98" s="28"/>
      <c r="NMR98" s="28"/>
      <c r="NMS98" s="28"/>
      <c r="NMT98" s="28"/>
      <c r="NMU98" s="28"/>
      <c r="NMV98" s="28"/>
      <c r="NMW98" s="28"/>
      <c r="NMX98" s="28"/>
      <c r="NMY98" s="28"/>
      <c r="NMZ98" s="28"/>
      <c r="NNA98" s="28"/>
      <c r="NNB98" s="28"/>
      <c r="NNC98" s="28"/>
      <c r="NND98" s="28"/>
      <c r="NNE98" s="28"/>
      <c r="NNF98" s="28"/>
      <c r="NNG98" s="28"/>
      <c r="NNH98" s="28"/>
      <c r="NNI98" s="28"/>
      <c r="NNJ98" s="28"/>
      <c r="NNK98" s="28"/>
      <c r="NNL98" s="28"/>
      <c r="NNM98" s="28"/>
      <c r="NNN98" s="28"/>
      <c r="NNO98" s="28"/>
      <c r="NNP98" s="28"/>
      <c r="NNQ98" s="28"/>
      <c r="NNR98" s="28"/>
      <c r="NNS98" s="28"/>
      <c r="NNT98" s="28"/>
      <c r="NNU98" s="28"/>
      <c r="NNV98" s="28"/>
      <c r="NNW98" s="28"/>
      <c r="NNX98" s="28"/>
      <c r="NNY98" s="28"/>
      <c r="NNZ98" s="28"/>
      <c r="NOA98" s="28"/>
      <c r="NOB98" s="28"/>
      <c r="NOC98" s="28"/>
      <c r="NOD98" s="28"/>
      <c r="NOE98" s="28"/>
      <c r="NOF98" s="28"/>
      <c r="NOG98" s="28"/>
      <c r="NOH98" s="28"/>
      <c r="NOI98" s="28"/>
      <c r="NOJ98" s="28"/>
      <c r="NOK98" s="28"/>
      <c r="NOL98" s="28"/>
      <c r="NOM98" s="28"/>
      <c r="NON98" s="28"/>
      <c r="NOO98" s="28"/>
      <c r="NOP98" s="28"/>
      <c r="NOQ98" s="28"/>
      <c r="NOR98" s="28"/>
      <c r="NOS98" s="28"/>
      <c r="NOT98" s="28"/>
      <c r="NOU98" s="28"/>
      <c r="NOV98" s="28"/>
      <c r="NOW98" s="28"/>
      <c r="NOX98" s="28"/>
      <c r="NOY98" s="28"/>
      <c r="NOZ98" s="28"/>
      <c r="NPA98" s="28"/>
      <c r="NPB98" s="28"/>
      <c r="NPC98" s="28"/>
      <c r="NPD98" s="28"/>
      <c r="NPE98" s="28"/>
      <c r="NPF98" s="28"/>
      <c r="NPG98" s="28"/>
      <c r="NPH98" s="28"/>
      <c r="NPI98" s="28"/>
      <c r="NPJ98" s="28"/>
      <c r="NPK98" s="28"/>
      <c r="NPL98" s="28"/>
      <c r="NPM98" s="28"/>
      <c r="NPN98" s="28"/>
      <c r="NPO98" s="28"/>
      <c r="NPP98" s="28"/>
      <c r="NPQ98" s="28"/>
      <c r="NPR98" s="28"/>
      <c r="NPS98" s="28"/>
      <c r="NPT98" s="28"/>
      <c r="NPU98" s="28"/>
      <c r="NPV98" s="28"/>
      <c r="NPW98" s="28"/>
      <c r="NPX98" s="28"/>
      <c r="NPY98" s="28"/>
      <c r="NPZ98" s="28"/>
      <c r="NQA98" s="28"/>
      <c r="NQB98" s="28"/>
      <c r="NQC98" s="28"/>
      <c r="NQD98" s="28"/>
      <c r="NQE98" s="28"/>
      <c r="NQF98" s="28"/>
      <c r="NQG98" s="28"/>
      <c r="NQH98" s="28"/>
      <c r="NQI98" s="28"/>
      <c r="NQJ98" s="28"/>
      <c r="NQK98" s="28"/>
      <c r="NQL98" s="28"/>
      <c r="NQM98" s="28"/>
      <c r="NQN98" s="28"/>
      <c r="NQO98" s="28"/>
      <c r="NQP98" s="28"/>
      <c r="NQQ98" s="28"/>
      <c r="NQR98" s="28"/>
      <c r="NQS98" s="28"/>
      <c r="NQT98" s="28"/>
      <c r="NQU98" s="28"/>
      <c r="NQV98" s="28"/>
      <c r="NQW98" s="28"/>
      <c r="NQX98" s="28"/>
      <c r="NQY98" s="28"/>
      <c r="NQZ98" s="28"/>
      <c r="NRA98" s="28"/>
      <c r="NRB98" s="28"/>
      <c r="NRC98" s="28"/>
      <c r="NRD98" s="28"/>
      <c r="NRE98" s="28"/>
      <c r="NRF98" s="28"/>
      <c r="NRG98" s="28"/>
      <c r="NRH98" s="28"/>
      <c r="NRI98" s="28"/>
      <c r="NRJ98" s="28"/>
      <c r="NRK98" s="28"/>
      <c r="NRL98" s="28"/>
      <c r="NRM98" s="28"/>
      <c r="NRN98" s="28"/>
      <c r="NRO98" s="28"/>
      <c r="NRP98" s="28"/>
      <c r="NRQ98" s="28"/>
      <c r="NRR98" s="28"/>
      <c r="NRS98" s="28"/>
      <c r="NRT98" s="28"/>
      <c r="NRU98" s="28"/>
      <c r="NRV98" s="28"/>
      <c r="NRW98" s="28"/>
      <c r="NRX98" s="28"/>
      <c r="NRY98" s="28"/>
      <c r="NRZ98" s="28"/>
      <c r="NSA98" s="28"/>
      <c r="NSB98" s="28"/>
      <c r="NSC98" s="28"/>
      <c r="NSD98" s="28"/>
      <c r="NSE98" s="28"/>
      <c r="NSF98" s="28"/>
      <c r="NSG98" s="28"/>
      <c r="NSH98" s="28"/>
      <c r="NSI98" s="28"/>
      <c r="NSJ98" s="28"/>
      <c r="NSK98" s="28"/>
      <c r="NSL98" s="28"/>
      <c r="NSM98" s="28"/>
      <c r="NSN98" s="28"/>
      <c r="NSO98" s="28"/>
      <c r="NSP98" s="28"/>
      <c r="NSQ98" s="28"/>
      <c r="NSR98" s="28"/>
      <c r="NSS98" s="28"/>
      <c r="NST98" s="28"/>
      <c r="NSU98" s="28"/>
      <c r="NSV98" s="28"/>
      <c r="NSW98" s="28"/>
      <c r="NSX98" s="28"/>
      <c r="NSY98" s="28"/>
      <c r="NSZ98" s="28"/>
      <c r="NTA98" s="28"/>
      <c r="NTB98" s="28"/>
      <c r="NTC98" s="28"/>
      <c r="NTD98" s="28"/>
      <c r="NTE98" s="28"/>
      <c r="NTF98" s="28"/>
      <c r="NTG98" s="28"/>
      <c r="NTH98" s="28"/>
      <c r="NTI98" s="28"/>
      <c r="NTJ98" s="28"/>
      <c r="NTK98" s="28"/>
      <c r="NTL98" s="28"/>
      <c r="NTM98" s="28"/>
      <c r="NTN98" s="28"/>
      <c r="NTO98" s="28"/>
      <c r="NTP98" s="28"/>
      <c r="NTQ98" s="28"/>
      <c r="NTR98" s="28"/>
      <c r="NTS98" s="28"/>
      <c r="NTT98" s="28"/>
      <c r="NTU98" s="28"/>
      <c r="NTV98" s="28"/>
      <c r="NTW98" s="28"/>
      <c r="NTX98" s="28"/>
      <c r="NTY98" s="28"/>
      <c r="NTZ98" s="28"/>
      <c r="NUA98" s="28"/>
      <c r="NUB98" s="28"/>
      <c r="NUC98" s="28"/>
      <c r="NUD98" s="28"/>
      <c r="NUE98" s="28"/>
      <c r="NUF98" s="28"/>
      <c r="NUG98" s="28"/>
      <c r="NUH98" s="28"/>
      <c r="NUI98" s="28"/>
      <c r="NUJ98" s="28"/>
      <c r="NUK98" s="28"/>
      <c r="NUL98" s="28"/>
      <c r="NUM98" s="28"/>
      <c r="NUN98" s="28"/>
      <c r="NUO98" s="28"/>
      <c r="NUP98" s="28"/>
      <c r="NUQ98" s="28"/>
      <c r="NUR98" s="28"/>
      <c r="NUS98" s="28"/>
      <c r="NUT98" s="28"/>
      <c r="NUU98" s="28"/>
      <c r="NUV98" s="28"/>
      <c r="NUW98" s="28"/>
      <c r="NUX98" s="28"/>
      <c r="NUY98" s="28"/>
      <c r="NUZ98" s="28"/>
      <c r="NVA98" s="28"/>
      <c r="NVB98" s="28"/>
      <c r="NVC98" s="28"/>
      <c r="NVD98" s="28"/>
      <c r="NVE98" s="28"/>
      <c r="NVF98" s="28"/>
      <c r="NVG98" s="28"/>
      <c r="NVH98" s="28"/>
      <c r="NVI98" s="28"/>
      <c r="NVJ98" s="28"/>
      <c r="NVK98" s="28"/>
      <c r="NVL98" s="28"/>
      <c r="NVM98" s="28"/>
      <c r="NVN98" s="28"/>
      <c r="NVO98" s="28"/>
      <c r="NVP98" s="28"/>
      <c r="NVQ98" s="28"/>
      <c r="NVR98" s="28"/>
      <c r="NVS98" s="28"/>
      <c r="NVT98" s="28"/>
      <c r="NVU98" s="28"/>
      <c r="NVV98" s="28"/>
      <c r="NVW98" s="28"/>
      <c r="NVX98" s="28"/>
      <c r="NVY98" s="28"/>
      <c r="NVZ98" s="28"/>
      <c r="NWA98" s="28"/>
      <c r="NWB98" s="28"/>
      <c r="NWC98" s="28"/>
      <c r="NWD98" s="28"/>
      <c r="NWE98" s="28"/>
      <c r="NWF98" s="28"/>
      <c r="NWG98" s="28"/>
      <c r="NWH98" s="28"/>
      <c r="NWI98" s="28"/>
      <c r="NWJ98" s="28"/>
      <c r="NWK98" s="28"/>
      <c r="NWL98" s="28"/>
      <c r="NWM98" s="28"/>
      <c r="NWN98" s="28"/>
      <c r="NWO98" s="28"/>
      <c r="NWP98" s="28"/>
      <c r="NWQ98" s="28"/>
      <c r="NWR98" s="28"/>
      <c r="NWS98" s="28"/>
      <c r="NWT98" s="28"/>
      <c r="NWU98" s="28"/>
      <c r="NWV98" s="28"/>
      <c r="NWW98" s="28"/>
      <c r="NWX98" s="28"/>
      <c r="NWY98" s="28"/>
      <c r="NWZ98" s="28"/>
      <c r="NXA98" s="28"/>
      <c r="NXB98" s="28"/>
      <c r="NXC98" s="28"/>
      <c r="NXD98" s="28"/>
      <c r="NXE98" s="28"/>
      <c r="NXF98" s="28"/>
      <c r="NXG98" s="28"/>
      <c r="NXH98" s="28"/>
      <c r="NXI98" s="28"/>
      <c r="NXJ98" s="28"/>
      <c r="NXK98" s="28"/>
      <c r="NXL98" s="28"/>
      <c r="NXM98" s="28"/>
      <c r="NXN98" s="28"/>
      <c r="NXO98" s="28"/>
      <c r="NXP98" s="28"/>
      <c r="NXQ98" s="28"/>
      <c r="NXR98" s="28"/>
      <c r="NXS98" s="28"/>
      <c r="NXT98" s="28"/>
      <c r="NXU98" s="28"/>
      <c r="NXV98" s="28"/>
      <c r="NXW98" s="28"/>
      <c r="NXX98" s="28"/>
      <c r="NXY98" s="28"/>
      <c r="NXZ98" s="28"/>
      <c r="NYA98" s="28"/>
      <c r="NYB98" s="28"/>
      <c r="NYC98" s="28"/>
      <c r="NYD98" s="28"/>
      <c r="NYE98" s="28"/>
      <c r="NYF98" s="28"/>
      <c r="NYG98" s="28"/>
      <c r="NYH98" s="28"/>
      <c r="NYI98" s="28"/>
      <c r="NYJ98" s="28"/>
      <c r="NYK98" s="28"/>
      <c r="NYL98" s="28"/>
      <c r="NYM98" s="28"/>
      <c r="NYN98" s="28"/>
      <c r="NYO98" s="28"/>
      <c r="NYP98" s="28"/>
      <c r="NYQ98" s="28"/>
      <c r="NYR98" s="28"/>
      <c r="NYS98" s="28"/>
      <c r="NYT98" s="28"/>
      <c r="NYU98" s="28"/>
      <c r="NYV98" s="28"/>
      <c r="NYW98" s="28"/>
      <c r="NYX98" s="28"/>
      <c r="NYY98" s="28"/>
      <c r="NYZ98" s="28"/>
      <c r="NZA98" s="28"/>
      <c r="NZB98" s="28"/>
      <c r="NZC98" s="28"/>
      <c r="NZD98" s="28"/>
      <c r="NZE98" s="28"/>
      <c r="NZF98" s="28"/>
      <c r="NZG98" s="28"/>
      <c r="NZH98" s="28"/>
      <c r="NZI98" s="28"/>
      <c r="NZJ98" s="28"/>
      <c r="NZK98" s="28"/>
      <c r="NZL98" s="28"/>
      <c r="NZM98" s="28"/>
      <c r="NZN98" s="28"/>
      <c r="NZO98" s="28"/>
      <c r="NZP98" s="28"/>
      <c r="NZQ98" s="28"/>
      <c r="NZR98" s="28"/>
      <c r="NZS98" s="28"/>
      <c r="NZT98" s="28"/>
      <c r="NZU98" s="28"/>
      <c r="NZV98" s="28"/>
      <c r="NZW98" s="28"/>
      <c r="NZX98" s="28"/>
      <c r="NZY98" s="28"/>
      <c r="NZZ98" s="28"/>
      <c r="OAA98" s="28"/>
      <c r="OAB98" s="28"/>
      <c r="OAC98" s="28"/>
      <c r="OAD98" s="28"/>
      <c r="OAE98" s="28"/>
      <c r="OAF98" s="28"/>
      <c r="OAG98" s="28"/>
      <c r="OAH98" s="28"/>
      <c r="OAI98" s="28"/>
      <c r="OAJ98" s="28"/>
      <c r="OAK98" s="28"/>
      <c r="OAL98" s="28"/>
      <c r="OAM98" s="28"/>
      <c r="OAN98" s="28"/>
      <c r="OAO98" s="28"/>
      <c r="OAP98" s="28"/>
      <c r="OAQ98" s="28"/>
      <c r="OAR98" s="28"/>
      <c r="OAS98" s="28"/>
      <c r="OAT98" s="28"/>
      <c r="OAU98" s="28"/>
      <c r="OAV98" s="28"/>
      <c r="OAW98" s="28"/>
      <c r="OAX98" s="28"/>
      <c r="OAY98" s="28"/>
      <c r="OAZ98" s="28"/>
      <c r="OBA98" s="28"/>
      <c r="OBB98" s="28"/>
      <c r="OBC98" s="28"/>
      <c r="OBD98" s="28"/>
      <c r="OBE98" s="28"/>
      <c r="OBF98" s="28"/>
      <c r="OBG98" s="28"/>
      <c r="OBH98" s="28"/>
      <c r="OBI98" s="28"/>
      <c r="OBJ98" s="28"/>
      <c r="OBK98" s="28"/>
      <c r="OBL98" s="28"/>
      <c r="OBM98" s="28"/>
      <c r="OBN98" s="28"/>
      <c r="OBO98" s="28"/>
      <c r="OBP98" s="28"/>
      <c r="OBQ98" s="28"/>
      <c r="OBR98" s="28"/>
      <c r="OBS98" s="28"/>
      <c r="OBT98" s="28"/>
      <c r="OBU98" s="28"/>
      <c r="OBV98" s="28"/>
      <c r="OBW98" s="28"/>
      <c r="OBX98" s="28"/>
      <c r="OBY98" s="28"/>
      <c r="OBZ98" s="28"/>
      <c r="OCA98" s="28"/>
      <c r="OCB98" s="28"/>
      <c r="OCC98" s="28"/>
      <c r="OCD98" s="28"/>
      <c r="OCE98" s="28"/>
      <c r="OCF98" s="28"/>
      <c r="OCG98" s="28"/>
      <c r="OCH98" s="28"/>
      <c r="OCI98" s="28"/>
      <c r="OCJ98" s="28"/>
      <c r="OCK98" s="28"/>
      <c r="OCL98" s="28"/>
      <c r="OCM98" s="28"/>
      <c r="OCN98" s="28"/>
      <c r="OCO98" s="28"/>
      <c r="OCP98" s="28"/>
      <c r="OCQ98" s="28"/>
      <c r="OCR98" s="28"/>
      <c r="OCS98" s="28"/>
      <c r="OCT98" s="28"/>
      <c r="OCU98" s="28"/>
      <c r="OCV98" s="28"/>
      <c r="OCW98" s="28"/>
      <c r="OCX98" s="28"/>
      <c r="OCY98" s="28"/>
      <c r="OCZ98" s="28"/>
      <c r="ODA98" s="28"/>
      <c r="ODB98" s="28"/>
      <c r="ODC98" s="28"/>
      <c r="ODD98" s="28"/>
      <c r="ODE98" s="28"/>
      <c r="ODF98" s="28"/>
      <c r="ODG98" s="28"/>
      <c r="ODH98" s="28"/>
      <c r="ODI98" s="28"/>
      <c r="ODJ98" s="28"/>
      <c r="ODK98" s="28"/>
      <c r="ODL98" s="28"/>
      <c r="ODM98" s="28"/>
      <c r="ODN98" s="28"/>
      <c r="ODO98" s="28"/>
      <c r="ODP98" s="28"/>
      <c r="ODQ98" s="28"/>
      <c r="ODR98" s="28"/>
      <c r="ODS98" s="28"/>
      <c r="ODT98" s="28"/>
      <c r="ODU98" s="28"/>
      <c r="ODV98" s="28"/>
      <c r="ODW98" s="28"/>
      <c r="ODX98" s="28"/>
      <c r="ODY98" s="28"/>
      <c r="ODZ98" s="28"/>
      <c r="OEA98" s="28"/>
      <c r="OEB98" s="28"/>
      <c r="OEC98" s="28"/>
      <c r="OED98" s="28"/>
      <c r="OEE98" s="28"/>
      <c r="OEF98" s="28"/>
      <c r="OEG98" s="28"/>
      <c r="OEH98" s="28"/>
      <c r="OEI98" s="28"/>
      <c r="OEJ98" s="28"/>
      <c r="OEK98" s="28"/>
      <c r="OEL98" s="28"/>
      <c r="OEM98" s="28"/>
      <c r="OEN98" s="28"/>
      <c r="OEO98" s="28"/>
      <c r="OEP98" s="28"/>
      <c r="OEQ98" s="28"/>
      <c r="OER98" s="28"/>
      <c r="OES98" s="28"/>
      <c r="OET98" s="28"/>
      <c r="OEU98" s="28"/>
      <c r="OEV98" s="28"/>
      <c r="OEW98" s="28"/>
      <c r="OEX98" s="28"/>
      <c r="OEY98" s="28"/>
      <c r="OEZ98" s="28"/>
      <c r="OFA98" s="28"/>
      <c r="OFB98" s="28"/>
      <c r="OFC98" s="28"/>
      <c r="OFD98" s="28"/>
      <c r="OFE98" s="28"/>
      <c r="OFF98" s="28"/>
      <c r="OFG98" s="28"/>
      <c r="OFH98" s="28"/>
      <c r="OFI98" s="28"/>
      <c r="OFJ98" s="28"/>
      <c r="OFK98" s="28"/>
      <c r="OFL98" s="28"/>
      <c r="OFM98" s="28"/>
      <c r="OFN98" s="28"/>
      <c r="OFO98" s="28"/>
      <c r="OFP98" s="28"/>
      <c r="OFQ98" s="28"/>
      <c r="OFR98" s="28"/>
      <c r="OFS98" s="28"/>
      <c r="OFT98" s="28"/>
      <c r="OFU98" s="28"/>
      <c r="OFV98" s="28"/>
      <c r="OFW98" s="28"/>
      <c r="OFX98" s="28"/>
      <c r="OFY98" s="28"/>
      <c r="OFZ98" s="28"/>
      <c r="OGA98" s="28"/>
      <c r="OGB98" s="28"/>
      <c r="OGC98" s="28"/>
      <c r="OGD98" s="28"/>
      <c r="OGE98" s="28"/>
      <c r="OGF98" s="28"/>
      <c r="OGG98" s="28"/>
      <c r="OGH98" s="28"/>
      <c r="OGI98" s="28"/>
      <c r="OGJ98" s="28"/>
      <c r="OGK98" s="28"/>
      <c r="OGL98" s="28"/>
      <c r="OGM98" s="28"/>
      <c r="OGN98" s="28"/>
      <c r="OGO98" s="28"/>
      <c r="OGP98" s="28"/>
      <c r="OGQ98" s="28"/>
      <c r="OGR98" s="28"/>
      <c r="OGS98" s="28"/>
      <c r="OGT98" s="28"/>
      <c r="OGU98" s="28"/>
      <c r="OGV98" s="28"/>
      <c r="OGW98" s="28"/>
      <c r="OGX98" s="28"/>
      <c r="OGY98" s="28"/>
      <c r="OGZ98" s="28"/>
      <c r="OHA98" s="28"/>
      <c r="OHB98" s="28"/>
      <c r="OHC98" s="28"/>
      <c r="OHD98" s="28"/>
      <c r="OHE98" s="28"/>
      <c r="OHF98" s="28"/>
      <c r="OHG98" s="28"/>
      <c r="OHH98" s="28"/>
      <c r="OHI98" s="28"/>
      <c r="OHJ98" s="28"/>
      <c r="OHK98" s="28"/>
      <c r="OHL98" s="28"/>
      <c r="OHM98" s="28"/>
      <c r="OHN98" s="28"/>
      <c r="OHO98" s="28"/>
      <c r="OHP98" s="28"/>
      <c r="OHQ98" s="28"/>
      <c r="OHR98" s="28"/>
      <c r="OHS98" s="28"/>
      <c r="OHT98" s="28"/>
      <c r="OHU98" s="28"/>
      <c r="OHV98" s="28"/>
      <c r="OHW98" s="28"/>
      <c r="OHX98" s="28"/>
      <c r="OHY98" s="28"/>
      <c r="OHZ98" s="28"/>
      <c r="OIA98" s="28"/>
      <c r="OIB98" s="28"/>
      <c r="OIC98" s="28"/>
      <c r="OID98" s="28"/>
      <c r="OIE98" s="28"/>
      <c r="OIF98" s="28"/>
      <c r="OIG98" s="28"/>
      <c r="OIH98" s="28"/>
      <c r="OII98" s="28"/>
      <c r="OIJ98" s="28"/>
      <c r="OIK98" s="28"/>
      <c r="OIL98" s="28"/>
      <c r="OIM98" s="28"/>
      <c r="OIN98" s="28"/>
      <c r="OIO98" s="28"/>
      <c r="OIP98" s="28"/>
      <c r="OIQ98" s="28"/>
      <c r="OIR98" s="28"/>
      <c r="OIS98" s="28"/>
      <c r="OIT98" s="28"/>
      <c r="OIU98" s="28"/>
      <c r="OIV98" s="28"/>
      <c r="OIW98" s="28"/>
      <c r="OIX98" s="28"/>
      <c r="OIY98" s="28"/>
      <c r="OIZ98" s="28"/>
      <c r="OJA98" s="28"/>
      <c r="OJB98" s="28"/>
      <c r="OJC98" s="28"/>
      <c r="OJD98" s="28"/>
      <c r="OJE98" s="28"/>
      <c r="OJF98" s="28"/>
      <c r="OJG98" s="28"/>
      <c r="OJH98" s="28"/>
      <c r="OJI98" s="28"/>
      <c r="OJJ98" s="28"/>
      <c r="OJK98" s="28"/>
      <c r="OJL98" s="28"/>
      <c r="OJM98" s="28"/>
      <c r="OJN98" s="28"/>
      <c r="OJO98" s="28"/>
      <c r="OJP98" s="28"/>
      <c r="OJQ98" s="28"/>
      <c r="OJR98" s="28"/>
      <c r="OJS98" s="28"/>
      <c r="OJT98" s="28"/>
      <c r="OJU98" s="28"/>
      <c r="OJV98" s="28"/>
      <c r="OJW98" s="28"/>
      <c r="OJX98" s="28"/>
      <c r="OJY98" s="28"/>
      <c r="OJZ98" s="28"/>
      <c r="OKA98" s="28"/>
      <c r="OKB98" s="28"/>
      <c r="OKC98" s="28"/>
      <c r="OKD98" s="28"/>
      <c r="OKE98" s="28"/>
      <c r="OKF98" s="28"/>
      <c r="OKG98" s="28"/>
      <c r="OKH98" s="28"/>
      <c r="OKI98" s="28"/>
      <c r="OKJ98" s="28"/>
      <c r="OKK98" s="28"/>
      <c r="OKL98" s="28"/>
      <c r="OKM98" s="28"/>
      <c r="OKN98" s="28"/>
      <c r="OKO98" s="28"/>
      <c r="OKP98" s="28"/>
      <c r="OKQ98" s="28"/>
      <c r="OKR98" s="28"/>
      <c r="OKS98" s="28"/>
      <c r="OKT98" s="28"/>
      <c r="OKU98" s="28"/>
      <c r="OKV98" s="28"/>
      <c r="OKW98" s="28"/>
      <c r="OKX98" s="28"/>
      <c r="OKY98" s="28"/>
      <c r="OKZ98" s="28"/>
      <c r="OLA98" s="28"/>
      <c r="OLB98" s="28"/>
      <c r="OLC98" s="28"/>
      <c r="OLD98" s="28"/>
      <c r="OLE98" s="28"/>
      <c r="OLF98" s="28"/>
      <c r="OLG98" s="28"/>
      <c r="OLH98" s="28"/>
      <c r="OLI98" s="28"/>
      <c r="OLJ98" s="28"/>
      <c r="OLK98" s="28"/>
      <c r="OLL98" s="28"/>
      <c r="OLM98" s="28"/>
      <c r="OLN98" s="28"/>
      <c r="OLO98" s="28"/>
      <c r="OLP98" s="28"/>
      <c r="OLQ98" s="28"/>
      <c r="OLR98" s="28"/>
      <c r="OLS98" s="28"/>
      <c r="OLT98" s="28"/>
      <c r="OLU98" s="28"/>
      <c r="OLV98" s="28"/>
      <c r="OLW98" s="28"/>
      <c r="OLX98" s="28"/>
      <c r="OLY98" s="28"/>
      <c r="OLZ98" s="28"/>
      <c r="OMA98" s="28"/>
      <c r="OMB98" s="28"/>
      <c r="OMC98" s="28"/>
      <c r="OMD98" s="28"/>
      <c r="OME98" s="28"/>
      <c r="OMF98" s="28"/>
      <c r="OMG98" s="28"/>
      <c r="OMH98" s="28"/>
      <c r="OMI98" s="28"/>
      <c r="OMJ98" s="28"/>
      <c r="OMK98" s="28"/>
      <c r="OML98" s="28"/>
      <c r="OMM98" s="28"/>
      <c r="OMN98" s="28"/>
      <c r="OMO98" s="28"/>
      <c r="OMP98" s="28"/>
      <c r="OMQ98" s="28"/>
      <c r="OMR98" s="28"/>
      <c r="OMS98" s="28"/>
      <c r="OMT98" s="28"/>
      <c r="OMU98" s="28"/>
      <c r="OMV98" s="28"/>
      <c r="OMW98" s="28"/>
      <c r="OMX98" s="28"/>
      <c r="OMY98" s="28"/>
      <c r="OMZ98" s="28"/>
      <c r="ONA98" s="28"/>
      <c r="ONB98" s="28"/>
      <c r="ONC98" s="28"/>
      <c r="OND98" s="28"/>
      <c r="ONE98" s="28"/>
      <c r="ONF98" s="28"/>
      <c r="ONG98" s="28"/>
      <c r="ONH98" s="28"/>
      <c r="ONI98" s="28"/>
      <c r="ONJ98" s="28"/>
      <c r="ONK98" s="28"/>
      <c r="ONL98" s="28"/>
      <c r="ONM98" s="28"/>
      <c r="ONN98" s="28"/>
      <c r="ONO98" s="28"/>
      <c r="ONP98" s="28"/>
      <c r="ONQ98" s="28"/>
      <c r="ONR98" s="28"/>
      <c r="ONS98" s="28"/>
      <c r="ONT98" s="28"/>
      <c r="ONU98" s="28"/>
      <c r="ONV98" s="28"/>
      <c r="ONW98" s="28"/>
      <c r="ONX98" s="28"/>
      <c r="ONY98" s="28"/>
      <c r="ONZ98" s="28"/>
      <c r="OOA98" s="28"/>
      <c r="OOB98" s="28"/>
      <c r="OOC98" s="28"/>
      <c r="OOD98" s="28"/>
      <c r="OOE98" s="28"/>
      <c r="OOF98" s="28"/>
      <c r="OOG98" s="28"/>
      <c r="OOH98" s="28"/>
      <c r="OOI98" s="28"/>
      <c r="OOJ98" s="28"/>
      <c r="OOK98" s="28"/>
      <c r="OOL98" s="28"/>
      <c r="OOM98" s="28"/>
      <c r="OON98" s="28"/>
      <c r="OOO98" s="28"/>
      <c r="OOP98" s="28"/>
      <c r="OOQ98" s="28"/>
      <c r="OOR98" s="28"/>
      <c r="OOS98" s="28"/>
      <c r="OOT98" s="28"/>
      <c r="OOU98" s="28"/>
      <c r="OOV98" s="28"/>
      <c r="OOW98" s="28"/>
      <c r="OOX98" s="28"/>
      <c r="OOY98" s="28"/>
      <c r="OOZ98" s="28"/>
      <c r="OPA98" s="28"/>
      <c r="OPB98" s="28"/>
      <c r="OPC98" s="28"/>
      <c r="OPD98" s="28"/>
      <c r="OPE98" s="28"/>
      <c r="OPF98" s="28"/>
      <c r="OPG98" s="28"/>
      <c r="OPH98" s="28"/>
      <c r="OPI98" s="28"/>
      <c r="OPJ98" s="28"/>
      <c r="OPK98" s="28"/>
      <c r="OPL98" s="28"/>
      <c r="OPM98" s="28"/>
      <c r="OPN98" s="28"/>
      <c r="OPO98" s="28"/>
      <c r="OPP98" s="28"/>
      <c r="OPQ98" s="28"/>
      <c r="OPR98" s="28"/>
      <c r="OPS98" s="28"/>
      <c r="OPT98" s="28"/>
      <c r="OPU98" s="28"/>
      <c r="OPV98" s="28"/>
      <c r="OPW98" s="28"/>
      <c r="OPX98" s="28"/>
      <c r="OPY98" s="28"/>
      <c r="OPZ98" s="28"/>
      <c r="OQA98" s="28"/>
      <c r="OQB98" s="28"/>
      <c r="OQC98" s="28"/>
      <c r="OQD98" s="28"/>
      <c r="OQE98" s="28"/>
      <c r="OQF98" s="28"/>
      <c r="OQG98" s="28"/>
      <c r="OQH98" s="28"/>
      <c r="OQI98" s="28"/>
      <c r="OQJ98" s="28"/>
      <c r="OQK98" s="28"/>
      <c r="OQL98" s="28"/>
      <c r="OQM98" s="28"/>
      <c r="OQN98" s="28"/>
      <c r="OQO98" s="28"/>
      <c r="OQP98" s="28"/>
      <c r="OQQ98" s="28"/>
      <c r="OQR98" s="28"/>
      <c r="OQS98" s="28"/>
      <c r="OQT98" s="28"/>
      <c r="OQU98" s="28"/>
      <c r="OQV98" s="28"/>
      <c r="OQW98" s="28"/>
      <c r="OQX98" s="28"/>
      <c r="OQY98" s="28"/>
      <c r="OQZ98" s="28"/>
      <c r="ORA98" s="28"/>
      <c r="ORB98" s="28"/>
      <c r="ORC98" s="28"/>
      <c r="ORD98" s="28"/>
      <c r="ORE98" s="28"/>
      <c r="ORF98" s="28"/>
      <c r="ORG98" s="28"/>
      <c r="ORH98" s="28"/>
      <c r="ORI98" s="28"/>
      <c r="ORJ98" s="28"/>
      <c r="ORK98" s="28"/>
      <c r="ORL98" s="28"/>
      <c r="ORM98" s="28"/>
      <c r="ORN98" s="28"/>
      <c r="ORO98" s="28"/>
      <c r="ORP98" s="28"/>
      <c r="ORQ98" s="28"/>
      <c r="ORR98" s="28"/>
      <c r="ORS98" s="28"/>
      <c r="ORT98" s="28"/>
      <c r="ORU98" s="28"/>
      <c r="ORV98" s="28"/>
      <c r="ORW98" s="28"/>
      <c r="ORX98" s="28"/>
      <c r="ORY98" s="28"/>
      <c r="ORZ98" s="28"/>
      <c r="OSA98" s="28"/>
      <c r="OSB98" s="28"/>
      <c r="OSC98" s="28"/>
      <c r="OSD98" s="28"/>
      <c r="OSE98" s="28"/>
      <c r="OSF98" s="28"/>
      <c r="OSG98" s="28"/>
      <c r="OSH98" s="28"/>
      <c r="OSI98" s="28"/>
      <c r="OSJ98" s="28"/>
      <c r="OSK98" s="28"/>
      <c r="OSL98" s="28"/>
      <c r="OSM98" s="28"/>
      <c r="OSN98" s="28"/>
      <c r="OSO98" s="28"/>
      <c r="OSP98" s="28"/>
      <c r="OSQ98" s="28"/>
      <c r="OSR98" s="28"/>
      <c r="OSS98" s="28"/>
      <c r="OST98" s="28"/>
      <c r="OSU98" s="28"/>
      <c r="OSV98" s="28"/>
      <c r="OSW98" s="28"/>
      <c r="OSX98" s="28"/>
      <c r="OSY98" s="28"/>
      <c r="OSZ98" s="28"/>
      <c r="OTA98" s="28"/>
      <c r="OTB98" s="28"/>
      <c r="OTC98" s="28"/>
      <c r="OTD98" s="28"/>
      <c r="OTE98" s="28"/>
      <c r="OTF98" s="28"/>
      <c r="OTG98" s="28"/>
      <c r="OTH98" s="28"/>
      <c r="OTI98" s="28"/>
      <c r="OTJ98" s="28"/>
      <c r="OTK98" s="28"/>
      <c r="OTL98" s="28"/>
      <c r="OTM98" s="28"/>
      <c r="OTN98" s="28"/>
      <c r="OTO98" s="28"/>
      <c r="OTP98" s="28"/>
      <c r="OTQ98" s="28"/>
      <c r="OTR98" s="28"/>
      <c r="OTS98" s="28"/>
      <c r="OTT98" s="28"/>
      <c r="OTU98" s="28"/>
      <c r="OTV98" s="28"/>
      <c r="OTW98" s="28"/>
      <c r="OTX98" s="28"/>
      <c r="OTY98" s="28"/>
      <c r="OTZ98" s="28"/>
      <c r="OUA98" s="28"/>
      <c r="OUB98" s="28"/>
      <c r="OUC98" s="28"/>
      <c r="OUD98" s="28"/>
      <c r="OUE98" s="28"/>
      <c r="OUF98" s="28"/>
      <c r="OUG98" s="28"/>
      <c r="OUH98" s="28"/>
      <c r="OUI98" s="28"/>
      <c r="OUJ98" s="28"/>
      <c r="OUK98" s="28"/>
      <c r="OUL98" s="28"/>
      <c r="OUM98" s="28"/>
      <c r="OUN98" s="28"/>
      <c r="OUO98" s="28"/>
      <c r="OUP98" s="28"/>
      <c r="OUQ98" s="28"/>
      <c r="OUR98" s="28"/>
      <c r="OUS98" s="28"/>
      <c r="OUT98" s="28"/>
      <c r="OUU98" s="28"/>
      <c r="OUV98" s="28"/>
      <c r="OUW98" s="28"/>
      <c r="OUX98" s="28"/>
      <c r="OUY98" s="28"/>
      <c r="OUZ98" s="28"/>
      <c r="OVA98" s="28"/>
      <c r="OVB98" s="28"/>
      <c r="OVC98" s="28"/>
      <c r="OVD98" s="28"/>
      <c r="OVE98" s="28"/>
      <c r="OVF98" s="28"/>
      <c r="OVG98" s="28"/>
      <c r="OVH98" s="28"/>
      <c r="OVI98" s="28"/>
      <c r="OVJ98" s="28"/>
      <c r="OVK98" s="28"/>
      <c r="OVL98" s="28"/>
      <c r="OVM98" s="28"/>
      <c r="OVN98" s="28"/>
      <c r="OVO98" s="28"/>
      <c r="OVP98" s="28"/>
      <c r="OVQ98" s="28"/>
      <c r="OVR98" s="28"/>
      <c r="OVS98" s="28"/>
      <c r="OVT98" s="28"/>
      <c r="OVU98" s="28"/>
      <c r="OVV98" s="28"/>
      <c r="OVW98" s="28"/>
      <c r="OVX98" s="28"/>
      <c r="OVY98" s="28"/>
      <c r="OVZ98" s="28"/>
      <c r="OWA98" s="28"/>
      <c r="OWB98" s="28"/>
      <c r="OWC98" s="28"/>
      <c r="OWD98" s="28"/>
      <c r="OWE98" s="28"/>
      <c r="OWF98" s="28"/>
      <c r="OWG98" s="28"/>
      <c r="OWH98" s="28"/>
      <c r="OWI98" s="28"/>
      <c r="OWJ98" s="28"/>
      <c r="OWK98" s="28"/>
      <c r="OWL98" s="28"/>
      <c r="OWM98" s="28"/>
      <c r="OWN98" s="28"/>
      <c r="OWO98" s="28"/>
      <c r="OWP98" s="28"/>
      <c r="OWQ98" s="28"/>
      <c r="OWR98" s="28"/>
      <c r="OWS98" s="28"/>
      <c r="OWT98" s="28"/>
      <c r="OWU98" s="28"/>
      <c r="OWV98" s="28"/>
      <c r="OWW98" s="28"/>
      <c r="OWX98" s="28"/>
      <c r="OWY98" s="28"/>
      <c r="OWZ98" s="28"/>
      <c r="OXA98" s="28"/>
      <c r="OXB98" s="28"/>
      <c r="OXC98" s="28"/>
      <c r="OXD98" s="28"/>
      <c r="OXE98" s="28"/>
      <c r="OXF98" s="28"/>
      <c r="OXG98" s="28"/>
      <c r="OXH98" s="28"/>
      <c r="OXI98" s="28"/>
      <c r="OXJ98" s="28"/>
      <c r="OXK98" s="28"/>
      <c r="OXL98" s="28"/>
      <c r="OXM98" s="28"/>
      <c r="OXN98" s="28"/>
      <c r="OXO98" s="28"/>
      <c r="OXP98" s="28"/>
      <c r="OXQ98" s="28"/>
      <c r="OXR98" s="28"/>
      <c r="OXS98" s="28"/>
      <c r="OXT98" s="28"/>
      <c r="OXU98" s="28"/>
      <c r="OXV98" s="28"/>
      <c r="OXW98" s="28"/>
      <c r="OXX98" s="28"/>
      <c r="OXY98" s="28"/>
      <c r="OXZ98" s="28"/>
      <c r="OYA98" s="28"/>
      <c r="OYB98" s="28"/>
      <c r="OYC98" s="28"/>
      <c r="OYD98" s="28"/>
      <c r="OYE98" s="28"/>
      <c r="OYF98" s="28"/>
      <c r="OYG98" s="28"/>
      <c r="OYH98" s="28"/>
      <c r="OYI98" s="28"/>
      <c r="OYJ98" s="28"/>
      <c r="OYK98" s="28"/>
      <c r="OYL98" s="28"/>
      <c r="OYM98" s="28"/>
      <c r="OYN98" s="28"/>
      <c r="OYO98" s="28"/>
      <c r="OYP98" s="28"/>
      <c r="OYQ98" s="28"/>
      <c r="OYR98" s="28"/>
      <c r="OYS98" s="28"/>
      <c r="OYT98" s="28"/>
      <c r="OYU98" s="28"/>
      <c r="OYV98" s="28"/>
      <c r="OYW98" s="28"/>
      <c r="OYX98" s="28"/>
      <c r="OYY98" s="28"/>
      <c r="OYZ98" s="28"/>
      <c r="OZA98" s="28"/>
      <c r="OZB98" s="28"/>
      <c r="OZC98" s="28"/>
      <c r="OZD98" s="28"/>
      <c r="OZE98" s="28"/>
      <c r="OZF98" s="28"/>
      <c r="OZG98" s="28"/>
      <c r="OZH98" s="28"/>
      <c r="OZI98" s="28"/>
      <c r="OZJ98" s="28"/>
      <c r="OZK98" s="28"/>
      <c r="OZL98" s="28"/>
      <c r="OZM98" s="28"/>
      <c r="OZN98" s="28"/>
      <c r="OZO98" s="28"/>
      <c r="OZP98" s="28"/>
      <c r="OZQ98" s="28"/>
      <c r="OZR98" s="28"/>
      <c r="OZS98" s="28"/>
      <c r="OZT98" s="28"/>
      <c r="OZU98" s="28"/>
      <c r="OZV98" s="28"/>
      <c r="OZW98" s="28"/>
      <c r="OZX98" s="28"/>
      <c r="OZY98" s="28"/>
      <c r="OZZ98" s="28"/>
      <c r="PAA98" s="28"/>
      <c r="PAB98" s="28"/>
      <c r="PAC98" s="28"/>
      <c r="PAD98" s="28"/>
      <c r="PAE98" s="28"/>
      <c r="PAF98" s="28"/>
      <c r="PAG98" s="28"/>
      <c r="PAH98" s="28"/>
      <c r="PAI98" s="28"/>
      <c r="PAJ98" s="28"/>
      <c r="PAK98" s="28"/>
      <c r="PAL98" s="28"/>
      <c r="PAM98" s="28"/>
      <c r="PAN98" s="28"/>
      <c r="PAO98" s="28"/>
      <c r="PAP98" s="28"/>
      <c r="PAQ98" s="28"/>
      <c r="PAR98" s="28"/>
      <c r="PAS98" s="28"/>
      <c r="PAT98" s="28"/>
      <c r="PAU98" s="28"/>
      <c r="PAV98" s="28"/>
      <c r="PAW98" s="28"/>
      <c r="PAX98" s="28"/>
      <c r="PAY98" s="28"/>
      <c r="PAZ98" s="28"/>
      <c r="PBA98" s="28"/>
      <c r="PBB98" s="28"/>
      <c r="PBC98" s="28"/>
      <c r="PBD98" s="28"/>
      <c r="PBE98" s="28"/>
      <c r="PBF98" s="28"/>
      <c r="PBG98" s="28"/>
      <c r="PBH98" s="28"/>
      <c r="PBI98" s="28"/>
      <c r="PBJ98" s="28"/>
      <c r="PBK98" s="28"/>
      <c r="PBL98" s="28"/>
      <c r="PBM98" s="28"/>
      <c r="PBN98" s="28"/>
      <c r="PBO98" s="28"/>
      <c r="PBP98" s="28"/>
      <c r="PBQ98" s="28"/>
      <c r="PBR98" s="28"/>
      <c r="PBS98" s="28"/>
      <c r="PBT98" s="28"/>
      <c r="PBU98" s="28"/>
      <c r="PBV98" s="28"/>
      <c r="PBW98" s="28"/>
      <c r="PBX98" s="28"/>
      <c r="PBY98" s="28"/>
      <c r="PBZ98" s="28"/>
      <c r="PCA98" s="28"/>
      <c r="PCB98" s="28"/>
      <c r="PCC98" s="28"/>
      <c r="PCD98" s="28"/>
      <c r="PCE98" s="28"/>
      <c r="PCF98" s="28"/>
      <c r="PCG98" s="28"/>
      <c r="PCH98" s="28"/>
      <c r="PCI98" s="28"/>
      <c r="PCJ98" s="28"/>
      <c r="PCK98" s="28"/>
      <c r="PCL98" s="28"/>
      <c r="PCM98" s="28"/>
      <c r="PCN98" s="28"/>
      <c r="PCO98" s="28"/>
      <c r="PCP98" s="28"/>
      <c r="PCQ98" s="28"/>
      <c r="PCR98" s="28"/>
      <c r="PCS98" s="28"/>
      <c r="PCT98" s="28"/>
      <c r="PCU98" s="28"/>
      <c r="PCV98" s="28"/>
      <c r="PCW98" s="28"/>
      <c r="PCX98" s="28"/>
      <c r="PCY98" s="28"/>
      <c r="PCZ98" s="28"/>
      <c r="PDA98" s="28"/>
      <c r="PDB98" s="28"/>
      <c r="PDC98" s="28"/>
      <c r="PDD98" s="28"/>
      <c r="PDE98" s="28"/>
      <c r="PDF98" s="28"/>
      <c r="PDG98" s="28"/>
      <c r="PDH98" s="28"/>
      <c r="PDI98" s="28"/>
      <c r="PDJ98" s="28"/>
      <c r="PDK98" s="28"/>
      <c r="PDL98" s="28"/>
      <c r="PDM98" s="28"/>
      <c r="PDN98" s="28"/>
      <c r="PDO98" s="28"/>
      <c r="PDP98" s="28"/>
      <c r="PDQ98" s="28"/>
      <c r="PDR98" s="28"/>
      <c r="PDS98" s="28"/>
      <c r="PDT98" s="28"/>
      <c r="PDU98" s="28"/>
      <c r="PDV98" s="28"/>
      <c r="PDW98" s="28"/>
      <c r="PDX98" s="28"/>
      <c r="PDY98" s="28"/>
      <c r="PDZ98" s="28"/>
      <c r="PEA98" s="28"/>
      <c r="PEB98" s="28"/>
      <c r="PEC98" s="28"/>
      <c r="PED98" s="28"/>
      <c r="PEE98" s="28"/>
      <c r="PEF98" s="28"/>
      <c r="PEG98" s="28"/>
      <c r="PEH98" s="28"/>
      <c r="PEI98" s="28"/>
      <c r="PEJ98" s="28"/>
      <c r="PEK98" s="28"/>
      <c r="PEL98" s="28"/>
      <c r="PEM98" s="28"/>
      <c r="PEN98" s="28"/>
      <c r="PEO98" s="28"/>
      <c r="PEP98" s="28"/>
      <c r="PEQ98" s="28"/>
      <c r="PER98" s="28"/>
      <c r="PES98" s="28"/>
      <c r="PET98" s="28"/>
      <c r="PEU98" s="28"/>
      <c r="PEV98" s="28"/>
      <c r="PEW98" s="28"/>
      <c r="PEX98" s="28"/>
      <c r="PEY98" s="28"/>
      <c r="PEZ98" s="28"/>
      <c r="PFA98" s="28"/>
      <c r="PFB98" s="28"/>
      <c r="PFC98" s="28"/>
      <c r="PFD98" s="28"/>
      <c r="PFE98" s="28"/>
      <c r="PFF98" s="28"/>
      <c r="PFG98" s="28"/>
      <c r="PFH98" s="28"/>
      <c r="PFI98" s="28"/>
      <c r="PFJ98" s="28"/>
      <c r="PFK98" s="28"/>
      <c r="PFL98" s="28"/>
      <c r="PFM98" s="28"/>
      <c r="PFN98" s="28"/>
      <c r="PFO98" s="28"/>
      <c r="PFP98" s="28"/>
      <c r="PFQ98" s="28"/>
      <c r="PFR98" s="28"/>
      <c r="PFS98" s="28"/>
      <c r="PFT98" s="28"/>
      <c r="PFU98" s="28"/>
      <c r="PFV98" s="28"/>
      <c r="PFW98" s="28"/>
      <c r="PFX98" s="28"/>
      <c r="PFY98" s="28"/>
      <c r="PFZ98" s="28"/>
      <c r="PGA98" s="28"/>
      <c r="PGB98" s="28"/>
      <c r="PGC98" s="28"/>
      <c r="PGD98" s="28"/>
      <c r="PGE98" s="28"/>
      <c r="PGF98" s="28"/>
      <c r="PGG98" s="28"/>
      <c r="PGH98" s="28"/>
      <c r="PGI98" s="28"/>
      <c r="PGJ98" s="28"/>
      <c r="PGK98" s="28"/>
      <c r="PGL98" s="28"/>
      <c r="PGM98" s="28"/>
      <c r="PGN98" s="28"/>
      <c r="PGO98" s="28"/>
      <c r="PGP98" s="28"/>
      <c r="PGQ98" s="28"/>
      <c r="PGR98" s="28"/>
      <c r="PGS98" s="28"/>
      <c r="PGT98" s="28"/>
      <c r="PGU98" s="28"/>
      <c r="PGV98" s="28"/>
      <c r="PGW98" s="28"/>
      <c r="PGX98" s="28"/>
      <c r="PGY98" s="28"/>
      <c r="PGZ98" s="28"/>
      <c r="PHA98" s="28"/>
      <c r="PHB98" s="28"/>
      <c r="PHC98" s="28"/>
      <c r="PHD98" s="28"/>
      <c r="PHE98" s="28"/>
      <c r="PHF98" s="28"/>
      <c r="PHG98" s="28"/>
      <c r="PHH98" s="28"/>
      <c r="PHI98" s="28"/>
      <c r="PHJ98" s="28"/>
      <c r="PHK98" s="28"/>
      <c r="PHL98" s="28"/>
      <c r="PHM98" s="28"/>
      <c r="PHN98" s="28"/>
      <c r="PHO98" s="28"/>
      <c r="PHP98" s="28"/>
      <c r="PHQ98" s="28"/>
      <c r="PHR98" s="28"/>
      <c r="PHS98" s="28"/>
      <c r="PHT98" s="28"/>
      <c r="PHU98" s="28"/>
      <c r="PHV98" s="28"/>
      <c r="PHW98" s="28"/>
      <c r="PHX98" s="28"/>
      <c r="PHY98" s="28"/>
      <c r="PHZ98" s="28"/>
      <c r="PIA98" s="28"/>
      <c r="PIB98" s="28"/>
      <c r="PIC98" s="28"/>
      <c r="PID98" s="28"/>
      <c r="PIE98" s="28"/>
      <c r="PIF98" s="28"/>
      <c r="PIG98" s="28"/>
      <c r="PIH98" s="28"/>
      <c r="PII98" s="28"/>
      <c r="PIJ98" s="28"/>
      <c r="PIK98" s="28"/>
      <c r="PIL98" s="28"/>
      <c r="PIM98" s="28"/>
      <c r="PIN98" s="28"/>
      <c r="PIO98" s="28"/>
      <c r="PIP98" s="28"/>
      <c r="PIQ98" s="28"/>
      <c r="PIR98" s="28"/>
      <c r="PIS98" s="28"/>
      <c r="PIT98" s="28"/>
      <c r="PIU98" s="28"/>
      <c r="PIV98" s="28"/>
      <c r="PIW98" s="28"/>
      <c r="PIX98" s="28"/>
      <c r="PIY98" s="28"/>
      <c r="PIZ98" s="28"/>
      <c r="PJA98" s="28"/>
      <c r="PJB98" s="28"/>
      <c r="PJC98" s="28"/>
      <c r="PJD98" s="28"/>
      <c r="PJE98" s="28"/>
      <c r="PJF98" s="28"/>
      <c r="PJG98" s="28"/>
      <c r="PJH98" s="28"/>
      <c r="PJI98" s="28"/>
      <c r="PJJ98" s="28"/>
      <c r="PJK98" s="28"/>
      <c r="PJL98" s="28"/>
      <c r="PJM98" s="28"/>
      <c r="PJN98" s="28"/>
      <c r="PJO98" s="28"/>
      <c r="PJP98" s="28"/>
      <c r="PJQ98" s="28"/>
      <c r="PJR98" s="28"/>
      <c r="PJS98" s="28"/>
      <c r="PJT98" s="28"/>
      <c r="PJU98" s="28"/>
      <c r="PJV98" s="28"/>
      <c r="PJW98" s="28"/>
      <c r="PJX98" s="28"/>
      <c r="PJY98" s="28"/>
      <c r="PJZ98" s="28"/>
      <c r="PKA98" s="28"/>
      <c r="PKB98" s="28"/>
      <c r="PKC98" s="28"/>
      <c r="PKD98" s="28"/>
      <c r="PKE98" s="28"/>
      <c r="PKF98" s="28"/>
      <c r="PKG98" s="28"/>
      <c r="PKH98" s="28"/>
      <c r="PKI98" s="28"/>
      <c r="PKJ98" s="28"/>
      <c r="PKK98" s="28"/>
      <c r="PKL98" s="28"/>
      <c r="PKM98" s="28"/>
      <c r="PKN98" s="28"/>
      <c r="PKO98" s="28"/>
      <c r="PKP98" s="28"/>
      <c r="PKQ98" s="28"/>
      <c r="PKR98" s="28"/>
      <c r="PKS98" s="28"/>
      <c r="PKT98" s="28"/>
      <c r="PKU98" s="28"/>
      <c r="PKV98" s="28"/>
      <c r="PKW98" s="28"/>
      <c r="PKX98" s="28"/>
      <c r="PKY98" s="28"/>
      <c r="PKZ98" s="28"/>
      <c r="PLA98" s="28"/>
      <c r="PLB98" s="28"/>
      <c r="PLC98" s="28"/>
      <c r="PLD98" s="28"/>
      <c r="PLE98" s="28"/>
      <c r="PLF98" s="28"/>
      <c r="PLG98" s="28"/>
      <c r="PLH98" s="28"/>
      <c r="PLI98" s="28"/>
      <c r="PLJ98" s="28"/>
      <c r="PLK98" s="28"/>
      <c r="PLL98" s="28"/>
      <c r="PLM98" s="28"/>
      <c r="PLN98" s="28"/>
      <c r="PLO98" s="28"/>
      <c r="PLP98" s="28"/>
      <c r="PLQ98" s="28"/>
      <c r="PLR98" s="28"/>
      <c r="PLS98" s="28"/>
      <c r="PLT98" s="28"/>
      <c r="PLU98" s="28"/>
      <c r="PLV98" s="28"/>
      <c r="PLW98" s="28"/>
      <c r="PLX98" s="28"/>
      <c r="PLY98" s="28"/>
      <c r="PLZ98" s="28"/>
      <c r="PMA98" s="28"/>
      <c r="PMB98" s="28"/>
      <c r="PMC98" s="28"/>
      <c r="PMD98" s="28"/>
      <c r="PME98" s="28"/>
      <c r="PMF98" s="28"/>
      <c r="PMG98" s="28"/>
      <c r="PMH98" s="28"/>
      <c r="PMI98" s="28"/>
      <c r="PMJ98" s="28"/>
      <c r="PMK98" s="28"/>
      <c r="PML98" s="28"/>
      <c r="PMM98" s="28"/>
      <c r="PMN98" s="28"/>
      <c r="PMO98" s="28"/>
      <c r="PMP98" s="28"/>
      <c r="PMQ98" s="28"/>
      <c r="PMR98" s="28"/>
      <c r="PMS98" s="28"/>
      <c r="PMT98" s="28"/>
      <c r="PMU98" s="28"/>
      <c r="PMV98" s="28"/>
      <c r="PMW98" s="28"/>
      <c r="PMX98" s="28"/>
      <c r="PMY98" s="28"/>
      <c r="PMZ98" s="28"/>
      <c r="PNA98" s="28"/>
      <c r="PNB98" s="28"/>
      <c r="PNC98" s="28"/>
      <c r="PND98" s="28"/>
      <c r="PNE98" s="28"/>
      <c r="PNF98" s="28"/>
      <c r="PNG98" s="28"/>
      <c r="PNH98" s="28"/>
      <c r="PNI98" s="28"/>
      <c r="PNJ98" s="28"/>
      <c r="PNK98" s="28"/>
      <c r="PNL98" s="28"/>
      <c r="PNM98" s="28"/>
      <c r="PNN98" s="28"/>
      <c r="PNO98" s="28"/>
      <c r="PNP98" s="28"/>
      <c r="PNQ98" s="28"/>
      <c r="PNR98" s="28"/>
      <c r="PNS98" s="28"/>
      <c r="PNT98" s="28"/>
      <c r="PNU98" s="28"/>
      <c r="PNV98" s="28"/>
      <c r="PNW98" s="28"/>
      <c r="PNX98" s="28"/>
      <c r="PNY98" s="28"/>
      <c r="PNZ98" s="28"/>
      <c r="POA98" s="28"/>
      <c r="POB98" s="28"/>
      <c r="POC98" s="28"/>
      <c r="POD98" s="28"/>
      <c r="POE98" s="28"/>
      <c r="POF98" s="28"/>
      <c r="POG98" s="28"/>
      <c r="POH98" s="28"/>
      <c r="POI98" s="28"/>
      <c r="POJ98" s="28"/>
      <c r="POK98" s="28"/>
      <c r="POL98" s="28"/>
      <c r="POM98" s="28"/>
      <c r="PON98" s="28"/>
      <c r="POO98" s="28"/>
      <c r="POP98" s="28"/>
      <c r="POQ98" s="28"/>
      <c r="POR98" s="28"/>
      <c r="POS98" s="28"/>
      <c r="POT98" s="28"/>
      <c r="POU98" s="28"/>
      <c r="POV98" s="28"/>
      <c r="POW98" s="28"/>
      <c r="POX98" s="28"/>
      <c r="POY98" s="28"/>
      <c r="POZ98" s="28"/>
      <c r="PPA98" s="28"/>
      <c r="PPB98" s="28"/>
      <c r="PPC98" s="28"/>
      <c r="PPD98" s="28"/>
      <c r="PPE98" s="28"/>
      <c r="PPF98" s="28"/>
      <c r="PPG98" s="28"/>
      <c r="PPH98" s="28"/>
      <c r="PPI98" s="28"/>
      <c r="PPJ98" s="28"/>
      <c r="PPK98" s="28"/>
      <c r="PPL98" s="28"/>
      <c r="PPM98" s="28"/>
      <c r="PPN98" s="28"/>
      <c r="PPO98" s="28"/>
      <c r="PPP98" s="28"/>
      <c r="PPQ98" s="28"/>
      <c r="PPR98" s="28"/>
      <c r="PPS98" s="28"/>
      <c r="PPT98" s="28"/>
      <c r="PPU98" s="28"/>
      <c r="PPV98" s="28"/>
      <c r="PPW98" s="28"/>
      <c r="PPX98" s="28"/>
      <c r="PPY98" s="28"/>
      <c r="PPZ98" s="28"/>
      <c r="PQA98" s="28"/>
      <c r="PQB98" s="28"/>
      <c r="PQC98" s="28"/>
      <c r="PQD98" s="28"/>
      <c r="PQE98" s="28"/>
      <c r="PQF98" s="28"/>
      <c r="PQG98" s="28"/>
      <c r="PQH98" s="28"/>
      <c r="PQI98" s="28"/>
      <c r="PQJ98" s="28"/>
      <c r="PQK98" s="28"/>
      <c r="PQL98" s="28"/>
      <c r="PQM98" s="28"/>
      <c r="PQN98" s="28"/>
      <c r="PQO98" s="28"/>
      <c r="PQP98" s="28"/>
      <c r="PQQ98" s="28"/>
      <c r="PQR98" s="28"/>
      <c r="PQS98" s="28"/>
      <c r="PQT98" s="28"/>
      <c r="PQU98" s="28"/>
      <c r="PQV98" s="28"/>
      <c r="PQW98" s="28"/>
      <c r="PQX98" s="28"/>
      <c r="PQY98" s="28"/>
      <c r="PQZ98" s="28"/>
      <c r="PRA98" s="28"/>
      <c r="PRB98" s="28"/>
      <c r="PRC98" s="28"/>
      <c r="PRD98" s="28"/>
      <c r="PRE98" s="28"/>
      <c r="PRF98" s="28"/>
      <c r="PRG98" s="28"/>
      <c r="PRH98" s="28"/>
      <c r="PRI98" s="28"/>
      <c r="PRJ98" s="28"/>
      <c r="PRK98" s="28"/>
      <c r="PRL98" s="28"/>
      <c r="PRM98" s="28"/>
      <c r="PRN98" s="28"/>
      <c r="PRO98" s="28"/>
      <c r="PRP98" s="28"/>
      <c r="PRQ98" s="28"/>
      <c r="PRR98" s="28"/>
      <c r="PRS98" s="28"/>
      <c r="PRT98" s="28"/>
      <c r="PRU98" s="28"/>
      <c r="PRV98" s="28"/>
      <c r="PRW98" s="28"/>
      <c r="PRX98" s="28"/>
      <c r="PRY98" s="28"/>
      <c r="PRZ98" s="28"/>
      <c r="PSA98" s="28"/>
      <c r="PSB98" s="28"/>
      <c r="PSC98" s="28"/>
      <c r="PSD98" s="28"/>
      <c r="PSE98" s="28"/>
      <c r="PSF98" s="28"/>
      <c r="PSG98" s="28"/>
      <c r="PSH98" s="28"/>
      <c r="PSI98" s="28"/>
      <c r="PSJ98" s="28"/>
      <c r="PSK98" s="28"/>
      <c r="PSL98" s="28"/>
      <c r="PSM98" s="28"/>
      <c r="PSN98" s="28"/>
      <c r="PSO98" s="28"/>
      <c r="PSP98" s="28"/>
      <c r="PSQ98" s="28"/>
      <c r="PSR98" s="28"/>
      <c r="PSS98" s="28"/>
      <c r="PST98" s="28"/>
      <c r="PSU98" s="28"/>
      <c r="PSV98" s="28"/>
      <c r="PSW98" s="28"/>
      <c r="PSX98" s="28"/>
      <c r="PSY98" s="28"/>
      <c r="PSZ98" s="28"/>
      <c r="PTA98" s="28"/>
      <c r="PTB98" s="28"/>
      <c r="PTC98" s="28"/>
      <c r="PTD98" s="28"/>
      <c r="PTE98" s="28"/>
      <c r="PTF98" s="28"/>
      <c r="PTG98" s="28"/>
      <c r="PTH98" s="28"/>
      <c r="PTI98" s="28"/>
      <c r="PTJ98" s="28"/>
      <c r="PTK98" s="28"/>
      <c r="PTL98" s="28"/>
      <c r="PTM98" s="28"/>
      <c r="PTN98" s="28"/>
      <c r="PTO98" s="28"/>
      <c r="PTP98" s="28"/>
      <c r="PTQ98" s="28"/>
      <c r="PTR98" s="28"/>
      <c r="PTS98" s="28"/>
      <c r="PTT98" s="28"/>
      <c r="PTU98" s="28"/>
      <c r="PTV98" s="28"/>
      <c r="PTW98" s="28"/>
      <c r="PTX98" s="28"/>
      <c r="PTY98" s="28"/>
      <c r="PTZ98" s="28"/>
      <c r="PUA98" s="28"/>
      <c r="PUB98" s="28"/>
      <c r="PUC98" s="28"/>
      <c r="PUD98" s="28"/>
      <c r="PUE98" s="28"/>
      <c r="PUF98" s="28"/>
      <c r="PUG98" s="28"/>
      <c r="PUH98" s="28"/>
      <c r="PUI98" s="28"/>
      <c r="PUJ98" s="28"/>
      <c r="PUK98" s="28"/>
      <c r="PUL98" s="28"/>
      <c r="PUM98" s="28"/>
      <c r="PUN98" s="28"/>
      <c r="PUO98" s="28"/>
      <c r="PUP98" s="28"/>
      <c r="PUQ98" s="28"/>
      <c r="PUR98" s="28"/>
      <c r="PUS98" s="28"/>
      <c r="PUT98" s="28"/>
      <c r="PUU98" s="28"/>
      <c r="PUV98" s="28"/>
      <c r="PUW98" s="28"/>
      <c r="PUX98" s="28"/>
      <c r="PUY98" s="28"/>
      <c r="PUZ98" s="28"/>
      <c r="PVA98" s="28"/>
      <c r="PVB98" s="28"/>
      <c r="PVC98" s="28"/>
      <c r="PVD98" s="28"/>
      <c r="PVE98" s="28"/>
      <c r="PVF98" s="28"/>
      <c r="PVG98" s="28"/>
      <c r="PVH98" s="28"/>
      <c r="PVI98" s="28"/>
      <c r="PVJ98" s="28"/>
      <c r="PVK98" s="28"/>
      <c r="PVL98" s="28"/>
      <c r="PVM98" s="28"/>
      <c r="PVN98" s="28"/>
      <c r="PVO98" s="28"/>
      <c r="PVP98" s="28"/>
      <c r="PVQ98" s="28"/>
      <c r="PVR98" s="28"/>
      <c r="PVS98" s="28"/>
      <c r="PVT98" s="28"/>
      <c r="PVU98" s="28"/>
      <c r="PVV98" s="28"/>
      <c r="PVW98" s="28"/>
      <c r="PVX98" s="28"/>
      <c r="PVY98" s="28"/>
      <c r="PVZ98" s="28"/>
      <c r="PWA98" s="28"/>
      <c r="PWB98" s="28"/>
      <c r="PWC98" s="28"/>
      <c r="PWD98" s="28"/>
      <c r="PWE98" s="28"/>
      <c r="PWF98" s="28"/>
      <c r="PWG98" s="28"/>
      <c r="PWH98" s="28"/>
      <c r="PWI98" s="28"/>
      <c r="PWJ98" s="28"/>
      <c r="PWK98" s="28"/>
      <c r="PWL98" s="28"/>
      <c r="PWM98" s="28"/>
      <c r="PWN98" s="28"/>
      <c r="PWO98" s="28"/>
      <c r="PWP98" s="28"/>
      <c r="PWQ98" s="28"/>
      <c r="PWR98" s="28"/>
      <c r="PWS98" s="28"/>
      <c r="PWT98" s="28"/>
      <c r="PWU98" s="28"/>
      <c r="PWV98" s="28"/>
      <c r="PWW98" s="28"/>
      <c r="PWX98" s="28"/>
      <c r="PWY98" s="28"/>
      <c r="PWZ98" s="28"/>
      <c r="PXA98" s="28"/>
      <c r="PXB98" s="28"/>
      <c r="PXC98" s="28"/>
      <c r="PXD98" s="28"/>
      <c r="PXE98" s="28"/>
      <c r="PXF98" s="28"/>
      <c r="PXG98" s="28"/>
      <c r="PXH98" s="28"/>
      <c r="PXI98" s="28"/>
      <c r="PXJ98" s="28"/>
      <c r="PXK98" s="28"/>
      <c r="PXL98" s="28"/>
      <c r="PXM98" s="28"/>
      <c r="PXN98" s="28"/>
      <c r="PXO98" s="28"/>
      <c r="PXP98" s="28"/>
      <c r="PXQ98" s="28"/>
      <c r="PXR98" s="28"/>
      <c r="PXS98" s="28"/>
      <c r="PXT98" s="28"/>
      <c r="PXU98" s="28"/>
      <c r="PXV98" s="28"/>
      <c r="PXW98" s="28"/>
      <c r="PXX98" s="28"/>
      <c r="PXY98" s="28"/>
      <c r="PXZ98" s="28"/>
      <c r="PYA98" s="28"/>
      <c r="PYB98" s="28"/>
      <c r="PYC98" s="28"/>
      <c r="PYD98" s="28"/>
      <c r="PYE98" s="28"/>
      <c r="PYF98" s="28"/>
      <c r="PYG98" s="28"/>
      <c r="PYH98" s="28"/>
      <c r="PYI98" s="28"/>
      <c r="PYJ98" s="28"/>
      <c r="PYK98" s="28"/>
      <c r="PYL98" s="28"/>
      <c r="PYM98" s="28"/>
      <c r="PYN98" s="28"/>
      <c r="PYO98" s="28"/>
      <c r="PYP98" s="28"/>
      <c r="PYQ98" s="28"/>
      <c r="PYR98" s="28"/>
      <c r="PYS98" s="28"/>
      <c r="PYT98" s="28"/>
      <c r="PYU98" s="28"/>
      <c r="PYV98" s="28"/>
      <c r="PYW98" s="28"/>
      <c r="PYX98" s="28"/>
      <c r="PYY98" s="28"/>
      <c r="PYZ98" s="28"/>
      <c r="PZA98" s="28"/>
      <c r="PZB98" s="28"/>
      <c r="PZC98" s="28"/>
      <c r="PZD98" s="28"/>
      <c r="PZE98" s="28"/>
      <c r="PZF98" s="28"/>
      <c r="PZG98" s="28"/>
      <c r="PZH98" s="28"/>
      <c r="PZI98" s="28"/>
      <c r="PZJ98" s="28"/>
      <c r="PZK98" s="28"/>
      <c r="PZL98" s="28"/>
      <c r="PZM98" s="28"/>
      <c r="PZN98" s="28"/>
      <c r="PZO98" s="28"/>
      <c r="PZP98" s="28"/>
      <c r="PZQ98" s="28"/>
      <c r="PZR98" s="28"/>
      <c r="PZS98" s="28"/>
      <c r="PZT98" s="28"/>
      <c r="PZU98" s="28"/>
      <c r="PZV98" s="28"/>
      <c r="PZW98" s="28"/>
      <c r="PZX98" s="28"/>
      <c r="PZY98" s="28"/>
      <c r="PZZ98" s="28"/>
      <c r="QAA98" s="28"/>
      <c r="QAB98" s="28"/>
      <c r="QAC98" s="28"/>
      <c r="QAD98" s="28"/>
      <c r="QAE98" s="28"/>
      <c r="QAF98" s="28"/>
      <c r="QAG98" s="28"/>
      <c r="QAH98" s="28"/>
      <c r="QAI98" s="28"/>
      <c r="QAJ98" s="28"/>
      <c r="QAK98" s="28"/>
      <c r="QAL98" s="28"/>
      <c r="QAM98" s="28"/>
      <c r="QAN98" s="28"/>
      <c r="QAO98" s="28"/>
      <c r="QAP98" s="28"/>
      <c r="QAQ98" s="28"/>
      <c r="QAR98" s="28"/>
      <c r="QAS98" s="28"/>
      <c r="QAT98" s="28"/>
      <c r="QAU98" s="28"/>
      <c r="QAV98" s="28"/>
      <c r="QAW98" s="28"/>
      <c r="QAX98" s="28"/>
      <c r="QAY98" s="28"/>
      <c r="QAZ98" s="28"/>
      <c r="QBA98" s="28"/>
      <c r="QBB98" s="28"/>
      <c r="QBC98" s="28"/>
      <c r="QBD98" s="28"/>
      <c r="QBE98" s="28"/>
      <c r="QBF98" s="28"/>
      <c r="QBG98" s="28"/>
      <c r="QBH98" s="28"/>
      <c r="QBI98" s="28"/>
      <c r="QBJ98" s="28"/>
      <c r="QBK98" s="28"/>
      <c r="QBL98" s="28"/>
      <c r="QBM98" s="28"/>
      <c r="QBN98" s="28"/>
      <c r="QBO98" s="28"/>
      <c r="QBP98" s="28"/>
      <c r="QBQ98" s="28"/>
      <c r="QBR98" s="28"/>
      <c r="QBS98" s="28"/>
      <c r="QBT98" s="28"/>
      <c r="QBU98" s="28"/>
      <c r="QBV98" s="28"/>
      <c r="QBW98" s="28"/>
      <c r="QBX98" s="28"/>
      <c r="QBY98" s="28"/>
      <c r="QBZ98" s="28"/>
      <c r="QCA98" s="28"/>
      <c r="QCB98" s="28"/>
      <c r="QCC98" s="28"/>
      <c r="QCD98" s="28"/>
      <c r="QCE98" s="28"/>
      <c r="QCF98" s="28"/>
      <c r="QCG98" s="28"/>
      <c r="QCH98" s="28"/>
      <c r="QCI98" s="28"/>
      <c r="QCJ98" s="28"/>
      <c r="QCK98" s="28"/>
      <c r="QCL98" s="28"/>
      <c r="QCM98" s="28"/>
      <c r="QCN98" s="28"/>
      <c r="QCO98" s="28"/>
      <c r="QCP98" s="28"/>
      <c r="QCQ98" s="28"/>
      <c r="QCR98" s="28"/>
      <c r="QCS98" s="28"/>
      <c r="QCT98" s="28"/>
      <c r="QCU98" s="28"/>
      <c r="QCV98" s="28"/>
      <c r="QCW98" s="28"/>
      <c r="QCX98" s="28"/>
      <c r="QCY98" s="28"/>
      <c r="QCZ98" s="28"/>
      <c r="QDA98" s="28"/>
      <c r="QDB98" s="28"/>
      <c r="QDC98" s="28"/>
      <c r="QDD98" s="28"/>
      <c r="QDE98" s="28"/>
      <c r="QDF98" s="28"/>
      <c r="QDG98" s="28"/>
      <c r="QDH98" s="28"/>
      <c r="QDI98" s="28"/>
      <c r="QDJ98" s="28"/>
      <c r="QDK98" s="28"/>
      <c r="QDL98" s="28"/>
      <c r="QDM98" s="28"/>
      <c r="QDN98" s="28"/>
      <c r="QDO98" s="28"/>
      <c r="QDP98" s="28"/>
      <c r="QDQ98" s="28"/>
      <c r="QDR98" s="28"/>
      <c r="QDS98" s="28"/>
      <c r="QDT98" s="28"/>
      <c r="QDU98" s="28"/>
      <c r="QDV98" s="28"/>
      <c r="QDW98" s="28"/>
      <c r="QDX98" s="28"/>
      <c r="QDY98" s="28"/>
      <c r="QDZ98" s="28"/>
      <c r="QEA98" s="28"/>
      <c r="QEB98" s="28"/>
      <c r="QEC98" s="28"/>
      <c r="QED98" s="28"/>
      <c r="QEE98" s="28"/>
      <c r="QEF98" s="28"/>
      <c r="QEG98" s="28"/>
      <c r="QEH98" s="28"/>
      <c r="QEI98" s="28"/>
      <c r="QEJ98" s="28"/>
      <c r="QEK98" s="28"/>
      <c r="QEL98" s="28"/>
      <c r="QEM98" s="28"/>
      <c r="QEN98" s="28"/>
      <c r="QEO98" s="28"/>
      <c r="QEP98" s="28"/>
      <c r="QEQ98" s="28"/>
      <c r="QER98" s="28"/>
      <c r="QES98" s="28"/>
      <c r="QET98" s="28"/>
      <c r="QEU98" s="28"/>
      <c r="QEV98" s="28"/>
      <c r="QEW98" s="28"/>
      <c r="QEX98" s="28"/>
      <c r="QEY98" s="28"/>
      <c r="QEZ98" s="28"/>
      <c r="QFA98" s="28"/>
      <c r="QFB98" s="28"/>
      <c r="QFC98" s="28"/>
      <c r="QFD98" s="28"/>
      <c r="QFE98" s="28"/>
      <c r="QFF98" s="28"/>
      <c r="QFG98" s="28"/>
      <c r="QFH98" s="28"/>
      <c r="QFI98" s="28"/>
      <c r="QFJ98" s="28"/>
      <c r="QFK98" s="28"/>
      <c r="QFL98" s="28"/>
      <c r="QFM98" s="28"/>
      <c r="QFN98" s="28"/>
      <c r="QFO98" s="28"/>
      <c r="QFP98" s="28"/>
      <c r="QFQ98" s="28"/>
      <c r="QFR98" s="28"/>
      <c r="QFS98" s="28"/>
      <c r="QFT98" s="28"/>
      <c r="QFU98" s="28"/>
      <c r="QFV98" s="28"/>
      <c r="QFW98" s="28"/>
      <c r="QFX98" s="28"/>
      <c r="QFY98" s="28"/>
      <c r="QFZ98" s="28"/>
      <c r="QGA98" s="28"/>
      <c r="QGB98" s="28"/>
      <c r="QGC98" s="28"/>
      <c r="QGD98" s="28"/>
      <c r="QGE98" s="28"/>
      <c r="QGF98" s="28"/>
      <c r="QGG98" s="28"/>
      <c r="QGH98" s="28"/>
      <c r="QGI98" s="28"/>
      <c r="QGJ98" s="28"/>
      <c r="QGK98" s="28"/>
      <c r="QGL98" s="28"/>
      <c r="QGM98" s="28"/>
      <c r="QGN98" s="28"/>
      <c r="QGO98" s="28"/>
      <c r="QGP98" s="28"/>
      <c r="QGQ98" s="28"/>
      <c r="QGR98" s="28"/>
      <c r="QGS98" s="28"/>
      <c r="QGT98" s="28"/>
      <c r="QGU98" s="28"/>
      <c r="QGV98" s="28"/>
      <c r="QGW98" s="28"/>
      <c r="QGX98" s="28"/>
      <c r="QGY98" s="28"/>
      <c r="QGZ98" s="28"/>
      <c r="QHA98" s="28"/>
      <c r="QHB98" s="28"/>
      <c r="QHC98" s="28"/>
      <c r="QHD98" s="28"/>
      <c r="QHE98" s="28"/>
      <c r="QHF98" s="28"/>
      <c r="QHG98" s="28"/>
      <c r="QHH98" s="28"/>
      <c r="QHI98" s="28"/>
      <c r="QHJ98" s="28"/>
      <c r="QHK98" s="28"/>
      <c r="QHL98" s="28"/>
      <c r="QHM98" s="28"/>
      <c r="QHN98" s="28"/>
      <c r="QHO98" s="28"/>
      <c r="QHP98" s="28"/>
      <c r="QHQ98" s="28"/>
      <c r="QHR98" s="28"/>
      <c r="QHS98" s="28"/>
      <c r="QHT98" s="28"/>
      <c r="QHU98" s="28"/>
      <c r="QHV98" s="28"/>
      <c r="QHW98" s="28"/>
      <c r="QHX98" s="28"/>
      <c r="QHY98" s="28"/>
      <c r="QHZ98" s="28"/>
      <c r="QIA98" s="28"/>
      <c r="QIB98" s="28"/>
      <c r="QIC98" s="28"/>
      <c r="QID98" s="28"/>
      <c r="QIE98" s="28"/>
      <c r="QIF98" s="28"/>
      <c r="QIG98" s="28"/>
      <c r="QIH98" s="28"/>
      <c r="QII98" s="28"/>
      <c r="QIJ98" s="28"/>
      <c r="QIK98" s="28"/>
      <c r="QIL98" s="28"/>
      <c r="QIM98" s="28"/>
      <c r="QIN98" s="28"/>
      <c r="QIO98" s="28"/>
      <c r="QIP98" s="28"/>
      <c r="QIQ98" s="28"/>
      <c r="QIR98" s="28"/>
      <c r="QIS98" s="28"/>
      <c r="QIT98" s="28"/>
      <c r="QIU98" s="28"/>
      <c r="QIV98" s="28"/>
      <c r="QIW98" s="28"/>
      <c r="QIX98" s="28"/>
      <c r="QIY98" s="28"/>
      <c r="QIZ98" s="28"/>
      <c r="QJA98" s="28"/>
      <c r="QJB98" s="28"/>
      <c r="QJC98" s="28"/>
      <c r="QJD98" s="28"/>
      <c r="QJE98" s="28"/>
      <c r="QJF98" s="28"/>
      <c r="QJG98" s="28"/>
      <c r="QJH98" s="28"/>
      <c r="QJI98" s="28"/>
      <c r="QJJ98" s="28"/>
      <c r="QJK98" s="28"/>
      <c r="QJL98" s="28"/>
      <c r="QJM98" s="28"/>
      <c r="QJN98" s="28"/>
      <c r="QJO98" s="28"/>
      <c r="QJP98" s="28"/>
      <c r="QJQ98" s="28"/>
      <c r="QJR98" s="28"/>
      <c r="QJS98" s="28"/>
      <c r="QJT98" s="28"/>
      <c r="QJU98" s="28"/>
      <c r="QJV98" s="28"/>
      <c r="QJW98" s="28"/>
      <c r="QJX98" s="28"/>
      <c r="QJY98" s="28"/>
      <c r="QJZ98" s="28"/>
      <c r="QKA98" s="28"/>
      <c r="QKB98" s="28"/>
      <c r="QKC98" s="28"/>
      <c r="QKD98" s="28"/>
      <c r="QKE98" s="28"/>
      <c r="QKF98" s="28"/>
      <c r="QKG98" s="28"/>
      <c r="QKH98" s="28"/>
      <c r="QKI98" s="28"/>
      <c r="QKJ98" s="28"/>
      <c r="QKK98" s="28"/>
      <c r="QKL98" s="28"/>
      <c r="QKM98" s="28"/>
      <c r="QKN98" s="28"/>
      <c r="QKO98" s="28"/>
      <c r="QKP98" s="28"/>
      <c r="QKQ98" s="28"/>
      <c r="QKR98" s="28"/>
      <c r="QKS98" s="28"/>
      <c r="QKT98" s="28"/>
      <c r="QKU98" s="28"/>
      <c r="QKV98" s="28"/>
      <c r="QKW98" s="28"/>
      <c r="QKX98" s="28"/>
      <c r="QKY98" s="28"/>
      <c r="QKZ98" s="28"/>
      <c r="QLA98" s="28"/>
      <c r="QLB98" s="28"/>
      <c r="QLC98" s="28"/>
      <c r="QLD98" s="28"/>
      <c r="QLE98" s="28"/>
      <c r="QLF98" s="28"/>
      <c r="QLG98" s="28"/>
      <c r="QLH98" s="28"/>
      <c r="QLI98" s="28"/>
      <c r="QLJ98" s="28"/>
      <c r="QLK98" s="28"/>
      <c r="QLL98" s="28"/>
      <c r="QLM98" s="28"/>
      <c r="QLN98" s="28"/>
      <c r="QLO98" s="28"/>
      <c r="QLP98" s="28"/>
      <c r="QLQ98" s="28"/>
      <c r="QLR98" s="28"/>
      <c r="QLS98" s="28"/>
      <c r="QLT98" s="28"/>
      <c r="QLU98" s="28"/>
      <c r="QLV98" s="28"/>
      <c r="QLW98" s="28"/>
      <c r="QLX98" s="28"/>
      <c r="QLY98" s="28"/>
      <c r="QLZ98" s="28"/>
      <c r="QMA98" s="28"/>
      <c r="QMB98" s="28"/>
      <c r="QMC98" s="28"/>
      <c r="QMD98" s="28"/>
      <c r="QME98" s="28"/>
      <c r="QMF98" s="28"/>
      <c r="QMG98" s="28"/>
      <c r="QMH98" s="28"/>
      <c r="QMI98" s="28"/>
      <c r="QMJ98" s="28"/>
      <c r="QMK98" s="28"/>
      <c r="QML98" s="28"/>
      <c r="QMM98" s="28"/>
      <c r="QMN98" s="28"/>
      <c r="QMO98" s="28"/>
      <c r="QMP98" s="28"/>
      <c r="QMQ98" s="28"/>
      <c r="QMR98" s="28"/>
      <c r="QMS98" s="28"/>
      <c r="QMT98" s="28"/>
      <c r="QMU98" s="28"/>
      <c r="QMV98" s="28"/>
      <c r="QMW98" s="28"/>
      <c r="QMX98" s="28"/>
      <c r="QMY98" s="28"/>
      <c r="QMZ98" s="28"/>
      <c r="QNA98" s="28"/>
      <c r="QNB98" s="28"/>
      <c r="QNC98" s="28"/>
      <c r="QND98" s="28"/>
      <c r="QNE98" s="28"/>
      <c r="QNF98" s="28"/>
      <c r="QNG98" s="28"/>
      <c r="QNH98" s="28"/>
      <c r="QNI98" s="28"/>
      <c r="QNJ98" s="28"/>
      <c r="QNK98" s="28"/>
      <c r="QNL98" s="28"/>
      <c r="QNM98" s="28"/>
      <c r="QNN98" s="28"/>
      <c r="QNO98" s="28"/>
      <c r="QNP98" s="28"/>
      <c r="QNQ98" s="28"/>
      <c r="QNR98" s="28"/>
      <c r="QNS98" s="28"/>
      <c r="QNT98" s="28"/>
      <c r="QNU98" s="28"/>
      <c r="QNV98" s="28"/>
      <c r="QNW98" s="28"/>
      <c r="QNX98" s="28"/>
      <c r="QNY98" s="28"/>
      <c r="QNZ98" s="28"/>
      <c r="QOA98" s="28"/>
      <c r="QOB98" s="28"/>
      <c r="QOC98" s="28"/>
      <c r="QOD98" s="28"/>
      <c r="QOE98" s="28"/>
      <c r="QOF98" s="28"/>
      <c r="QOG98" s="28"/>
      <c r="QOH98" s="28"/>
      <c r="QOI98" s="28"/>
      <c r="QOJ98" s="28"/>
      <c r="QOK98" s="28"/>
      <c r="QOL98" s="28"/>
      <c r="QOM98" s="28"/>
      <c r="QON98" s="28"/>
      <c r="QOO98" s="28"/>
      <c r="QOP98" s="28"/>
      <c r="QOQ98" s="28"/>
      <c r="QOR98" s="28"/>
      <c r="QOS98" s="28"/>
      <c r="QOT98" s="28"/>
      <c r="QOU98" s="28"/>
      <c r="QOV98" s="28"/>
      <c r="QOW98" s="28"/>
      <c r="QOX98" s="28"/>
      <c r="QOY98" s="28"/>
      <c r="QOZ98" s="28"/>
      <c r="QPA98" s="28"/>
      <c r="QPB98" s="28"/>
      <c r="QPC98" s="28"/>
      <c r="QPD98" s="28"/>
      <c r="QPE98" s="28"/>
      <c r="QPF98" s="28"/>
      <c r="QPG98" s="28"/>
      <c r="QPH98" s="28"/>
      <c r="QPI98" s="28"/>
      <c r="QPJ98" s="28"/>
      <c r="QPK98" s="28"/>
      <c r="QPL98" s="28"/>
      <c r="QPM98" s="28"/>
      <c r="QPN98" s="28"/>
      <c r="QPO98" s="28"/>
      <c r="QPP98" s="28"/>
      <c r="QPQ98" s="28"/>
      <c r="QPR98" s="28"/>
      <c r="QPS98" s="28"/>
      <c r="QPT98" s="28"/>
      <c r="QPU98" s="28"/>
      <c r="QPV98" s="28"/>
      <c r="QPW98" s="28"/>
      <c r="QPX98" s="28"/>
      <c r="QPY98" s="28"/>
      <c r="QPZ98" s="28"/>
      <c r="QQA98" s="28"/>
      <c r="QQB98" s="28"/>
      <c r="QQC98" s="28"/>
      <c r="QQD98" s="28"/>
      <c r="QQE98" s="28"/>
      <c r="QQF98" s="28"/>
      <c r="QQG98" s="28"/>
      <c r="QQH98" s="28"/>
      <c r="QQI98" s="28"/>
      <c r="QQJ98" s="28"/>
      <c r="QQK98" s="28"/>
      <c r="QQL98" s="28"/>
      <c r="QQM98" s="28"/>
      <c r="QQN98" s="28"/>
      <c r="QQO98" s="28"/>
      <c r="QQP98" s="28"/>
      <c r="QQQ98" s="28"/>
      <c r="QQR98" s="28"/>
      <c r="QQS98" s="28"/>
      <c r="QQT98" s="28"/>
      <c r="QQU98" s="28"/>
      <c r="QQV98" s="28"/>
      <c r="QQW98" s="28"/>
      <c r="QQX98" s="28"/>
      <c r="QQY98" s="28"/>
      <c r="QQZ98" s="28"/>
      <c r="QRA98" s="28"/>
      <c r="QRB98" s="28"/>
      <c r="QRC98" s="28"/>
      <c r="QRD98" s="28"/>
      <c r="QRE98" s="28"/>
      <c r="QRF98" s="28"/>
      <c r="QRG98" s="28"/>
      <c r="QRH98" s="28"/>
      <c r="QRI98" s="28"/>
      <c r="QRJ98" s="28"/>
      <c r="QRK98" s="28"/>
      <c r="QRL98" s="28"/>
      <c r="QRM98" s="28"/>
      <c r="QRN98" s="28"/>
      <c r="QRO98" s="28"/>
      <c r="QRP98" s="28"/>
      <c r="QRQ98" s="28"/>
      <c r="QRR98" s="28"/>
      <c r="QRS98" s="28"/>
      <c r="QRT98" s="28"/>
      <c r="QRU98" s="28"/>
      <c r="QRV98" s="28"/>
      <c r="QRW98" s="28"/>
      <c r="QRX98" s="28"/>
      <c r="QRY98" s="28"/>
      <c r="QRZ98" s="28"/>
      <c r="QSA98" s="28"/>
      <c r="QSB98" s="28"/>
      <c r="QSC98" s="28"/>
      <c r="QSD98" s="28"/>
      <c r="QSE98" s="28"/>
      <c r="QSF98" s="28"/>
      <c r="QSG98" s="28"/>
      <c r="QSH98" s="28"/>
      <c r="QSI98" s="28"/>
      <c r="QSJ98" s="28"/>
      <c r="QSK98" s="28"/>
      <c r="QSL98" s="28"/>
      <c r="QSM98" s="28"/>
      <c r="QSN98" s="28"/>
      <c r="QSO98" s="28"/>
      <c r="QSP98" s="28"/>
      <c r="QSQ98" s="28"/>
      <c r="QSR98" s="28"/>
      <c r="QSS98" s="28"/>
      <c r="QST98" s="28"/>
      <c r="QSU98" s="28"/>
      <c r="QSV98" s="28"/>
      <c r="QSW98" s="28"/>
      <c r="QSX98" s="28"/>
      <c r="QSY98" s="28"/>
      <c r="QSZ98" s="28"/>
      <c r="QTA98" s="28"/>
      <c r="QTB98" s="28"/>
      <c r="QTC98" s="28"/>
      <c r="QTD98" s="28"/>
      <c r="QTE98" s="28"/>
      <c r="QTF98" s="28"/>
      <c r="QTG98" s="28"/>
      <c r="QTH98" s="28"/>
      <c r="QTI98" s="28"/>
      <c r="QTJ98" s="28"/>
      <c r="QTK98" s="28"/>
      <c r="QTL98" s="28"/>
      <c r="QTM98" s="28"/>
      <c r="QTN98" s="28"/>
      <c r="QTO98" s="28"/>
      <c r="QTP98" s="28"/>
      <c r="QTQ98" s="28"/>
      <c r="QTR98" s="28"/>
      <c r="QTS98" s="28"/>
      <c r="QTT98" s="28"/>
      <c r="QTU98" s="28"/>
      <c r="QTV98" s="28"/>
      <c r="QTW98" s="28"/>
      <c r="QTX98" s="28"/>
      <c r="QTY98" s="28"/>
      <c r="QTZ98" s="28"/>
      <c r="QUA98" s="28"/>
      <c r="QUB98" s="28"/>
      <c r="QUC98" s="28"/>
      <c r="QUD98" s="28"/>
      <c r="QUE98" s="28"/>
      <c r="QUF98" s="28"/>
      <c r="QUG98" s="28"/>
      <c r="QUH98" s="28"/>
      <c r="QUI98" s="28"/>
      <c r="QUJ98" s="28"/>
      <c r="QUK98" s="28"/>
      <c r="QUL98" s="28"/>
      <c r="QUM98" s="28"/>
      <c r="QUN98" s="28"/>
      <c r="QUO98" s="28"/>
      <c r="QUP98" s="28"/>
      <c r="QUQ98" s="28"/>
      <c r="QUR98" s="28"/>
      <c r="QUS98" s="28"/>
      <c r="QUT98" s="28"/>
      <c r="QUU98" s="28"/>
      <c r="QUV98" s="28"/>
      <c r="QUW98" s="28"/>
      <c r="QUX98" s="28"/>
      <c r="QUY98" s="28"/>
      <c r="QUZ98" s="28"/>
      <c r="QVA98" s="28"/>
      <c r="QVB98" s="28"/>
      <c r="QVC98" s="28"/>
      <c r="QVD98" s="28"/>
      <c r="QVE98" s="28"/>
      <c r="QVF98" s="28"/>
      <c r="QVG98" s="28"/>
      <c r="QVH98" s="28"/>
      <c r="QVI98" s="28"/>
      <c r="QVJ98" s="28"/>
      <c r="QVK98" s="28"/>
      <c r="QVL98" s="28"/>
      <c r="QVM98" s="28"/>
      <c r="QVN98" s="28"/>
      <c r="QVO98" s="28"/>
      <c r="QVP98" s="28"/>
      <c r="QVQ98" s="28"/>
      <c r="QVR98" s="28"/>
      <c r="QVS98" s="28"/>
      <c r="QVT98" s="28"/>
      <c r="QVU98" s="28"/>
      <c r="QVV98" s="28"/>
      <c r="QVW98" s="28"/>
      <c r="QVX98" s="28"/>
      <c r="QVY98" s="28"/>
      <c r="QVZ98" s="28"/>
      <c r="QWA98" s="28"/>
      <c r="QWB98" s="28"/>
      <c r="QWC98" s="28"/>
      <c r="QWD98" s="28"/>
      <c r="QWE98" s="28"/>
      <c r="QWF98" s="28"/>
      <c r="QWG98" s="28"/>
      <c r="QWH98" s="28"/>
      <c r="QWI98" s="28"/>
      <c r="QWJ98" s="28"/>
      <c r="QWK98" s="28"/>
      <c r="QWL98" s="28"/>
      <c r="QWM98" s="28"/>
      <c r="QWN98" s="28"/>
      <c r="QWO98" s="28"/>
      <c r="QWP98" s="28"/>
      <c r="QWQ98" s="28"/>
      <c r="QWR98" s="28"/>
      <c r="QWS98" s="28"/>
      <c r="QWT98" s="28"/>
      <c r="QWU98" s="28"/>
      <c r="QWV98" s="28"/>
      <c r="QWW98" s="28"/>
      <c r="QWX98" s="28"/>
      <c r="QWY98" s="28"/>
      <c r="QWZ98" s="28"/>
      <c r="QXA98" s="28"/>
      <c r="QXB98" s="28"/>
      <c r="QXC98" s="28"/>
      <c r="QXD98" s="28"/>
      <c r="QXE98" s="28"/>
      <c r="QXF98" s="28"/>
      <c r="QXG98" s="28"/>
      <c r="QXH98" s="28"/>
      <c r="QXI98" s="28"/>
      <c r="QXJ98" s="28"/>
      <c r="QXK98" s="28"/>
      <c r="QXL98" s="28"/>
      <c r="QXM98" s="28"/>
      <c r="QXN98" s="28"/>
      <c r="QXO98" s="28"/>
      <c r="QXP98" s="28"/>
      <c r="QXQ98" s="28"/>
      <c r="QXR98" s="28"/>
      <c r="QXS98" s="28"/>
      <c r="QXT98" s="28"/>
      <c r="QXU98" s="28"/>
      <c r="QXV98" s="28"/>
      <c r="QXW98" s="28"/>
      <c r="QXX98" s="28"/>
      <c r="QXY98" s="28"/>
      <c r="QXZ98" s="28"/>
      <c r="QYA98" s="28"/>
      <c r="QYB98" s="28"/>
      <c r="QYC98" s="28"/>
      <c r="QYD98" s="28"/>
      <c r="QYE98" s="28"/>
      <c r="QYF98" s="28"/>
      <c r="QYG98" s="28"/>
      <c r="QYH98" s="28"/>
      <c r="QYI98" s="28"/>
      <c r="QYJ98" s="28"/>
      <c r="QYK98" s="28"/>
      <c r="QYL98" s="28"/>
      <c r="QYM98" s="28"/>
      <c r="QYN98" s="28"/>
      <c r="QYO98" s="28"/>
      <c r="QYP98" s="28"/>
      <c r="QYQ98" s="28"/>
      <c r="QYR98" s="28"/>
      <c r="QYS98" s="28"/>
      <c r="QYT98" s="28"/>
      <c r="QYU98" s="28"/>
      <c r="QYV98" s="28"/>
      <c r="QYW98" s="28"/>
      <c r="QYX98" s="28"/>
      <c r="QYY98" s="28"/>
      <c r="QYZ98" s="28"/>
      <c r="QZA98" s="28"/>
      <c r="QZB98" s="28"/>
      <c r="QZC98" s="28"/>
      <c r="QZD98" s="28"/>
      <c r="QZE98" s="28"/>
      <c r="QZF98" s="28"/>
      <c r="QZG98" s="28"/>
      <c r="QZH98" s="28"/>
      <c r="QZI98" s="28"/>
      <c r="QZJ98" s="28"/>
      <c r="QZK98" s="28"/>
      <c r="QZL98" s="28"/>
      <c r="QZM98" s="28"/>
      <c r="QZN98" s="28"/>
      <c r="QZO98" s="28"/>
      <c r="QZP98" s="28"/>
      <c r="QZQ98" s="28"/>
      <c r="QZR98" s="28"/>
      <c r="QZS98" s="28"/>
      <c r="QZT98" s="28"/>
      <c r="QZU98" s="28"/>
      <c r="QZV98" s="28"/>
      <c r="QZW98" s="28"/>
      <c r="QZX98" s="28"/>
      <c r="QZY98" s="28"/>
      <c r="QZZ98" s="28"/>
      <c r="RAA98" s="28"/>
      <c r="RAB98" s="28"/>
      <c r="RAC98" s="28"/>
      <c r="RAD98" s="28"/>
      <c r="RAE98" s="28"/>
      <c r="RAF98" s="28"/>
      <c r="RAG98" s="28"/>
      <c r="RAH98" s="28"/>
      <c r="RAI98" s="28"/>
      <c r="RAJ98" s="28"/>
      <c r="RAK98" s="28"/>
      <c r="RAL98" s="28"/>
      <c r="RAM98" s="28"/>
      <c r="RAN98" s="28"/>
      <c r="RAO98" s="28"/>
      <c r="RAP98" s="28"/>
      <c r="RAQ98" s="28"/>
      <c r="RAR98" s="28"/>
      <c r="RAS98" s="28"/>
      <c r="RAT98" s="28"/>
      <c r="RAU98" s="28"/>
      <c r="RAV98" s="28"/>
      <c r="RAW98" s="28"/>
      <c r="RAX98" s="28"/>
      <c r="RAY98" s="28"/>
      <c r="RAZ98" s="28"/>
      <c r="RBA98" s="28"/>
      <c r="RBB98" s="28"/>
      <c r="RBC98" s="28"/>
      <c r="RBD98" s="28"/>
      <c r="RBE98" s="28"/>
      <c r="RBF98" s="28"/>
      <c r="RBG98" s="28"/>
      <c r="RBH98" s="28"/>
      <c r="RBI98" s="28"/>
      <c r="RBJ98" s="28"/>
      <c r="RBK98" s="28"/>
      <c r="RBL98" s="28"/>
      <c r="RBM98" s="28"/>
      <c r="RBN98" s="28"/>
      <c r="RBO98" s="28"/>
      <c r="RBP98" s="28"/>
      <c r="RBQ98" s="28"/>
      <c r="RBR98" s="28"/>
      <c r="RBS98" s="28"/>
      <c r="RBT98" s="28"/>
      <c r="RBU98" s="28"/>
      <c r="RBV98" s="28"/>
      <c r="RBW98" s="28"/>
      <c r="RBX98" s="28"/>
      <c r="RBY98" s="28"/>
      <c r="RBZ98" s="28"/>
      <c r="RCA98" s="28"/>
      <c r="RCB98" s="28"/>
      <c r="RCC98" s="28"/>
      <c r="RCD98" s="28"/>
      <c r="RCE98" s="28"/>
      <c r="RCF98" s="28"/>
      <c r="RCG98" s="28"/>
      <c r="RCH98" s="28"/>
      <c r="RCI98" s="28"/>
      <c r="RCJ98" s="28"/>
      <c r="RCK98" s="28"/>
      <c r="RCL98" s="28"/>
      <c r="RCM98" s="28"/>
      <c r="RCN98" s="28"/>
      <c r="RCO98" s="28"/>
      <c r="RCP98" s="28"/>
      <c r="RCQ98" s="28"/>
      <c r="RCR98" s="28"/>
      <c r="RCS98" s="28"/>
      <c r="RCT98" s="28"/>
      <c r="RCU98" s="28"/>
      <c r="RCV98" s="28"/>
      <c r="RCW98" s="28"/>
      <c r="RCX98" s="28"/>
      <c r="RCY98" s="28"/>
      <c r="RCZ98" s="28"/>
      <c r="RDA98" s="28"/>
      <c r="RDB98" s="28"/>
      <c r="RDC98" s="28"/>
      <c r="RDD98" s="28"/>
      <c r="RDE98" s="28"/>
      <c r="RDF98" s="28"/>
      <c r="RDG98" s="28"/>
      <c r="RDH98" s="28"/>
      <c r="RDI98" s="28"/>
      <c r="RDJ98" s="28"/>
      <c r="RDK98" s="28"/>
      <c r="RDL98" s="28"/>
      <c r="RDM98" s="28"/>
      <c r="RDN98" s="28"/>
      <c r="RDO98" s="28"/>
      <c r="RDP98" s="28"/>
      <c r="RDQ98" s="28"/>
      <c r="RDR98" s="28"/>
      <c r="RDS98" s="28"/>
      <c r="RDT98" s="28"/>
      <c r="RDU98" s="28"/>
      <c r="RDV98" s="28"/>
      <c r="RDW98" s="28"/>
      <c r="RDX98" s="28"/>
      <c r="RDY98" s="28"/>
      <c r="RDZ98" s="28"/>
      <c r="REA98" s="28"/>
      <c r="REB98" s="28"/>
      <c r="REC98" s="28"/>
      <c r="RED98" s="28"/>
      <c r="REE98" s="28"/>
      <c r="REF98" s="28"/>
      <c r="REG98" s="28"/>
      <c r="REH98" s="28"/>
      <c r="REI98" s="28"/>
      <c r="REJ98" s="28"/>
      <c r="REK98" s="28"/>
      <c r="REL98" s="28"/>
      <c r="REM98" s="28"/>
      <c r="REN98" s="28"/>
      <c r="REO98" s="28"/>
      <c r="REP98" s="28"/>
      <c r="REQ98" s="28"/>
      <c r="RER98" s="28"/>
      <c r="RES98" s="28"/>
      <c r="RET98" s="28"/>
      <c r="REU98" s="28"/>
      <c r="REV98" s="28"/>
      <c r="REW98" s="28"/>
      <c r="REX98" s="28"/>
      <c r="REY98" s="28"/>
      <c r="REZ98" s="28"/>
      <c r="RFA98" s="28"/>
      <c r="RFB98" s="28"/>
      <c r="RFC98" s="28"/>
      <c r="RFD98" s="28"/>
      <c r="RFE98" s="28"/>
      <c r="RFF98" s="28"/>
      <c r="RFG98" s="28"/>
      <c r="RFH98" s="28"/>
      <c r="RFI98" s="28"/>
      <c r="RFJ98" s="28"/>
      <c r="RFK98" s="28"/>
      <c r="RFL98" s="28"/>
      <c r="RFM98" s="28"/>
      <c r="RFN98" s="28"/>
      <c r="RFO98" s="28"/>
      <c r="RFP98" s="28"/>
      <c r="RFQ98" s="28"/>
      <c r="RFR98" s="28"/>
      <c r="RFS98" s="28"/>
      <c r="RFT98" s="28"/>
      <c r="RFU98" s="28"/>
      <c r="RFV98" s="28"/>
      <c r="RFW98" s="28"/>
      <c r="RFX98" s="28"/>
      <c r="RFY98" s="28"/>
      <c r="RFZ98" s="28"/>
      <c r="RGA98" s="28"/>
      <c r="RGB98" s="28"/>
      <c r="RGC98" s="28"/>
      <c r="RGD98" s="28"/>
      <c r="RGE98" s="28"/>
      <c r="RGF98" s="28"/>
      <c r="RGG98" s="28"/>
      <c r="RGH98" s="28"/>
      <c r="RGI98" s="28"/>
      <c r="RGJ98" s="28"/>
      <c r="RGK98" s="28"/>
      <c r="RGL98" s="28"/>
      <c r="RGM98" s="28"/>
      <c r="RGN98" s="28"/>
      <c r="RGO98" s="28"/>
      <c r="RGP98" s="28"/>
      <c r="RGQ98" s="28"/>
      <c r="RGR98" s="28"/>
      <c r="RGS98" s="28"/>
      <c r="RGT98" s="28"/>
      <c r="RGU98" s="28"/>
      <c r="RGV98" s="28"/>
      <c r="RGW98" s="28"/>
      <c r="RGX98" s="28"/>
      <c r="RGY98" s="28"/>
      <c r="RGZ98" s="28"/>
      <c r="RHA98" s="28"/>
      <c r="RHB98" s="28"/>
      <c r="RHC98" s="28"/>
      <c r="RHD98" s="28"/>
      <c r="RHE98" s="28"/>
      <c r="RHF98" s="28"/>
      <c r="RHG98" s="28"/>
      <c r="RHH98" s="28"/>
      <c r="RHI98" s="28"/>
      <c r="RHJ98" s="28"/>
      <c r="RHK98" s="28"/>
      <c r="RHL98" s="28"/>
      <c r="RHM98" s="28"/>
      <c r="RHN98" s="28"/>
      <c r="RHO98" s="28"/>
      <c r="RHP98" s="28"/>
      <c r="RHQ98" s="28"/>
      <c r="RHR98" s="28"/>
      <c r="RHS98" s="28"/>
      <c r="RHT98" s="28"/>
      <c r="RHU98" s="28"/>
      <c r="RHV98" s="28"/>
      <c r="RHW98" s="28"/>
      <c r="RHX98" s="28"/>
      <c r="RHY98" s="28"/>
      <c r="RHZ98" s="28"/>
      <c r="RIA98" s="28"/>
      <c r="RIB98" s="28"/>
      <c r="RIC98" s="28"/>
      <c r="RID98" s="28"/>
      <c r="RIE98" s="28"/>
      <c r="RIF98" s="28"/>
      <c r="RIG98" s="28"/>
      <c r="RIH98" s="28"/>
      <c r="RII98" s="28"/>
      <c r="RIJ98" s="28"/>
      <c r="RIK98" s="28"/>
      <c r="RIL98" s="28"/>
      <c r="RIM98" s="28"/>
      <c r="RIN98" s="28"/>
      <c r="RIO98" s="28"/>
      <c r="RIP98" s="28"/>
      <c r="RIQ98" s="28"/>
      <c r="RIR98" s="28"/>
      <c r="RIS98" s="28"/>
      <c r="RIT98" s="28"/>
      <c r="RIU98" s="28"/>
      <c r="RIV98" s="28"/>
      <c r="RIW98" s="28"/>
      <c r="RIX98" s="28"/>
      <c r="RIY98" s="28"/>
      <c r="RIZ98" s="28"/>
      <c r="RJA98" s="28"/>
      <c r="RJB98" s="28"/>
      <c r="RJC98" s="28"/>
      <c r="RJD98" s="28"/>
      <c r="RJE98" s="28"/>
      <c r="RJF98" s="28"/>
      <c r="RJG98" s="28"/>
      <c r="RJH98" s="28"/>
      <c r="RJI98" s="28"/>
      <c r="RJJ98" s="28"/>
      <c r="RJK98" s="28"/>
      <c r="RJL98" s="28"/>
      <c r="RJM98" s="28"/>
      <c r="RJN98" s="28"/>
      <c r="RJO98" s="28"/>
      <c r="RJP98" s="28"/>
      <c r="RJQ98" s="28"/>
      <c r="RJR98" s="28"/>
      <c r="RJS98" s="28"/>
      <c r="RJT98" s="28"/>
      <c r="RJU98" s="28"/>
      <c r="RJV98" s="28"/>
      <c r="RJW98" s="28"/>
      <c r="RJX98" s="28"/>
      <c r="RJY98" s="28"/>
      <c r="RJZ98" s="28"/>
      <c r="RKA98" s="28"/>
      <c r="RKB98" s="28"/>
      <c r="RKC98" s="28"/>
      <c r="RKD98" s="28"/>
      <c r="RKE98" s="28"/>
      <c r="RKF98" s="28"/>
      <c r="RKG98" s="28"/>
      <c r="RKH98" s="28"/>
      <c r="RKI98" s="28"/>
      <c r="RKJ98" s="28"/>
      <c r="RKK98" s="28"/>
      <c r="RKL98" s="28"/>
      <c r="RKM98" s="28"/>
      <c r="RKN98" s="28"/>
      <c r="RKO98" s="28"/>
      <c r="RKP98" s="28"/>
      <c r="RKQ98" s="28"/>
      <c r="RKR98" s="28"/>
      <c r="RKS98" s="28"/>
      <c r="RKT98" s="28"/>
      <c r="RKU98" s="28"/>
      <c r="RKV98" s="28"/>
      <c r="RKW98" s="28"/>
      <c r="RKX98" s="28"/>
      <c r="RKY98" s="28"/>
      <c r="RKZ98" s="28"/>
      <c r="RLA98" s="28"/>
      <c r="RLB98" s="28"/>
      <c r="RLC98" s="28"/>
      <c r="RLD98" s="28"/>
      <c r="RLE98" s="28"/>
      <c r="RLF98" s="28"/>
      <c r="RLG98" s="28"/>
      <c r="RLH98" s="28"/>
      <c r="RLI98" s="28"/>
      <c r="RLJ98" s="28"/>
      <c r="RLK98" s="28"/>
      <c r="RLL98" s="28"/>
      <c r="RLM98" s="28"/>
      <c r="RLN98" s="28"/>
      <c r="RLO98" s="28"/>
      <c r="RLP98" s="28"/>
      <c r="RLQ98" s="28"/>
      <c r="RLR98" s="28"/>
      <c r="RLS98" s="28"/>
      <c r="RLT98" s="28"/>
      <c r="RLU98" s="28"/>
      <c r="RLV98" s="28"/>
      <c r="RLW98" s="28"/>
      <c r="RLX98" s="28"/>
      <c r="RLY98" s="28"/>
      <c r="RLZ98" s="28"/>
      <c r="RMA98" s="28"/>
      <c r="RMB98" s="28"/>
      <c r="RMC98" s="28"/>
      <c r="RMD98" s="28"/>
      <c r="RME98" s="28"/>
      <c r="RMF98" s="28"/>
      <c r="RMG98" s="28"/>
      <c r="RMH98" s="28"/>
      <c r="RMI98" s="28"/>
      <c r="RMJ98" s="28"/>
      <c r="RMK98" s="28"/>
      <c r="RML98" s="28"/>
      <c r="RMM98" s="28"/>
      <c r="RMN98" s="28"/>
      <c r="RMO98" s="28"/>
      <c r="RMP98" s="28"/>
      <c r="RMQ98" s="28"/>
      <c r="RMR98" s="28"/>
      <c r="RMS98" s="28"/>
      <c r="RMT98" s="28"/>
      <c r="RMU98" s="28"/>
      <c r="RMV98" s="28"/>
      <c r="RMW98" s="28"/>
      <c r="RMX98" s="28"/>
      <c r="RMY98" s="28"/>
      <c r="RMZ98" s="28"/>
      <c r="RNA98" s="28"/>
      <c r="RNB98" s="28"/>
      <c r="RNC98" s="28"/>
      <c r="RND98" s="28"/>
      <c r="RNE98" s="28"/>
      <c r="RNF98" s="28"/>
      <c r="RNG98" s="28"/>
      <c r="RNH98" s="28"/>
      <c r="RNI98" s="28"/>
      <c r="RNJ98" s="28"/>
      <c r="RNK98" s="28"/>
      <c r="RNL98" s="28"/>
      <c r="RNM98" s="28"/>
      <c r="RNN98" s="28"/>
      <c r="RNO98" s="28"/>
      <c r="RNP98" s="28"/>
      <c r="RNQ98" s="28"/>
      <c r="RNR98" s="28"/>
      <c r="RNS98" s="28"/>
      <c r="RNT98" s="28"/>
      <c r="RNU98" s="28"/>
      <c r="RNV98" s="28"/>
      <c r="RNW98" s="28"/>
      <c r="RNX98" s="28"/>
      <c r="RNY98" s="28"/>
      <c r="RNZ98" s="28"/>
      <c r="ROA98" s="28"/>
      <c r="ROB98" s="28"/>
      <c r="ROC98" s="28"/>
      <c r="ROD98" s="28"/>
      <c r="ROE98" s="28"/>
      <c r="ROF98" s="28"/>
      <c r="ROG98" s="28"/>
      <c r="ROH98" s="28"/>
      <c r="ROI98" s="28"/>
      <c r="ROJ98" s="28"/>
      <c r="ROK98" s="28"/>
      <c r="ROL98" s="28"/>
      <c r="ROM98" s="28"/>
      <c r="RON98" s="28"/>
      <c r="ROO98" s="28"/>
      <c r="ROP98" s="28"/>
      <c r="ROQ98" s="28"/>
      <c r="ROR98" s="28"/>
      <c r="ROS98" s="28"/>
      <c r="ROT98" s="28"/>
      <c r="ROU98" s="28"/>
      <c r="ROV98" s="28"/>
      <c r="ROW98" s="28"/>
      <c r="ROX98" s="28"/>
      <c r="ROY98" s="28"/>
      <c r="ROZ98" s="28"/>
      <c r="RPA98" s="28"/>
      <c r="RPB98" s="28"/>
      <c r="RPC98" s="28"/>
      <c r="RPD98" s="28"/>
      <c r="RPE98" s="28"/>
      <c r="RPF98" s="28"/>
      <c r="RPG98" s="28"/>
      <c r="RPH98" s="28"/>
      <c r="RPI98" s="28"/>
      <c r="RPJ98" s="28"/>
      <c r="RPK98" s="28"/>
      <c r="RPL98" s="28"/>
      <c r="RPM98" s="28"/>
      <c r="RPN98" s="28"/>
      <c r="RPO98" s="28"/>
      <c r="RPP98" s="28"/>
      <c r="RPQ98" s="28"/>
      <c r="RPR98" s="28"/>
      <c r="RPS98" s="28"/>
      <c r="RPT98" s="28"/>
      <c r="RPU98" s="28"/>
      <c r="RPV98" s="28"/>
      <c r="RPW98" s="28"/>
      <c r="RPX98" s="28"/>
      <c r="RPY98" s="28"/>
      <c r="RPZ98" s="28"/>
      <c r="RQA98" s="28"/>
      <c r="RQB98" s="28"/>
      <c r="RQC98" s="28"/>
      <c r="RQD98" s="28"/>
      <c r="RQE98" s="28"/>
      <c r="RQF98" s="28"/>
      <c r="RQG98" s="28"/>
      <c r="RQH98" s="28"/>
      <c r="RQI98" s="28"/>
      <c r="RQJ98" s="28"/>
      <c r="RQK98" s="28"/>
      <c r="RQL98" s="28"/>
      <c r="RQM98" s="28"/>
      <c r="RQN98" s="28"/>
      <c r="RQO98" s="28"/>
      <c r="RQP98" s="28"/>
      <c r="RQQ98" s="28"/>
      <c r="RQR98" s="28"/>
      <c r="RQS98" s="28"/>
      <c r="RQT98" s="28"/>
      <c r="RQU98" s="28"/>
      <c r="RQV98" s="28"/>
      <c r="RQW98" s="28"/>
      <c r="RQX98" s="28"/>
      <c r="RQY98" s="28"/>
      <c r="RQZ98" s="28"/>
      <c r="RRA98" s="28"/>
      <c r="RRB98" s="28"/>
      <c r="RRC98" s="28"/>
      <c r="RRD98" s="28"/>
      <c r="RRE98" s="28"/>
      <c r="RRF98" s="28"/>
      <c r="RRG98" s="28"/>
      <c r="RRH98" s="28"/>
      <c r="RRI98" s="28"/>
      <c r="RRJ98" s="28"/>
      <c r="RRK98" s="28"/>
      <c r="RRL98" s="28"/>
      <c r="RRM98" s="28"/>
      <c r="RRN98" s="28"/>
      <c r="RRO98" s="28"/>
      <c r="RRP98" s="28"/>
      <c r="RRQ98" s="28"/>
      <c r="RRR98" s="28"/>
      <c r="RRS98" s="28"/>
      <c r="RRT98" s="28"/>
      <c r="RRU98" s="28"/>
      <c r="RRV98" s="28"/>
      <c r="RRW98" s="28"/>
      <c r="RRX98" s="28"/>
      <c r="RRY98" s="28"/>
      <c r="RRZ98" s="28"/>
      <c r="RSA98" s="28"/>
      <c r="RSB98" s="28"/>
      <c r="RSC98" s="28"/>
      <c r="RSD98" s="28"/>
      <c r="RSE98" s="28"/>
      <c r="RSF98" s="28"/>
      <c r="RSG98" s="28"/>
      <c r="RSH98" s="28"/>
      <c r="RSI98" s="28"/>
      <c r="RSJ98" s="28"/>
      <c r="RSK98" s="28"/>
      <c r="RSL98" s="28"/>
      <c r="RSM98" s="28"/>
      <c r="RSN98" s="28"/>
      <c r="RSO98" s="28"/>
      <c r="RSP98" s="28"/>
      <c r="RSQ98" s="28"/>
      <c r="RSR98" s="28"/>
      <c r="RSS98" s="28"/>
      <c r="RST98" s="28"/>
      <c r="RSU98" s="28"/>
      <c r="RSV98" s="28"/>
      <c r="RSW98" s="28"/>
      <c r="RSX98" s="28"/>
      <c r="RSY98" s="28"/>
      <c r="RSZ98" s="28"/>
      <c r="RTA98" s="28"/>
      <c r="RTB98" s="28"/>
      <c r="RTC98" s="28"/>
      <c r="RTD98" s="28"/>
      <c r="RTE98" s="28"/>
      <c r="RTF98" s="28"/>
      <c r="RTG98" s="28"/>
      <c r="RTH98" s="28"/>
      <c r="RTI98" s="28"/>
      <c r="RTJ98" s="28"/>
      <c r="RTK98" s="28"/>
      <c r="RTL98" s="28"/>
      <c r="RTM98" s="28"/>
      <c r="RTN98" s="28"/>
      <c r="RTO98" s="28"/>
      <c r="RTP98" s="28"/>
      <c r="RTQ98" s="28"/>
      <c r="RTR98" s="28"/>
      <c r="RTS98" s="28"/>
      <c r="RTT98" s="28"/>
      <c r="RTU98" s="28"/>
      <c r="RTV98" s="28"/>
      <c r="RTW98" s="28"/>
      <c r="RTX98" s="28"/>
      <c r="RTY98" s="28"/>
      <c r="RTZ98" s="28"/>
      <c r="RUA98" s="28"/>
      <c r="RUB98" s="28"/>
      <c r="RUC98" s="28"/>
      <c r="RUD98" s="28"/>
      <c r="RUE98" s="28"/>
      <c r="RUF98" s="28"/>
      <c r="RUG98" s="28"/>
      <c r="RUH98" s="28"/>
      <c r="RUI98" s="28"/>
      <c r="RUJ98" s="28"/>
      <c r="RUK98" s="28"/>
      <c r="RUL98" s="28"/>
      <c r="RUM98" s="28"/>
      <c r="RUN98" s="28"/>
      <c r="RUO98" s="28"/>
      <c r="RUP98" s="28"/>
      <c r="RUQ98" s="28"/>
      <c r="RUR98" s="28"/>
      <c r="RUS98" s="28"/>
      <c r="RUT98" s="28"/>
      <c r="RUU98" s="28"/>
      <c r="RUV98" s="28"/>
      <c r="RUW98" s="28"/>
      <c r="RUX98" s="28"/>
      <c r="RUY98" s="28"/>
      <c r="RUZ98" s="28"/>
      <c r="RVA98" s="28"/>
      <c r="RVB98" s="28"/>
      <c r="RVC98" s="28"/>
      <c r="RVD98" s="28"/>
      <c r="RVE98" s="28"/>
      <c r="RVF98" s="28"/>
      <c r="RVG98" s="28"/>
      <c r="RVH98" s="28"/>
      <c r="RVI98" s="28"/>
      <c r="RVJ98" s="28"/>
      <c r="RVK98" s="28"/>
      <c r="RVL98" s="28"/>
      <c r="RVM98" s="28"/>
      <c r="RVN98" s="28"/>
      <c r="RVO98" s="28"/>
      <c r="RVP98" s="28"/>
      <c r="RVQ98" s="28"/>
      <c r="RVR98" s="28"/>
      <c r="RVS98" s="28"/>
      <c r="RVT98" s="28"/>
      <c r="RVU98" s="28"/>
      <c r="RVV98" s="28"/>
      <c r="RVW98" s="28"/>
      <c r="RVX98" s="28"/>
      <c r="RVY98" s="28"/>
      <c r="RVZ98" s="28"/>
      <c r="RWA98" s="28"/>
      <c r="RWB98" s="28"/>
      <c r="RWC98" s="28"/>
      <c r="RWD98" s="28"/>
      <c r="RWE98" s="28"/>
      <c r="RWF98" s="28"/>
      <c r="RWG98" s="28"/>
      <c r="RWH98" s="28"/>
      <c r="RWI98" s="28"/>
      <c r="RWJ98" s="28"/>
      <c r="RWK98" s="28"/>
      <c r="RWL98" s="28"/>
      <c r="RWM98" s="28"/>
      <c r="RWN98" s="28"/>
      <c r="RWO98" s="28"/>
      <c r="RWP98" s="28"/>
      <c r="RWQ98" s="28"/>
      <c r="RWR98" s="28"/>
      <c r="RWS98" s="28"/>
      <c r="RWT98" s="28"/>
      <c r="RWU98" s="28"/>
      <c r="RWV98" s="28"/>
      <c r="RWW98" s="28"/>
      <c r="RWX98" s="28"/>
      <c r="RWY98" s="28"/>
      <c r="RWZ98" s="28"/>
      <c r="RXA98" s="28"/>
      <c r="RXB98" s="28"/>
      <c r="RXC98" s="28"/>
      <c r="RXD98" s="28"/>
      <c r="RXE98" s="28"/>
      <c r="RXF98" s="28"/>
      <c r="RXG98" s="28"/>
      <c r="RXH98" s="28"/>
      <c r="RXI98" s="28"/>
      <c r="RXJ98" s="28"/>
      <c r="RXK98" s="28"/>
      <c r="RXL98" s="28"/>
      <c r="RXM98" s="28"/>
      <c r="RXN98" s="28"/>
      <c r="RXO98" s="28"/>
      <c r="RXP98" s="28"/>
      <c r="RXQ98" s="28"/>
      <c r="RXR98" s="28"/>
      <c r="RXS98" s="28"/>
      <c r="RXT98" s="28"/>
      <c r="RXU98" s="28"/>
      <c r="RXV98" s="28"/>
      <c r="RXW98" s="28"/>
      <c r="RXX98" s="28"/>
      <c r="RXY98" s="28"/>
      <c r="RXZ98" s="28"/>
      <c r="RYA98" s="28"/>
      <c r="RYB98" s="28"/>
      <c r="RYC98" s="28"/>
      <c r="RYD98" s="28"/>
      <c r="RYE98" s="28"/>
      <c r="RYF98" s="28"/>
      <c r="RYG98" s="28"/>
      <c r="RYH98" s="28"/>
      <c r="RYI98" s="28"/>
      <c r="RYJ98" s="28"/>
      <c r="RYK98" s="28"/>
      <c r="RYL98" s="28"/>
      <c r="RYM98" s="28"/>
      <c r="RYN98" s="28"/>
      <c r="RYO98" s="28"/>
      <c r="RYP98" s="28"/>
      <c r="RYQ98" s="28"/>
      <c r="RYR98" s="28"/>
      <c r="RYS98" s="28"/>
      <c r="RYT98" s="28"/>
      <c r="RYU98" s="28"/>
      <c r="RYV98" s="28"/>
      <c r="RYW98" s="28"/>
      <c r="RYX98" s="28"/>
      <c r="RYY98" s="28"/>
      <c r="RYZ98" s="28"/>
      <c r="RZA98" s="28"/>
      <c r="RZB98" s="28"/>
      <c r="RZC98" s="28"/>
      <c r="RZD98" s="28"/>
      <c r="RZE98" s="28"/>
      <c r="RZF98" s="28"/>
      <c r="RZG98" s="28"/>
      <c r="RZH98" s="28"/>
      <c r="RZI98" s="28"/>
      <c r="RZJ98" s="28"/>
      <c r="RZK98" s="28"/>
      <c r="RZL98" s="28"/>
      <c r="RZM98" s="28"/>
      <c r="RZN98" s="28"/>
      <c r="RZO98" s="28"/>
      <c r="RZP98" s="28"/>
      <c r="RZQ98" s="28"/>
      <c r="RZR98" s="28"/>
      <c r="RZS98" s="28"/>
      <c r="RZT98" s="28"/>
      <c r="RZU98" s="28"/>
      <c r="RZV98" s="28"/>
      <c r="RZW98" s="28"/>
      <c r="RZX98" s="28"/>
      <c r="RZY98" s="28"/>
      <c r="RZZ98" s="28"/>
      <c r="SAA98" s="28"/>
      <c r="SAB98" s="28"/>
      <c r="SAC98" s="28"/>
      <c r="SAD98" s="28"/>
      <c r="SAE98" s="28"/>
      <c r="SAF98" s="28"/>
      <c r="SAG98" s="28"/>
      <c r="SAH98" s="28"/>
      <c r="SAI98" s="28"/>
      <c r="SAJ98" s="28"/>
      <c r="SAK98" s="28"/>
      <c r="SAL98" s="28"/>
      <c r="SAM98" s="28"/>
      <c r="SAN98" s="28"/>
      <c r="SAO98" s="28"/>
      <c r="SAP98" s="28"/>
      <c r="SAQ98" s="28"/>
      <c r="SAR98" s="28"/>
      <c r="SAS98" s="28"/>
      <c r="SAT98" s="28"/>
      <c r="SAU98" s="28"/>
      <c r="SAV98" s="28"/>
      <c r="SAW98" s="28"/>
      <c r="SAX98" s="28"/>
      <c r="SAY98" s="28"/>
      <c r="SAZ98" s="28"/>
      <c r="SBA98" s="28"/>
      <c r="SBB98" s="28"/>
      <c r="SBC98" s="28"/>
      <c r="SBD98" s="28"/>
      <c r="SBE98" s="28"/>
      <c r="SBF98" s="28"/>
      <c r="SBG98" s="28"/>
      <c r="SBH98" s="28"/>
      <c r="SBI98" s="28"/>
      <c r="SBJ98" s="28"/>
      <c r="SBK98" s="28"/>
      <c r="SBL98" s="28"/>
      <c r="SBM98" s="28"/>
      <c r="SBN98" s="28"/>
      <c r="SBO98" s="28"/>
      <c r="SBP98" s="28"/>
      <c r="SBQ98" s="28"/>
      <c r="SBR98" s="28"/>
      <c r="SBS98" s="28"/>
      <c r="SBT98" s="28"/>
      <c r="SBU98" s="28"/>
      <c r="SBV98" s="28"/>
      <c r="SBW98" s="28"/>
      <c r="SBX98" s="28"/>
      <c r="SBY98" s="28"/>
      <c r="SBZ98" s="28"/>
      <c r="SCA98" s="28"/>
      <c r="SCB98" s="28"/>
      <c r="SCC98" s="28"/>
      <c r="SCD98" s="28"/>
      <c r="SCE98" s="28"/>
      <c r="SCF98" s="28"/>
      <c r="SCG98" s="28"/>
      <c r="SCH98" s="28"/>
      <c r="SCI98" s="28"/>
      <c r="SCJ98" s="28"/>
      <c r="SCK98" s="28"/>
      <c r="SCL98" s="28"/>
      <c r="SCM98" s="28"/>
      <c r="SCN98" s="28"/>
      <c r="SCO98" s="28"/>
      <c r="SCP98" s="28"/>
      <c r="SCQ98" s="28"/>
      <c r="SCR98" s="28"/>
      <c r="SCS98" s="28"/>
      <c r="SCT98" s="28"/>
      <c r="SCU98" s="28"/>
      <c r="SCV98" s="28"/>
      <c r="SCW98" s="28"/>
      <c r="SCX98" s="28"/>
      <c r="SCY98" s="28"/>
      <c r="SCZ98" s="28"/>
      <c r="SDA98" s="28"/>
      <c r="SDB98" s="28"/>
      <c r="SDC98" s="28"/>
      <c r="SDD98" s="28"/>
      <c r="SDE98" s="28"/>
      <c r="SDF98" s="28"/>
      <c r="SDG98" s="28"/>
      <c r="SDH98" s="28"/>
      <c r="SDI98" s="28"/>
      <c r="SDJ98" s="28"/>
      <c r="SDK98" s="28"/>
      <c r="SDL98" s="28"/>
      <c r="SDM98" s="28"/>
      <c r="SDN98" s="28"/>
      <c r="SDO98" s="28"/>
      <c r="SDP98" s="28"/>
      <c r="SDQ98" s="28"/>
      <c r="SDR98" s="28"/>
      <c r="SDS98" s="28"/>
      <c r="SDT98" s="28"/>
      <c r="SDU98" s="28"/>
      <c r="SDV98" s="28"/>
      <c r="SDW98" s="28"/>
      <c r="SDX98" s="28"/>
      <c r="SDY98" s="28"/>
      <c r="SDZ98" s="28"/>
      <c r="SEA98" s="28"/>
      <c r="SEB98" s="28"/>
      <c r="SEC98" s="28"/>
      <c r="SED98" s="28"/>
      <c r="SEE98" s="28"/>
      <c r="SEF98" s="28"/>
      <c r="SEG98" s="28"/>
      <c r="SEH98" s="28"/>
      <c r="SEI98" s="28"/>
      <c r="SEJ98" s="28"/>
      <c r="SEK98" s="28"/>
      <c r="SEL98" s="28"/>
      <c r="SEM98" s="28"/>
      <c r="SEN98" s="28"/>
      <c r="SEO98" s="28"/>
      <c r="SEP98" s="28"/>
      <c r="SEQ98" s="28"/>
      <c r="SER98" s="28"/>
      <c r="SES98" s="28"/>
      <c r="SET98" s="28"/>
      <c r="SEU98" s="28"/>
      <c r="SEV98" s="28"/>
      <c r="SEW98" s="28"/>
      <c r="SEX98" s="28"/>
      <c r="SEY98" s="28"/>
      <c r="SEZ98" s="28"/>
      <c r="SFA98" s="28"/>
      <c r="SFB98" s="28"/>
      <c r="SFC98" s="28"/>
      <c r="SFD98" s="28"/>
      <c r="SFE98" s="28"/>
      <c r="SFF98" s="28"/>
      <c r="SFG98" s="28"/>
      <c r="SFH98" s="28"/>
      <c r="SFI98" s="28"/>
      <c r="SFJ98" s="28"/>
      <c r="SFK98" s="28"/>
      <c r="SFL98" s="28"/>
      <c r="SFM98" s="28"/>
      <c r="SFN98" s="28"/>
      <c r="SFO98" s="28"/>
      <c r="SFP98" s="28"/>
      <c r="SFQ98" s="28"/>
      <c r="SFR98" s="28"/>
      <c r="SFS98" s="28"/>
      <c r="SFT98" s="28"/>
      <c r="SFU98" s="28"/>
      <c r="SFV98" s="28"/>
      <c r="SFW98" s="28"/>
      <c r="SFX98" s="28"/>
      <c r="SFY98" s="28"/>
      <c r="SFZ98" s="28"/>
      <c r="SGA98" s="28"/>
      <c r="SGB98" s="28"/>
      <c r="SGC98" s="28"/>
      <c r="SGD98" s="28"/>
      <c r="SGE98" s="28"/>
      <c r="SGF98" s="28"/>
      <c r="SGG98" s="28"/>
      <c r="SGH98" s="28"/>
      <c r="SGI98" s="28"/>
      <c r="SGJ98" s="28"/>
      <c r="SGK98" s="28"/>
      <c r="SGL98" s="28"/>
      <c r="SGM98" s="28"/>
      <c r="SGN98" s="28"/>
      <c r="SGO98" s="28"/>
      <c r="SGP98" s="28"/>
      <c r="SGQ98" s="28"/>
      <c r="SGR98" s="28"/>
      <c r="SGS98" s="28"/>
      <c r="SGT98" s="28"/>
      <c r="SGU98" s="28"/>
      <c r="SGV98" s="28"/>
      <c r="SGW98" s="28"/>
      <c r="SGX98" s="28"/>
      <c r="SGY98" s="28"/>
      <c r="SGZ98" s="28"/>
      <c r="SHA98" s="28"/>
      <c r="SHB98" s="28"/>
      <c r="SHC98" s="28"/>
      <c r="SHD98" s="28"/>
      <c r="SHE98" s="28"/>
      <c r="SHF98" s="28"/>
      <c r="SHG98" s="28"/>
      <c r="SHH98" s="28"/>
      <c r="SHI98" s="28"/>
      <c r="SHJ98" s="28"/>
      <c r="SHK98" s="28"/>
      <c r="SHL98" s="28"/>
      <c r="SHM98" s="28"/>
      <c r="SHN98" s="28"/>
      <c r="SHO98" s="28"/>
      <c r="SHP98" s="28"/>
      <c r="SHQ98" s="28"/>
      <c r="SHR98" s="28"/>
      <c r="SHS98" s="28"/>
      <c r="SHT98" s="28"/>
      <c r="SHU98" s="28"/>
      <c r="SHV98" s="28"/>
      <c r="SHW98" s="28"/>
      <c r="SHX98" s="28"/>
      <c r="SHY98" s="28"/>
      <c r="SHZ98" s="28"/>
      <c r="SIA98" s="28"/>
      <c r="SIB98" s="28"/>
      <c r="SIC98" s="28"/>
      <c r="SID98" s="28"/>
      <c r="SIE98" s="28"/>
      <c r="SIF98" s="28"/>
      <c r="SIG98" s="28"/>
      <c r="SIH98" s="28"/>
      <c r="SII98" s="28"/>
      <c r="SIJ98" s="28"/>
      <c r="SIK98" s="28"/>
      <c r="SIL98" s="28"/>
      <c r="SIM98" s="28"/>
      <c r="SIN98" s="28"/>
      <c r="SIO98" s="28"/>
      <c r="SIP98" s="28"/>
      <c r="SIQ98" s="28"/>
      <c r="SIR98" s="28"/>
      <c r="SIS98" s="28"/>
      <c r="SIT98" s="28"/>
      <c r="SIU98" s="28"/>
      <c r="SIV98" s="28"/>
      <c r="SIW98" s="28"/>
      <c r="SIX98" s="28"/>
      <c r="SIY98" s="28"/>
      <c r="SIZ98" s="28"/>
      <c r="SJA98" s="28"/>
      <c r="SJB98" s="28"/>
      <c r="SJC98" s="28"/>
      <c r="SJD98" s="28"/>
      <c r="SJE98" s="28"/>
      <c r="SJF98" s="28"/>
      <c r="SJG98" s="28"/>
      <c r="SJH98" s="28"/>
      <c r="SJI98" s="28"/>
      <c r="SJJ98" s="28"/>
      <c r="SJK98" s="28"/>
      <c r="SJL98" s="28"/>
      <c r="SJM98" s="28"/>
      <c r="SJN98" s="28"/>
      <c r="SJO98" s="28"/>
      <c r="SJP98" s="28"/>
      <c r="SJQ98" s="28"/>
      <c r="SJR98" s="28"/>
      <c r="SJS98" s="28"/>
      <c r="SJT98" s="28"/>
      <c r="SJU98" s="28"/>
      <c r="SJV98" s="28"/>
      <c r="SJW98" s="28"/>
      <c r="SJX98" s="28"/>
      <c r="SJY98" s="28"/>
      <c r="SJZ98" s="28"/>
      <c r="SKA98" s="28"/>
      <c r="SKB98" s="28"/>
      <c r="SKC98" s="28"/>
      <c r="SKD98" s="28"/>
      <c r="SKE98" s="28"/>
      <c r="SKF98" s="28"/>
      <c r="SKG98" s="28"/>
      <c r="SKH98" s="28"/>
      <c r="SKI98" s="28"/>
      <c r="SKJ98" s="28"/>
      <c r="SKK98" s="28"/>
      <c r="SKL98" s="28"/>
      <c r="SKM98" s="28"/>
      <c r="SKN98" s="28"/>
      <c r="SKO98" s="28"/>
      <c r="SKP98" s="28"/>
      <c r="SKQ98" s="28"/>
      <c r="SKR98" s="28"/>
      <c r="SKS98" s="28"/>
      <c r="SKT98" s="28"/>
      <c r="SKU98" s="28"/>
      <c r="SKV98" s="28"/>
      <c r="SKW98" s="28"/>
      <c r="SKX98" s="28"/>
      <c r="SKY98" s="28"/>
      <c r="SKZ98" s="28"/>
      <c r="SLA98" s="28"/>
      <c r="SLB98" s="28"/>
      <c r="SLC98" s="28"/>
      <c r="SLD98" s="28"/>
      <c r="SLE98" s="28"/>
      <c r="SLF98" s="28"/>
      <c r="SLG98" s="28"/>
      <c r="SLH98" s="28"/>
      <c r="SLI98" s="28"/>
      <c r="SLJ98" s="28"/>
      <c r="SLK98" s="28"/>
      <c r="SLL98" s="28"/>
      <c r="SLM98" s="28"/>
      <c r="SLN98" s="28"/>
      <c r="SLO98" s="28"/>
      <c r="SLP98" s="28"/>
      <c r="SLQ98" s="28"/>
      <c r="SLR98" s="28"/>
      <c r="SLS98" s="28"/>
      <c r="SLT98" s="28"/>
      <c r="SLU98" s="28"/>
      <c r="SLV98" s="28"/>
      <c r="SLW98" s="28"/>
      <c r="SLX98" s="28"/>
      <c r="SLY98" s="28"/>
      <c r="SLZ98" s="28"/>
      <c r="SMA98" s="28"/>
      <c r="SMB98" s="28"/>
      <c r="SMC98" s="28"/>
      <c r="SMD98" s="28"/>
      <c r="SME98" s="28"/>
      <c r="SMF98" s="28"/>
      <c r="SMG98" s="28"/>
      <c r="SMH98" s="28"/>
      <c r="SMI98" s="28"/>
      <c r="SMJ98" s="28"/>
      <c r="SMK98" s="28"/>
      <c r="SML98" s="28"/>
      <c r="SMM98" s="28"/>
      <c r="SMN98" s="28"/>
      <c r="SMO98" s="28"/>
      <c r="SMP98" s="28"/>
      <c r="SMQ98" s="28"/>
      <c r="SMR98" s="28"/>
      <c r="SMS98" s="28"/>
      <c r="SMT98" s="28"/>
      <c r="SMU98" s="28"/>
      <c r="SMV98" s="28"/>
      <c r="SMW98" s="28"/>
      <c r="SMX98" s="28"/>
      <c r="SMY98" s="28"/>
      <c r="SMZ98" s="28"/>
      <c r="SNA98" s="28"/>
      <c r="SNB98" s="28"/>
      <c r="SNC98" s="28"/>
      <c r="SND98" s="28"/>
      <c r="SNE98" s="28"/>
      <c r="SNF98" s="28"/>
      <c r="SNG98" s="28"/>
      <c r="SNH98" s="28"/>
      <c r="SNI98" s="28"/>
      <c r="SNJ98" s="28"/>
      <c r="SNK98" s="28"/>
      <c r="SNL98" s="28"/>
      <c r="SNM98" s="28"/>
      <c r="SNN98" s="28"/>
      <c r="SNO98" s="28"/>
      <c r="SNP98" s="28"/>
      <c r="SNQ98" s="28"/>
      <c r="SNR98" s="28"/>
      <c r="SNS98" s="28"/>
      <c r="SNT98" s="28"/>
      <c r="SNU98" s="28"/>
      <c r="SNV98" s="28"/>
      <c r="SNW98" s="28"/>
      <c r="SNX98" s="28"/>
      <c r="SNY98" s="28"/>
      <c r="SNZ98" s="28"/>
      <c r="SOA98" s="28"/>
      <c r="SOB98" s="28"/>
      <c r="SOC98" s="28"/>
      <c r="SOD98" s="28"/>
      <c r="SOE98" s="28"/>
      <c r="SOF98" s="28"/>
      <c r="SOG98" s="28"/>
      <c r="SOH98" s="28"/>
      <c r="SOI98" s="28"/>
      <c r="SOJ98" s="28"/>
      <c r="SOK98" s="28"/>
      <c r="SOL98" s="28"/>
      <c r="SOM98" s="28"/>
      <c r="SON98" s="28"/>
      <c r="SOO98" s="28"/>
      <c r="SOP98" s="28"/>
      <c r="SOQ98" s="28"/>
      <c r="SOR98" s="28"/>
      <c r="SOS98" s="28"/>
      <c r="SOT98" s="28"/>
      <c r="SOU98" s="28"/>
      <c r="SOV98" s="28"/>
      <c r="SOW98" s="28"/>
      <c r="SOX98" s="28"/>
      <c r="SOY98" s="28"/>
      <c r="SOZ98" s="28"/>
      <c r="SPA98" s="28"/>
      <c r="SPB98" s="28"/>
      <c r="SPC98" s="28"/>
      <c r="SPD98" s="28"/>
      <c r="SPE98" s="28"/>
      <c r="SPF98" s="28"/>
      <c r="SPG98" s="28"/>
      <c r="SPH98" s="28"/>
      <c r="SPI98" s="28"/>
      <c r="SPJ98" s="28"/>
      <c r="SPK98" s="28"/>
      <c r="SPL98" s="28"/>
      <c r="SPM98" s="28"/>
      <c r="SPN98" s="28"/>
      <c r="SPO98" s="28"/>
      <c r="SPP98" s="28"/>
      <c r="SPQ98" s="28"/>
      <c r="SPR98" s="28"/>
      <c r="SPS98" s="28"/>
      <c r="SPT98" s="28"/>
      <c r="SPU98" s="28"/>
      <c r="SPV98" s="28"/>
      <c r="SPW98" s="28"/>
      <c r="SPX98" s="28"/>
      <c r="SPY98" s="28"/>
      <c r="SPZ98" s="28"/>
      <c r="SQA98" s="28"/>
      <c r="SQB98" s="28"/>
      <c r="SQC98" s="28"/>
      <c r="SQD98" s="28"/>
      <c r="SQE98" s="28"/>
      <c r="SQF98" s="28"/>
      <c r="SQG98" s="28"/>
      <c r="SQH98" s="28"/>
      <c r="SQI98" s="28"/>
      <c r="SQJ98" s="28"/>
      <c r="SQK98" s="28"/>
      <c r="SQL98" s="28"/>
      <c r="SQM98" s="28"/>
      <c r="SQN98" s="28"/>
      <c r="SQO98" s="28"/>
      <c r="SQP98" s="28"/>
      <c r="SQQ98" s="28"/>
      <c r="SQR98" s="28"/>
      <c r="SQS98" s="28"/>
      <c r="SQT98" s="28"/>
      <c r="SQU98" s="28"/>
      <c r="SQV98" s="28"/>
      <c r="SQW98" s="28"/>
      <c r="SQX98" s="28"/>
      <c r="SQY98" s="28"/>
      <c r="SQZ98" s="28"/>
      <c r="SRA98" s="28"/>
      <c r="SRB98" s="28"/>
      <c r="SRC98" s="28"/>
      <c r="SRD98" s="28"/>
      <c r="SRE98" s="28"/>
      <c r="SRF98" s="28"/>
      <c r="SRG98" s="28"/>
      <c r="SRH98" s="28"/>
      <c r="SRI98" s="28"/>
      <c r="SRJ98" s="28"/>
      <c r="SRK98" s="28"/>
      <c r="SRL98" s="28"/>
      <c r="SRM98" s="28"/>
      <c r="SRN98" s="28"/>
      <c r="SRO98" s="28"/>
      <c r="SRP98" s="28"/>
      <c r="SRQ98" s="28"/>
      <c r="SRR98" s="28"/>
      <c r="SRS98" s="28"/>
      <c r="SRT98" s="28"/>
      <c r="SRU98" s="28"/>
      <c r="SRV98" s="28"/>
      <c r="SRW98" s="28"/>
      <c r="SRX98" s="28"/>
      <c r="SRY98" s="28"/>
      <c r="SRZ98" s="28"/>
      <c r="SSA98" s="28"/>
      <c r="SSB98" s="28"/>
      <c r="SSC98" s="28"/>
      <c r="SSD98" s="28"/>
      <c r="SSE98" s="28"/>
      <c r="SSF98" s="28"/>
      <c r="SSG98" s="28"/>
      <c r="SSH98" s="28"/>
      <c r="SSI98" s="28"/>
      <c r="SSJ98" s="28"/>
      <c r="SSK98" s="28"/>
      <c r="SSL98" s="28"/>
      <c r="SSM98" s="28"/>
      <c r="SSN98" s="28"/>
      <c r="SSO98" s="28"/>
      <c r="SSP98" s="28"/>
      <c r="SSQ98" s="28"/>
      <c r="SSR98" s="28"/>
      <c r="SSS98" s="28"/>
      <c r="SST98" s="28"/>
      <c r="SSU98" s="28"/>
      <c r="SSV98" s="28"/>
      <c r="SSW98" s="28"/>
      <c r="SSX98" s="28"/>
      <c r="SSY98" s="28"/>
      <c r="SSZ98" s="28"/>
      <c r="STA98" s="28"/>
      <c r="STB98" s="28"/>
      <c r="STC98" s="28"/>
      <c r="STD98" s="28"/>
      <c r="STE98" s="28"/>
      <c r="STF98" s="28"/>
      <c r="STG98" s="28"/>
      <c r="STH98" s="28"/>
      <c r="STI98" s="28"/>
      <c r="STJ98" s="28"/>
      <c r="STK98" s="28"/>
      <c r="STL98" s="28"/>
      <c r="STM98" s="28"/>
      <c r="STN98" s="28"/>
      <c r="STO98" s="28"/>
      <c r="STP98" s="28"/>
      <c r="STQ98" s="28"/>
      <c r="STR98" s="28"/>
      <c r="STS98" s="28"/>
      <c r="STT98" s="28"/>
      <c r="STU98" s="28"/>
      <c r="STV98" s="28"/>
      <c r="STW98" s="28"/>
      <c r="STX98" s="28"/>
      <c r="STY98" s="28"/>
      <c r="STZ98" s="28"/>
      <c r="SUA98" s="28"/>
      <c r="SUB98" s="28"/>
      <c r="SUC98" s="28"/>
      <c r="SUD98" s="28"/>
      <c r="SUE98" s="28"/>
      <c r="SUF98" s="28"/>
      <c r="SUG98" s="28"/>
      <c r="SUH98" s="28"/>
      <c r="SUI98" s="28"/>
      <c r="SUJ98" s="28"/>
      <c r="SUK98" s="28"/>
      <c r="SUL98" s="28"/>
      <c r="SUM98" s="28"/>
      <c r="SUN98" s="28"/>
      <c r="SUO98" s="28"/>
      <c r="SUP98" s="28"/>
      <c r="SUQ98" s="28"/>
      <c r="SUR98" s="28"/>
      <c r="SUS98" s="28"/>
      <c r="SUT98" s="28"/>
      <c r="SUU98" s="28"/>
      <c r="SUV98" s="28"/>
      <c r="SUW98" s="28"/>
      <c r="SUX98" s="28"/>
      <c r="SUY98" s="28"/>
      <c r="SUZ98" s="28"/>
      <c r="SVA98" s="28"/>
      <c r="SVB98" s="28"/>
      <c r="SVC98" s="28"/>
      <c r="SVD98" s="28"/>
      <c r="SVE98" s="28"/>
      <c r="SVF98" s="28"/>
      <c r="SVG98" s="28"/>
      <c r="SVH98" s="28"/>
      <c r="SVI98" s="28"/>
      <c r="SVJ98" s="28"/>
      <c r="SVK98" s="28"/>
      <c r="SVL98" s="28"/>
      <c r="SVM98" s="28"/>
      <c r="SVN98" s="28"/>
      <c r="SVO98" s="28"/>
      <c r="SVP98" s="28"/>
      <c r="SVQ98" s="28"/>
      <c r="SVR98" s="28"/>
      <c r="SVS98" s="28"/>
      <c r="SVT98" s="28"/>
      <c r="SVU98" s="28"/>
      <c r="SVV98" s="28"/>
      <c r="SVW98" s="28"/>
      <c r="SVX98" s="28"/>
      <c r="SVY98" s="28"/>
      <c r="SVZ98" s="28"/>
      <c r="SWA98" s="28"/>
      <c r="SWB98" s="28"/>
      <c r="SWC98" s="28"/>
      <c r="SWD98" s="28"/>
      <c r="SWE98" s="28"/>
      <c r="SWF98" s="28"/>
      <c r="SWG98" s="28"/>
      <c r="SWH98" s="28"/>
      <c r="SWI98" s="28"/>
      <c r="SWJ98" s="28"/>
      <c r="SWK98" s="28"/>
      <c r="SWL98" s="28"/>
      <c r="SWM98" s="28"/>
      <c r="SWN98" s="28"/>
      <c r="SWO98" s="28"/>
      <c r="SWP98" s="28"/>
      <c r="SWQ98" s="28"/>
      <c r="SWR98" s="28"/>
      <c r="SWS98" s="28"/>
      <c r="SWT98" s="28"/>
      <c r="SWU98" s="28"/>
      <c r="SWV98" s="28"/>
      <c r="SWW98" s="28"/>
      <c r="SWX98" s="28"/>
      <c r="SWY98" s="28"/>
      <c r="SWZ98" s="28"/>
      <c r="SXA98" s="28"/>
      <c r="SXB98" s="28"/>
      <c r="SXC98" s="28"/>
      <c r="SXD98" s="28"/>
      <c r="SXE98" s="28"/>
      <c r="SXF98" s="28"/>
      <c r="SXG98" s="28"/>
      <c r="SXH98" s="28"/>
      <c r="SXI98" s="28"/>
      <c r="SXJ98" s="28"/>
      <c r="SXK98" s="28"/>
      <c r="SXL98" s="28"/>
      <c r="SXM98" s="28"/>
      <c r="SXN98" s="28"/>
      <c r="SXO98" s="28"/>
      <c r="SXP98" s="28"/>
      <c r="SXQ98" s="28"/>
      <c r="SXR98" s="28"/>
      <c r="SXS98" s="28"/>
      <c r="SXT98" s="28"/>
      <c r="SXU98" s="28"/>
      <c r="SXV98" s="28"/>
      <c r="SXW98" s="28"/>
      <c r="SXX98" s="28"/>
      <c r="SXY98" s="28"/>
      <c r="SXZ98" s="28"/>
      <c r="SYA98" s="28"/>
      <c r="SYB98" s="28"/>
      <c r="SYC98" s="28"/>
      <c r="SYD98" s="28"/>
      <c r="SYE98" s="28"/>
      <c r="SYF98" s="28"/>
      <c r="SYG98" s="28"/>
      <c r="SYH98" s="28"/>
      <c r="SYI98" s="28"/>
      <c r="SYJ98" s="28"/>
      <c r="SYK98" s="28"/>
      <c r="SYL98" s="28"/>
      <c r="SYM98" s="28"/>
      <c r="SYN98" s="28"/>
      <c r="SYO98" s="28"/>
      <c r="SYP98" s="28"/>
      <c r="SYQ98" s="28"/>
      <c r="SYR98" s="28"/>
      <c r="SYS98" s="28"/>
      <c r="SYT98" s="28"/>
      <c r="SYU98" s="28"/>
      <c r="SYV98" s="28"/>
      <c r="SYW98" s="28"/>
      <c r="SYX98" s="28"/>
      <c r="SYY98" s="28"/>
      <c r="SYZ98" s="28"/>
      <c r="SZA98" s="28"/>
      <c r="SZB98" s="28"/>
      <c r="SZC98" s="28"/>
      <c r="SZD98" s="28"/>
      <c r="SZE98" s="28"/>
      <c r="SZF98" s="28"/>
      <c r="SZG98" s="28"/>
      <c r="SZH98" s="28"/>
      <c r="SZI98" s="28"/>
      <c r="SZJ98" s="28"/>
      <c r="SZK98" s="28"/>
      <c r="SZL98" s="28"/>
      <c r="SZM98" s="28"/>
      <c r="SZN98" s="28"/>
      <c r="SZO98" s="28"/>
      <c r="SZP98" s="28"/>
      <c r="SZQ98" s="28"/>
      <c r="SZR98" s="28"/>
      <c r="SZS98" s="28"/>
      <c r="SZT98" s="28"/>
      <c r="SZU98" s="28"/>
      <c r="SZV98" s="28"/>
      <c r="SZW98" s="28"/>
      <c r="SZX98" s="28"/>
      <c r="SZY98" s="28"/>
      <c r="SZZ98" s="28"/>
      <c r="TAA98" s="28"/>
      <c r="TAB98" s="28"/>
      <c r="TAC98" s="28"/>
      <c r="TAD98" s="28"/>
      <c r="TAE98" s="28"/>
      <c r="TAF98" s="28"/>
      <c r="TAG98" s="28"/>
      <c r="TAH98" s="28"/>
      <c r="TAI98" s="28"/>
      <c r="TAJ98" s="28"/>
      <c r="TAK98" s="28"/>
      <c r="TAL98" s="28"/>
      <c r="TAM98" s="28"/>
      <c r="TAN98" s="28"/>
      <c r="TAO98" s="28"/>
      <c r="TAP98" s="28"/>
      <c r="TAQ98" s="28"/>
      <c r="TAR98" s="28"/>
      <c r="TAS98" s="28"/>
      <c r="TAT98" s="28"/>
      <c r="TAU98" s="28"/>
      <c r="TAV98" s="28"/>
      <c r="TAW98" s="28"/>
      <c r="TAX98" s="28"/>
      <c r="TAY98" s="28"/>
      <c r="TAZ98" s="28"/>
      <c r="TBA98" s="28"/>
      <c r="TBB98" s="28"/>
      <c r="TBC98" s="28"/>
      <c r="TBD98" s="28"/>
      <c r="TBE98" s="28"/>
      <c r="TBF98" s="28"/>
      <c r="TBG98" s="28"/>
      <c r="TBH98" s="28"/>
      <c r="TBI98" s="28"/>
      <c r="TBJ98" s="28"/>
      <c r="TBK98" s="28"/>
      <c r="TBL98" s="28"/>
      <c r="TBM98" s="28"/>
      <c r="TBN98" s="28"/>
      <c r="TBO98" s="28"/>
      <c r="TBP98" s="28"/>
      <c r="TBQ98" s="28"/>
      <c r="TBR98" s="28"/>
      <c r="TBS98" s="28"/>
      <c r="TBT98" s="28"/>
      <c r="TBU98" s="28"/>
      <c r="TBV98" s="28"/>
      <c r="TBW98" s="28"/>
      <c r="TBX98" s="28"/>
      <c r="TBY98" s="28"/>
      <c r="TBZ98" s="28"/>
      <c r="TCA98" s="28"/>
      <c r="TCB98" s="28"/>
      <c r="TCC98" s="28"/>
      <c r="TCD98" s="28"/>
      <c r="TCE98" s="28"/>
      <c r="TCF98" s="28"/>
      <c r="TCG98" s="28"/>
      <c r="TCH98" s="28"/>
      <c r="TCI98" s="28"/>
      <c r="TCJ98" s="28"/>
      <c r="TCK98" s="28"/>
      <c r="TCL98" s="28"/>
      <c r="TCM98" s="28"/>
      <c r="TCN98" s="28"/>
      <c r="TCO98" s="28"/>
      <c r="TCP98" s="28"/>
      <c r="TCQ98" s="28"/>
      <c r="TCR98" s="28"/>
      <c r="TCS98" s="28"/>
      <c r="TCT98" s="28"/>
      <c r="TCU98" s="28"/>
      <c r="TCV98" s="28"/>
      <c r="TCW98" s="28"/>
      <c r="TCX98" s="28"/>
      <c r="TCY98" s="28"/>
      <c r="TCZ98" s="28"/>
      <c r="TDA98" s="28"/>
      <c r="TDB98" s="28"/>
      <c r="TDC98" s="28"/>
      <c r="TDD98" s="28"/>
      <c r="TDE98" s="28"/>
      <c r="TDF98" s="28"/>
      <c r="TDG98" s="28"/>
      <c r="TDH98" s="28"/>
      <c r="TDI98" s="28"/>
      <c r="TDJ98" s="28"/>
      <c r="TDK98" s="28"/>
      <c r="TDL98" s="28"/>
      <c r="TDM98" s="28"/>
      <c r="TDN98" s="28"/>
      <c r="TDO98" s="28"/>
      <c r="TDP98" s="28"/>
      <c r="TDQ98" s="28"/>
      <c r="TDR98" s="28"/>
      <c r="TDS98" s="28"/>
      <c r="TDT98" s="28"/>
      <c r="TDU98" s="28"/>
      <c r="TDV98" s="28"/>
      <c r="TDW98" s="28"/>
      <c r="TDX98" s="28"/>
      <c r="TDY98" s="28"/>
      <c r="TDZ98" s="28"/>
      <c r="TEA98" s="28"/>
      <c r="TEB98" s="28"/>
      <c r="TEC98" s="28"/>
      <c r="TED98" s="28"/>
      <c r="TEE98" s="28"/>
      <c r="TEF98" s="28"/>
      <c r="TEG98" s="28"/>
      <c r="TEH98" s="28"/>
      <c r="TEI98" s="28"/>
      <c r="TEJ98" s="28"/>
      <c r="TEK98" s="28"/>
      <c r="TEL98" s="28"/>
      <c r="TEM98" s="28"/>
      <c r="TEN98" s="28"/>
      <c r="TEO98" s="28"/>
      <c r="TEP98" s="28"/>
      <c r="TEQ98" s="28"/>
      <c r="TER98" s="28"/>
      <c r="TES98" s="28"/>
      <c r="TET98" s="28"/>
      <c r="TEU98" s="28"/>
      <c r="TEV98" s="28"/>
      <c r="TEW98" s="28"/>
      <c r="TEX98" s="28"/>
      <c r="TEY98" s="28"/>
      <c r="TEZ98" s="28"/>
      <c r="TFA98" s="28"/>
      <c r="TFB98" s="28"/>
      <c r="TFC98" s="28"/>
      <c r="TFD98" s="28"/>
      <c r="TFE98" s="28"/>
      <c r="TFF98" s="28"/>
      <c r="TFG98" s="28"/>
      <c r="TFH98" s="28"/>
      <c r="TFI98" s="28"/>
      <c r="TFJ98" s="28"/>
      <c r="TFK98" s="28"/>
      <c r="TFL98" s="28"/>
      <c r="TFM98" s="28"/>
      <c r="TFN98" s="28"/>
      <c r="TFO98" s="28"/>
      <c r="TFP98" s="28"/>
      <c r="TFQ98" s="28"/>
      <c r="TFR98" s="28"/>
      <c r="TFS98" s="28"/>
      <c r="TFT98" s="28"/>
      <c r="TFU98" s="28"/>
      <c r="TFV98" s="28"/>
      <c r="TFW98" s="28"/>
      <c r="TFX98" s="28"/>
      <c r="TFY98" s="28"/>
      <c r="TFZ98" s="28"/>
      <c r="TGA98" s="28"/>
      <c r="TGB98" s="28"/>
      <c r="TGC98" s="28"/>
      <c r="TGD98" s="28"/>
      <c r="TGE98" s="28"/>
      <c r="TGF98" s="28"/>
      <c r="TGG98" s="28"/>
      <c r="TGH98" s="28"/>
      <c r="TGI98" s="28"/>
      <c r="TGJ98" s="28"/>
      <c r="TGK98" s="28"/>
      <c r="TGL98" s="28"/>
      <c r="TGM98" s="28"/>
      <c r="TGN98" s="28"/>
      <c r="TGO98" s="28"/>
      <c r="TGP98" s="28"/>
      <c r="TGQ98" s="28"/>
      <c r="TGR98" s="28"/>
      <c r="TGS98" s="28"/>
      <c r="TGT98" s="28"/>
      <c r="TGU98" s="28"/>
      <c r="TGV98" s="28"/>
      <c r="TGW98" s="28"/>
      <c r="TGX98" s="28"/>
      <c r="TGY98" s="28"/>
      <c r="TGZ98" s="28"/>
      <c r="THA98" s="28"/>
      <c r="THB98" s="28"/>
      <c r="THC98" s="28"/>
      <c r="THD98" s="28"/>
      <c r="THE98" s="28"/>
      <c r="THF98" s="28"/>
      <c r="THG98" s="28"/>
      <c r="THH98" s="28"/>
      <c r="THI98" s="28"/>
      <c r="THJ98" s="28"/>
      <c r="THK98" s="28"/>
      <c r="THL98" s="28"/>
      <c r="THM98" s="28"/>
      <c r="THN98" s="28"/>
      <c r="THO98" s="28"/>
      <c r="THP98" s="28"/>
      <c r="THQ98" s="28"/>
      <c r="THR98" s="28"/>
      <c r="THS98" s="28"/>
      <c r="THT98" s="28"/>
      <c r="THU98" s="28"/>
      <c r="THV98" s="28"/>
      <c r="THW98" s="28"/>
      <c r="THX98" s="28"/>
      <c r="THY98" s="28"/>
      <c r="THZ98" s="28"/>
      <c r="TIA98" s="28"/>
      <c r="TIB98" s="28"/>
      <c r="TIC98" s="28"/>
      <c r="TID98" s="28"/>
      <c r="TIE98" s="28"/>
      <c r="TIF98" s="28"/>
      <c r="TIG98" s="28"/>
      <c r="TIH98" s="28"/>
      <c r="TII98" s="28"/>
      <c r="TIJ98" s="28"/>
      <c r="TIK98" s="28"/>
      <c r="TIL98" s="28"/>
      <c r="TIM98" s="28"/>
      <c r="TIN98" s="28"/>
      <c r="TIO98" s="28"/>
      <c r="TIP98" s="28"/>
      <c r="TIQ98" s="28"/>
      <c r="TIR98" s="28"/>
      <c r="TIS98" s="28"/>
      <c r="TIT98" s="28"/>
      <c r="TIU98" s="28"/>
      <c r="TIV98" s="28"/>
      <c r="TIW98" s="28"/>
      <c r="TIX98" s="28"/>
      <c r="TIY98" s="28"/>
      <c r="TIZ98" s="28"/>
      <c r="TJA98" s="28"/>
      <c r="TJB98" s="28"/>
      <c r="TJC98" s="28"/>
      <c r="TJD98" s="28"/>
      <c r="TJE98" s="28"/>
      <c r="TJF98" s="28"/>
      <c r="TJG98" s="28"/>
      <c r="TJH98" s="28"/>
      <c r="TJI98" s="28"/>
      <c r="TJJ98" s="28"/>
      <c r="TJK98" s="28"/>
      <c r="TJL98" s="28"/>
      <c r="TJM98" s="28"/>
      <c r="TJN98" s="28"/>
      <c r="TJO98" s="28"/>
      <c r="TJP98" s="28"/>
      <c r="TJQ98" s="28"/>
      <c r="TJR98" s="28"/>
      <c r="TJS98" s="28"/>
      <c r="TJT98" s="28"/>
      <c r="TJU98" s="28"/>
      <c r="TJV98" s="28"/>
      <c r="TJW98" s="28"/>
      <c r="TJX98" s="28"/>
      <c r="TJY98" s="28"/>
      <c r="TJZ98" s="28"/>
      <c r="TKA98" s="28"/>
      <c r="TKB98" s="28"/>
      <c r="TKC98" s="28"/>
      <c r="TKD98" s="28"/>
      <c r="TKE98" s="28"/>
      <c r="TKF98" s="28"/>
      <c r="TKG98" s="28"/>
      <c r="TKH98" s="28"/>
      <c r="TKI98" s="28"/>
      <c r="TKJ98" s="28"/>
      <c r="TKK98" s="28"/>
      <c r="TKL98" s="28"/>
      <c r="TKM98" s="28"/>
      <c r="TKN98" s="28"/>
      <c r="TKO98" s="28"/>
      <c r="TKP98" s="28"/>
      <c r="TKQ98" s="28"/>
      <c r="TKR98" s="28"/>
      <c r="TKS98" s="28"/>
      <c r="TKT98" s="28"/>
      <c r="TKU98" s="28"/>
      <c r="TKV98" s="28"/>
      <c r="TKW98" s="28"/>
      <c r="TKX98" s="28"/>
      <c r="TKY98" s="28"/>
      <c r="TKZ98" s="28"/>
      <c r="TLA98" s="28"/>
      <c r="TLB98" s="28"/>
      <c r="TLC98" s="28"/>
      <c r="TLD98" s="28"/>
      <c r="TLE98" s="28"/>
      <c r="TLF98" s="28"/>
      <c r="TLG98" s="28"/>
      <c r="TLH98" s="28"/>
      <c r="TLI98" s="28"/>
      <c r="TLJ98" s="28"/>
      <c r="TLK98" s="28"/>
      <c r="TLL98" s="28"/>
      <c r="TLM98" s="28"/>
      <c r="TLN98" s="28"/>
      <c r="TLO98" s="28"/>
      <c r="TLP98" s="28"/>
      <c r="TLQ98" s="28"/>
      <c r="TLR98" s="28"/>
      <c r="TLS98" s="28"/>
      <c r="TLT98" s="28"/>
      <c r="TLU98" s="28"/>
      <c r="TLV98" s="28"/>
      <c r="TLW98" s="28"/>
      <c r="TLX98" s="28"/>
      <c r="TLY98" s="28"/>
      <c r="TLZ98" s="28"/>
      <c r="TMA98" s="28"/>
      <c r="TMB98" s="28"/>
      <c r="TMC98" s="28"/>
      <c r="TMD98" s="28"/>
      <c r="TME98" s="28"/>
      <c r="TMF98" s="28"/>
      <c r="TMG98" s="28"/>
      <c r="TMH98" s="28"/>
      <c r="TMI98" s="28"/>
      <c r="TMJ98" s="28"/>
      <c r="TMK98" s="28"/>
      <c r="TML98" s="28"/>
      <c r="TMM98" s="28"/>
      <c r="TMN98" s="28"/>
      <c r="TMO98" s="28"/>
      <c r="TMP98" s="28"/>
      <c r="TMQ98" s="28"/>
      <c r="TMR98" s="28"/>
      <c r="TMS98" s="28"/>
      <c r="TMT98" s="28"/>
      <c r="TMU98" s="28"/>
      <c r="TMV98" s="28"/>
      <c r="TMW98" s="28"/>
      <c r="TMX98" s="28"/>
      <c r="TMY98" s="28"/>
      <c r="TMZ98" s="28"/>
      <c r="TNA98" s="28"/>
      <c r="TNB98" s="28"/>
      <c r="TNC98" s="28"/>
      <c r="TND98" s="28"/>
      <c r="TNE98" s="28"/>
      <c r="TNF98" s="28"/>
      <c r="TNG98" s="28"/>
      <c r="TNH98" s="28"/>
      <c r="TNI98" s="28"/>
      <c r="TNJ98" s="28"/>
      <c r="TNK98" s="28"/>
      <c r="TNL98" s="28"/>
      <c r="TNM98" s="28"/>
      <c r="TNN98" s="28"/>
      <c r="TNO98" s="28"/>
      <c r="TNP98" s="28"/>
      <c r="TNQ98" s="28"/>
      <c r="TNR98" s="28"/>
      <c r="TNS98" s="28"/>
      <c r="TNT98" s="28"/>
      <c r="TNU98" s="28"/>
      <c r="TNV98" s="28"/>
      <c r="TNW98" s="28"/>
      <c r="TNX98" s="28"/>
      <c r="TNY98" s="28"/>
      <c r="TNZ98" s="28"/>
      <c r="TOA98" s="28"/>
      <c r="TOB98" s="28"/>
      <c r="TOC98" s="28"/>
      <c r="TOD98" s="28"/>
      <c r="TOE98" s="28"/>
      <c r="TOF98" s="28"/>
      <c r="TOG98" s="28"/>
      <c r="TOH98" s="28"/>
      <c r="TOI98" s="28"/>
      <c r="TOJ98" s="28"/>
      <c r="TOK98" s="28"/>
      <c r="TOL98" s="28"/>
      <c r="TOM98" s="28"/>
      <c r="TON98" s="28"/>
      <c r="TOO98" s="28"/>
      <c r="TOP98" s="28"/>
      <c r="TOQ98" s="28"/>
      <c r="TOR98" s="28"/>
      <c r="TOS98" s="28"/>
      <c r="TOT98" s="28"/>
      <c r="TOU98" s="28"/>
      <c r="TOV98" s="28"/>
      <c r="TOW98" s="28"/>
      <c r="TOX98" s="28"/>
      <c r="TOY98" s="28"/>
      <c r="TOZ98" s="28"/>
      <c r="TPA98" s="28"/>
      <c r="TPB98" s="28"/>
      <c r="TPC98" s="28"/>
      <c r="TPD98" s="28"/>
      <c r="TPE98" s="28"/>
      <c r="TPF98" s="28"/>
      <c r="TPG98" s="28"/>
      <c r="TPH98" s="28"/>
      <c r="TPI98" s="28"/>
      <c r="TPJ98" s="28"/>
      <c r="TPK98" s="28"/>
      <c r="TPL98" s="28"/>
      <c r="TPM98" s="28"/>
      <c r="TPN98" s="28"/>
      <c r="TPO98" s="28"/>
      <c r="TPP98" s="28"/>
      <c r="TPQ98" s="28"/>
      <c r="TPR98" s="28"/>
      <c r="TPS98" s="28"/>
      <c r="TPT98" s="28"/>
      <c r="TPU98" s="28"/>
      <c r="TPV98" s="28"/>
      <c r="TPW98" s="28"/>
      <c r="TPX98" s="28"/>
      <c r="TPY98" s="28"/>
      <c r="TPZ98" s="28"/>
      <c r="TQA98" s="28"/>
      <c r="TQB98" s="28"/>
      <c r="TQC98" s="28"/>
      <c r="TQD98" s="28"/>
      <c r="TQE98" s="28"/>
      <c r="TQF98" s="28"/>
      <c r="TQG98" s="28"/>
      <c r="TQH98" s="28"/>
      <c r="TQI98" s="28"/>
      <c r="TQJ98" s="28"/>
      <c r="TQK98" s="28"/>
      <c r="TQL98" s="28"/>
      <c r="TQM98" s="28"/>
      <c r="TQN98" s="28"/>
      <c r="TQO98" s="28"/>
      <c r="TQP98" s="28"/>
      <c r="TQQ98" s="28"/>
      <c r="TQR98" s="28"/>
      <c r="TQS98" s="28"/>
      <c r="TQT98" s="28"/>
      <c r="TQU98" s="28"/>
      <c r="TQV98" s="28"/>
      <c r="TQW98" s="28"/>
      <c r="TQX98" s="28"/>
      <c r="TQY98" s="28"/>
      <c r="TQZ98" s="28"/>
      <c r="TRA98" s="28"/>
      <c r="TRB98" s="28"/>
      <c r="TRC98" s="28"/>
      <c r="TRD98" s="28"/>
      <c r="TRE98" s="28"/>
      <c r="TRF98" s="28"/>
      <c r="TRG98" s="28"/>
      <c r="TRH98" s="28"/>
      <c r="TRI98" s="28"/>
      <c r="TRJ98" s="28"/>
      <c r="TRK98" s="28"/>
      <c r="TRL98" s="28"/>
      <c r="TRM98" s="28"/>
      <c r="TRN98" s="28"/>
      <c r="TRO98" s="28"/>
      <c r="TRP98" s="28"/>
      <c r="TRQ98" s="28"/>
      <c r="TRR98" s="28"/>
      <c r="TRS98" s="28"/>
      <c r="TRT98" s="28"/>
      <c r="TRU98" s="28"/>
      <c r="TRV98" s="28"/>
      <c r="TRW98" s="28"/>
      <c r="TRX98" s="28"/>
      <c r="TRY98" s="28"/>
      <c r="TRZ98" s="28"/>
      <c r="TSA98" s="28"/>
      <c r="TSB98" s="28"/>
      <c r="TSC98" s="28"/>
      <c r="TSD98" s="28"/>
      <c r="TSE98" s="28"/>
      <c r="TSF98" s="28"/>
      <c r="TSG98" s="28"/>
      <c r="TSH98" s="28"/>
      <c r="TSI98" s="28"/>
      <c r="TSJ98" s="28"/>
      <c r="TSK98" s="28"/>
      <c r="TSL98" s="28"/>
      <c r="TSM98" s="28"/>
      <c r="TSN98" s="28"/>
      <c r="TSO98" s="28"/>
      <c r="TSP98" s="28"/>
      <c r="TSQ98" s="28"/>
      <c r="TSR98" s="28"/>
      <c r="TSS98" s="28"/>
      <c r="TST98" s="28"/>
      <c r="TSU98" s="28"/>
      <c r="TSV98" s="28"/>
      <c r="TSW98" s="28"/>
      <c r="TSX98" s="28"/>
      <c r="TSY98" s="28"/>
      <c r="TSZ98" s="28"/>
      <c r="TTA98" s="28"/>
      <c r="TTB98" s="28"/>
      <c r="TTC98" s="28"/>
      <c r="TTD98" s="28"/>
      <c r="TTE98" s="28"/>
      <c r="TTF98" s="28"/>
      <c r="TTG98" s="28"/>
      <c r="TTH98" s="28"/>
      <c r="TTI98" s="28"/>
      <c r="TTJ98" s="28"/>
      <c r="TTK98" s="28"/>
      <c r="TTL98" s="28"/>
      <c r="TTM98" s="28"/>
      <c r="TTN98" s="28"/>
      <c r="TTO98" s="28"/>
      <c r="TTP98" s="28"/>
      <c r="TTQ98" s="28"/>
      <c r="TTR98" s="28"/>
      <c r="TTS98" s="28"/>
      <c r="TTT98" s="28"/>
      <c r="TTU98" s="28"/>
      <c r="TTV98" s="28"/>
      <c r="TTW98" s="28"/>
      <c r="TTX98" s="28"/>
      <c r="TTY98" s="28"/>
      <c r="TTZ98" s="28"/>
      <c r="TUA98" s="28"/>
      <c r="TUB98" s="28"/>
      <c r="TUC98" s="28"/>
      <c r="TUD98" s="28"/>
      <c r="TUE98" s="28"/>
      <c r="TUF98" s="28"/>
      <c r="TUG98" s="28"/>
      <c r="TUH98" s="28"/>
      <c r="TUI98" s="28"/>
      <c r="TUJ98" s="28"/>
      <c r="TUK98" s="28"/>
      <c r="TUL98" s="28"/>
      <c r="TUM98" s="28"/>
      <c r="TUN98" s="28"/>
      <c r="TUO98" s="28"/>
      <c r="TUP98" s="28"/>
      <c r="TUQ98" s="28"/>
      <c r="TUR98" s="28"/>
      <c r="TUS98" s="28"/>
      <c r="TUT98" s="28"/>
      <c r="TUU98" s="28"/>
      <c r="TUV98" s="28"/>
      <c r="TUW98" s="28"/>
      <c r="TUX98" s="28"/>
      <c r="TUY98" s="28"/>
      <c r="TUZ98" s="28"/>
      <c r="TVA98" s="28"/>
      <c r="TVB98" s="28"/>
      <c r="TVC98" s="28"/>
      <c r="TVD98" s="28"/>
      <c r="TVE98" s="28"/>
      <c r="TVF98" s="28"/>
      <c r="TVG98" s="28"/>
      <c r="TVH98" s="28"/>
      <c r="TVI98" s="28"/>
      <c r="TVJ98" s="28"/>
      <c r="TVK98" s="28"/>
      <c r="TVL98" s="28"/>
      <c r="TVM98" s="28"/>
      <c r="TVN98" s="28"/>
      <c r="TVO98" s="28"/>
      <c r="TVP98" s="28"/>
      <c r="TVQ98" s="28"/>
      <c r="TVR98" s="28"/>
      <c r="TVS98" s="28"/>
      <c r="TVT98" s="28"/>
      <c r="TVU98" s="28"/>
      <c r="TVV98" s="28"/>
      <c r="TVW98" s="28"/>
      <c r="TVX98" s="28"/>
      <c r="TVY98" s="28"/>
      <c r="TVZ98" s="28"/>
      <c r="TWA98" s="28"/>
      <c r="TWB98" s="28"/>
      <c r="TWC98" s="28"/>
      <c r="TWD98" s="28"/>
      <c r="TWE98" s="28"/>
      <c r="TWF98" s="28"/>
      <c r="TWG98" s="28"/>
      <c r="TWH98" s="28"/>
      <c r="TWI98" s="28"/>
      <c r="TWJ98" s="28"/>
      <c r="TWK98" s="28"/>
      <c r="TWL98" s="28"/>
      <c r="TWM98" s="28"/>
      <c r="TWN98" s="28"/>
      <c r="TWO98" s="28"/>
      <c r="TWP98" s="28"/>
      <c r="TWQ98" s="28"/>
      <c r="TWR98" s="28"/>
      <c r="TWS98" s="28"/>
      <c r="TWT98" s="28"/>
      <c r="TWU98" s="28"/>
      <c r="TWV98" s="28"/>
      <c r="TWW98" s="28"/>
      <c r="TWX98" s="28"/>
      <c r="TWY98" s="28"/>
      <c r="TWZ98" s="28"/>
      <c r="TXA98" s="28"/>
      <c r="TXB98" s="28"/>
      <c r="TXC98" s="28"/>
      <c r="TXD98" s="28"/>
      <c r="TXE98" s="28"/>
      <c r="TXF98" s="28"/>
      <c r="TXG98" s="28"/>
      <c r="TXH98" s="28"/>
      <c r="TXI98" s="28"/>
      <c r="TXJ98" s="28"/>
      <c r="TXK98" s="28"/>
      <c r="TXL98" s="28"/>
      <c r="TXM98" s="28"/>
      <c r="TXN98" s="28"/>
      <c r="TXO98" s="28"/>
      <c r="TXP98" s="28"/>
      <c r="TXQ98" s="28"/>
      <c r="TXR98" s="28"/>
      <c r="TXS98" s="28"/>
      <c r="TXT98" s="28"/>
      <c r="TXU98" s="28"/>
      <c r="TXV98" s="28"/>
      <c r="TXW98" s="28"/>
      <c r="TXX98" s="28"/>
      <c r="TXY98" s="28"/>
      <c r="TXZ98" s="28"/>
      <c r="TYA98" s="28"/>
      <c r="TYB98" s="28"/>
      <c r="TYC98" s="28"/>
      <c r="TYD98" s="28"/>
      <c r="TYE98" s="28"/>
      <c r="TYF98" s="28"/>
      <c r="TYG98" s="28"/>
      <c r="TYH98" s="28"/>
      <c r="TYI98" s="28"/>
      <c r="TYJ98" s="28"/>
      <c r="TYK98" s="28"/>
      <c r="TYL98" s="28"/>
      <c r="TYM98" s="28"/>
      <c r="TYN98" s="28"/>
      <c r="TYO98" s="28"/>
      <c r="TYP98" s="28"/>
      <c r="TYQ98" s="28"/>
      <c r="TYR98" s="28"/>
      <c r="TYS98" s="28"/>
      <c r="TYT98" s="28"/>
      <c r="TYU98" s="28"/>
      <c r="TYV98" s="28"/>
      <c r="TYW98" s="28"/>
      <c r="TYX98" s="28"/>
      <c r="TYY98" s="28"/>
      <c r="TYZ98" s="28"/>
      <c r="TZA98" s="28"/>
      <c r="TZB98" s="28"/>
      <c r="TZC98" s="28"/>
      <c r="TZD98" s="28"/>
      <c r="TZE98" s="28"/>
      <c r="TZF98" s="28"/>
      <c r="TZG98" s="28"/>
      <c r="TZH98" s="28"/>
      <c r="TZI98" s="28"/>
      <c r="TZJ98" s="28"/>
      <c r="TZK98" s="28"/>
      <c r="TZL98" s="28"/>
      <c r="TZM98" s="28"/>
      <c r="TZN98" s="28"/>
      <c r="TZO98" s="28"/>
      <c r="TZP98" s="28"/>
      <c r="TZQ98" s="28"/>
      <c r="TZR98" s="28"/>
      <c r="TZS98" s="28"/>
      <c r="TZT98" s="28"/>
      <c r="TZU98" s="28"/>
      <c r="TZV98" s="28"/>
      <c r="TZW98" s="28"/>
      <c r="TZX98" s="28"/>
      <c r="TZY98" s="28"/>
      <c r="TZZ98" s="28"/>
      <c r="UAA98" s="28"/>
      <c r="UAB98" s="28"/>
      <c r="UAC98" s="28"/>
      <c r="UAD98" s="28"/>
      <c r="UAE98" s="28"/>
      <c r="UAF98" s="28"/>
      <c r="UAG98" s="28"/>
      <c r="UAH98" s="28"/>
      <c r="UAI98" s="28"/>
      <c r="UAJ98" s="28"/>
      <c r="UAK98" s="28"/>
      <c r="UAL98" s="28"/>
      <c r="UAM98" s="28"/>
      <c r="UAN98" s="28"/>
      <c r="UAO98" s="28"/>
      <c r="UAP98" s="28"/>
      <c r="UAQ98" s="28"/>
      <c r="UAR98" s="28"/>
      <c r="UAS98" s="28"/>
      <c r="UAT98" s="28"/>
      <c r="UAU98" s="28"/>
      <c r="UAV98" s="28"/>
      <c r="UAW98" s="28"/>
      <c r="UAX98" s="28"/>
      <c r="UAY98" s="28"/>
      <c r="UAZ98" s="28"/>
      <c r="UBA98" s="28"/>
      <c r="UBB98" s="28"/>
      <c r="UBC98" s="28"/>
      <c r="UBD98" s="28"/>
      <c r="UBE98" s="28"/>
      <c r="UBF98" s="28"/>
      <c r="UBG98" s="28"/>
      <c r="UBH98" s="28"/>
      <c r="UBI98" s="28"/>
      <c r="UBJ98" s="28"/>
      <c r="UBK98" s="28"/>
      <c r="UBL98" s="28"/>
      <c r="UBM98" s="28"/>
      <c r="UBN98" s="28"/>
      <c r="UBO98" s="28"/>
      <c r="UBP98" s="28"/>
      <c r="UBQ98" s="28"/>
      <c r="UBR98" s="28"/>
      <c r="UBS98" s="28"/>
      <c r="UBT98" s="28"/>
      <c r="UBU98" s="28"/>
      <c r="UBV98" s="28"/>
      <c r="UBW98" s="28"/>
      <c r="UBX98" s="28"/>
      <c r="UBY98" s="28"/>
      <c r="UBZ98" s="28"/>
      <c r="UCA98" s="28"/>
      <c r="UCB98" s="28"/>
      <c r="UCC98" s="28"/>
      <c r="UCD98" s="28"/>
      <c r="UCE98" s="28"/>
      <c r="UCF98" s="28"/>
      <c r="UCG98" s="28"/>
      <c r="UCH98" s="28"/>
      <c r="UCI98" s="28"/>
      <c r="UCJ98" s="28"/>
      <c r="UCK98" s="28"/>
      <c r="UCL98" s="28"/>
      <c r="UCM98" s="28"/>
      <c r="UCN98" s="28"/>
      <c r="UCO98" s="28"/>
      <c r="UCP98" s="28"/>
      <c r="UCQ98" s="28"/>
      <c r="UCR98" s="28"/>
      <c r="UCS98" s="28"/>
      <c r="UCT98" s="28"/>
      <c r="UCU98" s="28"/>
      <c r="UCV98" s="28"/>
      <c r="UCW98" s="28"/>
      <c r="UCX98" s="28"/>
      <c r="UCY98" s="28"/>
      <c r="UCZ98" s="28"/>
      <c r="UDA98" s="28"/>
      <c r="UDB98" s="28"/>
      <c r="UDC98" s="28"/>
      <c r="UDD98" s="28"/>
      <c r="UDE98" s="28"/>
      <c r="UDF98" s="28"/>
      <c r="UDG98" s="28"/>
      <c r="UDH98" s="28"/>
      <c r="UDI98" s="28"/>
      <c r="UDJ98" s="28"/>
      <c r="UDK98" s="28"/>
      <c r="UDL98" s="28"/>
      <c r="UDM98" s="28"/>
      <c r="UDN98" s="28"/>
      <c r="UDO98" s="28"/>
      <c r="UDP98" s="28"/>
      <c r="UDQ98" s="28"/>
      <c r="UDR98" s="28"/>
      <c r="UDS98" s="28"/>
      <c r="UDT98" s="28"/>
      <c r="UDU98" s="28"/>
      <c r="UDV98" s="28"/>
      <c r="UDW98" s="28"/>
      <c r="UDX98" s="28"/>
      <c r="UDY98" s="28"/>
      <c r="UDZ98" s="28"/>
      <c r="UEA98" s="28"/>
      <c r="UEB98" s="28"/>
      <c r="UEC98" s="28"/>
      <c r="UED98" s="28"/>
      <c r="UEE98" s="28"/>
      <c r="UEF98" s="28"/>
      <c r="UEG98" s="28"/>
      <c r="UEH98" s="28"/>
      <c r="UEI98" s="28"/>
      <c r="UEJ98" s="28"/>
      <c r="UEK98" s="28"/>
      <c r="UEL98" s="28"/>
      <c r="UEM98" s="28"/>
      <c r="UEN98" s="28"/>
      <c r="UEO98" s="28"/>
      <c r="UEP98" s="28"/>
      <c r="UEQ98" s="28"/>
      <c r="UER98" s="28"/>
      <c r="UES98" s="28"/>
      <c r="UET98" s="28"/>
      <c r="UEU98" s="28"/>
      <c r="UEV98" s="28"/>
      <c r="UEW98" s="28"/>
      <c r="UEX98" s="28"/>
      <c r="UEY98" s="28"/>
      <c r="UEZ98" s="28"/>
      <c r="UFA98" s="28"/>
      <c r="UFB98" s="28"/>
      <c r="UFC98" s="28"/>
      <c r="UFD98" s="28"/>
      <c r="UFE98" s="28"/>
      <c r="UFF98" s="28"/>
      <c r="UFG98" s="28"/>
      <c r="UFH98" s="28"/>
      <c r="UFI98" s="28"/>
      <c r="UFJ98" s="28"/>
      <c r="UFK98" s="28"/>
      <c r="UFL98" s="28"/>
      <c r="UFM98" s="28"/>
      <c r="UFN98" s="28"/>
      <c r="UFO98" s="28"/>
      <c r="UFP98" s="28"/>
      <c r="UFQ98" s="28"/>
      <c r="UFR98" s="28"/>
      <c r="UFS98" s="28"/>
      <c r="UFT98" s="28"/>
      <c r="UFU98" s="28"/>
      <c r="UFV98" s="28"/>
      <c r="UFW98" s="28"/>
      <c r="UFX98" s="28"/>
      <c r="UFY98" s="28"/>
      <c r="UFZ98" s="28"/>
      <c r="UGA98" s="28"/>
      <c r="UGB98" s="28"/>
      <c r="UGC98" s="28"/>
      <c r="UGD98" s="28"/>
      <c r="UGE98" s="28"/>
      <c r="UGF98" s="28"/>
      <c r="UGG98" s="28"/>
      <c r="UGH98" s="28"/>
      <c r="UGI98" s="28"/>
      <c r="UGJ98" s="28"/>
      <c r="UGK98" s="28"/>
      <c r="UGL98" s="28"/>
      <c r="UGM98" s="28"/>
      <c r="UGN98" s="28"/>
      <c r="UGO98" s="28"/>
      <c r="UGP98" s="28"/>
      <c r="UGQ98" s="28"/>
      <c r="UGR98" s="28"/>
      <c r="UGS98" s="28"/>
      <c r="UGT98" s="28"/>
      <c r="UGU98" s="28"/>
      <c r="UGV98" s="28"/>
      <c r="UGW98" s="28"/>
      <c r="UGX98" s="28"/>
      <c r="UGY98" s="28"/>
      <c r="UGZ98" s="28"/>
      <c r="UHA98" s="28"/>
      <c r="UHB98" s="28"/>
      <c r="UHC98" s="28"/>
      <c r="UHD98" s="28"/>
      <c r="UHE98" s="28"/>
      <c r="UHF98" s="28"/>
      <c r="UHG98" s="28"/>
      <c r="UHH98" s="28"/>
      <c r="UHI98" s="28"/>
      <c r="UHJ98" s="28"/>
      <c r="UHK98" s="28"/>
      <c r="UHL98" s="28"/>
      <c r="UHM98" s="28"/>
      <c r="UHN98" s="28"/>
      <c r="UHO98" s="28"/>
      <c r="UHP98" s="28"/>
      <c r="UHQ98" s="28"/>
      <c r="UHR98" s="28"/>
      <c r="UHS98" s="28"/>
      <c r="UHT98" s="28"/>
      <c r="UHU98" s="28"/>
      <c r="UHV98" s="28"/>
      <c r="UHW98" s="28"/>
      <c r="UHX98" s="28"/>
      <c r="UHY98" s="28"/>
      <c r="UHZ98" s="28"/>
      <c r="UIA98" s="28"/>
      <c r="UIB98" s="28"/>
      <c r="UIC98" s="28"/>
      <c r="UID98" s="28"/>
      <c r="UIE98" s="28"/>
      <c r="UIF98" s="28"/>
      <c r="UIG98" s="28"/>
      <c r="UIH98" s="28"/>
      <c r="UII98" s="28"/>
      <c r="UIJ98" s="28"/>
      <c r="UIK98" s="28"/>
      <c r="UIL98" s="28"/>
      <c r="UIM98" s="28"/>
      <c r="UIN98" s="28"/>
      <c r="UIO98" s="28"/>
      <c r="UIP98" s="28"/>
      <c r="UIQ98" s="28"/>
      <c r="UIR98" s="28"/>
      <c r="UIS98" s="28"/>
      <c r="UIT98" s="28"/>
      <c r="UIU98" s="28"/>
      <c r="UIV98" s="28"/>
      <c r="UIW98" s="28"/>
      <c r="UIX98" s="28"/>
      <c r="UIY98" s="28"/>
      <c r="UIZ98" s="28"/>
      <c r="UJA98" s="28"/>
      <c r="UJB98" s="28"/>
      <c r="UJC98" s="28"/>
      <c r="UJD98" s="28"/>
      <c r="UJE98" s="28"/>
      <c r="UJF98" s="28"/>
      <c r="UJG98" s="28"/>
      <c r="UJH98" s="28"/>
      <c r="UJI98" s="28"/>
      <c r="UJJ98" s="28"/>
      <c r="UJK98" s="28"/>
      <c r="UJL98" s="28"/>
      <c r="UJM98" s="28"/>
      <c r="UJN98" s="28"/>
      <c r="UJO98" s="28"/>
      <c r="UJP98" s="28"/>
      <c r="UJQ98" s="28"/>
      <c r="UJR98" s="28"/>
      <c r="UJS98" s="28"/>
      <c r="UJT98" s="28"/>
      <c r="UJU98" s="28"/>
      <c r="UJV98" s="28"/>
      <c r="UJW98" s="28"/>
      <c r="UJX98" s="28"/>
      <c r="UJY98" s="28"/>
      <c r="UJZ98" s="28"/>
      <c r="UKA98" s="28"/>
      <c r="UKB98" s="28"/>
      <c r="UKC98" s="28"/>
      <c r="UKD98" s="28"/>
      <c r="UKE98" s="28"/>
      <c r="UKF98" s="28"/>
      <c r="UKG98" s="28"/>
      <c r="UKH98" s="28"/>
      <c r="UKI98" s="28"/>
      <c r="UKJ98" s="28"/>
      <c r="UKK98" s="28"/>
      <c r="UKL98" s="28"/>
      <c r="UKM98" s="28"/>
      <c r="UKN98" s="28"/>
      <c r="UKO98" s="28"/>
      <c r="UKP98" s="28"/>
      <c r="UKQ98" s="28"/>
      <c r="UKR98" s="28"/>
      <c r="UKS98" s="28"/>
      <c r="UKT98" s="28"/>
      <c r="UKU98" s="28"/>
      <c r="UKV98" s="28"/>
      <c r="UKW98" s="28"/>
      <c r="UKX98" s="28"/>
      <c r="UKY98" s="28"/>
      <c r="UKZ98" s="28"/>
      <c r="ULA98" s="28"/>
      <c r="ULB98" s="28"/>
      <c r="ULC98" s="28"/>
      <c r="ULD98" s="28"/>
      <c r="ULE98" s="28"/>
      <c r="ULF98" s="28"/>
      <c r="ULG98" s="28"/>
      <c r="ULH98" s="28"/>
      <c r="ULI98" s="28"/>
      <c r="ULJ98" s="28"/>
      <c r="ULK98" s="28"/>
      <c r="ULL98" s="28"/>
      <c r="ULM98" s="28"/>
      <c r="ULN98" s="28"/>
      <c r="ULO98" s="28"/>
      <c r="ULP98" s="28"/>
      <c r="ULQ98" s="28"/>
      <c r="ULR98" s="28"/>
      <c r="ULS98" s="28"/>
      <c r="ULT98" s="28"/>
      <c r="ULU98" s="28"/>
      <c r="ULV98" s="28"/>
      <c r="ULW98" s="28"/>
      <c r="ULX98" s="28"/>
      <c r="ULY98" s="28"/>
      <c r="ULZ98" s="28"/>
      <c r="UMA98" s="28"/>
      <c r="UMB98" s="28"/>
      <c r="UMC98" s="28"/>
      <c r="UMD98" s="28"/>
      <c r="UME98" s="28"/>
      <c r="UMF98" s="28"/>
      <c r="UMG98" s="28"/>
      <c r="UMH98" s="28"/>
      <c r="UMI98" s="28"/>
      <c r="UMJ98" s="28"/>
      <c r="UMK98" s="28"/>
      <c r="UML98" s="28"/>
      <c r="UMM98" s="28"/>
      <c r="UMN98" s="28"/>
      <c r="UMO98" s="28"/>
      <c r="UMP98" s="28"/>
      <c r="UMQ98" s="28"/>
      <c r="UMR98" s="28"/>
      <c r="UMS98" s="28"/>
      <c r="UMT98" s="28"/>
      <c r="UMU98" s="28"/>
      <c r="UMV98" s="28"/>
      <c r="UMW98" s="28"/>
      <c r="UMX98" s="28"/>
      <c r="UMY98" s="28"/>
      <c r="UMZ98" s="28"/>
      <c r="UNA98" s="28"/>
      <c r="UNB98" s="28"/>
      <c r="UNC98" s="28"/>
      <c r="UND98" s="28"/>
      <c r="UNE98" s="28"/>
      <c r="UNF98" s="28"/>
      <c r="UNG98" s="28"/>
      <c r="UNH98" s="28"/>
      <c r="UNI98" s="28"/>
      <c r="UNJ98" s="28"/>
      <c r="UNK98" s="28"/>
      <c r="UNL98" s="28"/>
      <c r="UNM98" s="28"/>
      <c r="UNN98" s="28"/>
      <c r="UNO98" s="28"/>
      <c r="UNP98" s="28"/>
      <c r="UNQ98" s="28"/>
      <c r="UNR98" s="28"/>
      <c r="UNS98" s="28"/>
      <c r="UNT98" s="28"/>
      <c r="UNU98" s="28"/>
      <c r="UNV98" s="28"/>
      <c r="UNW98" s="28"/>
      <c r="UNX98" s="28"/>
      <c r="UNY98" s="28"/>
      <c r="UNZ98" s="28"/>
      <c r="UOA98" s="28"/>
      <c r="UOB98" s="28"/>
      <c r="UOC98" s="28"/>
      <c r="UOD98" s="28"/>
      <c r="UOE98" s="28"/>
      <c r="UOF98" s="28"/>
      <c r="UOG98" s="28"/>
      <c r="UOH98" s="28"/>
      <c r="UOI98" s="28"/>
      <c r="UOJ98" s="28"/>
      <c r="UOK98" s="28"/>
      <c r="UOL98" s="28"/>
      <c r="UOM98" s="28"/>
      <c r="UON98" s="28"/>
      <c r="UOO98" s="28"/>
      <c r="UOP98" s="28"/>
      <c r="UOQ98" s="28"/>
      <c r="UOR98" s="28"/>
      <c r="UOS98" s="28"/>
      <c r="UOT98" s="28"/>
      <c r="UOU98" s="28"/>
      <c r="UOV98" s="28"/>
      <c r="UOW98" s="28"/>
      <c r="UOX98" s="28"/>
      <c r="UOY98" s="28"/>
      <c r="UOZ98" s="28"/>
      <c r="UPA98" s="28"/>
      <c r="UPB98" s="28"/>
      <c r="UPC98" s="28"/>
      <c r="UPD98" s="28"/>
      <c r="UPE98" s="28"/>
      <c r="UPF98" s="28"/>
      <c r="UPG98" s="28"/>
      <c r="UPH98" s="28"/>
      <c r="UPI98" s="28"/>
      <c r="UPJ98" s="28"/>
      <c r="UPK98" s="28"/>
      <c r="UPL98" s="28"/>
      <c r="UPM98" s="28"/>
      <c r="UPN98" s="28"/>
      <c r="UPO98" s="28"/>
      <c r="UPP98" s="28"/>
      <c r="UPQ98" s="28"/>
      <c r="UPR98" s="28"/>
      <c r="UPS98" s="28"/>
      <c r="UPT98" s="28"/>
      <c r="UPU98" s="28"/>
      <c r="UPV98" s="28"/>
      <c r="UPW98" s="28"/>
      <c r="UPX98" s="28"/>
      <c r="UPY98" s="28"/>
      <c r="UPZ98" s="28"/>
      <c r="UQA98" s="28"/>
      <c r="UQB98" s="28"/>
      <c r="UQC98" s="28"/>
      <c r="UQD98" s="28"/>
      <c r="UQE98" s="28"/>
      <c r="UQF98" s="28"/>
      <c r="UQG98" s="28"/>
      <c r="UQH98" s="28"/>
      <c r="UQI98" s="28"/>
      <c r="UQJ98" s="28"/>
      <c r="UQK98" s="28"/>
      <c r="UQL98" s="28"/>
      <c r="UQM98" s="28"/>
      <c r="UQN98" s="28"/>
      <c r="UQO98" s="28"/>
      <c r="UQP98" s="28"/>
      <c r="UQQ98" s="28"/>
      <c r="UQR98" s="28"/>
      <c r="UQS98" s="28"/>
      <c r="UQT98" s="28"/>
      <c r="UQU98" s="28"/>
      <c r="UQV98" s="28"/>
      <c r="UQW98" s="28"/>
      <c r="UQX98" s="28"/>
      <c r="UQY98" s="28"/>
      <c r="UQZ98" s="28"/>
      <c r="URA98" s="28"/>
      <c r="URB98" s="28"/>
      <c r="URC98" s="28"/>
      <c r="URD98" s="28"/>
      <c r="URE98" s="28"/>
      <c r="URF98" s="28"/>
      <c r="URG98" s="28"/>
      <c r="URH98" s="28"/>
      <c r="URI98" s="28"/>
      <c r="URJ98" s="28"/>
      <c r="URK98" s="28"/>
      <c r="URL98" s="28"/>
      <c r="URM98" s="28"/>
      <c r="URN98" s="28"/>
      <c r="URO98" s="28"/>
      <c r="URP98" s="28"/>
      <c r="URQ98" s="28"/>
      <c r="URR98" s="28"/>
      <c r="URS98" s="28"/>
      <c r="URT98" s="28"/>
      <c r="URU98" s="28"/>
      <c r="URV98" s="28"/>
      <c r="URW98" s="28"/>
      <c r="URX98" s="28"/>
      <c r="URY98" s="28"/>
      <c r="URZ98" s="28"/>
      <c r="USA98" s="28"/>
      <c r="USB98" s="28"/>
      <c r="USC98" s="28"/>
      <c r="USD98" s="28"/>
      <c r="USE98" s="28"/>
      <c r="USF98" s="28"/>
      <c r="USG98" s="28"/>
      <c r="USH98" s="28"/>
      <c r="USI98" s="28"/>
      <c r="USJ98" s="28"/>
      <c r="USK98" s="28"/>
      <c r="USL98" s="28"/>
      <c r="USM98" s="28"/>
      <c r="USN98" s="28"/>
      <c r="USO98" s="28"/>
      <c r="USP98" s="28"/>
      <c r="USQ98" s="28"/>
      <c r="USR98" s="28"/>
      <c r="USS98" s="28"/>
      <c r="UST98" s="28"/>
      <c r="USU98" s="28"/>
      <c r="USV98" s="28"/>
      <c r="USW98" s="28"/>
      <c r="USX98" s="28"/>
      <c r="USY98" s="28"/>
      <c r="USZ98" s="28"/>
      <c r="UTA98" s="28"/>
      <c r="UTB98" s="28"/>
      <c r="UTC98" s="28"/>
      <c r="UTD98" s="28"/>
      <c r="UTE98" s="28"/>
      <c r="UTF98" s="28"/>
      <c r="UTG98" s="28"/>
      <c r="UTH98" s="28"/>
      <c r="UTI98" s="28"/>
      <c r="UTJ98" s="28"/>
      <c r="UTK98" s="28"/>
      <c r="UTL98" s="28"/>
      <c r="UTM98" s="28"/>
      <c r="UTN98" s="28"/>
      <c r="UTO98" s="28"/>
      <c r="UTP98" s="28"/>
      <c r="UTQ98" s="28"/>
      <c r="UTR98" s="28"/>
      <c r="UTS98" s="28"/>
      <c r="UTT98" s="28"/>
      <c r="UTU98" s="28"/>
      <c r="UTV98" s="28"/>
      <c r="UTW98" s="28"/>
      <c r="UTX98" s="28"/>
      <c r="UTY98" s="28"/>
      <c r="UTZ98" s="28"/>
      <c r="UUA98" s="28"/>
      <c r="UUB98" s="28"/>
      <c r="UUC98" s="28"/>
      <c r="UUD98" s="28"/>
      <c r="UUE98" s="28"/>
      <c r="UUF98" s="28"/>
      <c r="UUG98" s="28"/>
      <c r="UUH98" s="28"/>
      <c r="UUI98" s="28"/>
      <c r="UUJ98" s="28"/>
      <c r="UUK98" s="28"/>
      <c r="UUL98" s="28"/>
      <c r="UUM98" s="28"/>
      <c r="UUN98" s="28"/>
      <c r="UUO98" s="28"/>
      <c r="UUP98" s="28"/>
      <c r="UUQ98" s="28"/>
      <c r="UUR98" s="28"/>
      <c r="UUS98" s="28"/>
      <c r="UUT98" s="28"/>
      <c r="UUU98" s="28"/>
      <c r="UUV98" s="28"/>
      <c r="UUW98" s="28"/>
      <c r="UUX98" s="28"/>
      <c r="UUY98" s="28"/>
      <c r="UUZ98" s="28"/>
      <c r="UVA98" s="28"/>
      <c r="UVB98" s="28"/>
      <c r="UVC98" s="28"/>
      <c r="UVD98" s="28"/>
      <c r="UVE98" s="28"/>
      <c r="UVF98" s="28"/>
      <c r="UVG98" s="28"/>
      <c r="UVH98" s="28"/>
      <c r="UVI98" s="28"/>
      <c r="UVJ98" s="28"/>
      <c r="UVK98" s="28"/>
      <c r="UVL98" s="28"/>
      <c r="UVM98" s="28"/>
      <c r="UVN98" s="28"/>
      <c r="UVO98" s="28"/>
      <c r="UVP98" s="28"/>
      <c r="UVQ98" s="28"/>
      <c r="UVR98" s="28"/>
      <c r="UVS98" s="28"/>
      <c r="UVT98" s="28"/>
      <c r="UVU98" s="28"/>
      <c r="UVV98" s="28"/>
      <c r="UVW98" s="28"/>
      <c r="UVX98" s="28"/>
      <c r="UVY98" s="28"/>
      <c r="UVZ98" s="28"/>
      <c r="UWA98" s="28"/>
      <c r="UWB98" s="28"/>
      <c r="UWC98" s="28"/>
      <c r="UWD98" s="28"/>
      <c r="UWE98" s="28"/>
      <c r="UWF98" s="28"/>
      <c r="UWG98" s="28"/>
      <c r="UWH98" s="28"/>
      <c r="UWI98" s="28"/>
      <c r="UWJ98" s="28"/>
      <c r="UWK98" s="28"/>
      <c r="UWL98" s="28"/>
      <c r="UWM98" s="28"/>
      <c r="UWN98" s="28"/>
      <c r="UWO98" s="28"/>
      <c r="UWP98" s="28"/>
      <c r="UWQ98" s="28"/>
      <c r="UWR98" s="28"/>
      <c r="UWS98" s="28"/>
      <c r="UWT98" s="28"/>
      <c r="UWU98" s="28"/>
      <c r="UWV98" s="28"/>
      <c r="UWW98" s="28"/>
      <c r="UWX98" s="28"/>
      <c r="UWY98" s="28"/>
      <c r="UWZ98" s="28"/>
      <c r="UXA98" s="28"/>
      <c r="UXB98" s="28"/>
      <c r="UXC98" s="28"/>
      <c r="UXD98" s="28"/>
      <c r="UXE98" s="28"/>
      <c r="UXF98" s="28"/>
      <c r="UXG98" s="28"/>
      <c r="UXH98" s="28"/>
      <c r="UXI98" s="28"/>
      <c r="UXJ98" s="28"/>
      <c r="UXK98" s="28"/>
      <c r="UXL98" s="28"/>
      <c r="UXM98" s="28"/>
      <c r="UXN98" s="28"/>
      <c r="UXO98" s="28"/>
      <c r="UXP98" s="28"/>
      <c r="UXQ98" s="28"/>
      <c r="UXR98" s="28"/>
      <c r="UXS98" s="28"/>
      <c r="UXT98" s="28"/>
      <c r="UXU98" s="28"/>
      <c r="UXV98" s="28"/>
      <c r="UXW98" s="28"/>
      <c r="UXX98" s="28"/>
      <c r="UXY98" s="28"/>
      <c r="UXZ98" s="28"/>
      <c r="UYA98" s="28"/>
      <c r="UYB98" s="28"/>
      <c r="UYC98" s="28"/>
      <c r="UYD98" s="28"/>
      <c r="UYE98" s="28"/>
      <c r="UYF98" s="28"/>
      <c r="UYG98" s="28"/>
      <c r="UYH98" s="28"/>
      <c r="UYI98" s="28"/>
      <c r="UYJ98" s="28"/>
      <c r="UYK98" s="28"/>
      <c r="UYL98" s="28"/>
      <c r="UYM98" s="28"/>
      <c r="UYN98" s="28"/>
      <c r="UYO98" s="28"/>
      <c r="UYP98" s="28"/>
      <c r="UYQ98" s="28"/>
      <c r="UYR98" s="28"/>
      <c r="UYS98" s="28"/>
      <c r="UYT98" s="28"/>
      <c r="UYU98" s="28"/>
      <c r="UYV98" s="28"/>
      <c r="UYW98" s="28"/>
      <c r="UYX98" s="28"/>
      <c r="UYY98" s="28"/>
      <c r="UYZ98" s="28"/>
      <c r="UZA98" s="28"/>
      <c r="UZB98" s="28"/>
      <c r="UZC98" s="28"/>
      <c r="UZD98" s="28"/>
      <c r="UZE98" s="28"/>
      <c r="UZF98" s="28"/>
      <c r="UZG98" s="28"/>
      <c r="UZH98" s="28"/>
      <c r="UZI98" s="28"/>
      <c r="UZJ98" s="28"/>
      <c r="UZK98" s="28"/>
      <c r="UZL98" s="28"/>
      <c r="UZM98" s="28"/>
      <c r="UZN98" s="28"/>
      <c r="UZO98" s="28"/>
      <c r="UZP98" s="28"/>
      <c r="UZQ98" s="28"/>
      <c r="UZR98" s="28"/>
      <c r="UZS98" s="28"/>
      <c r="UZT98" s="28"/>
      <c r="UZU98" s="28"/>
      <c r="UZV98" s="28"/>
      <c r="UZW98" s="28"/>
      <c r="UZX98" s="28"/>
      <c r="UZY98" s="28"/>
      <c r="UZZ98" s="28"/>
      <c r="VAA98" s="28"/>
      <c r="VAB98" s="28"/>
      <c r="VAC98" s="28"/>
      <c r="VAD98" s="28"/>
      <c r="VAE98" s="28"/>
      <c r="VAF98" s="28"/>
      <c r="VAG98" s="28"/>
      <c r="VAH98" s="28"/>
      <c r="VAI98" s="28"/>
      <c r="VAJ98" s="28"/>
      <c r="VAK98" s="28"/>
      <c r="VAL98" s="28"/>
      <c r="VAM98" s="28"/>
      <c r="VAN98" s="28"/>
      <c r="VAO98" s="28"/>
      <c r="VAP98" s="28"/>
      <c r="VAQ98" s="28"/>
      <c r="VAR98" s="28"/>
      <c r="VAS98" s="28"/>
      <c r="VAT98" s="28"/>
      <c r="VAU98" s="28"/>
      <c r="VAV98" s="28"/>
      <c r="VAW98" s="28"/>
      <c r="VAX98" s="28"/>
      <c r="VAY98" s="28"/>
      <c r="VAZ98" s="28"/>
      <c r="VBA98" s="28"/>
      <c r="VBB98" s="28"/>
      <c r="VBC98" s="28"/>
      <c r="VBD98" s="28"/>
      <c r="VBE98" s="28"/>
      <c r="VBF98" s="28"/>
      <c r="VBG98" s="28"/>
      <c r="VBH98" s="28"/>
      <c r="VBI98" s="28"/>
      <c r="VBJ98" s="28"/>
      <c r="VBK98" s="28"/>
      <c r="VBL98" s="28"/>
      <c r="VBM98" s="28"/>
      <c r="VBN98" s="28"/>
      <c r="VBO98" s="28"/>
      <c r="VBP98" s="28"/>
      <c r="VBQ98" s="28"/>
      <c r="VBR98" s="28"/>
      <c r="VBS98" s="28"/>
      <c r="VBT98" s="28"/>
      <c r="VBU98" s="28"/>
      <c r="VBV98" s="28"/>
      <c r="VBW98" s="28"/>
      <c r="VBX98" s="28"/>
      <c r="VBY98" s="28"/>
      <c r="VBZ98" s="28"/>
      <c r="VCA98" s="28"/>
      <c r="VCB98" s="28"/>
      <c r="VCC98" s="28"/>
      <c r="VCD98" s="28"/>
      <c r="VCE98" s="28"/>
      <c r="VCF98" s="28"/>
      <c r="VCG98" s="28"/>
      <c r="VCH98" s="28"/>
      <c r="VCI98" s="28"/>
      <c r="VCJ98" s="28"/>
      <c r="VCK98" s="28"/>
      <c r="VCL98" s="28"/>
      <c r="VCM98" s="28"/>
      <c r="VCN98" s="28"/>
      <c r="VCO98" s="28"/>
      <c r="VCP98" s="28"/>
      <c r="VCQ98" s="28"/>
      <c r="VCR98" s="28"/>
      <c r="VCS98" s="28"/>
      <c r="VCT98" s="28"/>
      <c r="VCU98" s="28"/>
      <c r="VCV98" s="28"/>
      <c r="VCW98" s="28"/>
      <c r="VCX98" s="28"/>
      <c r="VCY98" s="28"/>
      <c r="VCZ98" s="28"/>
      <c r="VDA98" s="28"/>
      <c r="VDB98" s="28"/>
      <c r="VDC98" s="28"/>
      <c r="VDD98" s="28"/>
      <c r="VDE98" s="28"/>
      <c r="VDF98" s="28"/>
      <c r="VDG98" s="28"/>
      <c r="VDH98" s="28"/>
      <c r="VDI98" s="28"/>
      <c r="VDJ98" s="28"/>
      <c r="VDK98" s="28"/>
      <c r="VDL98" s="28"/>
      <c r="VDM98" s="28"/>
      <c r="VDN98" s="28"/>
      <c r="VDO98" s="28"/>
      <c r="VDP98" s="28"/>
      <c r="VDQ98" s="28"/>
      <c r="VDR98" s="28"/>
      <c r="VDS98" s="28"/>
      <c r="VDT98" s="28"/>
      <c r="VDU98" s="28"/>
      <c r="VDV98" s="28"/>
      <c r="VDW98" s="28"/>
      <c r="VDX98" s="28"/>
      <c r="VDY98" s="28"/>
      <c r="VDZ98" s="28"/>
      <c r="VEA98" s="28"/>
      <c r="VEB98" s="28"/>
      <c r="VEC98" s="28"/>
      <c r="VED98" s="28"/>
      <c r="VEE98" s="28"/>
      <c r="VEF98" s="28"/>
      <c r="VEG98" s="28"/>
      <c r="VEH98" s="28"/>
      <c r="VEI98" s="28"/>
      <c r="VEJ98" s="28"/>
      <c r="VEK98" s="28"/>
      <c r="VEL98" s="28"/>
      <c r="VEM98" s="28"/>
      <c r="VEN98" s="28"/>
      <c r="VEO98" s="28"/>
      <c r="VEP98" s="28"/>
      <c r="VEQ98" s="28"/>
      <c r="VER98" s="28"/>
      <c r="VES98" s="28"/>
      <c r="VET98" s="28"/>
      <c r="VEU98" s="28"/>
      <c r="VEV98" s="28"/>
      <c r="VEW98" s="28"/>
      <c r="VEX98" s="28"/>
      <c r="VEY98" s="28"/>
      <c r="VEZ98" s="28"/>
      <c r="VFA98" s="28"/>
      <c r="VFB98" s="28"/>
      <c r="VFC98" s="28"/>
      <c r="VFD98" s="28"/>
      <c r="VFE98" s="28"/>
      <c r="VFF98" s="28"/>
      <c r="VFG98" s="28"/>
      <c r="VFH98" s="28"/>
      <c r="VFI98" s="28"/>
      <c r="VFJ98" s="28"/>
      <c r="VFK98" s="28"/>
      <c r="VFL98" s="28"/>
      <c r="VFM98" s="28"/>
      <c r="VFN98" s="28"/>
      <c r="VFO98" s="28"/>
      <c r="VFP98" s="28"/>
      <c r="VFQ98" s="28"/>
      <c r="VFR98" s="28"/>
      <c r="VFS98" s="28"/>
      <c r="VFT98" s="28"/>
      <c r="VFU98" s="28"/>
      <c r="VFV98" s="28"/>
      <c r="VFW98" s="28"/>
      <c r="VFX98" s="28"/>
      <c r="VFY98" s="28"/>
      <c r="VFZ98" s="28"/>
      <c r="VGA98" s="28"/>
      <c r="VGB98" s="28"/>
      <c r="VGC98" s="28"/>
      <c r="VGD98" s="28"/>
      <c r="VGE98" s="28"/>
      <c r="VGF98" s="28"/>
      <c r="VGG98" s="28"/>
      <c r="VGH98" s="28"/>
      <c r="VGI98" s="28"/>
      <c r="VGJ98" s="28"/>
      <c r="VGK98" s="28"/>
      <c r="VGL98" s="28"/>
      <c r="VGM98" s="28"/>
      <c r="VGN98" s="28"/>
      <c r="VGO98" s="28"/>
      <c r="VGP98" s="28"/>
      <c r="VGQ98" s="28"/>
      <c r="VGR98" s="28"/>
      <c r="VGS98" s="28"/>
      <c r="VGT98" s="28"/>
      <c r="VGU98" s="28"/>
      <c r="VGV98" s="28"/>
      <c r="VGW98" s="28"/>
      <c r="VGX98" s="28"/>
      <c r="VGY98" s="28"/>
      <c r="VGZ98" s="28"/>
      <c r="VHA98" s="28"/>
      <c r="VHB98" s="28"/>
      <c r="VHC98" s="28"/>
      <c r="VHD98" s="28"/>
      <c r="VHE98" s="28"/>
      <c r="VHF98" s="28"/>
      <c r="VHG98" s="28"/>
      <c r="VHH98" s="28"/>
      <c r="VHI98" s="28"/>
      <c r="VHJ98" s="28"/>
      <c r="VHK98" s="28"/>
      <c r="VHL98" s="28"/>
      <c r="VHM98" s="28"/>
      <c r="VHN98" s="28"/>
      <c r="VHO98" s="28"/>
      <c r="VHP98" s="28"/>
      <c r="VHQ98" s="28"/>
      <c r="VHR98" s="28"/>
      <c r="VHS98" s="28"/>
      <c r="VHT98" s="28"/>
      <c r="VHU98" s="28"/>
      <c r="VHV98" s="28"/>
      <c r="VHW98" s="28"/>
      <c r="VHX98" s="28"/>
      <c r="VHY98" s="28"/>
      <c r="VHZ98" s="28"/>
      <c r="VIA98" s="28"/>
      <c r="VIB98" s="28"/>
      <c r="VIC98" s="28"/>
      <c r="VID98" s="28"/>
      <c r="VIE98" s="28"/>
      <c r="VIF98" s="28"/>
      <c r="VIG98" s="28"/>
      <c r="VIH98" s="28"/>
      <c r="VII98" s="28"/>
      <c r="VIJ98" s="28"/>
      <c r="VIK98" s="28"/>
      <c r="VIL98" s="28"/>
      <c r="VIM98" s="28"/>
      <c r="VIN98" s="28"/>
      <c r="VIO98" s="28"/>
      <c r="VIP98" s="28"/>
      <c r="VIQ98" s="28"/>
      <c r="VIR98" s="28"/>
      <c r="VIS98" s="28"/>
      <c r="VIT98" s="28"/>
      <c r="VIU98" s="28"/>
      <c r="VIV98" s="28"/>
      <c r="VIW98" s="28"/>
      <c r="VIX98" s="28"/>
      <c r="VIY98" s="28"/>
      <c r="VIZ98" s="28"/>
      <c r="VJA98" s="28"/>
      <c r="VJB98" s="28"/>
      <c r="VJC98" s="28"/>
      <c r="VJD98" s="28"/>
      <c r="VJE98" s="28"/>
      <c r="VJF98" s="28"/>
      <c r="VJG98" s="28"/>
      <c r="VJH98" s="28"/>
      <c r="VJI98" s="28"/>
      <c r="VJJ98" s="28"/>
      <c r="VJK98" s="28"/>
      <c r="VJL98" s="28"/>
      <c r="VJM98" s="28"/>
      <c r="VJN98" s="28"/>
      <c r="VJO98" s="28"/>
      <c r="VJP98" s="28"/>
      <c r="VJQ98" s="28"/>
      <c r="VJR98" s="28"/>
      <c r="VJS98" s="28"/>
      <c r="VJT98" s="28"/>
      <c r="VJU98" s="28"/>
      <c r="VJV98" s="28"/>
      <c r="VJW98" s="28"/>
      <c r="VJX98" s="28"/>
      <c r="VJY98" s="28"/>
      <c r="VJZ98" s="28"/>
      <c r="VKA98" s="28"/>
      <c r="VKB98" s="28"/>
      <c r="VKC98" s="28"/>
      <c r="VKD98" s="28"/>
      <c r="VKE98" s="28"/>
      <c r="VKF98" s="28"/>
      <c r="VKG98" s="28"/>
      <c r="VKH98" s="28"/>
      <c r="VKI98" s="28"/>
      <c r="VKJ98" s="28"/>
      <c r="VKK98" s="28"/>
      <c r="VKL98" s="28"/>
      <c r="VKM98" s="28"/>
      <c r="VKN98" s="28"/>
      <c r="VKO98" s="28"/>
      <c r="VKP98" s="28"/>
      <c r="VKQ98" s="28"/>
      <c r="VKR98" s="28"/>
      <c r="VKS98" s="28"/>
      <c r="VKT98" s="28"/>
      <c r="VKU98" s="28"/>
      <c r="VKV98" s="28"/>
      <c r="VKW98" s="28"/>
      <c r="VKX98" s="28"/>
      <c r="VKY98" s="28"/>
      <c r="VKZ98" s="28"/>
      <c r="VLA98" s="28"/>
      <c r="VLB98" s="28"/>
      <c r="VLC98" s="28"/>
      <c r="VLD98" s="28"/>
      <c r="VLE98" s="28"/>
      <c r="VLF98" s="28"/>
      <c r="VLG98" s="28"/>
      <c r="VLH98" s="28"/>
      <c r="VLI98" s="28"/>
      <c r="VLJ98" s="28"/>
      <c r="VLK98" s="28"/>
      <c r="VLL98" s="28"/>
      <c r="VLM98" s="28"/>
      <c r="VLN98" s="28"/>
      <c r="VLO98" s="28"/>
      <c r="VLP98" s="28"/>
      <c r="VLQ98" s="28"/>
      <c r="VLR98" s="28"/>
      <c r="VLS98" s="28"/>
      <c r="VLT98" s="28"/>
      <c r="VLU98" s="28"/>
      <c r="VLV98" s="28"/>
      <c r="VLW98" s="28"/>
      <c r="VLX98" s="28"/>
      <c r="VLY98" s="28"/>
      <c r="VLZ98" s="28"/>
      <c r="VMA98" s="28"/>
      <c r="VMB98" s="28"/>
      <c r="VMC98" s="28"/>
      <c r="VMD98" s="28"/>
      <c r="VME98" s="28"/>
      <c r="VMF98" s="28"/>
      <c r="VMG98" s="28"/>
      <c r="VMH98" s="28"/>
      <c r="VMI98" s="28"/>
      <c r="VMJ98" s="28"/>
      <c r="VMK98" s="28"/>
      <c r="VML98" s="28"/>
      <c r="VMM98" s="28"/>
      <c r="VMN98" s="28"/>
      <c r="VMO98" s="28"/>
      <c r="VMP98" s="28"/>
      <c r="VMQ98" s="28"/>
      <c r="VMR98" s="28"/>
      <c r="VMS98" s="28"/>
      <c r="VMT98" s="28"/>
      <c r="VMU98" s="28"/>
      <c r="VMV98" s="28"/>
      <c r="VMW98" s="28"/>
      <c r="VMX98" s="28"/>
      <c r="VMY98" s="28"/>
      <c r="VMZ98" s="28"/>
      <c r="VNA98" s="28"/>
      <c r="VNB98" s="28"/>
      <c r="VNC98" s="28"/>
      <c r="VND98" s="28"/>
      <c r="VNE98" s="28"/>
      <c r="VNF98" s="28"/>
      <c r="VNG98" s="28"/>
      <c r="VNH98" s="28"/>
      <c r="VNI98" s="28"/>
      <c r="VNJ98" s="28"/>
      <c r="VNK98" s="28"/>
      <c r="VNL98" s="28"/>
      <c r="VNM98" s="28"/>
      <c r="VNN98" s="28"/>
      <c r="VNO98" s="28"/>
      <c r="VNP98" s="28"/>
      <c r="VNQ98" s="28"/>
      <c r="VNR98" s="28"/>
      <c r="VNS98" s="28"/>
      <c r="VNT98" s="28"/>
      <c r="VNU98" s="28"/>
      <c r="VNV98" s="28"/>
      <c r="VNW98" s="28"/>
      <c r="VNX98" s="28"/>
      <c r="VNY98" s="28"/>
      <c r="VNZ98" s="28"/>
      <c r="VOA98" s="28"/>
      <c r="VOB98" s="28"/>
      <c r="VOC98" s="28"/>
      <c r="VOD98" s="28"/>
      <c r="VOE98" s="28"/>
      <c r="VOF98" s="28"/>
      <c r="VOG98" s="28"/>
      <c r="VOH98" s="28"/>
      <c r="VOI98" s="28"/>
      <c r="VOJ98" s="28"/>
      <c r="VOK98" s="28"/>
      <c r="VOL98" s="28"/>
      <c r="VOM98" s="28"/>
      <c r="VON98" s="28"/>
      <c r="VOO98" s="28"/>
      <c r="VOP98" s="28"/>
      <c r="VOQ98" s="28"/>
      <c r="VOR98" s="28"/>
      <c r="VOS98" s="28"/>
      <c r="VOT98" s="28"/>
      <c r="VOU98" s="28"/>
      <c r="VOV98" s="28"/>
      <c r="VOW98" s="28"/>
      <c r="VOX98" s="28"/>
      <c r="VOY98" s="28"/>
      <c r="VOZ98" s="28"/>
      <c r="VPA98" s="28"/>
      <c r="VPB98" s="28"/>
      <c r="VPC98" s="28"/>
      <c r="VPD98" s="28"/>
      <c r="VPE98" s="28"/>
      <c r="VPF98" s="28"/>
      <c r="VPG98" s="28"/>
      <c r="VPH98" s="28"/>
      <c r="VPI98" s="28"/>
      <c r="VPJ98" s="28"/>
      <c r="VPK98" s="28"/>
      <c r="VPL98" s="28"/>
      <c r="VPM98" s="28"/>
      <c r="VPN98" s="28"/>
      <c r="VPO98" s="28"/>
      <c r="VPP98" s="28"/>
      <c r="VPQ98" s="28"/>
      <c r="VPR98" s="28"/>
      <c r="VPS98" s="28"/>
      <c r="VPT98" s="28"/>
      <c r="VPU98" s="28"/>
      <c r="VPV98" s="28"/>
      <c r="VPW98" s="28"/>
      <c r="VPX98" s="28"/>
      <c r="VPY98" s="28"/>
      <c r="VPZ98" s="28"/>
      <c r="VQA98" s="28"/>
      <c r="VQB98" s="28"/>
      <c r="VQC98" s="28"/>
      <c r="VQD98" s="28"/>
      <c r="VQE98" s="28"/>
      <c r="VQF98" s="28"/>
      <c r="VQG98" s="28"/>
      <c r="VQH98" s="28"/>
      <c r="VQI98" s="28"/>
      <c r="VQJ98" s="28"/>
      <c r="VQK98" s="28"/>
      <c r="VQL98" s="28"/>
      <c r="VQM98" s="28"/>
      <c r="VQN98" s="28"/>
      <c r="VQO98" s="28"/>
      <c r="VQP98" s="28"/>
      <c r="VQQ98" s="28"/>
      <c r="VQR98" s="28"/>
      <c r="VQS98" s="28"/>
      <c r="VQT98" s="28"/>
      <c r="VQU98" s="28"/>
      <c r="VQV98" s="28"/>
      <c r="VQW98" s="28"/>
      <c r="VQX98" s="28"/>
      <c r="VQY98" s="28"/>
      <c r="VQZ98" s="28"/>
      <c r="VRA98" s="28"/>
      <c r="VRB98" s="28"/>
      <c r="VRC98" s="28"/>
      <c r="VRD98" s="28"/>
      <c r="VRE98" s="28"/>
      <c r="VRF98" s="28"/>
      <c r="VRG98" s="28"/>
      <c r="VRH98" s="28"/>
      <c r="VRI98" s="28"/>
      <c r="VRJ98" s="28"/>
      <c r="VRK98" s="28"/>
      <c r="VRL98" s="28"/>
      <c r="VRM98" s="28"/>
      <c r="VRN98" s="28"/>
      <c r="VRO98" s="28"/>
      <c r="VRP98" s="28"/>
      <c r="VRQ98" s="28"/>
      <c r="VRR98" s="28"/>
      <c r="VRS98" s="28"/>
      <c r="VRT98" s="28"/>
      <c r="VRU98" s="28"/>
      <c r="VRV98" s="28"/>
      <c r="VRW98" s="28"/>
      <c r="VRX98" s="28"/>
      <c r="VRY98" s="28"/>
      <c r="VRZ98" s="28"/>
      <c r="VSA98" s="28"/>
      <c r="VSB98" s="28"/>
      <c r="VSC98" s="28"/>
      <c r="VSD98" s="28"/>
      <c r="VSE98" s="28"/>
      <c r="VSF98" s="28"/>
      <c r="VSG98" s="28"/>
      <c r="VSH98" s="28"/>
      <c r="VSI98" s="28"/>
      <c r="VSJ98" s="28"/>
      <c r="VSK98" s="28"/>
      <c r="VSL98" s="28"/>
      <c r="VSM98" s="28"/>
      <c r="VSN98" s="28"/>
      <c r="VSO98" s="28"/>
      <c r="VSP98" s="28"/>
      <c r="VSQ98" s="28"/>
      <c r="VSR98" s="28"/>
      <c r="VSS98" s="28"/>
      <c r="VST98" s="28"/>
      <c r="VSU98" s="28"/>
      <c r="VSV98" s="28"/>
      <c r="VSW98" s="28"/>
      <c r="VSX98" s="28"/>
      <c r="VSY98" s="28"/>
      <c r="VSZ98" s="28"/>
      <c r="VTA98" s="28"/>
      <c r="VTB98" s="28"/>
      <c r="VTC98" s="28"/>
      <c r="VTD98" s="28"/>
      <c r="VTE98" s="28"/>
      <c r="VTF98" s="28"/>
      <c r="VTG98" s="28"/>
      <c r="VTH98" s="28"/>
      <c r="VTI98" s="28"/>
      <c r="VTJ98" s="28"/>
      <c r="VTK98" s="28"/>
      <c r="VTL98" s="28"/>
      <c r="VTM98" s="28"/>
      <c r="VTN98" s="28"/>
      <c r="VTO98" s="28"/>
      <c r="VTP98" s="28"/>
      <c r="VTQ98" s="28"/>
      <c r="VTR98" s="28"/>
      <c r="VTS98" s="28"/>
      <c r="VTT98" s="28"/>
      <c r="VTU98" s="28"/>
      <c r="VTV98" s="28"/>
      <c r="VTW98" s="28"/>
      <c r="VTX98" s="28"/>
      <c r="VTY98" s="28"/>
      <c r="VTZ98" s="28"/>
      <c r="VUA98" s="28"/>
      <c r="VUB98" s="28"/>
      <c r="VUC98" s="28"/>
      <c r="VUD98" s="28"/>
      <c r="VUE98" s="28"/>
      <c r="VUF98" s="28"/>
      <c r="VUG98" s="28"/>
      <c r="VUH98" s="28"/>
      <c r="VUI98" s="28"/>
      <c r="VUJ98" s="28"/>
      <c r="VUK98" s="28"/>
      <c r="VUL98" s="28"/>
      <c r="VUM98" s="28"/>
      <c r="VUN98" s="28"/>
      <c r="VUO98" s="28"/>
      <c r="VUP98" s="28"/>
      <c r="VUQ98" s="28"/>
      <c r="VUR98" s="28"/>
      <c r="VUS98" s="28"/>
      <c r="VUT98" s="28"/>
      <c r="VUU98" s="28"/>
      <c r="VUV98" s="28"/>
      <c r="VUW98" s="28"/>
      <c r="VUX98" s="28"/>
      <c r="VUY98" s="28"/>
      <c r="VUZ98" s="28"/>
      <c r="VVA98" s="28"/>
      <c r="VVB98" s="28"/>
      <c r="VVC98" s="28"/>
      <c r="VVD98" s="28"/>
      <c r="VVE98" s="28"/>
      <c r="VVF98" s="28"/>
      <c r="VVG98" s="28"/>
      <c r="VVH98" s="28"/>
      <c r="VVI98" s="28"/>
      <c r="VVJ98" s="28"/>
      <c r="VVK98" s="28"/>
      <c r="VVL98" s="28"/>
      <c r="VVM98" s="28"/>
      <c r="VVN98" s="28"/>
      <c r="VVO98" s="28"/>
      <c r="VVP98" s="28"/>
      <c r="VVQ98" s="28"/>
      <c r="VVR98" s="28"/>
      <c r="VVS98" s="28"/>
      <c r="VVT98" s="28"/>
      <c r="VVU98" s="28"/>
      <c r="VVV98" s="28"/>
      <c r="VVW98" s="28"/>
      <c r="VVX98" s="28"/>
      <c r="VVY98" s="28"/>
      <c r="VVZ98" s="28"/>
      <c r="VWA98" s="28"/>
      <c r="VWB98" s="28"/>
      <c r="VWC98" s="28"/>
      <c r="VWD98" s="28"/>
      <c r="VWE98" s="28"/>
      <c r="VWF98" s="28"/>
      <c r="VWG98" s="28"/>
      <c r="VWH98" s="28"/>
      <c r="VWI98" s="28"/>
      <c r="VWJ98" s="28"/>
      <c r="VWK98" s="28"/>
      <c r="VWL98" s="28"/>
      <c r="VWM98" s="28"/>
      <c r="VWN98" s="28"/>
      <c r="VWO98" s="28"/>
      <c r="VWP98" s="28"/>
      <c r="VWQ98" s="28"/>
      <c r="VWR98" s="28"/>
      <c r="VWS98" s="28"/>
      <c r="VWT98" s="28"/>
      <c r="VWU98" s="28"/>
      <c r="VWV98" s="28"/>
      <c r="VWW98" s="28"/>
      <c r="VWX98" s="28"/>
      <c r="VWY98" s="28"/>
      <c r="VWZ98" s="28"/>
      <c r="VXA98" s="28"/>
      <c r="VXB98" s="28"/>
      <c r="VXC98" s="28"/>
      <c r="VXD98" s="28"/>
      <c r="VXE98" s="28"/>
      <c r="VXF98" s="28"/>
      <c r="VXG98" s="28"/>
      <c r="VXH98" s="28"/>
      <c r="VXI98" s="28"/>
      <c r="VXJ98" s="28"/>
      <c r="VXK98" s="28"/>
      <c r="VXL98" s="28"/>
      <c r="VXM98" s="28"/>
      <c r="VXN98" s="28"/>
      <c r="VXO98" s="28"/>
      <c r="VXP98" s="28"/>
      <c r="VXQ98" s="28"/>
      <c r="VXR98" s="28"/>
      <c r="VXS98" s="28"/>
      <c r="VXT98" s="28"/>
      <c r="VXU98" s="28"/>
      <c r="VXV98" s="28"/>
      <c r="VXW98" s="28"/>
      <c r="VXX98" s="28"/>
      <c r="VXY98" s="28"/>
      <c r="VXZ98" s="28"/>
      <c r="VYA98" s="28"/>
      <c r="VYB98" s="28"/>
      <c r="VYC98" s="28"/>
      <c r="VYD98" s="28"/>
      <c r="VYE98" s="28"/>
      <c r="VYF98" s="28"/>
      <c r="VYG98" s="28"/>
      <c r="VYH98" s="28"/>
      <c r="VYI98" s="28"/>
      <c r="VYJ98" s="28"/>
      <c r="VYK98" s="28"/>
      <c r="VYL98" s="28"/>
      <c r="VYM98" s="28"/>
      <c r="VYN98" s="28"/>
      <c r="VYO98" s="28"/>
      <c r="VYP98" s="28"/>
      <c r="VYQ98" s="28"/>
      <c r="VYR98" s="28"/>
      <c r="VYS98" s="28"/>
      <c r="VYT98" s="28"/>
      <c r="VYU98" s="28"/>
      <c r="VYV98" s="28"/>
      <c r="VYW98" s="28"/>
      <c r="VYX98" s="28"/>
      <c r="VYY98" s="28"/>
      <c r="VYZ98" s="28"/>
      <c r="VZA98" s="28"/>
      <c r="VZB98" s="28"/>
      <c r="VZC98" s="28"/>
      <c r="VZD98" s="28"/>
      <c r="VZE98" s="28"/>
      <c r="VZF98" s="28"/>
      <c r="VZG98" s="28"/>
      <c r="VZH98" s="28"/>
      <c r="VZI98" s="28"/>
      <c r="VZJ98" s="28"/>
      <c r="VZK98" s="28"/>
      <c r="VZL98" s="28"/>
      <c r="VZM98" s="28"/>
      <c r="VZN98" s="28"/>
      <c r="VZO98" s="28"/>
      <c r="VZP98" s="28"/>
      <c r="VZQ98" s="28"/>
      <c r="VZR98" s="28"/>
      <c r="VZS98" s="28"/>
      <c r="VZT98" s="28"/>
      <c r="VZU98" s="28"/>
      <c r="VZV98" s="28"/>
      <c r="VZW98" s="28"/>
      <c r="VZX98" s="28"/>
      <c r="VZY98" s="28"/>
      <c r="VZZ98" s="28"/>
      <c r="WAA98" s="28"/>
      <c r="WAB98" s="28"/>
      <c r="WAC98" s="28"/>
      <c r="WAD98" s="28"/>
      <c r="WAE98" s="28"/>
      <c r="WAF98" s="28"/>
      <c r="WAG98" s="28"/>
      <c r="WAH98" s="28"/>
      <c r="WAI98" s="28"/>
      <c r="WAJ98" s="28"/>
      <c r="WAK98" s="28"/>
      <c r="WAL98" s="28"/>
      <c r="WAM98" s="28"/>
      <c r="WAN98" s="28"/>
      <c r="WAO98" s="28"/>
      <c r="WAP98" s="28"/>
      <c r="WAQ98" s="28"/>
      <c r="WAR98" s="28"/>
      <c r="WAS98" s="28"/>
      <c r="WAT98" s="28"/>
      <c r="WAU98" s="28"/>
      <c r="WAV98" s="28"/>
      <c r="WAW98" s="28"/>
      <c r="WAX98" s="28"/>
      <c r="WAY98" s="28"/>
      <c r="WAZ98" s="28"/>
      <c r="WBA98" s="28"/>
      <c r="WBB98" s="28"/>
      <c r="WBC98" s="28"/>
      <c r="WBD98" s="28"/>
      <c r="WBE98" s="28"/>
      <c r="WBF98" s="28"/>
      <c r="WBG98" s="28"/>
      <c r="WBH98" s="28"/>
      <c r="WBI98" s="28"/>
      <c r="WBJ98" s="28"/>
      <c r="WBK98" s="28"/>
      <c r="WBL98" s="28"/>
      <c r="WBM98" s="28"/>
      <c r="WBN98" s="28"/>
      <c r="WBO98" s="28"/>
      <c r="WBP98" s="28"/>
      <c r="WBQ98" s="28"/>
      <c r="WBR98" s="28"/>
      <c r="WBS98" s="28"/>
      <c r="WBT98" s="28"/>
      <c r="WBU98" s="28"/>
      <c r="WBV98" s="28"/>
      <c r="WBW98" s="28"/>
      <c r="WBX98" s="28"/>
      <c r="WBY98" s="28"/>
      <c r="WBZ98" s="28"/>
      <c r="WCA98" s="28"/>
      <c r="WCB98" s="28"/>
      <c r="WCC98" s="28"/>
      <c r="WCD98" s="28"/>
      <c r="WCE98" s="28"/>
      <c r="WCF98" s="28"/>
      <c r="WCG98" s="28"/>
      <c r="WCH98" s="28"/>
      <c r="WCI98" s="28"/>
      <c r="WCJ98" s="28"/>
      <c r="WCK98" s="28"/>
      <c r="WCL98" s="28"/>
      <c r="WCM98" s="28"/>
      <c r="WCN98" s="28"/>
      <c r="WCO98" s="28"/>
      <c r="WCP98" s="28"/>
      <c r="WCQ98" s="28"/>
      <c r="WCR98" s="28"/>
      <c r="WCS98" s="28"/>
      <c r="WCT98" s="28"/>
      <c r="WCU98" s="28"/>
      <c r="WCV98" s="28"/>
      <c r="WCW98" s="28"/>
      <c r="WCX98" s="28"/>
      <c r="WCY98" s="28"/>
      <c r="WCZ98" s="28"/>
      <c r="WDA98" s="28"/>
      <c r="WDB98" s="28"/>
      <c r="WDC98" s="28"/>
      <c r="WDD98" s="28"/>
      <c r="WDE98" s="28"/>
      <c r="WDF98" s="28"/>
      <c r="WDG98" s="28"/>
      <c r="WDH98" s="28"/>
      <c r="WDI98" s="28"/>
      <c r="WDJ98" s="28"/>
      <c r="WDK98" s="28"/>
      <c r="WDL98" s="28"/>
      <c r="WDM98" s="28"/>
      <c r="WDN98" s="28"/>
      <c r="WDO98" s="28"/>
      <c r="WDP98" s="28"/>
      <c r="WDQ98" s="28"/>
      <c r="WDR98" s="28"/>
      <c r="WDS98" s="28"/>
      <c r="WDT98" s="28"/>
      <c r="WDU98" s="28"/>
      <c r="WDV98" s="28"/>
      <c r="WDW98" s="28"/>
      <c r="WDX98" s="28"/>
      <c r="WDY98" s="28"/>
      <c r="WDZ98" s="28"/>
      <c r="WEA98" s="28"/>
      <c r="WEB98" s="28"/>
      <c r="WEC98" s="28"/>
      <c r="WED98" s="28"/>
      <c r="WEE98" s="28"/>
      <c r="WEF98" s="28"/>
      <c r="WEG98" s="28"/>
      <c r="WEH98" s="28"/>
      <c r="WEI98" s="28"/>
      <c r="WEJ98" s="28"/>
      <c r="WEK98" s="28"/>
      <c r="WEL98" s="28"/>
      <c r="WEM98" s="28"/>
      <c r="WEN98" s="28"/>
      <c r="WEO98" s="28"/>
      <c r="WEP98" s="28"/>
      <c r="WEQ98" s="28"/>
      <c r="WER98" s="28"/>
      <c r="WES98" s="28"/>
      <c r="WET98" s="28"/>
      <c r="WEU98" s="28"/>
      <c r="WEV98" s="28"/>
      <c r="WEW98" s="28"/>
      <c r="WEX98" s="28"/>
      <c r="WEY98" s="28"/>
      <c r="WEZ98" s="28"/>
      <c r="WFA98" s="28"/>
      <c r="WFB98" s="28"/>
      <c r="WFC98" s="28"/>
      <c r="WFD98" s="28"/>
      <c r="WFE98" s="28"/>
      <c r="WFF98" s="28"/>
      <c r="WFG98" s="28"/>
      <c r="WFH98" s="28"/>
      <c r="WFI98" s="28"/>
      <c r="WFJ98" s="28"/>
      <c r="WFK98" s="28"/>
      <c r="WFL98" s="28"/>
      <c r="WFM98" s="28"/>
      <c r="WFN98" s="28"/>
      <c r="WFO98" s="28"/>
      <c r="WFP98" s="28"/>
      <c r="WFQ98" s="28"/>
      <c r="WFR98" s="28"/>
      <c r="WFS98" s="28"/>
      <c r="WFT98" s="28"/>
      <c r="WFU98" s="28"/>
      <c r="WFV98" s="28"/>
      <c r="WFW98" s="28"/>
      <c r="WFX98" s="28"/>
      <c r="WFY98" s="28"/>
      <c r="WFZ98" s="28"/>
      <c r="WGA98" s="28"/>
      <c r="WGB98" s="28"/>
      <c r="WGC98" s="28"/>
      <c r="WGD98" s="28"/>
      <c r="WGE98" s="28"/>
      <c r="WGF98" s="28"/>
      <c r="WGG98" s="28"/>
      <c r="WGH98" s="28"/>
      <c r="WGI98" s="28"/>
      <c r="WGJ98" s="28"/>
      <c r="WGK98" s="28"/>
      <c r="WGL98" s="28"/>
      <c r="WGM98" s="28"/>
      <c r="WGN98" s="28"/>
      <c r="WGO98" s="28"/>
      <c r="WGP98" s="28"/>
      <c r="WGQ98" s="28"/>
      <c r="WGR98" s="28"/>
      <c r="WGS98" s="28"/>
      <c r="WGT98" s="28"/>
      <c r="WGU98" s="28"/>
      <c r="WGV98" s="28"/>
      <c r="WGW98" s="28"/>
      <c r="WGX98" s="28"/>
      <c r="WGY98" s="28"/>
      <c r="WGZ98" s="28"/>
      <c r="WHA98" s="28"/>
      <c r="WHB98" s="28"/>
      <c r="WHC98" s="28"/>
      <c r="WHD98" s="28"/>
      <c r="WHE98" s="28"/>
      <c r="WHF98" s="28"/>
      <c r="WHG98" s="28"/>
      <c r="WHH98" s="28"/>
      <c r="WHI98" s="28"/>
      <c r="WHJ98" s="28"/>
      <c r="WHK98" s="28"/>
      <c r="WHL98" s="28"/>
      <c r="WHM98" s="28"/>
      <c r="WHN98" s="28"/>
      <c r="WHO98" s="28"/>
      <c r="WHP98" s="28"/>
      <c r="WHQ98" s="28"/>
      <c r="WHR98" s="28"/>
      <c r="WHS98" s="28"/>
      <c r="WHT98" s="28"/>
      <c r="WHU98" s="28"/>
      <c r="WHV98" s="28"/>
      <c r="WHW98" s="28"/>
      <c r="WHX98" s="28"/>
      <c r="WHY98" s="28"/>
      <c r="WHZ98" s="28"/>
      <c r="WIA98" s="28"/>
      <c r="WIB98" s="28"/>
      <c r="WIC98" s="28"/>
      <c r="WID98" s="28"/>
      <c r="WIE98" s="28"/>
      <c r="WIF98" s="28"/>
      <c r="WIG98" s="28"/>
      <c r="WIH98" s="28"/>
      <c r="WII98" s="28"/>
      <c r="WIJ98" s="28"/>
      <c r="WIK98" s="28"/>
      <c r="WIL98" s="28"/>
      <c r="WIM98" s="28"/>
      <c r="WIN98" s="28"/>
      <c r="WIO98" s="28"/>
      <c r="WIP98" s="28"/>
      <c r="WIQ98" s="28"/>
      <c r="WIR98" s="28"/>
      <c r="WIS98" s="28"/>
      <c r="WIT98" s="28"/>
      <c r="WIU98" s="28"/>
      <c r="WIV98" s="28"/>
      <c r="WIW98" s="28"/>
      <c r="WIX98" s="28"/>
      <c r="WIY98" s="28"/>
      <c r="WIZ98" s="28"/>
      <c r="WJA98" s="28"/>
      <c r="WJB98" s="28"/>
      <c r="WJC98" s="28"/>
      <c r="WJD98" s="28"/>
      <c r="WJE98" s="28"/>
      <c r="WJF98" s="28"/>
      <c r="WJG98" s="28"/>
      <c r="WJH98" s="28"/>
      <c r="WJI98" s="28"/>
      <c r="WJJ98" s="28"/>
      <c r="WJK98" s="28"/>
      <c r="WJL98" s="28"/>
      <c r="WJM98" s="28"/>
      <c r="WJN98" s="28"/>
      <c r="WJO98" s="28"/>
      <c r="WJP98" s="28"/>
      <c r="WJQ98" s="28"/>
      <c r="WJR98" s="28"/>
      <c r="WJS98" s="28"/>
      <c r="WJT98" s="28"/>
      <c r="WJU98" s="28"/>
      <c r="WJV98" s="28"/>
      <c r="WJW98" s="28"/>
      <c r="WJX98" s="28"/>
      <c r="WJY98" s="28"/>
      <c r="WJZ98" s="28"/>
      <c r="WKA98" s="28"/>
      <c r="WKB98" s="28"/>
      <c r="WKC98" s="28"/>
      <c r="WKD98" s="28"/>
      <c r="WKE98" s="28"/>
      <c r="WKF98" s="28"/>
      <c r="WKG98" s="28"/>
      <c r="WKH98" s="28"/>
      <c r="WKI98" s="28"/>
      <c r="WKJ98" s="28"/>
      <c r="WKK98" s="28"/>
      <c r="WKL98" s="28"/>
      <c r="WKM98" s="28"/>
      <c r="WKN98" s="28"/>
      <c r="WKO98" s="28"/>
      <c r="WKP98" s="28"/>
      <c r="WKQ98" s="28"/>
      <c r="WKR98" s="28"/>
      <c r="WKS98" s="28"/>
      <c r="WKT98" s="28"/>
      <c r="WKU98" s="28"/>
      <c r="WKV98" s="28"/>
      <c r="WKW98" s="28"/>
      <c r="WKX98" s="28"/>
      <c r="WKY98" s="28"/>
      <c r="WKZ98" s="28"/>
      <c r="WLA98" s="28"/>
      <c r="WLB98" s="28"/>
      <c r="WLC98" s="28"/>
      <c r="WLD98" s="28"/>
      <c r="WLE98" s="28"/>
      <c r="WLF98" s="28"/>
      <c r="WLG98" s="28"/>
      <c r="WLH98" s="28"/>
      <c r="WLI98" s="28"/>
      <c r="WLJ98" s="28"/>
      <c r="WLK98" s="28"/>
      <c r="WLL98" s="28"/>
      <c r="WLM98" s="28"/>
      <c r="WLN98" s="28"/>
      <c r="WLO98" s="28"/>
      <c r="WLP98" s="28"/>
      <c r="WLQ98" s="28"/>
      <c r="WLR98" s="28"/>
      <c r="WLS98" s="28"/>
      <c r="WLT98" s="28"/>
      <c r="WLU98" s="28"/>
      <c r="WLV98" s="28"/>
      <c r="WLW98" s="28"/>
      <c r="WLX98" s="28"/>
      <c r="WLY98" s="28"/>
      <c r="WLZ98" s="28"/>
      <c r="WMA98" s="28"/>
      <c r="WMB98" s="28"/>
      <c r="WMC98" s="28"/>
      <c r="WMD98" s="28"/>
      <c r="WME98" s="28"/>
      <c r="WMF98" s="28"/>
      <c r="WMG98" s="28"/>
      <c r="WMH98" s="28"/>
      <c r="WMI98" s="28"/>
      <c r="WMJ98" s="28"/>
      <c r="WMK98" s="28"/>
      <c r="WML98" s="28"/>
      <c r="WMM98" s="28"/>
      <c r="WMN98" s="28"/>
      <c r="WMO98" s="28"/>
      <c r="WMP98" s="28"/>
      <c r="WMQ98" s="28"/>
      <c r="WMR98" s="28"/>
      <c r="WMS98" s="28"/>
      <c r="WMT98" s="28"/>
      <c r="WMU98" s="28"/>
      <c r="WMV98" s="28"/>
      <c r="WMW98" s="28"/>
      <c r="WMX98" s="28"/>
      <c r="WMY98" s="28"/>
      <c r="WMZ98" s="28"/>
      <c r="WNA98" s="28"/>
      <c r="WNB98" s="28"/>
      <c r="WNC98" s="28"/>
      <c r="WND98" s="28"/>
      <c r="WNE98" s="28"/>
      <c r="WNF98" s="28"/>
      <c r="WNG98" s="28"/>
      <c r="WNH98" s="28"/>
      <c r="WNI98" s="28"/>
      <c r="WNJ98" s="28"/>
      <c r="WNK98" s="28"/>
      <c r="WNL98" s="28"/>
      <c r="WNM98" s="28"/>
      <c r="WNN98" s="28"/>
      <c r="WNO98" s="28"/>
      <c r="WNP98" s="28"/>
      <c r="WNQ98" s="28"/>
      <c r="WNR98" s="28"/>
      <c r="WNS98" s="28"/>
      <c r="WNT98" s="28"/>
      <c r="WNU98" s="28"/>
      <c r="WNV98" s="28"/>
      <c r="WNW98" s="28"/>
      <c r="WNX98" s="28"/>
      <c r="WNY98" s="28"/>
      <c r="WNZ98" s="28"/>
      <c r="WOA98" s="28"/>
      <c r="WOB98" s="28"/>
      <c r="WOC98" s="28"/>
      <c r="WOD98" s="28"/>
      <c r="WOE98" s="28"/>
      <c r="WOF98" s="28"/>
      <c r="WOG98" s="28"/>
      <c r="WOH98" s="28"/>
      <c r="WOI98" s="28"/>
      <c r="WOJ98" s="28"/>
      <c r="WOK98" s="28"/>
      <c r="WOL98" s="28"/>
      <c r="WOM98" s="28"/>
      <c r="WON98" s="28"/>
      <c r="WOO98" s="28"/>
      <c r="WOP98" s="28"/>
      <c r="WOQ98" s="28"/>
      <c r="WOR98" s="28"/>
      <c r="WOS98" s="28"/>
      <c r="WOT98" s="28"/>
      <c r="WOU98" s="28"/>
      <c r="WOV98" s="28"/>
      <c r="WOW98" s="28"/>
      <c r="WOX98" s="28"/>
      <c r="WOY98" s="28"/>
      <c r="WOZ98" s="28"/>
      <c r="WPA98" s="28"/>
      <c r="WPB98" s="28"/>
      <c r="WPC98" s="28"/>
      <c r="WPD98" s="28"/>
      <c r="WPE98" s="28"/>
      <c r="WPF98" s="28"/>
      <c r="WPG98" s="28"/>
      <c r="WPH98" s="28"/>
      <c r="WPI98" s="28"/>
      <c r="WPJ98" s="28"/>
      <c r="WPK98" s="28"/>
      <c r="WPL98" s="28"/>
      <c r="WPM98" s="28"/>
      <c r="WPN98" s="28"/>
      <c r="WPO98" s="28"/>
      <c r="WPP98" s="28"/>
      <c r="WPQ98" s="28"/>
      <c r="WPR98" s="28"/>
      <c r="WPS98" s="28"/>
      <c r="WPT98" s="28"/>
      <c r="WPU98" s="28"/>
      <c r="WPV98" s="28"/>
      <c r="WPW98" s="28"/>
      <c r="WPX98" s="28"/>
      <c r="WPY98" s="28"/>
      <c r="WPZ98" s="28"/>
      <c r="WQA98" s="28"/>
      <c r="WQB98" s="28"/>
      <c r="WQC98" s="28"/>
      <c r="WQD98" s="28"/>
      <c r="WQE98" s="28"/>
      <c r="WQF98" s="28"/>
      <c r="WQG98" s="28"/>
      <c r="WQH98" s="28"/>
      <c r="WQI98" s="28"/>
      <c r="WQJ98" s="28"/>
      <c r="WQK98" s="28"/>
      <c r="WQL98" s="28"/>
      <c r="WQM98" s="28"/>
      <c r="WQN98" s="28"/>
      <c r="WQO98" s="28"/>
      <c r="WQP98" s="28"/>
      <c r="WQQ98" s="28"/>
      <c r="WQR98" s="28"/>
      <c r="WQS98" s="28"/>
      <c r="WQT98" s="28"/>
      <c r="WQU98" s="28"/>
      <c r="WQV98" s="28"/>
      <c r="WQW98" s="28"/>
      <c r="WQX98" s="28"/>
      <c r="WQY98" s="28"/>
      <c r="WQZ98" s="28"/>
      <c r="WRA98" s="28"/>
      <c r="WRB98" s="28"/>
      <c r="WRC98" s="28"/>
      <c r="WRD98" s="28"/>
      <c r="WRE98" s="28"/>
      <c r="WRF98" s="28"/>
      <c r="WRG98" s="28"/>
      <c r="WRH98" s="28"/>
      <c r="WRI98" s="28"/>
      <c r="WRJ98" s="28"/>
      <c r="WRK98" s="28"/>
      <c r="WRL98" s="28"/>
      <c r="WRM98" s="28"/>
      <c r="WRN98" s="28"/>
      <c r="WRO98" s="28"/>
      <c r="WRP98" s="28"/>
      <c r="WRQ98" s="28"/>
      <c r="WRR98" s="28"/>
      <c r="WRS98" s="28"/>
      <c r="WRT98" s="28"/>
      <c r="WRU98" s="28"/>
      <c r="WRV98" s="28"/>
      <c r="WRW98" s="28"/>
      <c r="WRX98" s="28"/>
      <c r="WRY98" s="28"/>
      <c r="WRZ98" s="28"/>
      <c r="WSA98" s="28"/>
      <c r="WSB98" s="28"/>
      <c r="WSC98" s="28"/>
      <c r="WSD98" s="28"/>
      <c r="WSE98" s="28"/>
      <c r="WSF98" s="28"/>
      <c r="WSG98" s="28"/>
      <c r="WSH98" s="28"/>
      <c r="WSI98" s="28"/>
      <c r="WSJ98" s="28"/>
      <c r="WSK98" s="28"/>
      <c r="WSL98" s="28"/>
      <c r="WSM98" s="28"/>
      <c r="WSN98" s="28"/>
      <c r="WSO98" s="28"/>
      <c r="WSP98" s="28"/>
      <c r="WSQ98" s="28"/>
      <c r="WSR98" s="28"/>
      <c r="WSS98" s="28"/>
      <c r="WST98" s="28"/>
      <c r="WSU98" s="28"/>
      <c r="WSV98" s="28"/>
      <c r="WSW98" s="28"/>
      <c r="WSX98" s="28"/>
      <c r="WSY98" s="28"/>
      <c r="WSZ98" s="28"/>
      <c r="WTA98" s="28"/>
      <c r="WTB98" s="28"/>
      <c r="WTC98" s="28"/>
      <c r="WTD98" s="28"/>
      <c r="WTE98" s="28"/>
      <c r="WTF98" s="28"/>
      <c r="WTG98" s="28"/>
      <c r="WTH98" s="28"/>
      <c r="WTI98" s="28"/>
      <c r="WTJ98" s="28"/>
      <c r="WTK98" s="28"/>
      <c r="WTL98" s="28"/>
      <c r="WTM98" s="28"/>
      <c r="WTN98" s="28"/>
      <c r="WTO98" s="28"/>
      <c r="WTP98" s="28"/>
      <c r="WTQ98" s="28"/>
      <c r="WTR98" s="28"/>
      <c r="WTS98" s="28"/>
      <c r="WTT98" s="28"/>
      <c r="WTU98" s="28"/>
      <c r="WTV98" s="28"/>
      <c r="WTW98" s="28"/>
      <c r="WTX98" s="28"/>
      <c r="WTY98" s="28"/>
      <c r="WTZ98" s="28"/>
      <c r="WUA98" s="28"/>
      <c r="WUB98" s="28"/>
      <c r="WUC98" s="28"/>
      <c r="WUD98" s="28"/>
      <c r="WUE98" s="28"/>
      <c r="WUF98" s="28"/>
      <c r="WUG98" s="28"/>
      <c r="WUH98" s="28"/>
      <c r="WUI98" s="28"/>
      <c r="WUJ98" s="28"/>
      <c r="WUK98" s="28"/>
      <c r="WUL98" s="28"/>
      <c r="WUM98" s="28"/>
      <c r="WUN98" s="28"/>
      <c r="WUO98" s="28"/>
      <c r="WUP98" s="28"/>
      <c r="WUQ98" s="28"/>
      <c r="WUR98" s="28"/>
      <c r="WUS98" s="28"/>
      <c r="WUT98" s="28"/>
      <c r="WUU98" s="28"/>
      <c r="WUV98" s="28"/>
      <c r="WUW98" s="28"/>
      <c r="WUX98" s="28"/>
      <c r="WUY98" s="28"/>
      <c r="WUZ98" s="28"/>
      <c r="WVA98" s="28"/>
      <c r="WVB98" s="28"/>
      <c r="WVC98" s="28"/>
      <c r="WVD98" s="28"/>
      <c r="WVE98" s="28"/>
      <c r="WVF98" s="28"/>
      <c r="WVG98" s="28"/>
      <c r="WVH98" s="28"/>
      <c r="WVI98" s="28"/>
      <c r="WVJ98" s="28"/>
      <c r="WVK98" s="28"/>
      <c r="WVL98" s="28"/>
      <c r="WVM98" s="28"/>
      <c r="WVN98" s="28"/>
      <c r="WVO98" s="28"/>
      <c r="WVP98" s="28"/>
      <c r="WVQ98" s="28"/>
      <c r="WVR98" s="28"/>
      <c r="WVS98" s="28"/>
      <c r="WVT98" s="28"/>
      <c r="WVU98" s="28"/>
      <c r="WVV98" s="28"/>
      <c r="WVW98" s="28"/>
      <c r="WVX98" s="28"/>
      <c r="WVY98" s="28"/>
      <c r="WVZ98" s="28"/>
      <c r="WWA98" s="28"/>
      <c r="WWB98" s="28"/>
      <c r="WWC98" s="28"/>
      <c r="WWD98" s="28"/>
      <c r="WWE98" s="28"/>
      <c r="WWF98" s="28"/>
      <c r="WWG98" s="28"/>
      <c r="WWH98" s="28"/>
      <c r="WWI98" s="28"/>
      <c r="WWJ98" s="28"/>
      <c r="WWK98" s="28"/>
      <c r="WWL98" s="28"/>
      <c r="WWM98" s="28"/>
      <c r="WWN98" s="28"/>
      <c r="WWO98" s="28"/>
      <c r="WWP98" s="28"/>
      <c r="WWQ98" s="28"/>
      <c r="WWR98" s="28"/>
      <c r="WWS98" s="28"/>
      <c r="WWT98" s="28"/>
      <c r="WWU98" s="28"/>
      <c r="WWV98" s="28"/>
      <c r="WWW98" s="28"/>
      <c r="WWX98" s="28"/>
      <c r="WWY98" s="28"/>
      <c r="WWZ98" s="28"/>
      <c r="WXA98" s="28"/>
      <c r="WXB98" s="28"/>
      <c r="WXC98" s="28"/>
      <c r="WXD98" s="28"/>
      <c r="WXE98" s="28"/>
      <c r="WXF98" s="28"/>
      <c r="WXG98" s="28"/>
      <c r="WXH98" s="28"/>
      <c r="WXI98" s="28"/>
      <c r="WXJ98" s="28"/>
      <c r="WXK98" s="28"/>
      <c r="WXL98" s="28"/>
      <c r="WXM98" s="28"/>
      <c r="WXN98" s="28"/>
      <c r="WXO98" s="28"/>
      <c r="WXP98" s="28"/>
      <c r="WXQ98" s="28"/>
      <c r="WXR98" s="28"/>
      <c r="WXS98" s="28"/>
      <c r="WXT98" s="28"/>
      <c r="WXU98" s="28"/>
      <c r="WXV98" s="28"/>
      <c r="WXW98" s="28"/>
      <c r="WXX98" s="28"/>
      <c r="WXY98" s="28"/>
      <c r="WXZ98" s="28"/>
      <c r="WYA98" s="28"/>
      <c r="WYB98" s="28"/>
      <c r="WYC98" s="28"/>
      <c r="WYD98" s="28"/>
      <c r="WYE98" s="28"/>
      <c r="WYF98" s="28"/>
      <c r="WYG98" s="28"/>
      <c r="WYH98" s="28"/>
      <c r="WYI98" s="28"/>
      <c r="WYJ98" s="28"/>
      <c r="WYK98" s="28"/>
      <c r="WYL98" s="28"/>
      <c r="WYM98" s="28"/>
      <c r="WYN98" s="28"/>
      <c r="WYO98" s="28"/>
      <c r="WYP98" s="28"/>
      <c r="WYQ98" s="28"/>
      <c r="WYR98" s="28"/>
      <c r="WYS98" s="28"/>
      <c r="WYT98" s="28"/>
      <c r="WYU98" s="28"/>
      <c r="WYV98" s="28"/>
      <c r="WYW98" s="28"/>
      <c r="WYX98" s="28"/>
      <c r="WYY98" s="28"/>
      <c r="WYZ98" s="28"/>
      <c r="WZA98" s="28"/>
      <c r="WZB98" s="28"/>
      <c r="WZC98" s="28"/>
      <c r="WZD98" s="28"/>
      <c r="WZE98" s="28"/>
      <c r="WZF98" s="28"/>
      <c r="WZG98" s="28"/>
      <c r="WZH98" s="28"/>
      <c r="WZI98" s="28"/>
      <c r="WZJ98" s="28"/>
      <c r="WZK98" s="28"/>
      <c r="WZL98" s="28"/>
      <c r="WZM98" s="28"/>
      <c r="WZN98" s="28"/>
      <c r="WZO98" s="28"/>
      <c r="WZP98" s="28"/>
      <c r="WZQ98" s="28"/>
      <c r="WZR98" s="28"/>
      <c r="WZS98" s="28"/>
      <c r="WZT98" s="28"/>
      <c r="WZU98" s="28"/>
      <c r="WZV98" s="28"/>
      <c r="WZW98" s="28"/>
      <c r="WZX98" s="28"/>
      <c r="WZY98" s="28"/>
      <c r="WZZ98" s="28"/>
      <c r="XAA98" s="28"/>
      <c r="XAB98" s="28"/>
      <c r="XAC98" s="28"/>
      <c r="XAD98" s="28"/>
      <c r="XAE98" s="28"/>
      <c r="XAF98" s="28"/>
      <c r="XAG98" s="28"/>
      <c r="XAH98" s="28"/>
      <c r="XAI98" s="28"/>
      <c r="XAJ98" s="28"/>
      <c r="XAK98" s="28"/>
      <c r="XAL98" s="28"/>
      <c r="XAM98" s="28"/>
      <c r="XAN98" s="28"/>
      <c r="XAO98" s="28"/>
      <c r="XAP98" s="28"/>
      <c r="XAQ98" s="28"/>
      <c r="XAR98" s="28"/>
      <c r="XAS98" s="28"/>
      <c r="XAT98" s="28"/>
      <c r="XAU98" s="28"/>
      <c r="XAV98" s="28"/>
      <c r="XAW98" s="28"/>
      <c r="XAX98" s="28"/>
      <c r="XAY98" s="28"/>
      <c r="XAZ98" s="28"/>
      <c r="XBA98" s="28"/>
      <c r="XBB98" s="28"/>
      <c r="XBC98" s="28"/>
      <c r="XBD98" s="28"/>
      <c r="XBE98" s="28"/>
      <c r="XBF98" s="28"/>
      <c r="XBG98" s="28"/>
      <c r="XBH98" s="28"/>
      <c r="XBI98" s="28"/>
      <c r="XBJ98" s="28"/>
      <c r="XBK98" s="28"/>
      <c r="XBL98" s="28"/>
      <c r="XBM98" s="28"/>
      <c r="XBN98" s="28"/>
      <c r="XBO98" s="28"/>
      <c r="XBP98" s="28"/>
      <c r="XBQ98" s="28"/>
      <c r="XBR98" s="28"/>
      <c r="XBS98" s="28"/>
      <c r="XBT98" s="28"/>
      <c r="XBU98" s="28"/>
      <c r="XBV98" s="28"/>
      <c r="XBW98" s="28"/>
      <c r="XBX98" s="28"/>
      <c r="XBY98" s="28"/>
      <c r="XBZ98" s="28"/>
      <c r="XCA98" s="28"/>
      <c r="XCB98" s="28"/>
      <c r="XCC98" s="28"/>
      <c r="XCD98" s="28"/>
      <c r="XCE98" s="28"/>
      <c r="XCF98" s="28"/>
      <c r="XCG98" s="28"/>
      <c r="XCH98" s="28"/>
      <c r="XCI98" s="28"/>
      <c r="XCJ98" s="28"/>
      <c r="XCK98" s="28"/>
      <c r="XCL98" s="28"/>
      <c r="XCM98" s="28"/>
      <c r="XCN98" s="28"/>
      <c r="XCO98" s="28"/>
      <c r="XCP98" s="28"/>
      <c r="XCQ98" s="28"/>
      <c r="XCR98" s="28"/>
      <c r="XCS98" s="28"/>
      <c r="XCT98" s="28"/>
      <c r="XCU98" s="28"/>
      <c r="XCV98" s="28"/>
      <c r="XCW98" s="28"/>
      <c r="XCX98" s="28"/>
      <c r="XCY98" s="28"/>
      <c r="XCZ98" s="28"/>
      <c r="XDA98" s="28"/>
      <c r="XDB98" s="28"/>
      <c r="XDC98" s="28"/>
      <c r="XDD98" s="28"/>
      <c r="XDE98" s="28"/>
      <c r="XDF98" s="28"/>
      <c r="XDG98" s="28"/>
      <c r="XDH98" s="28"/>
      <c r="XDI98" s="28"/>
      <c r="XDJ98" s="28"/>
      <c r="XDK98" s="28"/>
      <c r="XDL98" s="28"/>
      <c r="XDM98" s="28"/>
      <c r="XDN98" s="28"/>
      <c r="XDO98" s="28"/>
      <c r="XDP98" s="28"/>
      <c r="XDQ98" s="28"/>
      <c r="XDR98" s="28"/>
      <c r="XDS98" s="28"/>
      <c r="XDT98" s="28"/>
      <c r="XDU98" s="28"/>
      <c r="XDV98" s="28"/>
      <c r="XDW98" s="28"/>
      <c r="XDX98" s="28"/>
      <c r="XDY98" s="28"/>
      <c r="XDZ98" s="28"/>
      <c r="XEA98" s="28"/>
      <c r="XEB98" s="28"/>
      <c r="XEC98" s="28"/>
      <c r="XED98" s="28"/>
      <c r="XEE98" s="28"/>
      <c r="XEF98" s="28"/>
      <c r="XEG98" s="28"/>
      <c r="XEH98" s="28"/>
      <c r="XEI98" s="28"/>
      <c r="XEJ98" s="28"/>
      <c r="XEK98" s="28"/>
      <c r="XEL98" s="28"/>
      <c r="XEM98" s="28"/>
      <c r="XEN98" s="28"/>
      <c r="XEO98" s="28"/>
      <c r="XEP98" s="28"/>
      <c r="XEQ98" s="28"/>
      <c r="XER98" s="28"/>
      <c r="XES98" s="28"/>
      <c r="XET98" s="28"/>
      <c r="XEU98" s="28"/>
      <c r="XEV98" s="28"/>
      <c r="XEW98" s="28"/>
      <c r="XEX98" s="28"/>
      <c r="XEY98" s="28"/>
      <c r="XEZ98" s="28"/>
      <c r="XFA98" s="28"/>
      <c r="XFB98" s="28"/>
      <c r="XFC98" s="28"/>
      <c r="XFD98" s="28"/>
    </row>
    <row r="99" spans="2:16384" ht="15.6">
      <c r="B99" s="65" t="s">
        <v>150</v>
      </c>
      <c r="C99" s="100">
        <v>1017608</v>
      </c>
      <c r="D99" s="100">
        <v>947816</v>
      </c>
      <c r="E99" s="100">
        <v>236187</v>
      </c>
      <c r="F99" s="100">
        <v>240267</v>
      </c>
      <c r="G99" s="100">
        <v>243982</v>
      </c>
      <c r="H99" s="100">
        <v>249792</v>
      </c>
      <c r="I99" s="100">
        <v>250666</v>
      </c>
      <c r="J99" s="100">
        <v>257791</v>
      </c>
      <c r="K99" s="100">
        <v>265674</v>
      </c>
      <c r="L99" s="100">
        <v>270754</v>
      </c>
      <c r="M99" s="100">
        <v>281949</v>
      </c>
      <c r="N99" s="100">
        <v>286133</v>
      </c>
      <c r="O99" s="100">
        <v>287343</v>
      </c>
      <c r="P99" s="262">
        <v>286898</v>
      </c>
      <c r="Q99" s="258">
        <v>291119</v>
      </c>
      <c r="R99" s="258">
        <v>307554</v>
      </c>
      <c r="S99" s="258">
        <v>319700</v>
      </c>
      <c r="T99" s="258">
        <v>360675</v>
      </c>
      <c r="V99" s="582" t="s">
        <v>150</v>
      </c>
      <c r="W99" s="246">
        <v>393343.61</v>
      </c>
      <c r="X99" s="246">
        <v>417229.59</v>
      </c>
      <c r="Y99" s="246">
        <v>445709.36</v>
      </c>
      <c r="Z99" s="246">
        <v>412478.98</v>
      </c>
      <c r="AA99" s="246">
        <v>439804.2</v>
      </c>
      <c r="AB99" s="246">
        <v>440043.66</v>
      </c>
      <c r="AC99" s="246">
        <v>431789.57</v>
      </c>
      <c r="AD99" s="246">
        <v>492810.17</v>
      </c>
      <c r="AE99" s="246">
        <v>489869.85</v>
      </c>
      <c r="AF99" s="246">
        <v>495666.05</v>
      </c>
      <c r="AG99" s="246">
        <v>507777.77</v>
      </c>
      <c r="AH99" s="246">
        <v>522519.62</v>
      </c>
      <c r="AI99" s="246">
        <v>521741.29</v>
      </c>
      <c r="AJ99" s="246">
        <v>523163.49</v>
      </c>
      <c r="AK99" s="246">
        <v>522033.82</v>
      </c>
      <c r="AL99" s="246">
        <v>525289.19999999995</v>
      </c>
      <c r="AM99" s="246">
        <v>592226.18084000004</v>
      </c>
      <c r="AN99" s="246">
        <v>600965.17053699994</v>
      </c>
    </row>
    <row r="100" spans="2:16384" ht="15.6">
      <c r="B100" s="65" t="s">
        <v>151</v>
      </c>
      <c r="C100" s="100">
        <v>103748</v>
      </c>
      <c r="D100" s="100">
        <v>116537</v>
      </c>
      <c r="E100" s="100">
        <v>28712</v>
      </c>
      <c r="F100" s="100">
        <v>29431</v>
      </c>
      <c r="G100" s="100">
        <v>31229</v>
      </c>
      <c r="H100" s="100">
        <v>30633</v>
      </c>
      <c r="I100" s="100">
        <v>29501</v>
      </c>
      <c r="J100" s="100">
        <v>30517</v>
      </c>
      <c r="K100" s="100">
        <v>33076</v>
      </c>
      <c r="L100" s="100">
        <v>31313</v>
      </c>
      <c r="M100" s="100">
        <v>32691</v>
      </c>
      <c r="N100" s="100">
        <v>33338</v>
      </c>
      <c r="O100" s="100">
        <v>35723</v>
      </c>
      <c r="P100" s="262">
        <v>37807</v>
      </c>
      <c r="Q100" s="258">
        <v>35749</v>
      </c>
      <c r="R100" s="258">
        <v>36302</v>
      </c>
      <c r="S100" s="258">
        <v>38802</v>
      </c>
      <c r="T100" s="258">
        <v>39023</v>
      </c>
      <c r="V100" s="582" t="s">
        <v>151</v>
      </c>
      <c r="W100" s="246">
        <v>42612.76</v>
      </c>
      <c r="X100" s="246">
        <v>45397.8</v>
      </c>
      <c r="Y100" s="246">
        <v>47496.52</v>
      </c>
      <c r="Z100" s="246">
        <v>46695.21</v>
      </c>
      <c r="AA100" s="246">
        <v>47981.599999999999</v>
      </c>
      <c r="AB100" s="246">
        <v>47245.65</v>
      </c>
      <c r="AC100" s="246">
        <v>48316.639999999999</v>
      </c>
      <c r="AD100" s="246">
        <v>53340.37</v>
      </c>
      <c r="AE100" s="246">
        <v>49304.15</v>
      </c>
      <c r="AF100" s="246">
        <v>48932.480000000003</v>
      </c>
      <c r="AG100" s="246">
        <v>58417.09</v>
      </c>
      <c r="AH100" s="246">
        <v>58480.23</v>
      </c>
      <c r="AI100" s="246">
        <v>53701.66</v>
      </c>
      <c r="AJ100" s="246">
        <v>50807.32</v>
      </c>
      <c r="AK100" s="246">
        <v>53025.19</v>
      </c>
      <c r="AL100" s="246">
        <v>53450.09</v>
      </c>
      <c r="AM100" s="246">
        <v>97623.629610000004</v>
      </c>
      <c r="AN100" s="246">
        <v>107465.66286727999</v>
      </c>
    </row>
    <row r="101" spans="2:16384" ht="15.6">
      <c r="B101" s="65" t="s">
        <v>195</v>
      </c>
      <c r="C101" s="100">
        <v>13564</v>
      </c>
      <c r="D101" s="100">
        <v>14655</v>
      </c>
      <c r="E101" s="100">
        <v>4037</v>
      </c>
      <c r="F101" s="100">
        <v>4771</v>
      </c>
      <c r="G101" s="100">
        <v>5463</v>
      </c>
      <c r="H101" s="100">
        <v>6263</v>
      </c>
      <c r="I101" s="100">
        <v>4507</v>
      </c>
      <c r="J101" s="100">
        <v>5088</v>
      </c>
      <c r="K101" s="100">
        <v>6103</v>
      </c>
      <c r="L101" s="100">
        <v>6957</v>
      </c>
      <c r="M101" s="100">
        <v>4849</v>
      </c>
      <c r="N101" s="100">
        <v>4212</v>
      </c>
      <c r="O101" s="100">
        <v>6011</v>
      </c>
      <c r="P101" s="263" t="s">
        <v>196</v>
      </c>
      <c r="Q101" s="258">
        <v>5410</v>
      </c>
      <c r="R101" s="258">
        <v>6200</v>
      </c>
      <c r="S101" s="258">
        <v>6725</v>
      </c>
      <c r="T101" s="258">
        <v>9099</v>
      </c>
      <c r="V101" s="582" t="s">
        <v>152</v>
      </c>
      <c r="W101" s="246">
        <v>0</v>
      </c>
      <c r="X101" s="246">
        <v>0</v>
      </c>
      <c r="Y101" s="246">
        <v>0</v>
      </c>
      <c r="Z101" s="246">
        <v>0</v>
      </c>
      <c r="AA101" s="246">
        <v>0</v>
      </c>
      <c r="AB101" s="246">
        <v>0</v>
      </c>
      <c r="AC101" s="246">
        <v>0</v>
      </c>
      <c r="AD101" s="246">
        <v>0</v>
      </c>
      <c r="AE101" s="246">
        <v>0</v>
      </c>
      <c r="AF101" s="246">
        <v>0</v>
      </c>
      <c r="AG101" s="246">
        <v>0</v>
      </c>
      <c r="AH101" s="246">
        <v>0</v>
      </c>
      <c r="AI101" s="246">
        <v>0</v>
      </c>
      <c r="AJ101" s="246">
        <v>0</v>
      </c>
      <c r="AK101" s="246">
        <v>0</v>
      </c>
      <c r="AL101" s="246">
        <v>0</v>
      </c>
      <c r="AM101" s="246">
        <v>0</v>
      </c>
      <c r="AN101" s="246">
        <v>0</v>
      </c>
    </row>
    <row r="102" spans="2:16384" ht="15.6">
      <c r="B102" s="65" t="s">
        <v>197</v>
      </c>
      <c r="C102" s="100">
        <v>5535</v>
      </c>
      <c r="D102" s="100">
        <v>5566</v>
      </c>
      <c r="E102" s="100">
        <v>1417</v>
      </c>
      <c r="F102" s="100">
        <v>1418</v>
      </c>
      <c r="G102" s="100">
        <v>1418</v>
      </c>
      <c r="H102" s="100">
        <v>1688</v>
      </c>
      <c r="I102" s="100">
        <v>1876</v>
      </c>
      <c r="J102" s="100">
        <v>1862</v>
      </c>
      <c r="K102" s="100">
        <v>1840</v>
      </c>
      <c r="L102" s="100">
        <v>1844</v>
      </c>
      <c r="M102" s="100">
        <v>1100</v>
      </c>
      <c r="N102" s="100">
        <v>2010</v>
      </c>
      <c r="O102" s="100">
        <v>1505</v>
      </c>
      <c r="P102" s="262">
        <v>1535</v>
      </c>
      <c r="Q102" s="258">
        <v>1560</v>
      </c>
      <c r="R102" s="258">
        <v>1560</v>
      </c>
      <c r="S102" s="258">
        <v>1562</v>
      </c>
      <c r="T102" s="258">
        <v>1579</v>
      </c>
      <c r="V102" s="582" t="s">
        <v>154</v>
      </c>
      <c r="W102" s="246">
        <v>0</v>
      </c>
      <c r="X102" s="246">
        <v>0</v>
      </c>
      <c r="Y102" s="246">
        <v>0</v>
      </c>
      <c r="Z102" s="246">
        <v>0</v>
      </c>
      <c r="AA102" s="246">
        <v>0</v>
      </c>
      <c r="AB102" s="246">
        <v>0</v>
      </c>
      <c r="AC102" s="246">
        <v>0</v>
      </c>
      <c r="AD102" s="246">
        <v>0</v>
      </c>
      <c r="AE102" s="246">
        <v>0</v>
      </c>
      <c r="AF102" s="246">
        <v>0</v>
      </c>
      <c r="AG102" s="246">
        <v>0</v>
      </c>
      <c r="AH102" s="246">
        <v>0</v>
      </c>
      <c r="AI102" s="246">
        <v>0</v>
      </c>
      <c r="AJ102" s="246">
        <v>0</v>
      </c>
      <c r="AK102" s="246">
        <v>0</v>
      </c>
      <c r="AL102" s="246">
        <v>0</v>
      </c>
      <c r="AM102" s="246">
        <v>0</v>
      </c>
      <c r="AN102" s="246">
        <v>0</v>
      </c>
    </row>
    <row r="103" spans="2:16384" ht="15.6">
      <c r="B103" s="65" t="s">
        <v>76</v>
      </c>
      <c r="C103" s="100">
        <v>17730</v>
      </c>
      <c r="D103" s="100">
        <v>19144</v>
      </c>
      <c r="E103" s="100">
        <v>4127</v>
      </c>
      <c r="F103" s="100">
        <v>5694</v>
      </c>
      <c r="G103" s="100">
        <v>6555</v>
      </c>
      <c r="H103" s="100">
        <v>6652</v>
      </c>
      <c r="I103" s="100">
        <v>5184</v>
      </c>
      <c r="J103" s="100">
        <v>5827</v>
      </c>
      <c r="K103" s="100">
        <v>5445</v>
      </c>
      <c r="L103" s="100">
        <v>7489</v>
      </c>
      <c r="M103" s="100">
        <v>5693</v>
      </c>
      <c r="N103" s="100">
        <v>7000</v>
      </c>
      <c r="O103" s="100">
        <v>6344</v>
      </c>
      <c r="P103" s="262">
        <v>6663</v>
      </c>
      <c r="Q103" s="258">
        <v>6302</v>
      </c>
      <c r="R103" s="258">
        <v>7015</v>
      </c>
      <c r="S103" s="258">
        <v>6512</v>
      </c>
      <c r="T103" s="258">
        <v>8628</v>
      </c>
      <c r="V103" s="582" t="s">
        <v>76</v>
      </c>
      <c r="W103" s="246">
        <v>15289.48</v>
      </c>
      <c r="X103" s="246">
        <v>18261.490000000002</v>
      </c>
      <c r="Y103" s="246">
        <v>20093.61</v>
      </c>
      <c r="Z103" s="246">
        <v>23438.54</v>
      </c>
      <c r="AA103" s="246">
        <v>24672.13</v>
      </c>
      <c r="AB103" s="246">
        <v>24938.47</v>
      </c>
      <c r="AC103" s="246">
        <v>29010.84</v>
      </c>
      <c r="AD103" s="246">
        <v>33207.230000000003</v>
      </c>
      <c r="AE103" s="246">
        <v>27938.3</v>
      </c>
      <c r="AF103" s="246">
        <v>31233.01</v>
      </c>
      <c r="AG103" s="246">
        <v>32274.91</v>
      </c>
      <c r="AH103" s="246">
        <v>39206.44</v>
      </c>
      <c r="AI103" s="246">
        <v>32176.29</v>
      </c>
      <c r="AJ103" s="246">
        <v>32156.27</v>
      </c>
      <c r="AK103" s="246">
        <v>36097.599999999999</v>
      </c>
      <c r="AL103" s="246">
        <v>41677.1</v>
      </c>
      <c r="AM103" s="246">
        <v>21570.038539999998</v>
      </c>
      <c r="AN103" s="246">
        <v>24501.551504089999</v>
      </c>
    </row>
    <row r="104" spans="2:16384" ht="15.6">
      <c r="B104" s="65" t="s">
        <v>77</v>
      </c>
      <c r="C104" s="100">
        <v>1094702</v>
      </c>
      <c r="D104" s="100">
        <v>1054887</v>
      </c>
      <c r="E104" s="100">
        <v>262624</v>
      </c>
      <c r="F104" s="100">
        <v>269268</v>
      </c>
      <c r="G104" s="100">
        <v>275919</v>
      </c>
      <c r="H104" s="100">
        <v>283929</v>
      </c>
      <c r="I104" s="100">
        <v>279650</v>
      </c>
      <c r="J104" s="100">
        <v>287769</v>
      </c>
      <c r="K104" s="100">
        <v>302186</v>
      </c>
      <c r="L104" s="100">
        <v>305298</v>
      </c>
      <c r="M104" s="100">
        <v>312532</v>
      </c>
      <c r="N104" s="100">
        <v>316528</v>
      </c>
      <c r="O104" s="100">
        <v>322980</v>
      </c>
      <c r="P104" s="262">
        <v>330632</v>
      </c>
      <c r="Q104" s="258">
        <v>325388</v>
      </c>
      <c r="R104" s="258">
        <v>343138</v>
      </c>
      <c r="S104" s="258">
        <v>357680</v>
      </c>
      <c r="T104" s="258">
        <v>405799</v>
      </c>
      <c r="V104" s="582" t="s">
        <v>155</v>
      </c>
      <c r="W104" s="246">
        <v>-425771.26</v>
      </c>
      <c r="X104" s="246">
        <v>-453074.67</v>
      </c>
      <c r="Y104" s="246">
        <v>-484692.29</v>
      </c>
      <c r="Z104" s="246">
        <v>-455490.13</v>
      </c>
      <c r="AA104" s="246">
        <v>-480578.29</v>
      </c>
      <c r="AB104" s="246">
        <v>-486069.18</v>
      </c>
      <c r="AC104" s="246">
        <v>-478619.25</v>
      </c>
      <c r="AD104" s="246">
        <v>-541870.78</v>
      </c>
      <c r="AE104" s="246">
        <v>-543187.32999999996</v>
      </c>
      <c r="AF104" s="246">
        <v>-546910.48</v>
      </c>
      <c r="AG104" s="246">
        <v>-515541.69</v>
      </c>
      <c r="AH104" s="246">
        <v>-531200.01</v>
      </c>
      <c r="AI104" s="246">
        <v>-507510.96</v>
      </c>
      <c r="AJ104" s="246">
        <v>-505182.82</v>
      </c>
      <c r="AK104" s="246">
        <v>-529524.72</v>
      </c>
      <c r="AL104" s="246">
        <v>-518519.28</v>
      </c>
      <c r="AM104" s="246">
        <v>-595194.71273999999</v>
      </c>
      <c r="AN104" s="246">
        <v>-603067.05957556004</v>
      </c>
    </row>
    <row r="105" spans="2:16384" ht="15.6">
      <c r="B105" s="67" t="s">
        <v>159</v>
      </c>
      <c r="C105" s="101">
        <v>63483</v>
      </c>
      <c r="D105" s="101">
        <v>48831</v>
      </c>
      <c r="E105" s="101">
        <v>11856</v>
      </c>
      <c r="F105" s="101">
        <v>12313</v>
      </c>
      <c r="G105" s="101">
        <v>12728</v>
      </c>
      <c r="H105" s="101">
        <v>11099</v>
      </c>
      <c r="I105" s="101">
        <v>12084</v>
      </c>
      <c r="J105" s="101">
        <v>13316</v>
      </c>
      <c r="K105" s="101">
        <v>9952</v>
      </c>
      <c r="L105" s="101">
        <v>13059</v>
      </c>
      <c r="M105" s="101">
        <v>13750</v>
      </c>
      <c r="N105" s="101">
        <v>16165</v>
      </c>
      <c r="O105" s="101">
        <v>13946</v>
      </c>
      <c r="P105" s="264">
        <v>8791</v>
      </c>
      <c r="Q105" s="259">
        <v>14752</v>
      </c>
      <c r="R105" s="259">
        <v>15491</v>
      </c>
      <c r="S105" s="259">
        <v>15621</v>
      </c>
      <c r="T105" s="259">
        <f>+SUM(T99:T103)-T104</f>
        <v>13205</v>
      </c>
      <c r="V105" s="582" t="s">
        <v>157</v>
      </c>
      <c r="W105" s="66">
        <v>-1020.48</v>
      </c>
      <c r="X105" s="66">
        <v>-1053.92</v>
      </c>
      <c r="Y105" s="66">
        <v>-2079.1799999999998</v>
      </c>
      <c r="Z105" s="66">
        <v>2615.35</v>
      </c>
      <c r="AA105" s="66">
        <v>-6095.55</v>
      </c>
      <c r="AB105" s="66">
        <v>-1535.98</v>
      </c>
      <c r="AC105" s="66">
        <v>-7271.66</v>
      </c>
      <c r="AD105" s="66">
        <v>-7071.58</v>
      </c>
      <c r="AE105" s="66">
        <v>-1097.53</v>
      </c>
      <c r="AF105" s="66">
        <v>-1177.8399999999999</v>
      </c>
      <c r="AG105" s="66">
        <v>-53586.02</v>
      </c>
      <c r="AH105" s="66">
        <v>-56098.45</v>
      </c>
      <c r="AI105" s="66">
        <v>-70889.94</v>
      </c>
      <c r="AJ105" s="66">
        <v>-72029.990000000005</v>
      </c>
      <c r="AK105" s="66">
        <v>-72564.679999999993</v>
      </c>
      <c r="AL105" s="66">
        <v>-70438.09</v>
      </c>
      <c r="AM105" s="66">
        <v>-82962.786800000002</v>
      </c>
      <c r="AN105" s="66">
        <v>-95395.018612019994</v>
      </c>
    </row>
    <row r="106" spans="2:16384" ht="15.6">
      <c r="B106" s="64"/>
      <c r="C106" s="8"/>
      <c r="D106" s="8"/>
      <c r="E106" s="8"/>
      <c r="F106" s="8"/>
      <c r="G106" s="8"/>
      <c r="H106" s="8"/>
      <c r="I106" s="8"/>
      <c r="J106" s="8"/>
      <c r="K106" s="8"/>
      <c r="L106" s="8"/>
      <c r="M106" s="8"/>
      <c r="N106" s="8"/>
      <c r="O106" s="8"/>
      <c r="P106" s="265"/>
      <c r="Q106" s="260"/>
      <c r="R106" s="260"/>
      <c r="S106" s="260">
        <v>0</v>
      </c>
      <c r="T106" s="356"/>
      <c r="V106" s="582" t="s">
        <v>158</v>
      </c>
      <c r="W106" s="246">
        <v>-108.94</v>
      </c>
      <c r="X106" s="246">
        <v>-113.31</v>
      </c>
      <c r="Y106" s="246">
        <v>-115.43</v>
      </c>
      <c r="Z106" s="246">
        <v>-159.63</v>
      </c>
      <c r="AA106" s="246">
        <v>-162.91999999999999</v>
      </c>
      <c r="AB106" s="246">
        <v>-156.11000000000001</v>
      </c>
      <c r="AC106" s="246">
        <v>-159.78</v>
      </c>
      <c r="AD106" s="246">
        <v>-196.21</v>
      </c>
      <c r="AE106" s="246">
        <v>-157.69</v>
      </c>
      <c r="AF106" s="246">
        <v>-178.46</v>
      </c>
      <c r="AG106" s="246">
        <v>-202.19</v>
      </c>
      <c r="AH106" s="246">
        <v>-177.7</v>
      </c>
      <c r="AI106" s="246">
        <v>-227.48</v>
      </c>
      <c r="AJ106" s="246">
        <v>-191.94</v>
      </c>
      <c r="AK106" s="246">
        <v>-226.51</v>
      </c>
      <c r="AL106" s="246">
        <v>-212.6</v>
      </c>
      <c r="AM106" s="246">
        <v>-216.21401</v>
      </c>
      <c r="AN106" s="246">
        <v>-219.94188011000003</v>
      </c>
    </row>
    <row r="107" spans="2:16384" ht="15.6">
      <c r="B107" s="65" t="s">
        <v>79</v>
      </c>
      <c r="C107" s="100">
        <v>20860</v>
      </c>
      <c r="D107" s="100">
        <v>6255</v>
      </c>
      <c r="E107" s="100">
        <v>786</v>
      </c>
      <c r="F107" s="100">
        <v>776</v>
      </c>
      <c r="G107" s="100">
        <v>1529</v>
      </c>
      <c r="H107" s="100">
        <v>380</v>
      </c>
      <c r="I107" s="100">
        <v>699</v>
      </c>
      <c r="J107" s="100">
        <v>856</v>
      </c>
      <c r="K107" s="100">
        <v>1047</v>
      </c>
      <c r="L107" s="100">
        <v>-21</v>
      </c>
      <c r="M107" s="100">
        <v>1031</v>
      </c>
      <c r="N107" s="100">
        <v>711</v>
      </c>
      <c r="O107" s="100">
        <v>943</v>
      </c>
      <c r="P107" s="262">
        <v>-3416</v>
      </c>
      <c r="Q107" s="258">
        <v>1273</v>
      </c>
      <c r="R107" s="258">
        <v>1121</v>
      </c>
      <c r="S107" s="258">
        <v>38</v>
      </c>
      <c r="T107" s="258">
        <f>-1936</f>
        <v>-1936</v>
      </c>
      <c r="V107" s="583" t="s">
        <v>81</v>
      </c>
      <c r="W107" s="247">
        <v>24345.169999999969</v>
      </c>
      <c r="X107" s="247">
        <v>26646.980000000021</v>
      </c>
      <c r="Y107" s="247">
        <v>26412.590000000011</v>
      </c>
      <c r="Z107" s="247">
        <v>29578.319999999974</v>
      </c>
      <c r="AA107" s="247">
        <v>25621.170000000016</v>
      </c>
      <c r="AB107" s="247">
        <v>24466.510000000035</v>
      </c>
      <c r="AC107" s="247">
        <v>23066.360000000048</v>
      </c>
      <c r="AD107" s="247">
        <v>30219.19999999999</v>
      </c>
      <c r="AE107" s="247">
        <v>22669.750000000091</v>
      </c>
      <c r="AF107" s="247">
        <v>27564.760000000057</v>
      </c>
      <c r="AG107" s="247">
        <v>29139.870000000021</v>
      </c>
      <c r="AH107" s="247">
        <v>32730.13000000003</v>
      </c>
      <c r="AI107" s="247">
        <v>28990.859999999968</v>
      </c>
      <c r="AJ107" s="247">
        <v>28722.329999999947</v>
      </c>
      <c r="AK107" s="247">
        <v>8840.7000000000207</v>
      </c>
      <c r="AL107" s="247">
        <v>31246.419999999875</v>
      </c>
      <c r="AM107" s="247">
        <v>33046.135439999998</v>
      </c>
      <c r="AN107" s="247">
        <v>34250.364840679926</v>
      </c>
    </row>
    <row r="108" spans="2:16384" ht="15.6">
      <c r="B108" s="65" t="s">
        <v>82</v>
      </c>
      <c r="C108" s="100">
        <v>0</v>
      </c>
      <c r="D108" s="100">
        <v>0</v>
      </c>
      <c r="E108" s="100">
        <v>0</v>
      </c>
      <c r="F108" s="100">
        <v>0</v>
      </c>
      <c r="G108" s="100">
        <v>0</v>
      </c>
      <c r="H108" s="100">
        <v>0</v>
      </c>
      <c r="I108" s="100">
        <v>0</v>
      </c>
      <c r="J108" s="100">
        <v>0</v>
      </c>
      <c r="K108" s="100">
        <v>0</v>
      </c>
      <c r="L108" s="100">
        <v>0</v>
      </c>
      <c r="M108" s="100">
        <v>0</v>
      </c>
      <c r="N108" s="100">
        <v>0</v>
      </c>
      <c r="O108" s="100">
        <v>0</v>
      </c>
      <c r="P108" s="263">
        <v>0</v>
      </c>
      <c r="Q108" s="221">
        <v>0</v>
      </c>
      <c r="R108" s="221">
        <v>0</v>
      </c>
      <c r="S108" s="221">
        <v>0</v>
      </c>
      <c r="T108" s="221">
        <v>0</v>
      </c>
      <c r="V108" s="585"/>
      <c r="W108" s="588"/>
      <c r="X108" s="588"/>
      <c r="Y108" s="588"/>
      <c r="Z108" s="588"/>
      <c r="AA108" s="588"/>
      <c r="AB108" s="588"/>
      <c r="AC108" s="588"/>
      <c r="AD108" s="588"/>
      <c r="AE108" s="588"/>
      <c r="AF108" s="588"/>
      <c r="AG108" s="588"/>
      <c r="AH108" s="588"/>
      <c r="AI108" s="588"/>
      <c r="AJ108" s="588"/>
      <c r="AK108" s="588"/>
      <c r="AL108" s="588"/>
      <c r="AM108" s="588">
        <v>0</v>
      </c>
      <c r="AN108" s="588">
        <v>0</v>
      </c>
    </row>
    <row r="109" spans="2:16384" ht="15.6">
      <c r="B109" s="65" t="s">
        <v>83</v>
      </c>
      <c r="C109" s="100">
        <v>778</v>
      </c>
      <c r="D109" s="100">
        <v>1175</v>
      </c>
      <c r="E109" s="100">
        <v>293</v>
      </c>
      <c r="F109" s="100">
        <v>299</v>
      </c>
      <c r="G109" s="100">
        <v>358</v>
      </c>
      <c r="H109" s="100">
        <v>438</v>
      </c>
      <c r="I109" s="100">
        <v>308</v>
      </c>
      <c r="J109" s="100">
        <v>302</v>
      </c>
      <c r="K109" s="100">
        <v>1921</v>
      </c>
      <c r="L109" s="100">
        <v>350</v>
      </c>
      <c r="M109" s="100">
        <v>316</v>
      </c>
      <c r="N109" s="100">
        <v>-1220</v>
      </c>
      <c r="O109" s="100">
        <v>197</v>
      </c>
      <c r="P109" s="263">
        <v>-23</v>
      </c>
      <c r="Q109" s="221">
        <v>497</v>
      </c>
      <c r="R109" s="221">
        <v>352</v>
      </c>
      <c r="S109" s="221">
        <v>185</v>
      </c>
      <c r="T109" s="221">
        <v>320</v>
      </c>
      <c r="V109" s="582" t="s">
        <v>160</v>
      </c>
      <c r="W109" s="246">
        <v>0</v>
      </c>
      <c r="X109" s="246">
        <v>0</v>
      </c>
      <c r="Y109" s="246">
        <v>0</v>
      </c>
      <c r="Z109" s="246">
        <v>0</v>
      </c>
      <c r="AA109" s="246">
        <v>0</v>
      </c>
      <c r="AB109" s="246">
        <v>0</v>
      </c>
      <c r="AC109" s="246">
        <v>0</v>
      </c>
      <c r="AD109" s="246">
        <v>0</v>
      </c>
      <c r="AE109" s="246">
        <v>0</v>
      </c>
      <c r="AF109" s="246">
        <v>0</v>
      </c>
      <c r="AG109" s="246">
        <v>0</v>
      </c>
      <c r="AH109" s="246">
        <v>0</v>
      </c>
      <c r="AI109" s="246">
        <v>0</v>
      </c>
      <c r="AJ109" s="246">
        <v>0</v>
      </c>
      <c r="AK109" s="246">
        <v>0</v>
      </c>
      <c r="AL109" s="246"/>
      <c r="AM109" s="246">
        <v>186.39272</v>
      </c>
      <c r="AN109" s="246">
        <v>208.45442700000001</v>
      </c>
    </row>
    <row r="110" spans="2:16384" ht="15.6">
      <c r="B110" s="67" t="s">
        <v>84</v>
      </c>
      <c r="C110" s="102">
        <v>43401</v>
      </c>
      <c r="D110" s="102">
        <v>43751</v>
      </c>
      <c r="E110" s="102">
        <v>11363</v>
      </c>
      <c r="F110" s="102">
        <v>11836</v>
      </c>
      <c r="G110" s="102">
        <v>11557</v>
      </c>
      <c r="H110" s="102">
        <v>11157</v>
      </c>
      <c r="I110" s="102">
        <v>11693</v>
      </c>
      <c r="J110" s="102">
        <v>12762</v>
      </c>
      <c r="K110" s="102">
        <v>10826</v>
      </c>
      <c r="L110" s="102">
        <v>13430</v>
      </c>
      <c r="M110" s="102">
        <v>13035</v>
      </c>
      <c r="N110" s="102">
        <v>14234</v>
      </c>
      <c r="O110" s="102">
        <v>13200</v>
      </c>
      <c r="P110" s="264">
        <v>12184</v>
      </c>
      <c r="Q110" s="259">
        <v>13976</v>
      </c>
      <c r="R110" s="259">
        <v>14722</v>
      </c>
      <c r="S110" s="259">
        <v>223</v>
      </c>
      <c r="T110" s="259">
        <v>15461</v>
      </c>
      <c r="V110" s="582" t="s">
        <v>161</v>
      </c>
      <c r="W110" s="246">
        <v>461.13</v>
      </c>
      <c r="X110" s="246">
        <v>442.27</v>
      </c>
      <c r="Y110" s="246">
        <v>865.11</v>
      </c>
      <c r="Z110" s="246">
        <v>-3613.59</v>
      </c>
      <c r="AA110" s="246">
        <v>733.93</v>
      </c>
      <c r="AB110" s="246">
        <v>494.76</v>
      </c>
      <c r="AC110" s="246">
        <v>2240.09</v>
      </c>
      <c r="AD110" s="246">
        <v>714.13</v>
      </c>
      <c r="AE110" s="246">
        <v>5450.91</v>
      </c>
      <c r="AF110" s="246">
        <v>948.43</v>
      </c>
      <c r="AG110" s="246">
        <v>-2594.06</v>
      </c>
      <c r="AH110" s="246">
        <v>1797.87</v>
      </c>
      <c r="AI110" s="246">
        <v>778.49</v>
      </c>
      <c r="AJ110" s="246">
        <v>966.77</v>
      </c>
      <c r="AK110" s="246">
        <v>16624.73</v>
      </c>
      <c r="AL110" s="246">
        <v>1427.92</v>
      </c>
      <c r="AM110" s="246">
        <v>2196.8871300000001</v>
      </c>
      <c r="AN110" s="246">
        <v>1121.0115280699999</v>
      </c>
    </row>
    <row r="111" spans="2:16384" ht="15.6">
      <c r="B111" s="65"/>
      <c r="C111" s="100"/>
      <c r="D111" s="100"/>
      <c r="E111" s="100"/>
      <c r="F111" s="100"/>
      <c r="G111" s="100"/>
      <c r="H111" s="100"/>
      <c r="I111" s="100"/>
      <c r="J111" s="100"/>
      <c r="K111" s="100"/>
      <c r="L111" s="100"/>
      <c r="M111" s="100"/>
      <c r="N111" s="100"/>
      <c r="O111" s="100"/>
      <c r="P111" s="263"/>
      <c r="Q111" s="221"/>
      <c r="R111" s="221"/>
      <c r="S111" s="221">
        <v>0</v>
      </c>
      <c r="T111" s="258"/>
      <c r="V111" s="582" t="s">
        <v>162</v>
      </c>
      <c r="W111" s="246">
        <v>-6036.29</v>
      </c>
      <c r="X111" s="246">
        <v>-7085.08</v>
      </c>
      <c r="Y111" s="246">
        <v>-8161.06</v>
      </c>
      <c r="Z111" s="246">
        <v>-8777.27</v>
      </c>
      <c r="AA111" s="246">
        <v>-7861.49</v>
      </c>
      <c r="AB111" s="246">
        <v>-7242.25</v>
      </c>
      <c r="AC111" s="246">
        <v>-9558.4699999999993</v>
      </c>
      <c r="AD111" s="246">
        <v>-10991.65</v>
      </c>
      <c r="AE111" s="246">
        <v>-8863.4500000000007</v>
      </c>
      <c r="AF111" s="246">
        <v>-9215.7099999999991</v>
      </c>
      <c r="AG111" s="246">
        <v>-10612.79</v>
      </c>
      <c r="AH111" s="246">
        <v>-11928.65</v>
      </c>
      <c r="AI111" s="246">
        <v>-9731.85</v>
      </c>
      <c r="AJ111" s="246">
        <v>-9919.7800000000007</v>
      </c>
      <c r="AK111" s="246">
        <v>-10352.27</v>
      </c>
      <c r="AL111" s="246">
        <v>-12357.27</v>
      </c>
      <c r="AM111" s="246">
        <v>-9949.5424000000003</v>
      </c>
      <c r="AN111" s="246">
        <v>-10911.142546610001</v>
      </c>
    </row>
    <row r="112" spans="2:16384" ht="15.6">
      <c r="B112" s="65" t="s">
        <v>85</v>
      </c>
      <c r="C112" s="100">
        <v>236</v>
      </c>
      <c r="D112" s="100">
        <v>-1324</v>
      </c>
      <c r="E112" s="100">
        <v>-470</v>
      </c>
      <c r="F112" s="100">
        <v>-1010</v>
      </c>
      <c r="G112" s="100">
        <v>-442</v>
      </c>
      <c r="H112" s="100">
        <v>-246</v>
      </c>
      <c r="I112" s="100">
        <v>-725</v>
      </c>
      <c r="J112" s="100">
        <v>-1309</v>
      </c>
      <c r="K112" s="100">
        <v>207</v>
      </c>
      <c r="L112" s="100">
        <v>-1470</v>
      </c>
      <c r="M112" s="100">
        <v>-548</v>
      </c>
      <c r="N112" s="100">
        <v>-1022</v>
      </c>
      <c r="O112" s="100">
        <v>-255</v>
      </c>
      <c r="P112" s="263">
        <v>-188</v>
      </c>
      <c r="Q112" s="221">
        <v>-914</v>
      </c>
      <c r="R112" s="221">
        <v>-1205</v>
      </c>
      <c r="S112" s="221">
        <v>-1843</v>
      </c>
      <c r="T112" s="258">
        <v>508</v>
      </c>
      <c r="V112" s="583" t="s">
        <v>84</v>
      </c>
      <c r="W112" s="247">
        <v>18770.009999999969</v>
      </c>
      <c r="X112" s="247">
        <v>20004.17000000002</v>
      </c>
      <c r="Y112" s="247">
        <v>19116.64000000001</v>
      </c>
      <c r="Z112" s="247">
        <v>17187.459999999974</v>
      </c>
      <c r="AA112" s="247">
        <v>18493.610000000015</v>
      </c>
      <c r="AB112" s="247">
        <v>17719.020000000033</v>
      </c>
      <c r="AC112" s="247">
        <v>15747.980000000049</v>
      </c>
      <c r="AD112" s="247">
        <v>19941.679999999989</v>
      </c>
      <c r="AE112" s="247">
        <v>19257.21000000009</v>
      </c>
      <c r="AF112" s="247">
        <v>19297.480000000058</v>
      </c>
      <c r="AG112" s="247">
        <v>15933.02000000002</v>
      </c>
      <c r="AH112" s="247">
        <v>22599.350000000031</v>
      </c>
      <c r="AI112" s="247">
        <v>20037.499999999967</v>
      </c>
      <c r="AJ112" s="247">
        <v>19769.319999999949</v>
      </c>
      <c r="AK112" s="247">
        <v>15113.16000000002</v>
      </c>
      <c r="AL112" s="247">
        <v>20317.069999999876</v>
      </c>
      <c r="AM112" s="247">
        <v>25479.872890000002</v>
      </c>
      <c r="AN112" s="247">
        <v>24668.68824913993</v>
      </c>
    </row>
    <row r="113" spans="1:41" ht="15.6">
      <c r="B113" s="67" t="s">
        <v>86</v>
      </c>
      <c r="C113" s="102">
        <v>43637</v>
      </c>
      <c r="D113" s="102">
        <v>42427</v>
      </c>
      <c r="E113" s="102">
        <v>10893</v>
      </c>
      <c r="F113" s="102">
        <v>10826</v>
      </c>
      <c r="G113" s="102">
        <v>11115</v>
      </c>
      <c r="H113" s="102">
        <v>10911</v>
      </c>
      <c r="I113" s="102">
        <v>10968</v>
      </c>
      <c r="J113" s="102">
        <v>11453</v>
      </c>
      <c r="K113" s="102">
        <v>11033</v>
      </c>
      <c r="L113" s="102">
        <v>11960</v>
      </c>
      <c r="M113" s="102">
        <v>12487</v>
      </c>
      <c r="N113" s="102">
        <v>13212</v>
      </c>
      <c r="O113" s="102">
        <v>12945</v>
      </c>
      <c r="P113" s="264">
        <v>11996</v>
      </c>
      <c r="Q113" s="259">
        <v>13062</v>
      </c>
      <c r="R113" s="259">
        <v>13518</v>
      </c>
      <c r="S113" s="259">
        <v>14002</v>
      </c>
      <c r="T113" s="259">
        <v>15969</v>
      </c>
      <c r="V113" s="585"/>
      <c r="AN113">
        <v>0</v>
      </c>
    </row>
    <row r="114" spans="1:41" ht="15.6">
      <c r="B114" s="64"/>
      <c r="C114" s="8"/>
      <c r="D114" s="8"/>
      <c r="E114" s="8"/>
      <c r="F114" s="8"/>
      <c r="G114" s="8"/>
      <c r="H114" s="8"/>
      <c r="I114" s="8"/>
      <c r="J114" s="8"/>
      <c r="K114" s="8"/>
      <c r="L114" s="8"/>
      <c r="M114" s="8"/>
      <c r="N114" s="8"/>
      <c r="O114" s="8"/>
      <c r="P114" s="265"/>
      <c r="Q114" s="261"/>
      <c r="R114" s="261"/>
      <c r="S114" s="261"/>
      <c r="T114" s="357"/>
      <c r="V114" s="582" t="s">
        <v>163</v>
      </c>
      <c r="W114" s="246">
        <v>-802.22</v>
      </c>
      <c r="X114" s="246">
        <v>-1202.26</v>
      </c>
      <c r="Y114" s="246">
        <v>154.33000000000001</v>
      </c>
      <c r="Z114" s="246">
        <v>-116.32</v>
      </c>
      <c r="AA114" s="246">
        <v>1098.28</v>
      </c>
      <c r="AB114" s="246">
        <v>1577.35</v>
      </c>
      <c r="AC114" s="246">
        <v>4915.58</v>
      </c>
      <c r="AD114" s="246">
        <v>1576.62</v>
      </c>
      <c r="AE114" s="246">
        <v>3474.85</v>
      </c>
      <c r="AF114" s="246">
        <v>2758.03</v>
      </c>
      <c r="AG114" s="246">
        <v>4248.07</v>
      </c>
      <c r="AH114" s="246">
        <v>988.86</v>
      </c>
      <c r="AI114" s="246">
        <v>970.31</v>
      </c>
      <c r="AJ114" s="246">
        <v>220.96</v>
      </c>
      <c r="AK114" s="246">
        <v>4350.8900000000003</v>
      </c>
      <c r="AL114" s="246">
        <v>1175.17</v>
      </c>
      <c r="AM114" s="246">
        <v>-611.58835999999997</v>
      </c>
      <c r="AN114" s="246">
        <v>231.27431675999998</v>
      </c>
    </row>
    <row r="115" spans="1:41" ht="15.6">
      <c r="B115" s="65" t="s">
        <v>87</v>
      </c>
      <c r="C115" s="100">
        <v>20008</v>
      </c>
      <c r="D115" s="100">
        <v>18005</v>
      </c>
      <c r="E115" s="100">
        <v>4189</v>
      </c>
      <c r="F115" s="100">
        <v>2264</v>
      </c>
      <c r="G115" s="100">
        <v>4363</v>
      </c>
      <c r="H115" s="100">
        <v>6451</v>
      </c>
      <c r="I115" s="100">
        <v>3396</v>
      </c>
      <c r="J115" s="100">
        <v>4552</v>
      </c>
      <c r="K115" s="100">
        <v>2844</v>
      </c>
      <c r="L115" s="100">
        <v>1679</v>
      </c>
      <c r="M115" s="100">
        <v>3913</v>
      </c>
      <c r="N115" s="100">
        <v>8604</v>
      </c>
      <c r="O115" s="100">
        <v>4572</v>
      </c>
      <c r="P115" s="262">
        <v>4127</v>
      </c>
      <c r="Q115" s="258">
        <v>3992</v>
      </c>
      <c r="R115" s="258">
        <v>4622</v>
      </c>
      <c r="S115" s="258">
        <v>600</v>
      </c>
      <c r="T115" s="258">
        <v>9244</v>
      </c>
      <c r="V115" s="583" t="s">
        <v>86</v>
      </c>
      <c r="W115" s="247">
        <v>17967.789999999968</v>
      </c>
      <c r="X115" s="247">
        <v>18801.910000000022</v>
      </c>
      <c r="Y115" s="247">
        <v>19270.970000000012</v>
      </c>
      <c r="Z115" s="247">
        <v>17071.139999999974</v>
      </c>
      <c r="AA115" s="247">
        <v>19591.890000000014</v>
      </c>
      <c r="AB115" s="247">
        <v>19296.370000000032</v>
      </c>
      <c r="AC115" s="247">
        <v>20663.560000000049</v>
      </c>
      <c r="AD115" s="247">
        <v>21518.299999999988</v>
      </c>
      <c r="AE115" s="247">
        <v>22732.060000000089</v>
      </c>
      <c r="AF115" s="247">
        <v>22055.510000000057</v>
      </c>
      <c r="AG115" s="247">
        <v>20181.090000000018</v>
      </c>
      <c r="AH115" s="247">
        <v>23588.210000000032</v>
      </c>
      <c r="AI115" s="247">
        <v>21007.809999999969</v>
      </c>
      <c r="AJ115" s="247">
        <v>19990.279999999948</v>
      </c>
      <c r="AK115" s="247">
        <v>19464.050000000021</v>
      </c>
      <c r="AL115" s="247">
        <v>21492.239999999874</v>
      </c>
      <c r="AM115" s="247">
        <v>24868.284530000001</v>
      </c>
      <c r="AN115" s="247">
        <v>24899.962565899932</v>
      </c>
    </row>
    <row r="116" spans="1:41" ht="15.6">
      <c r="B116" s="67" t="s">
        <v>90</v>
      </c>
      <c r="C116" s="102">
        <v>23629</v>
      </c>
      <c r="D116" s="102">
        <v>24422</v>
      </c>
      <c r="E116" s="102">
        <v>6704</v>
      </c>
      <c r="F116" s="102">
        <v>8562</v>
      </c>
      <c r="G116" s="102">
        <v>6752</v>
      </c>
      <c r="H116" s="102">
        <v>4460</v>
      </c>
      <c r="I116" s="102">
        <v>7572</v>
      </c>
      <c r="J116" s="102">
        <v>6901</v>
      </c>
      <c r="K116" s="102">
        <v>8189</v>
      </c>
      <c r="L116" s="102">
        <v>10281</v>
      </c>
      <c r="M116" s="102">
        <v>8574</v>
      </c>
      <c r="N116" s="102">
        <v>4608</v>
      </c>
      <c r="O116" s="102">
        <v>8373</v>
      </c>
      <c r="P116" s="264">
        <v>7869</v>
      </c>
      <c r="Q116" s="259">
        <v>9070</v>
      </c>
      <c r="R116" s="259">
        <v>8896</v>
      </c>
      <c r="S116" s="259">
        <v>13402</v>
      </c>
      <c r="T116" s="259">
        <v>6724.5462039997365</v>
      </c>
      <c r="V116" s="585"/>
      <c r="AN116">
        <v>0</v>
      </c>
    </row>
    <row r="117" spans="1:41" ht="15.6">
      <c r="B117" s="60"/>
      <c r="C117" s="60"/>
      <c r="D117" s="60"/>
      <c r="E117" s="60"/>
      <c r="F117" s="60"/>
      <c r="G117" s="60"/>
      <c r="H117" s="60"/>
      <c r="I117" s="60"/>
      <c r="J117" s="60"/>
      <c r="K117" s="60"/>
      <c r="L117" s="60"/>
      <c r="M117" s="60"/>
      <c r="N117" s="60"/>
      <c r="O117" s="60"/>
      <c r="P117" s="266"/>
      <c r="V117" s="589" t="s">
        <v>87</v>
      </c>
      <c r="W117" s="246">
        <v>-6689.19</v>
      </c>
      <c r="X117" s="246">
        <v>-6943.18</v>
      </c>
      <c r="Y117" s="246">
        <v>-6239.65</v>
      </c>
      <c r="Z117" s="246">
        <v>-5758.92</v>
      </c>
      <c r="AA117" s="246">
        <v>-6876.75</v>
      </c>
      <c r="AB117" s="246">
        <v>-6885.8</v>
      </c>
      <c r="AC117" s="246">
        <v>-7300.92</v>
      </c>
      <c r="AD117" s="246">
        <v>-7632.41</v>
      </c>
      <c r="AE117" s="246">
        <v>-8097.15</v>
      </c>
      <c r="AF117" s="246">
        <v>-7847.21</v>
      </c>
      <c r="AG117" s="246">
        <v>-7100.01</v>
      </c>
      <c r="AH117" s="246">
        <v>-8172.26</v>
      </c>
      <c r="AI117" s="246">
        <v>-7518.82</v>
      </c>
      <c r="AJ117" s="246">
        <v>-7088.14</v>
      </c>
      <c r="AK117" s="246">
        <v>-6933.63</v>
      </c>
      <c r="AL117" s="246">
        <v>-7487.69</v>
      </c>
      <c r="AM117" s="246">
        <v>-8725.0487499999999</v>
      </c>
      <c r="AN117" s="246">
        <v>-8713.6361064299999</v>
      </c>
    </row>
    <row r="118" spans="1:41" ht="15.6">
      <c r="B118" s="60"/>
      <c r="C118" s="60"/>
      <c r="D118" s="60"/>
      <c r="E118" s="60"/>
      <c r="F118" s="60"/>
      <c r="G118" s="60"/>
      <c r="H118" s="60"/>
      <c r="I118" s="60"/>
      <c r="J118" s="60"/>
      <c r="K118" s="60"/>
      <c r="L118" s="60"/>
      <c r="M118" s="60"/>
      <c r="N118" s="60"/>
      <c r="O118" s="60"/>
      <c r="P118" s="266"/>
      <c r="V118" s="585"/>
      <c r="W118" s="247"/>
      <c r="X118" s="247"/>
      <c r="Y118" s="247"/>
      <c r="Z118" s="247"/>
      <c r="AA118" s="247"/>
      <c r="AB118" s="247"/>
      <c r="AC118" s="247"/>
      <c r="AD118" s="247"/>
      <c r="AE118" s="247"/>
      <c r="AF118" s="247"/>
      <c r="AG118" s="247"/>
      <c r="AH118" s="247"/>
      <c r="AI118" s="247"/>
      <c r="AJ118" s="247"/>
      <c r="AK118" s="247"/>
      <c r="AL118" s="247"/>
      <c r="AM118" s="247">
        <v>0</v>
      </c>
      <c r="AN118" s="247">
        <v>0</v>
      </c>
    </row>
    <row r="119" spans="1:41" ht="15.6">
      <c r="B119" s="60"/>
      <c r="C119" s="60"/>
      <c r="D119" s="60"/>
      <c r="E119" s="60"/>
      <c r="F119" s="60"/>
      <c r="G119" s="60"/>
      <c r="H119" s="60"/>
      <c r="I119" s="60"/>
      <c r="J119" s="60"/>
      <c r="K119" s="60"/>
      <c r="L119" s="60"/>
      <c r="M119" s="60"/>
      <c r="N119" s="60"/>
      <c r="O119" s="60"/>
      <c r="P119" s="266"/>
      <c r="V119" s="583" t="s">
        <v>164</v>
      </c>
      <c r="W119" s="247">
        <v>11278.599999999969</v>
      </c>
      <c r="X119" s="247">
        <v>11858.730000000021</v>
      </c>
      <c r="Y119" s="247">
        <v>13031.320000000012</v>
      </c>
      <c r="Z119" s="247">
        <v>11312.219999999974</v>
      </c>
      <c r="AA119" s="247">
        <v>12715.140000000014</v>
      </c>
      <c r="AB119" s="247">
        <v>12410.570000000032</v>
      </c>
      <c r="AC119" s="247">
        <v>13362.640000000049</v>
      </c>
      <c r="AD119" s="247">
        <v>13885.889999999989</v>
      </c>
      <c r="AE119" s="247">
        <v>14634.910000000089</v>
      </c>
      <c r="AF119" s="247">
        <v>14208.300000000057</v>
      </c>
      <c r="AG119" s="247">
        <v>13081.080000000018</v>
      </c>
      <c r="AH119" s="247">
        <v>15415.950000000032</v>
      </c>
      <c r="AI119" s="247">
        <v>13488.989999999969</v>
      </c>
      <c r="AJ119" s="247">
        <v>12902.139999999948</v>
      </c>
      <c r="AK119" s="247">
        <v>12530.42000000002</v>
      </c>
      <c r="AL119" s="247">
        <v>14004.549999999876</v>
      </c>
      <c r="AM119" s="247">
        <v>16143.235780000001</v>
      </c>
      <c r="AN119" s="247">
        <v>16186.326459469929</v>
      </c>
    </row>
    <row r="120" spans="1:41" ht="15.6">
      <c r="A120" s="47" t="s">
        <v>146</v>
      </c>
      <c r="B120" s="11" t="s">
        <v>198</v>
      </c>
      <c r="C120" s="61"/>
      <c r="D120" s="61"/>
      <c r="E120" s="61"/>
      <c r="F120" s="61"/>
      <c r="G120" s="61"/>
      <c r="H120" s="70"/>
      <c r="I120" s="70"/>
      <c r="J120" s="70"/>
      <c r="K120" s="70"/>
      <c r="L120" s="70"/>
      <c r="M120" s="70"/>
      <c r="N120" s="70"/>
      <c r="O120" s="70"/>
      <c r="P120" s="266"/>
      <c r="V120" s="585"/>
      <c r="W120" s="247"/>
      <c r="X120" s="247"/>
      <c r="Y120" s="247"/>
      <c r="Z120" s="247"/>
      <c r="AA120" s="247"/>
      <c r="AB120" s="247"/>
      <c r="AC120" s="247"/>
      <c r="AD120" s="247"/>
      <c r="AE120" s="247"/>
      <c r="AF120" s="247"/>
      <c r="AG120" s="247"/>
      <c r="AH120" s="247"/>
      <c r="AI120" s="247"/>
      <c r="AJ120" s="247"/>
      <c r="AK120" s="247"/>
      <c r="AL120" s="247"/>
      <c r="AM120" s="247">
        <v>0</v>
      </c>
      <c r="AN120" s="247">
        <v>0</v>
      </c>
    </row>
    <row r="121" spans="1:41" ht="15.6">
      <c r="B121" s="13" t="s">
        <v>94</v>
      </c>
      <c r="C121" s="61"/>
      <c r="D121" s="61"/>
      <c r="E121" s="61"/>
      <c r="F121" s="61"/>
      <c r="G121" s="61"/>
      <c r="H121" s="71"/>
      <c r="I121" s="71"/>
      <c r="J121" s="71"/>
      <c r="K121" s="71"/>
      <c r="L121" s="71"/>
      <c r="M121" s="71"/>
      <c r="N121" s="103">
        <v>1000000</v>
      </c>
      <c r="O121" s="103"/>
      <c r="P121" s="266"/>
      <c r="V121" s="583" t="s">
        <v>92</v>
      </c>
      <c r="W121" s="247">
        <v>24915.239999999969</v>
      </c>
      <c r="X121" s="247">
        <v>27202.560000000023</v>
      </c>
      <c r="Y121" s="247">
        <v>27393.130000000012</v>
      </c>
      <c r="Z121" s="247">
        <v>26124.359999999975</v>
      </c>
      <c r="AA121" s="247">
        <v>26518.020000000015</v>
      </c>
      <c r="AB121" s="247">
        <v>25117.380000000034</v>
      </c>
      <c r="AC121" s="247">
        <v>25466.230000000047</v>
      </c>
      <c r="AD121" s="247">
        <v>31129.53999999999</v>
      </c>
      <c r="AE121" s="247">
        <v>28278.350000000089</v>
      </c>
      <c r="AF121" s="247">
        <v>28691.650000000056</v>
      </c>
      <c r="AG121" s="247">
        <v>26748.000000000018</v>
      </c>
      <c r="AH121" s="247">
        <v>34705.700000000033</v>
      </c>
      <c r="AI121" s="247">
        <v>29996.829999999969</v>
      </c>
      <c r="AJ121" s="247">
        <v>29881.039999999946</v>
      </c>
      <c r="AK121" s="247">
        <v>25691.940000000021</v>
      </c>
      <c r="AL121" s="247">
        <v>32886.939999999871</v>
      </c>
      <c r="AM121" s="247">
        <v>35645.629300000008</v>
      </c>
      <c r="AN121" s="247">
        <v>35799.772675859938</v>
      </c>
    </row>
    <row r="122" spans="1:41" ht="15.6">
      <c r="B122" s="72"/>
      <c r="C122" s="61"/>
      <c r="D122" s="61"/>
      <c r="E122" s="61"/>
      <c r="F122" s="61"/>
      <c r="G122" s="61"/>
      <c r="H122" s="72"/>
      <c r="I122" s="72"/>
      <c r="J122" s="72"/>
      <c r="K122" s="72"/>
      <c r="L122" s="72"/>
      <c r="M122" s="72"/>
      <c r="N122" s="61"/>
      <c r="O122" s="61"/>
      <c r="P122" s="266"/>
      <c r="V122" s="585"/>
    </row>
    <row r="123" spans="1:41" ht="16.2" thickBot="1">
      <c r="B123" s="73"/>
      <c r="C123" s="74"/>
      <c r="D123" s="74"/>
      <c r="E123" s="74"/>
      <c r="F123" s="74"/>
      <c r="G123" s="74"/>
      <c r="H123" s="74"/>
      <c r="I123" s="74"/>
      <c r="J123" s="74"/>
      <c r="K123" s="74"/>
      <c r="L123" s="74"/>
      <c r="M123" s="74"/>
      <c r="N123" s="74"/>
      <c r="O123" s="74"/>
      <c r="P123" s="267" t="s">
        <v>117</v>
      </c>
      <c r="Q123" s="222"/>
      <c r="R123" s="222" t="s">
        <v>117</v>
      </c>
      <c r="S123" s="222"/>
      <c r="T123" s="222"/>
      <c r="V123" s="11" t="s">
        <v>199</v>
      </c>
    </row>
    <row r="124" spans="1:41" ht="16.2" thickBot="1">
      <c r="B124" s="75" t="s">
        <v>95</v>
      </c>
      <c r="C124" s="76"/>
      <c r="D124" s="76"/>
      <c r="E124" s="76"/>
      <c r="F124" s="76"/>
      <c r="G124" s="76"/>
      <c r="H124" s="76"/>
      <c r="I124" s="76"/>
      <c r="J124" s="76"/>
      <c r="K124" s="76"/>
      <c r="L124" s="76"/>
      <c r="M124" s="76"/>
      <c r="N124" s="75"/>
      <c r="O124" s="75"/>
      <c r="P124" s="268" t="s">
        <v>117</v>
      </c>
      <c r="Q124" s="223"/>
      <c r="R124" s="223" t="s">
        <v>117</v>
      </c>
      <c r="S124" s="223"/>
      <c r="T124" s="223"/>
      <c r="V124" s="584" t="s">
        <v>34</v>
      </c>
    </row>
    <row r="125" spans="1:41" ht="16.2" thickBot="1">
      <c r="B125" s="77" t="s">
        <v>96</v>
      </c>
      <c r="C125" s="78"/>
      <c r="D125" s="78"/>
      <c r="E125" s="78"/>
      <c r="F125" s="78"/>
      <c r="G125" s="78"/>
      <c r="H125" s="78"/>
      <c r="I125" s="78"/>
      <c r="J125" s="78"/>
      <c r="K125" s="78"/>
      <c r="L125" s="78"/>
      <c r="M125" s="78"/>
      <c r="N125" s="78"/>
      <c r="O125" s="78"/>
      <c r="P125" s="269" t="s">
        <v>117</v>
      </c>
      <c r="Q125" s="224"/>
      <c r="R125" s="224" t="s">
        <v>117</v>
      </c>
      <c r="S125" s="224"/>
      <c r="T125" s="224"/>
      <c r="V125" s="63"/>
      <c r="W125" s="63"/>
      <c r="X125" s="63"/>
      <c r="Y125" s="63"/>
      <c r="Z125" s="63"/>
      <c r="AA125" s="63"/>
      <c r="AB125" s="63"/>
      <c r="AC125" s="63"/>
      <c r="AD125" s="63"/>
      <c r="AE125" s="63"/>
      <c r="AF125" s="63"/>
      <c r="AG125" s="63"/>
      <c r="AH125" s="63"/>
      <c r="AI125" s="63"/>
      <c r="AJ125" s="63"/>
      <c r="AK125" s="63"/>
      <c r="AL125" s="63"/>
      <c r="AM125" s="63"/>
      <c r="AN125" s="63"/>
    </row>
    <row r="126" spans="1:41" ht="16.2" thickBot="1">
      <c r="B126" s="79" t="s">
        <v>97</v>
      </c>
      <c r="C126" s="80">
        <v>23319</v>
      </c>
      <c r="D126" s="80">
        <v>9087</v>
      </c>
      <c r="E126" s="80">
        <v>2785</v>
      </c>
      <c r="F126" s="80">
        <v>22853</v>
      </c>
      <c r="G126" s="80">
        <v>15789</v>
      </c>
      <c r="H126" s="80">
        <v>6897</v>
      </c>
      <c r="I126" s="80">
        <v>19708</v>
      </c>
      <c r="J126" s="80">
        <v>14069</v>
      </c>
      <c r="K126" s="80">
        <v>19842</v>
      </c>
      <c r="L126" s="80">
        <v>15917</v>
      </c>
      <c r="M126" s="80">
        <v>27931</v>
      </c>
      <c r="N126" s="80">
        <v>28816</v>
      </c>
      <c r="O126" s="80">
        <v>13300</v>
      </c>
      <c r="P126" s="270">
        <v>24596</v>
      </c>
      <c r="Q126" s="270">
        <v>15080</v>
      </c>
      <c r="R126" s="270">
        <v>25221</v>
      </c>
      <c r="S126" s="270">
        <v>26043</v>
      </c>
      <c r="T126" s="270">
        <v>19490</v>
      </c>
      <c r="V126" s="639" t="s">
        <v>200</v>
      </c>
      <c r="W126" s="640" t="s">
        <v>52</v>
      </c>
      <c r="X126" s="640" t="s">
        <v>53</v>
      </c>
      <c r="Y126" s="640" t="s">
        <v>54</v>
      </c>
      <c r="Z126" s="640" t="s">
        <v>55</v>
      </c>
      <c r="AA126" s="640" t="s">
        <v>56</v>
      </c>
      <c r="AB126" s="640" t="s">
        <v>57</v>
      </c>
      <c r="AC126" s="640" t="s">
        <v>58</v>
      </c>
      <c r="AD126" s="640" t="s">
        <v>59</v>
      </c>
      <c r="AE126" s="640" t="s">
        <v>60</v>
      </c>
      <c r="AF126" s="640" t="s">
        <v>61</v>
      </c>
      <c r="AG126" s="640" t="s">
        <v>62</v>
      </c>
      <c r="AH126" s="640" t="s">
        <v>63</v>
      </c>
      <c r="AI126" s="640" t="s">
        <v>64</v>
      </c>
      <c r="AJ126" s="640" t="s">
        <v>65</v>
      </c>
      <c r="AK126" s="640" t="str">
        <f>+AK97</f>
        <v>3T25</v>
      </c>
      <c r="AL126" s="640" t="str">
        <f>+AL97</f>
        <v>4T25</v>
      </c>
      <c r="AM126" s="640" t="str">
        <f>+AM97</f>
        <v>1T26</v>
      </c>
      <c r="AN126" s="640" t="str">
        <f>+AN97</f>
        <v>2T26</v>
      </c>
    </row>
    <row r="127" spans="1:41" ht="16.2" thickBot="1">
      <c r="B127" s="79" t="s">
        <v>98</v>
      </c>
      <c r="C127" s="80">
        <v>110464</v>
      </c>
      <c r="D127" s="80">
        <v>115144</v>
      </c>
      <c r="E127" s="80">
        <v>112904</v>
      </c>
      <c r="F127" s="80">
        <v>117435</v>
      </c>
      <c r="G127" s="80">
        <v>119858</v>
      </c>
      <c r="H127" s="80">
        <v>121770</v>
      </c>
      <c r="I127" s="80">
        <v>118333</v>
      </c>
      <c r="J127" s="80">
        <v>124432</v>
      </c>
      <c r="K127" s="80">
        <v>125586</v>
      </c>
      <c r="L127" s="80">
        <v>123153</v>
      </c>
      <c r="M127" s="80">
        <v>129153</v>
      </c>
      <c r="N127" s="80">
        <v>129965</v>
      </c>
      <c r="O127" s="80">
        <v>136029</v>
      </c>
      <c r="P127" s="271">
        <v>135302</v>
      </c>
      <c r="Q127" s="271">
        <v>135755</v>
      </c>
      <c r="R127" s="271">
        <v>139694</v>
      </c>
      <c r="S127" s="271">
        <v>148014</v>
      </c>
      <c r="T127" s="271">
        <v>170285</v>
      </c>
      <c r="V127" s="593"/>
      <c r="W127" s="593"/>
      <c r="X127" s="593"/>
      <c r="Y127" s="593"/>
      <c r="Z127" s="593"/>
      <c r="AA127" s="593"/>
      <c r="AB127" s="593"/>
      <c r="AC127" s="593"/>
      <c r="AD127" s="593"/>
      <c r="AE127" s="593"/>
      <c r="AF127" s="593"/>
      <c r="AG127" s="593"/>
      <c r="AH127" s="593"/>
      <c r="AI127" s="593"/>
      <c r="AJ127" s="593"/>
      <c r="AK127" s="593"/>
      <c r="AL127" s="593"/>
      <c r="AM127" s="593"/>
      <c r="AN127" s="593"/>
    </row>
    <row r="128" spans="1:41" ht="16.2" thickBot="1">
      <c r="B128" s="79" t="s">
        <v>99</v>
      </c>
      <c r="C128" s="80">
        <v>13841</v>
      </c>
      <c r="D128" s="80">
        <v>14865</v>
      </c>
      <c r="E128" s="80">
        <v>20485</v>
      </c>
      <c r="F128" s="80">
        <v>32304</v>
      </c>
      <c r="G128" s="80">
        <v>21822</v>
      </c>
      <c r="H128" s="80">
        <v>8704</v>
      </c>
      <c r="I128" s="80">
        <v>17458</v>
      </c>
      <c r="J128" s="80">
        <v>19192</v>
      </c>
      <c r="K128" s="80">
        <v>23815</v>
      </c>
      <c r="L128" s="80">
        <v>14458</v>
      </c>
      <c r="M128" s="80">
        <v>18479</v>
      </c>
      <c r="N128" s="80">
        <v>16694</v>
      </c>
      <c r="O128" s="80">
        <v>10215</v>
      </c>
      <c r="P128" s="272">
        <v>456</v>
      </c>
      <c r="Q128" s="272">
        <v>4357</v>
      </c>
      <c r="R128" s="272">
        <v>12024</v>
      </c>
      <c r="S128" s="272">
        <v>15150</v>
      </c>
      <c r="T128" s="270">
        <v>214</v>
      </c>
      <c r="V128" s="582" t="s">
        <v>97</v>
      </c>
      <c r="W128" s="246">
        <v>12663.04</v>
      </c>
      <c r="X128" s="246">
        <v>26955.14</v>
      </c>
      <c r="Y128" s="246">
        <v>16618.689999999999</v>
      </c>
      <c r="Z128" s="246">
        <v>15762.08</v>
      </c>
      <c r="AA128" s="246">
        <v>14229.57</v>
      </c>
      <c r="AB128" s="246">
        <v>19255.080000000002</v>
      </c>
      <c r="AC128" s="246">
        <v>15513.19</v>
      </c>
      <c r="AD128" s="246">
        <v>27027.07</v>
      </c>
      <c r="AE128" s="246">
        <v>8580.98</v>
      </c>
      <c r="AF128" s="246">
        <v>15440.83</v>
      </c>
      <c r="AG128" s="246">
        <v>15464.69</v>
      </c>
      <c r="AH128" s="246">
        <v>24749.040000000001</v>
      </c>
      <c r="AI128" s="246">
        <v>14702.07</v>
      </c>
      <c r="AJ128" s="246">
        <v>19058.97</v>
      </c>
      <c r="AK128" s="246">
        <v>87786.84</v>
      </c>
      <c r="AL128" s="246">
        <v>18725.91</v>
      </c>
      <c r="AM128" s="246">
        <v>26438.659370000001</v>
      </c>
      <c r="AN128" s="246">
        <v>34669.559977230005</v>
      </c>
      <c r="AO128" s="246">
        <v>1000000</v>
      </c>
    </row>
    <row r="129" spans="2:40" ht="16.2" thickBot="1">
      <c r="B129" s="79" t="s">
        <v>100</v>
      </c>
      <c r="C129" s="80">
        <v>3633</v>
      </c>
      <c r="D129" s="80">
        <v>3534</v>
      </c>
      <c r="E129" s="80">
        <v>4103</v>
      </c>
      <c r="F129" s="80">
        <v>4237</v>
      </c>
      <c r="G129" s="80">
        <v>3991</v>
      </c>
      <c r="H129" s="80">
        <v>3702</v>
      </c>
      <c r="I129" s="80">
        <v>3585</v>
      </c>
      <c r="J129" s="80">
        <v>3171</v>
      </c>
      <c r="K129" s="80">
        <v>2788</v>
      </c>
      <c r="L129" s="80">
        <v>2569</v>
      </c>
      <c r="M129" s="80">
        <v>4123</v>
      </c>
      <c r="N129" s="80">
        <v>4010</v>
      </c>
      <c r="O129" s="80">
        <v>3514</v>
      </c>
      <c r="P129" s="271">
        <v>3532</v>
      </c>
      <c r="Q129" s="271">
        <v>3387</v>
      </c>
      <c r="R129" s="271">
        <v>2711</v>
      </c>
      <c r="S129" s="271">
        <v>4073</v>
      </c>
      <c r="T129" s="271">
        <v>3628</v>
      </c>
      <c r="V129" s="582" t="s">
        <v>166</v>
      </c>
      <c r="W129" s="246">
        <v>178582.85</v>
      </c>
      <c r="X129" s="246">
        <v>189714.47</v>
      </c>
      <c r="Y129" s="246">
        <v>199454.66</v>
      </c>
      <c r="Z129" s="246">
        <v>222449.88</v>
      </c>
      <c r="AA129" s="246">
        <v>252400.26</v>
      </c>
      <c r="AB129" s="246">
        <v>260271.19</v>
      </c>
      <c r="AC129" s="246">
        <v>269460.68</v>
      </c>
      <c r="AD129" s="246">
        <v>299338.8</v>
      </c>
      <c r="AE129" s="246">
        <v>286012.33</v>
      </c>
      <c r="AF129" s="246">
        <v>292821.13</v>
      </c>
      <c r="AG129" s="246">
        <v>271288.42</v>
      </c>
      <c r="AH129" s="246">
        <v>261092.67</v>
      </c>
      <c r="AI129" s="246">
        <v>231051.61</v>
      </c>
      <c r="AJ129" s="246">
        <v>198294.3</v>
      </c>
      <c r="AK129" s="246">
        <v>206512.16</v>
      </c>
      <c r="AL129" s="246">
        <v>159177.12</v>
      </c>
      <c r="AM129" s="246">
        <v>154498.75765000001</v>
      </c>
      <c r="AN129" s="246">
        <v>71257.40129609</v>
      </c>
    </row>
    <row r="130" spans="2:40" ht="16.2" thickBot="1">
      <c r="B130" s="79" t="s">
        <v>101</v>
      </c>
      <c r="C130" s="80">
        <v>3857</v>
      </c>
      <c r="D130" s="80">
        <v>4854</v>
      </c>
      <c r="E130" s="80">
        <v>8831</v>
      </c>
      <c r="F130" s="80">
        <v>6503</v>
      </c>
      <c r="G130" s="80">
        <v>7541</v>
      </c>
      <c r="H130" s="80">
        <v>5261</v>
      </c>
      <c r="I130" s="80">
        <v>8878</v>
      </c>
      <c r="J130" s="80">
        <v>6792</v>
      </c>
      <c r="K130" s="80">
        <v>8037</v>
      </c>
      <c r="L130" s="80">
        <v>6682</v>
      </c>
      <c r="M130" s="80">
        <v>9686</v>
      </c>
      <c r="N130" s="80">
        <v>8342</v>
      </c>
      <c r="O130" s="80">
        <v>16229</v>
      </c>
      <c r="P130" s="272" t="s">
        <v>201</v>
      </c>
      <c r="Q130" s="272">
        <v>16383</v>
      </c>
      <c r="R130" s="272">
        <v>10199</v>
      </c>
      <c r="S130" s="272">
        <v>17538</v>
      </c>
      <c r="T130" s="358">
        <v>14192</v>
      </c>
      <c r="V130" s="582" t="s">
        <v>167</v>
      </c>
      <c r="W130" s="246">
        <v>74.91</v>
      </c>
      <c r="X130" s="246">
        <v>0</v>
      </c>
      <c r="Y130" s="246">
        <v>8400</v>
      </c>
      <c r="Z130" s="246">
        <v>8400</v>
      </c>
      <c r="AA130" s="246">
        <v>8363.0499999999993</v>
      </c>
      <c r="AB130" s="246">
        <v>9295.39</v>
      </c>
      <c r="AC130" s="246">
        <v>0</v>
      </c>
      <c r="AD130" s="246">
        <v>0</v>
      </c>
      <c r="AE130" s="246">
        <v>0</v>
      </c>
      <c r="AF130" s="246">
        <v>0</v>
      </c>
      <c r="AG130" s="246">
        <v>0</v>
      </c>
      <c r="AH130" s="246">
        <v>0</v>
      </c>
      <c r="AI130" s="246">
        <v>0</v>
      </c>
      <c r="AJ130" s="246">
        <v>0</v>
      </c>
      <c r="AK130" s="246">
        <v>0</v>
      </c>
      <c r="AL130" s="246">
        <v>0</v>
      </c>
      <c r="AM130" s="246">
        <v>0</v>
      </c>
      <c r="AN130" s="246">
        <v>0</v>
      </c>
    </row>
    <row r="131" spans="2:40" ht="16.2" thickBot="1">
      <c r="B131" s="79" t="s">
        <v>102</v>
      </c>
      <c r="C131" s="80">
        <v>0</v>
      </c>
      <c r="D131" s="80">
        <v>0</v>
      </c>
      <c r="E131" s="80">
        <v>0</v>
      </c>
      <c r="F131" s="80">
        <v>0</v>
      </c>
      <c r="G131" s="80">
        <v>0</v>
      </c>
      <c r="H131" s="80">
        <v>0</v>
      </c>
      <c r="I131" s="80">
        <v>0</v>
      </c>
      <c r="J131" s="80">
        <v>0</v>
      </c>
      <c r="K131" s="80">
        <v>0</v>
      </c>
      <c r="L131" s="80">
        <v>0</v>
      </c>
      <c r="M131" s="80">
        <v>0</v>
      </c>
      <c r="N131" s="80">
        <v>0</v>
      </c>
      <c r="O131" s="80">
        <v>0</v>
      </c>
      <c r="P131" s="272">
        <v>0</v>
      </c>
      <c r="Q131" s="272">
        <v>0</v>
      </c>
      <c r="R131" s="272">
        <v>0</v>
      </c>
      <c r="S131" s="272">
        <v>0</v>
      </c>
      <c r="T131" s="359">
        <v>0</v>
      </c>
      <c r="V131" s="582" t="s">
        <v>168</v>
      </c>
      <c r="W131" s="246">
        <v>3868.32</v>
      </c>
      <c r="X131" s="246">
        <v>5685.23</v>
      </c>
      <c r="Y131" s="246">
        <v>8160.62</v>
      </c>
      <c r="Z131" s="246">
        <v>771.74</v>
      </c>
      <c r="AA131" s="246">
        <v>4818.92</v>
      </c>
      <c r="AB131" s="246">
        <v>7676.27</v>
      </c>
      <c r="AC131" s="246">
        <v>719.7</v>
      </c>
      <c r="AD131" s="246">
        <v>655.89</v>
      </c>
      <c r="AE131" s="246">
        <v>976.05</v>
      </c>
      <c r="AF131" s="246">
        <v>12754.31</v>
      </c>
      <c r="AG131" s="246">
        <v>1255.6400000000001</v>
      </c>
      <c r="AH131" s="246">
        <v>609.05999999999995</v>
      </c>
      <c r="AI131" s="246">
        <v>3145.74</v>
      </c>
      <c r="AJ131" s="246">
        <v>15902.13</v>
      </c>
      <c r="AK131" s="246">
        <v>2319.6799999999998</v>
      </c>
      <c r="AL131" s="246">
        <v>959.14</v>
      </c>
      <c r="AM131" s="246">
        <v>3777.4405200000001</v>
      </c>
      <c r="AN131" s="246">
        <v>17109.399462040001</v>
      </c>
    </row>
    <row r="132" spans="2:40" ht="16.2" thickBot="1">
      <c r="B132" s="81" t="s">
        <v>103</v>
      </c>
      <c r="C132" s="82">
        <v>155114</v>
      </c>
      <c r="D132" s="82">
        <v>147484</v>
      </c>
      <c r="E132" s="82">
        <v>149108</v>
      </c>
      <c r="F132" s="82">
        <v>183332</v>
      </c>
      <c r="G132" s="82">
        <v>169001</v>
      </c>
      <c r="H132" s="82">
        <v>146334</v>
      </c>
      <c r="I132" s="82">
        <v>167962</v>
      </c>
      <c r="J132" s="82">
        <v>167656</v>
      </c>
      <c r="K132" s="82">
        <v>180068</v>
      </c>
      <c r="L132" s="82">
        <v>162779</v>
      </c>
      <c r="M132" s="82">
        <v>189372</v>
      </c>
      <c r="N132" s="82">
        <v>187827</v>
      </c>
      <c r="O132" s="82">
        <v>179287</v>
      </c>
      <c r="P132" s="273">
        <v>176126</v>
      </c>
      <c r="Q132" s="273">
        <v>174962</v>
      </c>
      <c r="R132" s="273">
        <v>189850</v>
      </c>
      <c r="S132" s="273">
        <v>210818</v>
      </c>
      <c r="T132" s="273">
        <v>207809</v>
      </c>
      <c r="V132" s="582" t="s">
        <v>169</v>
      </c>
      <c r="W132" s="246">
        <v>3194.07</v>
      </c>
      <c r="X132" s="246">
        <v>4799.3500000000004</v>
      </c>
      <c r="Y132" s="246">
        <v>4284.41</v>
      </c>
      <c r="Z132" s="246">
        <v>4051.47</v>
      </c>
      <c r="AA132" s="246">
        <v>3572.55</v>
      </c>
      <c r="AB132" s="246">
        <v>3405.11</v>
      </c>
      <c r="AC132" s="246">
        <v>4174.22</v>
      </c>
      <c r="AD132" s="246">
        <v>4060.66</v>
      </c>
      <c r="AE132" s="246">
        <v>3887.17</v>
      </c>
      <c r="AF132" s="246">
        <v>3784.7</v>
      </c>
      <c r="AG132" s="246">
        <v>3907.91</v>
      </c>
      <c r="AH132" s="246">
        <v>4086.49</v>
      </c>
      <c r="AI132" s="246">
        <v>3905.63</v>
      </c>
      <c r="AJ132" s="246">
        <v>3917.76</v>
      </c>
      <c r="AK132" s="246">
        <v>4010.92</v>
      </c>
      <c r="AL132" s="246">
        <v>4165.71</v>
      </c>
      <c r="AM132" s="246">
        <v>4507.7294000000002</v>
      </c>
      <c r="AN132" s="246">
        <v>4569.1804474499995</v>
      </c>
    </row>
    <row r="133" spans="2:40" ht="16.2" thickBot="1">
      <c r="B133" s="77" t="s">
        <v>104</v>
      </c>
      <c r="C133" s="78"/>
      <c r="D133" s="78"/>
      <c r="E133" s="78"/>
      <c r="F133" s="78"/>
      <c r="G133" s="78"/>
      <c r="H133" s="78"/>
      <c r="I133" s="78"/>
      <c r="J133" s="78"/>
      <c r="K133" s="78"/>
      <c r="L133" s="78"/>
      <c r="M133" s="78"/>
      <c r="N133" s="78"/>
      <c r="O133" s="78"/>
      <c r="P133" s="269" t="s">
        <v>117</v>
      </c>
      <c r="Q133" s="269" t="s">
        <v>117</v>
      </c>
      <c r="R133" s="269" t="s">
        <v>117</v>
      </c>
      <c r="S133" s="269">
        <v>0</v>
      </c>
      <c r="T133" s="269"/>
      <c r="V133" s="582" t="s">
        <v>101</v>
      </c>
      <c r="W133" s="246">
        <v>25564.57</v>
      </c>
      <c r="X133" s="246">
        <v>15361.52</v>
      </c>
      <c r="Y133" s="246">
        <v>16715.29</v>
      </c>
      <c r="Z133" s="246">
        <v>13453.67</v>
      </c>
      <c r="AA133" s="246">
        <v>14971.81</v>
      </c>
      <c r="AB133" s="246">
        <v>22252.959999999999</v>
      </c>
      <c r="AC133" s="246">
        <v>28409.9</v>
      </c>
      <c r="AD133" s="246">
        <v>21225.88</v>
      </c>
      <c r="AE133" s="246">
        <v>21979.34</v>
      </c>
      <c r="AF133" s="246">
        <v>16925.419999999998</v>
      </c>
      <c r="AG133" s="246">
        <v>31693.71</v>
      </c>
      <c r="AH133" s="246">
        <v>26824.44</v>
      </c>
      <c r="AI133" s="246">
        <v>29649.39</v>
      </c>
      <c r="AJ133" s="246">
        <v>26964.799999999999</v>
      </c>
      <c r="AK133" s="246">
        <v>33767.65</v>
      </c>
      <c r="AL133" s="246">
        <v>20424.089999999997</v>
      </c>
      <c r="AM133" s="246">
        <v>38974.25993</v>
      </c>
      <c r="AN133" s="246">
        <v>33745.722308310003</v>
      </c>
    </row>
    <row r="134" spans="2:40" ht="16.2" thickBot="1">
      <c r="B134" s="79" t="s">
        <v>105</v>
      </c>
      <c r="C134" s="80">
        <v>0</v>
      </c>
      <c r="D134" s="80">
        <v>0</v>
      </c>
      <c r="E134" s="80">
        <v>0</v>
      </c>
      <c r="F134" s="80">
        <v>4100</v>
      </c>
      <c r="G134" s="80">
        <v>0</v>
      </c>
      <c r="H134" s="80">
        <v>0</v>
      </c>
      <c r="I134" s="80">
        <v>0</v>
      </c>
      <c r="J134" s="80">
        <v>0</v>
      </c>
      <c r="K134" s="80">
        <v>0</v>
      </c>
      <c r="L134" s="80">
        <v>0</v>
      </c>
      <c r="M134" s="80">
        <v>0</v>
      </c>
      <c r="N134" s="80">
        <v>0</v>
      </c>
      <c r="O134" s="80">
        <v>0</v>
      </c>
      <c r="P134" s="274">
        <v>0</v>
      </c>
      <c r="Q134" s="274">
        <v>0</v>
      </c>
      <c r="R134" s="274" t="s">
        <v>117</v>
      </c>
      <c r="S134" s="274">
        <v>0</v>
      </c>
      <c r="T134" s="359">
        <v>0</v>
      </c>
      <c r="V134" s="591" t="s">
        <v>202</v>
      </c>
      <c r="W134" s="586">
        <f>SUM(W128:W133)</f>
        <v>223947.76000000004</v>
      </c>
      <c r="X134" s="586">
        <f t="shared" ref="X134:AJ134" si="10">SUM(X128:X133)</f>
        <v>242515.71</v>
      </c>
      <c r="Y134" s="586">
        <f t="shared" si="10"/>
        <v>253633.67</v>
      </c>
      <c r="Z134" s="586">
        <f t="shared" si="10"/>
        <v>264888.83999999997</v>
      </c>
      <c r="AA134" s="586">
        <f t="shared" si="10"/>
        <v>298356.15999999997</v>
      </c>
      <c r="AB134" s="586">
        <f t="shared" si="10"/>
        <v>322156.00000000006</v>
      </c>
      <c r="AC134" s="586">
        <f t="shared" si="10"/>
        <v>318277.69</v>
      </c>
      <c r="AD134" s="586">
        <f t="shared" si="10"/>
        <v>352308.3</v>
      </c>
      <c r="AE134" s="586">
        <f t="shared" si="10"/>
        <v>321435.87</v>
      </c>
      <c r="AF134" s="586">
        <f t="shared" si="10"/>
        <v>341726.39</v>
      </c>
      <c r="AG134" s="586">
        <f t="shared" si="10"/>
        <v>323610.37</v>
      </c>
      <c r="AH134" s="586">
        <f t="shared" si="10"/>
        <v>317361.7</v>
      </c>
      <c r="AI134" s="586">
        <f t="shared" si="10"/>
        <v>282454.44</v>
      </c>
      <c r="AJ134" s="586">
        <f t="shared" si="10"/>
        <v>264137.96000000002</v>
      </c>
      <c r="AK134" s="586">
        <v>334397.25</v>
      </c>
      <c r="AL134" s="586">
        <v>203451.97</v>
      </c>
      <c r="AM134" s="586">
        <v>228196.84687000004</v>
      </c>
      <c r="AN134" s="586">
        <v>161351.26349112001</v>
      </c>
    </row>
    <row r="135" spans="2:40" ht="16.2" thickBot="1">
      <c r="B135" s="79" t="s">
        <v>98</v>
      </c>
      <c r="C135" s="80">
        <v>12703</v>
      </c>
      <c r="D135" s="80">
        <v>8145</v>
      </c>
      <c r="E135" s="80">
        <v>8834</v>
      </c>
      <c r="F135" s="80">
        <v>8901</v>
      </c>
      <c r="G135" s="80">
        <v>12927</v>
      </c>
      <c r="H135" s="80">
        <v>12138</v>
      </c>
      <c r="I135" s="80">
        <v>17314</v>
      </c>
      <c r="J135" s="80">
        <v>17776</v>
      </c>
      <c r="K135" s="80">
        <v>18126</v>
      </c>
      <c r="L135" s="80">
        <v>13711</v>
      </c>
      <c r="M135" s="80">
        <v>18066</v>
      </c>
      <c r="N135" s="80">
        <v>18557</v>
      </c>
      <c r="O135" s="80">
        <v>19417</v>
      </c>
      <c r="P135" s="271">
        <v>14997</v>
      </c>
      <c r="Q135" s="271">
        <v>16702</v>
      </c>
      <c r="R135" s="271">
        <v>20761</v>
      </c>
      <c r="S135" s="271">
        <v>17556</v>
      </c>
      <c r="T135" s="358">
        <v>17420</v>
      </c>
      <c r="V135" s="585"/>
      <c r="W135" s="234"/>
      <c r="X135" s="234"/>
      <c r="Y135" s="234"/>
      <c r="Z135" s="234"/>
      <c r="AA135" s="234"/>
      <c r="AB135" s="234"/>
      <c r="AC135" s="234"/>
      <c r="AD135" s="234"/>
      <c r="AE135" s="234"/>
      <c r="AF135" s="234"/>
      <c r="AG135" s="234"/>
      <c r="AH135" s="234"/>
      <c r="AI135" s="234"/>
      <c r="AJ135" s="234"/>
      <c r="AK135" s="234"/>
      <c r="AL135" s="234"/>
      <c r="AM135" s="234">
        <v>0</v>
      </c>
      <c r="AN135" s="234">
        <v>0</v>
      </c>
    </row>
    <row r="136" spans="2:40" ht="16.2" thickBot="1">
      <c r="B136" s="79" t="s">
        <v>109</v>
      </c>
      <c r="C136" s="80">
        <v>42971</v>
      </c>
      <c r="D136" s="80">
        <v>44251</v>
      </c>
      <c r="E136" s="80">
        <v>44424</v>
      </c>
      <c r="F136" s="80">
        <v>44630</v>
      </c>
      <c r="G136" s="80">
        <v>43913</v>
      </c>
      <c r="H136" s="80">
        <v>43832</v>
      </c>
      <c r="I136" s="80">
        <v>44360</v>
      </c>
      <c r="J136" s="80">
        <v>45253</v>
      </c>
      <c r="K136" s="80">
        <v>45490</v>
      </c>
      <c r="L136" s="80">
        <v>46255</v>
      </c>
      <c r="M136" s="80">
        <v>46184</v>
      </c>
      <c r="N136" s="80">
        <v>46417</v>
      </c>
      <c r="O136" s="80">
        <v>47291</v>
      </c>
      <c r="P136" s="271">
        <v>51017</v>
      </c>
      <c r="Q136" s="271">
        <v>49476</v>
      </c>
      <c r="R136" s="271">
        <v>49779</v>
      </c>
      <c r="S136" s="271">
        <v>51393</v>
      </c>
      <c r="T136" s="358">
        <v>52373</v>
      </c>
      <c r="V136" s="582" t="s">
        <v>105</v>
      </c>
      <c r="W136" s="246">
        <v>0</v>
      </c>
      <c r="X136" s="246">
        <v>0</v>
      </c>
      <c r="Y136" s="246">
        <v>0</v>
      </c>
      <c r="Z136" s="246">
        <v>0</v>
      </c>
      <c r="AA136" s="246">
        <v>-8.41</v>
      </c>
      <c r="AB136" s="246">
        <v>0</v>
      </c>
      <c r="AC136" s="246">
        <v>9252.93</v>
      </c>
      <c r="AD136" s="246">
        <v>9174.73</v>
      </c>
      <c r="AE136" s="246">
        <v>9102.93</v>
      </c>
      <c r="AF136" s="246">
        <v>9028.89</v>
      </c>
      <c r="AG136" s="246">
        <v>8871.5</v>
      </c>
      <c r="AH136" s="246">
        <v>7892.24</v>
      </c>
      <c r="AI136" s="246">
        <v>7606.27</v>
      </c>
      <c r="AJ136" s="246">
        <v>7604.21</v>
      </c>
      <c r="AK136" s="246">
        <v>7541.91</v>
      </c>
      <c r="AL136" s="246">
        <v>7046.52</v>
      </c>
      <c r="AM136" s="246">
        <v>6579.6202800000001</v>
      </c>
      <c r="AN136" s="246">
        <v>12750.646433870001</v>
      </c>
    </row>
    <row r="137" spans="2:40" ht="16.2" thickBot="1">
      <c r="B137" s="79" t="s">
        <v>203</v>
      </c>
      <c r="C137" s="80">
        <v>0</v>
      </c>
      <c r="D137" s="80">
        <v>0</v>
      </c>
      <c r="E137" s="80">
        <v>0</v>
      </c>
      <c r="F137" s="80">
        <v>0</v>
      </c>
      <c r="G137" s="80">
        <v>10</v>
      </c>
      <c r="H137" s="80">
        <v>0</v>
      </c>
      <c r="I137" s="80">
        <v>14</v>
      </c>
      <c r="J137" s="80">
        <v>21</v>
      </c>
      <c r="K137" s="80">
        <v>103</v>
      </c>
      <c r="L137" s="80">
        <v>0</v>
      </c>
      <c r="M137" s="80">
        <v>0</v>
      </c>
      <c r="N137" s="80">
        <v>0</v>
      </c>
      <c r="O137" s="80">
        <v>0</v>
      </c>
      <c r="P137" s="272">
        <v>0</v>
      </c>
      <c r="Q137" s="272" t="s">
        <v>117</v>
      </c>
      <c r="R137" s="272">
        <v>0</v>
      </c>
      <c r="S137" s="272">
        <v>0</v>
      </c>
      <c r="T137" s="360">
        <v>0</v>
      </c>
      <c r="V137" s="582" t="s">
        <v>173</v>
      </c>
      <c r="W137" s="246">
        <v>0</v>
      </c>
      <c r="X137" s="246">
        <v>0</v>
      </c>
      <c r="Y137" s="246">
        <v>0</v>
      </c>
      <c r="Z137" s="246">
        <v>0</v>
      </c>
      <c r="AA137" s="246">
        <v>0</v>
      </c>
      <c r="AB137" s="246">
        <v>0</v>
      </c>
      <c r="AC137" s="246">
        <v>0</v>
      </c>
      <c r="AD137" s="246">
        <v>0</v>
      </c>
      <c r="AE137" s="246">
        <v>0</v>
      </c>
      <c r="AF137" s="246">
        <v>66.099999999999994</v>
      </c>
      <c r="AG137" s="246">
        <v>66.099999999999994</v>
      </c>
      <c r="AH137" s="246">
        <v>66.099999999999994</v>
      </c>
      <c r="AI137" s="246">
        <v>66.099999999999994</v>
      </c>
      <c r="AJ137" s="246">
        <v>66.099999999999994</v>
      </c>
      <c r="AK137" s="246">
        <v>66.099999999999994</v>
      </c>
      <c r="AL137" s="246">
        <v>33.049999999999997</v>
      </c>
      <c r="AM137" s="246">
        <v>33.048999999999999</v>
      </c>
      <c r="AN137" s="246">
        <v>33.048999999999999</v>
      </c>
    </row>
    <row r="138" spans="2:40" ht="16.2" thickBot="1">
      <c r="B138" s="79" t="s">
        <v>114</v>
      </c>
      <c r="C138" s="80">
        <v>24830</v>
      </c>
      <c r="D138" s="80">
        <v>28316</v>
      </c>
      <c r="E138" s="80">
        <v>28970</v>
      </c>
      <c r="F138" s="80">
        <v>29540</v>
      </c>
      <c r="G138" s="80">
        <v>29754</v>
      </c>
      <c r="H138" s="80">
        <v>25198</v>
      </c>
      <c r="I138" s="80">
        <v>25894</v>
      </c>
      <c r="J138" s="80">
        <v>26427</v>
      </c>
      <c r="K138" s="80">
        <v>27082</v>
      </c>
      <c r="L138" s="80">
        <v>25903</v>
      </c>
      <c r="M138" s="80">
        <v>26585</v>
      </c>
      <c r="N138" s="80">
        <v>27177</v>
      </c>
      <c r="O138" s="80">
        <v>25846</v>
      </c>
      <c r="P138" s="272" t="s">
        <v>204</v>
      </c>
      <c r="Q138" s="272">
        <v>25469</v>
      </c>
      <c r="R138" s="272">
        <v>25500</v>
      </c>
      <c r="S138" s="272">
        <v>29751</v>
      </c>
      <c r="T138" s="358">
        <v>1400</v>
      </c>
      <c r="V138" s="582" t="s">
        <v>174</v>
      </c>
      <c r="W138" s="246">
        <v>0</v>
      </c>
      <c r="X138" s="246">
        <v>0</v>
      </c>
      <c r="Y138" s="246">
        <v>0</v>
      </c>
      <c r="Z138" s="246">
        <v>0</v>
      </c>
      <c r="AA138" s="246">
        <v>0</v>
      </c>
      <c r="AB138" s="246">
        <v>0</v>
      </c>
      <c r="AC138" s="246">
        <v>0</v>
      </c>
      <c r="AD138" s="246">
        <v>0</v>
      </c>
      <c r="AE138" s="246">
        <v>0</v>
      </c>
      <c r="AF138" s="246">
        <v>0</v>
      </c>
      <c r="AG138" s="246">
        <v>0</v>
      </c>
      <c r="AH138" s="246">
        <v>0</v>
      </c>
      <c r="AI138" s="246">
        <v>0</v>
      </c>
      <c r="AJ138" s="246">
        <v>0</v>
      </c>
      <c r="AK138" s="246">
        <v>0</v>
      </c>
      <c r="AL138" s="246">
        <v>0</v>
      </c>
      <c r="AM138" s="246">
        <v>2355.8187799999996</v>
      </c>
      <c r="AN138" s="246">
        <v>2567.395078</v>
      </c>
    </row>
    <row r="139" spans="2:40" ht="16.2" thickBot="1">
      <c r="B139" s="79" t="s">
        <v>205</v>
      </c>
      <c r="C139" s="80">
        <v>0</v>
      </c>
      <c r="D139" s="80">
        <v>0</v>
      </c>
      <c r="E139" s="80">
        <v>0</v>
      </c>
      <c r="F139" s="80">
        <v>0</v>
      </c>
      <c r="G139" s="80">
        <v>0</v>
      </c>
      <c r="H139" s="80">
        <v>4100</v>
      </c>
      <c r="I139" s="80">
        <v>0</v>
      </c>
      <c r="J139" s="80">
        <v>0</v>
      </c>
      <c r="K139" s="80">
        <v>0</v>
      </c>
      <c r="L139" s="80">
        <v>4100</v>
      </c>
      <c r="M139" s="80">
        <v>647</v>
      </c>
      <c r="N139" s="80">
        <v>706</v>
      </c>
      <c r="O139" s="80">
        <v>0</v>
      </c>
      <c r="P139" s="272">
        <v>0</v>
      </c>
      <c r="Q139" s="272">
        <v>1477</v>
      </c>
      <c r="R139" s="272">
        <v>1078</v>
      </c>
      <c r="S139" s="272">
        <v>0</v>
      </c>
      <c r="T139" s="360">
        <v>0</v>
      </c>
      <c r="V139" s="582" t="s">
        <v>175</v>
      </c>
      <c r="W139" s="246">
        <v>17354.2</v>
      </c>
      <c r="X139" s="246">
        <v>19916.84</v>
      </c>
      <c r="Y139" s="246">
        <v>21662.83</v>
      </c>
      <c r="Z139" s="246">
        <v>35995.660000000003</v>
      </c>
      <c r="AA139" s="246">
        <v>39013.65</v>
      </c>
      <c r="AB139" s="246">
        <v>39592.660000000003</v>
      </c>
      <c r="AC139" s="246">
        <v>38563.31</v>
      </c>
      <c r="AD139" s="246">
        <v>37801.19</v>
      </c>
      <c r="AE139" s="246">
        <v>36641.47</v>
      </c>
      <c r="AF139" s="246">
        <v>41709.72</v>
      </c>
      <c r="AG139" s="246">
        <v>46835.57</v>
      </c>
      <c r="AH139" s="246">
        <v>58994.52</v>
      </c>
      <c r="AI139" s="246">
        <v>61957.55</v>
      </c>
      <c r="AJ139" s="246">
        <v>84529.69</v>
      </c>
      <c r="AK139" s="246">
        <v>85520.05</v>
      </c>
      <c r="AL139" s="246">
        <v>125404.3</v>
      </c>
      <c r="AM139" s="246">
        <v>158241.07941000001</v>
      </c>
      <c r="AN139" s="246">
        <v>242773.68476775</v>
      </c>
    </row>
    <row r="140" spans="2:40" ht="16.2" thickBot="1">
      <c r="B140" s="79" t="s">
        <v>101</v>
      </c>
      <c r="C140" s="80">
        <v>0</v>
      </c>
      <c r="D140" s="80">
        <v>0</v>
      </c>
      <c r="E140" s="80">
        <v>0</v>
      </c>
      <c r="F140" s="80">
        <v>0</v>
      </c>
      <c r="G140" s="80">
        <v>0</v>
      </c>
      <c r="H140" s="80">
        <v>0</v>
      </c>
      <c r="I140" s="80">
        <v>0</v>
      </c>
      <c r="J140" s="80">
        <v>0</v>
      </c>
      <c r="K140" s="80">
        <v>0</v>
      </c>
      <c r="L140" s="80">
        <v>0</v>
      </c>
      <c r="M140" s="80">
        <v>0</v>
      </c>
      <c r="N140" s="80">
        <v>0</v>
      </c>
      <c r="O140" s="80">
        <v>0</v>
      </c>
      <c r="P140" s="272">
        <v>0</v>
      </c>
      <c r="Q140" s="272" t="s">
        <v>117</v>
      </c>
      <c r="R140" s="272">
        <v>0</v>
      </c>
      <c r="S140" s="272">
        <v>0</v>
      </c>
      <c r="T140" s="360">
        <v>0</v>
      </c>
      <c r="V140" s="582" t="s">
        <v>176</v>
      </c>
      <c r="W140" s="246">
        <v>0</v>
      </c>
      <c r="X140" s="246">
        <v>0</v>
      </c>
      <c r="Y140" s="246">
        <v>0</v>
      </c>
      <c r="Z140" s="246">
        <v>0</v>
      </c>
      <c r="AA140" s="246">
        <v>0</v>
      </c>
      <c r="AB140" s="246">
        <v>0</v>
      </c>
      <c r="AC140" s="246">
        <v>0</v>
      </c>
      <c r="AD140" s="246">
        <v>0</v>
      </c>
      <c r="AE140" s="246">
        <v>0</v>
      </c>
      <c r="AF140" s="246">
        <v>0</v>
      </c>
      <c r="AG140" s="246">
        <v>0</v>
      </c>
      <c r="AH140" s="246">
        <v>0</v>
      </c>
      <c r="AI140" s="246">
        <v>0</v>
      </c>
      <c r="AJ140" s="246">
        <v>0</v>
      </c>
      <c r="AK140" s="246">
        <v>0</v>
      </c>
      <c r="AL140" s="246">
        <v>0</v>
      </c>
      <c r="AM140" s="246">
        <v>0</v>
      </c>
      <c r="AN140" s="246">
        <v>0</v>
      </c>
    </row>
    <row r="141" spans="2:40" ht="16.2" thickBot="1">
      <c r="B141" s="79" t="s">
        <v>172</v>
      </c>
      <c r="C141" s="80">
        <v>0</v>
      </c>
      <c r="D141" s="80">
        <v>0</v>
      </c>
      <c r="E141" s="80">
        <v>0</v>
      </c>
      <c r="F141" s="80">
        <v>0</v>
      </c>
      <c r="G141" s="80">
        <v>0</v>
      </c>
      <c r="H141" s="80">
        <v>0</v>
      </c>
      <c r="I141" s="80">
        <v>0</v>
      </c>
      <c r="J141" s="80">
        <v>0</v>
      </c>
      <c r="K141" s="80">
        <v>0</v>
      </c>
      <c r="L141" s="80">
        <v>0</v>
      </c>
      <c r="M141" s="80">
        <v>0</v>
      </c>
      <c r="N141" s="80">
        <v>0</v>
      </c>
      <c r="O141" s="80">
        <v>0</v>
      </c>
      <c r="P141" s="272">
        <v>0</v>
      </c>
      <c r="Q141" s="272" t="s">
        <v>117</v>
      </c>
      <c r="R141" s="272">
        <v>0</v>
      </c>
      <c r="S141" s="272">
        <v>0</v>
      </c>
      <c r="T141" s="360">
        <v>0</v>
      </c>
      <c r="V141" s="582" t="s">
        <v>169</v>
      </c>
      <c r="W141" s="246">
        <v>53248.94</v>
      </c>
      <c r="X141" s="246">
        <v>53048.18</v>
      </c>
      <c r="Y141" s="246">
        <v>54442.51</v>
      </c>
      <c r="Z141" s="246">
        <v>54307.77</v>
      </c>
      <c r="AA141" s="246">
        <v>52997.31</v>
      </c>
      <c r="AB141" s="246">
        <v>53506.77</v>
      </c>
      <c r="AC141" s="246">
        <v>51569.75</v>
      </c>
      <c r="AD141" s="246">
        <v>52828.92</v>
      </c>
      <c r="AE141" s="246">
        <v>54828.56</v>
      </c>
      <c r="AF141" s="246">
        <v>54409.78</v>
      </c>
      <c r="AG141" s="246">
        <v>55906.57</v>
      </c>
      <c r="AH141" s="246">
        <v>57371.19</v>
      </c>
      <c r="AI141" s="246">
        <v>61026.99</v>
      </c>
      <c r="AJ141" s="246">
        <v>60746.51</v>
      </c>
      <c r="AK141" s="246">
        <v>62443.74</v>
      </c>
      <c r="AL141" s="246">
        <v>64765.75</v>
      </c>
      <c r="AM141" s="246">
        <v>70318.004669999995</v>
      </c>
      <c r="AN141" s="246">
        <v>73358.094346740007</v>
      </c>
    </row>
    <row r="142" spans="2:40" ht="16.2" thickBot="1">
      <c r="B142" s="79" t="s">
        <v>110</v>
      </c>
      <c r="C142" s="80">
        <v>0</v>
      </c>
      <c r="D142" s="80">
        <v>0</v>
      </c>
      <c r="E142" s="80">
        <v>0</v>
      </c>
      <c r="F142" s="80">
        <v>0</v>
      </c>
      <c r="G142" s="80">
        <v>0</v>
      </c>
      <c r="H142" s="80">
        <v>0</v>
      </c>
      <c r="I142" s="80">
        <v>0</v>
      </c>
      <c r="J142" s="80">
        <v>0</v>
      </c>
      <c r="K142" s="80">
        <v>0</v>
      </c>
      <c r="L142" s="80">
        <v>0</v>
      </c>
      <c r="M142" s="80">
        <v>0</v>
      </c>
      <c r="N142" s="80">
        <v>0</v>
      </c>
      <c r="O142" s="80">
        <v>0</v>
      </c>
      <c r="P142" s="272">
        <v>0</v>
      </c>
      <c r="Q142" s="272" t="s">
        <v>117</v>
      </c>
      <c r="R142" s="272">
        <v>0</v>
      </c>
      <c r="S142" s="272">
        <v>0</v>
      </c>
      <c r="T142" s="360">
        <v>0</v>
      </c>
      <c r="V142" s="582" t="s">
        <v>177</v>
      </c>
      <c r="W142" s="246">
        <v>892.35</v>
      </c>
      <c r="X142" s="246">
        <v>808.17</v>
      </c>
      <c r="Y142" s="246">
        <v>701.76</v>
      </c>
      <c r="Z142" s="246">
        <v>985.62</v>
      </c>
      <c r="AA142" s="246">
        <v>915.47</v>
      </c>
      <c r="AB142" s="246">
        <v>1191.57</v>
      </c>
      <c r="AC142" s="246">
        <v>1031.79</v>
      </c>
      <c r="AD142" s="246">
        <v>1140.46</v>
      </c>
      <c r="AE142" s="246">
        <v>1007.9</v>
      </c>
      <c r="AF142" s="246">
        <v>883.2</v>
      </c>
      <c r="AG142" s="246">
        <v>924.13</v>
      </c>
      <c r="AH142" s="246">
        <v>690.9</v>
      </c>
      <c r="AI142" s="246">
        <v>2778.02</v>
      </c>
      <c r="AJ142" s="246">
        <v>2586.08</v>
      </c>
      <c r="AK142" s="246">
        <v>2625.37</v>
      </c>
      <c r="AL142" s="246">
        <v>2560.04</v>
      </c>
      <c r="AM142" s="246">
        <v>2343.8221200000003</v>
      </c>
      <c r="AN142" s="246">
        <v>2325.1851214000003</v>
      </c>
    </row>
    <row r="143" spans="2:40" ht="16.2" thickBot="1">
      <c r="B143" s="79" t="s">
        <v>111</v>
      </c>
      <c r="C143" s="80">
        <v>0</v>
      </c>
      <c r="D143" s="80">
        <v>0</v>
      </c>
      <c r="E143" s="80">
        <v>0</v>
      </c>
      <c r="F143" s="80">
        <v>0</v>
      </c>
      <c r="G143" s="80">
        <v>0</v>
      </c>
      <c r="H143" s="80">
        <v>0</v>
      </c>
      <c r="I143" s="80">
        <v>0</v>
      </c>
      <c r="J143" s="80">
        <v>0</v>
      </c>
      <c r="K143" s="80">
        <v>0</v>
      </c>
      <c r="L143" s="80">
        <v>0</v>
      </c>
      <c r="M143" s="80">
        <v>0</v>
      </c>
      <c r="N143" s="80">
        <v>0</v>
      </c>
      <c r="O143" s="80">
        <v>0</v>
      </c>
      <c r="P143" s="272">
        <v>0</v>
      </c>
      <c r="Q143" s="272" t="s">
        <v>117</v>
      </c>
      <c r="R143" s="272">
        <v>0</v>
      </c>
      <c r="S143" s="272">
        <v>0</v>
      </c>
      <c r="T143" s="360">
        <v>0</v>
      </c>
      <c r="V143" s="582" t="s">
        <v>178</v>
      </c>
      <c r="W143" s="246">
        <v>0</v>
      </c>
      <c r="X143" s="246">
        <v>0</v>
      </c>
      <c r="Y143" s="246">
        <v>0</v>
      </c>
      <c r="Z143" s="246">
        <v>0</v>
      </c>
      <c r="AA143" s="246">
        <v>0</v>
      </c>
      <c r="AB143" s="246">
        <v>0</v>
      </c>
      <c r="AC143" s="246">
        <v>0</v>
      </c>
      <c r="AD143" s="246">
        <v>0</v>
      </c>
      <c r="AE143" s="246">
        <v>0</v>
      </c>
      <c r="AF143" s="246">
        <v>0</v>
      </c>
      <c r="AG143" s="246">
        <v>0</v>
      </c>
      <c r="AH143" s="246">
        <v>0</v>
      </c>
      <c r="AI143" s="246">
        <v>0</v>
      </c>
      <c r="AJ143" s="246">
        <v>0</v>
      </c>
      <c r="AK143" s="246">
        <v>0</v>
      </c>
      <c r="AL143" s="246">
        <v>0</v>
      </c>
      <c r="AM143" s="246">
        <v>0</v>
      </c>
      <c r="AN143" s="246">
        <v>0</v>
      </c>
    </row>
    <row r="144" spans="2:40" ht="16.2" thickBot="1">
      <c r="B144" s="79" t="s">
        <v>115</v>
      </c>
      <c r="C144" s="80">
        <v>0</v>
      </c>
      <c r="D144" s="80">
        <v>0</v>
      </c>
      <c r="E144" s="80">
        <v>0</v>
      </c>
      <c r="F144" s="80">
        <v>0</v>
      </c>
      <c r="G144" s="80">
        <v>0</v>
      </c>
      <c r="H144" s="80">
        <v>0</v>
      </c>
      <c r="I144" s="80">
        <v>0</v>
      </c>
      <c r="J144" s="80">
        <v>0</v>
      </c>
      <c r="K144" s="80">
        <v>0</v>
      </c>
      <c r="L144" s="80">
        <v>0</v>
      </c>
      <c r="M144" s="80">
        <v>0</v>
      </c>
      <c r="N144" s="80">
        <v>0</v>
      </c>
      <c r="O144" s="80">
        <v>643</v>
      </c>
      <c r="P144" s="272" t="s">
        <v>206</v>
      </c>
      <c r="Q144" s="272">
        <v>483</v>
      </c>
      <c r="R144" s="272">
        <v>4151</v>
      </c>
      <c r="S144" s="272">
        <v>1184</v>
      </c>
      <c r="T144" s="358">
        <v>985</v>
      </c>
      <c r="V144" s="582" t="s">
        <v>179</v>
      </c>
      <c r="W144" s="246">
        <v>0</v>
      </c>
      <c r="X144" s="246">
        <v>0</v>
      </c>
      <c r="Y144" s="246">
        <v>0</v>
      </c>
      <c r="Z144" s="246">
        <v>0</v>
      </c>
      <c r="AA144" s="246">
        <v>0</v>
      </c>
      <c r="AB144" s="246">
        <v>104.61</v>
      </c>
      <c r="AC144" s="246">
        <v>0</v>
      </c>
      <c r="AD144" s="246">
        <v>0</v>
      </c>
      <c r="AE144" s="246">
        <v>0</v>
      </c>
      <c r="AF144" s="246">
        <v>0</v>
      </c>
      <c r="AG144" s="246">
        <v>0</v>
      </c>
      <c r="AH144" s="246">
        <v>0</v>
      </c>
      <c r="AI144" s="246">
        <v>0</v>
      </c>
      <c r="AJ144" s="246">
        <v>0</v>
      </c>
      <c r="AK144" s="246">
        <v>0</v>
      </c>
      <c r="AL144" s="246">
        <v>0</v>
      </c>
      <c r="AM144" s="246">
        <v>0</v>
      </c>
      <c r="AN144" s="246">
        <v>0</v>
      </c>
    </row>
    <row r="145" spans="2:40" ht="16.2" thickBot="1">
      <c r="B145" s="79" t="s">
        <v>106</v>
      </c>
      <c r="C145" s="80">
        <v>0</v>
      </c>
      <c r="D145" s="80">
        <v>0</v>
      </c>
      <c r="E145" s="80">
        <v>0</v>
      </c>
      <c r="F145" s="80">
        <v>0</v>
      </c>
      <c r="G145" s="80">
        <v>0</v>
      </c>
      <c r="H145" s="80">
        <v>0</v>
      </c>
      <c r="I145" s="80">
        <v>0</v>
      </c>
      <c r="J145" s="80">
        <v>0</v>
      </c>
      <c r="K145" s="80">
        <v>0</v>
      </c>
      <c r="L145" s="80">
        <v>0</v>
      </c>
      <c r="M145" s="80">
        <v>0</v>
      </c>
      <c r="N145" s="80">
        <v>0</v>
      </c>
      <c r="O145" s="80">
        <v>0</v>
      </c>
      <c r="P145" s="272" t="s">
        <v>117</v>
      </c>
      <c r="Q145" s="272" t="s">
        <v>117</v>
      </c>
      <c r="R145" s="272">
        <v>0</v>
      </c>
      <c r="S145" s="272">
        <v>0</v>
      </c>
      <c r="T145" s="360">
        <v>0</v>
      </c>
      <c r="V145" s="582" t="s">
        <v>101</v>
      </c>
      <c r="W145" s="246">
        <v>0</v>
      </c>
      <c r="X145" s="246">
        <v>0</v>
      </c>
      <c r="Y145" s="246">
        <v>0</v>
      </c>
      <c r="Z145" s="246">
        <v>0</v>
      </c>
      <c r="AA145" s="246">
        <v>45.36</v>
      </c>
      <c r="AB145" s="246">
        <v>0</v>
      </c>
      <c r="AC145" s="246">
        <v>147.07</v>
      </c>
      <c r="AD145" s="246">
        <v>225.27</v>
      </c>
      <c r="AE145" s="246">
        <v>297.07</v>
      </c>
      <c r="AF145" s="246">
        <v>371.11</v>
      </c>
      <c r="AG145" s="246">
        <v>528.5</v>
      </c>
      <c r="AH145" s="246">
        <v>1507.76</v>
      </c>
      <c r="AI145" s="246">
        <v>1793.73</v>
      </c>
      <c r="AJ145" s="246">
        <v>1795.79</v>
      </c>
      <c r="AK145" s="246">
        <v>1881.12</v>
      </c>
      <c r="AL145" s="246">
        <v>16534.43</v>
      </c>
      <c r="AM145" s="246">
        <v>2367.33005</v>
      </c>
      <c r="AN145" s="246">
        <v>2363.9864165500003</v>
      </c>
    </row>
    <row r="146" spans="2:40" ht="16.2" thickBot="1">
      <c r="B146" s="79" t="s">
        <v>102</v>
      </c>
      <c r="C146" s="80">
        <v>0</v>
      </c>
      <c r="D146" s="80">
        <v>0</v>
      </c>
      <c r="E146" s="80">
        <v>0</v>
      </c>
      <c r="F146" s="80">
        <v>0</v>
      </c>
      <c r="G146" s="80">
        <v>0</v>
      </c>
      <c r="H146" s="80">
        <v>0</v>
      </c>
      <c r="I146" s="80">
        <v>0</v>
      </c>
      <c r="J146" s="80">
        <v>0</v>
      </c>
      <c r="K146" s="80">
        <v>0</v>
      </c>
      <c r="L146" s="80">
        <v>0</v>
      </c>
      <c r="M146" s="80">
        <v>0</v>
      </c>
      <c r="N146" s="80">
        <v>0</v>
      </c>
      <c r="O146" s="80">
        <v>0</v>
      </c>
      <c r="P146" s="272" t="s">
        <v>117</v>
      </c>
      <c r="Q146" s="272" t="s">
        <v>117</v>
      </c>
      <c r="R146" s="272">
        <v>0</v>
      </c>
      <c r="S146" s="272">
        <v>0</v>
      </c>
      <c r="T146" s="360">
        <v>0</v>
      </c>
      <c r="V146" s="582" t="s">
        <v>114</v>
      </c>
      <c r="W146" s="246">
        <v>1447.73</v>
      </c>
      <c r="X146" s="246">
        <v>1488</v>
      </c>
      <c r="Y146" s="246">
        <v>1523.51</v>
      </c>
      <c r="Z146" s="246">
        <v>1014.19</v>
      </c>
      <c r="AA146" s="246">
        <v>1065.1300000000001</v>
      </c>
      <c r="AB146" s="246">
        <v>1111.4100000000001</v>
      </c>
      <c r="AC146" s="246">
        <v>1151.1600000000001</v>
      </c>
      <c r="AD146" s="246">
        <v>1523.85</v>
      </c>
      <c r="AE146" s="246">
        <v>1587.5</v>
      </c>
      <c r="AF146" s="246">
        <v>1640.3</v>
      </c>
      <c r="AG146" s="246">
        <v>1647.29</v>
      </c>
      <c r="AH146" s="246">
        <v>3324.45</v>
      </c>
      <c r="AI146" s="246">
        <v>3392.53</v>
      </c>
      <c r="AJ146" s="246">
        <v>4470.6000000000004</v>
      </c>
      <c r="AK146" s="246">
        <v>5333.3</v>
      </c>
      <c r="AL146" s="246">
        <v>7456.88</v>
      </c>
      <c r="AM146" s="246">
        <v>8579.9015899999995</v>
      </c>
      <c r="AN146" s="246">
        <v>9604.6184085699988</v>
      </c>
    </row>
    <row r="147" spans="2:40" ht="16.2" thickBot="1">
      <c r="B147" s="77" t="s">
        <v>118</v>
      </c>
      <c r="C147" s="83">
        <v>80504</v>
      </c>
      <c r="D147" s="83">
        <v>80712</v>
      </c>
      <c r="E147" s="83">
        <v>82228</v>
      </c>
      <c r="F147" s="83">
        <v>87171</v>
      </c>
      <c r="G147" s="83">
        <v>86604</v>
      </c>
      <c r="H147" s="83">
        <v>85268</v>
      </c>
      <c r="I147" s="83">
        <v>87582</v>
      </c>
      <c r="J147" s="83">
        <v>89477</v>
      </c>
      <c r="K147" s="83">
        <v>90801</v>
      </c>
      <c r="L147" s="83">
        <v>89969</v>
      </c>
      <c r="M147" s="83">
        <v>91482</v>
      </c>
      <c r="N147" s="83">
        <v>92857</v>
      </c>
      <c r="O147" s="83">
        <v>93197</v>
      </c>
      <c r="P147" s="275">
        <v>96124</v>
      </c>
      <c r="Q147" s="275">
        <v>93607</v>
      </c>
      <c r="R147" s="275">
        <v>101269</v>
      </c>
      <c r="S147" s="275">
        <v>99884</v>
      </c>
      <c r="T147" s="275">
        <v>72178</v>
      </c>
      <c r="V147" s="590" t="s">
        <v>180</v>
      </c>
      <c r="W147" s="237">
        <f>SUM(W136:W146)</f>
        <v>72943.22</v>
      </c>
      <c r="X147" s="237">
        <f t="shared" ref="X147:AJ147" si="11">SUM(X136:X146)</f>
        <v>75261.19</v>
      </c>
      <c r="Y147" s="237">
        <f t="shared" si="11"/>
        <v>78330.609999999986</v>
      </c>
      <c r="Z147" s="237">
        <f t="shared" si="11"/>
        <v>92303.239999999991</v>
      </c>
      <c r="AA147" s="237">
        <f t="shared" si="11"/>
        <v>94028.51</v>
      </c>
      <c r="AB147" s="237">
        <f t="shared" si="11"/>
        <v>95507.02</v>
      </c>
      <c r="AC147" s="237">
        <f t="shared" si="11"/>
        <v>101716.01</v>
      </c>
      <c r="AD147" s="237">
        <f t="shared" si="11"/>
        <v>102694.42000000001</v>
      </c>
      <c r="AE147" s="237">
        <f t="shared" si="11"/>
        <v>103465.43</v>
      </c>
      <c r="AF147" s="237">
        <f t="shared" si="11"/>
        <v>108109.09999999999</v>
      </c>
      <c r="AG147" s="237">
        <f t="shared" si="11"/>
        <v>114779.65999999999</v>
      </c>
      <c r="AH147" s="237">
        <f t="shared" si="11"/>
        <v>129847.15999999999</v>
      </c>
      <c r="AI147" s="237">
        <f t="shared" si="11"/>
        <v>138621.19</v>
      </c>
      <c r="AJ147" s="237">
        <f t="shared" si="11"/>
        <v>161798.98000000001</v>
      </c>
      <c r="AK147" s="237">
        <v>165411.58999999997</v>
      </c>
      <c r="AL147" s="237">
        <v>223800.97</v>
      </c>
      <c r="AM147" s="237">
        <v>250818.62590000001</v>
      </c>
      <c r="AN147" s="237">
        <v>345776.65957288002</v>
      </c>
    </row>
    <row r="148" spans="2:40" ht="16.2" thickBot="1">
      <c r="B148" s="85" t="s">
        <v>119</v>
      </c>
      <c r="C148" s="86">
        <v>235618</v>
      </c>
      <c r="D148" s="86">
        <v>228196</v>
      </c>
      <c r="E148" s="86">
        <v>231336</v>
      </c>
      <c r="F148" s="86">
        <v>270503</v>
      </c>
      <c r="G148" s="86">
        <v>255605</v>
      </c>
      <c r="H148" s="86">
        <v>231602</v>
      </c>
      <c r="I148" s="86">
        <v>255544</v>
      </c>
      <c r="J148" s="86">
        <v>257133</v>
      </c>
      <c r="K148" s="86">
        <v>270869</v>
      </c>
      <c r="L148" s="86">
        <v>252748</v>
      </c>
      <c r="M148" s="86">
        <v>280854</v>
      </c>
      <c r="N148" s="86">
        <v>280684</v>
      </c>
      <c r="O148" s="86">
        <v>272484</v>
      </c>
      <c r="P148" s="285">
        <v>272250</v>
      </c>
      <c r="Q148" s="299">
        <v>268569</v>
      </c>
      <c r="R148" s="299">
        <v>291119</v>
      </c>
      <c r="S148" s="299">
        <v>310702</v>
      </c>
      <c r="T148" s="299">
        <v>279987</v>
      </c>
      <c r="V148" s="591" t="s">
        <v>207</v>
      </c>
      <c r="W148" s="586">
        <f>+W147+W134</f>
        <v>296890.98000000004</v>
      </c>
      <c r="X148" s="586">
        <f t="shared" ref="X148:AJ148" si="12">+X147+X134</f>
        <v>317776.90000000002</v>
      </c>
      <c r="Y148" s="586">
        <f t="shared" si="12"/>
        <v>331964.28000000003</v>
      </c>
      <c r="Z148" s="586">
        <f t="shared" si="12"/>
        <v>357192.07999999996</v>
      </c>
      <c r="AA148" s="586">
        <f t="shared" si="12"/>
        <v>392384.67</v>
      </c>
      <c r="AB148" s="586">
        <f t="shared" si="12"/>
        <v>417663.02000000008</v>
      </c>
      <c r="AC148" s="586">
        <f t="shared" si="12"/>
        <v>419993.7</v>
      </c>
      <c r="AD148" s="586">
        <f t="shared" si="12"/>
        <v>455002.72</v>
      </c>
      <c r="AE148" s="586">
        <f t="shared" si="12"/>
        <v>424901.3</v>
      </c>
      <c r="AF148" s="586">
        <f t="shared" si="12"/>
        <v>449835.49</v>
      </c>
      <c r="AG148" s="586">
        <f t="shared" si="12"/>
        <v>438390.02999999997</v>
      </c>
      <c r="AH148" s="586">
        <f t="shared" si="12"/>
        <v>447208.86</v>
      </c>
      <c r="AI148" s="586">
        <f t="shared" si="12"/>
        <v>421075.63</v>
      </c>
      <c r="AJ148" s="586">
        <f t="shared" si="12"/>
        <v>425936.94000000006</v>
      </c>
      <c r="AK148" s="586">
        <v>499808.83999999997</v>
      </c>
      <c r="AL148" s="586">
        <v>427252.94</v>
      </c>
      <c r="AM148" s="586">
        <v>479015.47277000005</v>
      </c>
      <c r="AN148" s="586">
        <v>507127.92306399997</v>
      </c>
    </row>
    <row r="149" spans="2:40" ht="16.2" thickBot="1">
      <c r="B149" s="88"/>
      <c r="C149" s="89"/>
      <c r="D149" s="89"/>
      <c r="E149" s="89"/>
      <c r="F149" s="89"/>
      <c r="G149" s="89"/>
      <c r="H149" s="89"/>
      <c r="I149" s="89"/>
      <c r="J149" s="89"/>
      <c r="K149" s="89"/>
      <c r="L149" s="89"/>
      <c r="M149" s="89"/>
      <c r="N149" s="89"/>
      <c r="O149" s="89"/>
      <c r="Q149" s="276" t="s">
        <v>117</v>
      </c>
      <c r="R149" s="276" t="s">
        <v>117</v>
      </c>
      <c r="S149" s="276">
        <v>0</v>
      </c>
      <c r="V149" s="585"/>
      <c r="W149" s="587"/>
      <c r="X149" s="587"/>
      <c r="Y149" s="587"/>
      <c r="Z149" s="587"/>
      <c r="AA149" s="587"/>
      <c r="AB149" s="587"/>
      <c r="AC149" s="587"/>
      <c r="AD149" s="587"/>
      <c r="AE149" s="587"/>
      <c r="AF149" s="587"/>
      <c r="AG149" s="587"/>
      <c r="AH149" s="587"/>
      <c r="AI149" s="587"/>
      <c r="AJ149" s="587"/>
      <c r="AK149" s="587"/>
      <c r="AL149" s="587"/>
      <c r="AM149" s="587"/>
      <c r="AN149" s="587"/>
    </row>
    <row r="150" spans="2:40" ht="16.2" thickBot="1">
      <c r="B150" s="75" t="s">
        <v>120</v>
      </c>
      <c r="C150" s="90"/>
      <c r="D150" s="90"/>
      <c r="E150" s="90"/>
      <c r="F150" s="90"/>
      <c r="G150" s="90"/>
      <c r="H150" s="90"/>
      <c r="I150" s="90"/>
      <c r="J150" s="90"/>
      <c r="K150" s="90"/>
      <c r="L150" s="90"/>
      <c r="M150" s="90"/>
      <c r="N150" s="90"/>
      <c r="O150" s="90"/>
      <c r="P150" s="277" t="s">
        <v>117</v>
      </c>
      <c r="Q150" s="277" t="s">
        <v>117</v>
      </c>
      <c r="R150" s="277" t="s">
        <v>117</v>
      </c>
      <c r="S150" s="277">
        <v>0</v>
      </c>
      <c r="T150" s="277"/>
      <c r="V150" s="642" t="s">
        <v>208</v>
      </c>
      <c r="W150" s="641" t="str">
        <f>+W126</f>
        <v>1T22</v>
      </c>
      <c r="X150" s="641" t="str">
        <f t="shared" ref="X150:AM150" si="13">+X126</f>
        <v>2T22</v>
      </c>
      <c r="Y150" s="641" t="str">
        <f t="shared" si="13"/>
        <v>3T22</v>
      </c>
      <c r="Z150" s="641" t="str">
        <f t="shared" si="13"/>
        <v>4T22</v>
      </c>
      <c r="AA150" s="641" t="str">
        <f t="shared" si="13"/>
        <v>1T23</v>
      </c>
      <c r="AB150" s="641" t="str">
        <f t="shared" si="13"/>
        <v>2T23</v>
      </c>
      <c r="AC150" s="641" t="str">
        <f t="shared" si="13"/>
        <v>3T23</v>
      </c>
      <c r="AD150" s="641" t="str">
        <f t="shared" si="13"/>
        <v>4T23</v>
      </c>
      <c r="AE150" s="641" t="str">
        <f t="shared" si="13"/>
        <v>1T24</v>
      </c>
      <c r="AF150" s="641" t="str">
        <f t="shared" si="13"/>
        <v>2T24</v>
      </c>
      <c r="AG150" s="641" t="str">
        <f t="shared" si="13"/>
        <v>3T24</v>
      </c>
      <c r="AH150" s="641" t="str">
        <f t="shared" si="13"/>
        <v>4T24</v>
      </c>
      <c r="AI150" s="641" t="str">
        <f t="shared" si="13"/>
        <v>1T25</v>
      </c>
      <c r="AJ150" s="641" t="str">
        <f t="shared" si="13"/>
        <v>2T25</v>
      </c>
      <c r="AK150" s="641" t="str">
        <f t="shared" si="13"/>
        <v>3T25</v>
      </c>
      <c r="AL150" s="641" t="str">
        <f t="shared" si="13"/>
        <v>4T25</v>
      </c>
      <c r="AM150" s="641" t="str">
        <f t="shared" si="13"/>
        <v>1T26</v>
      </c>
      <c r="AN150" s="641" t="str">
        <f>+AN126</f>
        <v>2T26</v>
      </c>
    </row>
    <row r="151" spans="2:40" ht="16.2" thickBot="1">
      <c r="B151" s="77" t="s">
        <v>121</v>
      </c>
      <c r="C151" s="91"/>
      <c r="D151" s="91"/>
      <c r="E151" s="91"/>
      <c r="F151" s="91"/>
      <c r="G151" s="91"/>
      <c r="H151" s="91"/>
      <c r="I151" s="91"/>
      <c r="J151" s="91"/>
      <c r="K151" s="91"/>
      <c r="L151" s="91"/>
      <c r="M151" s="91"/>
      <c r="N151" s="91"/>
      <c r="O151" s="91"/>
      <c r="P151" s="278" t="s">
        <v>117</v>
      </c>
      <c r="Q151" s="278" t="s">
        <v>117</v>
      </c>
      <c r="R151" s="278" t="s">
        <v>117</v>
      </c>
      <c r="S151" s="278">
        <v>0</v>
      </c>
      <c r="T151" s="278"/>
      <c r="V151" s="595"/>
      <c r="W151" s="595">
        <v>96477.25</v>
      </c>
      <c r="X151" s="595">
        <v>91467.88</v>
      </c>
      <c r="Y151" s="595">
        <v>75066.17</v>
      </c>
      <c r="Z151" s="595">
        <v>91926.41</v>
      </c>
      <c r="AA151" s="595">
        <v>155655.44</v>
      </c>
      <c r="AB151" s="595">
        <v>160583.92000000001</v>
      </c>
      <c r="AC151" s="595">
        <v>150198.09</v>
      </c>
      <c r="AD151" s="595">
        <v>167244.42000000001</v>
      </c>
      <c r="AE151" s="595">
        <v>182145.17</v>
      </c>
      <c r="AF151" s="595">
        <v>180049.47</v>
      </c>
      <c r="AG151" s="595">
        <v>153438.89000000001</v>
      </c>
      <c r="AH151" s="595">
        <v>133623.13</v>
      </c>
      <c r="AI151" s="595">
        <v>159098.78</v>
      </c>
      <c r="AJ151" s="595">
        <v>145019.78</v>
      </c>
      <c r="AK151" s="595"/>
      <c r="AL151" s="595"/>
      <c r="AM151" s="595"/>
      <c r="AN151" s="595"/>
    </row>
    <row r="152" spans="2:40" ht="16.2" thickBot="1">
      <c r="B152" s="79" t="s">
        <v>123</v>
      </c>
      <c r="C152" s="80">
        <v>31679</v>
      </c>
      <c r="D152" s="80">
        <v>20442</v>
      </c>
      <c r="E152" s="80">
        <v>23518</v>
      </c>
      <c r="F152" s="80">
        <v>25769</v>
      </c>
      <c r="G152" s="80">
        <v>21703</v>
      </c>
      <c r="H152" s="80">
        <v>21030</v>
      </c>
      <c r="I152" s="80">
        <v>46399</v>
      </c>
      <c r="J152" s="80">
        <v>26194</v>
      </c>
      <c r="K152" s="80">
        <v>27597</v>
      </c>
      <c r="L152" s="80">
        <v>22333</v>
      </c>
      <c r="M152" s="80">
        <v>53624</v>
      </c>
      <c r="N152" s="80">
        <v>20513</v>
      </c>
      <c r="O152" s="80">
        <v>29850</v>
      </c>
      <c r="P152" s="279">
        <v>28093</v>
      </c>
      <c r="Q152" s="279">
        <v>49963</v>
      </c>
      <c r="R152" s="279">
        <v>28721</v>
      </c>
      <c r="S152" s="279">
        <v>30894</v>
      </c>
      <c r="T152" s="358">
        <v>29466</v>
      </c>
      <c r="V152" s="582" t="s">
        <v>122</v>
      </c>
      <c r="W152" s="246"/>
      <c r="X152" s="246"/>
      <c r="Y152" s="246"/>
      <c r="Z152" s="246"/>
      <c r="AA152" s="246"/>
      <c r="AB152" s="246"/>
      <c r="AC152" s="246"/>
      <c r="AD152" s="246"/>
      <c r="AE152" s="246"/>
      <c r="AF152" s="246"/>
      <c r="AG152" s="246"/>
      <c r="AH152" s="246"/>
      <c r="AI152" s="246"/>
      <c r="AJ152" s="246"/>
      <c r="AK152" s="246"/>
      <c r="AL152" s="246"/>
      <c r="AM152" s="246"/>
      <c r="AN152" s="246"/>
    </row>
    <row r="153" spans="2:40" ht="16.2" thickBot="1">
      <c r="B153" s="79" t="s">
        <v>209</v>
      </c>
      <c r="C153" s="80">
        <v>38636</v>
      </c>
      <c r="D153" s="80">
        <v>23373</v>
      </c>
      <c r="E153" s="80">
        <v>39363</v>
      </c>
      <c r="F153" s="80">
        <v>51104</v>
      </c>
      <c r="G153" s="80">
        <v>19640</v>
      </c>
      <c r="H153" s="80">
        <v>10505</v>
      </c>
      <c r="I153" s="80">
        <v>29145</v>
      </c>
      <c r="J153" s="80">
        <v>29846</v>
      </c>
      <c r="K153" s="80">
        <v>21967</v>
      </c>
      <c r="L153" s="80">
        <v>14796</v>
      </c>
      <c r="M153" s="80">
        <v>34619</v>
      </c>
      <c r="N153" s="80">
        <v>45533</v>
      </c>
      <c r="O153" s="80">
        <v>6922</v>
      </c>
      <c r="P153" s="279">
        <v>13177</v>
      </c>
      <c r="Q153" s="279">
        <v>6913</v>
      </c>
      <c r="R153" s="279">
        <v>34539</v>
      </c>
      <c r="S153" s="279">
        <v>20268</v>
      </c>
      <c r="T153" s="358">
        <v>23085</v>
      </c>
      <c r="V153" s="582" t="s">
        <v>123</v>
      </c>
      <c r="W153" s="246">
        <v>96477.25</v>
      </c>
      <c r="X153" s="246">
        <v>91467.88</v>
      </c>
      <c r="Y153" s="246">
        <v>75066.17</v>
      </c>
      <c r="Z153" s="246">
        <v>91926.41</v>
      </c>
      <c r="AA153" s="246">
        <v>155655.44</v>
      </c>
      <c r="AB153" s="246">
        <v>160583.92000000001</v>
      </c>
      <c r="AC153" s="246">
        <v>150198.09</v>
      </c>
      <c r="AD153" s="246">
        <v>167244.42000000001</v>
      </c>
      <c r="AE153" s="246">
        <v>182145.17</v>
      </c>
      <c r="AF153" s="246">
        <v>180049.47</v>
      </c>
      <c r="AG153" s="246">
        <v>153438.89000000001</v>
      </c>
      <c r="AH153" s="246">
        <v>133623.13</v>
      </c>
      <c r="AI153" s="246">
        <v>159098.78</v>
      </c>
      <c r="AJ153" s="246">
        <v>145019.78</v>
      </c>
      <c r="AK153" s="246">
        <v>195980.7</v>
      </c>
      <c r="AL153" s="246">
        <v>107620.52</v>
      </c>
      <c r="AM153" s="246">
        <v>197143.31286000001</v>
      </c>
      <c r="AN153" s="246">
        <v>181098.28733374999</v>
      </c>
    </row>
    <row r="154" spans="2:40" ht="16.2" thickBot="1">
      <c r="B154" s="79" t="s">
        <v>125</v>
      </c>
      <c r="C154" s="80">
        <v>13087</v>
      </c>
      <c r="D154" s="80">
        <v>15442</v>
      </c>
      <c r="E154" s="80">
        <v>13390</v>
      </c>
      <c r="F154" s="80">
        <v>14427</v>
      </c>
      <c r="G154" s="80">
        <v>17419</v>
      </c>
      <c r="H154" s="80">
        <v>13487</v>
      </c>
      <c r="I154" s="80">
        <v>12475</v>
      </c>
      <c r="J154" s="80">
        <v>11418</v>
      </c>
      <c r="K154" s="80">
        <v>17796</v>
      </c>
      <c r="L154" s="80">
        <v>14319</v>
      </c>
      <c r="M154" s="80">
        <v>13724</v>
      </c>
      <c r="N154" s="80">
        <v>13403</v>
      </c>
      <c r="O154" s="80">
        <v>20451</v>
      </c>
      <c r="P154" s="279">
        <v>16452</v>
      </c>
      <c r="Q154" s="279">
        <v>15289</v>
      </c>
      <c r="R154" s="279">
        <v>26311</v>
      </c>
      <c r="S154" s="279">
        <v>21779</v>
      </c>
      <c r="T154" s="358">
        <v>16634</v>
      </c>
      <c r="V154" s="582" t="s">
        <v>125</v>
      </c>
      <c r="W154" s="246">
        <v>16384.55</v>
      </c>
      <c r="X154" s="246">
        <v>15635.36</v>
      </c>
      <c r="Y154" s="246">
        <v>24038.799999999999</v>
      </c>
      <c r="Z154" s="246">
        <v>19064.61</v>
      </c>
      <c r="AA154" s="246">
        <v>20139.310000000001</v>
      </c>
      <c r="AB154" s="246">
        <v>19174.259999999998</v>
      </c>
      <c r="AC154" s="246">
        <v>30080.22</v>
      </c>
      <c r="AD154" s="246">
        <v>24714.14</v>
      </c>
      <c r="AE154" s="246">
        <v>23483.73</v>
      </c>
      <c r="AF154" s="246">
        <v>22323.31</v>
      </c>
      <c r="AG154" s="246">
        <v>32079.51</v>
      </c>
      <c r="AH154" s="246">
        <v>25002.67</v>
      </c>
      <c r="AI154" s="246">
        <v>22849.49</v>
      </c>
      <c r="AJ154" s="246">
        <v>21001.97</v>
      </c>
      <c r="AK154" s="246">
        <v>34445.33</v>
      </c>
      <c r="AL154" s="246">
        <v>22853.05</v>
      </c>
      <c r="AM154" s="246">
        <v>23115.905940000001</v>
      </c>
      <c r="AN154" s="246">
        <v>21764.661111259997</v>
      </c>
    </row>
    <row r="155" spans="2:40" ht="16.2" thickBot="1">
      <c r="B155" s="79" t="s">
        <v>99</v>
      </c>
      <c r="C155" s="80">
        <v>3984</v>
      </c>
      <c r="D155" s="80">
        <v>9715</v>
      </c>
      <c r="E155" s="80">
        <v>10498</v>
      </c>
      <c r="F155" s="80">
        <v>18237</v>
      </c>
      <c r="G155" s="80">
        <v>28810</v>
      </c>
      <c r="H155" s="80">
        <v>17153</v>
      </c>
      <c r="I155" s="80">
        <v>14144</v>
      </c>
      <c r="J155" s="80">
        <v>20369</v>
      </c>
      <c r="K155" s="80">
        <v>26364</v>
      </c>
      <c r="L155" s="80">
        <v>15482</v>
      </c>
      <c r="M155" s="80">
        <v>13211</v>
      </c>
      <c r="N155" s="80">
        <v>22241</v>
      </c>
      <c r="O155" s="80">
        <v>27678</v>
      </c>
      <c r="P155" s="279">
        <v>23501</v>
      </c>
      <c r="Q155" s="279">
        <v>22811</v>
      </c>
      <c r="R155" s="279">
        <v>22177</v>
      </c>
      <c r="S155" s="279">
        <v>28885</v>
      </c>
      <c r="T155" s="358">
        <v>24142</v>
      </c>
      <c r="V155" s="582" t="s">
        <v>99</v>
      </c>
      <c r="W155" s="246">
        <v>20445.169999999998</v>
      </c>
      <c r="X155" s="246">
        <v>25481.45</v>
      </c>
      <c r="Y155" s="246">
        <v>33786.129999999997</v>
      </c>
      <c r="Z155" s="246">
        <v>36234.269999999997</v>
      </c>
      <c r="AA155" s="246">
        <v>33418.32</v>
      </c>
      <c r="AB155" s="246">
        <v>34885.17</v>
      </c>
      <c r="AC155" s="246">
        <v>22469.62</v>
      </c>
      <c r="AD155" s="246">
        <v>35834.33</v>
      </c>
      <c r="AE155" s="246">
        <v>25231.9</v>
      </c>
      <c r="AF155" s="246">
        <v>30732.75</v>
      </c>
      <c r="AG155" s="246">
        <v>23951.37</v>
      </c>
      <c r="AH155" s="246">
        <v>39236.230000000003</v>
      </c>
      <c r="AI155" s="246">
        <v>28339.31</v>
      </c>
      <c r="AJ155" s="246">
        <v>30470.46</v>
      </c>
      <c r="AK155" s="246">
        <v>22793.1</v>
      </c>
      <c r="AL155" s="246">
        <v>27839.79</v>
      </c>
      <c r="AM155" s="246">
        <v>19235.382819999999</v>
      </c>
      <c r="AN155" s="246">
        <v>28114.979101200002</v>
      </c>
    </row>
    <row r="156" spans="2:40" ht="16.2" thickBot="1">
      <c r="B156" s="79" t="s">
        <v>126</v>
      </c>
      <c r="C156" s="80">
        <v>135</v>
      </c>
      <c r="D156" s="80">
        <v>0</v>
      </c>
      <c r="E156" s="80">
        <v>0</v>
      </c>
      <c r="F156" s="80">
        <v>0</v>
      </c>
      <c r="G156" s="80">
        <v>0</v>
      </c>
      <c r="H156" s="80">
        <v>0</v>
      </c>
      <c r="I156" s="80">
        <v>26</v>
      </c>
      <c r="J156" s="80">
        <v>26</v>
      </c>
      <c r="K156" s="80">
        <v>0</v>
      </c>
      <c r="L156" s="80">
        <v>0</v>
      </c>
      <c r="M156" s="80">
        <v>0</v>
      </c>
      <c r="N156" s="80">
        <v>0</v>
      </c>
      <c r="O156" s="80">
        <v>0</v>
      </c>
      <c r="P156" s="279">
        <v>0</v>
      </c>
      <c r="Q156" s="279">
        <v>0</v>
      </c>
      <c r="R156" s="279">
        <v>0</v>
      </c>
      <c r="S156" s="279">
        <v>8</v>
      </c>
      <c r="T156" s="279">
        <v>0</v>
      </c>
      <c r="V156" s="582" t="s">
        <v>126</v>
      </c>
      <c r="W156" s="246">
        <v>0</v>
      </c>
      <c r="X156" s="246">
        <v>0</v>
      </c>
      <c r="Y156" s="246">
        <v>0</v>
      </c>
      <c r="Z156" s="246">
        <v>5000</v>
      </c>
      <c r="AA156" s="246">
        <v>5000</v>
      </c>
      <c r="AB156" s="246">
        <v>5000</v>
      </c>
      <c r="AC156" s="246">
        <v>6717.96</v>
      </c>
      <c r="AD156" s="246">
        <v>0</v>
      </c>
      <c r="AE156" s="246">
        <v>0</v>
      </c>
      <c r="AF156" s="246">
        <v>0</v>
      </c>
      <c r="AG156" s="246">
        <v>0</v>
      </c>
      <c r="AH156" s="246">
        <v>0</v>
      </c>
      <c r="AI156" s="246">
        <v>0</v>
      </c>
      <c r="AJ156" s="246">
        <v>0</v>
      </c>
      <c r="AK156" s="246">
        <v>0</v>
      </c>
      <c r="AL156" s="246">
        <v>0</v>
      </c>
      <c r="AM156" s="246">
        <v>0</v>
      </c>
      <c r="AN156" s="246">
        <v>0</v>
      </c>
    </row>
    <row r="157" spans="2:40" ht="16.2" thickBot="1">
      <c r="B157" s="79" t="s">
        <v>127</v>
      </c>
      <c r="C157" s="80">
        <v>2208</v>
      </c>
      <c r="D157" s="80">
        <v>2503</v>
      </c>
      <c r="E157" s="80">
        <v>367</v>
      </c>
      <c r="F157" s="80">
        <v>6732</v>
      </c>
      <c r="G157" s="80">
        <v>4814</v>
      </c>
      <c r="H157" s="80">
        <v>2558</v>
      </c>
      <c r="I157" s="80">
        <v>225</v>
      </c>
      <c r="J157" s="80">
        <v>7139</v>
      </c>
      <c r="K157" s="80">
        <v>4705</v>
      </c>
      <c r="L157" s="80">
        <v>2616</v>
      </c>
      <c r="M157" s="80">
        <v>647</v>
      </c>
      <c r="N157" s="80">
        <v>7051</v>
      </c>
      <c r="O157" s="80">
        <v>4752</v>
      </c>
      <c r="P157" s="279">
        <v>2431</v>
      </c>
      <c r="Q157" s="279">
        <v>147</v>
      </c>
      <c r="R157" s="279">
        <v>6641</v>
      </c>
      <c r="S157" s="279">
        <v>6823</v>
      </c>
      <c r="T157" s="358">
        <v>2202</v>
      </c>
      <c r="V157" s="582" t="s">
        <v>127</v>
      </c>
      <c r="W157" s="246">
        <v>149.29</v>
      </c>
      <c r="X157" s="246">
        <v>8225.1200000000008</v>
      </c>
      <c r="Y157" s="246">
        <v>5523.58</v>
      </c>
      <c r="Z157" s="246">
        <v>2911.94</v>
      </c>
      <c r="AA157" s="246">
        <v>4021.81</v>
      </c>
      <c r="AB157" s="246">
        <v>8919.8700000000008</v>
      </c>
      <c r="AC157" s="246">
        <v>7625.47</v>
      </c>
      <c r="AD157" s="246">
        <v>4982.97</v>
      </c>
      <c r="AE157" s="246">
        <v>1735.83</v>
      </c>
      <c r="AF157" s="246">
        <v>9214.39</v>
      </c>
      <c r="AG157" s="246">
        <v>8310.7199999999993</v>
      </c>
      <c r="AH157" s="246">
        <v>6197.56</v>
      </c>
      <c r="AI157" s="246">
        <v>4015.71</v>
      </c>
      <c r="AJ157" s="246">
        <v>7333.5</v>
      </c>
      <c r="AK157" s="246">
        <v>11961.1</v>
      </c>
      <c r="AL157" s="246">
        <v>11335.99</v>
      </c>
      <c r="AM157" s="246">
        <v>12647.585720000001</v>
      </c>
      <c r="AN157" s="246">
        <v>21276.16682395</v>
      </c>
    </row>
    <row r="158" spans="2:40" ht="16.2" thickBot="1">
      <c r="B158" s="79" t="s">
        <v>122</v>
      </c>
      <c r="C158" s="80">
        <v>0</v>
      </c>
      <c r="D158" s="80">
        <v>0</v>
      </c>
      <c r="E158" s="80">
        <v>0</v>
      </c>
      <c r="F158" s="80">
        <v>0</v>
      </c>
      <c r="G158" s="80">
        <v>0</v>
      </c>
      <c r="H158" s="80">
        <v>0</v>
      </c>
      <c r="I158" s="80">
        <v>0</v>
      </c>
      <c r="J158" s="80">
        <v>0</v>
      </c>
      <c r="K158" s="80">
        <v>0</v>
      </c>
      <c r="L158" s="80">
        <v>0</v>
      </c>
      <c r="M158" s="80">
        <v>0</v>
      </c>
      <c r="N158" s="80">
        <v>0</v>
      </c>
      <c r="O158" s="80">
        <v>0</v>
      </c>
      <c r="P158" s="279">
        <v>0</v>
      </c>
      <c r="Q158" s="279">
        <v>0</v>
      </c>
      <c r="R158" s="279">
        <v>0</v>
      </c>
      <c r="S158" s="279">
        <v>0</v>
      </c>
      <c r="T158" s="279">
        <v>0</v>
      </c>
      <c r="V158" s="591" t="s">
        <v>184</v>
      </c>
      <c r="W158" s="586">
        <v>133456.26</v>
      </c>
      <c r="X158" s="586">
        <v>140809.81</v>
      </c>
      <c r="Y158" s="586">
        <v>138414.68</v>
      </c>
      <c r="Z158" s="586">
        <v>155137.23000000001</v>
      </c>
      <c r="AA158" s="586">
        <v>218234.88</v>
      </c>
      <c r="AB158" s="586">
        <v>228563.22000000003</v>
      </c>
      <c r="AC158" s="586">
        <v>217091.36</v>
      </c>
      <c r="AD158" s="586">
        <v>232775.86000000002</v>
      </c>
      <c r="AE158" s="586">
        <v>232596.63</v>
      </c>
      <c r="AF158" s="586">
        <v>242319.91999999998</v>
      </c>
      <c r="AG158" s="586">
        <v>217780.49000000002</v>
      </c>
      <c r="AH158" s="586">
        <v>204059.59</v>
      </c>
      <c r="AI158" s="586">
        <v>214303.28999999998</v>
      </c>
      <c r="AJ158" s="586">
        <v>203825.71</v>
      </c>
      <c r="AK158" s="586">
        <v>265180.23000000004</v>
      </c>
      <c r="AL158" s="586">
        <v>169649.35</v>
      </c>
      <c r="AM158" s="586">
        <v>252142.18734</v>
      </c>
      <c r="AN158" s="586">
        <v>252254.09437016005</v>
      </c>
    </row>
    <row r="159" spans="2:40" ht="16.2" thickBot="1">
      <c r="B159" s="79" t="s">
        <v>183</v>
      </c>
      <c r="C159" s="80">
        <v>0</v>
      </c>
      <c r="D159" s="80">
        <v>0</v>
      </c>
      <c r="E159" s="80">
        <v>0</v>
      </c>
      <c r="F159" s="80">
        <v>0</v>
      </c>
      <c r="G159" s="80">
        <v>0</v>
      </c>
      <c r="H159" s="80">
        <v>0</v>
      </c>
      <c r="I159" s="80">
        <v>0</v>
      </c>
      <c r="J159" s="80">
        <v>0</v>
      </c>
      <c r="K159" s="80">
        <v>0</v>
      </c>
      <c r="L159" s="80">
        <v>0</v>
      </c>
      <c r="M159" s="80">
        <v>0</v>
      </c>
      <c r="N159" s="80">
        <v>0</v>
      </c>
      <c r="O159" s="80">
        <v>0</v>
      </c>
      <c r="P159" s="279">
        <v>0</v>
      </c>
      <c r="Q159" s="279">
        <v>0</v>
      </c>
      <c r="R159" s="279">
        <v>0</v>
      </c>
      <c r="S159" s="279">
        <v>0</v>
      </c>
      <c r="T159" s="279">
        <v>0</v>
      </c>
      <c r="V159" s="582"/>
      <c r="W159" s="234"/>
      <c r="X159" s="234"/>
      <c r="Y159" s="234"/>
      <c r="Z159" s="234"/>
      <c r="AA159" s="234"/>
      <c r="AB159" s="234"/>
      <c r="AC159" s="234"/>
      <c r="AD159" s="234"/>
      <c r="AE159" s="234"/>
      <c r="AF159" s="234"/>
      <c r="AG159" s="234"/>
      <c r="AH159" s="234"/>
      <c r="AI159" s="234"/>
      <c r="AJ159" s="234"/>
      <c r="AK159" s="234"/>
      <c r="AL159" s="234"/>
      <c r="AM159" s="234"/>
      <c r="AN159" s="234"/>
    </row>
    <row r="160" spans="2:40" ht="16.2" thickBot="1">
      <c r="B160" s="77" t="s">
        <v>130</v>
      </c>
      <c r="C160" s="83">
        <v>89729</v>
      </c>
      <c r="D160" s="83">
        <v>71475</v>
      </c>
      <c r="E160" s="83">
        <v>87136</v>
      </c>
      <c r="F160" s="83">
        <v>116269</v>
      </c>
      <c r="G160" s="83">
        <v>92386</v>
      </c>
      <c r="H160" s="83">
        <v>64733</v>
      </c>
      <c r="I160" s="83">
        <v>102414</v>
      </c>
      <c r="J160" s="83">
        <v>94992</v>
      </c>
      <c r="K160" s="83">
        <v>98429</v>
      </c>
      <c r="L160" s="83">
        <v>69546</v>
      </c>
      <c r="M160" s="83">
        <v>115825</v>
      </c>
      <c r="N160" s="83">
        <v>108741</v>
      </c>
      <c r="O160" s="83">
        <v>89653</v>
      </c>
      <c r="P160" s="83">
        <v>83654</v>
      </c>
      <c r="Q160" s="83">
        <v>95123</v>
      </c>
      <c r="R160" s="83">
        <v>118388</v>
      </c>
      <c r="S160" s="83">
        <v>108657</v>
      </c>
      <c r="T160" s="83">
        <v>95529</v>
      </c>
      <c r="V160" s="582" t="s">
        <v>122</v>
      </c>
      <c r="W160" s="246">
        <v>0</v>
      </c>
      <c r="X160" s="246">
        <v>0</v>
      </c>
      <c r="Y160" s="246">
        <v>0</v>
      </c>
      <c r="Z160" s="246">
        <v>0</v>
      </c>
      <c r="AA160" s="246">
        <v>0</v>
      </c>
      <c r="AB160" s="246">
        <v>0</v>
      </c>
      <c r="AC160" s="246">
        <v>0</v>
      </c>
      <c r="AD160" s="246">
        <v>0</v>
      </c>
      <c r="AE160" s="246">
        <v>0</v>
      </c>
      <c r="AF160" s="246">
        <v>0</v>
      </c>
      <c r="AG160" s="246">
        <v>0</v>
      </c>
      <c r="AH160" s="246">
        <v>0</v>
      </c>
      <c r="AI160" s="246">
        <v>0</v>
      </c>
      <c r="AJ160" s="246">
        <v>0</v>
      </c>
      <c r="AK160" s="246">
        <v>0</v>
      </c>
      <c r="AL160" s="246"/>
      <c r="AM160" s="246"/>
      <c r="AN160" s="246"/>
    </row>
    <row r="161" spans="2:40" ht="16.2" thickBot="1">
      <c r="B161" s="93" t="s">
        <v>131</v>
      </c>
      <c r="C161" s="94"/>
      <c r="D161" s="94"/>
      <c r="E161" s="94"/>
      <c r="F161" s="94"/>
      <c r="G161" s="94"/>
      <c r="H161" s="94"/>
      <c r="I161" s="94"/>
      <c r="J161" s="94"/>
      <c r="K161" s="94"/>
      <c r="L161" s="94"/>
      <c r="M161" s="94"/>
      <c r="N161" s="94"/>
      <c r="O161" s="94"/>
      <c r="P161" s="94" t="s">
        <v>117</v>
      </c>
      <c r="Q161" s="94" t="s">
        <v>117</v>
      </c>
      <c r="R161" s="94" t="s">
        <v>117</v>
      </c>
      <c r="S161" s="94">
        <v>0</v>
      </c>
      <c r="T161" s="94"/>
      <c r="V161" s="582" t="s">
        <v>123</v>
      </c>
      <c r="W161" s="246">
        <v>11647.39</v>
      </c>
      <c r="X161" s="246">
        <v>11615.68</v>
      </c>
      <c r="Y161" s="246">
        <v>13351.65</v>
      </c>
      <c r="Z161" s="246">
        <v>13539.9</v>
      </c>
      <c r="AA161" s="246">
        <v>13485.25</v>
      </c>
      <c r="AB161" s="246">
        <v>14969.66</v>
      </c>
      <c r="AC161" s="246">
        <v>14869.28</v>
      </c>
      <c r="AD161" s="246">
        <v>14986.53</v>
      </c>
      <c r="AE161" s="246">
        <v>17387.32</v>
      </c>
      <c r="AF161" s="246">
        <v>17255.98</v>
      </c>
      <c r="AG161" s="246">
        <v>17146.64</v>
      </c>
      <c r="AH161" s="246">
        <v>19202.64</v>
      </c>
      <c r="AI161" s="246">
        <v>21121.08</v>
      </c>
      <c r="AJ161" s="246">
        <v>21432.82</v>
      </c>
      <c r="AK161" s="246">
        <v>21468.95</v>
      </c>
      <c r="AL161" s="246">
        <v>21600.65</v>
      </c>
      <c r="AM161" s="246">
        <v>28210.981050000002</v>
      </c>
      <c r="AN161" s="246">
        <v>31441.453210479998</v>
      </c>
    </row>
    <row r="162" spans="2:40" ht="16.2" thickBot="1">
      <c r="B162" s="79" t="s">
        <v>123</v>
      </c>
      <c r="C162" s="80">
        <v>0</v>
      </c>
      <c r="D162" s="80">
        <v>0</v>
      </c>
      <c r="E162" s="80">
        <v>1</v>
      </c>
      <c r="F162" s="80">
        <v>0</v>
      </c>
      <c r="G162" s="80">
        <v>0</v>
      </c>
      <c r="H162" s="80">
        <v>0</v>
      </c>
      <c r="I162" s="80">
        <v>0</v>
      </c>
      <c r="J162" s="80">
        <v>0</v>
      </c>
      <c r="K162" s="80">
        <v>0</v>
      </c>
      <c r="L162" s="80">
        <v>0</v>
      </c>
      <c r="M162" s="80">
        <v>646</v>
      </c>
      <c r="N162" s="80">
        <v>390</v>
      </c>
      <c r="O162" s="80">
        <v>327</v>
      </c>
      <c r="P162" s="279">
        <v>0</v>
      </c>
      <c r="Q162" s="279">
        <v>0</v>
      </c>
      <c r="R162" s="279">
        <v>0</v>
      </c>
      <c r="S162" s="279">
        <v>532</v>
      </c>
      <c r="T162" s="358">
        <v>605</v>
      </c>
      <c r="V162" s="582" t="s">
        <v>106</v>
      </c>
      <c r="W162" s="246">
        <v>0</v>
      </c>
      <c r="X162" s="246">
        <v>0</v>
      </c>
      <c r="Y162" s="246">
        <v>0</v>
      </c>
      <c r="Z162" s="246">
        <v>0</v>
      </c>
      <c r="AA162" s="246">
        <v>0</v>
      </c>
      <c r="AB162" s="246">
        <v>0</v>
      </c>
      <c r="AC162" s="246">
        <v>0</v>
      </c>
      <c r="AD162" s="246">
        <v>0</v>
      </c>
      <c r="AE162" s="246">
        <v>0</v>
      </c>
      <c r="AF162" s="246">
        <v>0</v>
      </c>
      <c r="AG162" s="246">
        <v>0</v>
      </c>
      <c r="AH162" s="246">
        <v>0</v>
      </c>
      <c r="AI162" s="246">
        <v>0</v>
      </c>
      <c r="AJ162" s="246">
        <v>0</v>
      </c>
      <c r="AK162" s="246">
        <v>0</v>
      </c>
      <c r="AL162" s="246">
        <v>8400</v>
      </c>
      <c r="AM162" s="246">
        <v>8662.7139999999999</v>
      </c>
      <c r="AN162" s="246">
        <v>14590.70804383</v>
      </c>
    </row>
    <row r="163" spans="2:40" ht="16.2" thickBot="1">
      <c r="B163" s="79" t="s">
        <v>209</v>
      </c>
      <c r="C163" s="80">
        <v>5551</v>
      </c>
      <c r="D163" s="80">
        <v>6942</v>
      </c>
      <c r="E163" s="80">
        <v>6960</v>
      </c>
      <c r="F163" s="80">
        <v>7140</v>
      </c>
      <c r="G163" s="80">
        <v>7364</v>
      </c>
      <c r="H163" s="80">
        <v>7364</v>
      </c>
      <c r="I163" s="80">
        <v>7775</v>
      </c>
      <c r="J163" s="80">
        <v>7775</v>
      </c>
      <c r="K163" s="80">
        <v>7775</v>
      </c>
      <c r="L163" s="80">
        <v>7906</v>
      </c>
      <c r="M163" s="80">
        <v>7906</v>
      </c>
      <c r="N163" s="80">
        <v>8213</v>
      </c>
      <c r="O163" s="80">
        <v>8538</v>
      </c>
      <c r="P163" s="279">
        <v>8556</v>
      </c>
      <c r="Q163" s="279">
        <v>8556</v>
      </c>
      <c r="R163" s="279">
        <v>8556</v>
      </c>
      <c r="S163" s="279">
        <v>9988</v>
      </c>
      <c r="T163" s="358">
        <v>11083</v>
      </c>
      <c r="V163" s="582" t="s">
        <v>125</v>
      </c>
      <c r="W163" s="246">
        <v>81381.05</v>
      </c>
      <c r="X163" s="246">
        <v>83086.39</v>
      </c>
      <c r="Y163" s="246">
        <v>84976.49</v>
      </c>
      <c r="Z163" s="246">
        <v>57659.47</v>
      </c>
      <c r="AA163" s="246">
        <v>59808.4</v>
      </c>
      <c r="AB163" s="246">
        <v>60863.46</v>
      </c>
      <c r="AC163" s="246">
        <v>61403.74</v>
      </c>
      <c r="AD163" s="246">
        <v>72272.210000000006</v>
      </c>
      <c r="AE163" s="246">
        <v>74114.98</v>
      </c>
      <c r="AF163" s="246">
        <v>75248.960000000006</v>
      </c>
      <c r="AG163" s="246">
        <v>75063.509999999995</v>
      </c>
      <c r="AH163" s="246">
        <v>72560.84</v>
      </c>
      <c r="AI163" s="246">
        <v>74029.119999999995</v>
      </c>
      <c r="AJ163" s="246">
        <v>76178.259999999995</v>
      </c>
      <c r="AK163" s="246">
        <v>76099.839999999997</v>
      </c>
      <c r="AL163" s="246">
        <v>73629.48</v>
      </c>
      <c r="AM163" s="246">
        <v>73254.191619999998</v>
      </c>
      <c r="AN163" s="246">
        <v>75775.463353259998</v>
      </c>
    </row>
    <row r="164" spans="2:40" ht="16.2" thickBot="1">
      <c r="B164" s="79" t="s">
        <v>125</v>
      </c>
      <c r="C164" s="80">
        <v>63512</v>
      </c>
      <c r="D164" s="80">
        <v>70741</v>
      </c>
      <c r="E164" s="80">
        <v>73476</v>
      </c>
      <c r="F164" s="80">
        <v>74769</v>
      </c>
      <c r="G164" s="80">
        <v>76780</v>
      </c>
      <c r="H164" s="80">
        <v>75296</v>
      </c>
      <c r="I164" s="80">
        <v>77406</v>
      </c>
      <c r="J164" s="80">
        <v>79515</v>
      </c>
      <c r="K164" s="80">
        <v>81623</v>
      </c>
      <c r="L164" s="80">
        <v>82959</v>
      </c>
      <c r="M164" s="80">
        <v>85214</v>
      </c>
      <c r="N164" s="80">
        <v>87469</v>
      </c>
      <c r="O164" s="80">
        <v>89721</v>
      </c>
      <c r="P164" s="279" t="s">
        <v>210</v>
      </c>
      <c r="Q164" s="279">
        <v>94802</v>
      </c>
      <c r="R164" s="279">
        <v>85190</v>
      </c>
      <c r="S164" s="279">
        <v>98829</v>
      </c>
      <c r="T164" s="358">
        <v>79380</v>
      </c>
      <c r="V164" s="582" t="s">
        <v>126</v>
      </c>
      <c r="W164" s="246">
        <v>377.29</v>
      </c>
      <c r="X164" s="246">
        <v>377.29</v>
      </c>
      <c r="Y164" s="246">
        <v>302.39999999999998</v>
      </c>
      <c r="Z164" s="246">
        <v>229.6</v>
      </c>
      <c r="AA164" s="246">
        <v>247.89</v>
      </c>
      <c r="AB164" s="246">
        <v>247.89</v>
      </c>
      <c r="AC164" s="246">
        <v>247.89</v>
      </c>
      <c r="AD164" s="246">
        <v>1857.5</v>
      </c>
      <c r="AE164" s="246">
        <v>193.63</v>
      </c>
      <c r="AF164" s="246">
        <v>193.63</v>
      </c>
      <c r="AG164" s="246">
        <v>501.3</v>
      </c>
      <c r="AH164" s="246">
        <v>441.2</v>
      </c>
      <c r="AI164" s="246">
        <v>446.18</v>
      </c>
      <c r="AJ164" s="246">
        <v>422.06</v>
      </c>
      <c r="AK164" s="246">
        <v>451.3</v>
      </c>
      <c r="AL164" s="246">
        <v>421.22</v>
      </c>
      <c r="AM164" s="246">
        <v>245.18131</v>
      </c>
      <c r="AN164" s="246">
        <v>245.18130536000001</v>
      </c>
    </row>
    <row r="165" spans="2:40" ht="16.2" thickBot="1">
      <c r="B165" s="79" t="s">
        <v>122</v>
      </c>
      <c r="C165" s="80">
        <v>0</v>
      </c>
      <c r="D165" s="80">
        <v>0</v>
      </c>
      <c r="E165" s="80">
        <v>0</v>
      </c>
      <c r="F165" s="80">
        <v>0</v>
      </c>
      <c r="G165" s="80">
        <v>0</v>
      </c>
      <c r="H165" s="80">
        <v>0</v>
      </c>
      <c r="I165" s="80">
        <v>0</v>
      </c>
      <c r="J165" s="80">
        <v>0</v>
      </c>
      <c r="K165" s="80">
        <v>0</v>
      </c>
      <c r="L165" s="80">
        <v>0</v>
      </c>
      <c r="M165" s="80">
        <v>0</v>
      </c>
      <c r="N165" s="80">
        <v>0</v>
      </c>
      <c r="O165" s="80">
        <v>0</v>
      </c>
      <c r="P165" s="279">
        <v>0</v>
      </c>
      <c r="Q165" s="279">
        <v>0</v>
      </c>
      <c r="R165" s="279">
        <v>0</v>
      </c>
      <c r="S165" s="279">
        <v>0</v>
      </c>
      <c r="T165" s="279">
        <v>0</v>
      </c>
      <c r="V165" s="582" t="s">
        <v>127</v>
      </c>
      <c r="W165" s="246">
        <v>0</v>
      </c>
      <c r="X165" s="246">
        <v>0</v>
      </c>
      <c r="Y165" s="246">
        <v>0</v>
      </c>
      <c r="Z165" s="246">
        <v>0</v>
      </c>
      <c r="AA165" s="246">
        <v>0</v>
      </c>
      <c r="AB165" s="246">
        <v>0</v>
      </c>
      <c r="AC165" s="246">
        <v>0</v>
      </c>
      <c r="AD165" s="246">
        <v>0</v>
      </c>
      <c r="AE165" s="246">
        <v>0</v>
      </c>
      <c r="AF165" s="246">
        <v>0</v>
      </c>
      <c r="AG165" s="246">
        <v>0</v>
      </c>
      <c r="AH165" s="246">
        <v>0</v>
      </c>
      <c r="AI165" s="246">
        <v>0</v>
      </c>
      <c r="AJ165" s="246">
        <v>0</v>
      </c>
      <c r="AK165" s="246">
        <v>0</v>
      </c>
      <c r="AL165" s="246">
        <v>0</v>
      </c>
      <c r="AM165" s="246">
        <v>0</v>
      </c>
      <c r="AN165" s="246">
        <v>0</v>
      </c>
    </row>
    <row r="166" spans="2:40" ht="16.2" thickBot="1">
      <c r="B166" s="79" t="s">
        <v>132</v>
      </c>
      <c r="C166" s="80">
        <v>0</v>
      </c>
      <c r="D166" s="80">
        <v>0</v>
      </c>
      <c r="E166" s="80">
        <v>0</v>
      </c>
      <c r="F166" s="80">
        <v>0</v>
      </c>
      <c r="G166" s="80">
        <v>0</v>
      </c>
      <c r="H166" s="80">
        <v>0</v>
      </c>
      <c r="I166" s="80">
        <v>0</v>
      </c>
      <c r="J166" s="80">
        <v>0</v>
      </c>
      <c r="K166" s="80">
        <v>0</v>
      </c>
      <c r="L166" s="80">
        <v>0</v>
      </c>
      <c r="M166" s="80">
        <v>0</v>
      </c>
      <c r="N166" s="80">
        <v>0</v>
      </c>
      <c r="O166" s="80">
        <v>0</v>
      </c>
      <c r="P166" s="279">
        <v>0</v>
      </c>
      <c r="Q166" s="279">
        <v>0</v>
      </c>
      <c r="R166" s="279">
        <v>0</v>
      </c>
      <c r="S166" s="279">
        <v>0</v>
      </c>
      <c r="T166" s="279">
        <v>0</v>
      </c>
      <c r="V166" s="582" t="s">
        <v>114</v>
      </c>
      <c r="W166" s="246">
        <v>0</v>
      </c>
      <c r="X166" s="246">
        <v>0</v>
      </c>
      <c r="Y166" s="246">
        <v>0</v>
      </c>
      <c r="Z166" s="246">
        <v>0</v>
      </c>
      <c r="AA166" s="246">
        <v>0</v>
      </c>
      <c r="AB166" s="246">
        <v>0</v>
      </c>
      <c r="AC166" s="246">
        <v>0</v>
      </c>
      <c r="AD166" s="246">
        <v>0</v>
      </c>
      <c r="AE166" s="246">
        <v>0</v>
      </c>
      <c r="AF166" s="246">
        <v>0</v>
      </c>
      <c r="AG166" s="246">
        <v>0</v>
      </c>
      <c r="AH166" s="246">
        <v>0</v>
      </c>
      <c r="AI166" s="246">
        <v>0</v>
      </c>
      <c r="AJ166" s="246">
        <v>0</v>
      </c>
      <c r="AK166" s="246">
        <v>0</v>
      </c>
      <c r="AL166" s="246">
        <v>0</v>
      </c>
      <c r="AM166" s="246">
        <v>0</v>
      </c>
      <c r="AN166" s="246">
        <v>0</v>
      </c>
    </row>
    <row r="167" spans="2:40" ht="16.2" thickBot="1">
      <c r="B167" s="79" t="s">
        <v>126</v>
      </c>
      <c r="C167" s="80">
        <v>0</v>
      </c>
      <c r="D167" s="80">
        <v>0</v>
      </c>
      <c r="E167" s="80">
        <v>0</v>
      </c>
      <c r="F167" s="80">
        <v>0</v>
      </c>
      <c r="G167" s="80">
        <v>0</v>
      </c>
      <c r="H167" s="80">
        <v>0</v>
      </c>
      <c r="I167" s="80">
        <v>0</v>
      </c>
      <c r="J167" s="80">
        <v>0</v>
      </c>
      <c r="K167" s="80">
        <v>0</v>
      </c>
      <c r="L167" s="80">
        <v>0</v>
      </c>
      <c r="M167" s="80">
        <v>0</v>
      </c>
      <c r="N167" s="80">
        <v>0</v>
      </c>
      <c r="O167" s="80">
        <v>0</v>
      </c>
      <c r="P167" s="279">
        <v>0</v>
      </c>
      <c r="Q167" s="279">
        <v>0</v>
      </c>
      <c r="R167" s="279">
        <v>0</v>
      </c>
      <c r="S167" s="279">
        <v>0</v>
      </c>
      <c r="T167" s="358">
        <v>356</v>
      </c>
      <c r="V167" s="590" t="s">
        <v>186</v>
      </c>
      <c r="W167" s="237">
        <v>93405.73</v>
      </c>
      <c r="X167" s="237">
        <v>95079.360000000001</v>
      </c>
      <c r="Y167" s="237">
        <v>98630.54</v>
      </c>
      <c r="Z167" s="237">
        <v>71428.97</v>
      </c>
      <c r="AA167" s="237">
        <v>73541.539999999994</v>
      </c>
      <c r="AB167" s="237">
        <v>76081.009999999995</v>
      </c>
      <c r="AC167" s="237">
        <v>76520.91</v>
      </c>
      <c r="AD167" s="237">
        <v>89116.24</v>
      </c>
      <c r="AE167" s="237">
        <v>91695.93</v>
      </c>
      <c r="AF167" s="237">
        <v>92698.57</v>
      </c>
      <c r="AG167" s="237">
        <v>92711.45</v>
      </c>
      <c r="AH167" s="237">
        <v>92204.68</v>
      </c>
      <c r="AI167" s="237">
        <v>95596.37999999999</v>
      </c>
      <c r="AJ167" s="237">
        <v>98033.139999999985</v>
      </c>
      <c r="AK167" s="237">
        <v>98020.09</v>
      </c>
      <c r="AL167" s="237">
        <v>104051.35</v>
      </c>
      <c r="AM167" s="237">
        <v>110373.06798000001</v>
      </c>
      <c r="AN167" s="237">
        <v>122052.80591292999</v>
      </c>
    </row>
    <row r="168" spans="2:40" ht="16.2" thickBot="1">
      <c r="B168" s="79" t="s">
        <v>127</v>
      </c>
      <c r="C168" s="80">
        <v>0</v>
      </c>
      <c r="D168" s="80">
        <v>0</v>
      </c>
      <c r="E168" s="80">
        <v>0</v>
      </c>
      <c r="F168" s="80">
        <v>0</v>
      </c>
      <c r="G168" s="80">
        <v>0</v>
      </c>
      <c r="H168" s="80">
        <v>0</v>
      </c>
      <c r="I168" s="80">
        <v>0</v>
      </c>
      <c r="J168" s="80">
        <v>0</v>
      </c>
      <c r="K168" s="80">
        <v>0</v>
      </c>
      <c r="L168" s="80">
        <v>0</v>
      </c>
      <c r="M168" s="80">
        <v>0</v>
      </c>
      <c r="N168" s="80">
        <v>0</v>
      </c>
      <c r="O168" s="80">
        <v>0</v>
      </c>
      <c r="P168" s="279">
        <v>0</v>
      </c>
      <c r="Q168" s="279">
        <v>0</v>
      </c>
      <c r="R168" s="279">
        <v>0</v>
      </c>
      <c r="S168" s="279">
        <v>0</v>
      </c>
      <c r="T168" s="279">
        <v>0</v>
      </c>
      <c r="V168" s="591" t="s">
        <v>211</v>
      </c>
      <c r="W168" s="586">
        <v>226861.99</v>
      </c>
      <c r="X168" s="586">
        <v>235889.16999999998</v>
      </c>
      <c r="Y168" s="586">
        <v>237045.21999999997</v>
      </c>
      <c r="Z168" s="586">
        <v>226566.2</v>
      </c>
      <c r="AA168" s="586">
        <v>291776.42</v>
      </c>
      <c r="AB168" s="586">
        <v>304644.23000000004</v>
      </c>
      <c r="AC168" s="586">
        <v>293612.27</v>
      </c>
      <c r="AD168" s="586">
        <v>321892.10000000003</v>
      </c>
      <c r="AE168" s="586">
        <v>324292.56</v>
      </c>
      <c r="AF168" s="586">
        <v>335018.49</v>
      </c>
      <c r="AG168" s="586">
        <v>310491.94</v>
      </c>
      <c r="AH168" s="586">
        <v>296264.27</v>
      </c>
      <c r="AI168" s="586">
        <v>309899.67</v>
      </c>
      <c r="AJ168" s="586">
        <v>301858.84999999998</v>
      </c>
      <c r="AK168" s="586">
        <v>363200.32000000007</v>
      </c>
      <c r="AL168" s="586">
        <v>273700.7</v>
      </c>
      <c r="AM168" s="586">
        <v>362515.25532</v>
      </c>
      <c r="AN168" s="586">
        <v>374306.90028309001</v>
      </c>
    </row>
    <row r="169" spans="2:40" ht="16.2" thickBot="1">
      <c r="B169" s="79" t="s">
        <v>185</v>
      </c>
      <c r="C169" s="80">
        <v>0</v>
      </c>
      <c r="D169" s="80">
        <v>0</v>
      </c>
      <c r="E169" s="80">
        <v>0</v>
      </c>
      <c r="F169" s="80">
        <v>0</v>
      </c>
      <c r="G169" s="80">
        <v>0</v>
      </c>
      <c r="H169" s="80">
        <v>0</v>
      </c>
      <c r="I169" s="80">
        <v>0</v>
      </c>
      <c r="J169" s="80">
        <v>0</v>
      </c>
      <c r="K169" s="80">
        <v>0</v>
      </c>
      <c r="L169" s="80">
        <v>0</v>
      </c>
      <c r="M169" s="80">
        <v>0</v>
      </c>
      <c r="N169" s="80">
        <v>0</v>
      </c>
      <c r="O169" s="80">
        <v>0</v>
      </c>
      <c r="P169" s="279">
        <v>0</v>
      </c>
      <c r="Q169" s="279">
        <v>0</v>
      </c>
      <c r="R169" s="279">
        <v>0</v>
      </c>
      <c r="S169" s="279">
        <v>0</v>
      </c>
      <c r="T169" s="279">
        <v>0</v>
      </c>
      <c r="V169" s="585"/>
      <c r="W169" s="234"/>
      <c r="X169" s="234"/>
      <c r="Y169" s="234"/>
      <c r="Z169" s="234"/>
      <c r="AA169" s="234"/>
      <c r="AB169" s="234"/>
      <c r="AC169" s="234"/>
      <c r="AD169" s="234"/>
      <c r="AE169" s="234"/>
      <c r="AF169" s="234"/>
      <c r="AG169" s="234"/>
      <c r="AH169" s="234"/>
      <c r="AI169" s="234"/>
      <c r="AJ169" s="234"/>
      <c r="AK169" s="234"/>
      <c r="AL169" s="234"/>
      <c r="AM169" s="234"/>
      <c r="AN169" s="234"/>
    </row>
    <row r="170" spans="2:40" ht="15.6" thickBot="1">
      <c r="B170" s="77" t="s">
        <v>133</v>
      </c>
      <c r="C170" s="83">
        <v>69063</v>
      </c>
      <c r="D170" s="83">
        <v>77683</v>
      </c>
      <c r="E170" s="83">
        <v>80437</v>
      </c>
      <c r="F170" s="83">
        <v>81909</v>
      </c>
      <c r="G170" s="83">
        <v>84144</v>
      </c>
      <c r="H170" s="83">
        <v>82660</v>
      </c>
      <c r="I170" s="83">
        <v>85181</v>
      </c>
      <c r="J170" s="83">
        <v>87290</v>
      </c>
      <c r="K170" s="83">
        <v>89398</v>
      </c>
      <c r="L170" s="83">
        <v>90865</v>
      </c>
      <c r="M170" s="83">
        <v>93766</v>
      </c>
      <c r="N170" s="83">
        <v>96072</v>
      </c>
      <c r="O170" s="83">
        <v>98586</v>
      </c>
      <c r="P170" s="83">
        <v>101096</v>
      </c>
      <c r="Q170" s="83">
        <v>103358</v>
      </c>
      <c r="R170" s="83">
        <v>93746</v>
      </c>
      <c r="S170" s="83">
        <v>109349</v>
      </c>
      <c r="T170" s="83">
        <v>91424</v>
      </c>
      <c r="V170" s="585"/>
      <c r="W170" s="234"/>
      <c r="X170" s="234"/>
      <c r="Y170" s="234"/>
      <c r="Z170" s="234"/>
      <c r="AA170" s="234"/>
      <c r="AB170" s="234"/>
      <c r="AC170" s="234"/>
      <c r="AD170" s="234"/>
      <c r="AE170" s="234"/>
      <c r="AF170" s="234"/>
      <c r="AG170" s="234"/>
      <c r="AH170" s="234"/>
      <c r="AI170" s="234"/>
      <c r="AJ170" s="234"/>
      <c r="AK170" s="234"/>
      <c r="AL170" s="234"/>
      <c r="AM170" s="234"/>
      <c r="AN170" s="234"/>
    </row>
    <row r="171" spans="2:40" ht="15.6" thickBot="1">
      <c r="B171" s="85" t="s">
        <v>134</v>
      </c>
      <c r="C171" s="86">
        <v>158792</v>
      </c>
      <c r="D171" s="86">
        <v>149158</v>
      </c>
      <c r="E171" s="86">
        <v>167573</v>
      </c>
      <c r="F171" s="86">
        <v>198178</v>
      </c>
      <c r="G171" s="86">
        <v>176530</v>
      </c>
      <c r="H171" s="86">
        <v>147393</v>
      </c>
      <c r="I171" s="86">
        <v>187595</v>
      </c>
      <c r="J171" s="86">
        <v>182282</v>
      </c>
      <c r="K171" s="86">
        <v>187827</v>
      </c>
      <c r="L171" s="86">
        <v>160411</v>
      </c>
      <c r="M171" s="86">
        <v>209591</v>
      </c>
      <c r="N171" s="86">
        <v>204813</v>
      </c>
      <c r="O171" s="86">
        <v>188239</v>
      </c>
      <c r="P171" s="86">
        <v>184750</v>
      </c>
      <c r="Q171" s="86">
        <v>198481</v>
      </c>
      <c r="R171" s="86">
        <v>212134</v>
      </c>
      <c r="S171" s="86">
        <v>218006</v>
      </c>
      <c r="T171" s="86">
        <v>186953</v>
      </c>
      <c r="V171" s="642" t="s">
        <v>188</v>
      </c>
      <c r="W171" s="641" t="str">
        <f>+W150</f>
        <v>1T22</v>
      </c>
      <c r="X171" s="641" t="str">
        <f t="shared" ref="X171:AM171" si="14">+X150</f>
        <v>2T22</v>
      </c>
      <c r="Y171" s="641" t="str">
        <f t="shared" si="14"/>
        <v>3T22</v>
      </c>
      <c r="Z171" s="641" t="str">
        <f t="shared" si="14"/>
        <v>4T22</v>
      </c>
      <c r="AA171" s="641" t="str">
        <f t="shared" si="14"/>
        <v>1T23</v>
      </c>
      <c r="AB171" s="641" t="str">
        <f t="shared" si="14"/>
        <v>2T23</v>
      </c>
      <c r="AC171" s="641" t="str">
        <f t="shared" si="14"/>
        <v>3T23</v>
      </c>
      <c r="AD171" s="641" t="str">
        <f t="shared" si="14"/>
        <v>4T23</v>
      </c>
      <c r="AE171" s="641" t="str">
        <f t="shared" si="14"/>
        <v>1T24</v>
      </c>
      <c r="AF171" s="641" t="str">
        <f t="shared" si="14"/>
        <v>2T24</v>
      </c>
      <c r="AG171" s="641" t="str">
        <f t="shared" si="14"/>
        <v>3T24</v>
      </c>
      <c r="AH171" s="641" t="str">
        <f t="shared" si="14"/>
        <v>4T24</v>
      </c>
      <c r="AI171" s="641" t="str">
        <f t="shared" si="14"/>
        <v>1T25</v>
      </c>
      <c r="AJ171" s="641" t="str">
        <f t="shared" si="14"/>
        <v>2T25</v>
      </c>
      <c r="AK171" s="641" t="str">
        <f t="shared" si="14"/>
        <v>3T25</v>
      </c>
      <c r="AL171" s="641" t="str">
        <f t="shared" si="14"/>
        <v>4T25</v>
      </c>
      <c r="AM171" s="641" t="str">
        <f t="shared" si="14"/>
        <v>1T26</v>
      </c>
      <c r="AN171" s="641" t="str">
        <f>+AN150</f>
        <v>2T26</v>
      </c>
    </row>
    <row r="172" spans="2:40" ht="16.2" thickBot="1">
      <c r="B172" s="88"/>
      <c r="C172" s="89"/>
      <c r="D172" s="89"/>
      <c r="E172" s="89"/>
      <c r="F172" s="89"/>
      <c r="G172" s="89"/>
      <c r="H172" s="89"/>
      <c r="I172" s="89"/>
      <c r="J172" s="89"/>
      <c r="K172" s="89"/>
      <c r="L172" s="89"/>
      <c r="M172" s="89"/>
      <c r="N172" s="89"/>
      <c r="O172" s="89"/>
      <c r="P172" s="286"/>
      <c r="Q172" s="89" t="s">
        <v>117</v>
      </c>
      <c r="R172" s="89" t="s">
        <v>117</v>
      </c>
      <c r="S172" s="89">
        <v>0</v>
      </c>
      <c r="V172" s="582" t="s">
        <v>136</v>
      </c>
      <c r="W172" s="246">
        <v>73050</v>
      </c>
      <c r="X172" s="246">
        <v>73050</v>
      </c>
      <c r="Y172" s="246">
        <v>73050</v>
      </c>
      <c r="Z172" s="246">
        <v>73050</v>
      </c>
      <c r="AA172" s="246">
        <v>73050</v>
      </c>
      <c r="AB172" s="246">
        <v>73050</v>
      </c>
      <c r="AC172" s="246">
        <v>73050</v>
      </c>
      <c r="AD172" s="246">
        <v>73050</v>
      </c>
      <c r="AE172" s="246">
        <v>73050</v>
      </c>
      <c r="AF172" s="246">
        <v>73050</v>
      </c>
      <c r="AG172" s="246">
        <v>73050</v>
      </c>
      <c r="AH172" s="246">
        <v>73050</v>
      </c>
      <c r="AI172" s="246">
        <v>73050</v>
      </c>
      <c r="AJ172" s="246">
        <v>73050</v>
      </c>
      <c r="AK172" s="246">
        <v>73050</v>
      </c>
      <c r="AL172" s="246">
        <v>73050</v>
      </c>
      <c r="AM172" s="246">
        <v>73050</v>
      </c>
      <c r="AN172" s="246">
        <v>73050</v>
      </c>
    </row>
    <row r="173" spans="2:40" ht="16.2" thickBot="1">
      <c r="B173" s="95" t="s">
        <v>135</v>
      </c>
      <c r="C173" s="94"/>
      <c r="D173" s="94"/>
      <c r="E173" s="94"/>
      <c r="F173" s="94"/>
      <c r="G173" s="94"/>
      <c r="H173" s="94"/>
      <c r="I173" s="94"/>
      <c r="J173" s="94"/>
      <c r="K173" s="94"/>
      <c r="L173" s="94"/>
      <c r="M173" s="94"/>
      <c r="N173" s="94"/>
      <c r="O173" s="94"/>
      <c r="P173" s="94" t="s">
        <v>117</v>
      </c>
      <c r="Q173" s="94" t="s">
        <v>117</v>
      </c>
      <c r="R173" s="94" t="s">
        <v>117</v>
      </c>
      <c r="S173" s="94">
        <v>0</v>
      </c>
      <c r="T173" s="94"/>
      <c r="V173" s="582" t="s">
        <v>137</v>
      </c>
      <c r="W173" s="246">
        <v>0</v>
      </c>
      <c r="X173" s="246">
        <v>0</v>
      </c>
      <c r="Y173" s="246">
        <v>0</v>
      </c>
      <c r="Z173" s="246">
        <v>0</v>
      </c>
      <c r="AA173" s="246">
        <v>0</v>
      </c>
      <c r="AB173" s="246">
        <v>0</v>
      </c>
      <c r="AC173" s="246">
        <v>0</v>
      </c>
      <c r="AD173" s="246">
        <v>0</v>
      </c>
      <c r="AE173" s="246">
        <v>0</v>
      </c>
      <c r="AF173" s="246">
        <v>0</v>
      </c>
      <c r="AG173" s="246">
        <v>0</v>
      </c>
      <c r="AH173" s="246">
        <v>0</v>
      </c>
      <c r="AI173" s="246">
        <v>0</v>
      </c>
      <c r="AJ173" s="246">
        <v>0</v>
      </c>
      <c r="AK173" s="246">
        <v>0</v>
      </c>
      <c r="AL173" s="246">
        <v>0</v>
      </c>
      <c r="AM173" s="246">
        <v>0</v>
      </c>
      <c r="AN173" s="246">
        <v>0</v>
      </c>
    </row>
    <row r="174" spans="2:40" ht="16.2" thickBot="1">
      <c r="B174" s="79" t="s">
        <v>136</v>
      </c>
      <c r="C174" s="80">
        <v>73050</v>
      </c>
      <c r="D174" s="80">
        <v>73050</v>
      </c>
      <c r="E174" s="80">
        <v>73050</v>
      </c>
      <c r="F174" s="80">
        <v>73050</v>
      </c>
      <c r="G174" s="80">
        <v>73050</v>
      </c>
      <c r="H174" s="80">
        <v>73050</v>
      </c>
      <c r="I174" s="80">
        <v>73050</v>
      </c>
      <c r="J174" s="80">
        <v>73050</v>
      </c>
      <c r="K174" s="80">
        <v>73050</v>
      </c>
      <c r="L174" s="80">
        <v>73050</v>
      </c>
      <c r="M174" s="80">
        <v>73050</v>
      </c>
      <c r="N174" s="80">
        <v>73050</v>
      </c>
      <c r="O174" s="80">
        <v>73050</v>
      </c>
      <c r="P174" s="279">
        <v>73050</v>
      </c>
      <c r="Q174" s="279">
        <v>73050</v>
      </c>
      <c r="R174" s="279">
        <v>73050</v>
      </c>
      <c r="S174" s="279">
        <v>73050</v>
      </c>
      <c r="T174" s="358">
        <v>73050</v>
      </c>
      <c r="V174" s="582" t="s">
        <v>138</v>
      </c>
      <c r="W174" s="246">
        <v>22460.44</v>
      </c>
      <c r="X174" s="246">
        <v>22460.44</v>
      </c>
      <c r="Y174" s="246">
        <v>22460.44</v>
      </c>
      <c r="Z174" s="246">
        <v>22460.44</v>
      </c>
      <c r="AA174" s="246">
        <v>27208.52</v>
      </c>
      <c r="AB174" s="246">
        <v>27208.52</v>
      </c>
      <c r="AC174" s="246">
        <v>27208.52</v>
      </c>
      <c r="AD174" s="246">
        <v>27208.52</v>
      </c>
      <c r="AE174" s="246">
        <v>32445.95</v>
      </c>
      <c r="AF174" s="246">
        <v>32445.95</v>
      </c>
      <c r="AG174" s="246">
        <v>32445.95</v>
      </c>
      <c r="AH174" s="246">
        <v>32445.95</v>
      </c>
      <c r="AI174" s="246">
        <v>36528.57</v>
      </c>
      <c r="AJ174" s="246">
        <v>36528.57</v>
      </c>
      <c r="AK174" s="246">
        <v>36528.57</v>
      </c>
      <c r="AL174" s="246">
        <v>36528.57</v>
      </c>
      <c r="AM174" s="246">
        <v>36265.855179999999</v>
      </c>
      <c r="AN174" s="246">
        <v>36397.21217862</v>
      </c>
    </row>
    <row r="175" spans="2:40" ht="16.2" thickBot="1">
      <c r="B175" s="79" t="s">
        <v>137</v>
      </c>
      <c r="C175" s="80">
        <v>0</v>
      </c>
      <c r="D175" s="80">
        <v>0</v>
      </c>
      <c r="E175" s="80">
        <v>0</v>
      </c>
      <c r="F175" s="80">
        <v>0</v>
      </c>
      <c r="G175" s="80">
        <v>0</v>
      </c>
      <c r="H175" s="80">
        <v>0</v>
      </c>
      <c r="I175" s="80">
        <v>0</v>
      </c>
      <c r="J175" s="80">
        <v>0</v>
      </c>
      <c r="K175" s="80">
        <v>0</v>
      </c>
      <c r="L175" s="80">
        <v>0</v>
      </c>
      <c r="M175" s="80">
        <v>0</v>
      </c>
      <c r="N175" s="80">
        <v>0</v>
      </c>
      <c r="O175" s="80">
        <v>0</v>
      </c>
      <c r="P175" s="279">
        <v>0</v>
      </c>
      <c r="Q175" s="279">
        <v>0</v>
      </c>
      <c r="R175" s="279">
        <v>0</v>
      </c>
      <c r="S175" s="279">
        <v>0</v>
      </c>
      <c r="T175" s="279">
        <v>0</v>
      </c>
      <c r="V175" s="582" t="s">
        <v>139</v>
      </c>
      <c r="W175" s="246">
        <v>-44474.48</v>
      </c>
      <c r="X175" s="246">
        <v>-44474.48</v>
      </c>
      <c r="Y175" s="246">
        <v>-44474.48</v>
      </c>
      <c r="Z175" s="246">
        <v>-44474.48</v>
      </c>
      <c r="AA175" s="246">
        <v>-44474.48</v>
      </c>
      <c r="AB175" s="246">
        <v>-44474.48</v>
      </c>
      <c r="AC175" s="246">
        <v>-44474.48</v>
      </c>
      <c r="AD175" s="246">
        <v>-44474.48</v>
      </c>
      <c r="AE175" s="246">
        <v>-44474.48</v>
      </c>
      <c r="AF175" s="246">
        <v>-44474.48</v>
      </c>
      <c r="AG175" s="246">
        <v>-44474.48</v>
      </c>
      <c r="AH175" s="246">
        <v>-44474.48</v>
      </c>
      <c r="AI175" s="246">
        <v>-44474.48</v>
      </c>
      <c r="AJ175" s="246">
        <v>-44474.48</v>
      </c>
      <c r="AK175" s="246">
        <v>-44474.48</v>
      </c>
      <c r="AL175" s="246">
        <v>-44474.48</v>
      </c>
      <c r="AM175" s="246">
        <v>-44474.47885</v>
      </c>
      <c r="AN175" s="246">
        <v>-44474.478848350001</v>
      </c>
    </row>
    <row r="176" spans="2:40" ht="16.2" thickBot="1">
      <c r="B176" s="79" t="s">
        <v>138</v>
      </c>
      <c r="C176" s="80">
        <v>4962</v>
      </c>
      <c r="D176" s="80">
        <v>7325</v>
      </c>
      <c r="E176" s="80">
        <v>9767</v>
      </c>
      <c r="F176" s="80">
        <v>9767</v>
      </c>
      <c r="G176" s="80">
        <v>9767</v>
      </c>
      <c r="H176" s="80">
        <v>9767</v>
      </c>
      <c r="I176" s="80">
        <v>12414</v>
      </c>
      <c r="J176" s="80">
        <v>12414</v>
      </c>
      <c r="K176" s="80">
        <v>12414</v>
      </c>
      <c r="L176" s="80">
        <v>12414</v>
      </c>
      <c r="M176" s="80">
        <v>15709</v>
      </c>
      <c r="N176" s="80">
        <v>15709</v>
      </c>
      <c r="O176" s="80">
        <v>15709</v>
      </c>
      <c r="P176" s="279">
        <v>15709</v>
      </c>
      <c r="Q176" s="279">
        <v>18651</v>
      </c>
      <c r="R176" s="279">
        <v>18651</v>
      </c>
      <c r="S176" s="279">
        <v>18651</v>
      </c>
      <c r="T176" s="358">
        <v>18651</v>
      </c>
      <c r="V176" s="582" t="s">
        <v>189</v>
      </c>
      <c r="W176" s="246">
        <v>11278.6</v>
      </c>
      <c r="X176" s="246">
        <v>23137.34</v>
      </c>
      <c r="Y176" s="246">
        <v>36168.660000000003</v>
      </c>
      <c r="Z176" s="246">
        <v>47480.87</v>
      </c>
      <c r="AA176" s="246">
        <v>12715.13</v>
      </c>
      <c r="AB176" s="246">
        <v>25125.69</v>
      </c>
      <c r="AC176" s="246">
        <v>38488.32</v>
      </c>
      <c r="AD176" s="246">
        <v>52374.21</v>
      </c>
      <c r="AE176" s="246">
        <v>14634.89</v>
      </c>
      <c r="AF176" s="246">
        <v>28843.18</v>
      </c>
      <c r="AG176" s="246">
        <v>41924.26</v>
      </c>
      <c r="AH176" s="246">
        <v>57340.23</v>
      </c>
      <c r="AI176" s="246">
        <v>13488.98</v>
      </c>
      <c r="AJ176" s="246">
        <v>26391.11</v>
      </c>
      <c r="AK176" s="246">
        <v>38921.519999999997</v>
      </c>
      <c r="AL176" s="246">
        <v>52926.080000000002</v>
      </c>
      <c r="AM176" s="246">
        <v>16143.235779999999</v>
      </c>
      <c r="AN176" s="246">
        <v>32329.562234699999</v>
      </c>
    </row>
    <row r="177" spans="1:40" ht="16.2" thickBot="1">
      <c r="B177" s="79" t="s">
        <v>139</v>
      </c>
      <c r="C177" s="80">
        <v>-21651</v>
      </c>
      <c r="D177" s="80">
        <v>-21651</v>
      </c>
      <c r="E177" s="80">
        <v>-21650</v>
      </c>
      <c r="F177" s="80">
        <v>-21650</v>
      </c>
      <c r="G177" s="80">
        <v>-21650</v>
      </c>
      <c r="H177" s="80">
        <v>-22095</v>
      </c>
      <c r="I177" s="80">
        <v>-22095</v>
      </c>
      <c r="J177" s="80">
        <v>-22095</v>
      </c>
      <c r="K177" s="80">
        <v>-22095</v>
      </c>
      <c r="L177" s="80">
        <v>-22095</v>
      </c>
      <c r="M177" s="80">
        <v>-22095</v>
      </c>
      <c r="N177" s="80">
        <v>-22095</v>
      </c>
      <c r="O177" s="80">
        <v>-22095</v>
      </c>
      <c r="P177" s="279">
        <v>-22095</v>
      </c>
      <c r="Q177" s="279">
        <v>-22095</v>
      </c>
      <c r="R177" s="279">
        <v>-22095</v>
      </c>
      <c r="S177" s="279">
        <v>-22081</v>
      </c>
      <c r="T177" s="279">
        <v>-22095</v>
      </c>
      <c r="V177" s="582" t="s">
        <v>190</v>
      </c>
      <c r="W177" s="246">
        <v>7714.42</v>
      </c>
      <c r="X177" s="246">
        <v>7714.42</v>
      </c>
      <c r="Y177" s="246">
        <v>7714.42</v>
      </c>
      <c r="Z177" s="246">
        <v>32109.06</v>
      </c>
      <c r="AA177" s="246">
        <v>32109.06</v>
      </c>
      <c r="AB177" s="246">
        <v>32109.06</v>
      </c>
      <c r="AC177" s="246">
        <v>32109.06</v>
      </c>
      <c r="AD177" s="246">
        <v>24952.35</v>
      </c>
      <c r="AE177" s="246">
        <v>24952.35</v>
      </c>
      <c r="AF177" s="246">
        <v>24952.35</v>
      </c>
      <c r="AG177" s="246">
        <v>24952.35</v>
      </c>
      <c r="AH177" s="246">
        <v>32582.89</v>
      </c>
      <c r="AI177" s="246">
        <v>32582.89</v>
      </c>
      <c r="AJ177" s="246">
        <v>32582.89</v>
      </c>
      <c r="AK177" s="246">
        <v>32582.89</v>
      </c>
      <c r="AL177" s="246">
        <v>35522.050000000003</v>
      </c>
      <c r="AM177" s="246">
        <v>35515.605340000002</v>
      </c>
      <c r="AN177" s="246">
        <v>35518.727215940002</v>
      </c>
    </row>
    <row r="178" spans="1:40" ht="16.2" thickBot="1">
      <c r="B178" s="79" t="s">
        <v>140</v>
      </c>
      <c r="C178" s="80">
        <v>23629</v>
      </c>
      <c r="D178" s="80">
        <v>24422</v>
      </c>
      <c r="E178" s="80">
        <v>6704</v>
      </c>
      <c r="F178" s="80">
        <v>15266</v>
      </c>
      <c r="G178" s="80">
        <v>22018</v>
      </c>
      <c r="H178" s="80">
        <v>26478</v>
      </c>
      <c r="I178" s="80">
        <v>7572</v>
      </c>
      <c r="J178" s="80">
        <v>14473</v>
      </c>
      <c r="K178" s="80">
        <v>22662</v>
      </c>
      <c r="L178" s="80">
        <v>32943</v>
      </c>
      <c r="M178" s="80">
        <v>8574</v>
      </c>
      <c r="N178" s="80">
        <v>13182</v>
      </c>
      <c r="O178" s="80">
        <v>21555</v>
      </c>
      <c r="P178" s="279">
        <v>29424</v>
      </c>
      <c r="Q178" s="279">
        <v>9070</v>
      </c>
      <c r="R178" s="279">
        <v>17966</v>
      </c>
      <c r="S178" s="279">
        <v>31368</v>
      </c>
      <c r="T178" s="358">
        <v>15713</v>
      </c>
      <c r="V178" s="590" t="s">
        <v>191</v>
      </c>
      <c r="W178" s="237">
        <v>70028.98</v>
      </c>
      <c r="X178" s="237">
        <v>81887.72</v>
      </c>
      <c r="Y178" s="237">
        <v>94919.039999999994</v>
      </c>
      <c r="Z178" s="237">
        <v>130625.89</v>
      </c>
      <c r="AA178" s="237">
        <v>100608.23</v>
      </c>
      <c r="AB178" s="237">
        <v>113018.79</v>
      </c>
      <c r="AC178" s="237">
        <v>126381.42</v>
      </c>
      <c r="AD178" s="237">
        <v>133110.6</v>
      </c>
      <c r="AE178" s="237">
        <v>100608.70999999999</v>
      </c>
      <c r="AF178" s="237">
        <v>114817</v>
      </c>
      <c r="AG178" s="237">
        <v>127898.07999999999</v>
      </c>
      <c r="AH178" s="237">
        <v>150944.59</v>
      </c>
      <c r="AI178" s="237">
        <v>111175.96</v>
      </c>
      <c r="AJ178" s="237">
        <v>124078.09000000001</v>
      </c>
      <c r="AK178" s="237">
        <v>136608.5</v>
      </c>
      <c r="AL178" s="237">
        <v>153552.22000000003</v>
      </c>
      <c r="AM178" s="237">
        <v>116500.21745</v>
      </c>
      <c r="AN178" s="237">
        <v>132821.02278091002</v>
      </c>
    </row>
    <row r="179" spans="1:40" ht="16.2" thickBot="1">
      <c r="B179" s="79" t="s">
        <v>141</v>
      </c>
      <c r="C179" s="80">
        <v>-3164</v>
      </c>
      <c r="D179" s="80">
        <v>-4108</v>
      </c>
      <c r="E179" s="80">
        <v>-4108</v>
      </c>
      <c r="F179" s="80">
        <v>-4108</v>
      </c>
      <c r="G179" s="80">
        <v>-4110</v>
      </c>
      <c r="H179" s="80">
        <v>-2991</v>
      </c>
      <c r="I179" s="80">
        <v>-2992</v>
      </c>
      <c r="J179" s="80">
        <v>-2991</v>
      </c>
      <c r="K179" s="80">
        <v>-2989</v>
      </c>
      <c r="L179" s="80">
        <v>-3975</v>
      </c>
      <c r="M179" s="80">
        <v>-3975</v>
      </c>
      <c r="N179" s="80">
        <v>-3975</v>
      </c>
      <c r="O179" s="80">
        <v>-3974</v>
      </c>
      <c r="P179" s="279">
        <v>-8588</v>
      </c>
      <c r="Q179" s="279">
        <v>-8588</v>
      </c>
      <c r="R179" s="279">
        <v>-8588</v>
      </c>
      <c r="S179" s="279">
        <v>-8292</v>
      </c>
      <c r="T179" s="358">
        <v>7715</v>
      </c>
      <c r="V179" s="591" t="s">
        <v>192</v>
      </c>
      <c r="W179" s="586">
        <v>296890.96999999997</v>
      </c>
      <c r="X179" s="586">
        <v>317776.89</v>
      </c>
      <c r="Y179" s="586">
        <v>331964.25999999995</v>
      </c>
      <c r="Z179" s="586">
        <v>357192.09</v>
      </c>
      <c r="AA179" s="586">
        <v>392384.64999999997</v>
      </c>
      <c r="AB179" s="586">
        <v>417663.02</v>
      </c>
      <c r="AC179" s="586">
        <v>419993.69</v>
      </c>
      <c r="AD179" s="586">
        <v>455002.70000000007</v>
      </c>
      <c r="AE179" s="586">
        <v>424901.27</v>
      </c>
      <c r="AF179" s="586">
        <v>449835.49</v>
      </c>
      <c r="AG179" s="586">
        <v>438390.02</v>
      </c>
      <c r="AH179" s="586">
        <v>447208.86</v>
      </c>
      <c r="AI179" s="586">
        <v>421075.63</v>
      </c>
      <c r="AJ179" s="586">
        <v>425936.94</v>
      </c>
      <c r="AK179" s="586">
        <v>499808.82000000007</v>
      </c>
      <c r="AL179" s="586">
        <v>427252.92000000004</v>
      </c>
      <c r="AM179" s="586">
        <v>479015.47276999999</v>
      </c>
      <c r="AN179" s="586">
        <v>507127.92306399997</v>
      </c>
    </row>
    <row r="180" spans="1:40" ht="15.6" thickBot="1">
      <c r="B180" s="77" t="s">
        <v>144</v>
      </c>
      <c r="C180" s="83">
        <v>76826</v>
      </c>
      <c r="D180" s="83">
        <v>79038</v>
      </c>
      <c r="E180" s="83">
        <v>63763</v>
      </c>
      <c r="F180" s="83">
        <v>72325</v>
      </c>
      <c r="G180" s="83">
        <v>79075</v>
      </c>
      <c r="H180" s="83">
        <v>84209</v>
      </c>
      <c r="I180" s="83">
        <v>67949</v>
      </c>
      <c r="J180" s="83">
        <v>74851</v>
      </c>
      <c r="K180" s="83">
        <v>83042</v>
      </c>
      <c r="L180" s="83">
        <v>92337</v>
      </c>
      <c r="M180" s="83">
        <v>71263</v>
      </c>
      <c r="N180" s="83">
        <v>75871</v>
      </c>
      <c r="O180" s="83">
        <v>84245</v>
      </c>
      <c r="P180" s="83">
        <v>87500</v>
      </c>
      <c r="Q180" s="83">
        <v>70088</v>
      </c>
      <c r="R180" s="83">
        <v>78985</v>
      </c>
      <c r="S180" s="83">
        <v>92696</v>
      </c>
      <c r="T180" s="83">
        <v>93034</v>
      </c>
      <c r="V180" s="597"/>
      <c r="W180" s="598"/>
      <c r="X180" s="598"/>
      <c r="Y180" s="598"/>
      <c r="Z180" s="598"/>
      <c r="AA180" s="598"/>
      <c r="AB180" s="598"/>
      <c r="AC180" s="598"/>
      <c r="AD180" s="598"/>
      <c r="AE180" s="598"/>
      <c r="AF180" s="598"/>
      <c r="AG180" s="598"/>
      <c r="AH180" s="598"/>
      <c r="AI180" s="598"/>
      <c r="AJ180" s="598"/>
      <c r="AK180" s="598"/>
      <c r="AL180" s="598"/>
      <c r="AM180" s="598"/>
      <c r="AN180" s="598"/>
    </row>
    <row r="181" spans="1:40" ht="15.6" thickBot="1">
      <c r="B181" s="96" t="s">
        <v>145</v>
      </c>
      <c r="C181" s="86">
        <v>235618</v>
      </c>
      <c r="D181" s="86">
        <v>228196</v>
      </c>
      <c r="E181" s="86">
        <v>231336</v>
      </c>
      <c r="F181" s="86">
        <v>270503</v>
      </c>
      <c r="G181" s="86">
        <v>255605</v>
      </c>
      <c r="H181" s="86">
        <v>231602</v>
      </c>
      <c r="I181" s="86">
        <v>255544</v>
      </c>
      <c r="J181" s="86">
        <v>257133</v>
      </c>
      <c r="K181" s="86">
        <v>270869</v>
      </c>
      <c r="L181" s="86">
        <v>252748</v>
      </c>
      <c r="M181" s="86">
        <v>280854</v>
      </c>
      <c r="N181" s="86">
        <v>280684</v>
      </c>
      <c r="O181" s="86">
        <v>272484</v>
      </c>
      <c r="P181" s="86">
        <v>272250</v>
      </c>
      <c r="Q181" s="86">
        <v>268569</v>
      </c>
      <c r="R181" s="86">
        <v>291119</v>
      </c>
      <c r="S181" s="86">
        <v>310702</v>
      </c>
      <c r="T181" s="86">
        <v>279987</v>
      </c>
      <c r="V181" s="599"/>
      <c r="W181" s="600"/>
      <c r="X181" s="600"/>
      <c r="Y181" s="600"/>
      <c r="Z181" s="600"/>
      <c r="AA181" s="600"/>
      <c r="AB181" s="600"/>
      <c r="AC181" s="600"/>
      <c r="AD181" s="600"/>
      <c r="AE181" s="600"/>
      <c r="AF181" s="600"/>
      <c r="AG181" s="600"/>
      <c r="AH181" s="600"/>
      <c r="AI181" s="600"/>
      <c r="AJ181" s="600"/>
      <c r="AK181" s="600"/>
      <c r="AL181" s="600"/>
      <c r="AM181" s="600"/>
      <c r="AN181" s="600"/>
    </row>
    <row r="182" spans="1:40" ht="15.6">
      <c r="B182" s="61"/>
      <c r="C182" s="97">
        <f>+C148-C171-C180</f>
        <v>0</v>
      </c>
      <c r="D182" s="97">
        <f t="shared" ref="D182:N182" si="15">+D148-D171-D180</f>
        <v>0</v>
      </c>
      <c r="E182" s="97">
        <f t="shared" si="15"/>
        <v>0</v>
      </c>
      <c r="F182" s="97">
        <f t="shared" si="15"/>
        <v>0</v>
      </c>
      <c r="G182" s="97">
        <f t="shared" si="15"/>
        <v>0</v>
      </c>
      <c r="H182" s="97">
        <f t="shared" si="15"/>
        <v>0</v>
      </c>
      <c r="I182" s="97">
        <f t="shared" si="15"/>
        <v>0</v>
      </c>
      <c r="J182" s="97">
        <f t="shared" si="15"/>
        <v>0</v>
      </c>
      <c r="K182" s="97">
        <f t="shared" si="15"/>
        <v>0</v>
      </c>
      <c r="L182" s="97">
        <f t="shared" si="15"/>
        <v>0</v>
      </c>
      <c r="M182" s="97">
        <f t="shared" si="15"/>
        <v>0</v>
      </c>
      <c r="N182" s="97">
        <f t="shared" si="15"/>
        <v>0</v>
      </c>
      <c r="O182" s="97">
        <v>0</v>
      </c>
      <c r="P182" s="287"/>
    </row>
    <row r="183" spans="1:40" ht="15.6">
      <c r="B183" s="60"/>
      <c r="C183" s="98">
        <f>+C116-C178</f>
        <v>0</v>
      </c>
      <c r="D183" s="98">
        <f>+D116-D178</f>
        <v>0</v>
      </c>
      <c r="E183" s="98">
        <f>+E116-E178</f>
        <v>0</v>
      </c>
      <c r="F183" s="98">
        <f>+F116+E116-F178</f>
        <v>0</v>
      </c>
      <c r="G183" s="98">
        <f>+G116+F116+E116-G178</f>
        <v>0</v>
      </c>
      <c r="H183" s="98">
        <f>+H116+G116+F116+E116-H178</f>
        <v>0</v>
      </c>
      <c r="I183" s="98">
        <f>+I116-I178</f>
        <v>0</v>
      </c>
      <c r="J183" s="98">
        <f>+J116+I116-J178</f>
        <v>0</v>
      </c>
      <c r="K183" s="98">
        <f>+K116+J116+I116-K178</f>
        <v>0</v>
      </c>
      <c r="L183" s="98">
        <f>+L116+K116+J116+I116-L178</f>
        <v>0</v>
      </c>
      <c r="M183" s="98">
        <f>+M116-M178</f>
        <v>0</v>
      </c>
      <c r="N183" s="98">
        <f>+N116+M116-N178</f>
        <v>0</v>
      </c>
      <c r="O183" s="98">
        <v>0</v>
      </c>
      <c r="P183" s="280"/>
    </row>
    <row r="184" spans="1:40" ht="15.6">
      <c r="B184" s="60"/>
      <c r="C184" s="104"/>
      <c r="D184" s="104"/>
      <c r="E184" s="104"/>
      <c r="F184" s="104"/>
      <c r="G184" s="104"/>
      <c r="H184" s="104"/>
      <c r="I184" s="104"/>
      <c r="J184" s="104"/>
      <c r="K184" s="104"/>
      <c r="L184" s="104"/>
      <c r="M184" s="104"/>
      <c r="N184" s="104"/>
      <c r="O184" s="104"/>
      <c r="P184" s="266"/>
      <c r="V184" s="11" t="s">
        <v>212</v>
      </c>
    </row>
    <row r="185" spans="1:40" ht="15.6">
      <c r="A185" s="47" t="s">
        <v>146</v>
      </c>
      <c r="B185" s="11" t="s">
        <v>212</v>
      </c>
      <c r="C185" s="5"/>
      <c r="D185" s="5"/>
      <c r="E185" s="6"/>
      <c r="F185" s="5"/>
      <c r="G185" s="5"/>
      <c r="H185" s="5"/>
      <c r="I185" s="6"/>
      <c r="J185" s="5"/>
      <c r="K185" s="5"/>
      <c r="L185" s="5"/>
      <c r="M185" s="6"/>
      <c r="N185" s="5"/>
      <c r="O185" s="5"/>
      <c r="P185" s="266"/>
      <c r="U185" s="47" t="s">
        <v>146</v>
      </c>
      <c r="V185" s="13" t="s">
        <v>34</v>
      </c>
    </row>
    <row r="186" spans="1:40" ht="15.6">
      <c r="B186" s="13" t="s">
        <v>34</v>
      </c>
      <c r="C186" s="61"/>
      <c r="D186" s="61"/>
      <c r="E186" s="61"/>
      <c r="F186" s="61"/>
      <c r="G186" s="61"/>
      <c r="H186" s="61"/>
      <c r="I186" s="61"/>
      <c r="J186" s="61"/>
      <c r="K186" s="61"/>
      <c r="L186" s="61"/>
      <c r="M186" s="61"/>
      <c r="N186" s="61"/>
      <c r="O186" s="61"/>
      <c r="P186" s="266"/>
    </row>
    <row r="187" spans="1:40" ht="15.6">
      <c r="B187" s="8"/>
      <c r="C187" s="8"/>
      <c r="D187" s="8"/>
      <c r="E187" s="8"/>
      <c r="F187" s="8"/>
      <c r="G187" s="8"/>
      <c r="H187" s="8"/>
      <c r="I187" s="8"/>
      <c r="J187" s="8"/>
      <c r="K187" s="8"/>
      <c r="L187" s="8"/>
      <c r="M187" s="8"/>
      <c r="N187" s="8"/>
      <c r="O187" s="8"/>
      <c r="P187" s="266"/>
      <c r="V187" s="639" t="s">
        <v>51</v>
      </c>
      <c r="W187" s="63" t="s">
        <v>52</v>
      </c>
      <c r="X187" s="63" t="s">
        <v>53</v>
      </c>
      <c r="Y187" s="63" t="s">
        <v>54</v>
      </c>
      <c r="Z187" s="63" t="s">
        <v>55</v>
      </c>
      <c r="AA187" s="63" t="s">
        <v>56</v>
      </c>
      <c r="AB187" s="63" t="s">
        <v>57</v>
      </c>
      <c r="AC187" s="63" t="s">
        <v>58</v>
      </c>
      <c r="AD187" s="63" t="s">
        <v>59</v>
      </c>
      <c r="AE187" s="63" t="s">
        <v>60</v>
      </c>
      <c r="AF187" s="63" t="s">
        <v>61</v>
      </c>
      <c r="AG187" s="63" t="s">
        <v>62</v>
      </c>
      <c r="AH187" s="63" t="s">
        <v>63</v>
      </c>
      <c r="AI187" s="63" t="s">
        <v>64</v>
      </c>
      <c r="AJ187" s="63" t="s">
        <v>65</v>
      </c>
      <c r="AK187" s="63" t="str">
        <f>+AK171</f>
        <v>3T25</v>
      </c>
      <c r="AL187" s="63" t="str">
        <f>+AL171</f>
        <v>4T25</v>
      </c>
      <c r="AM187" s="63" t="str">
        <f>+AM171</f>
        <v>1T26</v>
      </c>
      <c r="AN187" s="63" t="str">
        <f>+AN171</f>
        <v>2T26</v>
      </c>
    </row>
    <row r="188" spans="1:40" s="28" customFormat="1" ht="15.6">
      <c r="B188" s="62"/>
      <c r="C188" s="63">
        <v>2016</v>
      </c>
      <c r="D188" s="63">
        <v>2017</v>
      </c>
      <c r="E188" s="63" t="s">
        <v>35</v>
      </c>
      <c r="F188" s="63" t="s">
        <v>36</v>
      </c>
      <c r="G188" s="63" t="s">
        <v>37</v>
      </c>
      <c r="H188" s="63" t="s">
        <v>38</v>
      </c>
      <c r="I188" s="63" t="s">
        <v>39</v>
      </c>
      <c r="J188" s="301" t="s">
        <v>40</v>
      </c>
      <c r="K188" s="301" t="s">
        <v>41</v>
      </c>
      <c r="L188" s="301" t="s">
        <v>42</v>
      </c>
      <c r="M188" s="301" t="s">
        <v>43</v>
      </c>
      <c r="N188" s="301" t="s">
        <v>44</v>
      </c>
      <c r="O188" s="301" t="s">
        <v>45</v>
      </c>
      <c r="P188" s="301" t="s">
        <v>46</v>
      </c>
      <c r="Q188" s="301" t="s">
        <v>47</v>
      </c>
      <c r="R188" s="301" t="s">
        <v>48</v>
      </c>
      <c r="S188" s="301" t="s">
        <v>49</v>
      </c>
      <c r="T188" s="301" t="s">
        <v>50</v>
      </c>
      <c r="U188"/>
      <c r="V188"/>
      <c r="W188"/>
      <c r="X188"/>
      <c r="Y188"/>
      <c r="Z188"/>
      <c r="AA188"/>
      <c r="AB188"/>
      <c r="AC188"/>
      <c r="AD188"/>
      <c r="AE188"/>
      <c r="AF188"/>
      <c r="AG188"/>
      <c r="AH188"/>
      <c r="AI188"/>
      <c r="AJ188"/>
      <c r="AK188"/>
      <c r="AL188"/>
      <c r="AM188"/>
      <c r="AN188"/>
    </row>
    <row r="189" spans="1:40" ht="15.6">
      <c r="B189" s="64"/>
      <c r="C189" s="8"/>
      <c r="D189" s="8"/>
      <c r="E189" s="8"/>
      <c r="F189" s="8"/>
      <c r="G189" s="8"/>
      <c r="H189" s="8"/>
      <c r="I189" s="8"/>
      <c r="J189" s="8"/>
      <c r="K189" s="8"/>
      <c r="L189" s="8"/>
      <c r="M189" s="8"/>
      <c r="N189" s="8"/>
      <c r="O189" s="8"/>
      <c r="P189" s="266"/>
      <c r="V189" s="582" t="s">
        <v>150</v>
      </c>
      <c r="W189" s="246">
        <v>44664.35</v>
      </c>
      <c r="X189" s="246">
        <v>47626.86</v>
      </c>
      <c r="Y189" s="246">
        <v>49449.98</v>
      </c>
      <c r="Z189" s="246">
        <v>41565.599999999999</v>
      </c>
      <c r="AA189" s="246">
        <v>43669.7</v>
      </c>
      <c r="AB189" s="246">
        <v>44599.79</v>
      </c>
      <c r="AC189" s="246">
        <v>43660.33</v>
      </c>
      <c r="AD189" s="246">
        <v>51598.67</v>
      </c>
      <c r="AE189" s="246">
        <v>55976.959999999999</v>
      </c>
      <c r="AF189" s="246">
        <v>58662.94</v>
      </c>
      <c r="AG189" s="246">
        <v>59129.95</v>
      </c>
      <c r="AH189" s="246">
        <v>59904.94</v>
      </c>
      <c r="AI189" s="246">
        <v>67808.05</v>
      </c>
      <c r="AJ189" s="246">
        <v>67728.77</v>
      </c>
      <c r="AK189" s="246">
        <v>67205.91</v>
      </c>
      <c r="AL189" s="246">
        <v>67080.539999999994</v>
      </c>
      <c r="AM189" s="246">
        <v>-1.31</v>
      </c>
      <c r="AN189" s="246">
        <v>0</v>
      </c>
    </row>
    <row r="190" spans="1:40" ht="15.6">
      <c r="B190" s="65" t="s">
        <v>150</v>
      </c>
      <c r="C190" s="100">
        <v>129114</v>
      </c>
      <c r="D190" s="100">
        <v>129681</v>
      </c>
      <c r="E190" s="100">
        <v>32993</v>
      </c>
      <c r="F190" s="100">
        <v>32961</v>
      </c>
      <c r="G190" s="100">
        <v>33349</v>
      </c>
      <c r="H190" s="100">
        <v>33847</v>
      </c>
      <c r="I190" s="100">
        <v>34073</v>
      </c>
      <c r="J190" s="100">
        <v>34509</v>
      </c>
      <c r="K190" s="100">
        <v>35213</v>
      </c>
      <c r="L190" s="100">
        <v>35723</v>
      </c>
      <c r="M190" s="100">
        <v>35290</v>
      </c>
      <c r="N190" s="100">
        <v>35995</v>
      </c>
      <c r="O190" s="100">
        <v>35693</v>
      </c>
      <c r="P190" s="281">
        <v>36252</v>
      </c>
      <c r="Q190" s="100">
        <v>36593</v>
      </c>
      <c r="R190" s="100">
        <v>38796</v>
      </c>
      <c r="S190" s="100">
        <v>40453</v>
      </c>
      <c r="T190" s="100">
        <v>41478</v>
      </c>
      <c r="V190" s="582" t="s">
        <v>151</v>
      </c>
      <c r="W190" s="246">
        <v>37571.620000000003</v>
      </c>
      <c r="X190" s="246">
        <v>39839.21</v>
      </c>
      <c r="Y190" s="246">
        <v>39958.61</v>
      </c>
      <c r="Z190" s="246">
        <v>42898.21</v>
      </c>
      <c r="AA190" s="246">
        <v>42442.25</v>
      </c>
      <c r="AB190" s="246">
        <v>39149.769999999997</v>
      </c>
      <c r="AC190" s="246">
        <v>39073.370000000003</v>
      </c>
      <c r="AD190" s="246">
        <v>45004.73</v>
      </c>
      <c r="AE190" s="246">
        <v>43020.71</v>
      </c>
      <c r="AF190" s="246">
        <v>40925.68</v>
      </c>
      <c r="AG190" s="246">
        <v>43527.29</v>
      </c>
      <c r="AH190" s="246">
        <v>48264.92</v>
      </c>
      <c r="AI190" s="246">
        <v>47225.4</v>
      </c>
      <c r="AJ190" s="246">
        <v>45682.58</v>
      </c>
      <c r="AK190" s="246">
        <v>50368.27</v>
      </c>
      <c r="AL190" s="246">
        <v>44967.26</v>
      </c>
      <c r="AM190" s="246">
        <v>2025.4</v>
      </c>
      <c r="AN190" s="246">
        <v>-760.76</v>
      </c>
    </row>
    <row r="191" spans="1:40" ht="15.6">
      <c r="B191" s="65" t="s">
        <v>151</v>
      </c>
      <c r="C191" s="100">
        <v>105814</v>
      </c>
      <c r="D191" s="100">
        <v>105442</v>
      </c>
      <c r="E191" s="100">
        <v>26867</v>
      </c>
      <c r="F191" s="100">
        <v>27098</v>
      </c>
      <c r="G191" s="100">
        <v>27421</v>
      </c>
      <c r="H191" s="100">
        <v>29532</v>
      </c>
      <c r="I191" s="100">
        <v>28710</v>
      </c>
      <c r="J191" s="100">
        <v>29079</v>
      </c>
      <c r="K191" s="100">
        <v>29392</v>
      </c>
      <c r="L191" s="100">
        <v>30072</v>
      </c>
      <c r="M191" s="100">
        <v>29659</v>
      </c>
      <c r="N191" s="100">
        <v>29636</v>
      </c>
      <c r="O191" s="100">
        <v>29580</v>
      </c>
      <c r="P191" s="281">
        <v>30364</v>
      </c>
      <c r="Q191" s="100">
        <v>30656</v>
      </c>
      <c r="R191" s="100">
        <v>32697</v>
      </c>
      <c r="S191" s="100">
        <v>32684</v>
      </c>
      <c r="T191" s="100">
        <v>35783</v>
      </c>
      <c r="V191" s="582" t="s">
        <v>152</v>
      </c>
      <c r="W191" s="246">
        <v>0</v>
      </c>
      <c r="X191" s="246">
        <v>0</v>
      </c>
      <c r="Y191" s="246">
        <v>0</v>
      </c>
      <c r="Z191" s="246">
        <v>0</v>
      </c>
      <c r="AA191" s="246">
        <v>0</v>
      </c>
      <c r="AB191" s="246">
        <v>0</v>
      </c>
      <c r="AC191" s="246">
        <v>0</v>
      </c>
      <c r="AD191" s="246">
        <v>0</v>
      </c>
      <c r="AE191" s="246">
        <v>0</v>
      </c>
      <c r="AF191" s="246">
        <v>0</v>
      </c>
      <c r="AG191" s="246">
        <v>0</v>
      </c>
      <c r="AH191" s="246">
        <v>0</v>
      </c>
      <c r="AI191" s="246">
        <v>0</v>
      </c>
      <c r="AJ191" s="246">
        <v>0</v>
      </c>
      <c r="AK191" s="246">
        <v>0</v>
      </c>
      <c r="AL191" s="246">
        <v>0</v>
      </c>
      <c r="AM191" s="246">
        <v>0</v>
      </c>
      <c r="AN191" s="246">
        <v>0</v>
      </c>
    </row>
    <row r="192" spans="1:40" ht="15.6">
      <c r="B192" s="65" t="s">
        <v>213</v>
      </c>
      <c r="C192" s="100">
        <v>101</v>
      </c>
      <c r="D192" s="100">
        <v>75</v>
      </c>
      <c r="E192" s="100">
        <v>18</v>
      </c>
      <c r="F192" s="100">
        <v>18</v>
      </c>
      <c r="G192" s="100">
        <v>361</v>
      </c>
      <c r="H192" s="100">
        <v>-325</v>
      </c>
      <c r="I192" s="100">
        <v>18</v>
      </c>
      <c r="J192" s="100">
        <v>19</v>
      </c>
      <c r="K192" s="100">
        <v>19</v>
      </c>
      <c r="L192" s="100">
        <v>18</v>
      </c>
      <c r="M192" s="100">
        <v>19</v>
      </c>
      <c r="N192" s="100">
        <v>19</v>
      </c>
      <c r="O192" s="100">
        <v>19</v>
      </c>
      <c r="P192" s="281">
        <v>19</v>
      </c>
      <c r="Q192" s="100">
        <v>19</v>
      </c>
      <c r="R192" s="100">
        <v>20</v>
      </c>
      <c r="S192" s="100">
        <v>20</v>
      </c>
      <c r="T192" s="100">
        <v>20</v>
      </c>
      <c r="V192" s="582" t="s">
        <v>154</v>
      </c>
      <c r="W192" s="246">
        <v>0</v>
      </c>
      <c r="X192" s="246">
        <v>0</v>
      </c>
      <c r="Y192" s="246">
        <v>117.06</v>
      </c>
      <c r="Z192" s="246">
        <v>39.020000000000003</v>
      </c>
      <c r="AA192" s="246">
        <v>39.020000000000003</v>
      </c>
      <c r="AB192" s="246">
        <v>39.020000000000003</v>
      </c>
      <c r="AC192" s="246">
        <v>39.020000000000003</v>
      </c>
      <c r="AD192" s="246">
        <v>39.020000000000003</v>
      </c>
      <c r="AE192" s="246">
        <v>39.020000000000003</v>
      </c>
      <c r="AF192" s="246">
        <v>39.020000000000003</v>
      </c>
      <c r="AG192" s="246">
        <v>39.020000000000003</v>
      </c>
      <c r="AH192" s="246">
        <v>39.020000000000003</v>
      </c>
      <c r="AI192" s="246">
        <v>39.020000000000003</v>
      </c>
      <c r="AJ192" s="246">
        <v>39.020000000000003</v>
      </c>
      <c r="AK192" s="246">
        <v>39.020000000000003</v>
      </c>
      <c r="AL192" s="246">
        <v>39.020000000000003</v>
      </c>
      <c r="AM192" s="246">
        <v>39.020000000000003</v>
      </c>
      <c r="AN192" s="246">
        <v>39.020000000000003</v>
      </c>
    </row>
    <row r="193" spans="2:40" ht="15.6">
      <c r="B193" s="65" t="s">
        <v>76</v>
      </c>
      <c r="C193" s="100">
        <v>8443</v>
      </c>
      <c r="D193" s="100">
        <v>8866</v>
      </c>
      <c r="E193" s="100">
        <v>2525</v>
      </c>
      <c r="F193" s="100">
        <v>2019</v>
      </c>
      <c r="G193" s="100">
        <v>1974</v>
      </c>
      <c r="H193" s="100">
        <v>2702</v>
      </c>
      <c r="I193" s="100">
        <v>1370</v>
      </c>
      <c r="J193" s="100">
        <v>2975</v>
      </c>
      <c r="K193" s="100">
        <v>2660</v>
      </c>
      <c r="L193" s="100">
        <v>3527</v>
      </c>
      <c r="M193" s="100">
        <v>1913</v>
      </c>
      <c r="N193" s="100">
        <v>2026</v>
      </c>
      <c r="O193" s="100">
        <v>2111</v>
      </c>
      <c r="P193" s="281">
        <v>2841</v>
      </c>
      <c r="Q193" s="100">
        <v>2890</v>
      </c>
      <c r="R193" s="100">
        <v>1956</v>
      </c>
      <c r="S193" s="100">
        <v>2014</v>
      </c>
      <c r="T193" s="100">
        <v>2319</v>
      </c>
      <c r="V193" s="582" t="s">
        <v>76</v>
      </c>
      <c r="W193" s="246">
        <v>1504.97</v>
      </c>
      <c r="X193" s="246">
        <v>4056.51</v>
      </c>
      <c r="Y193" s="246">
        <v>1754.33</v>
      </c>
      <c r="Z193" s="246">
        <v>2344.5700000000002</v>
      </c>
      <c r="AA193" s="246">
        <v>1956.44</v>
      </c>
      <c r="AB193" s="246">
        <v>2739.05</v>
      </c>
      <c r="AC193" s="246">
        <v>2896.87</v>
      </c>
      <c r="AD193" s="246">
        <v>3438.01</v>
      </c>
      <c r="AE193" s="246">
        <v>2939.46</v>
      </c>
      <c r="AF193" s="246">
        <v>2311.9899999999998</v>
      </c>
      <c r="AG193" s="246">
        <v>2111.15</v>
      </c>
      <c r="AH193" s="246">
        <v>4421.1499999999996</v>
      </c>
      <c r="AI193" s="246">
        <v>3504.23</v>
      </c>
      <c r="AJ193" s="246">
        <v>2213.96</v>
      </c>
      <c r="AK193" s="246">
        <v>2795.22</v>
      </c>
      <c r="AL193" s="246">
        <v>4563.97</v>
      </c>
      <c r="AM193" s="246">
        <v>71995.75</v>
      </c>
      <c r="AN193" s="246">
        <v>74842.27</v>
      </c>
    </row>
    <row r="194" spans="2:40" ht="15.6">
      <c r="B194" s="65" t="s">
        <v>77</v>
      </c>
      <c r="C194" s="100">
        <v>78240</v>
      </c>
      <c r="D194" s="100">
        <v>80724</v>
      </c>
      <c r="E194" s="100">
        <v>19907</v>
      </c>
      <c r="F194" s="100">
        <v>19822</v>
      </c>
      <c r="G194" s="100">
        <v>20044</v>
      </c>
      <c r="H194" s="100">
        <v>23718</v>
      </c>
      <c r="I194" s="100">
        <v>19579</v>
      </c>
      <c r="J194" s="100">
        <v>20953</v>
      </c>
      <c r="K194" s="100">
        <v>20303</v>
      </c>
      <c r="L194" s="100">
        <v>25693</v>
      </c>
      <c r="M194" s="100">
        <v>21797</v>
      </c>
      <c r="N194" s="100">
        <v>20844</v>
      </c>
      <c r="O194" s="100">
        <v>20757</v>
      </c>
      <c r="P194" s="281">
        <v>27753</v>
      </c>
      <c r="Q194" s="100">
        <v>21118</v>
      </c>
      <c r="R194" s="100">
        <v>22352</v>
      </c>
      <c r="S194" s="100">
        <v>21376</v>
      </c>
      <c r="T194" s="100">
        <v>30333</v>
      </c>
      <c r="V194" s="582" t="s">
        <v>155</v>
      </c>
      <c r="W194" s="246">
        <v>-20417.59</v>
      </c>
      <c r="X194" s="246">
        <v>-22845.18</v>
      </c>
      <c r="Y194" s="246">
        <v>-22729.7</v>
      </c>
      <c r="Z194" s="246">
        <v>-30583.9</v>
      </c>
      <c r="AA194" s="246">
        <v>-25114.9</v>
      </c>
      <c r="AB194" s="246">
        <v>-25563.19</v>
      </c>
      <c r="AC194" s="246">
        <v>-27299.71</v>
      </c>
      <c r="AD194" s="246">
        <v>-37075.64</v>
      </c>
      <c r="AE194" s="246">
        <v>-31757.02</v>
      </c>
      <c r="AF194" s="246">
        <v>-32875.97</v>
      </c>
      <c r="AG194" s="246">
        <v>-29426.33</v>
      </c>
      <c r="AH194" s="246">
        <v>-38318.949999999997</v>
      </c>
      <c r="AI194" s="246">
        <v>-29476.58</v>
      </c>
      <c r="AJ194" s="246">
        <v>-33469.769999999997</v>
      </c>
      <c r="AK194" s="246">
        <v>-35419.93</v>
      </c>
      <c r="AL194" s="246">
        <v>-53376.91</v>
      </c>
      <c r="AM194" s="246">
        <v>-10441.450000000001</v>
      </c>
      <c r="AN194" s="246">
        <v>-7401.87</v>
      </c>
    </row>
    <row r="195" spans="2:40" ht="15.6">
      <c r="B195" s="67" t="s">
        <v>159</v>
      </c>
      <c r="C195" s="101">
        <f>+C190+C191+C192+C193-C194</f>
        <v>165232</v>
      </c>
      <c r="D195" s="101">
        <f t="shared" ref="D195:P195" si="16">+D190+D191+D192+D193-D194</f>
        <v>163340</v>
      </c>
      <c r="E195" s="101">
        <f t="shared" si="16"/>
        <v>42496</v>
      </c>
      <c r="F195" s="101">
        <f t="shared" si="16"/>
        <v>42274</v>
      </c>
      <c r="G195" s="101">
        <f t="shared" si="16"/>
        <v>43061</v>
      </c>
      <c r="H195" s="101">
        <f t="shared" si="16"/>
        <v>42038</v>
      </c>
      <c r="I195" s="101">
        <f t="shared" si="16"/>
        <v>44592</v>
      </c>
      <c r="J195" s="101">
        <f t="shared" si="16"/>
        <v>45629</v>
      </c>
      <c r="K195" s="101">
        <f t="shared" si="16"/>
        <v>46981</v>
      </c>
      <c r="L195" s="101">
        <f t="shared" si="16"/>
        <v>43647</v>
      </c>
      <c r="M195" s="101">
        <f t="shared" si="16"/>
        <v>45084</v>
      </c>
      <c r="N195" s="101">
        <f t="shared" si="16"/>
        <v>46832</v>
      </c>
      <c r="O195" s="101">
        <f t="shared" si="16"/>
        <v>46646</v>
      </c>
      <c r="P195" s="282">
        <f t="shared" si="16"/>
        <v>41723</v>
      </c>
      <c r="Q195" s="101">
        <v>49040</v>
      </c>
      <c r="R195" s="101">
        <v>51117</v>
      </c>
      <c r="S195" s="101">
        <v>53795</v>
      </c>
      <c r="T195" s="101">
        <f>+T190+T191+T192+T193-T194</f>
        <v>49267</v>
      </c>
      <c r="V195" s="582" t="s">
        <v>157</v>
      </c>
      <c r="W195" s="66">
        <v>-709.55</v>
      </c>
      <c r="X195" s="66">
        <v>133.15</v>
      </c>
      <c r="Y195" s="66">
        <v>-9243.84</v>
      </c>
      <c r="Z195" s="66">
        <v>7516.55</v>
      </c>
      <c r="AA195" s="66">
        <v>-3465.56</v>
      </c>
      <c r="AB195" s="66">
        <v>265.63</v>
      </c>
      <c r="AC195" s="66">
        <v>-295.3</v>
      </c>
      <c r="AD195" s="66">
        <v>-7437</v>
      </c>
      <c r="AE195" s="66">
        <v>-1281.72</v>
      </c>
      <c r="AF195" s="66">
        <v>-4125.99</v>
      </c>
      <c r="AG195" s="66">
        <v>-22814.89</v>
      </c>
      <c r="AH195" s="66">
        <v>-15205.73</v>
      </c>
      <c r="AI195" s="66">
        <v>-8534.1</v>
      </c>
      <c r="AJ195" s="66">
        <v>-8876.49</v>
      </c>
      <c r="AK195" s="66">
        <v>-9322.11</v>
      </c>
      <c r="AL195" s="66">
        <v>-9081.08</v>
      </c>
      <c r="AM195" s="66">
        <v>6419.18</v>
      </c>
      <c r="AN195" s="66">
        <v>8751.77</v>
      </c>
    </row>
    <row r="196" spans="2:40" ht="15.6">
      <c r="B196" s="64"/>
      <c r="C196" s="8"/>
      <c r="D196" s="8"/>
      <c r="E196" s="8"/>
      <c r="F196" s="8"/>
      <c r="G196" s="8"/>
      <c r="H196" s="8"/>
      <c r="I196" s="8"/>
      <c r="J196" s="8"/>
      <c r="K196" s="8"/>
      <c r="L196" s="8"/>
      <c r="M196" s="8"/>
      <c r="N196" s="8"/>
      <c r="O196" s="8"/>
      <c r="P196" s="283"/>
      <c r="Q196" s="8"/>
      <c r="R196" s="8"/>
      <c r="S196" s="8"/>
      <c r="T196" s="8"/>
      <c r="V196" s="582" t="s">
        <v>158</v>
      </c>
      <c r="W196" s="246">
        <v>-8615.31</v>
      </c>
      <c r="X196" s="246">
        <v>-8618.17</v>
      </c>
      <c r="Y196" s="246">
        <v>-10263.44</v>
      </c>
      <c r="Z196" s="246">
        <v>-12565.26</v>
      </c>
      <c r="AA196" s="246">
        <v>-9556.74</v>
      </c>
      <c r="AB196" s="246">
        <v>-9521.3799999999992</v>
      </c>
      <c r="AC196" s="246">
        <v>-10816.24</v>
      </c>
      <c r="AD196" s="246">
        <v>-14089.61</v>
      </c>
      <c r="AE196" s="246">
        <v>-10790.82</v>
      </c>
      <c r="AF196" s="246">
        <v>-10915.9</v>
      </c>
      <c r="AG196" s="246">
        <v>-11352.88</v>
      </c>
      <c r="AH196" s="246">
        <v>-12906.26</v>
      </c>
      <c r="AI196" s="246">
        <v>-12530.47</v>
      </c>
      <c r="AJ196" s="246">
        <v>-12631.55</v>
      </c>
      <c r="AK196" s="246">
        <v>-13150.27</v>
      </c>
      <c r="AL196" s="246">
        <v>-15304.19</v>
      </c>
      <c r="AM196" s="246">
        <v>-13513.82</v>
      </c>
      <c r="AN196" s="246">
        <v>-13620.72</v>
      </c>
    </row>
    <row r="197" spans="2:40" ht="15.6">
      <c r="B197" s="65" t="s">
        <v>79</v>
      </c>
      <c r="C197" s="100">
        <v>60663</v>
      </c>
      <c r="D197" s="100">
        <v>43503</v>
      </c>
      <c r="E197" s="100">
        <v>10214</v>
      </c>
      <c r="F197" s="100">
        <v>10258</v>
      </c>
      <c r="G197" s="100">
        <v>10298</v>
      </c>
      <c r="H197" s="100">
        <v>11049</v>
      </c>
      <c r="I197" s="100">
        <v>10283</v>
      </c>
      <c r="J197" s="100">
        <v>10361</v>
      </c>
      <c r="K197" s="100">
        <v>10605</v>
      </c>
      <c r="L197" s="100">
        <v>10757</v>
      </c>
      <c r="M197" s="100">
        <v>9941</v>
      </c>
      <c r="N197" s="100">
        <v>9884</v>
      </c>
      <c r="O197" s="100">
        <v>8528</v>
      </c>
      <c r="P197" s="281">
        <v>18333</v>
      </c>
      <c r="Q197" s="100">
        <v>9479</v>
      </c>
      <c r="R197" s="100">
        <v>9503</v>
      </c>
      <c r="S197" s="100">
        <v>9536</v>
      </c>
      <c r="T197" s="100">
        <v>5798</v>
      </c>
      <c r="V197" s="583" t="s">
        <v>81</v>
      </c>
      <c r="W197" s="247">
        <v>53998.490000000005</v>
      </c>
      <c r="X197" s="247">
        <v>60192.37999999999</v>
      </c>
      <c r="Y197" s="247">
        <v>49043</v>
      </c>
      <c r="Z197" s="247">
        <v>51214.790000000008</v>
      </c>
      <c r="AA197" s="247">
        <v>49970.210000000006</v>
      </c>
      <c r="AB197" s="247">
        <v>51708.69</v>
      </c>
      <c r="AC197" s="247">
        <v>47258.340000000011</v>
      </c>
      <c r="AD197" s="247">
        <v>41478.179999999993</v>
      </c>
      <c r="AE197" s="247">
        <v>58146.590000000004</v>
      </c>
      <c r="AF197" s="247">
        <v>54021.770000000004</v>
      </c>
      <c r="AG197" s="247">
        <v>41213.30999999999</v>
      </c>
      <c r="AH197" s="247">
        <v>46199.090000000004</v>
      </c>
      <c r="AI197" s="247">
        <v>68035.55</v>
      </c>
      <c r="AJ197" s="247">
        <v>60686.520000000019</v>
      </c>
      <c r="AK197" s="247">
        <v>62516.109999999986</v>
      </c>
      <c r="AL197" s="247">
        <v>38888.609999999986</v>
      </c>
      <c r="AM197" s="247">
        <v>56522.77</v>
      </c>
      <c r="AN197" s="247">
        <v>61849.710000000006</v>
      </c>
    </row>
    <row r="198" spans="2:40" ht="15.6">
      <c r="B198" s="65" t="s">
        <v>82</v>
      </c>
      <c r="C198" s="100">
        <v>51858</v>
      </c>
      <c r="D198" s="100">
        <v>50752</v>
      </c>
      <c r="E198" s="100">
        <v>14600</v>
      </c>
      <c r="F198" s="100">
        <v>15412</v>
      </c>
      <c r="G198" s="100">
        <v>16495</v>
      </c>
      <c r="H198" s="100">
        <v>23021</v>
      </c>
      <c r="I198" s="100">
        <v>19715</v>
      </c>
      <c r="J198" s="100">
        <v>20515</v>
      </c>
      <c r="K198" s="100">
        <v>21108</v>
      </c>
      <c r="L198" s="100">
        <v>39996</v>
      </c>
      <c r="M198" s="100">
        <v>21539</v>
      </c>
      <c r="N198" s="100">
        <v>24125</v>
      </c>
      <c r="O198" s="100">
        <v>21737</v>
      </c>
      <c r="P198" s="281">
        <v>20279</v>
      </c>
      <c r="Q198" s="100">
        <v>22231</v>
      </c>
      <c r="R198" s="100">
        <v>22250</v>
      </c>
      <c r="S198" s="100">
        <v>24412</v>
      </c>
      <c r="T198" s="100">
        <v>24154</v>
      </c>
      <c r="V198" s="585"/>
      <c r="W198" s="588"/>
      <c r="X198" s="588"/>
      <c r="Y198" s="588"/>
      <c r="Z198" s="588"/>
      <c r="AA198" s="588"/>
      <c r="AB198" s="588"/>
      <c r="AC198" s="588"/>
      <c r="AD198" s="588"/>
      <c r="AE198" s="588"/>
      <c r="AF198" s="588"/>
      <c r="AG198" s="588"/>
      <c r="AH198" s="588"/>
      <c r="AI198" s="588"/>
      <c r="AJ198" s="588"/>
      <c r="AK198" s="588"/>
      <c r="AL198" s="588"/>
      <c r="AM198" s="588"/>
      <c r="AN198" s="588"/>
    </row>
    <row r="199" spans="2:40" ht="15.6">
      <c r="B199" s="65" t="s">
        <v>83</v>
      </c>
      <c r="C199" s="100">
        <v>1526</v>
      </c>
      <c r="D199" s="100">
        <v>5283</v>
      </c>
      <c r="E199" s="100">
        <v>1214</v>
      </c>
      <c r="F199" s="100">
        <v>1912</v>
      </c>
      <c r="G199" s="100">
        <v>-2580</v>
      </c>
      <c r="H199" s="100">
        <v>-2984</v>
      </c>
      <c r="I199" s="100">
        <v>-41</v>
      </c>
      <c r="J199" s="100">
        <v>-782</v>
      </c>
      <c r="K199" s="100">
        <v>-1807</v>
      </c>
      <c r="L199" s="100">
        <v>-6778</v>
      </c>
      <c r="M199" s="100">
        <v>563</v>
      </c>
      <c r="N199" s="100">
        <v>169</v>
      </c>
      <c r="O199" s="100">
        <v>-3330</v>
      </c>
      <c r="P199" s="281">
        <v>-4923</v>
      </c>
      <c r="Q199" s="100">
        <v>438</v>
      </c>
      <c r="R199" s="100">
        <v>-296</v>
      </c>
      <c r="S199" s="100">
        <v>-2400</v>
      </c>
      <c r="T199" s="100">
        <v>-3070</v>
      </c>
      <c r="V199" s="582" t="s">
        <v>160</v>
      </c>
      <c r="W199" s="246">
        <v>17689.03</v>
      </c>
      <c r="X199" s="246">
        <v>26747.59</v>
      </c>
      <c r="Y199" s="246">
        <v>29654.16</v>
      </c>
      <c r="Z199" s="246">
        <v>32352.51</v>
      </c>
      <c r="AA199" s="246">
        <v>29858.49</v>
      </c>
      <c r="AB199" s="246">
        <v>30922.27</v>
      </c>
      <c r="AC199" s="246">
        <v>27617.61</v>
      </c>
      <c r="AD199" s="246">
        <v>27412.39</v>
      </c>
      <c r="AE199" s="246">
        <v>29953.63</v>
      </c>
      <c r="AF199" s="246">
        <v>27952.28</v>
      </c>
      <c r="AG199" s="246">
        <v>40113.019999999997</v>
      </c>
      <c r="AH199" s="246">
        <v>13009.8</v>
      </c>
      <c r="AI199" s="246">
        <v>32787.120000000003</v>
      </c>
      <c r="AJ199" s="246">
        <v>31800.97</v>
      </c>
      <c r="AK199" s="246">
        <v>34023.46</v>
      </c>
      <c r="AL199" s="246">
        <v>26396.71</v>
      </c>
      <c r="AM199" s="246">
        <v>30178.71</v>
      </c>
      <c r="AN199" s="246">
        <v>23575.83</v>
      </c>
    </row>
    <row r="200" spans="2:40" ht="15.6">
      <c r="B200" s="67" t="s">
        <v>84</v>
      </c>
      <c r="C200" s="102">
        <f>+C195-C197+C198+C199</f>
        <v>157953</v>
      </c>
      <c r="D200" s="102">
        <f>+D195-D197+D198+D199</f>
        <v>175872</v>
      </c>
      <c r="E200" s="102">
        <f t="shared" ref="E200:O200" si="17">+E195-E197+E198+E199</f>
        <v>48096</v>
      </c>
      <c r="F200" s="102">
        <f t="shared" si="17"/>
        <v>49340</v>
      </c>
      <c r="G200" s="102">
        <f t="shared" si="17"/>
        <v>46678</v>
      </c>
      <c r="H200" s="102">
        <f t="shared" si="17"/>
        <v>51026</v>
      </c>
      <c r="I200" s="102">
        <f t="shared" si="17"/>
        <v>53983</v>
      </c>
      <c r="J200" s="102">
        <f t="shared" si="17"/>
        <v>55001</v>
      </c>
      <c r="K200" s="102">
        <f t="shared" si="17"/>
        <v>55677</v>
      </c>
      <c r="L200" s="102">
        <f t="shared" si="17"/>
        <v>66108</v>
      </c>
      <c r="M200" s="102">
        <f t="shared" si="17"/>
        <v>57245</v>
      </c>
      <c r="N200" s="102">
        <f t="shared" si="17"/>
        <v>61242</v>
      </c>
      <c r="O200" s="102">
        <f t="shared" si="17"/>
        <v>56525</v>
      </c>
      <c r="P200" s="284">
        <f>+P195-P197+P198+P199</f>
        <v>38746</v>
      </c>
      <c r="Q200" s="102">
        <v>62230</v>
      </c>
      <c r="R200" s="102">
        <v>63568</v>
      </c>
      <c r="S200" s="102">
        <v>66271</v>
      </c>
      <c r="T200" s="102">
        <f>+T195-T197+T198+T199</f>
        <v>64553</v>
      </c>
      <c r="V200" s="582" t="s">
        <v>161</v>
      </c>
      <c r="W200" s="246">
        <v>827.84</v>
      </c>
      <c r="X200" s="246">
        <v>11752.58</v>
      </c>
      <c r="Y200" s="246">
        <v>-2010.1</v>
      </c>
      <c r="Z200" s="246">
        <v>-10285.49</v>
      </c>
      <c r="AA200" s="246">
        <v>1022.42</v>
      </c>
      <c r="AB200" s="246">
        <v>-1597.94</v>
      </c>
      <c r="AC200" s="246">
        <v>-1714.43</v>
      </c>
      <c r="AD200" s="246">
        <v>1645.67</v>
      </c>
      <c r="AE200" s="246">
        <v>4254.5200000000004</v>
      </c>
      <c r="AF200" s="246">
        <v>-545.25</v>
      </c>
      <c r="AG200" s="246">
        <v>6332.95</v>
      </c>
      <c r="AH200" s="246">
        <v>563.97</v>
      </c>
      <c r="AI200" s="246">
        <v>3098.32</v>
      </c>
      <c r="AJ200" s="246">
        <v>696.46</v>
      </c>
      <c r="AK200" s="246">
        <v>1016.22</v>
      </c>
      <c r="AL200" s="246">
        <v>287.26</v>
      </c>
      <c r="AM200" s="246">
        <v>450.24</v>
      </c>
      <c r="AN200" s="246">
        <v>4349.6000000000004</v>
      </c>
    </row>
    <row r="201" spans="2:40" ht="15.6">
      <c r="B201" s="65"/>
      <c r="C201" s="100"/>
      <c r="D201" s="100"/>
      <c r="E201" s="100"/>
      <c r="F201" s="100"/>
      <c r="G201" s="100"/>
      <c r="H201" s="100"/>
      <c r="I201" s="100"/>
      <c r="J201" s="100"/>
      <c r="K201" s="100"/>
      <c r="L201" s="100"/>
      <c r="M201" s="100"/>
      <c r="N201" s="100"/>
      <c r="O201" s="100"/>
      <c r="P201" s="281"/>
      <c r="Q201" s="100"/>
      <c r="R201" s="100"/>
      <c r="S201" s="100">
        <v>0</v>
      </c>
      <c r="T201" s="100"/>
      <c r="V201" s="582" t="s">
        <v>162</v>
      </c>
      <c r="W201" s="246">
        <v>-3209.26</v>
      </c>
      <c r="X201" s="246">
        <v>-2304.89</v>
      </c>
      <c r="Y201" s="246">
        <v>-2785.04</v>
      </c>
      <c r="Z201" s="246">
        <v>-2415.37</v>
      </c>
      <c r="AA201" s="246">
        <v>-3387.09</v>
      </c>
      <c r="AB201" s="246">
        <v>-2688.36</v>
      </c>
      <c r="AC201" s="246">
        <v>-3217.67</v>
      </c>
      <c r="AD201" s="246">
        <v>-3390.66</v>
      </c>
      <c r="AE201" s="246">
        <v>-3921.37</v>
      </c>
      <c r="AF201" s="246">
        <v>-2875.9</v>
      </c>
      <c r="AG201" s="246">
        <v>-2853.86</v>
      </c>
      <c r="AH201" s="246">
        <v>-3296.26</v>
      </c>
      <c r="AI201" s="246">
        <v>-3728.46</v>
      </c>
      <c r="AJ201" s="246">
        <v>-4034.56</v>
      </c>
      <c r="AK201" s="246">
        <v>-3467.27</v>
      </c>
      <c r="AL201" s="246">
        <v>-3183.12</v>
      </c>
      <c r="AM201" s="246">
        <v>-3444.2</v>
      </c>
      <c r="AN201" s="246">
        <v>-3146.99</v>
      </c>
    </row>
    <row r="202" spans="2:40" ht="15.6">
      <c r="B202" s="65" t="s">
        <v>85</v>
      </c>
      <c r="C202" s="100">
        <v>-43180</v>
      </c>
      <c r="D202" s="100">
        <v>-29658</v>
      </c>
      <c r="E202" s="100">
        <v>-7224</v>
      </c>
      <c r="F202" s="100">
        <v>-6370</v>
      </c>
      <c r="G202" s="100">
        <v>-6374</v>
      </c>
      <c r="H202" s="100">
        <v>-5931</v>
      </c>
      <c r="I202" s="100">
        <v>-4724</v>
      </c>
      <c r="J202" s="100">
        <v>-5948</v>
      </c>
      <c r="K202" s="100">
        <v>-7235</v>
      </c>
      <c r="L202" s="100">
        <v>-6974</v>
      </c>
      <c r="M202" s="100">
        <v>-6659</v>
      </c>
      <c r="N202" s="100">
        <v>-9103</v>
      </c>
      <c r="O202" s="100">
        <v>-6593</v>
      </c>
      <c r="P202" s="281">
        <v>-5477</v>
      </c>
      <c r="Q202" s="100">
        <v>-4138</v>
      </c>
      <c r="R202" s="100">
        <v>-7181</v>
      </c>
      <c r="S202" s="100">
        <v>-7986</v>
      </c>
      <c r="T202" s="100">
        <v>-8830</v>
      </c>
      <c r="V202" s="583" t="s">
        <v>84</v>
      </c>
      <c r="W202" s="247">
        <v>69306.100000000006</v>
      </c>
      <c r="X202" s="247">
        <v>96387.659999999989</v>
      </c>
      <c r="Y202" s="247">
        <v>73902.02</v>
      </c>
      <c r="Z202" s="247">
        <v>70866.44</v>
      </c>
      <c r="AA202" s="247">
        <v>77464.03</v>
      </c>
      <c r="AB202" s="247">
        <v>78344.66</v>
      </c>
      <c r="AC202" s="247">
        <v>69943.850000000006</v>
      </c>
      <c r="AD202" s="247">
        <v>67145.579999999987</v>
      </c>
      <c r="AE202" s="247">
        <v>88433.37000000001</v>
      </c>
      <c r="AF202" s="247">
        <v>78552.899999999994</v>
      </c>
      <c r="AG202" s="247">
        <v>84805.419999999984</v>
      </c>
      <c r="AH202" s="247">
        <v>56476.600000000006</v>
      </c>
      <c r="AI202" s="247">
        <v>100192.53</v>
      </c>
      <c r="AJ202" s="247">
        <v>89149.390000000014</v>
      </c>
      <c r="AK202" s="247">
        <v>94088.51999999999</v>
      </c>
      <c r="AL202" s="247">
        <v>62389.459999999985</v>
      </c>
      <c r="AM202" s="247">
        <v>83707.51999999999</v>
      </c>
      <c r="AN202" s="247">
        <v>86628.150000000009</v>
      </c>
    </row>
    <row r="203" spans="2:40" ht="15.6">
      <c r="B203" s="67" t="s">
        <v>86</v>
      </c>
      <c r="C203" s="102">
        <f>+C200+C202</f>
        <v>114773</v>
      </c>
      <c r="D203" s="102">
        <f t="shared" ref="D203:O203" si="18">+D200+D202</f>
        <v>146214</v>
      </c>
      <c r="E203" s="102">
        <f t="shared" si="18"/>
        <v>40872</v>
      </c>
      <c r="F203" s="102">
        <f t="shared" si="18"/>
        <v>42970</v>
      </c>
      <c r="G203" s="102">
        <f t="shared" si="18"/>
        <v>40304</v>
      </c>
      <c r="H203" s="102">
        <f t="shared" si="18"/>
        <v>45095</v>
      </c>
      <c r="I203" s="102">
        <f t="shared" si="18"/>
        <v>49259</v>
      </c>
      <c r="J203" s="102">
        <f t="shared" si="18"/>
        <v>49053</v>
      </c>
      <c r="K203" s="102">
        <f t="shared" si="18"/>
        <v>48442</v>
      </c>
      <c r="L203" s="102">
        <f t="shared" si="18"/>
        <v>59134</v>
      </c>
      <c r="M203" s="102">
        <f t="shared" si="18"/>
        <v>50586</v>
      </c>
      <c r="N203" s="102">
        <f t="shared" si="18"/>
        <v>52139</v>
      </c>
      <c r="O203" s="102">
        <f t="shared" si="18"/>
        <v>49932</v>
      </c>
      <c r="P203" s="284">
        <f>+P200+P202</f>
        <v>33269</v>
      </c>
      <c r="Q203" s="102">
        <v>58092</v>
      </c>
      <c r="R203" s="102">
        <v>56387</v>
      </c>
      <c r="S203" s="102">
        <v>58285</v>
      </c>
      <c r="T203" s="102">
        <f>+T200+T202</f>
        <v>55723</v>
      </c>
      <c r="V203" s="585"/>
    </row>
    <row r="204" spans="2:40" ht="15.6">
      <c r="B204" s="64"/>
      <c r="C204" s="8"/>
      <c r="D204" s="8"/>
      <c r="E204" s="8"/>
      <c r="F204" s="8"/>
      <c r="G204" s="8"/>
      <c r="H204" s="8"/>
      <c r="I204" s="8"/>
      <c r="J204" s="8"/>
      <c r="K204" s="8"/>
      <c r="L204" s="8"/>
      <c r="M204" s="8"/>
      <c r="N204" s="8"/>
      <c r="O204" s="8"/>
      <c r="P204" s="283"/>
      <c r="Q204" s="8"/>
      <c r="R204" s="8"/>
      <c r="S204" s="8"/>
      <c r="T204" s="8"/>
      <c r="V204" s="582" t="s">
        <v>163</v>
      </c>
      <c r="W204" s="246">
        <v>-9013.36</v>
      </c>
      <c r="X204" s="246">
        <v>-5944.64</v>
      </c>
      <c r="Y204" s="246">
        <v>-5849.83</v>
      </c>
      <c r="Z204" s="246">
        <v>-4999.5</v>
      </c>
      <c r="AA204" s="246">
        <v>-10283.030000000001</v>
      </c>
      <c r="AB204" s="246">
        <v>-10939.08</v>
      </c>
      <c r="AC204" s="246">
        <v>-7882.3</v>
      </c>
      <c r="AD204" s="246">
        <v>-9556.82</v>
      </c>
      <c r="AE204" s="246">
        <v>-12508.22</v>
      </c>
      <c r="AF204" s="246">
        <v>-10639.06</v>
      </c>
      <c r="AG204" s="246">
        <v>-8674.49</v>
      </c>
      <c r="AH204" s="246">
        <v>-14290.05</v>
      </c>
      <c r="AI204" s="246">
        <v>-14110.7</v>
      </c>
      <c r="AJ204" s="246">
        <v>-15774.08</v>
      </c>
      <c r="AK204" s="246">
        <v>-16240.66</v>
      </c>
      <c r="AL204" s="246">
        <v>-14087.76</v>
      </c>
      <c r="AM204" s="246">
        <v>-17179.240000000002</v>
      </c>
      <c r="AN204" s="246">
        <v>-18127.28</v>
      </c>
    </row>
    <row r="205" spans="2:40" ht="15.6">
      <c r="B205" s="65" t="s">
        <v>87</v>
      </c>
      <c r="C205" s="100">
        <v>26011</v>
      </c>
      <c r="D205" s="100">
        <v>38236</v>
      </c>
      <c r="E205" s="100">
        <v>9756</v>
      </c>
      <c r="F205" s="100">
        <v>10072</v>
      </c>
      <c r="G205" s="100">
        <v>8319</v>
      </c>
      <c r="H205" s="100">
        <v>5310</v>
      </c>
      <c r="I205" s="100">
        <v>9609</v>
      </c>
      <c r="J205" s="100">
        <v>10092</v>
      </c>
      <c r="K205" s="100">
        <v>8936</v>
      </c>
      <c r="L205" s="100">
        <v>6632</v>
      </c>
      <c r="M205" s="100">
        <v>10350</v>
      </c>
      <c r="N205" s="100">
        <v>11503</v>
      </c>
      <c r="O205" s="100">
        <v>11416</v>
      </c>
      <c r="P205" s="281">
        <v>5842</v>
      </c>
      <c r="Q205" s="100">
        <v>11489</v>
      </c>
      <c r="R205" s="100">
        <v>11191</v>
      </c>
      <c r="S205" s="100">
        <v>11138</v>
      </c>
      <c r="T205" s="100">
        <v>10645</v>
      </c>
      <c r="V205" s="583" t="s">
        <v>86</v>
      </c>
      <c r="W205" s="247">
        <v>60292.740000000005</v>
      </c>
      <c r="X205" s="247">
        <v>90443.01999999999</v>
      </c>
      <c r="Y205" s="247">
        <v>68052.19</v>
      </c>
      <c r="Z205" s="247">
        <v>65866.94</v>
      </c>
      <c r="AA205" s="247">
        <v>67181</v>
      </c>
      <c r="AB205" s="247">
        <v>67405.58</v>
      </c>
      <c r="AC205" s="247">
        <v>62061.55</v>
      </c>
      <c r="AD205" s="247">
        <v>57588.759999999987</v>
      </c>
      <c r="AE205" s="247">
        <v>75925.150000000009</v>
      </c>
      <c r="AF205" s="247">
        <v>67913.84</v>
      </c>
      <c r="AG205" s="247">
        <v>76130.929999999978</v>
      </c>
      <c r="AH205" s="247">
        <v>42186.55</v>
      </c>
      <c r="AI205" s="247">
        <v>86081.83</v>
      </c>
      <c r="AJ205" s="247">
        <v>73375.310000000012</v>
      </c>
      <c r="AK205" s="247">
        <v>77847.859999999986</v>
      </c>
      <c r="AL205" s="247">
        <v>48301.699999999983</v>
      </c>
      <c r="AM205" s="247">
        <v>66528.279999999984</v>
      </c>
      <c r="AN205" s="247">
        <v>68500.87000000001</v>
      </c>
    </row>
    <row r="206" spans="2:40" ht="15.6">
      <c r="B206" s="67" t="s">
        <v>90</v>
      </c>
      <c r="C206" s="102">
        <f>+C203-C205</f>
        <v>88762</v>
      </c>
      <c r="D206" s="102">
        <f t="shared" ref="D206:O206" si="19">+D203-D205</f>
        <v>107978</v>
      </c>
      <c r="E206" s="102">
        <f t="shared" si="19"/>
        <v>31116</v>
      </c>
      <c r="F206" s="102">
        <f t="shared" si="19"/>
        <v>32898</v>
      </c>
      <c r="G206" s="102">
        <f t="shared" si="19"/>
        <v>31985</v>
      </c>
      <c r="H206" s="102">
        <f t="shared" si="19"/>
        <v>39785</v>
      </c>
      <c r="I206" s="102">
        <f t="shared" si="19"/>
        <v>39650</v>
      </c>
      <c r="J206" s="102">
        <f t="shared" si="19"/>
        <v>38961</v>
      </c>
      <c r="K206" s="102">
        <f t="shared" si="19"/>
        <v>39506</v>
      </c>
      <c r="L206" s="102">
        <f t="shared" si="19"/>
        <v>52502</v>
      </c>
      <c r="M206" s="102">
        <f>+M203-M205</f>
        <v>40236</v>
      </c>
      <c r="N206" s="102">
        <f t="shared" si="19"/>
        <v>40636</v>
      </c>
      <c r="O206" s="102">
        <f t="shared" si="19"/>
        <v>38516</v>
      </c>
      <c r="P206" s="284">
        <f>+P203-P205</f>
        <v>27427</v>
      </c>
      <c r="Q206" s="102">
        <v>46603</v>
      </c>
      <c r="R206" s="102">
        <v>45196</v>
      </c>
      <c r="S206" s="102">
        <v>47147</v>
      </c>
      <c r="T206" s="102">
        <f>+T203-T205</f>
        <v>45078</v>
      </c>
      <c r="V206" s="585"/>
    </row>
    <row r="207" spans="2:40" ht="15.6">
      <c r="B207" s="60"/>
      <c r="C207" s="60"/>
      <c r="D207" s="60"/>
      <c r="E207" s="60"/>
      <c r="F207" s="60"/>
      <c r="G207" s="60"/>
      <c r="H207" s="60"/>
      <c r="I207" s="60"/>
      <c r="J207" s="60"/>
      <c r="K207" s="60"/>
      <c r="L207" s="60"/>
      <c r="M207" s="60"/>
      <c r="N207" s="60"/>
      <c r="O207" s="60"/>
      <c r="V207" s="589" t="s">
        <v>87</v>
      </c>
      <c r="W207" s="246">
        <v>-14488.12</v>
      </c>
      <c r="X207" s="246">
        <v>-20578.97</v>
      </c>
      <c r="Y207" s="246">
        <v>-16797.59</v>
      </c>
      <c r="Z207" s="246">
        <v>-9845.7199999999993</v>
      </c>
      <c r="AA207" s="246">
        <v>-13036.72</v>
      </c>
      <c r="AB207" s="246">
        <v>-14439.36</v>
      </c>
      <c r="AC207" s="246">
        <v>-13520.94</v>
      </c>
      <c r="AD207" s="246">
        <v>-13788.08</v>
      </c>
      <c r="AE207" s="246">
        <v>-16476.189999999999</v>
      </c>
      <c r="AF207" s="246">
        <v>-18614.53</v>
      </c>
      <c r="AG207" s="246">
        <v>-13119.47</v>
      </c>
      <c r="AH207" s="246">
        <v>-7914.53</v>
      </c>
      <c r="AI207" s="246">
        <v>-18889.55</v>
      </c>
      <c r="AJ207" s="246">
        <v>-13640.57</v>
      </c>
      <c r="AK207" s="246">
        <v>-15440.38</v>
      </c>
      <c r="AL207" s="246">
        <v>-5424.45</v>
      </c>
      <c r="AM207" s="246">
        <v>-13233.36</v>
      </c>
      <c r="AN207" s="246">
        <v>-14401.75</v>
      </c>
    </row>
    <row r="208" spans="2:40" ht="15.6">
      <c r="B208" s="60"/>
      <c r="C208" s="60"/>
      <c r="D208" s="60"/>
      <c r="E208" s="60"/>
      <c r="F208" s="60"/>
      <c r="G208" s="60"/>
      <c r="H208" s="60"/>
      <c r="I208" s="60"/>
      <c r="J208" s="60"/>
      <c r="K208" s="60"/>
      <c r="L208" s="60"/>
      <c r="M208" s="60"/>
      <c r="N208" s="60"/>
      <c r="O208" s="60"/>
      <c r="V208" s="585"/>
      <c r="W208" s="247"/>
      <c r="X208" s="247"/>
      <c r="Y208" s="247"/>
      <c r="Z208" s="247"/>
      <c r="AA208" s="247"/>
      <c r="AB208" s="247"/>
      <c r="AC208" s="247"/>
      <c r="AD208" s="247"/>
      <c r="AE208" s="247"/>
      <c r="AF208" s="247"/>
      <c r="AG208" s="247"/>
      <c r="AH208" s="247"/>
      <c r="AI208" s="247"/>
      <c r="AJ208" s="247"/>
      <c r="AK208" s="247"/>
      <c r="AL208" s="247"/>
      <c r="AM208" s="247"/>
      <c r="AN208" s="247"/>
    </row>
    <row r="209" spans="1:40" ht="15.6">
      <c r="A209" s="47" t="s">
        <v>146</v>
      </c>
      <c r="B209" s="11" t="s">
        <v>214</v>
      </c>
      <c r="C209" s="60"/>
      <c r="D209" s="60"/>
      <c r="E209" s="60"/>
      <c r="F209" s="60"/>
      <c r="G209" s="60"/>
      <c r="H209" s="60"/>
      <c r="I209" s="60"/>
      <c r="J209" s="60"/>
      <c r="K209" s="60"/>
      <c r="L209" s="60"/>
      <c r="M209" s="60"/>
      <c r="N209" s="60"/>
      <c r="O209" s="60"/>
      <c r="V209" s="583" t="s">
        <v>164</v>
      </c>
      <c r="W209" s="247">
        <v>45804.62</v>
      </c>
      <c r="X209" s="247">
        <v>69864.049999999988</v>
      </c>
      <c r="Y209" s="247">
        <v>51254.600000000006</v>
      </c>
      <c r="Z209" s="247">
        <v>56021.22</v>
      </c>
      <c r="AA209" s="247">
        <v>54144.28</v>
      </c>
      <c r="AB209" s="247">
        <v>52966.22</v>
      </c>
      <c r="AC209" s="247">
        <v>48540.61</v>
      </c>
      <c r="AD209" s="247">
        <v>43800.679999999986</v>
      </c>
      <c r="AE209" s="247">
        <v>59448.960000000006</v>
      </c>
      <c r="AF209" s="247">
        <v>49299.31</v>
      </c>
      <c r="AG209" s="247">
        <v>63011.459999999977</v>
      </c>
      <c r="AH209" s="247">
        <v>34272.020000000004</v>
      </c>
      <c r="AI209" s="247">
        <v>67192.28</v>
      </c>
      <c r="AJ209" s="247">
        <v>59734.740000000013</v>
      </c>
      <c r="AK209" s="247">
        <v>62407.479999999989</v>
      </c>
      <c r="AL209" s="247">
        <v>42877.249999999985</v>
      </c>
      <c r="AM209" s="247">
        <v>53294.919999999984</v>
      </c>
      <c r="AN209" s="247">
        <v>54099.12000000001</v>
      </c>
    </row>
    <row r="210" spans="1:40" ht="15.6">
      <c r="B210" s="13" t="s">
        <v>94</v>
      </c>
      <c r="C210" s="60"/>
      <c r="D210" s="60"/>
      <c r="E210" s="60"/>
      <c r="F210" s="60"/>
      <c r="G210" s="60"/>
      <c r="H210" s="60"/>
      <c r="I210" s="60"/>
      <c r="J210" s="60"/>
      <c r="K210" s="60"/>
      <c r="L210" s="60"/>
      <c r="M210" s="60"/>
      <c r="N210" s="60"/>
      <c r="O210" s="60"/>
      <c r="V210" s="585"/>
      <c r="W210" s="247"/>
      <c r="X210" s="247"/>
      <c r="Y210" s="247"/>
      <c r="Z210" s="247"/>
      <c r="AA210" s="247"/>
      <c r="AB210" s="247"/>
      <c r="AC210" s="247"/>
      <c r="AD210" s="247"/>
      <c r="AE210" s="247"/>
      <c r="AF210" s="247"/>
      <c r="AG210" s="247"/>
      <c r="AH210" s="247"/>
      <c r="AI210" s="247"/>
      <c r="AJ210" s="247"/>
      <c r="AK210" s="247"/>
      <c r="AL210" s="247"/>
      <c r="AM210" s="247"/>
      <c r="AN210" s="247"/>
    </row>
    <row r="211" spans="1:40" ht="15.6">
      <c r="B211" s="60"/>
      <c r="C211" s="60"/>
      <c r="D211" s="60"/>
      <c r="E211" s="60"/>
      <c r="F211" s="60"/>
      <c r="G211" s="60"/>
      <c r="H211" s="60"/>
      <c r="I211" s="60"/>
      <c r="J211" s="60"/>
      <c r="K211" s="60"/>
      <c r="L211" s="60"/>
      <c r="M211" s="60"/>
      <c r="N211" s="60"/>
      <c r="O211" s="60"/>
      <c r="V211" s="583" t="s">
        <v>92</v>
      </c>
      <c r="W211" s="247">
        <v>81130.67</v>
      </c>
      <c r="X211" s="247">
        <v>107310.71999999999</v>
      </c>
      <c r="Y211" s="247">
        <v>86950.5</v>
      </c>
      <c r="Z211" s="247">
        <v>85847.07</v>
      </c>
      <c r="AA211" s="247">
        <v>90407.86</v>
      </c>
      <c r="AB211" s="247">
        <v>90554.4</v>
      </c>
      <c r="AC211" s="247">
        <v>83977.760000000009</v>
      </c>
      <c r="AD211" s="247">
        <v>84625.849999999991</v>
      </c>
      <c r="AE211" s="247">
        <v>103145.56000000001</v>
      </c>
      <c r="AF211" s="247">
        <v>92344.700000000012</v>
      </c>
      <c r="AG211" s="247">
        <v>99012.159999999974</v>
      </c>
      <c r="AH211" s="247">
        <v>72679.12000000001</v>
      </c>
      <c r="AI211" s="247">
        <v>116451.46000000002</v>
      </c>
      <c r="AJ211" s="247">
        <v>105815.50000000003</v>
      </c>
      <c r="AK211" s="247">
        <v>110706.06</v>
      </c>
      <c r="AL211" s="247">
        <v>80876.76999999999</v>
      </c>
      <c r="AM211" s="247">
        <v>100665.54000000001</v>
      </c>
      <c r="AN211" s="247">
        <v>103395.86000000002</v>
      </c>
    </row>
    <row r="212" spans="1:40" ht="16.2" thickBot="1">
      <c r="B212" s="105"/>
      <c r="C212" s="63">
        <v>2016</v>
      </c>
      <c r="D212" s="63">
        <v>2017</v>
      </c>
      <c r="E212" s="63" t="s">
        <v>35</v>
      </c>
      <c r="F212" s="63" t="s">
        <v>36</v>
      </c>
      <c r="G212" s="63" t="s">
        <v>37</v>
      </c>
      <c r="H212" s="63" t="s">
        <v>38</v>
      </c>
      <c r="I212" s="63" t="s">
        <v>39</v>
      </c>
      <c r="J212" s="301" t="s">
        <v>40</v>
      </c>
      <c r="K212" s="301" t="s">
        <v>41</v>
      </c>
      <c r="L212" s="301" t="s">
        <v>42</v>
      </c>
      <c r="M212" s="301" t="s">
        <v>43</v>
      </c>
      <c r="N212" s="301" t="s">
        <v>44</v>
      </c>
      <c r="O212" s="301" t="s">
        <v>45</v>
      </c>
      <c r="P212" s="301" t="s">
        <v>46</v>
      </c>
      <c r="Q212" s="301" t="s">
        <v>47</v>
      </c>
      <c r="R212" s="301" t="s">
        <v>48</v>
      </c>
      <c r="S212" s="301" t="s">
        <v>49</v>
      </c>
      <c r="T212" s="301" t="s">
        <v>50</v>
      </c>
      <c r="V212" s="585"/>
    </row>
    <row r="213" spans="1:40" ht="15.6" thickBot="1">
      <c r="B213" s="106" t="s">
        <v>95</v>
      </c>
      <c r="C213" s="107"/>
      <c r="D213" s="107"/>
      <c r="E213" s="107"/>
      <c r="F213" s="107"/>
      <c r="G213" s="107"/>
      <c r="H213" s="107"/>
      <c r="I213" s="107"/>
      <c r="J213" s="107"/>
      <c r="K213" s="107"/>
      <c r="L213" s="107"/>
      <c r="M213" s="106"/>
      <c r="N213" s="106"/>
      <c r="O213" s="106"/>
      <c r="P213" s="106"/>
      <c r="Q213" s="106"/>
      <c r="R213" s="106"/>
      <c r="S213" s="106"/>
      <c r="T213" s="106"/>
      <c r="V213" s="11"/>
    </row>
    <row r="214" spans="1:40" ht="15.6" thickBot="1">
      <c r="B214" s="108" t="s">
        <v>96</v>
      </c>
      <c r="C214" s="109"/>
      <c r="D214" s="109"/>
      <c r="E214" s="109"/>
      <c r="F214" s="109"/>
      <c r="G214" s="109"/>
      <c r="H214" s="109"/>
      <c r="I214" s="109"/>
      <c r="J214" s="109"/>
      <c r="K214" s="109"/>
      <c r="L214" s="109"/>
      <c r="M214" s="109"/>
      <c r="N214" s="109"/>
      <c r="O214" s="109"/>
      <c r="P214" s="109"/>
      <c r="Q214" s="109"/>
      <c r="R214" s="109"/>
      <c r="S214" s="109"/>
      <c r="T214" s="109"/>
      <c r="V214" s="584"/>
    </row>
    <row r="215" spans="1:40" ht="16.2" thickBot="1">
      <c r="B215" s="110" t="s">
        <v>97</v>
      </c>
      <c r="C215" s="99">
        <v>42610</v>
      </c>
      <c r="D215" s="99">
        <v>37156</v>
      </c>
      <c r="E215" s="99">
        <v>25585</v>
      </c>
      <c r="F215" s="99">
        <v>22251</v>
      </c>
      <c r="G215" s="99">
        <v>31573</v>
      </c>
      <c r="H215" s="99">
        <v>47764</v>
      </c>
      <c r="I215" s="99">
        <v>24298</v>
      </c>
      <c r="J215" s="99">
        <v>10663</v>
      </c>
      <c r="K215" s="99">
        <v>25334</v>
      </c>
      <c r="L215" s="99">
        <v>31863</v>
      </c>
      <c r="M215" s="99">
        <v>37743</v>
      </c>
      <c r="N215" s="99">
        <v>59893</v>
      </c>
      <c r="O215" s="99">
        <v>63820</v>
      </c>
      <c r="P215" s="99">
        <v>70596</v>
      </c>
      <c r="Q215" s="80">
        <v>53444</v>
      </c>
      <c r="R215" s="80">
        <v>119605</v>
      </c>
      <c r="S215" s="80">
        <v>134798</v>
      </c>
      <c r="T215" s="80">
        <v>97288</v>
      </c>
      <c r="V215" s="63"/>
      <c r="W215" s="63"/>
      <c r="X215" s="63"/>
      <c r="Y215" s="63"/>
      <c r="Z215" s="63"/>
      <c r="AA215" s="63"/>
      <c r="AB215" s="63"/>
      <c r="AC215" s="63"/>
      <c r="AD215" s="63"/>
      <c r="AE215" s="63"/>
      <c r="AF215" s="63"/>
      <c r="AG215" s="63"/>
      <c r="AH215" s="63"/>
      <c r="AI215" s="63"/>
      <c r="AJ215" s="63"/>
      <c r="AK215" s="63"/>
      <c r="AL215" s="63"/>
      <c r="AM215" s="63"/>
      <c r="AN215" s="63"/>
    </row>
    <row r="216" spans="1:40" ht="16.2" thickBot="1">
      <c r="B216" s="110" t="s">
        <v>98</v>
      </c>
      <c r="C216" s="99">
        <v>29125</v>
      </c>
      <c r="D216" s="99">
        <v>31485</v>
      </c>
      <c r="E216" s="99">
        <v>70841</v>
      </c>
      <c r="F216" s="99">
        <v>30922</v>
      </c>
      <c r="G216" s="99">
        <v>32474</v>
      </c>
      <c r="H216" s="99">
        <v>29773</v>
      </c>
      <c r="I216" s="99">
        <v>108812</v>
      </c>
      <c r="J216" s="99">
        <v>31981</v>
      </c>
      <c r="K216" s="99">
        <v>32713</v>
      </c>
      <c r="L216" s="99">
        <f>34215+32941</f>
        <v>67156</v>
      </c>
      <c r="M216" s="99">
        <v>36460</v>
      </c>
      <c r="N216" s="99">
        <v>34033</v>
      </c>
      <c r="O216" s="99">
        <v>33819</v>
      </c>
      <c r="P216" s="99">
        <v>36713</v>
      </c>
      <c r="Q216" s="80">
        <v>88174</v>
      </c>
      <c r="R216" s="80">
        <v>37783</v>
      </c>
      <c r="S216" s="80">
        <v>36873</v>
      </c>
      <c r="T216" s="80">
        <v>38110</v>
      </c>
      <c r="V216" s="75" t="s">
        <v>95</v>
      </c>
      <c r="W216" s="640" t="str">
        <f>+W187</f>
        <v>1T22</v>
      </c>
      <c r="X216" s="640" t="str">
        <f t="shared" ref="X216:AJ216" si="20">+X187</f>
        <v>2T22</v>
      </c>
      <c r="Y216" s="640" t="str">
        <f t="shared" si="20"/>
        <v>3T22</v>
      </c>
      <c r="Z216" s="640" t="str">
        <f t="shared" si="20"/>
        <v>4T22</v>
      </c>
      <c r="AA216" s="640" t="str">
        <f t="shared" si="20"/>
        <v>1T23</v>
      </c>
      <c r="AB216" s="640" t="str">
        <f t="shared" si="20"/>
        <v>2T23</v>
      </c>
      <c r="AC216" s="640" t="str">
        <f t="shared" si="20"/>
        <v>3T23</v>
      </c>
      <c r="AD216" s="640" t="str">
        <f t="shared" si="20"/>
        <v>4T23</v>
      </c>
      <c r="AE216" s="640" t="str">
        <f t="shared" si="20"/>
        <v>1T24</v>
      </c>
      <c r="AF216" s="640" t="str">
        <f t="shared" si="20"/>
        <v>2T24</v>
      </c>
      <c r="AG216" s="640" t="str">
        <f t="shared" si="20"/>
        <v>3T24</v>
      </c>
      <c r="AH216" s="640" t="str">
        <f t="shared" si="20"/>
        <v>4T24</v>
      </c>
      <c r="AI216" s="640" t="str">
        <f t="shared" si="20"/>
        <v>1T25</v>
      </c>
      <c r="AJ216" s="640" t="str">
        <f t="shared" si="20"/>
        <v>2T25</v>
      </c>
      <c r="AK216" s="640" t="str">
        <f>+AK187</f>
        <v>3T25</v>
      </c>
      <c r="AL216" s="640" t="s">
        <v>727</v>
      </c>
      <c r="AM216" s="640" t="s">
        <v>1015</v>
      </c>
      <c r="AN216" s="640" t="s">
        <v>1015</v>
      </c>
    </row>
    <row r="217" spans="1:40" ht="16.2" thickBot="1">
      <c r="B217" s="110" t="s">
        <v>99</v>
      </c>
      <c r="C217" s="99">
        <v>3681</v>
      </c>
      <c r="D217" s="99">
        <v>4512</v>
      </c>
      <c r="E217" s="99">
        <v>10043</v>
      </c>
      <c r="F217" s="99">
        <v>20683</v>
      </c>
      <c r="G217" s="99">
        <v>24653</v>
      </c>
      <c r="H217" s="99">
        <v>5384</v>
      </c>
      <c r="I217" s="99">
        <v>12396</v>
      </c>
      <c r="J217" s="99">
        <v>23934</v>
      </c>
      <c r="K217" s="99">
        <v>28732</v>
      </c>
      <c r="L217" s="99">
        <v>7665</v>
      </c>
      <c r="M217" s="99">
        <v>15716</v>
      </c>
      <c r="N217" s="99">
        <v>25840</v>
      </c>
      <c r="O217" s="99">
        <v>30090</v>
      </c>
      <c r="P217" s="99">
        <v>8649</v>
      </c>
      <c r="Q217" s="80">
        <v>15185</v>
      </c>
      <c r="R217" s="80">
        <v>25709</v>
      </c>
      <c r="S217" s="80">
        <v>30120</v>
      </c>
      <c r="T217" s="80">
        <v>8272</v>
      </c>
      <c r="V217" s="593"/>
      <c r="W217" s="593"/>
      <c r="X217" s="593"/>
      <c r="Y217" s="593"/>
      <c r="Z217" s="593"/>
      <c r="AA217" s="593"/>
      <c r="AB217" s="593"/>
      <c r="AC217" s="593"/>
      <c r="AD217" s="593"/>
      <c r="AE217" s="593"/>
      <c r="AF217" s="593"/>
      <c r="AG217" s="593"/>
      <c r="AH217" s="593"/>
      <c r="AI217" s="593"/>
      <c r="AJ217" s="593"/>
      <c r="AK217" s="593"/>
      <c r="AL217" s="593"/>
      <c r="AM217" s="593"/>
      <c r="AN217" s="593"/>
    </row>
    <row r="218" spans="1:40" ht="16.2" thickBot="1">
      <c r="B218" s="110" t="s">
        <v>169</v>
      </c>
      <c r="C218" s="99"/>
      <c r="D218" s="99"/>
      <c r="E218" s="99"/>
      <c r="F218" s="99"/>
      <c r="G218" s="99"/>
      <c r="H218" s="99"/>
      <c r="I218" s="99"/>
      <c r="J218" s="99"/>
      <c r="K218" s="99"/>
      <c r="L218" s="99"/>
      <c r="M218" s="99"/>
      <c r="N218" s="99"/>
      <c r="O218" s="99"/>
      <c r="P218" s="99"/>
      <c r="Q218" s="80"/>
      <c r="R218" s="80"/>
      <c r="S218" s="80"/>
      <c r="T218" s="80">
        <v>2743</v>
      </c>
      <c r="V218" s="594"/>
      <c r="W218" s="594"/>
      <c r="X218" s="594"/>
      <c r="Y218" s="594"/>
      <c r="Z218" s="594"/>
      <c r="AA218" s="594"/>
      <c r="AB218" s="594"/>
      <c r="AC218" s="594"/>
      <c r="AD218" s="594"/>
      <c r="AE218" s="594"/>
      <c r="AF218" s="594"/>
      <c r="AG218" s="594"/>
      <c r="AH218" s="594"/>
      <c r="AI218" s="594"/>
      <c r="AJ218" s="594"/>
      <c r="AK218" s="594"/>
      <c r="AL218" s="594"/>
      <c r="AM218" s="594"/>
      <c r="AN218" s="594"/>
    </row>
    <row r="219" spans="1:40" ht="16.2" thickBot="1">
      <c r="B219" s="110" t="s">
        <v>101</v>
      </c>
      <c r="C219" s="99">
        <v>3480</v>
      </c>
      <c r="D219" s="99">
        <v>2318</v>
      </c>
      <c r="E219" s="99">
        <v>950</v>
      </c>
      <c r="F219" s="99">
        <v>332</v>
      </c>
      <c r="G219" s="99">
        <v>3435</v>
      </c>
      <c r="H219" s="99">
        <v>2759</v>
      </c>
      <c r="I219" s="99">
        <v>3245</v>
      </c>
      <c r="J219" s="99">
        <v>3389</v>
      </c>
      <c r="K219" s="99">
        <v>2381</v>
      </c>
      <c r="L219" s="99">
        <v>1654</v>
      </c>
      <c r="M219" s="99">
        <v>4461</v>
      </c>
      <c r="N219" s="99">
        <v>3550</v>
      </c>
      <c r="O219" s="99">
        <v>2747</v>
      </c>
      <c r="P219" s="99">
        <v>3933</v>
      </c>
      <c r="Q219" s="80">
        <v>3430</v>
      </c>
      <c r="R219" s="80">
        <v>2204</v>
      </c>
      <c r="S219" s="80">
        <v>8347</v>
      </c>
      <c r="T219" s="80">
        <v>7649</v>
      </c>
      <c r="V219" s="582" t="s">
        <v>97</v>
      </c>
      <c r="W219" s="246">
        <v>51601.68</v>
      </c>
      <c r="X219" s="246">
        <v>84791.679999999993</v>
      </c>
      <c r="Y219" s="246">
        <v>209084.41</v>
      </c>
      <c r="Z219" s="246">
        <v>200087.19</v>
      </c>
      <c r="AA219" s="246">
        <v>167893.64</v>
      </c>
      <c r="AB219" s="246">
        <v>132684.42000000001</v>
      </c>
      <c r="AC219" s="246">
        <v>33033.18</v>
      </c>
      <c r="AD219" s="246">
        <v>107107.62</v>
      </c>
      <c r="AE219" s="246">
        <v>127728.81</v>
      </c>
      <c r="AF219" s="246">
        <v>138439.17000000001</v>
      </c>
      <c r="AG219" s="246">
        <v>102260.84</v>
      </c>
      <c r="AH219" s="246">
        <v>90879.86</v>
      </c>
      <c r="AI219" s="246">
        <v>88765.57</v>
      </c>
      <c r="AJ219" s="246">
        <v>78573.289999999994</v>
      </c>
      <c r="AK219" s="246">
        <v>82727.05</v>
      </c>
      <c r="AL219" s="246">
        <v>105247.73</v>
      </c>
      <c r="AM219" s="246">
        <v>142179.46</v>
      </c>
      <c r="AN219" s="246">
        <v>95710.06</v>
      </c>
    </row>
    <row r="220" spans="1:40" ht="16.2" thickBot="1">
      <c r="B220" s="110" t="s">
        <v>102</v>
      </c>
      <c r="C220" s="99">
        <v>777</v>
      </c>
      <c r="D220" s="99">
        <v>805</v>
      </c>
      <c r="E220" s="99">
        <v>-244886</v>
      </c>
      <c r="F220" s="99">
        <v>-244886</v>
      </c>
      <c r="G220" s="99">
        <v>0</v>
      </c>
      <c r="H220" s="99">
        <v>1790</v>
      </c>
      <c r="I220" s="99">
        <v>0</v>
      </c>
      <c r="J220" s="99">
        <v>0</v>
      </c>
      <c r="K220" s="99">
        <v>0</v>
      </c>
      <c r="L220" s="99">
        <v>1088</v>
      </c>
      <c r="M220" s="99">
        <v>0</v>
      </c>
      <c r="N220" s="99">
        <v>0</v>
      </c>
      <c r="O220" s="99">
        <v>0</v>
      </c>
      <c r="P220" s="99"/>
      <c r="Q220" s="80"/>
      <c r="R220" s="80"/>
      <c r="S220" s="80">
        <v>0</v>
      </c>
      <c r="T220" s="80">
        <v>60798</v>
      </c>
      <c r="V220" s="582" t="s">
        <v>166</v>
      </c>
      <c r="W220" s="246">
        <v>177569.17</v>
      </c>
      <c r="X220" s="246">
        <v>142578.88</v>
      </c>
      <c r="Y220" s="246">
        <v>146562.07999999999</v>
      </c>
      <c r="Z220" s="246">
        <v>44623.69</v>
      </c>
      <c r="AA220" s="246">
        <v>166984.51999999999</v>
      </c>
      <c r="AB220" s="246">
        <v>89879.49</v>
      </c>
      <c r="AC220" s="246">
        <v>66049.03</v>
      </c>
      <c r="AD220" s="246">
        <v>198590.44</v>
      </c>
      <c r="AE220" s="246">
        <v>297604.51</v>
      </c>
      <c r="AF220" s="246">
        <v>212020.28</v>
      </c>
      <c r="AG220" s="246">
        <v>201327.65</v>
      </c>
      <c r="AH220" s="246">
        <v>110495.71</v>
      </c>
      <c r="AI220" s="246">
        <v>237593.32</v>
      </c>
      <c r="AJ220" s="246">
        <v>153415.53</v>
      </c>
      <c r="AK220" s="246">
        <v>161554.88</v>
      </c>
      <c r="AL220" s="246">
        <v>83688.490000000005</v>
      </c>
      <c r="AM220" s="246">
        <v>132644.04</v>
      </c>
      <c r="AN220" s="246">
        <v>102364.58</v>
      </c>
    </row>
    <row r="221" spans="1:40" ht="16.2" thickBot="1">
      <c r="B221" s="111" t="s">
        <v>103</v>
      </c>
      <c r="C221" s="112">
        <f t="shared" ref="C221:N221" si="21">SUM(C215:C220)</f>
        <v>79673</v>
      </c>
      <c r="D221" s="112">
        <f t="shared" si="21"/>
        <v>76276</v>
      </c>
      <c r="E221" s="112">
        <f t="shared" si="21"/>
        <v>-137467</v>
      </c>
      <c r="F221" s="112">
        <f t="shared" si="21"/>
        <v>-170698</v>
      </c>
      <c r="G221" s="112">
        <f t="shared" si="21"/>
        <v>92135</v>
      </c>
      <c r="H221" s="112">
        <f t="shared" si="21"/>
        <v>87470</v>
      </c>
      <c r="I221" s="112">
        <f t="shared" si="21"/>
        <v>148751</v>
      </c>
      <c r="J221" s="112">
        <f t="shared" si="21"/>
        <v>69967</v>
      </c>
      <c r="K221" s="112">
        <f t="shared" si="21"/>
        <v>89160</v>
      </c>
      <c r="L221" s="112">
        <f t="shared" si="21"/>
        <v>109426</v>
      </c>
      <c r="M221" s="112">
        <f t="shared" si="21"/>
        <v>94380</v>
      </c>
      <c r="N221" s="112">
        <f t="shared" si="21"/>
        <v>123316</v>
      </c>
      <c r="O221" s="112">
        <v>130476</v>
      </c>
      <c r="P221" s="112">
        <v>119891</v>
      </c>
      <c r="Q221" s="82">
        <v>160233</v>
      </c>
      <c r="R221" s="82">
        <v>185301</v>
      </c>
      <c r="S221" s="82">
        <v>210138</v>
      </c>
      <c r="T221" s="112">
        <f>SUM(T215:T220)</f>
        <v>214860</v>
      </c>
      <c r="V221" s="582" t="s">
        <v>167</v>
      </c>
      <c r="W221" s="246">
        <v>0</v>
      </c>
      <c r="X221" s="246">
        <v>0</v>
      </c>
      <c r="Y221" s="246">
        <v>6992</v>
      </c>
      <c r="Z221" s="246">
        <v>6992</v>
      </c>
      <c r="AA221" s="246">
        <v>6992</v>
      </c>
      <c r="AB221" s="246">
        <v>6904.92</v>
      </c>
      <c r="AC221" s="246">
        <v>0</v>
      </c>
      <c r="AD221" s="246">
        <v>0</v>
      </c>
      <c r="AE221" s="246">
        <v>0</v>
      </c>
      <c r="AF221" s="246">
        <v>0</v>
      </c>
      <c r="AG221" s="246">
        <v>0</v>
      </c>
      <c r="AH221" s="246">
        <v>0</v>
      </c>
      <c r="AI221" s="246">
        <v>0</v>
      </c>
      <c r="AJ221" s="246">
        <v>0</v>
      </c>
      <c r="AK221" s="246">
        <v>0</v>
      </c>
      <c r="AL221" s="246">
        <v>0</v>
      </c>
      <c r="AM221" s="246">
        <v>0</v>
      </c>
      <c r="AN221" s="246">
        <v>0</v>
      </c>
    </row>
    <row r="222" spans="1:40" ht="16.2" thickBot="1">
      <c r="B222" s="108" t="s">
        <v>104</v>
      </c>
      <c r="C222" s="109"/>
      <c r="D222" s="109"/>
      <c r="E222" s="109"/>
      <c r="F222" s="109"/>
      <c r="G222" s="109"/>
      <c r="H222" s="109"/>
      <c r="I222" s="109"/>
      <c r="J222" s="109"/>
      <c r="K222" s="109"/>
      <c r="L222" s="109"/>
      <c r="M222" s="109"/>
      <c r="N222" s="109"/>
      <c r="O222" s="109"/>
      <c r="P222" s="109"/>
      <c r="Q222" s="78"/>
      <c r="R222" s="78"/>
      <c r="S222" s="78"/>
      <c r="T222" s="355"/>
      <c r="V222" s="582" t="s">
        <v>168</v>
      </c>
      <c r="W222" s="246">
        <v>8978.5499999999993</v>
      </c>
      <c r="X222" s="246">
        <v>9029.58</v>
      </c>
      <c r="Y222" s="246">
        <v>10658.49</v>
      </c>
      <c r="Z222" s="246">
        <v>17792.53</v>
      </c>
      <c r="AA222" s="246">
        <v>22410.97</v>
      </c>
      <c r="AB222" s="246">
        <v>37820.39</v>
      </c>
      <c r="AC222" s="246">
        <v>48599.08</v>
      </c>
      <c r="AD222" s="246">
        <v>56308.94</v>
      </c>
      <c r="AE222" s="246">
        <v>59046.81</v>
      </c>
      <c r="AF222" s="246">
        <v>42514.09</v>
      </c>
      <c r="AG222" s="246">
        <v>46039.199999999997</v>
      </c>
      <c r="AH222" s="246">
        <v>40693.660000000003</v>
      </c>
      <c r="AI222" s="246">
        <v>39550.97</v>
      </c>
      <c r="AJ222" s="246">
        <v>14442.88</v>
      </c>
      <c r="AK222" s="246">
        <v>16695.96</v>
      </c>
      <c r="AL222" s="246">
        <v>18758.48</v>
      </c>
      <c r="AM222" s="246">
        <v>14967.53</v>
      </c>
      <c r="AN222" s="246">
        <v>12729.62</v>
      </c>
    </row>
    <row r="223" spans="1:40" ht="16.2" thickBot="1">
      <c r="B223" s="110" t="s">
        <v>105</v>
      </c>
      <c r="C223" s="99">
        <v>35</v>
      </c>
      <c r="D223" s="99">
        <v>35</v>
      </c>
      <c r="E223" s="99">
        <v>35</v>
      </c>
      <c r="F223" s="99">
        <v>35</v>
      </c>
      <c r="G223" s="99">
        <v>35</v>
      </c>
      <c r="H223" s="99">
        <v>35</v>
      </c>
      <c r="I223" s="99">
        <v>35</v>
      </c>
      <c r="J223" s="99">
        <v>35</v>
      </c>
      <c r="K223" s="99">
        <v>35</v>
      </c>
      <c r="L223" s="99">
        <v>35</v>
      </c>
      <c r="M223" s="99">
        <v>35</v>
      </c>
      <c r="N223" s="99">
        <v>35</v>
      </c>
      <c r="O223" s="99">
        <v>35</v>
      </c>
      <c r="P223" s="99">
        <v>35</v>
      </c>
      <c r="Q223" s="99">
        <v>35</v>
      </c>
      <c r="R223" s="99">
        <v>35</v>
      </c>
      <c r="S223" s="99">
        <v>35</v>
      </c>
      <c r="T223" s="80">
        <v>35</v>
      </c>
      <c r="V223" s="582" t="s">
        <v>169</v>
      </c>
      <c r="W223" s="246">
        <v>2742.97</v>
      </c>
      <c r="X223" s="246">
        <v>2742.97</v>
      </c>
      <c r="Y223" s="246">
        <v>2742.97</v>
      </c>
      <c r="Z223" s="246">
        <v>2598.41</v>
      </c>
      <c r="AA223" s="246">
        <v>2598.41</v>
      </c>
      <c r="AB223" s="246">
        <v>2598.41</v>
      </c>
      <c r="AC223" s="246">
        <v>1550.77</v>
      </c>
      <c r="AD223" s="246">
        <v>2620.33</v>
      </c>
      <c r="AE223" s="246">
        <v>2081.64</v>
      </c>
      <c r="AF223" s="246">
        <v>1304.52</v>
      </c>
      <c r="AG223" s="246">
        <v>1334.98</v>
      </c>
      <c r="AH223" s="246">
        <v>2056.7199999999998</v>
      </c>
      <c r="AI223" s="246">
        <v>2186.12</v>
      </c>
      <c r="AJ223" s="246">
        <v>2280.5500000000002</v>
      </c>
      <c r="AK223" s="246">
        <v>1988.87</v>
      </c>
      <c r="AL223" s="246">
        <v>3100.33</v>
      </c>
      <c r="AM223" s="246">
        <v>233.57</v>
      </c>
      <c r="AN223" s="246">
        <v>90.03</v>
      </c>
    </row>
    <row r="224" spans="1:40" ht="16.2" thickBot="1">
      <c r="B224" s="110" t="s">
        <v>106</v>
      </c>
      <c r="C224" s="99">
        <v>0</v>
      </c>
      <c r="D224" s="99">
        <v>0</v>
      </c>
      <c r="E224" s="99">
        <v>149</v>
      </c>
      <c r="F224" s="99">
        <v>229</v>
      </c>
      <c r="G224" s="99">
        <v>0</v>
      </c>
      <c r="H224" s="99">
        <v>0</v>
      </c>
      <c r="I224" s="99">
        <v>0</v>
      </c>
      <c r="J224" s="99">
        <v>0</v>
      </c>
      <c r="K224" s="99">
        <v>0</v>
      </c>
      <c r="L224" s="99">
        <v>0</v>
      </c>
      <c r="M224" s="99">
        <v>0</v>
      </c>
      <c r="N224" s="99">
        <v>0</v>
      </c>
      <c r="O224" s="99">
        <v>0</v>
      </c>
      <c r="P224" s="99"/>
      <c r="Q224" s="99"/>
      <c r="R224" s="99"/>
      <c r="S224" s="99">
        <v>0</v>
      </c>
      <c r="T224" s="99"/>
      <c r="V224" s="582" t="s">
        <v>101</v>
      </c>
      <c r="W224" s="246">
        <v>7309.74</v>
      </c>
      <c r="X224" s="246">
        <v>9732.5300000000007</v>
      </c>
      <c r="Y224" s="246">
        <v>5546.34</v>
      </c>
      <c r="Z224" s="246">
        <v>4684.8999999999996</v>
      </c>
      <c r="AA224" s="246">
        <v>8567.93</v>
      </c>
      <c r="AB224" s="246">
        <v>6989.68</v>
      </c>
      <c r="AC224" s="246">
        <v>8752.15</v>
      </c>
      <c r="AD224" s="246">
        <v>5486.27</v>
      </c>
      <c r="AE224" s="246">
        <v>4722.3500000000004</v>
      </c>
      <c r="AF224" s="246">
        <v>2784.14</v>
      </c>
      <c r="AG224" s="246">
        <v>2194.91</v>
      </c>
      <c r="AH224" s="246">
        <v>8801.2999999999993</v>
      </c>
      <c r="AI224" s="246">
        <v>7520.78</v>
      </c>
      <c r="AJ224" s="246">
        <v>5999.76</v>
      </c>
      <c r="AK224" s="246">
        <v>3607.68</v>
      </c>
      <c r="AL224" s="246">
        <v>3813.74</v>
      </c>
      <c r="AM224" s="246">
        <v>7002.53</v>
      </c>
      <c r="AN224" s="246">
        <v>5191.04</v>
      </c>
    </row>
    <row r="225" spans="2:40" ht="16.2" thickBot="1">
      <c r="B225" s="110" t="s">
        <v>174</v>
      </c>
      <c r="C225" s="99">
        <v>280143</v>
      </c>
      <c r="D225" s="99">
        <v>280139</v>
      </c>
      <c r="E225" s="99">
        <v>226598</v>
      </c>
      <c r="F225" s="99">
        <v>255055</v>
      </c>
      <c r="G225" s="99">
        <v>275379</v>
      </c>
      <c r="H225" s="99">
        <v>309078</v>
      </c>
      <c r="I225" s="99">
        <v>243120</v>
      </c>
      <c r="J225" s="99">
        <v>265428</v>
      </c>
      <c r="K225" s="99">
        <v>309217</v>
      </c>
      <c r="L225" s="99">
        <v>299686</v>
      </c>
      <c r="M225" s="99">
        <v>382551</v>
      </c>
      <c r="N225" s="99">
        <v>278218</v>
      </c>
      <c r="O225" s="99">
        <v>310373</v>
      </c>
      <c r="P225" s="99">
        <v>294143</v>
      </c>
      <c r="Q225" s="99">
        <v>282145</v>
      </c>
      <c r="R225" s="99">
        <v>306974</v>
      </c>
      <c r="S225" s="99">
        <v>308253</v>
      </c>
      <c r="T225" s="80">
        <v>314562</v>
      </c>
      <c r="V225" s="591" t="s">
        <v>202</v>
      </c>
      <c r="W225" s="586">
        <f>SUM(W219:W224)</f>
        <v>248202.11</v>
      </c>
      <c r="X225" s="586">
        <f t="shared" ref="X225:AJ225" si="22">SUM(X219:X224)</f>
        <v>248875.63999999998</v>
      </c>
      <c r="Y225" s="586">
        <f t="shared" si="22"/>
        <v>381586.29</v>
      </c>
      <c r="Z225" s="586">
        <f t="shared" si="22"/>
        <v>276778.72000000003</v>
      </c>
      <c r="AA225" s="586">
        <f t="shared" si="22"/>
        <v>375447.47</v>
      </c>
      <c r="AB225" s="586">
        <f t="shared" si="22"/>
        <v>276877.31</v>
      </c>
      <c r="AC225" s="586">
        <f t="shared" si="22"/>
        <v>157984.20999999996</v>
      </c>
      <c r="AD225" s="586">
        <f t="shared" si="22"/>
        <v>370113.60000000003</v>
      </c>
      <c r="AE225" s="586">
        <f t="shared" si="22"/>
        <v>491184.12</v>
      </c>
      <c r="AF225" s="586">
        <f t="shared" si="22"/>
        <v>397062.20000000007</v>
      </c>
      <c r="AG225" s="586">
        <f t="shared" si="22"/>
        <v>353157.57999999996</v>
      </c>
      <c r="AH225" s="586">
        <f t="shared" si="22"/>
        <v>252927.25</v>
      </c>
      <c r="AI225" s="586">
        <f t="shared" si="22"/>
        <v>375616.76</v>
      </c>
      <c r="AJ225" s="586">
        <f t="shared" si="22"/>
        <v>254712.01</v>
      </c>
      <c r="AK225" s="586">
        <v>266574.44</v>
      </c>
      <c r="AL225" s="586">
        <v>214608.77</v>
      </c>
      <c r="AM225" s="586">
        <f>SUM(AM219:AM224)</f>
        <v>297027.13000000006</v>
      </c>
      <c r="AN225" s="586">
        <v>216085.33000000002</v>
      </c>
    </row>
    <row r="226" spans="2:40" ht="16.2" thickBot="1">
      <c r="B226" s="110" t="s">
        <v>172</v>
      </c>
      <c r="C226" s="99">
        <v>0</v>
      </c>
      <c r="D226" s="99">
        <v>0</v>
      </c>
      <c r="E226" s="99">
        <v>0</v>
      </c>
      <c r="F226" s="99">
        <v>0</v>
      </c>
      <c r="G226" s="99">
        <v>0</v>
      </c>
      <c r="H226" s="99">
        <v>0</v>
      </c>
      <c r="I226" s="99">
        <v>0</v>
      </c>
      <c r="J226" s="99">
        <v>0</v>
      </c>
      <c r="K226" s="99">
        <v>0</v>
      </c>
      <c r="L226" s="99">
        <v>0</v>
      </c>
      <c r="M226" s="99">
        <v>0</v>
      </c>
      <c r="N226" s="99">
        <v>0</v>
      </c>
      <c r="O226" s="99">
        <v>0</v>
      </c>
      <c r="P226" s="99"/>
      <c r="Q226" s="99"/>
      <c r="R226" s="99"/>
      <c r="S226" s="99">
        <v>0</v>
      </c>
      <c r="T226" s="80"/>
      <c r="V226" s="585"/>
      <c r="W226" s="234"/>
      <c r="X226" s="234"/>
      <c r="Y226" s="234"/>
      <c r="Z226" s="234"/>
      <c r="AA226" s="234"/>
      <c r="AB226" s="234"/>
      <c r="AC226" s="234"/>
      <c r="AD226" s="234"/>
      <c r="AE226" s="234"/>
      <c r="AF226" s="234"/>
      <c r="AG226" s="234"/>
      <c r="AH226" s="234"/>
      <c r="AI226" s="234"/>
      <c r="AJ226" s="234"/>
      <c r="AK226" s="234"/>
      <c r="AL226" s="234"/>
      <c r="AM226" s="234"/>
      <c r="AN226" s="234"/>
    </row>
    <row r="227" spans="2:40" ht="16.2" thickBot="1">
      <c r="B227" s="110" t="s">
        <v>98</v>
      </c>
      <c r="C227" s="99">
        <v>5133</v>
      </c>
      <c r="D227" s="99">
        <v>4625</v>
      </c>
      <c r="E227" s="99">
        <v>62908</v>
      </c>
      <c r="F227" s="99">
        <v>65236</v>
      </c>
      <c r="G227" s="99">
        <v>67390</v>
      </c>
      <c r="H227" s="99">
        <v>4269</v>
      </c>
      <c r="I227" s="99">
        <v>72405</v>
      </c>
      <c r="J227" s="99">
        <v>74865</v>
      </c>
      <c r="K227" s="99">
        <v>77275</v>
      </c>
      <c r="L227" s="99">
        <v>3475</v>
      </c>
      <c r="M227" s="99">
        <v>82551</v>
      </c>
      <c r="N227" s="99">
        <v>84812</v>
      </c>
      <c r="O227" s="99">
        <v>86806</v>
      </c>
      <c r="P227" s="99">
        <v>88413</v>
      </c>
      <c r="Q227" s="99">
        <v>4382</v>
      </c>
      <c r="R227" s="99">
        <v>4845</v>
      </c>
      <c r="S227" s="99">
        <v>5193</v>
      </c>
      <c r="T227" s="80">
        <v>5315</v>
      </c>
      <c r="V227" s="582" t="s">
        <v>105</v>
      </c>
      <c r="W227" s="246">
        <v>35.020000000000003</v>
      </c>
      <c r="X227" s="246">
        <v>35.020000000000003</v>
      </c>
      <c r="Y227" s="246">
        <v>0</v>
      </c>
      <c r="Z227" s="246">
        <v>0</v>
      </c>
      <c r="AA227" s="246">
        <v>0</v>
      </c>
      <c r="AB227" s="246">
        <v>0</v>
      </c>
      <c r="AC227" s="246">
        <v>6851.21</v>
      </c>
      <c r="AD227" s="246">
        <v>6804.48</v>
      </c>
      <c r="AE227" s="246">
        <v>6750.78</v>
      </c>
      <c r="AF227" s="246">
        <v>6616.05</v>
      </c>
      <c r="AG227" s="246">
        <v>6306.6</v>
      </c>
      <c r="AH227" s="246">
        <v>6013.42</v>
      </c>
      <c r="AI227" s="246">
        <v>5916.36</v>
      </c>
      <c r="AJ227" s="246">
        <v>5879.69</v>
      </c>
      <c r="AK227" s="246">
        <v>5931.81</v>
      </c>
      <c r="AL227" s="246">
        <v>5922.99</v>
      </c>
      <c r="AM227" s="246">
        <v>5433.16</v>
      </c>
      <c r="AN227" s="246">
        <v>4082.6</v>
      </c>
    </row>
    <row r="228" spans="2:40" ht="16.2" thickBot="1">
      <c r="B228" s="110" t="s">
        <v>109</v>
      </c>
      <c r="C228" s="99">
        <v>7925</v>
      </c>
      <c r="D228" s="99">
        <v>8121</v>
      </c>
      <c r="E228" s="99">
        <v>8388</v>
      </c>
      <c r="F228" s="99">
        <v>8997</v>
      </c>
      <c r="G228" s="99">
        <v>9117</v>
      </c>
      <c r="H228" s="99">
        <v>8162</v>
      </c>
      <c r="I228" s="99">
        <v>8307</v>
      </c>
      <c r="J228" s="99">
        <v>8224</v>
      </c>
      <c r="K228" s="99">
        <v>8267</v>
      </c>
      <c r="L228" s="99">
        <v>7979</v>
      </c>
      <c r="M228" s="99">
        <v>7411</v>
      </c>
      <c r="N228" s="99">
        <v>7455</v>
      </c>
      <c r="O228" s="99">
        <v>7450</v>
      </c>
      <c r="P228" s="99">
        <v>6900</v>
      </c>
      <c r="Q228" s="99">
        <v>6885</v>
      </c>
      <c r="R228" s="99">
        <v>7384</v>
      </c>
      <c r="S228" s="99">
        <v>7267</v>
      </c>
      <c r="T228" s="80">
        <v>4584</v>
      </c>
      <c r="V228" s="582" t="s">
        <v>173</v>
      </c>
      <c r="W228" s="246">
        <v>0</v>
      </c>
      <c r="X228" s="246">
        <v>0</v>
      </c>
      <c r="Y228" s="246">
        <v>0</v>
      </c>
      <c r="Z228" s="246">
        <v>0</v>
      </c>
      <c r="AA228" s="246">
        <v>0</v>
      </c>
      <c r="AB228" s="246">
        <v>0</v>
      </c>
      <c r="AC228" s="246">
        <v>0</v>
      </c>
      <c r="AD228" s="246">
        <v>0</v>
      </c>
      <c r="AE228" s="246">
        <v>0</v>
      </c>
      <c r="AF228" s="246">
        <v>0</v>
      </c>
      <c r="AG228" s="246">
        <v>0</v>
      </c>
      <c r="AH228" s="246">
        <v>0</v>
      </c>
      <c r="AI228" s="246">
        <v>0</v>
      </c>
      <c r="AJ228" s="246">
        <v>0</v>
      </c>
      <c r="AK228" s="246">
        <v>0</v>
      </c>
      <c r="AL228" s="246">
        <v>0</v>
      </c>
      <c r="AM228" s="246">
        <v>0</v>
      </c>
      <c r="AN228" s="246">
        <v>0</v>
      </c>
    </row>
    <row r="229" spans="2:40" ht="16.2" thickBot="1">
      <c r="B229" s="110" t="s">
        <v>110</v>
      </c>
      <c r="C229" s="99">
        <v>689893</v>
      </c>
      <c r="D229" s="99">
        <v>671689</v>
      </c>
      <c r="E229" s="99">
        <v>669300</v>
      </c>
      <c r="F229" s="99">
        <v>666224</v>
      </c>
      <c r="G229" s="99">
        <v>661293</v>
      </c>
      <c r="H229" s="99">
        <v>658200</v>
      </c>
      <c r="I229" s="99">
        <v>666854</v>
      </c>
      <c r="J229" s="99">
        <v>667232</v>
      </c>
      <c r="K229" s="99">
        <v>666296</v>
      </c>
      <c r="L229" s="99">
        <v>651255</v>
      </c>
      <c r="M229" s="99">
        <v>660784</v>
      </c>
      <c r="N229" s="99">
        <v>657478</v>
      </c>
      <c r="O229" s="99">
        <v>654846</v>
      </c>
      <c r="P229" s="99">
        <v>644132</v>
      </c>
      <c r="Q229" s="99">
        <v>653206</v>
      </c>
      <c r="R229" s="99">
        <v>652076</v>
      </c>
      <c r="S229" s="99">
        <v>655882</v>
      </c>
      <c r="T229" s="80">
        <v>677840</v>
      </c>
      <c r="V229" s="582" t="s">
        <v>174</v>
      </c>
      <c r="W229" s="246">
        <v>258996.47</v>
      </c>
      <c r="X229" s="246">
        <v>308396.01</v>
      </c>
      <c r="Y229" s="246">
        <v>377779.73</v>
      </c>
      <c r="Z229" s="246">
        <v>402244.52</v>
      </c>
      <c r="AA229" s="246">
        <v>298605.18</v>
      </c>
      <c r="AB229" s="246">
        <v>294507.21000000002</v>
      </c>
      <c r="AC229" s="246">
        <v>319138.88</v>
      </c>
      <c r="AD229" s="246">
        <v>322801.08</v>
      </c>
      <c r="AE229" s="246">
        <v>240353.7</v>
      </c>
      <c r="AF229" s="246">
        <v>293380.37</v>
      </c>
      <c r="AG229" s="246">
        <v>331293.25</v>
      </c>
      <c r="AH229" s="246">
        <v>364239.55</v>
      </c>
      <c r="AI229" s="246">
        <v>258215.69</v>
      </c>
      <c r="AJ229" s="246">
        <v>278137.28999999998</v>
      </c>
      <c r="AK229" s="246">
        <v>298036.40000000002</v>
      </c>
      <c r="AL229" s="246">
        <v>312234.09000000003</v>
      </c>
      <c r="AM229" s="246">
        <v>234088.3</v>
      </c>
      <c r="AN229" s="246">
        <v>240510.89</v>
      </c>
    </row>
    <row r="230" spans="2:40" ht="16.2" thickBot="1">
      <c r="B230" s="110" t="s">
        <v>111</v>
      </c>
      <c r="C230" s="99">
        <v>0</v>
      </c>
      <c r="D230" s="99">
        <v>0</v>
      </c>
      <c r="E230" s="99">
        <v>0</v>
      </c>
      <c r="F230" s="99">
        <v>0</v>
      </c>
      <c r="G230" s="99">
        <v>0</v>
      </c>
      <c r="H230" s="99">
        <v>0</v>
      </c>
      <c r="I230" s="99">
        <v>0</v>
      </c>
      <c r="J230" s="99">
        <v>0</v>
      </c>
      <c r="K230" s="99">
        <v>0</v>
      </c>
      <c r="L230" s="99">
        <v>0</v>
      </c>
      <c r="M230" s="99">
        <v>0</v>
      </c>
      <c r="N230" s="99">
        <v>0</v>
      </c>
      <c r="O230" s="99">
        <v>0</v>
      </c>
      <c r="P230" s="99"/>
      <c r="Q230" s="99"/>
      <c r="R230" s="99"/>
      <c r="S230" s="99">
        <v>0</v>
      </c>
      <c r="T230" s="80"/>
      <c r="V230" s="582" t="s">
        <v>175</v>
      </c>
      <c r="W230" s="246">
        <v>258569.04</v>
      </c>
      <c r="X230" s="246">
        <v>261083.35</v>
      </c>
      <c r="Y230" s="246">
        <v>264948.76</v>
      </c>
      <c r="Z230" s="246">
        <v>332821.53999999998</v>
      </c>
      <c r="AA230" s="246">
        <v>339767.99</v>
      </c>
      <c r="AB230" s="246">
        <v>347233.63</v>
      </c>
      <c r="AC230" s="246">
        <v>354934.62</v>
      </c>
      <c r="AD230" s="246">
        <v>217189.63</v>
      </c>
      <c r="AE230" s="246">
        <v>220071.49</v>
      </c>
      <c r="AF230" s="246">
        <v>223026.82</v>
      </c>
      <c r="AG230" s="246">
        <v>225414.87</v>
      </c>
      <c r="AH230" s="246">
        <v>250302.35</v>
      </c>
      <c r="AI230" s="246">
        <v>251443.13</v>
      </c>
      <c r="AJ230" s="246">
        <v>252665.52</v>
      </c>
      <c r="AK230" s="246">
        <v>254320.57</v>
      </c>
      <c r="AL230" s="246">
        <v>263741.34999999998</v>
      </c>
      <c r="AM230" s="246">
        <v>285674.90999999997</v>
      </c>
      <c r="AN230" s="246">
        <v>294810.93</v>
      </c>
    </row>
    <row r="231" spans="2:40" ht="16.2" thickBot="1">
      <c r="B231" s="110" t="s">
        <v>113</v>
      </c>
      <c r="C231" s="99">
        <v>10973</v>
      </c>
      <c r="D231" s="99">
        <v>11103</v>
      </c>
      <c r="E231" s="99">
        <v>10974</v>
      </c>
      <c r="F231" s="99">
        <v>10889</v>
      </c>
      <c r="G231" s="99">
        <v>10813</v>
      </c>
      <c r="H231" s="99">
        <v>10856</v>
      </c>
      <c r="I231" s="99">
        <v>12995</v>
      </c>
      <c r="J231" s="99">
        <v>12858</v>
      </c>
      <c r="K231" s="99">
        <v>14363</v>
      </c>
      <c r="L231" s="99">
        <v>11187</v>
      </c>
      <c r="M231" s="99">
        <v>13338</v>
      </c>
      <c r="N231" s="99">
        <v>11816</v>
      </c>
      <c r="O231" s="99">
        <v>12407</v>
      </c>
      <c r="P231" s="99">
        <v>11880</v>
      </c>
      <c r="Q231" s="99">
        <v>13496</v>
      </c>
      <c r="R231" s="99">
        <v>13864</v>
      </c>
      <c r="S231" s="99">
        <v>12575</v>
      </c>
      <c r="T231" s="80">
        <v>15257</v>
      </c>
      <c r="V231" s="582" t="s">
        <v>176</v>
      </c>
      <c r="W231" s="246">
        <v>0</v>
      </c>
      <c r="X231" s="246">
        <v>0</v>
      </c>
      <c r="Y231" s="246">
        <v>0</v>
      </c>
      <c r="Z231" s="246">
        <v>0</v>
      </c>
      <c r="AA231" s="246">
        <v>0</v>
      </c>
      <c r="AB231" s="246">
        <v>0</v>
      </c>
      <c r="AC231" s="246">
        <v>0</v>
      </c>
      <c r="AD231" s="246">
        <v>0</v>
      </c>
      <c r="AE231" s="246">
        <v>0</v>
      </c>
      <c r="AF231" s="246">
        <v>0</v>
      </c>
      <c r="AG231" s="246">
        <v>0</v>
      </c>
      <c r="AH231" s="246">
        <v>0</v>
      </c>
      <c r="AI231" s="246">
        <v>0</v>
      </c>
      <c r="AJ231" s="246">
        <v>0</v>
      </c>
      <c r="AK231" s="246">
        <v>0</v>
      </c>
      <c r="AL231" s="246">
        <v>0</v>
      </c>
      <c r="AM231" s="246">
        <v>0</v>
      </c>
      <c r="AN231" s="246">
        <v>0</v>
      </c>
    </row>
    <row r="232" spans="2:40" ht="16.2" thickBot="1">
      <c r="B232" s="110" t="s">
        <v>101</v>
      </c>
      <c r="C232" s="99">
        <v>0</v>
      </c>
      <c r="D232" s="99">
        <v>0</v>
      </c>
      <c r="E232" s="99">
        <v>0</v>
      </c>
      <c r="F232" s="99">
        <v>0</v>
      </c>
      <c r="G232" s="99">
        <v>0</v>
      </c>
      <c r="H232" s="99">
        <v>0</v>
      </c>
      <c r="I232" s="99">
        <v>0</v>
      </c>
      <c r="J232" s="99">
        <v>0</v>
      </c>
      <c r="K232" s="99">
        <v>0</v>
      </c>
      <c r="L232" s="99">
        <v>0</v>
      </c>
      <c r="M232" s="99">
        <v>0</v>
      </c>
      <c r="N232" s="99">
        <v>0</v>
      </c>
      <c r="O232" s="99">
        <v>0</v>
      </c>
      <c r="P232" s="99"/>
      <c r="Q232" s="99"/>
      <c r="R232" s="99"/>
      <c r="S232" s="99">
        <v>0</v>
      </c>
      <c r="T232" s="80"/>
      <c r="V232" s="582" t="s">
        <v>169</v>
      </c>
      <c r="W232" s="246">
        <v>4533.21</v>
      </c>
      <c r="X232" s="246">
        <v>4847.09</v>
      </c>
      <c r="Y232" s="246">
        <v>4823.63</v>
      </c>
      <c r="Z232" s="246">
        <v>4508.72</v>
      </c>
      <c r="AA232" s="246">
        <v>4528.8999999999996</v>
      </c>
      <c r="AB232" s="246">
        <v>4443.18</v>
      </c>
      <c r="AC232" s="246">
        <v>5799.58</v>
      </c>
      <c r="AD232" s="246">
        <v>4435.6400000000003</v>
      </c>
      <c r="AE232" s="246">
        <v>4874.17</v>
      </c>
      <c r="AF232" s="246">
        <v>6121.52</v>
      </c>
      <c r="AG232" s="246">
        <v>6174.6</v>
      </c>
      <c r="AH232" s="246">
        <v>5813.56</v>
      </c>
      <c r="AI232" s="246">
        <v>5640.55</v>
      </c>
      <c r="AJ232" s="246">
        <v>5606.85</v>
      </c>
      <c r="AK232" s="246">
        <v>6410.07</v>
      </c>
      <c r="AL232" s="246">
        <v>5218.1000000000004</v>
      </c>
      <c r="AM232" s="246">
        <v>2329.35</v>
      </c>
      <c r="AN232" s="246">
        <v>181.02</v>
      </c>
    </row>
    <row r="233" spans="2:40" ht="16.2" thickBot="1">
      <c r="B233" s="110" t="s">
        <v>114</v>
      </c>
      <c r="C233" s="99">
        <v>33958</v>
      </c>
      <c r="D233" s="99">
        <v>36061</v>
      </c>
      <c r="E233" s="99">
        <v>36310</v>
      </c>
      <c r="F233" s="99">
        <v>35583</v>
      </c>
      <c r="G233" s="99">
        <v>35543</v>
      </c>
      <c r="H233" s="99">
        <v>35252</v>
      </c>
      <c r="I233" s="99">
        <v>35002</v>
      </c>
      <c r="J233" s="99">
        <v>34590</v>
      </c>
      <c r="K233" s="99">
        <v>34115</v>
      </c>
      <c r="L233" s="99">
        <v>33100</v>
      </c>
      <c r="M233" s="99">
        <v>33094</v>
      </c>
      <c r="N233" s="99">
        <v>31937</v>
      </c>
      <c r="O233" s="99">
        <v>31447</v>
      </c>
      <c r="P233" s="99">
        <v>31875</v>
      </c>
      <c r="Q233" s="99">
        <v>32097</v>
      </c>
      <c r="R233" s="99">
        <v>32213</v>
      </c>
      <c r="S233" s="99">
        <v>37440</v>
      </c>
      <c r="T233" s="80"/>
      <c r="V233" s="582" t="s">
        <v>177</v>
      </c>
      <c r="W233" s="246">
        <v>688237.03</v>
      </c>
      <c r="X233" s="246">
        <v>695289.93</v>
      </c>
      <c r="Y233" s="246">
        <v>711874.67</v>
      </c>
      <c r="Z233" s="246">
        <v>749048.25</v>
      </c>
      <c r="AA233" s="246">
        <v>785048.5</v>
      </c>
      <c r="AB233" s="246">
        <v>862330.51</v>
      </c>
      <c r="AC233" s="246">
        <v>953875.83</v>
      </c>
      <c r="AD233" s="246">
        <v>990752.95</v>
      </c>
      <c r="AE233" s="246">
        <v>1016750.8</v>
      </c>
      <c r="AF233" s="246">
        <v>1037144.73</v>
      </c>
      <c r="AG233" s="246">
        <v>1061374.22</v>
      </c>
      <c r="AH233" s="246">
        <v>1099112.04</v>
      </c>
      <c r="AI233" s="246">
        <v>1100967.3999999999</v>
      </c>
      <c r="AJ233" s="246">
        <v>1109180.33</v>
      </c>
      <c r="AK233" s="246">
        <v>1129893.96</v>
      </c>
      <c r="AL233" s="246">
        <v>1139288.17</v>
      </c>
      <c r="AM233" s="246">
        <v>1130177.6399999999</v>
      </c>
      <c r="AN233" s="246">
        <v>1127399.44</v>
      </c>
    </row>
    <row r="234" spans="2:40" ht="16.2" thickBot="1">
      <c r="B234" s="110" t="s">
        <v>115</v>
      </c>
      <c r="C234" s="99">
        <v>748</v>
      </c>
      <c r="D234" s="99">
        <v>492</v>
      </c>
      <c r="E234" s="99">
        <v>427</v>
      </c>
      <c r="F234" s="99">
        <v>363</v>
      </c>
      <c r="G234" s="99">
        <v>299</v>
      </c>
      <c r="H234" s="99">
        <v>12936</v>
      </c>
      <c r="I234" s="99">
        <v>171</v>
      </c>
      <c r="J234" s="99">
        <v>103</v>
      </c>
      <c r="K234" s="99">
        <v>41</v>
      </c>
      <c r="L234" s="99">
        <v>13464</v>
      </c>
      <c r="M234" s="99">
        <v>436</v>
      </c>
      <c r="N234" s="99">
        <v>1211</v>
      </c>
      <c r="O234" s="99">
        <v>1813</v>
      </c>
      <c r="P234" s="99">
        <v>14102</v>
      </c>
      <c r="Q234" s="99">
        <v>0</v>
      </c>
      <c r="R234" s="99">
        <v>0</v>
      </c>
      <c r="S234" s="99">
        <v>0</v>
      </c>
      <c r="T234" s="80"/>
      <c r="V234" s="582" t="s">
        <v>178</v>
      </c>
      <c r="W234" s="246">
        <v>0</v>
      </c>
      <c r="X234" s="246">
        <v>0</v>
      </c>
      <c r="Y234" s="246">
        <v>0</v>
      </c>
      <c r="Z234" s="246">
        <v>0</v>
      </c>
      <c r="AA234" s="246">
        <v>0</v>
      </c>
      <c r="AB234" s="246">
        <v>0</v>
      </c>
      <c r="AC234" s="246">
        <v>0</v>
      </c>
      <c r="AD234" s="246">
        <v>0</v>
      </c>
      <c r="AE234" s="246">
        <v>0</v>
      </c>
      <c r="AF234" s="246">
        <v>0</v>
      </c>
      <c r="AG234" s="246">
        <v>0</v>
      </c>
      <c r="AH234" s="246">
        <v>0</v>
      </c>
      <c r="AI234" s="246">
        <v>0</v>
      </c>
      <c r="AJ234" s="246">
        <v>0</v>
      </c>
      <c r="AK234" s="246">
        <v>0</v>
      </c>
      <c r="AL234" s="246">
        <v>0</v>
      </c>
      <c r="AM234" s="246">
        <v>0</v>
      </c>
      <c r="AN234" s="246">
        <v>0</v>
      </c>
    </row>
    <row r="235" spans="2:40" ht="16.2" thickBot="1">
      <c r="B235" s="110" t="s">
        <v>215</v>
      </c>
      <c r="C235" s="99">
        <v>0</v>
      </c>
      <c r="D235" s="99">
        <v>0</v>
      </c>
      <c r="E235" s="99">
        <v>0</v>
      </c>
      <c r="F235" s="99">
        <v>0</v>
      </c>
      <c r="G235" s="99">
        <v>0</v>
      </c>
      <c r="H235" s="99">
        <v>0</v>
      </c>
      <c r="I235" s="99">
        <v>0</v>
      </c>
      <c r="J235" s="99">
        <v>0</v>
      </c>
      <c r="K235" s="99">
        <v>0</v>
      </c>
      <c r="L235" s="99">
        <v>1390</v>
      </c>
      <c r="M235" s="99">
        <v>0</v>
      </c>
      <c r="N235" s="99">
        <v>1781</v>
      </c>
      <c r="O235" s="99">
        <v>410</v>
      </c>
      <c r="P235" s="99">
        <v>402</v>
      </c>
      <c r="Q235" s="99">
        <v>0</v>
      </c>
      <c r="R235" s="99">
        <v>0</v>
      </c>
      <c r="S235" s="99">
        <v>0</v>
      </c>
      <c r="T235" s="80"/>
      <c r="V235" s="582" t="s">
        <v>179</v>
      </c>
      <c r="W235" s="246">
        <v>15047.05</v>
      </c>
      <c r="X235" s="246">
        <v>14827.8</v>
      </c>
      <c r="Y235" s="246">
        <v>14858.53</v>
      </c>
      <c r="Z235" s="246">
        <v>23471.02</v>
      </c>
      <c r="AA235" s="246">
        <v>23864.880000000001</v>
      </c>
      <c r="AB235" s="246">
        <v>23647.31</v>
      </c>
      <c r="AC235" s="246">
        <v>24155.08</v>
      </c>
      <c r="AD235" s="246">
        <v>24263.48</v>
      </c>
      <c r="AE235" s="246">
        <v>23834.73</v>
      </c>
      <c r="AF235" s="246">
        <v>23598.87</v>
      </c>
      <c r="AG235" s="246">
        <v>23253.5</v>
      </c>
      <c r="AH235" s="246">
        <v>24928.75</v>
      </c>
      <c r="AI235" s="246">
        <v>24461.06</v>
      </c>
      <c r="AJ235" s="246">
        <v>23968.19</v>
      </c>
      <c r="AK235" s="246">
        <v>25250.83</v>
      </c>
      <c r="AL235" s="246">
        <v>26783.69</v>
      </c>
      <c r="AM235" s="246">
        <v>29140.5</v>
      </c>
      <c r="AN235" s="246">
        <v>28345.06</v>
      </c>
    </row>
    <row r="236" spans="2:40" ht="16.2" thickBot="1">
      <c r="B236" s="110" t="s">
        <v>102</v>
      </c>
      <c r="C236" s="99">
        <v>288769</v>
      </c>
      <c r="D236" s="99">
        <v>300348</v>
      </c>
      <c r="E236" s="99">
        <v>489773</v>
      </c>
      <c r="F236" s="99">
        <v>489773</v>
      </c>
      <c r="G236" s="99">
        <v>244886</v>
      </c>
      <c r="H236" s="99">
        <v>310677</v>
      </c>
      <c r="I236" s="99">
        <v>244886</v>
      </c>
      <c r="J236" s="99">
        <v>244886</v>
      </c>
      <c r="K236" s="99">
        <v>244886</v>
      </c>
      <c r="L236" s="99">
        <v>321301</v>
      </c>
      <c r="M236" s="99">
        <v>244886</v>
      </c>
      <c r="N236" s="99">
        <v>244886</v>
      </c>
      <c r="O236" s="99">
        <v>244886</v>
      </c>
      <c r="P236" s="99">
        <v>244886</v>
      </c>
      <c r="Q236" s="99">
        <v>330972</v>
      </c>
      <c r="R236" s="99">
        <v>332442</v>
      </c>
      <c r="S236" s="99">
        <v>334004</v>
      </c>
      <c r="T236" s="80">
        <v>275163</v>
      </c>
      <c r="V236" s="582" t="s">
        <v>101</v>
      </c>
      <c r="W236" s="246">
        <v>0</v>
      </c>
      <c r="X236" s="246">
        <v>0</v>
      </c>
      <c r="Y236" s="246">
        <v>0</v>
      </c>
      <c r="Z236" s="246">
        <v>0</v>
      </c>
      <c r="AA236" s="246">
        <v>0</v>
      </c>
      <c r="AB236" s="246">
        <v>0</v>
      </c>
      <c r="AC236" s="246">
        <v>140.79</v>
      </c>
      <c r="AD236" s="246">
        <v>187.52</v>
      </c>
      <c r="AE236" s="246">
        <v>241.22</v>
      </c>
      <c r="AF236" s="246">
        <v>375.95</v>
      </c>
      <c r="AG236" s="246">
        <v>685.4</v>
      </c>
      <c r="AH236" s="246">
        <v>978.58</v>
      </c>
      <c r="AI236" s="246">
        <v>1142.33</v>
      </c>
      <c r="AJ236" s="246">
        <v>1112.31</v>
      </c>
      <c r="AK236" s="246">
        <v>1121.3800000000001</v>
      </c>
      <c r="AL236" s="246">
        <v>1134.93</v>
      </c>
      <c r="AM236" s="246">
        <v>1558.84</v>
      </c>
      <c r="AN236" s="246">
        <v>2909.4</v>
      </c>
    </row>
    <row r="237" spans="2:40" ht="16.2" thickBot="1">
      <c r="B237" s="108" t="s">
        <v>118</v>
      </c>
      <c r="C237" s="113">
        <f t="shared" ref="C237:N237" si="23">SUM(C223:C236)</f>
        <v>1317577</v>
      </c>
      <c r="D237" s="113">
        <f t="shared" si="23"/>
        <v>1312613</v>
      </c>
      <c r="E237" s="113">
        <f t="shared" si="23"/>
        <v>1504862</v>
      </c>
      <c r="F237" s="113">
        <f t="shared" si="23"/>
        <v>1532384</v>
      </c>
      <c r="G237" s="113">
        <f t="shared" si="23"/>
        <v>1304755</v>
      </c>
      <c r="H237" s="113">
        <f t="shared" si="23"/>
        <v>1349465</v>
      </c>
      <c r="I237" s="113">
        <f t="shared" si="23"/>
        <v>1283775</v>
      </c>
      <c r="J237" s="113">
        <f t="shared" si="23"/>
        <v>1308221</v>
      </c>
      <c r="K237" s="113">
        <f t="shared" si="23"/>
        <v>1354495</v>
      </c>
      <c r="L237" s="113">
        <f t="shared" si="23"/>
        <v>1342872</v>
      </c>
      <c r="M237" s="113">
        <f t="shared" si="23"/>
        <v>1425086</v>
      </c>
      <c r="N237" s="113">
        <f t="shared" si="23"/>
        <v>1319629</v>
      </c>
      <c r="O237" s="113">
        <v>1350473</v>
      </c>
      <c r="P237" s="113">
        <v>1336768</v>
      </c>
      <c r="Q237" s="113">
        <v>1323218</v>
      </c>
      <c r="R237" s="113">
        <v>1349833</v>
      </c>
      <c r="S237" s="113">
        <v>1360649</v>
      </c>
      <c r="T237" s="113">
        <f>SUM(T223:T236)</f>
        <v>1292756</v>
      </c>
      <c r="V237" s="582" t="s">
        <v>114</v>
      </c>
      <c r="W237" s="246">
        <v>0</v>
      </c>
      <c r="X237" s="246">
        <v>0</v>
      </c>
      <c r="Y237" s="246">
        <v>0</v>
      </c>
      <c r="Z237" s="246">
        <v>0</v>
      </c>
      <c r="AA237" s="246">
        <v>0</v>
      </c>
      <c r="AB237" s="246">
        <v>0</v>
      </c>
      <c r="AC237" s="246">
        <v>0</v>
      </c>
      <c r="AD237" s="246">
        <v>0</v>
      </c>
      <c r="AE237" s="246">
        <v>0</v>
      </c>
      <c r="AF237" s="246">
        <v>0</v>
      </c>
      <c r="AG237" s="246">
        <v>0</v>
      </c>
      <c r="AH237" s="246">
        <v>327.07</v>
      </c>
      <c r="AI237" s="246">
        <v>3627.98</v>
      </c>
      <c r="AJ237" s="246">
        <v>4838.68</v>
      </c>
      <c r="AK237" s="246">
        <v>8413.24</v>
      </c>
      <c r="AL237" s="246">
        <v>2678.37</v>
      </c>
      <c r="AM237" s="246">
        <v>424.89</v>
      </c>
      <c r="AN237" s="246">
        <v>0</v>
      </c>
    </row>
    <row r="238" spans="2:40" ht="15.6" thickBot="1">
      <c r="B238" s="114" t="s">
        <v>119</v>
      </c>
      <c r="C238" s="115">
        <f t="shared" ref="C238:N238" si="24">+C221+C237</f>
        <v>1397250</v>
      </c>
      <c r="D238" s="115">
        <f t="shared" si="24"/>
        <v>1388889</v>
      </c>
      <c r="E238" s="115">
        <f t="shared" si="24"/>
        <v>1367395</v>
      </c>
      <c r="F238" s="115">
        <f t="shared" si="24"/>
        <v>1361686</v>
      </c>
      <c r="G238" s="115">
        <f t="shared" si="24"/>
        <v>1396890</v>
      </c>
      <c r="H238" s="115">
        <f t="shared" si="24"/>
        <v>1436935</v>
      </c>
      <c r="I238" s="115">
        <f t="shared" si="24"/>
        <v>1432526</v>
      </c>
      <c r="J238" s="115">
        <f t="shared" si="24"/>
        <v>1378188</v>
      </c>
      <c r="K238" s="115">
        <f t="shared" si="24"/>
        <v>1443655</v>
      </c>
      <c r="L238" s="115">
        <f t="shared" si="24"/>
        <v>1452298</v>
      </c>
      <c r="M238" s="115">
        <f t="shared" si="24"/>
        <v>1519466</v>
      </c>
      <c r="N238" s="115">
        <f t="shared" si="24"/>
        <v>1442945</v>
      </c>
      <c r="O238" s="115">
        <v>1480949</v>
      </c>
      <c r="P238" s="115">
        <v>1456659</v>
      </c>
      <c r="Q238" s="115">
        <v>1483451</v>
      </c>
      <c r="R238" s="115">
        <v>1535134</v>
      </c>
      <c r="S238" s="115">
        <v>1570787</v>
      </c>
      <c r="T238" s="115">
        <f>+T221+T237</f>
        <v>1507616</v>
      </c>
      <c r="V238" s="590" t="s">
        <v>180</v>
      </c>
      <c r="W238" s="590">
        <f>SUM(W227:W237)</f>
        <v>1225417.82</v>
      </c>
      <c r="X238" s="590">
        <f t="shared" ref="X238:AJ238" si="25">SUM(X227:X237)</f>
        <v>1284479.2</v>
      </c>
      <c r="Y238" s="590">
        <f t="shared" si="25"/>
        <v>1374285.32</v>
      </c>
      <c r="Z238" s="590">
        <f t="shared" si="25"/>
        <v>1512094.05</v>
      </c>
      <c r="AA238" s="590">
        <f t="shared" si="25"/>
        <v>1451815.4499999997</v>
      </c>
      <c r="AB238" s="590">
        <f t="shared" si="25"/>
        <v>1532161.8400000003</v>
      </c>
      <c r="AC238" s="590">
        <f t="shared" si="25"/>
        <v>1664895.99</v>
      </c>
      <c r="AD238" s="590">
        <f t="shared" si="25"/>
        <v>1566434.7799999998</v>
      </c>
      <c r="AE238" s="590">
        <f t="shared" si="25"/>
        <v>1512876.89</v>
      </c>
      <c r="AF238" s="590">
        <f t="shared" si="25"/>
        <v>1590264.31</v>
      </c>
      <c r="AG238" s="590">
        <f t="shared" si="25"/>
        <v>1654502.44</v>
      </c>
      <c r="AH238" s="590">
        <f t="shared" si="25"/>
        <v>1751715.32</v>
      </c>
      <c r="AI238" s="590">
        <f t="shared" si="25"/>
        <v>1651414.5</v>
      </c>
      <c r="AJ238" s="590">
        <f t="shared" si="25"/>
        <v>1681388.86</v>
      </c>
      <c r="AK238" s="590">
        <v>1729378.26</v>
      </c>
      <c r="AL238" s="590">
        <v>1757001.6899999997</v>
      </c>
      <c r="AM238" s="590">
        <f>SUM(AM227:AM237)</f>
        <v>1688827.5899999999</v>
      </c>
      <c r="AN238" s="590">
        <v>1698239.3399999999</v>
      </c>
    </row>
    <row r="239" spans="2:40" ht="15.6" thickBot="1">
      <c r="B239" s="116"/>
      <c r="C239" s="117"/>
      <c r="D239" s="117"/>
      <c r="E239" s="117"/>
      <c r="F239" s="117"/>
      <c r="G239" s="117"/>
      <c r="H239" s="117"/>
      <c r="I239" s="117"/>
      <c r="J239" s="117"/>
      <c r="K239" s="117"/>
      <c r="L239" s="117"/>
      <c r="M239" s="117"/>
      <c r="N239" s="117"/>
      <c r="O239" s="117"/>
      <c r="P239" s="117"/>
      <c r="Q239" s="117"/>
      <c r="R239" s="117"/>
      <c r="S239" s="117">
        <v>0</v>
      </c>
      <c r="T239" s="166"/>
      <c r="V239" s="591" t="s">
        <v>207</v>
      </c>
      <c r="W239" s="586">
        <f>+W238+W225</f>
        <v>1473619.9300000002</v>
      </c>
      <c r="X239" s="586">
        <f t="shared" ref="X239:AJ239" si="26">+X238+X225</f>
        <v>1533354.8399999999</v>
      </c>
      <c r="Y239" s="586">
        <f t="shared" si="26"/>
        <v>1755871.61</v>
      </c>
      <c r="Z239" s="586">
        <f t="shared" si="26"/>
        <v>1788872.77</v>
      </c>
      <c r="AA239" s="586">
        <f t="shared" si="26"/>
        <v>1827262.9199999997</v>
      </c>
      <c r="AB239" s="586">
        <f t="shared" si="26"/>
        <v>1809039.1500000004</v>
      </c>
      <c r="AC239" s="586">
        <f t="shared" si="26"/>
        <v>1822880.2</v>
      </c>
      <c r="AD239" s="586">
        <f t="shared" si="26"/>
        <v>1936548.38</v>
      </c>
      <c r="AE239" s="586">
        <f t="shared" si="26"/>
        <v>2004061.0099999998</v>
      </c>
      <c r="AF239" s="586">
        <f t="shared" si="26"/>
        <v>1987326.5100000002</v>
      </c>
      <c r="AG239" s="586">
        <f t="shared" si="26"/>
        <v>2007660.02</v>
      </c>
      <c r="AH239" s="586">
        <f t="shared" si="26"/>
        <v>2004642.57</v>
      </c>
      <c r="AI239" s="586">
        <f t="shared" si="26"/>
        <v>2027031.26</v>
      </c>
      <c r="AJ239" s="586">
        <f t="shared" si="26"/>
        <v>1936100.87</v>
      </c>
      <c r="AK239" s="586">
        <v>1995952.7</v>
      </c>
      <c r="AL239" s="586">
        <v>1971610.4599999997</v>
      </c>
      <c r="AM239" s="586">
        <f>AM238+AM225</f>
        <v>1985854.72</v>
      </c>
      <c r="AN239" s="586">
        <v>1914324.67</v>
      </c>
    </row>
    <row r="240" spans="2:40" ht="15.6" thickBot="1">
      <c r="B240" s="106" t="s">
        <v>120</v>
      </c>
      <c r="C240" s="118"/>
      <c r="D240" s="118"/>
      <c r="E240" s="118"/>
      <c r="F240" s="118"/>
      <c r="G240" s="118"/>
      <c r="H240" s="118"/>
      <c r="I240" s="118"/>
      <c r="J240" s="118"/>
      <c r="K240" s="118"/>
      <c r="L240" s="118"/>
      <c r="M240" s="118"/>
      <c r="N240" s="118"/>
      <c r="O240" s="118"/>
      <c r="P240" s="118"/>
      <c r="Q240" s="118"/>
      <c r="R240" s="118"/>
      <c r="S240" s="118"/>
      <c r="T240" s="168"/>
      <c r="V240" s="585"/>
      <c r="W240" s="587"/>
      <c r="X240" s="587"/>
      <c r="Y240" s="587"/>
      <c r="Z240" s="587"/>
      <c r="AA240" s="587"/>
      <c r="AB240" s="587"/>
      <c r="AC240" s="587"/>
      <c r="AD240" s="587"/>
      <c r="AE240" s="587"/>
      <c r="AF240" s="587"/>
      <c r="AG240" s="587"/>
      <c r="AH240" s="587"/>
      <c r="AI240" s="587"/>
      <c r="AJ240" s="587"/>
      <c r="AK240" s="587"/>
      <c r="AL240" s="587"/>
      <c r="AM240" s="587"/>
      <c r="AN240" s="587"/>
    </row>
    <row r="241" spans="2:40" ht="15.6" thickBot="1">
      <c r="B241" s="108" t="s">
        <v>121</v>
      </c>
      <c r="C241" s="119"/>
      <c r="D241" s="119"/>
      <c r="E241" s="119"/>
      <c r="F241" s="119"/>
      <c r="G241" s="119"/>
      <c r="H241" s="119"/>
      <c r="I241" s="119"/>
      <c r="J241" s="119"/>
      <c r="K241" s="119"/>
      <c r="L241" s="119"/>
      <c r="M241" s="119"/>
      <c r="N241" s="119"/>
      <c r="O241" s="119"/>
      <c r="P241" s="119"/>
      <c r="Q241" s="119"/>
      <c r="R241" s="119"/>
      <c r="S241" s="119"/>
      <c r="T241" s="169"/>
      <c r="V241" s="642" t="s">
        <v>182</v>
      </c>
      <c r="W241" s="641" t="str">
        <f>+W216</f>
        <v>1T22</v>
      </c>
      <c r="X241" s="641" t="str">
        <f t="shared" ref="X241:AJ241" si="27">+X216</f>
        <v>2T22</v>
      </c>
      <c r="Y241" s="641" t="str">
        <f t="shared" si="27"/>
        <v>3T22</v>
      </c>
      <c r="Z241" s="641" t="str">
        <f t="shared" si="27"/>
        <v>4T22</v>
      </c>
      <c r="AA241" s="641" t="str">
        <f t="shared" si="27"/>
        <v>1T23</v>
      </c>
      <c r="AB241" s="641" t="str">
        <f t="shared" si="27"/>
        <v>2T23</v>
      </c>
      <c r="AC241" s="641" t="str">
        <f t="shared" si="27"/>
        <v>3T23</v>
      </c>
      <c r="AD241" s="641" t="str">
        <f t="shared" si="27"/>
        <v>4T23</v>
      </c>
      <c r="AE241" s="641" t="str">
        <f t="shared" si="27"/>
        <v>1T24</v>
      </c>
      <c r="AF241" s="641" t="str">
        <f t="shared" si="27"/>
        <v>2T24</v>
      </c>
      <c r="AG241" s="641" t="str">
        <f t="shared" si="27"/>
        <v>3T24</v>
      </c>
      <c r="AH241" s="641" t="str">
        <f t="shared" si="27"/>
        <v>4T24</v>
      </c>
      <c r="AI241" s="641" t="str">
        <f t="shared" si="27"/>
        <v>1T25</v>
      </c>
      <c r="AJ241" s="641" t="str">
        <f t="shared" si="27"/>
        <v>2T25</v>
      </c>
      <c r="AK241" s="641" t="str">
        <f>+AK216</f>
        <v>3T25</v>
      </c>
      <c r="AL241" s="641" t="str">
        <f>+AL216</f>
        <v>4T25</v>
      </c>
      <c r="AM241" s="641" t="str">
        <f>+AM216</f>
        <v>1T26</v>
      </c>
      <c r="AN241" s="641" t="str">
        <f>+AN216</f>
        <v>1T26</v>
      </c>
    </row>
    <row r="242" spans="2:40" ht="16.2" thickBot="1">
      <c r="B242" s="110" t="s">
        <v>122</v>
      </c>
      <c r="C242" s="99">
        <f>3192+32107+241</f>
        <v>35540</v>
      </c>
      <c r="D242" s="99">
        <f>3326+16174+247</f>
        <v>19747</v>
      </c>
      <c r="E242" s="99">
        <v>32331</v>
      </c>
      <c r="F242" s="99">
        <v>45412</v>
      </c>
      <c r="G242" s="99">
        <v>67809</v>
      </c>
      <c r="H242" s="99">
        <f>3124+68966+61</f>
        <v>72151</v>
      </c>
      <c r="I242" s="99">
        <v>4273</v>
      </c>
      <c r="J242" s="99">
        <v>4409</v>
      </c>
      <c r="K242" s="99">
        <v>10704</v>
      </c>
      <c r="L242" s="99">
        <f>3211+1500+607</f>
        <v>5318</v>
      </c>
      <c r="M242" s="99">
        <v>4502</v>
      </c>
      <c r="N242" s="99">
        <v>4095</v>
      </c>
      <c r="O242" s="99">
        <v>3568</v>
      </c>
      <c r="P242" s="99">
        <v>83349</v>
      </c>
      <c r="Q242" s="99">
        <v>83178</v>
      </c>
      <c r="R242" s="99">
        <v>90929</v>
      </c>
      <c r="S242" s="99">
        <v>101938</v>
      </c>
      <c r="T242" s="99">
        <v>5226</v>
      </c>
      <c r="V242" s="643"/>
      <c r="W242" s="595">
        <v>96477.25</v>
      </c>
      <c r="X242" s="595">
        <v>91467.88</v>
      </c>
      <c r="Y242" s="595">
        <v>75066.17</v>
      </c>
      <c r="Z242" s="595">
        <v>91926.41</v>
      </c>
      <c r="AA242" s="595">
        <v>155655.44</v>
      </c>
      <c r="AB242" s="595">
        <v>160583.92000000001</v>
      </c>
      <c r="AC242" s="595">
        <v>150198.09</v>
      </c>
      <c r="AD242" s="595">
        <v>167244.42000000001</v>
      </c>
      <c r="AE242" s="595">
        <v>182145.17</v>
      </c>
      <c r="AF242" s="595">
        <v>180049.47</v>
      </c>
      <c r="AG242" s="595">
        <v>153438.89000000001</v>
      </c>
      <c r="AH242" s="595">
        <v>133623.13</v>
      </c>
      <c r="AI242" s="595">
        <v>159098.78</v>
      </c>
      <c r="AJ242" s="595">
        <v>145019.78</v>
      </c>
      <c r="AK242" s="595"/>
      <c r="AL242" s="595"/>
      <c r="AM242" s="595"/>
      <c r="AN242" s="595"/>
    </row>
    <row r="243" spans="2:40" ht="16.2" thickBot="1">
      <c r="B243" s="110" t="s">
        <v>123</v>
      </c>
      <c r="C243" s="99">
        <v>21909</v>
      </c>
      <c r="D243" s="99">
        <v>13740</v>
      </c>
      <c r="E243" s="99">
        <v>76147</v>
      </c>
      <c r="F243" s="99">
        <v>35426</v>
      </c>
      <c r="G243" s="99">
        <v>19747</v>
      </c>
      <c r="H243" s="99">
        <v>29019</v>
      </c>
      <c r="I243" s="99">
        <v>123689</v>
      </c>
      <c r="J243" s="99">
        <v>34403</v>
      </c>
      <c r="K243" s="99">
        <v>20460</v>
      </c>
      <c r="L243" s="99">
        <v>17462</v>
      </c>
      <c r="M243" s="99">
        <v>136328</v>
      </c>
      <c r="N243" s="99">
        <v>46998</v>
      </c>
      <c r="O243" s="99">
        <v>21094</v>
      </c>
      <c r="P243" s="99">
        <v>18522</v>
      </c>
      <c r="Q243" s="99">
        <v>113466</v>
      </c>
      <c r="R243" s="99">
        <v>116715</v>
      </c>
      <c r="S243" s="99">
        <v>50494</v>
      </c>
      <c r="T243" s="99">
        <v>34062</v>
      </c>
      <c r="V243" s="582" t="s">
        <v>122</v>
      </c>
      <c r="W243" s="246">
        <v>6647.92</v>
      </c>
      <c r="X243" s="246">
        <v>8531.4500000000007</v>
      </c>
      <c r="Y243" s="246">
        <v>14340.93</v>
      </c>
      <c r="Z243" s="246">
        <v>16854.13</v>
      </c>
      <c r="AA243" s="246">
        <v>18172.740000000002</v>
      </c>
      <c r="AB243" s="246">
        <v>17717.47</v>
      </c>
      <c r="AC243" s="246">
        <v>54703.87</v>
      </c>
      <c r="AD243" s="246">
        <v>56484.86</v>
      </c>
      <c r="AE243" s="246">
        <v>52614.04</v>
      </c>
      <c r="AF243" s="246">
        <v>70205.56</v>
      </c>
      <c r="AG243" s="246">
        <v>41261.480000000003</v>
      </c>
      <c r="AH243" s="246">
        <v>52881.06</v>
      </c>
      <c r="AI243" s="246">
        <v>51860.84</v>
      </c>
      <c r="AJ243" s="246">
        <v>51889.98</v>
      </c>
      <c r="AK243" s="246">
        <v>51714.26</v>
      </c>
      <c r="AL243" s="246">
        <v>153059.92000000001</v>
      </c>
      <c r="AM243" s="246">
        <v>153864.69</v>
      </c>
      <c r="AN243" s="246">
        <v>155682</v>
      </c>
    </row>
    <row r="244" spans="2:40" ht="16.2" thickBot="1">
      <c r="B244" s="110" t="s">
        <v>216</v>
      </c>
      <c r="C244" s="99">
        <v>0</v>
      </c>
      <c r="D244" s="99">
        <v>915</v>
      </c>
      <c r="E244" s="99"/>
      <c r="F244" s="99"/>
      <c r="G244" s="99"/>
      <c r="H244" s="99">
        <v>1158</v>
      </c>
      <c r="I244" s="99"/>
      <c r="J244" s="99"/>
      <c r="K244" s="99"/>
      <c r="L244" s="99">
        <v>893</v>
      </c>
      <c r="M244" s="99"/>
      <c r="N244" s="99"/>
      <c r="O244" s="99"/>
      <c r="P244" s="99"/>
      <c r="Q244" s="99"/>
      <c r="R244" s="99"/>
      <c r="S244" s="99">
        <v>0</v>
      </c>
      <c r="T244" s="99"/>
      <c r="V244" s="582" t="s">
        <v>123</v>
      </c>
      <c r="W244" s="246">
        <v>154187.96</v>
      </c>
      <c r="X244" s="246">
        <v>115713.65</v>
      </c>
      <c r="Y244" s="246">
        <v>24216.11</v>
      </c>
      <c r="Z244" s="246">
        <v>40707.199999999997</v>
      </c>
      <c r="AA244" s="246">
        <v>208334.86</v>
      </c>
      <c r="AB244" s="246">
        <v>208477.97</v>
      </c>
      <c r="AC244" s="246">
        <v>129825.7</v>
      </c>
      <c r="AD244" s="246">
        <v>35576.230000000003</v>
      </c>
      <c r="AE244" s="246">
        <v>259622.79</v>
      </c>
      <c r="AF244" s="246">
        <v>176387.75</v>
      </c>
      <c r="AG244" s="246">
        <v>165757.48000000001</v>
      </c>
      <c r="AH244" s="246">
        <v>30941.07</v>
      </c>
      <c r="AI244" s="246">
        <v>215859.20000000001</v>
      </c>
      <c r="AJ244" s="246">
        <v>117205.28</v>
      </c>
      <c r="AK244" s="246">
        <v>123852.21</v>
      </c>
      <c r="AL244" s="246">
        <v>31171.84</v>
      </c>
      <c r="AM244" s="246">
        <v>251224.32000000001</v>
      </c>
      <c r="AN244" s="246">
        <v>199995.23</v>
      </c>
    </row>
    <row r="245" spans="2:40" ht="16.2" thickBot="1">
      <c r="B245" s="110" t="s">
        <v>125</v>
      </c>
      <c r="C245" s="99">
        <v>15675</v>
      </c>
      <c r="D245" s="99">
        <v>15904</v>
      </c>
      <c r="E245" s="99">
        <v>15554</v>
      </c>
      <c r="F245" s="99">
        <v>15575</v>
      </c>
      <c r="G245" s="99">
        <v>16199</v>
      </c>
      <c r="H245" s="99">
        <v>15646</v>
      </c>
      <c r="I245" s="99">
        <v>15518</v>
      </c>
      <c r="J245" s="99">
        <v>15388</v>
      </c>
      <c r="K245" s="99">
        <v>16122</v>
      </c>
      <c r="L245" s="99">
        <v>15932</v>
      </c>
      <c r="M245" s="99">
        <v>15810</v>
      </c>
      <c r="N245" s="99">
        <v>15713</v>
      </c>
      <c r="O245" s="99">
        <v>16774</v>
      </c>
      <c r="P245" s="99">
        <v>16244</v>
      </c>
      <c r="Q245" s="99">
        <v>15884</v>
      </c>
      <c r="R245" s="99">
        <v>15930</v>
      </c>
      <c r="S245" s="99">
        <v>16599</v>
      </c>
      <c r="T245" s="99">
        <v>16243</v>
      </c>
      <c r="V245" s="582" t="s">
        <v>125</v>
      </c>
      <c r="W245" s="246">
        <v>15695.97</v>
      </c>
      <c r="X245" s="246">
        <v>16501.669999999998</v>
      </c>
      <c r="Y245" s="246">
        <v>18178.87</v>
      </c>
      <c r="Z245" s="246">
        <v>15412.82</v>
      </c>
      <c r="AA245" s="246">
        <v>14811.92</v>
      </c>
      <c r="AB245" s="246">
        <v>14912.54</v>
      </c>
      <c r="AC245" s="246">
        <v>16630.919999999998</v>
      </c>
      <c r="AD245" s="246">
        <v>20199.490000000002</v>
      </c>
      <c r="AE245" s="246">
        <v>18366.849999999999</v>
      </c>
      <c r="AF245" s="246">
        <v>18508.669999999998</v>
      </c>
      <c r="AG245" s="246">
        <v>20110.03</v>
      </c>
      <c r="AH245" s="246">
        <v>21385.51</v>
      </c>
      <c r="AI245" s="246">
        <v>23426.58</v>
      </c>
      <c r="AJ245" s="246">
        <v>26269.09</v>
      </c>
      <c r="AK245" s="246">
        <v>28039.53</v>
      </c>
      <c r="AL245" s="246">
        <v>28439.13</v>
      </c>
      <c r="AM245" s="246">
        <v>21656.78</v>
      </c>
      <c r="AN245" s="246">
        <v>21520.15</v>
      </c>
    </row>
    <row r="246" spans="2:40" ht="16.2" thickBot="1">
      <c r="B246" s="110" t="s">
        <v>99</v>
      </c>
      <c r="C246" s="99">
        <v>16894</v>
      </c>
      <c r="D246" s="99">
        <v>21544</v>
      </c>
      <c r="E246" s="99">
        <v>29275</v>
      </c>
      <c r="F246" s="99">
        <v>24037</v>
      </c>
      <c r="G246" s="99">
        <v>34650</v>
      </c>
      <c r="H246" s="99">
        <v>22000</v>
      </c>
      <c r="I246" s="99">
        <v>28396</v>
      </c>
      <c r="J246" s="99">
        <v>23836</v>
      </c>
      <c r="K246" s="99">
        <v>34338</v>
      </c>
      <c r="L246" s="99">
        <v>18324</v>
      </c>
      <c r="M246" s="99">
        <v>26322</v>
      </c>
      <c r="N246" s="99">
        <v>24365</v>
      </c>
      <c r="O246" s="99">
        <v>35394</v>
      </c>
      <c r="P246" s="99">
        <v>17628</v>
      </c>
      <c r="Q246" s="99">
        <v>25755</v>
      </c>
      <c r="R246" s="99">
        <v>26489</v>
      </c>
      <c r="S246" s="99">
        <v>37444</v>
      </c>
      <c r="T246" s="99">
        <v>23559</v>
      </c>
      <c r="V246" s="582" t="s">
        <v>99</v>
      </c>
      <c r="W246" s="246">
        <v>27518.05</v>
      </c>
      <c r="X246" s="246">
        <v>22349.77</v>
      </c>
      <c r="Y246" s="246">
        <v>38277.620000000003</v>
      </c>
      <c r="Z246" s="246">
        <v>45217.01</v>
      </c>
      <c r="AA246" s="246">
        <v>45109.82</v>
      </c>
      <c r="AB246" s="246">
        <v>12525.52</v>
      </c>
      <c r="AC246" s="246">
        <v>23051.279999999999</v>
      </c>
      <c r="AD246" s="246">
        <v>23841.81</v>
      </c>
      <c r="AE246" s="246">
        <v>30756.75</v>
      </c>
      <c r="AF246" s="246">
        <v>25426.71</v>
      </c>
      <c r="AG246" s="246">
        <v>33114.94</v>
      </c>
      <c r="AH246" s="246">
        <v>46172.45</v>
      </c>
      <c r="AI246" s="246">
        <v>57113.83</v>
      </c>
      <c r="AJ246" s="246">
        <v>25618.07</v>
      </c>
      <c r="AK246" s="246">
        <v>40842.120000000003</v>
      </c>
      <c r="AL246" s="246">
        <v>45875.56</v>
      </c>
      <c r="AM246" s="246">
        <v>43360.78</v>
      </c>
      <c r="AN246" s="246">
        <v>2971.48</v>
      </c>
    </row>
    <row r="247" spans="2:40" ht="16.2" thickBot="1">
      <c r="B247" s="110" t="s">
        <v>126</v>
      </c>
      <c r="C247" s="99">
        <v>0</v>
      </c>
      <c r="D247" s="99">
        <v>0</v>
      </c>
      <c r="E247" s="99">
        <v>0</v>
      </c>
      <c r="F247" s="99">
        <v>0</v>
      </c>
      <c r="G247" s="99">
        <v>0</v>
      </c>
      <c r="H247" s="99">
        <v>0</v>
      </c>
      <c r="I247" s="99">
        <v>0</v>
      </c>
      <c r="J247" s="99">
        <v>0</v>
      </c>
      <c r="K247" s="99">
        <v>24</v>
      </c>
      <c r="L247" s="99">
        <v>0</v>
      </c>
      <c r="M247" s="99">
        <v>24</v>
      </c>
      <c r="N247" s="99">
        <v>24</v>
      </c>
      <c r="O247" s="99">
        <v>24</v>
      </c>
      <c r="P247" s="99">
        <v>8714</v>
      </c>
      <c r="Q247" s="99">
        <v>8713</v>
      </c>
      <c r="R247" s="99">
        <v>8714</v>
      </c>
      <c r="S247" s="99">
        <v>8714</v>
      </c>
      <c r="T247" s="99">
        <v>8714</v>
      </c>
      <c r="V247" s="582" t="s">
        <v>126</v>
      </c>
      <c r="W247" s="246">
        <v>8714.06</v>
      </c>
      <c r="X247" s="246">
        <v>8714.06</v>
      </c>
      <c r="Y247" s="246">
        <v>17714.060000000001</v>
      </c>
      <c r="Z247" s="246">
        <v>8714.06</v>
      </c>
      <c r="AA247" s="246">
        <v>8714.06</v>
      </c>
      <c r="AB247" s="246">
        <v>8714.06</v>
      </c>
      <c r="AC247" s="246">
        <v>8714.06</v>
      </c>
      <c r="AD247" s="246">
        <v>0</v>
      </c>
      <c r="AE247" s="246">
        <v>0</v>
      </c>
      <c r="AF247" s="246">
        <v>0</v>
      </c>
      <c r="AG247" s="246">
        <v>0</v>
      </c>
      <c r="AH247" s="246">
        <v>0</v>
      </c>
      <c r="AI247" s="246">
        <v>0</v>
      </c>
      <c r="AJ247" s="246">
        <v>0</v>
      </c>
      <c r="AK247" s="246">
        <v>0</v>
      </c>
      <c r="AL247" s="246">
        <v>0</v>
      </c>
      <c r="AM247" s="246">
        <v>0</v>
      </c>
      <c r="AN247" s="246">
        <v>0</v>
      </c>
    </row>
    <row r="248" spans="2:40" ht="16.2" thickBot="1">
      <c r="B248" s="110" t="s">
        <v>127</v>
      </c>
      <c r="C248" s="99">
        <v>0</v>
      </c>
      <c r="D248" s="99">
        <v>0</v>
      </c>
      <c r="E248" s="99">
        <v>49</v>
      </c>
      <c r="F248" s="99">
        <v>49</v>
      </c>
      <c r="G248" s="99">
        <v>47</v>
      </c>
      <c r="H248" s="99">
        <v>0</v>
      </c>
      <c r="I248" s="99">
        <v>45</v>
      </c>
      <c r="J248" s="99">
        <v>45</v>
      </c>
      <c r="K248" s="99">
        <v>45</v>
      </c>
      <c r="L248" s="99">
        <v>0</v>
      </c>
      <c r="M248" s="99">
        <v>46</v>
      </c>
      <c r="N248" s="99">
        <v>2</v>
      </c>
      <c r="O248" s="99">
        <v>2</v>
      </c>
      <c r="P248" s="99">
        <v>2</v>
      </c>
      <c r="Q248" s="99">
        <v>4</v>
      </c>
      <c r="R248" s="99">
        <v>4</v>
      </c>
      <c r="S248" s="99">
        <v>4</v>
      </c>
      <c r="T248" s="99">
        <v>39</v>
      </c>
      <c r="V248" s="582" t="s">
        <v>127</v>
      </c>
      <c r="W248" s="246">
        <v>95.56</v>
      </c>
      <c r="X248" s="246">
        <v>2.16</v>
      </c>
      <c r="Y248" s="246">
        <v>2.16</v>
      </c>
      <c r="Z248" s="246">
        <v>41.65</v>
      </c>
      <c r="AA248" s="246">
        <v>743.73</v>
      </c>
      <c r="AB248" s="246">
        <v>66.45</v>
      </c>
      <c r="AC248" s="246">
        <v>194.71</v>
      </c>
      <c r="AD248" s="246">
        <v>44.01</v>
      </c>
      <c r="AE248" s="246">
        <v>866.17</v>
      </c>
      <c r="AF248" s="246">
        <v>854.93</v>
      </c>
      <c r="AG248" s="246">
        <v>905.63</v>
      </c>
      <c r="AH248" s="246">
        <v>1122.52</v>
      </c>
      <c r="AI248" s="246">
        <v>473.69</v>
      </c>
      <c r="AJ248" s="246">
        <v>555.45000000000005</v>
      </c>
      <c r="AK248" s="246">
        <v>569.42999999999995</v>
      </c>
      <c r="AL248" s="246">
        <v>2055.0100000000002</v>
      </c>
      <c r="AM248" s="246">
        <v>1598.58</v>
      </c>
      <c r="AN248" s="246">
        <v>1589.22</v>
      </c>
    </row>
    <row r="249" spans="2:40" ht="16.2" thickBot="1">
      <c r="B249" s="110" t="s">
        <v>183</v>
      </c>
      <c r="C249" s="92">
        <v>0</v>
      </c>
      <c r="D249" s="92">
        <v>0</v>
      </c>
      <c r="E249" s="92">
        <v>0</v>
      </c>
      <c r="F249" s="92">
        <v>0</v>
      </c>
      <c r="G249" s="92">
        <v>0</v>
      </c>
      <c r="H249" s="92">
        <v>0</v>
      </c>
      <c r="I249" s="92">
        <v>0</v>
      </c>
      <c r="J249" s="92">
        <v>0</v>
      </c>
      <c r="K249" s="92">
        <v>0</v>
      </c>
      <c r="L249" s="92">
        <v>0</v>
      </c>
      <c r="M249" s="92">
        <v>0</v>
      </c>
      <c r="N249" s="92">
        <v>0</v>
      </c>
      <c r="O249" s="92">
        <v>0</v>
      </c>
      <c r="P249" s="92"/>
      <c r="Q249" s="92"/>
      <c r="R249" s="92"/>
      <c r="S249" s="92">
        <v>0</v>
      </c>
      <c r="T249" s="92"/>
      <c r="V249" s="591" t="s">
        <v>184</v>
      </c>
      <c r="W249" s="586">
        <f>SUM(W243:W248)</f>
        <v>212859.51999999999</v>
      </c>
      <c r="X249" s="586">
        <f t="shared" ref="X249:AJ249" si="28">SUM(X243:X248)</f>
        <v>171812.75999999998</v>
      </c>
      <c r="Y249" s="586">
        <f t="shared" si="28"/>
        <v>112729.75</v>
      </c>
      <c r="Z249" s="586">
        <f t="shared" si="28"/>
        <v>126946.87</v>
      </c>
      <c r="AA249" s="586">
        <f t="shared" si="28"/>
        <v>295887.12999999995</v>
      </c>
      <c r="AB249" s="586">
        <f t="shared" si="28"/>
        <v>262414.01</v>
      </c>
      <c r="AC249" s="586">
        <f t="shared" si="28"/>
        <v>233120.53999999998</v>
      </c>
      <c r="AD249" s="586">
        <f t="shared" si="28"/>
        <v>136146.40000000002</v>
      </c>
      <c r="AE249" s="586">
        <f t="shared" si="28"/>
        <v>362226.6</v>
      </c>
      <c r="AF249" s="586">
        <f t="shared" si="28"/>
        <v>291383.62</v>
      </c>
      <c r="AG249" s="586">
        <f t="shared" si="28"/>
        <v>261149.56000000003</v>
      </c>
      <c r="AH249" s="586">
        <f t="shared" si="28"/>
        <v>152502.60999999999</v>
      </c>
      <c r="AI249" s="586">
        <f t="shared" si="28"/>
        <v>348734.14000000007</v>
      </c>
      <c r="AJ249" s="586">
        <f t="shared" si="28"/>
        <v>221537.87000000002</v>
      </c>
      <c r="AK249" s="586">
        <v>245017.55</v>
      </c>
      <c r="AL249" s="586">
        <v>260601.46000000002</v>
      </c>
      <c r="AM249" s="586">
        <v>471705.15000000008</v>
      </c>
      <c r="AN249" s="586">
        <v>381758.07999999996</v>
      </c>
    </row>
    <row r="250" spans="2:40" ht="16.2" thickBot="1">
      <c r="B250" s="108" t="s">
        <v>130</v>
      </c>
      <c r="C250" s="113">
        <f t="shared" ref="C250:N250" si="29">SUM(C242:C249)</f>
        <v>90018</v>
      </c>
      <c r="D250" s="113">
        <f t="shared" si="29"/>
        <v>71850</v>
      </c>
      <c r="E250" s="113">
        <f t="shared" si="29"/>
        <v>153356</v>
      </c>
      <c r="F250" s="113">
        <f t="shared" si="29"/>
        <v>120499</v>
      </c>
      <c r="G250" s="113">
        <f t="shared" si="29"/>
        <v>138452</v>
      </c>
      <c r="H250" s="113">
        <f t="shared" si="29"/>
        <v>139974</v>
      </c>
      <c r="I250" s="113">
        <f t="shared" si="29"/>
        <v>171921</v>
      </c>
      <c r="J250" s="113">
        <f t="shared" si="29"/>
        <v>78081</v>
      </c>
      <c r="K250" s="113">
        <f t="shared" si="29"/>
        <v>81693</v>
      </c>
      <c r="L250" s="113">
        <f t="shared" si="29"/>
        <v>57929</v>
      </c>
      <c r="M250" s="113">
        <f t="shared" si="29"/>
        <v>183032</v>
      </c>
      <c r="N250" s="113">
        <f t="shared" si="29"/>
        <v>91197</v>
      </c>
      <c r="O250" s="113">
        <v>76856</v>
      </c>
      <c r="P250" s="113">
        <v>144459</v>
      </c>
      <c r="Q250" s="113">
        <v>247000</v>
      </c>
      <c r="R250" s="113">
        <v>258781</v>
      </c>
      <c r="S250" s="113">
        <v>215193</v>
      </c>
      <c r="T250" s="113">
        <f>SUM(T242:T249)</f>
        <v>87843</v>
      </c>
      <c r="V250" s="582"/>
      <c r="W250" s="234"/>
      <c r="X250" s="234"/>
      <c r="Y250" s="234"/>
      <c r="Z250" s="234"/>
      <c r="AA250" s="234"/>
      <c r="AB250" s="234"/>
      <c r="AC250" s="234"/>
      <c r="AD250" s="234"/>
      <c r="AE250" s="234"/>
      <c r="AF250" s="234"/>
      <c r="AG250" s="234"/>
      <c r="AH250" s="234"/>
      <c r="AI250" s="234"/>
      <c r="AJ250" s="234"/>
      <c r="AK250" s="234"/>
      <c r="AL250" s="234"/>
      <c r="AM250" s="234"/>
      <c r="AN250" s="234"/>
    </row>
    <row r="251" spans="2:40" ht="16.2" thickBot="1">
      <c r="B251" s="120" t="s">
        <v>131</v>
      </c>
      <c r="C251" s="121"/>
      <c r="D251" s="121"/>
      <c r="E251" s="121"/>
      <c r="F251" s="121"/>
      <c r="G251" s="121"/>
      <c r="H251" s="121"/>
      <c r="I251" s="121"/>
      <c r="J251" s="121"/>
      <c r="K251" s="121"/>
      <c r="L251" s="121"/>
      <c r="M251" s="121"/>
      <c r="N251" s="121"/>
      <c r="O251" s="121"/>
      <c r="P251" s="121"/>
      <c r="Q251" s="121"/>
      <c r="R251" s="121"/>
      <c r="S251" s="121"/>
      <c r="T251" s="171"/>
      <c r="V251" s="582" t="s">
        <v>122</v>
      </c>
      <c r="W251" s="246">
        <v>328550</v>
      </c>
      <c r="X251" s="246">
        <v>328550</v>
      </c>
      <c r="Y251" s="246">
        <v>522550</v>
      </c>
      <c r="Z251" s="246">
        <v>522550</v>
      </c>
      <c r="AA251" s="246">
        <v>522550</v>
      </c>
      <c r="AB251" s="246">
        <v>522550</v>
      </c>
      <c r="AC251" s="246">
        <v>522550</v>
      </c>
      <c r="AD251" s="246">
        <v>731220</v>
      </c>
      <c r="AE251" s="246">
        <v>731220</v>
      </c>
      <c r="AF251" s="246">
        <v>711118.21</v>
      </c>
      <c r="AG251" s="246">
        <v>701067.32</v>
      </c>
      <c r="AH251" s="246">
        <v>771016.43</v>
      </c>
      <c r="AI251" s="246">
        <v>760965.54</v>
      </c>
      <c r="AJ251" s="246">
        <v>750914.64</v>
      </c>
      <c r="AK251" s="246">
        <v>740863.75</v>
      </c>
      <c r="AL251" s="246">
        <v>676812.86</v>
      </c>
      <c r="AM251" s="246">
        <v>666761.96</v>
      </c>
      <c r="AN251" s="246">
        <v>656711.06999999995</v>
      </c>
    </row>
    <row r="252" spans="2:40" ht="16.2" thickBot="1">
      <c r="B252" s="110" t="s">
        <v>122</v>
      </c>
      <c r="C252" s="99">
        <f>180000+174250+1</f>
        <v>354251</v>
      </c>
      <c r="D252" s="99">
        <f>180000+159250</f>
        <v>339250</v>
      </c>
      <c r="E252" s="99">
        <v>322250</v>
      </c>
      <c r="F252" s="99">
        <v>305250</v>
      </c>
      <c r="G252" s="99">
        <v>288250</v>
      </c>
      <c r="H252" s="99">
        <f>180000+91250</f>
        <v>271250</v>
      </c>
      <c r="I252" s="99">
        <v>338050</v>
      </c>
      <c r="J252" s="99">
        <v>338050</v>
      </c>
      <c r="K252" s="99">
        <v>338050</v>
      </c>
      <c r="L252" s="99">
        <f>180000+158050</f>
        <v>338050</v>
      </c>
      <c r="M252" s="99">
        <v>338050</v>
      </c>
      <c r="N252" s="99">
        <v>338050</v>
      </c>
      <c r="O252" s="99">
        <v>338050</v>
      </c>
      <c r="P252" s="99">
        <v>258050</v>
      </c>
      <c r="Q252" s="99">
        <v>258050</v>
      </c>
      <c r="R252" s="99">
        <v>250862</v>
      </c>
      <c r="S252" s="99">
        <v>240825</v>
      </c>
      <c r="T252" s="99">
        <v>328550</v>
      </c>
      <c r="V252" s="582" t="s">
        <v>123</v>
      </c>
      <c r="W252" s="246">
        <v>2402.6799999999998</v>
      </c>
      <c r="X252" s="246">
        <v>2147.2199999999998</v>
      </c>
      <c r="Y252" s="246">
        <v>2216.5500000000002</v>
      </c>
      <c r="Z252" s="246">
        <v>2223.9699999999998</v>
      </c>
      <c r="AA252" s="246">
        <v>1879.16</v>
      </c>
      <c r="AB252" s="246">
        <v>1852.78</v>
      </c>
      <c r="AC252" s="246">
        <v>1076.6300000000001</v>
      </c>
      <c r="AD252" s="246">
        <v>1310.81</v>
      </c>
      <c r="AE252" s="246">
        <v>1265.29</v>
      </c>
      <c r="AF252" s="246">
        <v>1340.71</v>
      </c>
      <c r="AG252" s="246">
        <v>1690.05</v>
      </c>
      <c r="AH252" s="246">
        <v>1647.94</v>
      </c>
      <c r="AI252" s="246">
        <v>1469.33</v>
      </c>
      <c r="AJ252" s="246">
        <v>1540.45</v>
      </c>
      <c r="AK252" s="246">
        <v>1414.66</v>
      </c>
      <c r="AL252" s="246">
        <v>1258.42</v>
      </c>
      <c r="AM252" s="246">
        <v>1140.76</v>
      </c>
      <c r="AN252" s="246">
        <v>1045.27</v>
      </c>
    </row>
    <row r="253" spans="2:40" ht="16.2" thickBot="1">
      <c r="B253" s="110" t="s">
        <v>123</v>
      </c>
      <c r="C253" s="99">
        <v>12196</v>
      </c>
      <c r="D253" s="99">
        <v>12120</v>
      </c>
      <c r="E253" s="99">
        <v>12408</v>
      </c>
      <c r="F253" s="99">
        <v>12397</v>
      </c>
      <c r="G253" s="99">
        <v>12333</v>
      </c>
      <c r="H253" s="99">
        <v>12260</v>
      </c>
      <c r="I253" s="99">
        <v>14127</v>
      </c>
      <c r="J253" s="99">
        <v>14159</v>
      </c>
      <c r="K253" s="99">
        <v>14989</v>
      </c>
      <c r="L253" s="99">
        <v>14150</v>
      </c>
      <c r="M253" s="99">
        <v>13976</v>
      </c>
      <c r="N253" s="99">
        <v>14015</v>
      </c>
      <c r="O253" s="99">
        <v>14257</v>
      </c>
      <c r="P253" s="99">
        <v>14073</v>
      </c>
      <c r="Q253" s="99">
        <v>13901</v>
      </c>
      <c r="R253" s="99">
        <v>13788</v>
      </c>
      <c r="S253" s="99">
        <v>13774</v>
      </c>
      <c r="T253" s="99">
        <v>2056</v>
      </c>
      <c r="V253" s="582" t="s">
        <v>106</v>
      </c>
      <c r="W253" s="246">
        <v>0</v>
      </c>
      <c r="X253" s="246">
        <v>0</v>
      </c>
      <c r="Y253" s="246">
        <v>0</v>
      </c>
      <c r="Z253" s="246">
        <v>0</v>
      </c>
      <c r="AA253" s="246">
        <v>0</v>
      </c>
      <c r="AB253" s="246">
        <v>0</v>
      </c>
      <c r="AC253" s="246">
        <v>0</v>
      </c>
      <c r="AD253" s="246">
        <v>6992</v>
      </c>
      <c r="AE253" s="246">
        <v>6992</v>
      </c>
      <c r="AF253" s="246">
        <v>6992</v>
      </c>
      <c r="AG253" s="246">
        <v>6992</v>
      </c>
      <c r="AH253" s="246">
        <v>6992</v>
      </c>
      <c r="AI253" s="246">
        <v>6992</v>
      </c>
      <c r="AJ253" s="246">
        <v>6992</v>
      </c>
      <c r="AK253" s="246">
        <v>6992</v>
      </c>
      <c r="AL253" s="246">
        <v>6992</v>
      </c>
      <c r="AM253" s="246">
        <v>6992</v>
      </c>
      <c r="AN253" s="246">
        <v>6992</v>
      </c>
    </row>
    <row r="254" spans="2:40" ht="16.2" thickBot="1">
      <c r="B254" s="110" t="s">
        <v>132</v>
      </c>
      <c r="C254" s="99">
        <v>0</v>
      </c>
      <c r="D254" s="99">
        <v>0</v>
      </c>
      <c r="E254" s="99">
        <v>0</v>
      </c>
      <c r="F254" s="99">
        <v>0</v>
      </c>
      <c r="G254" s="99">
        <v>0</v>
      </c>
      <c r="H254" s="99">
        <v>0</v>
      </c>
      <c r="I254" s="99">
        <v>0</v>
      </c>
      <c r="J254" s="99">
        <v>0</v>
      </c>
      <c r="K254" s="99">
        <v>0</v>
      </c>
      <c r="L254" s="99">
        <v>0</v>
      </c>
      <c r="M254" s="99">
        <v>0</v>
      </c>
      <c r="N254" s="99">
        <v>0</v>
      </c>
      <c r="O254" s="99">
        <v>0</v>
      </c>
      <c r="P254" s="99"/>
      <c r="Q254" s="99"/>
      <c r="R254" s="99"/>
      <c r="S254" s="99">
        <v>0</v>
      </c>
      <c r="T254" s="99"/>
      <c r="V254" s="582" t="s">
        <v>125</v>
      </c>
      <c r="W254" s="246">
        <v>134295.26999999999</v>
      </c>
      <c r="X254" s="246">
        <v>135074.37</v>
      </c>
      <c r="Y254" s="246">
        <v>136414.35</v>
      </c>
      <c r="Z254" s="246">
        <v>102327.26</v>
      </c>
      <c r="AA254" s="246">
        <v>104114.21</v>
      </c>
      <c r="AB254" s="246">
        <v>104600.2</v>
      </c>
      <c r="AC254" s="246">
        <v>106303.62</v>
      </c>
      <c r="AD254" s="246">
        <v>117176.99</v>
      </c>
      <c r="AE254" s="246">
        <v>119277.59</v>
      </c>
      <c r="AF254" s="246">
        <v>120516.82</v>
      </c>
      <c r="AG254" s="246">
        <v>121123.31</v>
      </c>
      <c r="AH254" s="246">
        <v>123006.47</v>
      </c>
      <c r="AI254" s="246">
        <v>123274.84</v>
      </c>
      <c r="AJ254" s="246">
        <v>123250.69</v>
      </c>
      <c r="AK254" s="246">
        <v>124241.58</v>
      </c>
      <c r="AL254" s="246">
        <v>113834.64</v>
      </c>
      <c r="AM254" s="246">
        <v>113554</v>
      </c>
      <c r="AN254" s="246">
        <v>114006.11</v>
      </c>
    </row>
    <row r="255" spans="2:40" ht="16.2" thickBot="1">
      <c r="B255" s="110" t="s">
        <v>125</v>
      </c>
      <c r="C255" s="99">
        <v>147734</v>
      </c>
      <c r="D255" s="99">
        <v>158229</v>
      </c>
      <c r="E255" s="99">
        <v>160161</v>
      </c>
      <c r="F255" s="99">
        <v>161147</v>
      </c>
      <c r="G255" s="99">
        <v>162872</v>
      </c>
      <c r="H255" s="99">
        <v>157153</v>
      </c>
      <c r="I255" s="99">
        <v>158917</v>
      </c>
      <c r="J255" s="99">
        <v>160321</v>
      </c>
      <c r="K255" s="99">
        <v>162128</v>
      </c>
      <c r="L255" s="99">
        <v>162337</v>
      </c>
      <c r="M255" s="99">
        <v>164224</v>
      </c>
      <c r="N255" s="99">
        <v>165858</v>
      </c>
      <c r="O255" s="99">
        <v>168320</v>
      </c>
      <c r="P255" s="99">
        <v>168734</v>
      </c>
      <c r="Q255" s="99">
        <v>170998</v>
      </c>
      <c r="R255" s="99">
        <v>172715</v>
      </c>
      <c r="S255" s="99">
        <v>174087</v>
      </c>
      <c r="T255" s="99">
        <v>131802</v>
      </c>
      <c r="V255" s="582" t="s">
        <v>126</v>
      </c>
      <c r="W255" s="246">
        <v>0</v>
      </c>
      <c r="X255" s="246">
        <v>0</v>
      </c>
      <c r="Y255" s="246">
        <v>0</v>
      </c>
      <c r="Z255" s="246">
        <v>0</v>
      </c>
      <c r="AA255" s="246">
        <v>0</v>
      </c>
      <c r="AB255" s="246">
        <v>0</v>
      </c>
      <c r="AC255" s="246">
        <v>0</v>
      </c>
      <c r="AD255" s="246">
        <v>8714.06</v>
      </c>
      <c r="AE255" s="246">
        <v>8714.06</v>
      </c>
      <c r="AF255" s="246">
        <v>8714.06</v>
      </c>
      <c r="AG255" s="246">
        <v>8689.0300000000007</v>
      </c>
      <c r="AH255" s="246">
        <v>9828.7199999999993</v>
      </c>
      <c r="AI255" s="246">
        <v>9828.7199999999993</v>
      </c>
      <c r="AJ255" s="246">
        <v>9828.7199999999993</v>
      </c>
      <c r="AK255" s="246">
        <v>8689.0300000000007</v>
      </c>
      <c r="AL255" s="246">
        <v>9223.6299999999992</v>
      </c>
      <c r="AM255" s="246">
        <v>9223.6299999999992</v>
      </c>
      <c r="AN255" s="246">
        <v>534.6</v>
      </c>
    </row>
    <row r="256" spans="2:40" ht="16.2" thickBot="1">
      <c r="B256" s="110" t="s">
        <v>126</v>
      </c>
      <c r="C256" s="99">
        <v>0</v>
      </c>
      <c r="D256" s="99">
        <v>0</v>
      </c>
      <c r="E256" s="99">
        <v>0</v>
      </c>
      <c r="F256" s="99">
        <v>0</v>
      </c>
      <c r="G256" s="99">
        <v>0</v>
      </c>
      <c r="H256" s="99">
        <v>0</v>
      </c>
      <c r="I256" s="99">
        <v>0</v>
      </c>
      <c r="J256" s="99">
        <v>0</v>
      </c>
      <c r="K256" s="99">
        <v>0</v>
      </c>
      <c r="L256" s="99">
        <v>0</v>
      </c>
      <c r="M256" s="99">
        <v>0</v>
      </c>
      <c r="N256" s="99">
        <v>0</v>
      </c>
      <c r="O256" s="99">
        <v>0</v>
      </c>
      <c r="P256" s="99"/>
      <c r="Q256" s="99"/>
      <c r="R256" s="99"/>
      <c r="S256" s="99">
        <v>0</v>
      </c>
      <c r="T256" s="99"/>
      <c r="V256" s="582" t="s">
        <v>127</v>
      </c>
      <c r="W256" s="246">
        <v>6053.95</v>
      </c>
      <c r="X256" s="246">
        <v>5939.42</v>
      </c>
      <c r="Y256" s="246">
        <v>5591.41</v>
      </c>
      <c r="Z256" s="246">
        <v>5243.41</v>
      </c>
      <c r="AA256" s="246">
        <v>5128.88</v>
      </c>
      <c r="AB256" s="246">
        <v>5014.3500000000004</v>
      </c>
      <c r="AC256" s="246">
        <v>4899.83</v>
      </c>
      <c r="AD256" s="246">
        <v>4785.3</v>
      </c>
      <c r="AE256" s="246">
        <v>4685.9799999999996</v>
      </c>
      <c r="AF256" s="246">
        <v>4571.45</v>
      </c>
      <c r="AG256" s="246">
        <v>4441.72</v>
      </c>
      <c r="AH256" s="246">
        <v>4327.1899999999996</v>
      </c>
      <c r="AI256" s="246">
        <v>4212.66</v>
      </c>
      <c r="AJ256" s="246">
        <v>4098.1400000000003</v>
      </c>
      <c r="AK256" s="246">
        <v>3983.61</v>
      </c>
      <c r="AL256" s="246">
        <v>3869.08</v>
      </c>
      <c r="AM256" s="246">
        <v>3754.55</v>
      </c>
      <c r="AN256" s="246">
        <v>3640.03</v>
      </c>
    </row>
    <row r="257" spans="1:40" ht="16.2" thickBot="1">
      <c r="B257" s="110" t="s">
        <v>127</v>
      </c>
      <c r="C257" s="99">
        <v>5611</v>
      </c>
      <c r="D257" s="99">
        <v>5224</v>
      </c>
      <c r="E257" s="99">
        <v>5127</v>
      </c>
      <c r="F257" s="99">
        <v>5030</v>
      </c>
      <c r="G257" s="99">
        <f>4933-3</f>
        <v>4930</v>
      </c>
      <c r="H257" s="99">
        <v>4836</v>
      </c>
      <c r="I257" s="99">
        <v>4739</v>
      </c>
      <c r="J257" s="99">
        <f>4643-3</f>
        <v>4640</v>
      </c>
      <c r="K257" s="99">
        <f>4546-2</f>
        <v>4544</v>
      </c>
      <c r="L257" s="99">
        <f>4449-1</f>
        <v>4448</v>
      </c>
      <c r="M257" s="99">
        <v>4352</v>
      </c>
      <c r="N257" s="99">
        <v>4255</v>
      </c>
      <c r="O257" s="99">
        <v>6280</v>
      </c>
      <c r="P257" s="99">
        <v>6160</v>
      </c>
      <c r="Q257" s="99">
        <v>6045</v>
      </c>
      <c r="R257" s="99">
        <v>5931</v>
      </c>
      <c r="S257" s="99">
        <v>6283</v>
      </c>
      <c r="T257" s="99">
        <v>6168</v>
      </c>
      <c r="V257" s="582" t="s">
        <v>114</v>
      </c>
      <c r="W257" s="246">
        <v>22336.76</v>
      </c>
      <c r="X257" s="246">
        <v>23191.09</v>
      </c>
      <c r="Y257" s="246">
        <v>20058.59</v>
      </c>
      <c r="Z257" s="246">
        <v>26703.48</v>
      </c>
      <c r="AA257" s="246">
        <v>24755.25</v>
      </c>
      <c r="AB257" s="246">
        <v>23060.02</v>
      </c>
      <c r="AC257" s="246">
        <v>20626.11</v>
      </c>
      <c r="AD257" s="246">
        <v>19621.580000000002</v>
      </c>
      <c r="AE257" s="246">
        <v>19069.919999999998</v>
      </c>
      <c r="AF257" s="246">
        <v>18504.45</v>
      </c>
      <c r="AG257" s="246">
        <v>18255.73</v>
      </c>
      <c r="AH257" s="246">
        <v>0</v>
      </c>
      <c r="AI257" s="246">
        <v>0</v>
      </c>
      <c r="AJ257" s="246">
        <v>0</v>
      </c>
      <c r="AK257" s="246">
        <v>0</v>
      </c>
      <c r="AL257" s="246">
        <v>0</v>
      </c>
      <c r="AM257" s="246">
        <v>0</v>
      </c>
      <c r="AN257" s="246">
        <v>1840.5</v>
      </c>
    </row>
    <row r="258" spans="1:40" ht="16.2" thickBot="1">
      <c r="B258" s="110" t="s">
        <v>185</v>
      </c>
      <c r="C258" s="99">
        <v>76835</v>
      </c>
      <c r="D258" s="99">
        <v>69535</v>
      </c>
      <c r="E258" s="99">
        <f>68306-2</f>
        <v>68304</v>
      </c>
      <c r="F258" s="99">
        <v>67062</v>
      </c>
      <c r="G258" s="99">
        <v>65392</v>
      </c>
      <c r="H258" s="99">
        <v>59169</v>
      </c>
      <c r="I258" s="99">
        <v>58152</v>
      </c>
      <c r="J258" s="99">
        <v>56908</v>
      </c>
      <c r="K258" s="99">
        <v>55380</v>
      </c>
      <c r="L258" s="99">
        <v>52257</v>
      </c>
      <c r="M258" s="99">
        <v>50120</v>
      </c>
      <c r="N258" s="99">
        <f>50116-2</f>
        <v>50114</v>
      </c>
      <c r="O258" s="99">
        <v>50310</v>
      </c>
      <c r="P258" s="99">
        <v>49074</v>
      </c>
      <c r="Q258" s="99">
        <v>48273</v>
      </c>
      <c r="R258" s="99">
        <v>47477</v>
      </c>
      <c r="S258" s="99">
        <v>53309</v>
      </c>
      <c r="T258" s="99">
        <v>23615</v>
      </c>
      <c r="V258" s="590" t="s">
        <v>186</v>
      </c>
      <c r="W258" s="237">
        <f>SUM(W251:W257)</f>
        <v>493638.66</v>
      </c>
      <c r="X258" s="237">
        <f t="shared" ref="X258:AJ258" si="30">SUM(X251:X257)</f>
        <v>494902.1</v>
      </c>
      <c r="Y258" s="237">
        <f t="shared" si="30"/>
        <v>686830.9</v>
      </c>
      <c r="Z258" s="237">
        <f t="shared" si="30"/>
        <v>659048.12</v>
      </c>
      <c r="AA258" s="237">
        <f t="shared" si="30"/>
        <v>658427.5</v>
      </c>
      <c r="AB258" s="237">
        <f t="shared" si="30"/>
        <v>657077.35</v>
      </c>
      <c r="AC258" s="237">
        <f t="shared" si="30"/>
        <v>655456.18999999994</v>
      </c>
      <c r="AD258" s="237">
        <f t="shared" si="30"/>
        <v>889820.74000000011</v>
      </c>
      <c r="AE258" s="237">
        <f t="shared" si="30"/>
        <v>891224.84000000008</v>
      </c>
      <c r="AF258" s="237">
        <f t="shared" si="30"/>
        <v>871757.7</v>
      </c>
      <c r="AG258" s="237">
        <f t="shared" si="30"/>
        <v>862259.15999999992</v>
      </c>
      <c r="AH258" s="237">
        <f t="shared" si="30"/>
        <v>916818.74999999988</v>
      </c>
      <c r="AI258" s="237">
        <f t="shared" si="30"/>
        <v>906743.09</v>
      </c>
      <c r="AJ258" s="237">
        <f t="shared" si="30"/>
        <v>896624.64000000001</v>
      </c>
      <c r="AK258" s="237">
        <v>886184.63</v>
      </c>
      <c r="AL258" s="237">
        <v>811990.63</v>
      </c>
      <c r="AM258" s="237">
        <v>801426.9</v>
      </c>
      <c r="AN258" s="237">
        <v>784769.58</v>
      </c>
    </row>
    <row r="259" spans="1:40" ht="15.6" thickBot="1">
      <c r="B259" s="108" t="s">
        <v>133</v>
      </c>
      <c r="C259" s="113">
        <f t="shared" ref="C259:N259" si="31">SUM(C252:C258)</f>
        <v>596627</v>
      </c>
      <c r="D259" s="113">
        <f t="shared" si="31"/>
        <v>584358</v>
      </c>
      <c r="E259" s="113">
        <f t="shared" si="31"/>
        <v>568250</v>
      </c>
      <c r="F259" s="113">
        <f t="shared" si="31"/>
        <v>550886</v>
      </c>
      <c r="G259" s="113">
        <f t="shared" si="31"/>
        <v>533777</v>
      </c>
      <c r="H259" s="113">
        <f t="shared" si="31"/>
        <v>504668</v>
      </c>
      <c r="I259" s="113">
        <f t="shared" si="31"/>
        <v>573985</v>
      </c>
      <c r="J259" s="113">
        <f t="shared" si="31"/>
        <v>574078</v>
      </c>
      <c r="K259" s="113">
        <f t="shared" si="31"/>
        <v>575091</v>
      </c>
      <c r="L259" s="113">
        <f t="shared" si="31"/>
        <v>571242</v>
      </c>
      <c r="M259" s="113">
        <f t="shared" si="31"/>
        <v>570722</v>
      </c>
      <c r="N259" s="113">
        <f t="shared" si="31"/>
        <v>572292</v>
      </c>
      <c r="O259" s="113">
        <v>577217</v>
      </c>
      <c r="P259" s="113">
        <v>496091</v>
      </c>
      <c r="Q259" s="113">
        <v>497267</v>
      </c>
      <c r="R259" s="113">
        <v>490773</v>
      </c>
      <c r="S259" s="113">
        <v>488278</v>
      </c>
      <c r="T259" s="113">
        <f>SUM(T252:T258)</f>
        <v>492191</v>
      </c>
      <c r="V259" s="591" t="s">
        <v>217</v>
      </c>
      <c r="W259" s="586">
        <f>+W258+W249</f>
        <v>706498.17999999993</v>
      </c>
      <c r="X259" s="586">
        <f t="shared" ref="X259:AJ259" si="32">+X258+X249</f>
        <v>666714.86</v>
      </c>
      <c r="Y259" s="586">
        <f t="shared" si="32"/>
        <v>799560.65</v>
      </c>
      <c r="Z259" s="586">
        <f t="shared" si="32"/>
        <v>785994.99</v>
      </c>
      <c r="AA259" s="586">
        <f t="shared" si="32"/>
        <v>954314.62999999989</v>
      </c>
      <c r="AB259" s="586">
        <f t="shared" si="32"/>
        <v>919491.36</v>
      </c>
      <c r="AC259" s="586">
        <f t="shared" si="32"/>
        <v>888576.73</v>
      </c>
      <c r="AD259" s="586">
        <f t="shared" si="32"/>
        <v>1025967.1400000001</v>
      </c>
      <c r="AE259" s="586">
        <f t="shared" si="32"/>
        <v>1253451.44</v>
      </c>
      <c r="AF259" s="586">
        <f t="shared" si="32"/>
        <v>1163141.3199999998</v>
      </c>
      <c r="AG259" s="586">
        <f t="shared" si="32"/>
        <v>1123408.72</v>
      </c>
      <c r="AH259" s="586">
        <f t="shared" si="32"/>
        <v>1069321.3599999999</v>
      </c>
      <c r="AI259" s="586">
        <f t="shared" si="32"/>
        <v>1255477.23</v>
      </c>
      <c r="AJ259" s="586">
        <f t="shared" si="32"/>
        <v>1118162.51</v>
      </c>
      <c r="AK259" s="586">
        <v>1131202.18</v>
      </c>
      <c r="AL259" s="586">
        <v>1072592.0900000001</v>
      </c>
      <c r="AM259" s="586">
        <v>1273132.05</v>
      </c>
      <c r="AN259" s="586">
        <v>1166527.6599999999</v>
      </c>
    </row>
    <row r="260" spans="1:40" ht="15.6" thickBot="1">
      <c r="B260" s="114" t="s">
        <v>134</v>
      </c>
      <c r="C260" s="115">
        <f t="shared" ref="C260:N260" si="33">+C250+C259</f>
        <v>686645</v>
      </c>
      <c r="D260" s="115">
        <f t="shared" si="33"/>
        <v>656208</v>
      </c>
      <c r="E260" s="115">
        <f t="shared" si="33"/>
        <v>721606</v>
      </c>
      <c r="F260" s="115">
        <f t="shared" si="33"/>
        <v>671385</v>
      </c>
      <c r="G260" s="115">
        <f t="shared" si="33"/>
        <v>672229</v>
      </c>
      <c r="H260" s="115">
        <f t="shared" si="33"/>
        <v>644642</v>
      </c>
      <c r="I260" s="115">
        <f t="shared" si="33"/>
        <v>745906</v>
      </c>
      <c r="J260" s="115">
        <f t="shared" si="33"/>
        <v>652159</v>
      </c>
      <c r="K260" s="115">
        <f t="shared" si="33"/>
        <v>656784</v>
      </c>
      <c r="L260" s="115">
        <f t="shared" si="33"/>
        <v>629171</v>
      </c>
      <c r="M260" s="115">
        <f t="shared" si="33"/>
        <v>753754</v>
      </c>
      <c r="N260" s="115">
        <f t="shared" si="33"/>
        <v>663489</v>
      </c>
      <c r="O260" s="115">
        <v>654073</v>
      </c>
      <c r="P260" s="115">
        <v>640550</v>
      </c>
      <c r="Q260" s="115">
        <v>744267</v>
      </c>
      <c r="R260" s="115">
        <v>749554</v>
      </c>
      <c r="S260" s="115">
        <v>703471</v>
      </c>
      <c r="T260" s="115">
        <f>+T250+T259</f>
        <v>580034</v>
      </c>
      <c r="V260" s="585"/>
      <c r="W260" s="234"/>
      <c r="X260" s="234"/>
      <c r="Y260" s="234"/>
      <c r="Z260" s="234"/>
      <c r="AA260" s="234"/>
      <c r="AB260" s="234"/>
      <c r="AC260" s="234"/>
      <c r="AD260" s="234"/>
      <c r="AE260" s="234"/>
      <c r="AF260" s="234"/>
      <c r="AG260" s="234"/>
      <c r="AH260" s="234"/>
      <c r="AI260" s="234"/>
      <c r="AJ260" s="234"/>
      <c r="AK260" s="234"/>
      <c r="AL260" s="234"/>
      <c r="AM260" s="234"/>
      <c r="AN260" s="234"/>
    </row>
    <row r="261" spans="1:40" ht="15.6" thickBot="1">
      <c r="B261" s="116"/>
      <c r="C261" s="117"/>
      <c r="D261" s="117"/>
      <c r="E261" s="117"/>
      <c r="F261" s="117"/>
      <c r="G261" s="117"/>
      <c r="H261" s="117"/>
      <c r="I261" s="117"/>
      <c r="J261" s="117"/>
      <c r="K261" s="117"/>
      <c r="L261" s="117"/>
      <c r="M261" s="117"/>
      <c r="N261" s="117"/>
      <c r="O261" s="117"/>
      <c r="P261" s="117"/>
      <c r="Q261" s="117"/>
      <c r="R261" s="117"/>
      <c r="S261" s="117">
        <v>0</v>
      </c>
      <c r="T261" s="166"/>
      <c r="V261" s="585"/>
      <c r="W261" s="234"/>
      <c r="X261" s="234"/>
      <c r="Y261" s="234"/>
      <c r="Z261" s="234"/>
      <c r="AA261" s="234"/>
      <c r="AB261" s="234"/>
      <c r="AC261" s="234"/>
      <c r="AD261" s="234"/>
      <c r="AE261" s="234"/>
      <c r="AF261" s="234"/>
      <c r="AG261" s="234"/>
      <c r="AH261" s="234"/>
      <c r="AI261" s="234"/>
      <c r="AJ261" s="234"/>
      <c r="AK261" s="234"/>
      <c r="AL261" s="234"/>
      <c r="AM261" s="234"/>
      <c r="AN261" s="234"/>
    </row>
    <row r="262" spans="1:40" ht="15.6" thickBot="1">
      <c r="B262" s="122" t="s">
        <v>135</v>
      </c>
      <c r="C262" s="121"/>
      <c r="D262" s="121"/>
      <c r="E262" s="121"/>
      <c r="F262" s="121"/>
      <c r="G262" s="121"/>
      <c r="H262" s="121"/>
      <c r="I262" s="121"/>
      <c r="J262" s="121"/>
      <c r="K262" s="121"/>
      <c r="L262" s="121"/>
      <c r="M262" s="121"/>
      <c r="N262" s="121"/>
      <c r="O262" s="121"/>
      <c r="P262" s="121"/>
      <c r="Q262" s="121"/>
      <c r="R262" s="121"/>
      <c r="S262" s="121"/>
      <c r="T262" s="171"/>
      <c r="V262" s="642" t="s">
        <v>188</v>
      </c>
      <c r="W262" s="641" t="str">
        <f>+W241</f>
        <v>1T22</v>
      </c>
      <c r="X262" s="641" t="str">
        <f t="shared" ref="X262:AJ262" si="34">+X241</f>
        <v>2T22</v>
      </c>
      <c r="Y262" s="641" t="str">
        <f t="shared" si="34"/>
        <v>3T22</v>
      </c>
      <c r="Z262" s="641" t="str">
        <f t="shared" si="34"/>
        <v>4T22</v>
      </c>
      <c r="AA262" s="641" t="str">
        <f t="shared" si="34"/>
        <v>1T23</v>
      </c>
      <c r="AB262" s="641" t="str">
        <f t="shared" si="34"/>
        <v>2T23</v>
      </c>
      <c r="AC262" s="641" t="str">
        <f t="shared" si="34"/>
        <v>3T23</v>
      </c>
      <c r="AD262" s="641" t="str">
        <f t="shared" si="34"/>
        <v>4T23</v>
      </c>
      <c r="AE262" s="641" t="str">
        <f t="shared" si="34"/>
        <v>1T24</v>
      </c>
      <c r="AF262" s="641" t="str">
        <f t="shared" si="34"/>
        <v>2T24</v>
      </c>
      <c r="AG262" s="641" t="str">
        <f t="shared" si="34"/>
        <v>3T24</v>
      </c>
      <c r="AH262" s="641" t="str">
        <f t="shared" si="34"/>
        <v>4T24</v>
      </c>
      <c r="AI262" s="641" t="str">
        <f t="shared" si="34"/>
        <v>1T25</v>
      </c>
      <c r="AJ262" s="641" t="str">
        <f t="shared" si="34"/>
        <v>2T25</v>
      </c>
      <c r="AK262" s="641" t="str">
        <f>+AK216</f>
        <v>3T25</v>
      </c>
      <c r="AL262" s="641" t="str">
        <f>+AL241</f>
        <v>4T25</v>
      </c>
      <c r="AM262" s="641" t="str">
        <f>+AM241</f>
        <v>1T26</v>
      </c>
      <c r="AN262" s="641" t="str">
        <f>+AN241</f>
        <v>1T26</v>
      </c>
    </row>
    <row r="263" spans="1:40" ht="16.2" thickBot="1">
      <c r="B263" s="110" t="s">
        <v>136</v>
      </c>
      <c r="C263" s="99">
        <v>180974</v>
      </c>
      <c r="D263" s="99">
        <v>180974</v>
      </c>
      <c r="E263" s="99">
        <v>180974</v>
      </c>
      <c r="F263" s="99">
        <v>180974</v>
      </c>
      <c r="G263" s="99">
        <v>180974</v>
      </c>
      <c r="H263" s="99">
        <v>180974</v>
      </c>
      <c r="I263" s="99">
        <v>180974</v>
      </c>
      <c r="J263" s="99">
        <v>180974</v>
      </c>
      <c r="K263" s="99">
        <v>180974</v>
      </c>
      <c r="L263" s="99">
        <v>180974</v>
      </c>
      <c r="M263" s="99">
        <v>180974</v>
      </c>
      <c r="N263" s="99">
        <v>180974</v>
      </c>
      <c r="O263" s="99">
        <v>180974</v>
      </c>
      <c r="P263" s="99">
        <v>180974</v>
      </c>
      <c r="Q263" s="99">
        <v>180974</v>
      </c>
      <c r="R263" s="99">
        <v>180974</v>
      </c>
      <c r="S263" s="99">
        <v>180974</v>
      </c>
      <c r="T263" s="99">
        <v>180974</v>
      </c>
      <c r="V263" s="582" t="s">
        <v>136</v>
      </c>
      <c r="W263" s="246">
        <v>180973.94</v>
      </c>
      <c r="X263" s="246">
        <v>180973.94</v>
      </c>
      <c r="Y263" s="246">
        <v>180973.94</v>
      </c>
      <c r="Z263" s="246">
        <v>180973.94</v>
      </c>
      <c r="AA263" s="246">
        <v>180973.94</v>
      </c>
      <c r="AB263" s="246">
        <v>180973.94</v>
      </c>
      <c r="AC263" s="246">
        <v>180973.94</v>
      </c>
      <c r="AD263" s="246">
        <v>180973.94</v>
      </c>
      <c r="AE263" s="246">
        <v>180973.94</v>
      </c>
      <c r="AF263" s="246">
        <v>180973.94</v>
      </c>
      <c r="AG263" s="246">
        <v>180973.94</v>
      </c>
      <c r="AH263" s="246">
        <v>180973.94</v>
      </c>
      <c r="AI263" s="246">
        <v>180973.94</v>
      </c>
      <c r="AJ263" s="246">
        <v>180973.94</v>
      </c>
      <c r="AK263" s="246">
        <v>180973.94</v>
      </c>
      <c r="AL263" s="246">
        <v>180973.94</v>
      </c>
      <c r="AM263" s="246">
        <v>180973.94</v>
      </c>
      <c r="AN263" s="246">
        <v>180973.94</v>
      </c>
    </row>
    <row r="264" spans="1:40" ht="16.2" thickBot="1">
      <c r="B264" s="110" t="s">
        <v>137</v>
      </c>
      <c r="C264" s="99">
        <v>0</v>
      </c>
      <c r="D264" s="99">
        <v>0</v>
      </c>
      <c r="E264" s="99">
        <v>0</v>
      </c>
      <c r="F264" s="99">
        <v>0</v>
      </c>
      <c r="G264" s="99">
        <v>0</v>
      </c>
      <c r="H264" s="99">
        <v>0</v>
      </c>
      <c r="I264" s="99">
        <v>0</v>
      </c>
      <c r="J264" s="99">
        <v>0</v>
      </c>
      <c r="K264" s="99">
        <v>0</v>
      </c>
      <c r="L264" s="99">
        <v>0</v>
      </c>
      <c r="M264" s="99">
        <v>0</v>
      </c>
      <c r="N264" s="99">
        <v>0</v>
      </c>
      <c r="O264" s="99">
        <v>0</v>
      </c>
      <c r="P264" s="99"/>
      <c r="Q264" s="99"/>
      <c r="R264" s="99"/>
      <c r="S264" s="99">
        <v>0</v>
      </c>
      <c r="T264" s="99"/>
      <c r="V264" s="582" t="s">
        <v>137</v>
      </c>
      <c r="W264" s="246">
        <v>0</v>
      </c>
      <c r="X264" s="246">
        <v>0</v>
      </c>
      <c r="Y264" s="246">
        <v>0</v>
      </c>
      <c r="Z264" s="246">
        <v>0</v>
      </c>
      <c r="AA264" s="246">
        <v>0</v>
      </c>
      <c r="AB264" s="246">
        <v>0</v>
      </c>
      <c r="AC264" s="246">
        <v>0</v>
      </c>
      <c r="AD264" s="246">
        <v>0</v>
      </c>
      <c r="AE264" s="246">
        <v>0</v>
      </c>
      <c r="AF264" s="246">
        <v>0</v>
      </c>
      <c r="AG264" s="246">
        <v>0</v>
      </c>
      <c r="AH264" s="246">
        <v>0</v>
      </c>
      <c r="AI264" s="246">
        <v>0</v>
      </c>
      <c r="AJ264" s="246">
        <v>0</v>
      </c>
      <c r="AK264" s="246">
        <v>0</v>
      </c>
      <c r="AL264" s="246">
        <v>0</v>
      </c>
      <c r="AM264" s="246">
        <v>0</v>
      </c>
      <c r="AN264" s="246">
        <v>0</v>
      </c>
    </row>
    <row r="265" spans="1:40" ht="16.2" thickBot="1">
      <c r="B265" s="110" t="s">
        <v>138</v>
      </c>
      <c r="C265" s="99">
        <v>77575</v>
      </c>
      <c r="D265" s="99">
        <v>87483</v>
      </c>
      <c r="E265" s="99">
        <v>96404</v>
      </c>
      <c r="F265" s="99">
        <v>96404</v>
      </c>
      <c r="G265" s="99">
        <v>96404</v>
      </c>
      <c r="H265" s="99">
        <v>96404</v>
      </c>
      <c r="I265" s="99">
        <v>96404</v>
      </c>
      <c r="J265" s="99">
        <v>96404</v>
      </c>
      <c r="K265" s="99">
        <v>96404</v>
      </c>
      <c r="L265" s="99">
        <v>96404</v>
      </c>
      <c r="M265" s="99">
        <v>96404</v>
      </c>
      <c r="N265" s="99">
        <v>96404</v>
      </c>
      <c r="O265" s="99">
        <v>96404</v>
      </c>
      <c r="P265" s="99">
        <v>96404</v>
      </c>
      <c r="Q265" s="99">
        <v>96404</v>
      </c>
      <c r="R265" s="99">
        <v>96404</v>
      </c>
      <c r="S265" s="99">
        <v>96404</v>
      </c>
      <c r="T265" s="99">
        <v>96404</v>
      </c>
      <c r="V265" s="582" t="s">
        <v>138</v>
      </c>
      <c r="W265" s="246">
        <v>96403.71</v>
      </c>
      <c r="X265" s="246">
        <v>96403.71</v>
      </c>
      <c r="Y265" s="246">
        <v>96403.71</v>
      </c>
      <c r="Z265" s="246">
        <v>96403.71</v>
      </c>
      <c r="AA265" s="246">
        <v>96403.71</v>
      </c>
      <c r="AB265" s="246">
        <v>96403.71</v>
      </c>
      <c r="AC265" s="246">
        <v>96403.71</v>
      </c>
      <c r="AD265" s="246">
        <v>96403.71</v>
      </c>
      <c r="AE265" s="246">
        <v>96403.71</v>
      </c>
      <c r="AF265" s="246">
        <v>96403.71</v>
      </c>
      <c r="AG265" s="246">
        <v>96403.71</v>
      </c>
      <c r="AH265" s="246">
        <v>96403.71</v>
      </c>
      <c r="AI265" s="246">
        <v>96403.71</v>
      </c>
      <c r="AJ265" s="246">
        <v>96403.71</v>
      </c>
      <c r="AK265" s="246">
        <v>96403.71</v>
      </c>
      <c r="AL265" s="246">
        <v>96403.71</v>
      </c>
      <c r="AM265" s="246">
        <v>94166.74</v>
      </c>
      <c r="AN265" s="246">
        <v>94912.39</v>
      </c>
    </row>
    <row r="266" spans="1:40" ht="16.2" thickBot="1">
      <c r="B266" s="110" t="s">
        <v>139</v>
      </c>
      <c r="C266" s="99">
        <v>281371</v>
      </c>
      <c r="D266" s="99">
        <v>281371</v>
      </c>
      <c r="E266" s="99">
        <v>281371</v>
      </c>
      <c r="F266" s="99">
        <v>281371</v>
      </c>
      <c r="G266" s="99">
        <v>281371</v>
      </c>
      <c r="H266" s="99">
        <v>278777</v>
      </c>
      <c r="I266" s="99">
        <v>278777</v>
      </c>
      <c r="J266" s="99">
        <v>278777</v>
      </c>
      <c r="K266" s="99">
        <v>278777</v>
      </c>
      <c r="L266" s="99">
        <v>278777</v>
      </c>
      <c r="M266" s="99">
        <v>278777</v>
      </c>
      <c r="N266" s="99">
        <v>278777</v>
      </c>
      <c r="O266" s="99">
        <v>278777</v>
      </c>
      <c r="P266" s="99">
        <v>278777</v>
      </c>
      <c r="Q266" s="99">
        <v>278777</v>
      </c>
      <c r="R266" s="99">
        <v>278775</v>
      </c>
      <c r="S266" s="99">
        <v>278775</v>
      </c>
      <c r="T266" s="99">
        <v>278775</v>
      </c>
      <c r="V266" s="582" t="s">
        <v>139</v>
      </c>
      <c r="W266" s="246">
        <v>278774.61</v>
      </c>
      <c r="X266" s="246">
        <v>278774.61</v>
      </c>
      <c r="Y266" s="246">
        <v>278774.61</v>
      </c>
      <c r="Z266" s="246">
        <v>219774.61</v>
      </c>
      <c r="AA266" s="246">
        <v>272719.12</v>
      </c>
      <c r="AB266" s="246">
        <v>272719.12</v>
      </c>
      <c r="AC266" s="246">
        <v>272719.12</v>
      </c>
      <c r="AD266" s="246">
        <v>241719.12</v>
      </c>
      <c r="AE266" s="246">
        <v>219774.61</v>
      </c>
      <c r="AF266" s="246">
        <v>219774.61</v>
      </c>
      <c r="AG266" s="246">
        <v>219774.61</v>
      </c>
      <c r="AH266" s="246">
        <v>219774.61</v>
      </c>
      <c r="AI266" s="246">
        <v>219774.61</v>
      </c>
      <c r="AJ266" s="246">
        <v>219774.61</v>
      </c>
      <c r="AK266" s="246">
        <v>219774.61</v>
      </c>
      <c r="AL266" s="246">
        <v>219774.61</v>
      </c>
      <c r="AM266" s="246">
        <v>219774.61</v>
      </c>
      <c r="AN266" s="246">
        <v>219774.61</v>
      </c>
    </row>
    <row r="267" spans="1:40" ht="16.2" thickBot="1">
      <c r="B267" s="110" t="s">
        <v>140</v>
      </c>
      <c r="C267" s="99">
        <v>88762</v>
      </c>
      <c r="D267" s="99">
        <v>107978</v>
      </c>
      <c r="E267" s="99">
        <v>31116</v>
      </c>
      <c r="F267" s="99">
        <v>64014</v>
      </c>
      <c r="G267" s="99">
        <v>95999</v>
      </c>
      <c r="H267" s="99">
        <v>135784</v>
      </c>
      <c r="I267" s="99">
        <v>39650</v>
      </c>
      <c r="J267" s="99">
        <v>78611</v>
      </c>
      <c r="K267" s="99">
        <v>118117</v>
      </c>
      <c r="L267" s="99">
        <v>170619</v>
      </c>
      <c r="M267" s="99">
        <v>40236</v>
      </c>
      <c r="N267" s="99">
        <v>80872</v>
      </c>
      <c r="O267" s="99">
        <v>119388</v>
      </c>
      <c r="P267" s="99">
        <v>146814</v>
      </c>
      <c r="Q267" s="99">
        <v>46603</v>
      </c>
      <c r="R267" s="99">
        <v>91799</v>
      </c>
      <c r="S267" s="99">
        <v>138946</v>
      </c>
      <c r="T267" s="99">
        <v>184024</v>
      </c>
      <c r="V267" s="582" t="s">
        <v>189</v>
      </c>
      <c r="W267" s="246">
        <v>45804.63</v>
      </c>
      <c r="X267" s="246">
        <v>115668.68</v>
      </c>
      <c r="Y267" s="246">
        <v>166923.29</v>
      </c>
      <c r="Z267" s="246">
        <v>222944.51</v>
      </c>
      <c r="AA267" s="246">
        <v>54144.28</v>
      </c>
      <c r="AB267" s="246">
        <v>107110.52</v>
      </c>
      <c r="AC267" s="246">
        <v>155651.13</v>
      </c>
      <c r="AD267" s="246">
        <v>199451.82</v>
      </c>
      <c r="AE267" s="246">
        <v>59448.95</v>
      </c>
      <c r="AF267" s="246">
        <v>108748.25</v>
      </c>
      <c r="AG267" s="246">
        <v>171759.69</v>
      </c>
      <c r="AH267" s="246">
        <v>206031.71</v>
      </c>
      <c r="AI267" s="246">
        <v>67192.28</v>
      </c>
      <c r="AJ267" s="246">
        <v>126927.01</v>
      </c>
      <c r="AK267" s="246">
        <v>189334.5</v>
      </c>
      <c r="AL267" s="246">
        <v>232211.74</v>
      </c>
      <c r="AM267" s="246">
        <v>53294.92</v>
      </c>
      <c r="AN267" s="246">
        <v>107394.05</v>
      </c>
    </row>
    <row r="268" spans="1:40" ht="16.2" thickBot="1">
      <c r="B268" s="110" t="s">
        <v>141</v>
      </c>
      <c r="C268" s="99">
        <v>81923</v>
      </c>
      <c r="D268" s="99">
        <v>74875</v>
      </c>
      <c r="E268" s="99">
        <v>55924</v>
      </c>
      <c r="F268" s="99">
        <v>67538</v>
      </c>
      <c r="G268" s="99">
        <v>69913</v>
      </c>
      <c r="H268" s="99">
        <v>100354</v>
      </c>
      <c r="I268" s="99">
        <v>90815</v>
      </c>
      <c r="J268" s="99">
        <v>91263</v>
      </c>
      <c r="K268" s="99">
        <v>112599</v>
      </c>
      <c r="L268" s="99">
        <v>96353</v>
      </c>
      <c r="M268" s="99">
        <v>169321</v>
      </c>
      <c r="N268" s="99">
        <v>142429</v>
      </c>
      <c r="O268" s="99">
        <v>151333</v>
      </c>
      <c r="P268" s="99">
        <v>113140</v>
      </c>
      <c r="Q268" s="99">
        <v>136426</v>
      </c>
      <c r="R268" s="99">
        <v>137628</v>
      </c>
      <c r="S268" s="99">
        <v>172217</v>
      </c>
      <c r="T268" s="99">
        <v>187405</v>
      </c>
      <c r="V268" s="582" t="s">
        <v>190</v>
      </c>
      <c r="W268" s="246">
        <v>165164.88</v>
      </c>
      <c r="X268" s="246">
        <v>194819.02</v>
      </c>
      <c r="Y268" s="246">
        <v>233235.42</v>
      </c>
      <c r="Z268" s="246">
        <v>282781.01</v>
      </c>
      <c r="AA268" s="246">
        <v>268707.25</v>
      </c>
      <c r="AB268" s="246">
        <v>232340.5</v>
      </c>
      <c r="AC268" s="246">
        <v>228555.57</v>
      </c>
      <c r="AD268" s="246">
        <v>192032.64000000001</v>
      </c>
      <c r="AE268" s="246">
        <v>194008.35</v>
      </c>
      <c r="AF268" s="246">
        <v>218284.68</v>
      </c>
      <c r="AG268" s="246">
        <v>215339.38</v>
      </c>
      <c r="AH268" s="246">
        <v>232137.24</v>
      </c>
      <c r="AI268" s="246">
        <v>207209.49</v>
      </c>
      <c r="AJ268" s="246">
        <v>193859.1</v>
      </c>
      <c r="AK268" s="246">
        <v>178263.74</v>
      </c>
      <c r="AL268" s="246">
        <v>169654.37</v>
      </c>
      <c r="AM268" s="246">
        <v>164512.43</v>
      </c>
      <c r="AN268" s="246">
        <v>144742.01999999999</v>
      </c>
    </row>
    <row r="269" spans="1:40" ht="15.6" thickBot="1">
      <c r="B269" s="108" t="s">
        <v>144</v>
      </c>
      <c r="C269" s="113">
        <f t="shared" ref="C269:N269" si="35">SUM(C263:C268)</f>
        <v>710605</v>
      </c>
      <c r="D269" s="113">
        <f t="shared" si="35"/>
        <v>732681</v>
      </c>
      <c r="E269" s="113">
        <f t="shared" si="35"/>
        <v>645789</v>
      </c>
      <c r="F269" s="113">
        <f t="shared" si="35"/>
        <v>690301</v>
      </c>
      <c r="G269" s="113">
        <f t="shared" si="35"/>
        <v>724661</v>
      </c>
      <c r="H269" s="113">
        <f t="shared" si="35"/>
        <v>792293</v>
      </c>
      <c r="I269" s="113">
        <f t="shared" si="35"/>
        <v>686620</v>
      </c>
      <c r="J269" s="113">
        <f t="shared" si="35"/>
        <v>726029</v>
      </c>
      <c r="K269" s="113">
        <f t="shared" si="35"/>
        <v>786871</v>
      </c>
      <c r="L269" s="113">
        <f t="shared" si="35"/>
        <v>823127</v>
      </c>
      <c r="M269" s="113">
        <f t="shared" si="35"/>
        <v>765712</v>
      </c>
      <c r="N269" s="113">
        <f t="shared" si="35"/>
        <v>779456</v>
      </c>
      <c r="O269" s="113">
        <v>826876</v>
      </c>
      <c r="P269" s="113">
        <v>816109</v>
      </c>
      <c r="Q269" s="113">
        <v>739184</v>
      </c>
      <c r="R269" s="113">
        <v>785580</v>
      </c>
      <c r="S269" s="113">
        <v>867316</v>
      </c>
      <c r="T269" s="113">
        <f>SUM(T263:T268)</f>
        <v>927582</v>
      </c>
      <c r="V269" s="590" t="s">
        <v>191</v>
      </c>
      <c r="W269" s="237">
        <v>767121.77</v>
      </c>
      <c r="X269" s="237">
        <v>866639.96</v>
      </c>
      <c r="Y269" s="237">
        <v>956310.97000000009</v>
      </c>
      <c r="Z269" s="237">
        <v>1002877.78</v>
      </c>
      <c r="AA269" s="237">
        <v>872948.3</v>
      </c>
      <c r="AB269" s="237">
        <v>889547.79</v>
      </c>
      <c r="AC269" s="237">
        <v>934303.47</v>
      </c>
      <c r="AD269" s="237">
        <v>910581.2300000001</v>
      </c>
      <c r="AE269" s="237">
        <v>750609.55999999994</v>
      </c>
      <c r="AF269" s="237">
        <v>824185.19</v>
      </c>
      <c r="AG269" s="237">
        <v>884251.33</v>
      </c>
      <c r="AH269" s="237">
        <v>935321.21</v>
      </c>
      <c r="AI269" s="237">
        <v>771554.03</v>
      </c>
      <c r="AJ269" s="237">
        <v>817938.37</v>
      </c>
      <c r="AK269" s="237">
        <v>864750.5</v>
      </c>
      <c r="AL269" s="237">
        <v>899018.37</v>
      </c>
      <c r="AM269" s="237">
        <v>712722.6399999999</v>
      </c>
      <c r="AN269" s="237">
        <v>747797.01</v>
      </c>
    </row>
    <row r="270" spans="1:40" ht="15.6" thickBot="1">
      <c r="A270" s="47" t="s">
        <v>146</v>
      </c>
      <c r="B270" s="123" t="s">
        <v>145</v>
      </c>
      <c r="C270" s="115">
        <f t="shared" ref="C270:N270" si="36">+C260+C269</f>
        <v>1397250</v>
      </c>
      <c r="D270" s="115">
        <f t="shared" si="36"/>
        <v>1388889</v>
      </c>
      <c r="E270" s="115">
        <f t="shared" si="36"/>
        <v>1367395</v>
      </c>
      <c r="F270" s="115">
        <f t="shared" si="36"/>
        <v>1361686</v>
      </c>
      <c r="G270" s="115">
        <f t="shared" si="36"/>
        <v>1396890</v>
      </c>
      <c r="H270" s="115">
        <f t="shared" si="36"/>
        <v>1436935</v>
      </c>
      <c r="I270" s="115">
        <f t="shared" si="36"/>
        <v>1432526</v>
      </c>
      <c r="J270" s="115">
        <f t="shared" si="36"/>
        <v>1378188</v>
      </c>
      <c r="K270" s="115">
        <f t="shared" si="36"/>
        <v>1443655</v>
      </c>
      <c r="L270" s="115">
        <f t="shared" si="36"/>
        <v>1452298</v>
      </c>
      <c r="M270" s="115">
        <f t="shared" si="36"/>
        <v>1519466</v>
      </c>
      <c r="N270" s="115">
        <f t="shared" si="36"/>
        <v>1442945</v>
      </c>
      <c r="O270" s="115">
        <v>1480949</v>
      </c>
      <c r="P270" s="115">
        <v>1456659</v>
      </c>
      <c r="Q270" s="115">
        <v>1483451</v>
      </c>
      <c r="R270" s="115">
        <v>1535134</v>
      </c>
      <c r="S270" s="115">
        <v>1570787</v>
      </c>
      <c r="T270" s="115">
        <f>+T260+T269</f>
        <v>1507616</v>
      </c>
      <c r="V270" s="591" t="s">
        <v>192</v>
      </c>
      <c r="W270" s="586">
        <v>1473619.95</v>
      </c>
      <c r="X270" s="586">
        <v>1533354.8199999998</v>
      </c>
      <c r="Y270" s="586">
        <v>1755871.62</v>
      </c>
      <c r="Z270" s="586">
        <v>1788872.77</v>
      </c>
      <c r="AA270" s="586">
        <v>1827262.93</v>
      </c>
      <c r="AB270" s="586">
        <v>1809039.15</v>
      </c>
      <c r="AC270" s="586">
        <v>1822880.2</v>
      </c>
      <c r="AD270" s="586">
        <v>1936548.37</v>
      </c>
      <c r="AE270" s="586">
        <v>2004061</v>
      </c>
      <c r="AF270" s="586">
        <v>1987326.5099999998</v>
      </c>
      <c r="AG270" s="586">
        <v>2007660.0499999998</v>
      </c>
      <c r="AH270" s="586">
        <v>2004642.5699999998</v>
      </c>
      <c r="AI270" s="586">
        <v>2027031.26</v>
      </c>
      <c r="AJ270" s="586">
        <v>1936100.88</v>
      </c>
      <c r="AK270" s="586">
        <v>1995952.68</v>
      </c>
      <c r="AL270" s="586">
        <v>1971610.46</v>
      </c>
      <c r="AM270" s="586">
        <v>1985854.69</v>
      </c>
      <c r="AN270" s="586">
        <v>1914324.67</v>
      </c>
    </row>
    <row r="271" spans="1:40" ht="15.6">
      <c r="B271" s="60"/>
      <c r="C271" s="104">
        <f>+C238-C260-C269</f>
        <v>0</v>
      </c>
      <c r="D271" s="104">
        <f t="shared" ref="D271:N271" si="37">+D238-D260-D269</f>
        <v>0</v>
      </c>
      <c r="E271" s="104">
        <f t="shared" si="37"/>
        <v>0</v>
      </c>
      <c r="F271" s="104">
        <f t="shared" si="37"/>
        <v>0</v>
      </c>
      <c r="G271" s="104">
        <f t="shared" si="37"/>
        <v>0</v>
      </c>
      <c r="H271" s="104">
        <f t="shared" si="37"/>
        <v>0</v>
      </c>
      <c r="I271" s="104">
        <f t="shared" si="37"/>
        <v>0</v>
      </c>
      <c r="J271" s="104">
        <f t="shared" si="37"/>
        <v>0</v>
      </c>
      <c r="K271" s="104">
        <f t="shared" si="37"/>
        <v>0</v>
      </c>
      <c r="L271" s="104">
        <f t="shared" si="37"/>
        <v>0</v>
      </c>
      <c r="M271" s="104">
        <f t="shared" si="37"/>
        <v>0</v>
      </c>
      <c r="N271" s="104">
        <f t="shared" si="37"/>
        <v>0</v>
      </c>
      <c r="O271" s="60"/>
    </row>
    <row r="272" spans="1:40" ht="15.6">
      <c r="B272" s="60"/>
      <c r="C272" s="98">
        <f>+C206-C267</f>
        <v>0</v>
      </c>
      <c r="D272" s="98">
        <f>+D206-D267</f>
        <v>0</v>
      </c>
      <c r="E272" s="98">
        <f>+E206-E267</f>
        <v>0</v>
      </c>
      <c r="F272" s="98">
        <f>+F206+E206-F267</f>
        <v>0</v>
      </c>
      <c r="G272" s="98">
        <f>+G206+F206+E206-G267</f>
        <v>0</v>
      </c>
      <c r="H272" s="98">
        <f>+H206+G206+F206+E206-H267</f>
        <v>0</v>
      </c>
      <c r="I272" s="98">
        <f>+I206-I267</f>
        <v>0</v>
      </c>
      <c r="J272" s="98">
        <f>+J206+I206-J267</f>
        <v>0</v>
      </c>
      <c r="K272" s="98">
        <f>+K206+J206+I206-K267</f>
        <v>0</v>
      </c>
      <c r="L272" s="98">
        <f>+L206+K206+J206+I206-L267</f>
        <v>0</v>
      </c>
      <c r="M272" s="98">
        <f>+M206-M267</f>
        <v>0</v>
      </c>
      <c r="N272" s="98">
        <f>+N206+M206-N267</f>
        <v>0</v>
      </c>
      <c r="O272" s="98"/>
      <c r="P272" s="33"/>
    </row>
    <row r="273" spans="2:2" ht="15">
      <c r="B273" s="11" t="s">
        <v>218</v>
      </c>
    </row>
    <row r="274" spans="2:2">
      <c r="B274" s="1" t="s">
        <v>219</v>
      </c>
    </row>
  </sheetData>
  <phoneticPr fontId="179" type="noConversion"/>
  <hyperlinks>
    <hyperlink ref="A1" location="Contenido!A1" display="Volver al Contenido" xr:uid="{5FE28908-7A9C-430C-B313-87BF26660E81}"/>
    <hyperlink ref="B274" r:id="rId1" xr:uid="{4EAAA74B-D5DF-49CD-9493-518C1B45F2A4}"/>
  </hyperlinks>
  <pageMargins left="0.7" right="0.7" top="0.75" bottom="0.75" header="0.3" footer="0.3"/>
  <pageSetup orientation="portrait" horizontalDpi="4294967295" verticalDpi="4294967295" r:id="rId2"/>
  <headerFooter>
    <oddFooter>&amp;L_x000D_&amp;1#&amp;"Aptos"&amp;14&amp;K000000 Información Interna</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82A9-407D-417A-9811-A38A63B36871}">
  <sheetPr>
    <tabColor rgb="FF92D050"/>
  </sheetPr>
  <dimension ref="A1:AL263"/>
  <sheetViews>
    <sheetView showGridLines="0" zoomScale="80" zoomScaleNormal="90" workbookViewId="0">
      <pane xSplit="2" ySplit="7" topLeftCell="AG8" activePane="bottomRight" state="frozen"/>
      <selection pane="topRight" activeCell="C1" sqref="C1"/>
      <selection pane="bottomLeft" activeCell="A8" sqref="A8"/>
      <selection pane="bottomRight" activeCell="AI19" sqref="AI19"/>
    </sheetView>
  </sheetViews>
  <sheetFormatPr baseColWidth="10" defaultColWidth="11.44140625" defaultRowHeight="14.4"/>
  <cols>
    <col min="1" max="1" width="5.44140625" customWidth="1"/>
    <col min="2" max="2" width="66.77734375" customWidth="1"/>
    <col min="3" max="34" width="18" bestFit="1" customWidth="1"/>
    <col min="35" max="35" width="18.88671875" style="231" bestFit="1" customWidth="1"/>
    <col min="36" max="36" width="18" style="231" bestFit="1" customWidth="1"/>
    <col min="37" max="38" width="24.88671875" style="231" customWidth="1"/>
  </cols>
  <sheetData>
    <row r="1" spans="1:38">
      <c r="A1" s="1" t="s">
        <v>32</v>
      </c>
    </row>
    <row r="3" spans="1:38" ht="15">
      <c r="B3" s="11" t="s">
        <v>220</v>
      </c>
    </row>
    <row r="4" spans="1:38" ht="15">
      <c r="B4" s="13" t="s">
        <v>221</v>
      </c>
    </row>
    <row r="6" spans="1:38">
      <c r="B6" s="838" t="s">
        <v>222</v>
      </c>
      <c r="C6" s="218" t="s">
        <v>223</v>
      </c>
      <c r="D6" s="218"/>
      <c r="E6" s="218"/>
      <c r="F6" s="218"/>
      <c r="G6" s="218"/>
      <c r="H6" s="218"/>
      <c r="I6" s="218"/>
      <c r="J6" s="218"/>
      <c r="K6" s="218"/>
      <c r="L6" s="303"/>
      <c r="M6" s="218"/>
      <c r="N6" s="218"/>
      <c r="O6" s="345"/>
      <c r="P6" s="304"/>
      <c r="Q6" s="304"/>
      <c r="R6" s="304"/>
      <c r="S6" s="304"/>
      <c r="T6" s="304"/>
      <c r="U6" s="304"/>
      <c r="V6" s="304"/>
      <c r="W6" s="304"/>
      <c r="X6" s="304"/>
      <c r="Y6" s="304"/>
      <c r="Z6" s="304"/>
      <c r="AA6" s="304"/>
      <c r="AB6" s="304"/>
      <c r="AC6" s="304"/>
      <c r="AD6" s="304"/>
      <c r="AE6" s="304"/>
      <c r="AF6" s="304"/>
      <c r="AG6" s="304"/>
      <c r="AH6" s="304"/>
      <c r="AI6" s="304"/>
      <c r="AJ6" s="304"/>
      <c r="AK6" s="304"/>
      <c r="AL6" s="304"/>
    </row>
    <row r="7" spans="1:38">
      <c r="B7" s="838"/>
      <c r="C7" s="195">
        <v>2016</v>
      </c>
      <c r="D7" s="48">
        <v>2017</v>
      </c>
      <c r="E7" s="48" t="s">
        <v>224</v>
      </c>
      <c r="F7" s="48" t="s">
        <v>225</v>
      </c>
      <c r="G7" s="48" t="s">
        <v>226</v>
      </c>
      <c r="H7" s="48" t="s">
        <v>227</v>
      </c>
      <c r="I7" s="48" t="s">
        <v>228</v>
      </c>
      <c r="J7" s="48" t="s">
        <v>229</v>
      </c>
      <c r="K7" s="48" t="s">
        <v>230</v>
      </c>
      <c r="L7" s="300" t="s">
        <v>231</v>
      </c>
      <c r="M7" s="48" t="s">
        <v>232</v>
      </c>
      <c r="N7" s="48" t="s">
        <v>233</v>
      </c>
      <c r="O7" s="601" t="s">
        <v>234</v>
      </c>
      <c r="P7" s="308" t="s">
        <v>235</v>
      </c>
      <c r="Q7" s="308" t="s">
        <v>236</v>
      </c>
      <c r="R7" s="308" t="s">
        <v>237</v>
      </c>
      <c r="S7" s="308" t="s">
        <v>238</v>
      </c>
      <c r="T7" s="308" t="s">
        <v>239</v>
      </c>
      <c r="U7" s="308" t="s">
        <v>240</v>
      </c>
      <c r="V7" s="308" t="s">
        <v>241</v>
      </c>
      <c r="W7" s="308" t="s">
        <v>242</v>
      </c>
      <c r="X7" s="308" t="s">
        <v>243</v>
      </c>
      <c r="Y7" s="308" t="s">
        <v>244</v>
      </c>
      <c r="Z7" s="308" t="s">
        <v>245</v>
      </c>
      <c r="AA7" s="308" t="s">
        <v>246</v>
      </c>
      <c r="AB7" s="308" t="s">
        <v>247</v>
      </c>
      <c r="AC7" s="308" t="s">
        <v>248</v>
      </c>
      <c r="AD7" s="308" t="s">
        <v>249</v>
      </c>
      <c r="AE7" s="308" t="s">
        <v>250</v>
      </c>
      <c r="AF7" s="308" t="s">
        <v>251</v>
      </c>
      <c r="AG7" s="308" t="s">
        <v>252</v>
      </c>
      <c r="AH7" s="308" t="s">
        <v>253</v>
      </c>
      <c r="AI7" s="308" t="s">
        <v>873</v>
      </c>
      <c r="AJ7" s="308" t="s">
        <v>882</v>
      </c>
      <c r="AK7" s="308" t="s">
        <v>1016</v>
      </c>
      <c r="AL7" s="308" t="s">
        <v>1083</v>
      </c>
    </row>
    <row r="8" spans="1:38">
      <c r="B8" s="196" t="s">
        <v>254</v>
      </c>
      <c r="C8" s="602">
        <v>8774335.9359499998</v>
      </c>
      <c r="D8" s="602">
        <v>3050501.9190743743</v>
      </c>
      <c r="E8" s="602">
        <v>627253</v>
      </c>
      <c r="F8" s="602">
        <v>665797</v>
      </c>
      <c r="G8" s="602">
        <v>1290219</v>
      </c>
      <c r="H8" s="602">
        <v>1108302</v>
      </c>
      <c r="I8" s="602">
        <v>846080</v>
      </c>
      <c r="J8" s="602">
        <v>1094524</v>
      </c>
      <c r="K8" s="602">
        <f t="shared" ref="K8:S8" si="0">SUM(K9:K13)</f>
        <v>855963</v>
      </c>
      <c r="L8" s="306">
        <f t="shared" si="0"/>
        <v>1018898</v>
      </c>
      <c r="M8" s="602">
        <f t="shared" si="0"/>
        <v>979128</v>
      </c>
      <c r="N8" s="602">
        <f t="shared" si="0"/>
        <v>1723910</v>
      </c>
      <c r="O8" s="404">
        <f t="shared" si="0"/>
        <v>1137772</v>
      </c>
      <c r="P8" s="404">
        <f t="shared" si="0"/>
        <v>382214</v>
      </c>
      <c r="Q8" s="404">
        <f t="shared" si="0"/>
        <v>1260391</v>
      </c>
      <c r="R8" s="404">
        <f t="shared" si="0"/>
        <v>1703349.0489999999</v>
      </c>
      <c r="S8" s="404">
        <f t="shared" si="0"/>
        <v>1708800.3470000001</v>
      </c>
      <c r="T8" s="404">
        <f>SUM(T9:T13)</f>
        <v>1663140.7660000003</v>
      </c>
      <c r="U8" s="404">
        <f>SUM(U9:U13)</f>
        <v>1537177</v>
      </c>
      <c r="V8" s="404">
        <v>1895817.2849399999</v>
      </c>
      <c r="W8" s="404">
        <f>SUM(W9:W13)</f>
        <v>1394430.5092500001</v>
      </c>
      <c r="X8" s="404">
        <f>SUM(X9:X13)</f>
        <v>1437634.9290499999</v>
      </c>
      <c r="Y8" s="404">
        <f>SUM(Y9:Y13)</f>
        <v>1767304.0829</v>
      </c>
      <c r="Z8" s="404">
        <v>1662650.1516199999</v>
      </c>
      <c r="AA8" s="404">
        <f>SUM(AA9:AA13)</f>
        <v>1690633.2067748487</v>
      </c>
      <c r="AB8" s="404">
        <f>SUM(AB9:AB13)</f>
        <v>1896015.5587051513</v>
      </c>
      <c r="AC8" s="404">
        <v>2233331</v>
      </c>
      <c r="AD8" s="404">
        <v>1863439</v>
      </c>
      <c r="AE8" s="404">
        <v>2083970</v>
      </c>
      <c r="AF8" s="404">
        <v>2814081</v>
      </c>
      <c r="AG8" s="404">
        <v>2687183</v>
      </c>
      <c r="AH8" s="404">
        <f>SUM(AH9:AH13)</f>
        <v>1626579</v>
      </c>
      <c r="AI8" s="404">
        <f>SUM(AI9:AI13)</f>
        <v>2881875</v>
      </c>
      <c r="AJ8" s="404">
        <f>SUM(AJ9:AJ13)</f>
        <v>3378495</v>
      </c>
      <c r="AK8" s="404">
        <f>SUM(AK9:AK13)</f>
        <v>2800029</v>
      </c>
      <c r="AL8" s="404">
        <v>2904192</v>
      </c>
    </row>
    <row r="9" spans="1:38">
      <c r="B9" s="603" t="s">
        <v>255</v>
      </c>
      <c r="C9" s="49">
        <v>171901.93595000001</v>
      </c>
      <c r="D9" s="49">
        <v>247126</v>
      </c>
      <c r="E9" s="49">
        <v>80136</v>
      </c>
      <c r="F9" s="49">
        <v>113491</v>
      </c>
      <c r="G9" s="49">
        <v>80464</v>
      </c>
      <c r="H9" s="49">
        <v>113024</v>
      </c>
      <c r="I9" s="49">
        <v>72374</v>
      </c>
      <c r="J9" s="49">
        <v>145664</v>
      </c>
      <c r="K9" s="49">
        <v>178632</v>
      </c>
      <c r="L9" s="227">
        <v>411855</v>
      </c>
      <c r="M9" s="49">
        <v>193571</v>
      </c>
      <c r="N9" s="49">
        <v>198081</v>
      </c>
      <c r="O9" s="208">
        <v>262961</v>
      </c>
      <c r="P9" s="208">
        <v>583719</v>
      </c>
      <c r="Q9" s="208">
        <v>235645</v>
      </c>
      <c r="R9" s="208">
        <v>262225</v>
      </c>
      <c r="S9" s="208">
        <v>340255</v>
      </c>
      <c r="T9" s="208">
        <v>312113</v>
      </c>
      <c r="U9" s="208">
        <v>397080</v>
      </c>
      <c r="V9" s="208">
        <v>523797</v>
      </c>
      <c r="W9" s="208">
        <v>518422</v>
      </c>
      <c r="X9" s="208">
        <v>511038</v>
      </c>
      <c r="Y9" s="208">
        <v>505302</v>
      </c>
      <c r="Z9" s="208">
        <v>534211.60132999998</v>
      </c>
      <c r="AA9" s="208">
        <v>672953.39867000002</v>
      </c>
      <c r="AB9" s="208">
        <v>862561</v>
      </c>
      <c r="AC9" s="208">
        <v>1014643</v>
      </c>
      <c r="AD9" s="208">
        <v>832384</v>
      </c>
      <c r="AE9" s="208">
        <v>1090911</v>
      </c>
      <c r="AF9" s="208">
        <v>1523929</v>
      </c>
      <c r="AG9" s="208">
        <v>1338646</v>
      </c>
      <c r="AH9" s="208">
        <v>1362829</v>
      </c>
      <c r="AI9" s="208">
        <v>1516727</v>
      </c>
      <c r="AJ9" s="208">
        <v>2101333</v>
      </c>
      <c r="AK9" s="208">
        <v>1499762</v>
      </c>
      <c r="AL9" s="208">
        <v>1398334</v>
      </c>
    </row>
    <row r="10" spans="1:38">
      <c r="B10" s="603" t="s">
        <v>256</v>
      </c>
      <c r="C10" s="49">
        <v>835786</v>
      </c>
      <c r="D10" s="49">
        <v>880901</v>
      </c>
      <c r="E10" s="49">
        <v>235019</v>
      </c>
      <c r="F10" s="49">
        <v>242854</v>
      </c>
      <c r="G10" s="49">
        <v>276953</v>
      </c>
      <c r="H10" s="49">
        <v>287708</v>
      </c>
      <c r="I10" s="49">
        <v>282515</v>
      </c>
      <c r="J10" s="49">
        <v>277434</v>
      </c>
      <c r="K10" s="49">
        <v>250903</v>
      </c>
      <c r="L10" s="227">
        <v>297668</v>
      </c>
      <c r="M10" s="49">
        <v>297169</v>
      </c>
      <c r="N10" s="49">
        <v>170126</v>
      </c>
      <c r="O10" s="208">
        <v>271689</v>
      </c>
      <c r="P10" s="208">
        <v>332142</v>
      </c>
      <c r="Q10" s="208">
        <v>318120</v>
      </c>
      <c r="R10" s="208">
        <v>172417.00099999999</v>
      </c>
      <c r="S10" s="208">
        <v>358544.696</v>
      </c>
      <c r="T10" s="208">
        <v>280957.07999999996</v>
      </c>
      <c r="U10" s="208">
        <v>293705</v>
      </c>
      <c r="V10" s="208">
        <v>343379</v>
      </c>
      <c r="W10" s="208">
        <v>420578</v>
      </c>
      <c r="X10" s="208">
        <v>374821</v>
      </c>
      <c r="Y10" s="208">
        <v>346499</v>
      </c>
      <c r="Z10" s="208">
        <v>337137</v>
      </c>
      <c r="AA10" s="208">
        <v>310503</v>
      </c>
      <c r="AB10" s="208">
        <v>339034</v>
      </c>
      <c r="AC10" s="208">
        <v>334873</v>
      </c>
      <c r="AD10" s="208">
        <v>318176</v>
      </c>
      <c r="AE10" s="208">
        <v>334276</v>
      </c>
      <c r="AF10" s="208">
        <v>376494</v>
      </c>
      <c r="AG10" s="208">
        <v>332662</v>
      </c>
      <c r="AH10" s="208">
        <v>318831</v>
      </c>
      <c r="AI10" s="208">
        <v>294198</v>
      </c>
      <c r="AJ10" s="208">
        <v>319176</v>
      </c>
      <c r="AK10" s="208">
        <v>355464</v>
      </c>
      <c r="AL10" s="208">
        <v>350663</v>
      </c>
    </row>
    <row r="11" spans="1:38">
      <c r="B11" s="603" t="s">
        <v>257</v>
      </c>
      <c r="C11" s="49"/>
      <c r="D11" s="49"/>
      <c r="E11" s="49"/>
      <c r="F11" s="49"/>
      <c r="G11" s="49"/>
      <c r="H11" s="49"/>
      <c r="I11" s="49"/>
      <c r="J11" s="49"/>
      <c r="K11" s="49"/>
      <c r="L11" s="227">
        <v>464490</v>
      </c>
      <c r="M11" s="49"/>
      <c r="N11" s="49"/>
      <c r="O11" s="208">
        <v>170993</v>
      </c>
      <c r="P11" s="208">
        <v>152998</v>
      </c>
      <c r="Q11" s="208">
        <v>20922</v>
      </c>
      <c r="R11" s="208">
        <v>62233</v>
      </c>
      <c r="S11" s="208">
        <v>21169</v>
      </c>
      <c r="T11" s="208">
        <v>37862</v>
      </c>
      <c r="U11" s="208">
        <v>3914</v>
      </c>
      <c r="V11" s="208">
        <v>13030</v>
      </c>
      <c r="W11" s="208">
        <v>61447</v>
      </c>
      <c r="X11" s="208">
        <v>-54372</v>
      </c>
      <c r="Y11" s="208">
        <v>39076</v>
      </c>
      <c r="Z11" s="208">
        <v>12948</v>
      </c>
      <c r="AA11" s="208">
        <v>2486.8692200000078</v>
      </c>
      <c r="AB11" s="208">
        <v>-7749.8692200000078</v>
      </c>
      <c r="AC11" s="208">
        <v>22807</v>
      </c>
      <c r="AD11" s="208">
        <v>20869</v>
      </c>
      <c r="AE11" s="208">
        <v>12325</v>
      </c>
      <c r="AF11" s="208">
        <v>42779</v>
      </c>
      <c r="AG11" s="208">
        <v>0</v>
      </c>
      <c r="AH11" s="208">
        <v>0</v>
      </c>
      <c r="AI11" s="208">
        <v>0</v>
      </c>
      <c r="AJ11" s="208">
        <v>0</v>
      </c>
      <c r="AK11" s="208">
        <v>0</v>
      </c>
      <c r="AL11" s="208">
        <v>0</v>
      </c>
    </row>
    <row r="12" spans="1:38">
      <c r="B12" s="603" t="s">
        <v>258</v>
      </c>
      <c r="C12" s="49">
        <v>7743248</v>
      </c>
      <c r="D12" s="49">
        <v>1896406</v>
      </c>
      <c r="E12" s="49">
        <v>305366</v>
      </c>
      <c r="F12" s="49">
        <v>302657</v>
      </c>
      <c r="G12" s="49">
        <v>926265</v>
      </c>
      <c r="H12" s="49">
        <v>700729</v>
      </c>
      <c r="I12" s="49">
        <v>484169</v>
      </c>
      <c r="J12" s="49">
        <v>664271</v>
      </c>
      <c r="K12" s="49">
        <v>416548</v>
      </c>
      <c r="L12" s="227">
        <v>-162906</v>
      </c>
      <c r="M12" s="49">
        <v>480688</v>
      </c>
      <c r="N12" s="49">
        <v>1348221</v>
      </c>
      <c r="O12" s="208">
        <v>420426</v>
      </c>
      <c r="P12" s="208">
        <v>-694981</v>
      </c>
      <c r="Q12" s="208">
        <v>679010</v>
      </c>
      <c r="R12" s="208">
        <v>1187403.048</v>
      </c>
      <c r="S12" s="208">
        <v>977017.65099999995</v>
      </c>
      <c r="T12" s="208">
        <v>1024225.6860000002</v>
      </c>
      <c r="U12" s="208">
        <v>839064</v>
      </c>
      <c r="V12" s="208">
        <v>1010608</v>
      </c>
      <c r="W12" s="208">
        <v>385756</v>
      </c>
      <c r="X12" s="208">
        <v>598825</v>
      </c>
      <c r="Y12" s="208">
        <v>867430</v>
      </c>
      <c r="Z12" s="208">
        <v>770323</v>
      </c>
      <c r="AA12" s="208">
        <v>695402.63640484866</v>
      </c>
      <c r="AB12" s="208">
        <v>691971.36359515134</v>
      </c>
      <c r="AC12" s="208">
        <v>854100</v>
      </c>
      <c r="AD12" s="208">
        <v>682198</v>
      </c>
      <c r="AE12" s="208">
        <v>632229</v>
      </c>
      <c r="AF12" s="208">
        <v>860044</v>
      </c>
      <c r="AG12" s="208">
        <v>1007229</v>
      </c>
      <c r="AH12" s="208">
        <v>-64625</v>
      </c>
      <c r="AI12" s="208">
        <v>1060844</v>
      </c>
      <c r="AJ12" s="208">
        <v>945789</v>
      </c>
      <c r="AK12" s="208">
        <v>934322</v>
      </c>
      <c r="AL12" s="208">
        <v>1146690</v>
      </c>
    </row>
    <row r="13" spans="1:38">
      <c r="B13" s="603" t="s">
        <v>259</v>
      </c>
      <c r="C13" s="49">
        <v>23400</v>
      </c>
      <c r="D13" s="49">
        <v>26068</v>
      </c>
      <c r="E13" s="49">
        <v>6732</v>
      </c>
      <c r="F13" s="49">
        <v>6795</v>
      </c>
      <c r="G13" s="49">
        <v>6537</v>
      </c>
      <c r="H13" s="49">
        <v>6841</v>
      </c>
      <c r="I13" s="49">
        <v>7022</v>
      </c>
      <c r="J13" s="49">
        <v>7155</v>
      </c>
      <c r="K13" s="49">
        <v>9880</v>
      </c>
      <c r="L13" s="227">
        <v>7791</v>
      </c>
      <c r="M13" s="49">
        <v>7700</v>
      </c>
      <c r="N13" s="49">
        <v>7482</v>
      </c>
      <c r="O13" s="208">
        <v>11703</v>
      </c>
      <c r="P13" s="208">
        <v>8336</v>
      </c>
      <c r="Q13" s="208">
        <v>6694</v>
      </c>
      <c r="R13" s="208">
        <v>19071</v>
      </c>
      <c r="S13" s="208">
        <v>11814</v>
      </c>
      <c r="T13" s="208">
        <v>7983</v>
      </c>
      <c r="U13" s="208">
        <v>3414</v>
      </c>
      <c r="V13" s="208">
        <v>5003.2849400000014</v>
      </c>
      <c r="W13" s="208">
        <v>8227.5092500000028</v>
      </c>
      <c r="X13" s="208">
        <v>7322.9290500000025</v>
      </c>
      <c r="Y13" s="208">
        <v>8997.0828999999976</v>
      </c>
      <c r="Z13" s="208">
        <v>8030.5502899999992</v>
      </c>
      <c r="AA13" s="208">
        <v>9287.3024800000057</v>
      </c>
      <c r="AB13" s="208">
        <v>10199.064329999997</v>
      </c>
      <c r="AC13" s="208">
        <v>6908</v>
      </c>
      <c r="AD13" s="208">
        <v>9812</v>
      </c>
      <c r="AE13" s="208">
        <v>14229</v>
      </c>
      <c r="AF13" s="208">
        <v>10835</v>
      </c>
      <c r="AG13" s="208">
        <v>8646</v>
      </c>
      <c r="AH13" s="208">
        <v>9544</v>
      </c>
      <c r="AI13" s="208">
        <v>10106</v>
      </c>
      <c r="AJ13" s="208">
        <v>12197</v>
      </c>
      <c r="AK13" s="208">
        <v>10481</v>
      </c>
      <c r="AL13" s="208">
        <v>8505</v>
      </c>
    </row>
    <row r="14" spans="1:38">
      <c r="B14" s="196" t="s">
        <v>260</v>
      </c>
      <c r="C14" s="49">
        <v>-988720</v>
      </c>
      <c r="D14" s="49">
        <v>-349308</v>
      </c>
      <c r="E14" s="49">
        <v>-80646</v>
      </c>
      <c r="F14" s="49">
        <v>-85196</v>
      </c>
      <c r="G14" s="49">
        <v>-154868</v>
      </c>
      <c r="H14" s="49">
        <v>-136874</v>
      </c>
      <c r="I14" s="49">
        <v>-113784</v>
      </c>
      <c r="J14" s="49">
        <v>-134732</v>
      </c>
      <c r="K14" s="49">
        <v>-119137</v>
      </c>
      <c r="L14" s="227">
        <v>-115950</v>
      </c>
      <c r="M14" s="225">
        <v>-127001</v>
      </c>
      <c r="N14" s="49">
        <v>-205839</v>
      </c>
      <c r="O14" s="208">
        <v>-125033</v>
      </c>
      <c r="P14" s="208">
        <v>-80936</v>
      </c>
      <c r="Q14" s="208">
        <v>-172373</v>
      </c>
      <c r="R14" s="208">
        <v>-192213.75200000001</v>
      </c>
      <c r="S14" s="208">
        <v>-211134.46899999998</v>
      </c>
      <c r="T14" s="208">
        <v>-225830.00799999997</v>
      </c>
      <c r="U14" s="208">
        <v>-177116.17366999999</v>
      </c>
      <c r="V14" s="208">
        <v>-229784</v>
      </c>
      <c r="W14" s="208">
        <v>-201743</v>
      </c>
      <c r="X14" s="208">
        <v>-205847</v>
      </c>
      <c r="Y14" s="208">
        <v>-196483.17366999999</v>
      </c>
      <c r="Z14" s="208">
        <v>-188450</v>
      </c>
      <c r="AA14" s="208">
        <v>-208126</v>
      </c>
      <c r="AB14" s="208">
        <v>-208023</v>
      </c>
      <c r="AC14" s="208">
        <v>-255143.17366999999</v>
      </c>
      <c r="AD14" s="208">
        <v>-200867</v>
      </c>
      <c r="AE14" s="208">
        <v>-278219</v>
      </c>
      <c r="AF14" s="208">
        <v>-294010.82633000001</v>
      </c>
      <c r="AG14" s="208">
        <v>-275143</v>
      </c>
      <c r="AH14" s="208">
        <v>-193705</v>
      </c>
      <c r="AI14" s="208">
        <v>-322904</v>
      </c>
      <c r="AJ14" s="208">
        <v>-371227</v>
      </c>
      <c r="AK14" s="208">
        <v>-289274</v>
      </c>
      <c r="AL14" s="208">
        <v>-306667</v>
      </c>
    </row>
    <row r="15" spans="1:38">
      <c r="B15" s="197" t="s">
        <v>261</v>
      </c>
      <c r="C15" s="56">
        <f>SUM(C9:C14)</f>
        <v>7785615.9359499998</v>
      </c>
      <c r="D15" s="56">
        <f t="shared" ref="D15:U15" si="1">SUM(D9:D14)</f>
        <v>2701193</v>
      </c>
      <c r="E15" s="56">
        <f t="shared" si="1"/>
        <v>546607</v>
      </c>
      <c r="F15" s="56">
        <f t="shared" si="1"/>
        <v>580601</v>
      </c>
      <c r="G15" s="56">
        <f t="shared" si="1"/>
        <v>1135351</v>
      </c>
      <c r="H15" s="56">
        <f t="shared" si="1"/>
        <v>971428</v>
      </c>
      <c r="I15" s="56">
        <f t="shared" si="1"/>
        <v>732296</v>
      </c>
      <c r="J15" s="56">
        <f t="shared" si="1"/>
        <v>959792</v>
      </c>
      <c r="K15" s="56">
        <f t="shared" si="1"/>
        <v>736826</v>
      </c>
      <c r="L15" s="305">
        <f t="shared" si="1"/>
        <v>902948</v>
      </c>
      <c r="M15" s="56">
        <f t="shared" si="1"/>
        <v>852127</v>
      </c>
      <c r="N15" s="56">
        <f t="shared" si="1"/>
        <v>1518071</v>
      </c>
      <c r="O15" s="346">
        <f t="shared" si="1"/>
        <v>1012739</v>
      </c>
      <c r="P15" s="319">
        <f t="shared" si="1"/>
        <v>301278</v>
      </c>
      <c r="Q15" s="319">
        <f t="shared" si="1"/>
        <v>1088018</v>
      </c>
      <c r="R15" s="319">
        <f t="shared" si="1"/>
        <v>1511135.2969999998</v>
      </c>
      <c r="S15" s="319">
        <f t="shared" si="1"/>
        <v>1497665.878</v>
      </c>
      <c r="T15" s="319">
        <f t="shared" si="1"/>
        <v>1437310.7580000004</v>
      </c>
      <c r="U15" s="319">
        <f t="shared" si="1"/>
        <v>1360060.8263300001</v>
      </c>
      <c r="V15" s="319">
        <v>1666033.2849399999</v>
      </c>
      <c r="W15" s="319">
        <f>SUM(W9:W14)</f>
        <v>1192687.5092500001</v>
      </c>
      <c r="X15" s="319">
        <f>SUM(X9:X14)</f>
        <v>1231787.9290499999</v>
      </c>
      <c r="Y15" s="319">
        <f>SUM(Y9:Y14)</f>
        <v>1570820.9092300001</v>
      </c>
      <c r="Z15" s="319">
        <v>1474200.1516199999</v>
      </c>
      <c r="AA15" s="319">
        <f>SUM(AA9:AA14)</f>
        <v>1482507.2067748487</v>
      </c>
      <c r="AB15" s="319">
        <f>SUM(AB9:AB14)</f>
        <v>1687992.5587051513</v>
      </c>
      <c r="AC15" s="319">
        <v>1978187.8263300001</v>
      </c>
      <c r="AD15" s="319">
        <v>1662572</v>
      </c>
      <c r="AE15" s="319">
        <v>1805751</v>
      </c>
      <c r="AF15" s="319">
        <v>2520070.1736699999</v>
      </c>
      <c r="AG15" s="319">
        <v>2412040</v>
      </c>
      <c r="AH15" s="319">
        <f>SUM(AH9:AH14)</f>
        <v>1432874</v>
      </c>
      <c r="AI15" s="319">
        <v>2558971</v>
      </c>
      <c r="AJ15" s="319">
        <v>2558971.0000000005</v>
      </c>
      <c r="AK15" s="319">
        <f>SUM(AK14,AK8)</f>
        <v>2510755</v>
      </c>
      <c r="AL15" s="319">
        <v>2597525</v>
      </c>
    </row>
    <row r="16" spans="1:38">
      <c r="B16" s="196" t="s">
        <v>262</v>
      </c>
      <c r="C16" s="49">
        <f>SUM(C17:C21)</f>
        <v>-448802</v>
      </c>
      <c r="D16" s="49">
        <f t="shared" ref="D16:O16" si="2">SUM(D17:D21)</f>
        <v>-723671.99031999998</v>
      </c>
      <c r="E16" s="49">
        <f t="shared" si="2"/>
        <v>-190804</v>
      </c>
      <c r="F16" s="49">
        <f t="shared" si="2"/>
        <v>-229809</v>
      </c>
      <c r="G16" s="49">
        <f t="shared" si="2"/>
        <v>-196145</v>
      </c>
      <c r="H16" s="49">
        <f t="shared" si="2"/>
        <v>-275125</v>
      </c>
      <c r="I16" s="49">
        <f t="shared" si="2"/>
        <v>-202375</v>
      </c>
      <c r="J16" s="49">
        <f t="shared" si="2"/>
        <v>-309539</v>
      </c>
      <c r="K16" s="49">
        <f t="shared" si="2"/>
        <v>-325485</v>
      </c>
      <c r="L16" s="227">
        <f>SUM(L17:L22)</f>
        <v>-336604</v>
      </c>
      <c r="M16" s="225">
        <f t="shared" si="2"/>
        <v>-268335</v>
      </c>
      <c r="N16" s="49">
        <f t="shared" si="2"/>
        <v>-321436</v>
      </c>
      <c r="O16" s="208">
        <f t="shared" si="2"/>
        <v>-375755</v>
      </c>
      <c r="P16" s="208">
        <f>SUM(P17:P22)</f>
        <v>1053645</v>
      </c>
      <c r="Q16" s="208">
        <f>SUM(Q17:Q22)</f>
        <v>-325176</v>
      </c>
      <c r="R16" s="208">
        <v>-375359.18078999995</v>
      </c>
      <c r="S16" s="208">
        <f>SUM(S17:S21)</f>
        <v>-452534.15589000005</v>
      </c>
      <c r="T16" s="208">
        <f>SUM(T17:T21)</f>
        <v>-483393.13125999994</v>
      </c>
      <c r="U16" s="208">
        <v>-525021.23652999999</v>
      </c>
      <c r="V16" s="208">
        <v>-636025.78725000005</v>
      </c>
      <c r="W16" s="208">
        <v>-594262.49117000005</v>
      </c>
      <c r="X16" s="208">
        <v>-708156.61001999991</v>
      </c>
      <c r="Y16" s="208">
        <v>-595397.29123999993</v>
      </c>
      <c r="Z16" s="208">
        <v>-564340.01974999998</v>
      </c>
      <c r="AA16" s="208">
        <v>-725687.67354284879</v>
      </c>
      <c r="AB16" s="208">
        <v>-872079.46591999987</v>
      </c>
      <c r="AC16" s="208">
        <v>-1035560.0300599992</v>
      </c>
      <c r="AD16" s="208">
        <v>-863711.47882000182</v>
      </c>
      <c r="AE16" s="208">
        <v>-1075823.5292700029</v>
      </c>
      <c r="AF16" s="208">
        <v>-1618613.041489996</v>
      </c>
      <c r="AG16" s="208">
        <v>-1304296.8966799993</v>
      </c>
      <c r="AH16" s="208">
        <v>-1327608.0626100027</v>
      </c>
      <c r="AI16" s="404">
        <v>-1396312.5367200009</v>
      </c>
      <c r="AJ16" s="208">
        <v>-1950304.5434499911</v>
      </c>
      <c r="AK16" s="208">
        <v>-1409970.1013400001</v>
      </c>
      <c r="AL16" s="208">
        <v>-1290700.1475200029</v>
      </c>
    </row>
    <row r="17" spans="2:38">
      <c r="B17" s="37" t="s">
        <v>263</v>
      </c>
      <c r="C17" s="49">
        <v>-295948</v>
      </c>
      <c r="D17" s="49">
        <v>-315320</v>
      </c>
      <c r="E17" s="49">
        <v>-81033</v>
      </c>
      <c r="F17" s="49">
        <v>-84181</v>
      </c>
      <c r="G17" s="49">
        <v>-82624</v>
      </c>
      <c r="H17" s="49">
        <v>-87689</v>
      </c>
      <c r="I17" s="49">
        <v>-86137</v>
      </c>
      <c r="J17" s="49">
        <v>-89075</v>
      </c>
      <c r="K17" s="49">
        <v>-90124</v>
      </c>
      <c r="L17" s="227">
        <v>-82017</v>
      </c>
      <c r="M17" s="225">
        <v>-77351</v>
      </c>
      <c r="N17" s="49">
        <v>-80005</v>
      </c>
      <c r="O17" s="208">
        <v>-82944</v>
      </c>
      <c r="P17" s="208">
        <v>-100926</v>
      </c>
      <c r="Q17" s="208">
        <v>-95897</v>
      </c>
      <c r="R17" s="208">
        <v>-100754.545</v>
      </c>
      <c r="S17" s="208">
        <v>-103499.579</v>
      </c>
      <c r="T17" s="208">
        <v>-104536.06700000001</v>
      </c>
      <c r="U17" s="208">
        <v>-105695</v>
      </c>
      <c r="V17" s="208">
        <v>-105747.6075</v>
      </c>
      <c r="W17" s="208">
        <v>-102697.66043</v>
      </c>
      <c r="X17" s="208">
        <v>-133355</v>
      </c>
      <c r="Y17" s="208">
        <v>-103628.00611</v>
      </c>
      <c r="Z17" s="208">
        <v>-115727.99389</v>
      </c>
      <c r="AA17" s="208">
        <v>-116830.82506999999</v>
      </c>
      <c r="AB17" s="208">
        <v>-120290.38824999999</v>
      </c>
      <c r="AC17" s="208">
        <v>-123266</v>
      </c>
      <c r="AD17" s="208">
        <v>-132653</v>
      </c>
      <c r="AE17" s="208">
        <v>-135288</v>
      </c>
      <c r="AF17" s="208">
        <v>-137065</v>
      </c>
      <c r="AG17" s="208">
        <v>-124036</v>
      </c>
      <c r="AH17" s="208">
        <v>-128627.99999999999</v>
      </c>
      <c r="AI17" s="208">
        <v>-126474</v>
      </c>
      <c r="AJ17" s="208">
        <v>-139669</v>
      </c>
      <c r="AK17" s="208">
        <v>-194273</v>
      </c>
      <c r="AL17" s="208">
        <v>-133806</v>
      </c>
    </row>
    <row r="18" spans="2:38">
      <c r="B18" s="37" t="s">
        <v>264</v>
      </c>
      <c r="C18" s="49">
        <v>-86643</v>
      </c>
      <c r="D18" s="49">
        <v>-186476</v>
      </c>
      <c r="E18" s="49">
        <v>-60873</v>
      </c>
      <c r="F18" s="49">
        <v>-79603</v>
      </c>
      <c r="G18" s="49">
        <v>-40385</v>
      </c>
      <c r="H18" s="49">
        <v>-69667</v>
      </c>
      <c r="I18" s="49">
        <v>-47151</v>
      </c>
      <c r="J18" s="49">
        <v>-94527</v>
      </c>
      <c r="K18" s="49">
        <v>-119044</v>
      </c>
      <c r="L18" s="227">
        <v>-127574</v>
      </c>
      <c r="M18" s="225">
        <v>-103860</v>
      </c>
      <c r="N18" s="49">
        <v>-146909</v>
      </c>
      <c r="O18" s="208">
        <v>-100144</v>
      </c>
      <c r="P18" s="208">
        <v>-104994</v>
      </c>
      <c r="Q18" s="208">
        <v>-71440</v>
      </c>
      <c r="R18" s="208">
        <v>-110857</v>
      </c>
      <c r="S18" s="208">
        <v>-156998.30100000001</v>
      </c>
      <c r="T18" s="208">
        <v>-174871.647</v>
      </c>
      <c r="U18" s="208">
        <v>-234023</v>
      </c>
      <c r="V18" s="208">
        <v>-291728.32964999997</v>
      </c>
      <c r="W18" s="208">
        <v>-228064.67035000003</v>
      </c>
      <c r="X18" s="208">
        <v>-223398</v>
      </c>
      <c r="Y18" s="208">
        <v>-297990</v>
      </c>
      <c r="Z18" s="208">
        <v>-180973</v>
      </c>
      <c r="AA18" s="208">
        <v>-280805</v>
      </c>
      <c r="AB18" s="208">
        <v>-268880</v>
      </c>
      <c r="AC18" s="208">
        <v>-442084</v>
      </c>
      <c r="AD18" s="208">
        <v>-380604</v>
      </c>
      <c r="AE18" s="208">
        <v>-391226</v>
      </c>
      <c r="AF18" s="208">
        <v>-511801</v>
      </c>
      <c r="AG18" s="208">
        <v>-550541</v>
      </c>
      <c r="AH18" s="208">
        <v>-439831</v>
      </c>
      <c r="AI18" s="208">
        <v>-453499</v>
      </c>
      <c r="AJ18" s="208">
        <v>-846052</v>
      </c>
      <c r="AK18" s="208">
        <v>-592509</v>
      </c>
      <c r="AL18" s="208">
        <v>-387819</v>
      </c>
    </row>
    <row r="19" spans="2:38">
      <c r="B19" s="37" t="s">
        <v>265</v>
      </c>
      <c r="C19" s="49"/>
      <c r="D19" s="49">
        <v>-173818.99032000001</v>
      </c>
      <c r="E19" s="49">
        <v>-37990</v>
      </c>
      <c r="F19" s="49">
        <v>-53464</v>
      </c>
      <c r="G19" s="49">
        <v>-59688</v>
      </c>
      <c r="H19" s="49">
        <v>-90811</v>
      </c>
      <c r="I19" s="49">
        <v>-48025</v>
      </c>
      <c r="J19" s="49">
        <v>-93523</v>
      </c>
      <c r="K19" s="49">
        <v>-92669</v>
      </c>
      <c r="L19" s="227">
        <v>-82129</v>
      </c>
      <c r="M19" s="225">
        <v>-63413</v>
      </c>
      <c r="N19" s="49">
        <v>-71989</v>
      </c>
      <c r="O19" s="208">
        <v>-121380</v>
      </c>
      <c r="P19" s="208">
        <v>-155094</v>
      </c>
      <c r="Q19" s="208">
        <v>-127786</v>
      </c>
      <c r="R19" s="208">
        <v>-127486.41661999999</v>
      </c>
      <c r="S19" s="208">
        <v>-130198.40789</v>
      </c>
      <c r="T19" s="208">
        <v>-159511.49603999997</v>
      </c>
      <c r="U19" s="208">
        <v>-136301</v>
      </c>
      <c r="V19" s="208">
        <v>-171009.84599</v>
      </c>
      <c r="W19" s="208">
        <v>-223895.94819999998</v>
      </c>
      <c r="X19" s="208">
        <v>-266598.92904999998</v>
      </c>
      <c r="Y19" s="208">
        <v>-156623.46434000001</v>
      </c>
      <c r="Z19" s="208">
        <v>-230598.16885000002</v>
      </c>
      <c r="AA19" s="208">
        <v>-286488.30248000001</v>
      </c>
      <c r="AB19" s="208">
        <v>-414947.06432999996</v>
      </c>
      <c r="AC19" s="208">
        <v>-403468</v>
      </c>
      <c r="AD19" s="208">
        <v>-285330</v>
      </c>
      <c r="AE19" s="208">
        <v>-509173</v>
      </c>
      <c r="AF19" s="208">
        <v>-822758</v>
      </c>
      <c r="AG19" s="208">
        <v>-553191</v>
      </c>
      <c r="AH19" s="208">
        <v>-671368</v>
      </c>
      <c r="AI19" s="208">
        <v>-744730</v>
      </c>
      <c r="AJ19" s="208">
        <v>-894070</v>
      </c>
      <c r="AK19" s="208">
        <v>-473857</v>
      </c>
      <c r="AL19" s="208">
        <v>-667816</v>
      </c>
    </row>
    <row r="20" spans="2:38">
      <c r="B20" s="37" t="s">
        <v>266</v>
      </c>
      <c r="C20" s="49" t="s">
        <v>267</v>
      </c>
      <c r="D20" s="49">
        <v>-9626</v>
      </c>
      <c r="E20" s="49"/>
      <c r="F20" s="49">
        <v>-2232</v>
      </c>
      <c r="G20" s="49">
        <v>-2261</v>
      </c>
      <c r="H20" s="49">
        <v>-2486</v>
      </c>
      <c r="I20" s="49">
        <v>-5242</v>
      </c>
      <c r="J20" s="49">
        <v>-5160</v>
      </c>
      <c r="K20" s="49">
        <v>-5014</v>
      </c>
      <c r="L20" s="227">
        <v>-4547</v>
      </c>
      <c r="M20" s="225">
        <v>-4468</v>
      </c>
      <c r="N20" s="49">
        <v>-4697</v>
      </c>
      <c r="O20" s="208">
        <v>-5121</v>
      </c>
      <c r="P20" s="208">
        <v>-5505</v>
      </c>
      <c r="Q20" s="208">
        <v>-5119</v>
      </c>
      <c r="R20" s="208">
        <v>-4945.9470000000001</v>
      </c>
      <c r="S20" s="208">
        <v>-6214.5230000000001</v>
      </c>
      <c r="T20" s="208">
        <v>-6522.9110000000019</v>
      </c>
      <c r="U20" s="208">
        <v>-6921</v>
      </c>
      <c r="V20" s="208">
        <v>-6573</v>
      </c>
      <c r="W20" s="208">
        <v>-6774</v>
      </c>
      <c r="X20" s="208">
        <v>-7230</v>
      </c>
      <c r="Y20" s="208">
        <v>-6388</v>
      </c>
      <c r="Z20" s="208">
        <v>-6272</v>
      </c>
      <c r="AA20" s="208">
        <v>-6439</v>
      </c>
      <c r="AB20" s="208">
        <v>-5788</v>
      </c>
      <c r="AC20" s="208">
        <v>-8864</v>
      </c>
      <c r="AD20" s="208">
        <v>-9941</v>
      </c>
      <c r="AE20" s="208">
        <v>-9101</v>
      </c>
      <c r="AF20" s="208">
        <v>-9451</v>
      </c>
      <c r="AG20" s="208">
        <v>-8595</v>
      </c>
      <c r="AH20" s="208">
        <v>-8332</v>
      </c>
      <c r="AI20" s="208">
        <v>-8704</v>
      </c>
      <c r="AJ20" s="208">
        <v>-9061</v>
      </c>
      <c r="AK20" s="208">
        <v>-8778</v>
      </c>
      <c r="AL20" s="208">
        <v>-9371</v>
      </c>
    </row>
    <row r="21" spans="2:38">
      <c r="B21" s="37" t="s">
        <v>268</v>
      </c>
      <c r="C21" s="49">
        <v>-66211</v>
      </c>
      <c r="D21" s="49">
        <v>-38431</v>
      </c>
      <c r="E21" s="49">
        <v>-10908</v>
      </c>
      <c r="F21" s="49">
        <v>-10329</v>
      </c>
      <c r="G21" s="49">
        <v>-11187</v>
      </c>
      <c r="H21" s="49">
        <v>-24472</v>
      </c>
      <c r="I21" s="49">
        <v>-15820</v>
      </c>
      <c r="J21" s="49">
        <v>-27254</v>
      </c>
      <c r="K21" s="49">
        <v>-18634</v>
      </c>
      <c r="L21" s="227">
        <v>-13630</v>
      </c>
      <c r="M21" s="225">
        <v>-19243</v>
      </c>
      <c r="N21" s="49">
        <v>-17836</v>
      </c>
      <c r="O21" s="208">
        <v>-66166</v>
      </c>
      <c r="P21" s="208">
        <v>-57458</v>
      </c>
      <c r="Q21" s="208">
        <v>-24934</v>
      </c>
      <c r="R21" s="208">
        <v>-31315.27217</v>
      </c>
      <c r="S21" s="208">
        <v>-55623.345000000001</v>
      </c>
      <c r="T21" s="208">
        <v>-37951.01021999988</v>
      </c>
      <c r="U21" s="208">
        <v>-42081.236529999995</v>
      </c>
      <c r="V21" s="208">
        <v>-60967.004110000096</v>
      </c>
      <c r="W21" s="208">
        <v>-32830.212190000108</v>
      </c>
      <c r="X21" s="208">
        <v>-77574.680969999914</v>
      </c>
      <c r="Y21" s="208">
        <v>-30767.820789999972</v>
      </c>
      <c r="Z21" s="208">
        <v>-30768.85700999992</v>
      </c>
      <c r="AA21" s="208">
        <v>-35124.545992848769</v>
      </c>
      <c r="AB21" s="208">
        <v>-62174.013339999874</v>
      </c>
      <c r="AC21" s="208">
        <v>-57878.030059999219</v>
      </c>
      <c r="AD21" s="208">
        <v>-55183.478820001823</v>
      </c>
      <c r="AE21" s="208">
        <v>-31035.529270002826</v>
      </c>
      <c r="AF21" s="208">
        <v>-137538.04148999599</v>
      </c>
      <c r="AG21" s="208">
        <v>-67933.896679999176</v>
      </c>
      <c r="AH21" s="208">
        <v>-79449.062610002322</v>
      </c>
      <c r="AI21" s="208">
        <v>-62905.536720001008</v>
      </c>
      <c r="AJ21" s="208">
        <v>-61452.543449991026</v>
      </c>
      <c r="AK21" s="208">
        <v>-140553.10134000002</v>
      </c>
      <c r="AL21" s="208">
        <v>-91888.147520002807</v>
      </c>
    </row>
    <row r="22" spans="2:38">
      <c r="B22" s="196" t="s">
        <v>269</v>
      </c>
      <c r="C22" s="49"/>
      <c r="D22" s="49"/>
      <c r="E22" s="49"/>
      <c r="F22" s="49"/>
      <c r="G22" s="49"/>
      <c r="H22" s="49"/>
      <c r="I22" s="49"/>
      <c r="J22" s="49"/>
      <c r="K22" s="49"/>
      <c r="L22" s="227">
        <v>-26707</v>
      </c>
      <c r="M22" s="49"/>
      <c r="N22" s="49"/>
      <c r="O22" s="208">
        <v>454812</v>
      </c>
      <c r="P22" s="208">
        <v>1477622</v>
      </c>
      <c r="Q22" s="208">
        <v>0</v>
      </c>
      <c r="R22" s="208">
        <v>53911</v>
      </c>
      <c r="S22" s="208">
        <v>-13067</v>
      </c>
      <c r="T22" s="208">
        <v>13930</v>
      </c>
      <c r="U22" s="208">
        <v>0</v>
      </c>
      <c r="V22" s="208">
        <v>0</v>
      </c>
      <c r="W22" s="208">
        <v>1825</v>
      </c>
      <c r="X22" s="208">
        <v>0</v>
      </c>
      <c r="Y22" s="208">
        <v>0</v>
      </c>
      <c r="Z22" s="208">
        <v>0</v>
      </c>
      <c r="AA22" s="208">
        <v>-3685</v>
      </c>
      <c r="AB22" s="208">
        <v>0</v>
      </c>
      <c r="AC22" s="208">
        <v>0</v>
      </c>
      <c r="AD22" s="208">
        <v>0</v>
      </c>
      <c r="AE22" s="208">
        <v>1152707</v>
      </c>
      <c r="AF22" s="208">
        <v>0</v>
      </c>
      <c r="AG22" s="208">
        <v>0</v>
      </c>
      <c r="AH22" s="208">
        <v>166331</v>
      </c>
      <c r="AI22" s="404">
        <v>-6868</v>
      </c>
      <c r="AJ22" s="208">
        <v>0</v>
      </c>
      <c r="AK22" s="208">
        <v>0</v>
      </c>
      <c r="AL22" s="208">
        <v>0</v>
      </c>
    </row>
    <row r="23" spans="2:38">
      <c r="B23" s="197" t="s">
        <v>270</v>
      </c>
      <c r="C23" s="56">
        <f>SUM(C15:C16)</f>
        <v>7336813.9359499998</v>
      </c>
      <c r="D23" s="56">
        <f>SUM(D15:D16)</f>
        <v>1977521.0096800001</v>
      </c>
      <c r="E23" s="56">
        <f t="shared" ref="E23:N23" si="3">SUM(E15:E16)</f>
        <v>355803</v>
      </c>
      <c r="F23" s="56">
        <f t="shared" si="3"/>
        <v>350792</v>
      </c>
      <c r="G23" s="56">
        <f t="shared" si="3"/>
        <v>939206</v>
      </c>
      <c r="H23" s="56">
        <f t="shared" si="3"/>
        <v>696303</v>
      </c>
      <c r="I23" s="56">
        <f t="shared" si="3"/>
        <v>529921</v>
      </c>
      <c r="J23" s="56">
        <f t="shared" si="3"/>
        <v>650253</v>
      </c>
      <c r="K23" s="56">
        <f t="shared" si="3"/>
        <v>411341</v>
      </c>
      <c r="L23" s="305">
        <f t="shared" si="3"/>
        <v>566344</v>
      </c>
      <c r="M23" s="56">
        <f>SUM(M15:M16)</f>
        <v>583792</v>
      </c>
      <c r="N23" s="56">
        <f t="shared" si="3"/>
        <v>1196635</v>
      </c>
      <c r="O23" s="343">
        <f>SUM(O15:O16)+O22</f>
        <v>1091796</v>
      </c>
      <c r="P23" s="343">
        <f>SUM(P15:P16)+P22</f>
        <v>2832545</v>
      </c>
      <c r="Q23" s="343">
        <f>SUM(Q15:Q16)+Q22</f>
        <v>762842</v>
      </c>
      <c r="R23" s="343">
        <f>SUM(R15:R16)+R22</f>
        <v>1189687.1162099999</v>
      </c>
      <c r="S23" s="343">
        <f>((SUM(S15:S16)+S22))</f>
        <v>1032064.72211</v>
      </c>
      <c r="T23" s="343">
        <f>((SUM(T15:T16)+T22))</f>
        <v>967847.62674000044</v>
      </c>
      <c r="U23" s="343">
        <f>((SUM(U15:U16)+U22))</f>
        <v>835039.58980000007</v>
      </c>
      <c r="V23" s="343">
        <v>1030007.4976899999</v>
      </c>
      <c r="W23" s="343">
        <f>((SUM(W15:W16)+W22))</f>
        <v>600250.01808000007</v>
      </c>
      <c r="X23" s="343">
        <f>((SUM(X15:X16)+X22))</f>
        <v>523631.31903000001</v>
      </c>
      <c r="Y23" s="343">
        <f>((SUM(Y15:Y16)+Y22))</f>
        <v>975423.61799000017</v>
      </c>
      <c r="Z23" s="343">
        <v>909860.13186999992</v>
      </c>
      <c r="AA23" s="343">
        <f>((SUM(AA15:AA16)+AA22))</f>
        <v>753134.53323199996</v>
      </c>
      <c r="AB23" s="343">
        <f>((SUM(AB15:AB16)+AB22))</f>
        <v>815913.09278515144</v>
      </c>
      <c r="AC23" s="343">
        <f>((SUM(AC15:AC16)+AC22))</f>
        <v>942627.79627000086</v>
      </c>
      <c r="AD23" s="343">
        <v>798860.52117999818</v>
      </c>
      <c r="AE23" s="343">
        <v>1882634.4707299971</v>
      </c>
      <c r="AF23" s="343">
        <v>901457.13218000391</v>
      </c>
      <c r="AG23" s="343">
        <v>1107743.1033200007</v>
      </c>
      <c r="AH23" s="343">
        <f>((SUM(AH15:AH16)+AH22))</f>
        <v>271596.9373899973</v>
      </c>
      <c r="AI23" s="343">
        <v>1155790.4632799996</v>
      </c>
      <c r="AJ23" s="343">
        <v>1056963.4565500089</v>
      </c>
      <c r="AK23" s="343">
        <f>SUM(AK15:AK16)</f>
        <v>1100784.8986599999</v>
      </c>
      <c r="AL23" s="343">
        <v>1306824.8524799971</v>
      </c>
    </row>
    <row r="24" spans="2:38">
      <c r="B24" s="197" t="s">
        <v>271</v>
      </c>
      <c r="C24" s="56">
        <f>SUM(C25:C29)</f>
        <v>-109929</v>
      </c>
      <c r="D24" s="56">
        <f t="shared" ref="D24:U24" si="4">SUM(D25:D29)</f>
        <v>-66216</v>
      </c>
      <c r="E24" s="56">
        <f t="shared" si="4"/>
        <v>-35293</v>
      </c>
      <c r="F24" s="56">
        <f t="shared" si="4"/>
        <v>-25692</v>
      </c>
      <c r="G24" s="56">
        <f t="shared" si="4"/>
        <v>-49331</v>
      </c>
      <c r="H24" s="56">
        <f t="shared" si="4"/>
        <v>-31898</v>
      </c>
      <c r="I24" s="56">
        <f t="shared" si="4"/>
        <v>-54876</v>
      </c>
      <c r="J24" s="56">
        <f t="shared" si="4"/>
        <v>-49160</v>
      </c>
      <c r="K24" s="56">
        <f t="shared" si="4"/>
        <v>-34802</v>
      </c>
      <c r="L24" s="305">
        <f t="shared" si="4"/>
        <v>-46421</v>
      </c>
      <c r="M24" s="56">
        <f t="shared" si="4"/>
        <v>-49311</v>
      </c>
      <c r="N24" s="56">
        <f t="shared" si="4"/>
        <v>-27825</v>
      </c>
      <c r="O24" s="343">
        <f t="shared" si="4"/>
        <v>-54557</v>
      </c>
      <c r="P24" s="343">
        <f t="shared" si="4"/>
        <v>-77482</v>
      </c>
      <c r="Q24" s="343">
        <f t="shared" si="4"/>
        <v>-115769</v>
      </c>
      <c r="R24" s="343">
        <f t="shared" si="4"/>
        <v>-138931.641</v>
      </c>
      <c r="S24" s="343">
        <f t="shared" si="4"/>
        <v>-160000.11098</v>
      </c>
      <c r="T24" s="343">
        <f t="shared" si="4"/>
        <v>-216292.45220000044</v>
      </c>
      <c r="U24" s="343">
        <f t="shared" si="4"/>
        <v>-230290.90281</v>
      </c>
      <c r="V24" s="343">
        <v>-301284.34393999999</v>
      </c>
      <c r="W24" s="343">
        <f>SUM(W25:W29)</f>
        <v>-125492.9870525</v>
      </c>
      <c r="X24" s="343">
        <f>SUM(X25:X29)</f>
        <v>-155109.47558659088</v>
      </c>
      <c r="Y24" s="343">
        <f>SUM(Y25:Y29)</f>
        <v>-233529.72174499999</v>
      </c>
      <c r="Z24" s="343">
        <v>-257947.52467700001</v>
      </c>
      <c r="AA24" s="343">
        <f>SUM(AA25:AA29)</f>
        <v>-149486.753578</v>
      </c>
      <c r="AB24" s="343">
        <f>SUM(AB25:AB29)</f>
        <v>-180594</v>
      </c>
      <c r="AC24" s="343">
        <f>SUM(AC25:AC29)</f>
        <v>-252507</v>
      </c>
      <c r="AD24" s="343">
        <v>-240180.79516999904</v>
      </c>
      <c r="AE24" s="343">
        <v>-206051.15135999932</v>
      </c>
      <c r="AF24" s="343">
        <v>-263878.05347000161</v>
      </c>
      <c r="AG24" s="343">
        <v>-351575</v>
      </c>
      <c r="AH24" s="343">
        <f>SUM(AH25:AH29)</f>
        <v>-351909.07980999997</v>
      </c>
      <c r="AI24" s="343">
        <v>-293276</v>
      </c>
      <c r="AJ24" s="343">
        <v>-354836.9</v>
      </c>
      <c r="AK24" s="343">
        <f>SUM(AK25:AK29)</f>
        <v>-483043.07980999997</v>
      </c>
      <c r="AL24" s="343">
        <v>-639214</v>
      </c>
    </row>
    <row r="25" spans="2:38">
      <c r="B25" s="37" t="s">
        <v>272</v>
      </c>
      <c r="C25" s="49">
        <v>68032</v>
      </c>
      <c r="D25" s="49">
        <v>43907</v>
      </c>
      <c r="E25" s="49">
        <v>10929</v>
      </c>
      <c r="F25" s="49">
        <v>18347</v>
      </c>
      <c r="G25" s="49">
        <v>19329</v>
      </c>
      <c r="H25" s="49">
        <v>25950</v>
      </c>
      <c r="I25" s="49">
        <v>14183</v>
      </c>
      <c r="J25" s="49">
        <v>18601</v>
      </c>
      <c r="K25" s="49">
        <v>19911</v>
      </c>
      <c r="L25" s="227">
        <v>13050</v>
      </c>
      <c r="M25" s="225">
        <v>21983</v>
      </c>
      <c r="N25" s="49">
        <v>10446</v>
      </c>
      <c r="O25" s="208">
        <v>8539</v>
      </c>
      <c r="P25" s="208">
        <v>8279</v>
      </c>
      <c r="Q25" s="208">
        <v>9761</v>
      </c>
      <c r="R25" s="208">
        <v>15396.054</v>
      </c>
      <c r="S25" s="208">
        <v>15629.993020000002</v>
      </c>
      <c r="T25" s="208">
        <v>28320.839980000004</v>
      </c>
      <c r="U25" s="208">
        <v>25064</v>
      </c>
      <c r="V25" s="208">
        <v>35115.753249999994</v>
      </c>
      <c r="W25" s="208">
        <v>41059.012947499999</v>
      </c>
      <c r="X25" s="208">
        <v>46619.524413409119</v>
      </c>
      <c r="Y25" s="208">
        <v>32433.160775000004</v>
      </c>
      <c r="Z25" s="208">
        <v>42806.475322999999</v>
      </c>
      <c r="AA25" s="208">
        <v>54343.363901999997</v>
      </c>
      <c r="AB25" s="208">
        <v>71988</v>
      </c>
      <c r="AC25" s="208">
        <v>39858</v>
      </c>
      <c r="AD25" s="208">
        <v>49972</v>
      </c>
      <c r="AE25" s="208">
        <v>71000</v>
      </c>
      <c r="AF25" s="208">
        <v>90289</v>
      </c>
      <c r="AG25" s="208">
        <v>80413</v>
      </c>
      <c r="AH25" s="208">
        <v>72948</v>
      </c>
      <c r="AI25" s="208">
        <v>90045</v>
      </c>
      <c r="AJ25" s="208">
        <v>115682</v>
      </c>
      <c r="AK25" s="208">
        <v>57076</v>
      </c>
      <c r="AL25" s="208">
        <v>63249</v>
      </c>
    </row>
    <row r="26" spans="2:38">
      <c r="B26" s="37" t="s">
        <v>273</v>
      </c>
      <c r="C26" s="49">
        <v>-33902</v>
      </c>
      <c r="D26" s="49">
        <v>-31989</v>
      </c>
      <c r="E26" s="49">
        <v>-11252</v>
      </c>
      <c r="F26" s="49">
        <v>-6447</v>
      </c>
      <c r="G26" s="49">
        <v>-17390</v>
      </c>
      <c r="H26" s="49">
        <v>-10500</v>
      </c>
      <c r="I26" s="49">
        <v>-15154</v>
      </c>
      <c r="J26" s="49">
        <v>-17631</v>
      </c>
      <c r="K26" s="49">
        <v>-6225</v>
      </c>
      <c r="L26" s="227">
        <v>-7350</v>
      </c>
      <c r="M26" s="225">
        <v>-26159</v>
      </c>
      <c r="N26" s="49">
        <v>9032</v>
      </c>
      <c r="O26" s="208">
        <v>-15182</v>
      </c>
      <c r="P26" s="208">
        <v>-42922</v>
      </c>
      <c r="Q26" s="208">
        <v>-68131</v>
      </c>
      <c r="R26" s="208">
        <v>-71015</v>
      </c>
      <c r="S26" s="208">
        <v>-75402.178</v>
      </c>
      <c r="T26" s="208">
        <v>-118659.558</v>
      </c>
      <c r="U26" s="208">
        <v>-100618</v>
      </c>
      <c r="V26" s="208">
        <v>-168431</v>
      </c>
      <c r="W26" s="208">
        <v>6649</v>
      </c>
      <c r="X26" s="208">
        <v>-33260</v>
      </c>
      <c r="Y26" s="208">
        <v>-87851.882519999999</v>
      </c>
      <c r="Z26" s="208">
        <v>-101774.00000000001</v>
      </c>
      <c r="AA26" s="208">
        <v>-7162.479811994077</v>
      </c>
      <c r="AB26" s="208">
        <v>-49946</v>
      </c>
      <c r="AC26" s="208">
        <v>-127410</v>
      </c>
      <c r="AD26" s="208">
        <v>-70536</v>
      </c>
      <c r="AE26" s="208">
        <v>-42165</v>
      </c>
      <c r="AF26" s="208">
        <v>-80158</v>
      </c>
      <c r="AG26" s="208">
        <v>-151232</v>
      </c>
      <c r="AH26" s="208">
        <v>-89785</v>
      </c>
      <c r="AI26" s="208">
        <v>-50472</v>
      </c>
      <c r="AJ26" s="208">
        <v>-80490</v>
      </c>
      <c r="AK26" s="208">
        <v>-161635</v>
      </c>
      <c r="AL26" s="208">
        <v>-281201</v>
      </c>
    </row>
    <row r="27" spans="2:38">
      <c r="B27" s="37" t="s">
        <v>274</v>
      </c>
      <c r="C27" s="49" t="s">
        <v>267</v>
      </c>
      <c r="D27" s="49">
        <v>-10483</v>
      </c>
      <c r="E27" s="49"/>
      <c r="F27" s="49">
        <v>-580</v>
      </c>
      <c r="G27" s="49">
        <v>-599</v>
      </c>
      <c r="H27" s="49">
        <v>-554</v>
      </c>
      <c r="I27" s="49">
        <v>-205</v>
      </c>
      <c r="J27" s="49">
        <v>-622</v>
      </c>
      <c r="K27" s="49">
        <v>-626</v>
      </c>
      <c r="L27" s="227">
        <v>-667</v>
      </c>
      <c r="M27" s="225">
        <v>-418</v>
      </c>
      <c r="N27" s="49">
        <v>-656</v>
      </c>
      <c r="O27" s="208">
        <v>-613</v>
      </c>
      <c r="P27" s="208">
        <v>-622</v>
      </c>
      <c r="Q27" s="208">
        <v>908</v>
      </c>
      <c r="R27" s="208">
        <v>-109.729</v>
      </c>
      <c r="S27" s="208">
        <v>-23.454999999999984</v>
      </c>
      <c r="T27" s="208">
        <v>-155.99099999999999</v>
      </c>
      <c r="U27" s="208">
        <v>174</v>
      </c>
      <c r="V27" s="208">
        <v>-159</v>
      </c>
      <c r="W27" s="208">
        <v>-173</v>
      </c>
      <c r="X27" s="208">
        <v>-76</v>
      </c>
      <c r="Y27" s="208">
        <v>-113</v>
      </c>
      <c r="Z27" s="208">
        <v>-83</v>
      </c>
      <c r="AA27" s="208">
        <v>-199</v>
      </c>
      <c r="AB27" s="208">
        <v>-82</v>
      </c>
      <c r="AC27" s="208">
        <v>14</v>
      </c>
      <c r="AD27" s="208">
        <v>-172</v>
      </c>
      <c r="AE27" s="208">
        <v>-7</v>
      </c>
      <c r="AF27" s="208">
        <v>-378</v>
      </c>
      <c r="AG27" s="208">
        <v>-1522</v>
      </c>
      <c r="AH27" s="208">
        <v>-1293</v>
      </c>
      <c r="AI27" s="208">
        <v>-152</v>
      </c>
      <c r="AJ27" s="208">
        <v>-2021</v>
      </c>
      <c r="AK27" s="208">
        <v>189</v>
      </c>
      <c r="AL27" s="208">
        <v>-23</v>
      </c>
    </row>
    <row r="28" spans="2:38">
      <c r="B28" s="37" t="s">
        <v>275</v>
      </c>
      <c r="C28" s="49">
        <v>-143799</v>
      </c>
      <c r="D28" s="49">
        <v>-111504</v>
      </c>
      <c r="E28" s="49">
        <v>-32327</v>
      </c>
      <c r="F28" s="49">
        <v>-35052</v>
      </c>
      <c r="G28" s="49">
        <v>-40182</v>
      </c>
      <c r="H28" s="49">
        <v>-39491</v>
      </c>
      <c r="I28" s="49">
        <v>-36827</v>
      </c>
      <c r="J28" s="49">
        <v>-36411</v>
      </c>
      <c r="K28" s="49">
        <v>-37561</v>
      </c>
      <c r="L28" s="227">
        <v>-36423</v>
      </c>
      <c r="M28" s="225">
        <v>-37261</v>
      </c>
      <c r="N28" s="49">
        <v>-41114</v>
      </c>
      <c r="O28" s="208">
        <v>-46828</v>
      </c>
      <c r="P28" s="208">
        <v>-43062</v>
      </c>
      <c r="Q28" s="208">
        <v>-63097</v>
      </c>
      <c r="R28" s="208">
        <v>-80114.930999999997</v>
      </c>
      <c r="S28" s="208">
        <v>-99642.702999999994</v>
      </c>
      <c r="T28" s="208">
        <v>-124744</v>
      </c>
      <c r="U28" s="208">
        <v>-146339</v>
      </c>
      <c r="V28" s="208">
        <v>-169482</v>
      </c>
      <c r="W28" s="208">
        <v>-172124</v>
      </c>
      <c r="X28" s="208">
        <v>-179372</v>
      </c>
      <c r="Y28" s="208">
        <v>-175838</v>
      </c>
      <c r="Z28" s="208">
        <v>-197083</v>
      </c>
      <c r="AA28" s="208">
        <v>-195826</v>
      </c>
      <c r="AB28" s="208">
        <v>-200778</v>
      </c>
      <c r="AC28" s="208">
        <v>-163638</v>
      </c>
      <c r="AD28" s="208">
        <v>-215836</v>
      </c>
      <c r="AE28" s="208">
        <v>-234292</v>
      </c>
      <c r="AF28" s="208">
        <v>-263162</v>
      </c>
      <c r="AG28" s="208">
        <v>-272348</v>
      </c>
      <c r="AH28" s="208">
        <v>-324406</v>
      </c>
      <c r="AI28" s="208">
        <v>-336504</v>
      </c>
      <c r="AJ28" s="208">
        <v>-381663</v>
      </c>
      <c r="AK28" s="208">
        <v>-381664</v>
      </c>
      <c r="AL28" s="208">
        <v>-397092</v>
      </c>
    </row>
    <row r="29" spans="2:38">
      <c r="B29" s="196" t="s">
        <v>276</v>
      </c>
      <c r="C29" s="49">
        <v>-260</v>
      </c>
      <c r="D29" s="49">
        <v>43853</v>
      </c>
      <c r="E29" s="49">
        <v>-2643</v>
      </c>
      <c r="F29" s="49">
        <v>-1960</v>
      </c>
      <c r="G29" s="49">
        <v>-10489</v>
      </c>
      <c r="H29" s="49">
        <v>-7303</v>
      </c>
      <c r="I29" s="49">
        <v>-16873</v>
      </c>
      <c r="J29" s="49">
        <v>-13097</v>
      </c>
      <c r="K29" s="49">
        <v>-10301</v>
      </c>
      <c r="L29" s="227">
        <v>-15031</v>
      </c>
      <c r="M29" s="225">
        <v>-7456</v>
      </c>
      <c r="N29" s="49">
        <v>-5533</v>
      </c>
      <c r="O29" s="208">
        <v>-473</v>
      </c>
      <c r="P29" s="208">
        <v>845</v>
      </c>
      <c r="Q29" s="208">
        <v>4790</v>
      </c>
      <c r="R29" s="208">
        <v>-3088.0349999999999</v>
      </c>
      <c r="S29" s="208">
        <v>-561.76799999999992</v>
      </c>
      <c r="T29" s="208">
        <v>-1053.743180000437</v>
      </c>
      <c r="U29" s="208">
        <v>-8571.9028099999996</v>
      </c>
      <c r="V29" s="208">
        <v>1671.9028099999978</v>
      </c>
      <c r="W29" s="208">
        <v>-903.99999999999636</v>
      </c>
      <c r="X29" s="208">
        <v>10978.999999999998</v>
      </c>
      <c r="Y29" s="208">
        <v>-2160.0000000000009</v>
      </c>
      <c r="Z29" s="208">
        <v>-1813.9999999999991</v>
      </c>
      <c r="AA29" s="208">
        <v>-642.63766800590929</v>
      </c>
      <c r="AB29" s="208">
        <v>-1776</v>
      </c>
      <c r="AC29" s="208">
        <v>-1331</v>
      </c>
      <c r="AD29" s="208">
        <v>-3608.7951699990508</v>
      </c>
      <c r="AE29" s="208">
        <v>-587.15135999933136</v>
      </c>
      <c r="AF29" s="208">
        <v>-10469.053470001618</v>
      </c>
      <c r="AG29" s="208">
        <v>-6886</v>
      </c>
      <c r="AH29" s="208">
        <v>-9373.0798099999884</v>
      </c>
      <c r="AI29" s="208">
        <v>3807</v>
      </c>
      <c r="AJ29" s="208">
        <v>-6344.8999999999869</v>
      </c>
      <c r="AK29" s="208">
        <v>2990.9201900000116</v>
      </c>
      <c r="AL29" s="208">
        <v>-24147</v>
      </c>
    </row>
    <row r="30" spans="2:38">
      <c r="B30" s="197" t="s">
        <v>277</v>
      </c>
      <c r="C30" s="56">
        <f>SUM(C23:C24)</f>
        <v>7226884.9359499998</v>
      </c>
      <c r="D30" s="56">
        <f>SUM(D23:D24)</f>
        <v>1911305.0096800001</v>
      </c>
      <c r="E30" s="56">
        <f t="shared" ref="E30:U30" si="5">SUM(E23:E24)</f>
        <v>320510</v>
      </c>
      <c r="F30" s="56">
        <f t="shared" si="5"/>
        <v>325100</v>
      </c>
      <c r="G30" s="56">
        <f t="shared" si="5"/>
        <v>889875</v>
      </c>
      <c r="H30" s="56">
        <f t="shared" si="5"/>
        <v>664405</v>
      </c>
      <c r="I30" s="56">
        <f t="shared" si="5"/>
        <v>475045</v>
      </c>
      <c r="J30" s="56">
        <f t="shared" si="5"/>
        <v>601093</v>
      </c>
      <c r="K30" s="56">
        <f t="shared" si="5"/>
        <v>376539</v>
      </c>
      <c r="L30" s="305">
        <f t="shared" si="5"/>
        <v>519923</v>
      </c>
      <c r="M30" s="56">
        <f>SUM(M23:M24)</f>
        <v>534481</v>
      </c>
      <c r="N30" s="56">
        <f t="shared" si="5"/>
        <v>1168810</v>
      </c>
      <c r="O30" s="346">
        <f t="shared" si="5"/>
        <v>1037239</v>
      </c>
      <c r="P30" s="319">
        <f t="shared" si="5"/>
        <v>2755063</v>
      </c>
      <c r="Q30" s="319">
        <f t="shared" si="5"/>
        <v>647073</v>
      </c>
      <c r="R30" s="319">
        <f t="shared" si="5"/>
        <v>1050755.4752099998</v>
      </c>
      <c r="S30" s="319">
        <f t="shared" si="5"/>
        <v>872064.61112999998</v>
      </c>
      <c r="T30" s="319">
        <f t="shared" si="5"/>
        <v>751555.17454000004</v>
      </c>
      <c r="U30" s="319">
        <f t="shared" si="5"/>
        <v>604748.68699000007</v>
      </c>
      <c r="V30" s="319">
        <v>728723.15374999982</v>
      </c>
      <c r="W30" s="319">
        <f>SUM(W23:W24)</f>
        <v>474757.03102750005</v>
      </c>
      <c r="X30" s="319">
        <f>SUM(X23:X24)</f>
        <v>368521.84344340913</v>
      </c>
      <c r="Y30" s="319">
        <f>SUM(Y23:Y24)</f>
        <v>741893.89624500019</v>
      </c>
      <c r="Z30" s="319">
        <v>651912.60719299992</v>
      </c>
      <c r="AA30" s="319">
        <f>SUM(AA23:AA24)</f>
        <v>603647.77965399995</v>
      </c>
      <c r="AB30" s="319">
        <f>SUM(AB23:AB24)</f>
        <v>635319.09278515144</v>
      </c>
      <c r="AC30" s="319">
        <f>SUM(AC23:AC24)</f>
        <v>690120.79627000086</v>
      </c>
      <c r="AD30" s="319">
        <v>558679.72600999917</v>
      </c>
      <c r="AE30" s="319">
        <v>1676583.3193699978</v>
      </c>
      <c r="AF30" s="319">
        <v>637579.07871000236</v>
      </c>
      <c r="AG30" s="319">
        <v>756168.10332000069</v>
      </c>
      <c r="AH30" s="319">
        <f>SUM(AH23:AH24)</f>
        <v>-80312.142420002667</v>
      </c>
      <c r="AI30" s="319">
        <v>862514.46327999956</v>
      </c>
      <c r="AJ30" s="319">
        <v>702126.55655000894</v>
      </c>
      <c r="AK30" s="319">
        <f>SUM(AK23:AK24)</f>
        <v>617741.81884999992</v>
      </c>
      <c r="AL30" s="319">
        <v>667610.85247999709</v>
      </c>
    </row>
    <row r="31" spans="2:38">
      <c r="B31" s="37" t="s">
        <v>278</v>
      </c>
      <c r="C31" s="49">
        <v>267706.06404999999</v>
      </c>
      <c r="D31" s="49">
        <v>124806.38085220339</v>
      </c>
      <c r="E31" s="49">
        <v>20872</v>
      </c>
      <c r="F31" s="49">
        <v>26757</v>
      </c>
      <c r="G31" s="49">
        <v>95427</v>
      </c>
      <c r="H31" s="49">
        <v>63830</v>
      </c>
      <c r="I31" s="49">
        <v>34028</v>
      </c>
      <c r="J31" s="49">
        <v>47699</v>
      </c>
      <c r="K31" s="49">
        <v>47941</v>
      </c>
      <c r="L31" s="227">
        <v>50120</v>
      </c>
      <c r="M31" s="49">
        <v>132992</v>
      </c>
      <c r="N31" s="49">
        <v>-95475</v>
      </c>
      <c r="O31" s="208">
        <v>95604</v>
      </c>
      <c r="P31" s="225">
        <v>472827</v>
      </c>
      <c r="Q31" s="225">
        <v>124176</v>
      </c>
      <c r="R31" s="225">
        <v>122379.21144999994</v>
      </c>
      <c r="S31" s="225">
        <v>112173.77477000008</v>
      </c>
      <c r="T31" s="225">
        <v>159818.98731</v>
      </c>
      <c r="U31" s="225">
        <v>127909.44206</v>
      </c>
      <c r="V31" s="225">
        <v>181871.73069999999</v>
      </c>
      <c r="W31" s="225">
        <v>144807.80170000001</v>
      </c>
      <c r="X31" s="225">
        <v>56298.607539999997</v>
      </c>
      <c r="Y31" s="208">
        <v>193344.64080999998</v>
      </c>
      <c r="Z31" s="208">
        <v>134388.54344000001</v>
      </c>
      <c r="AA31" s="208">
        <v>51093.52451399999</v>
      </c>
      <c r="AB31" s="208">
        <v>110490.80723599996</v>
      </c>
      <c r="AC31" s="208">
        <v>149951.99100000001</v>
      </c>
      <c r="AD31" s="208">
        <v>131156.21300000002</v>
      </c>
      <c r="AE31" s="208">
        <v>67236.337999999989</v>
      </c>
      <c r="AF31" s="208">
        <v>236233.62699999998</v>
      </c>
      <c r="AG31" s="208">
        <v>155347.66500000001</v>
      </c>
      <c r="AH31" s="208">
        <v>138834.83800000002</v>
      </c>
      <c r="AI31" s="208">
        <v>109519.49699999997</v>
      </c>
      <c r="AJ31" s="208">
        <v>107347</v>
      </c>
      <c r="AK31" s="208">
        <v>130922</v>
      </c>
      <c r="AL31" s="208">
        <v>168359</v>
      </c>
    </row>
    <row r="32" spans="2:38">
      <c r="B32" s="37" t="s">
        <v>279</v>
      </c>
      <c r="C32" s="49">
        <v>-27939</v>
      </c>
      <c r="D32" s="49">
        <v>-55006</v>
      </c>
      <c r="E32" s="49">
        <v>4722</v>
      </c>
      <c r="F32" s="49">
        <v>-32</v>
      </c>
      <c r="G32" s="49">
        <v>-24446</v>
      </c>
      <c r="H32" s="49">
        <v>-14980</v>
      </c>
      <c r="I32" s="49">
        <v>191</v>
      </c>
      <c r="J32" s="49">
        <v>2569</v>
      </c>
      <c r="K32" s="49">
        <v>872</v>
      </c>
      <c r="L32" s="227">
        <v>-107</v>
      </c>
      <c r="M32" s="49">
        <v>4662</v>
      </c>
      <c r="N32" s="49">
        <v>146652</v>
      </c>
      <c r="O32" s="208">
        <v>-4511</v>
      </c>
      <c r="P32" s="225">
        <v>23368</v>
      </c>
      <c r="Q32" s="225">
        <v>-10686</v>
      </c>
      <c r="R32" s="225">
        <v>4194</v>
      </c>
      <c r="S32" s="208">
        <v>-7039</v>
      </c>
      <c r="T32" s="208">
        <v>-20241</v>
      </c>
      <c r="U32" s="208">
        <v>-6663</v>
      </c>
      <c r="V32" s="208">
        <v>4115</v>
      </c>
      <c r="W32" s="208">
        <v>-2673</v>
      </c>
      <c r="X32" s="208">
        <v>-4283.5871609999995</v>
      </c>
      <c r="Y32" s="208">
        <v>21570.839225000003</v>
      </c>
      <c r="Z32" s="208">
        <v>-2719.0766529999973</v>
      </c>
      <c r="AA32" s="208">
        <v>-8064.0577460000104</v>
      </c>
      <c r="AB32" s="208">
        <v>-12027.090455999991</v>
      </c>
      <c r="AC32" s="208">
        <v>-395.31442000018433</v>
      </c>
      <c r="AD32" s="208">
        <v>10334.318620000035</v>
      </c>
      <c r="AE32" s="208">
        <v>20361.94227</v>
      </c>
      <c r="AF32" s="208">
        <v>-9180.1857899995521</v>
      </c>
      <c r="AG32" s="208">
        <v>2750.7269299998879</v>
      </c>
      <c r="AH32" s="208">
        <v>-2465.7269299998879</v>
      </c>
      <c r="AI32" s="208">
        <v>14365</v>
      </c>
      <c r="AJ32" s="208">
        <v>14112.780050000001</v>
      </c>
      <c r="AK32" s="208">
        <v>1210.7800499999994</v>
      </c>
      <c r="AL32" s="208">
        <v>4793.8420700000006</v>
      </c>
    </row>
    <row r="33" spans="2:38">
      <c r="B33" s="197" t="s">
        <v>280</v>
      </c>
      <c r="C33" s="56">
        <f t="shared" ref="C33:U33" si="6">SUM(C30:C32)</f>
        <v>7466652</v>
      </c>
      <c r="D33" s="56">
        <f t="shared" si="6"/>
        <v>1981105.3905322035</v>
      </c>
      <c r="E33" s="56">
        <f t="shared" si="6"/>
        <v>346104</v>
      </c>
      <c r="F33" s="56">
        <f t="shared" si="6"/>
        <v>351825</v>
      </c>
      <c r="G33" s="56">
        <f t="shared" si="6"/>
        <v>960856</v>
      </c>
      <c r="H33" s="56">
        <f t="shared" si="6"/>
        <v>713255</v>
      </c>
      <c r="I33" s="56">
        <f t="shared" si="6"/>
        <v>509264</v>
      </c>
      <c r="J33" s="56">
        <f t="shared" si="6"/>
        <v>651361</v>
      </c>
      <c r="K33" s="56">
        <f t="shared" si="6"/>
        <v>425352</v>
      </c>
      <c r="L33" s="305">
        <f t="shared" si="6"/>
        <v>569936</v>
      </c>
      <c r="M33" s="56">
        <f>SUM(M30:M32)</f>
        <v>672135</v>
      </c>
      <c r="N33" s="56">
        <f t="shared" si="6"/>
        <v>1219987</v>
      </c>
      <c r="O33" s="346">
        <f t="shared" si="6"/>
        <v>1128332</v>
      </c>
      <c r="P33" s="319">
        <f t="shared" si="6"/>
        <v>3251258</v>
      </c>
      <c r="Q33" s="319">
        <f t="shared" si="6"/>
        <v>760563</v>
      </c>
      <c r="R33" s="319">
        <f t="shared" si="6"/>
        <v>1177328.6866599997</v>
      </c>
      <c r="S33" s="319">
        <f t="shared" si="6"/>
        <v>977199.38590000011</v>
      </c>
      <c r="T33" s="319">
        <f t="shared" si="6"/>
        <v>891133.16185000003</v>
      </c>
      <c r="U33" s="319">
        <f t="shared" si="6"/>
        <v>725995.12905000011</v>
      </c>
      <c r="V33" s="319">
        <v>914709.88444999978</v>
      </c>
      <c r="W33" s="319">
        <f>SUM(W30:W32)</f>
        <v>616891.8327275</v>
      </c>
      <c r="X33" s="319">
        <f>SUM(X30:X32)</f>
        <v>420536.86382240913</v>
      </c>
      <c r="Y33" s="319">
        <f>SUM(Y30:Y32)</f>
        <v>956809.3762800002</v>
      </c>
      <c r="Z33" s="319">
        <v>783582.07397999999</v>
      </c>
      <c r="AA33" s="319">
        <f>SUM(AA30:AA32)</f>
        <v>646677.24642199988</v>
      </c>
      <c r="AB33" s="319">
        <f>SUM(AB30:AB32)</f>
        <v>733782.80956515146</v>
      </c>
      <c r="AC33" s="319">
        <f>SUM(AC30:AC32)</f>
        <v>839677.47285000072</v>
      </c>
      <c r="AD33" s="319">
        <v>700170.25762999919</v>
      </c>
      <c r="AE33" s="319">
        <v>1764181.5996399978</v>
      </c>
      <c r="AF33" s="319">
        <v>864632.51992000279</v>
      </c>
      <c r="AG33" s="319">
        <v>914266.49525000062</v>
      </c>
      <c r="AH33" s="319">
        <f>SUM(AH30:AH32)</f>
        <v>56056.968649997463</v>
      </c>
      <c r="AI33" s="319">
        <v>986398.96027999953</v>
      </c>
      <c r="AJ33" s="319">
        <v>823586.33660000889</v>
      </c>
      <c r="AK33" s="319">
        <f>SUM(AK30:AK32)</f>
        <v>749874.59889999987</v>
      </c>
      <c r="AL33" s="319">
        <v>840763.6945499971</v>
      </c>
    </row>
    <row r="34" spans="2:38">
      <c r="B34" s="196" t="s">
        <v>281</v>
      </c>
      <c r="C34" s="49">
        <f>SUM(C35:C36)</f>
        <v>-2333912</v>
      </c>
      <c r="D34" s="49">
        <f t="shared" ref="D34:T34" si="7">SUM(D35:D36)</f>
        <v>-595645</v>
      </c>
      <c r="E34" s="49">
        <f t="shared" si="7"/>
        <v>-105696</v>
      </c>
      <c r="F34" s="49">
        <f t="shared" si="7"/>
        <v>-103759</v>
      </c>
      <c r="G34" s="49">
        <f t="shared" si="7"/>
        <v>-234270</v>
      </c>
      <c r="H34" s="49">
        <f t="shared" si="7"/>
        <v>3714</v>
      </c>
      <c r="I34" s="49">
        <f t="shared" si="7"/>
        <v>-151873</v>
      </c>
      <c r="J34" s="49">
        <f t="shared" si="7"/>
        <v>-188680</v>
      </c>
      <c r="K34" s="49">
        <f t="shared" si="7"/>
        <v>14067</v>
      </c>
      <c r="L34" s="227">
        <f t="shared" si="7"/>
        <v>-49976</v>
      </c>
      <c r="M34" s="225">
        <f t="shared" si="7"/>
        <v>-150055</v>
      </c>
      <c r="N34" s="49">
        <f t="shared" si="7"/>
        <v>-339481</v>
      </c>
      <c r="O34" s="208">
        <f t="shared" si="7"/>
        <v>-297356</v>
      </c>
      <c r="P34" s="208">
        <f t="shared" si="7"/>
        <v>-175216</v>
      </c>
      <c r="Q34" s="208">
        <f t="shared" si="7"/>
        <v>-176084</v>
      </c>
      <c r="R34" s="208">
        <f t="shared" si="7"/>
        <v>-323918.01</v>
      </c>
      <c r="S34" s="208">
        <f t="shared" si="7"/>
        <v>-248772.86099999998</v>
      </c>
      <c r="T34" s="208">
        <f t="shared" si="7"/>
        <v>-19640.630999999994</v>
      </c>
      <c r="U34" s="208">
        <v>-172825.39668999999</v>
      </c>
      <c r="V34" s="208">
        <v>-201533.62086</v>
      </c>
      <c r="W34" s="208">
        <v>-123887.98245000001</v>
      </c>
      <c r="X34" s="208">
        <v>139904</v>
      </c>
      <c r="Y34" s="208">
        <v>-201606</v>
      </c>
      <c r="Z34" s="208">
        <v>-170456.00000000003</v>
      </c>
      <c r="AA34" s="208">
        <v>-160496.46850484912</v>
      </c>
      <c r="AB34" s="208">
        <v>304068.63640484848</v>
      </c>
      <c r="AC34" s="208">
        <v>-183762.77244999996</v>
      </c>
      <c r="AD34" s="208">
        <v>-149668</v>
      </c>
      <c r="AE34" s="208">
        <v>-642837</v>
      </c>
      <c r="AF34" s="208">
        <v>360337.29271999997</v>
      </c>
      <c r="AG34" s="208">
        <v>-189561.47972999999</v>
      </c>
      <c r="AH34" s="208">
        <v>176218</v>
      </c>
      <c r="AI34" s="208">
        <v>-183601.99999999997</v>
      </c>
      <c r="AJ34" s="208">
        <v>-72349</v>
      </c>
      <c r="AK34" s="208">
        <v>-130726.47972999999</v>
      </c>
      <c r="AL34" s="208">
        <v>-137394</v>
      </c>
    </row>
    <row r="35" spans="2:38">
      <c r="B35" s="37" t="s">
        <v>282</v>
      </c>
      <c r="C35" s="49">
        <v>-79301</v>
      </c>
      <c r="D35" s="49">
        <v>-354491</v>
      </c>
      <c r="E35" s="49">
        <v>-176614</v>
      </c>
      <c r="F35" s="49">
        <v>-167890</v>
      </c>
      <c r="G35" s="49">
        <v>-152616</v>
      </c>
      <c r="H35" s="49">
        <v>89697</v>
      </c>
      <c r="I35" s="49">
        <v>-114844</v>
      </c>
      <c r="J35" s="49">
        <v>-132273</v>
      </c>
      <c r="K35" s="49">
        <v>4830</v>
      </c>
      <c r="L35" s="227">
        <v>-34509</v>
      </c>
      <c r="M35" s="225">
        <v>-77594</v>
      </c>
      <c r="N35" s="49">
        <v>-69687</v>
      </c>
      <c r="O35" s="208">
        <v>-234607</v>
      </c>
      <c r="P35" s="208">
        <v>-34067</v>
      </c>
      <c r="Q35" s="208">
        <v>-210719</v>
      </c>
      <c r="R35" s="208">
        <v>-141652.12700000001</v>
      </c>
      <c r="S35" s="208">
        <v>-95938.021999999997</v>
      </c>
      <c r="T35" s="208">
        <v>139392.13800000001</v>
      </c>
      <c r="U35" s="208">
        <v>-39982.188589999998</v>
      </c>
      <c r="V35" s="208">
        <v>-24828.811410000002</v>
      </c>
      <c r="W35" s="208">
        <v>-147609</v>
      </c>
      <c r="X35" s="208">
        <v>97919</v>
      </c>
      <c r="Y35" s="208">
        <v>-113916</v>
      </c>
      <c r="Z35" s="208">
        <v>-111388</v>
      </c>
      <c r="AA35" s="208">
        <v>-188419.29272000003</v>
      </c>
      <c r="AB35" s="208">
        <v>349191</v>
      </c>
      <c r="AC35" s="208">
        <v>-169740.29272</v>
      </c>
      <c r="AD35" s="208">
        <v>-175719</v>
      </c>
      <c r="AE35" s="208">
        <v>-110327.00000000003</v>
      </c>
      <c r="AF35" s="208">
        <v>396579.29272000003</v>
      </c>
      <c r="AG35" s="208">
        <v>-94933</v>
      </c>
      <c r="AH35" s="208">
        <v>11308</v>
      </c>
      <c r="AI35" s="208">
        <v>38604</v>
      </c>
      <c r="AJ35" s="208">
        <v>-66994</v>
      </c>
      <c r="AK35" s="208">
        <v>-83168</v>
      </c>
      <c r="AL35" s="208">
        <v>-55024</v>
      </c>
    </row>
    <row r="36" spans="2:38">
      <c r="B36" s="37" t="s">
        <v>283</v>
      </c>
      <c r="C36" s="49">
        <v>-2254611</v>
      </c>
      <c r="D36" s="49">
        <v>-241154</v>
      </c>
      <c r="E36" s="49">
        <v>70918</v>
      </c>
      <c r="F36" s="49">
        <v>64131</v>
      </c>
      <c r="G36" s="49">
        <v>-81654</v>
      </c>
      <c r="H36" s="49">
        <v>-85983</v>
      </c>
      <c r="I36" s="49">
        <v>-37029</v>
      </c>
      <c r="J36" s="49">
        <v>-56407</v>
      </c>
      <c r="K36" s="49">
        <v>9237</v>
      </c>
      <c r="L36" s="227">
        <v>-15467</v>
      </c>
      <c r="M36" s="225">
        <v>-72461</v>
      </c>
      <c r="N36" s="49">
        <v>-269794</v>
      </c>
      <c r="O36" s="208">
        <v>-62749</v>
      </c>
      <c r="P36" s="208">
        <v>-141149</v>
      </c>
      <c r="Q36" s="208">
        <v>34635</v>
      </c>
      <c r="R36" s="208">
        <v>-182265.883</v>
      </c>
      <c r="S36" s="208">
        <v>-152834.83899999998</v>
      </c>
      <c r="T36" s="208">
        <v>-159032.769</v>
      </c>
      <c r="U36" s="208">
        <v>-132843.20809999999</v>
      </c>
      <c r="V36" s="208">
        <v>-176704.80945</v>
      </c>
      <c r="W36" s="208">
        <v>23721.01754999999</v>
      </c>
      <c r="X36" s="208">
        <v>41985</v>
      </c>
      <c r="Y36" s="208">
        <v>-87690</v>
      </c>
      <c r="Z36" s="208">
        <v>-59068</v>
      </c>
      <c r="AA36" s="208">
        <v>27922.824215150868</v>
      </c>
      <c r="AB36" s="208">
        <v>-45122.363595151517</v>
      </c>
      <c r="AC36" s="208">
        <v>-14022.479729999999</v>
      </c>
      <c r="AD36" s="208">
        <v>26051</v>
      </c>
      <c r="AE36" s="208">
        <v>-532510</v>
      </c>
      <c r="AF36" s="208">
        <v>-36242</v>
      </c>
      <c r="AG36" s="208">
        <v>-94628.479729999992</v>
      </c>
      <c r="AH36" s="208">
        <v>164910</v>
      </c>
      <c r="AI36" s="208">
        <v>-222206</v>
      </c>
      <c r="AJ36" s="208">
        <v>-5355</v>
      </c>
      <c r="AK36" s="208">
        <v>-47558.479729999999</v>
      </c>
      <c r="AL36" s="208">
        <v>-82370</v>
      </c>
    </row>
    <row r="37" spans="2:38">
      <c r="B37" s="197" t="s">
        <v>284</v>
      </c>
      <c r="C37" s="331">
        <v>7404.8</v>
      </c>
      <c r="D37" s="331">
        <v>2059.5</v>
      </c>
      <c r="E37" s="331" t="s">
        <v>285</v>
      </c>
      <c r="F37" s="331" t="s">
        <v>286</v>
      </c>
      <c r="G37" s="331">
        <v>1013079</v>
      </c>
      <c r="H37" s="331">
        <v>748271</v>
      </c>
      <c r="I37" s="331">
        <v>570014</v>
      </c>
      <c r="J37" s="331">
        <v>706313</v>
      </c>
      <c r="K37" s="331">
        <v>465799</v>
      </c>
      <c r="L37" s="331">
        <v>621536</v>
      </c>
      <c r="M37" s="331">
        <v>609446</v>
      </c>
      <c r="N37" s="331">
        <v>609446</v>
      </c>
      <c r="O37" s="344" t="s">
        <v>267</v>
      </c>
      <c r="P37" s="344">
        <v>609446</v>
      </c>
      <c r="Q37" s="344">
        <f>SUM(Q15,Q17,Q18,Q19,Q21,Q22,Q31,Q32)+Q41</f>
        <v>881451</v>
      </c>
      <c r="R37" s="344">
        <v>1320600</v>
      </c>
      <c r="S37" s="344" t="s">
        <v>267</v>
      </c>
      <c r="T37" s="344">
        <f>SUM(T15,T17,T18,T19,T21,T22,T31,T32)+T41</f>
        <v>1113948.5250500003</v>
      </c>
      <c r="U37" s="344">
        <f>SUM(U15,U17,U18,U19,U21,U22,U31,U32)+U41</f>
        <v>963207.0318600001</v>
      </c>
      <c r="V37" s="344">
        <v>1222567.2283899998</v>
      </c>
      <c r="W37" s="344">
        <f t="shared" ref="W37:AC37" si="8">SUM(W15,W17,W18,W19,W21,W22,W31,W32)+W41</f>
        <v>749158.81978000002</v>
      </c>
      <c r="X37" s="344">
        <f t="shared" si="8"/>
        <v>582876.33940900012</v>
      </c>
      <c r="Y37" s="344">
        <f t="shared" si="8"/>
        <v>1196727.0980250002</v>
      </c>
      <c r="Z37" s="344">
        <v>1047801.5986569999</v>
      </c>
      <c r="AA37" s="344">
        <f t="shared" si="8"/>
        <v>802602.99999999988</v>
      </c>
      <c r="AB37" s="344">
        <f t="shared" si="8"/>
        <v>920164.80956515146</v>
      </c>
      <c r="AC37" s="344">
        <f t="shared" si="8"/>
        <v>1101048.4728500007</v>
      </c>
      <c r="AD37" s="344">
        <v>950292.0527999982</v>
      </c>
      <c r="AE37" s="344">
        <v>1979333.7509999971</v>
      </c>
      <c r="AF37" s="344">
        <v>1137961.5733900042</v>
      </c>
      <c r="AG37" s="344">
        <v>1274436.4952500009</v>
      </c>
      <c r="AH37" s="344">
        <f>SUM(AH15,AH17,AH18,AH19,AH21,AH22,AH31,AH32)+AH41</f>
        <v>416298.04845999775</v>
      </c>
      <c r="AI37" s="344">
        <v>1288378.9602799993</v>
      </c>
      <c r="AJ37" s="344">
        <v>1187484.2366000088</v>
      </c>
      <c r="AK37" s="344">
        <v>1241695.6787100001</v>
      </c>
      <c r="AL37" s="344">
        <v>1489348.6945499971</v>
      </c>
    </row>
    <row r="38" spans="2:38">
      <c r="B38" s="197" t="s">
        <v>287</v>
      </c>
      <c r="C38" s="56">
        <f t="shared" ref="C38:S38" si="9">SUM(C33:C34)</f>
        <v>5132740</v>
      </c>
      <c r="D38" s="56">
        <f t="shared" si="9"/>
        <v>1385460.3905322035</v>
      </c>
      <c r="E38" s="56">
        <f t="shared" si="9"/>
        <v>240408</v>
      </c>
      <c r="F38" s="56">
        <f t="shared" si="9"/>
        <v>248066</v>
      </c>
      <c r="G38" s="56">
        <f t="shared" si="9"/>
        <v>726586</v>
      </c>
      <c r="H38" s="56">
        <f t="shared" si="9"/>
        <v>716969</v>
      </c>
      <c r="I38" s="56">
        <f t="shared" si="9"/>
        <v>357391</v>
      </c>
      <c r="J38" s="56">
        <f t="shared" si="9"/>
        <v>462681</v>
      </c>
      <c r="K38" s="56">
        <f t="shared" si="9"/>
        <v>439419</v>
      </c>
      <c r="L38" s="305">
        <f t="shared" si="9"/>
        <v>519960</v>
      </c>
      <c r="M38" s="56">
        <f>SUM(M33:M34)</f>
        <v>522080</v>
      </c>
      <c r="N38" s="56">
        <f t="shared" si="9"/>
        <v>880506</v>
      </c>
      <c r="O38" s="346">
        <f t="shared" si="9"/>
        <v>830976</v>
      </c>
      <c r="P38" s="319">
        <f t="shared" si="9"/>
        <v>3076042</v>
      </c>
      <c r="Q38" s="319">
        <f t="shared" si="9"/>
        <v>584479</v>
      </c>
      <c r="R38" s="319">
        <f t="shared" si="9"/>
        <v>853410.67665999965</v>
      </c>
      <c r="S38" s="319">
        <f t="shared" si="9"/>
        <v>728426.52490000008</v>
      </c>
      <c r="T38" s="319">
        <f>SUM(T33:T34)</f>
        <v>871492.53084999998</v>
      </c>
      <c r="U38" s="319">
        <f>SUM(U33:U34)</f>
        <v>553169.73236000014</v>
      </c>
      <c r="V38" s="319">
        <v>713176.26358999975</v>
      </c>
      <c r="W38" s="319">
        <f>SUM(W33:W34)</f>
        <v>493003.85027749999</v>
      </c>
      <c r="X38" s="319">
        <f>SUM(X33:X34)</f>
        <v>560440.86382240918</v>
      </c>
      <c r="Y38" s="319">
        <f>SUM(Y33:Y34)</f>
        <v>755203.3762800002</v>
      </c>
      <c r="Z38" s="319">
        <v>613126.07397999999</v>
      </c>
      <c r="AA38" s="319">
        <f>SUM(AA33:AA34)</f>
        <v>486180.77791715076</v>
      </c>
      <c r="AB38" s="319">
        <f>SUM(AB33:AB34)</f>
        <v>1037851.44597</v>
      </c>
      <c r="AC38" s="319">
        <f>SUM(AC33:AC34)</f>
        <v>655914.70040000079</v>
      </c>
      <c r="AD38" s="319">
        <v>550502.25762999919</v>
      </c>
      <c r="AE38" s="319">
        <v>1121344.5996399978</v>
      </c>
      <c r="AF38" s="319">
        <v>1224969.8126400027</v>
      </c>
      <c r="AG38" s="319">
        <v>724705.0155200006</v>
      </c>
      <c r="AH38" s="319">
        <f>SUM(AH33:AH34)</f>
        <v>232274.96864999746</v>
      </c>
      <c r="AI38" s="319">
        <v>802796.96027999953</v>
      </c>
      <c r="AJ38" s="319">
        <v>751237.33660000877</v>
      </c>
      <c r="AK38" s="319">
        <v>619148.11916999996</v>
      </c>
      <c r="AL38" s="319">
        <v>703369.6945499971</v>
      </c>
    </row>
    <row r="39" spans="2:38">
      <c r="B39" s="37" t="s">
        <v>288</v>
      </c>
      <c r="C39" s="49">
        <v>-17022</v>
      </c>
      <c r="D39" s="49">
        <v>-19947.994313528317</v>
      </c>
      <c r="E39" s="49">
        <v>-3460</v>
      </c>
      <c r="F39" s="49">
        <v>-3285</v>
      </c>
      <c r="G39" s="49">
        <v>-3419</v>
      </c>
      <c r="H39" s="49">
        <v>-3413</v>
      </c>
      <c r="I39" s="49">
        <v>-3879</v>
      </c>
      <c r="J39" s="49">
        <v>-4367</v>
      </c>
      <c r="K39" s="49">
        <v>-4342</v>
      </c>
      <c r="L39" s="227">
        <v>-4232</v>
      </c>
      <c r="M39" s="225">
        <v>-15497</v>
      </c>
      <c r="N39" s="49">
        <v>-1667</v>
      </c>
      <c r="O39" s="208">
        <v>-2143</v>
      </c>
      <c r="P39" s="208">
        <v>-1840</v>
      </c>
      <c r="Q39" s="208">
        <v>-1855</v>
      </c>
      <c r="R39" s="208">
        <v>-3411</v>
      </c>
      <c r="S39" s="208">
        <v>-5329</v>
      </c>
      <c r="T39" s="208">
        <v>-8614.2032599999984</v>
      </c>
      <c r="U39" s="208">
        <v>-10096</v>
      </c>
      <c r="V39" s="208">
        <v>-13471</v>
      </c>
      <c r="W39" s="208">
        <v>-16066.766199999998</v>
      </c>
      <c r="X39" s="208">
        <v>-17912.233800000002</v>
      </c>
      <c r="Y39" s="208">
        <v>-6341</v>
      </c>
      <c r="Z39" s="208">
        <v>-12269</v>
      </c>
      <c r="AA39" s="208">
        <v>-16139</v>
      </c>
      <c r="AB39" s="208">
        <v>-16496</v>
      </c>
      <c r="AC39" s="208">
        <v>-12837</v>
      </c>
      <c r="AD39" s="208">
        <v>-14062</v>
      </c>
      <c r="AE39" s="208">
        <v>-14146</v>
      </c>
      <c r="AF39" s="208">
        <v>-13270</v>
      </c>
      <c r="AG39" s="208">
        <v>-11470</v>
      </c>
      <c r="AH39" s="208">
        <v>-17102.457899999921</v>
      </c>
      <c r="AI39" s="208">
        <v>-17975.542100000079</v>
      </c>
      <c r="AJ39" s="208">
        <v>-16568.217139999848</v>
      </c>
      <c r="AK39" s="208">
        <v>-10088.76088</v>
      </c>
      <c r="AL39" s="208">
        <v>-14752.000000000002</v>
      </c>
    </row>
    <row r="40" spans="2:38">
      <c r="B40" s="197" t="s">
        <v>289</v>
      </c>
      <c r="C40" s="56">
        <f>SUM(C38:C39)</f>
        <v>5115718</v>
      </c>
      <c r="D40" s="56">
        <f t="shared" ref="D40:U40" si="10">SUM(D38:D39)</f>
        <v>1365512.3962186752</v>
      </c>
      <c r="E40" s="56">
        <f t="shared" si="10"/>
        <v>236948</v>
      </c>
      <c r="F40" s="56">
        <f t="shared" si="10"/>
        <v>244781</v>
      </c>
      <c r="G40" s="56">
        <f t="shared" si="10"/>
        <v>723167</v>
      </c>
      <c r="H40" s="56">
        <f t="shared" si="10"/>
        <v>713556</v>
      </c>
      <c r="I40" s="56">
        <f t="shared" si="10"/>
        <v>353512</v>
      </c>
      <c r="J40" s="56">
        <f t="shared" si="10"/>
        <v>458314</v>
      </c>
      <c r="K40" s="56">
        <f t="shared" si="10"/>
        <v>435077</v>
      </c>
      <c r="L40" s="305">
        <f t="shared" si="10"/>
        <v>515728</v>
      </c>
      <c r="M40" s="56">
        <f>SUM(M38:M39)</f>
        <v>506583</v>
      </c>
      <c r="N40" s="56">
        <f t="shared" si="10"/>
        <v>878839</v>
      </c>
      <c r="O40" s="346">
        <f t="shared" si="10"/>
        <v>828833</v>
      </c>
      <c r="P40" s="319">
        <f t="shared" si="10"/>
        <v>3074202</v>
      </c>
      <c r="Q40" s="319">
        <f t="shared" si="10"/>
        <v>582624</v>
      </c>
      <c r="R40" s="319">
        <f t="shared" si="10"/>
        <v>849999.67665999965</v>
      </c>
      <c r="S40" s="319">
        <f t="shared" si="10"/>
        <v>723097.52490000008</v>
      </c>
      <c r="T40" s="319">
        <f t="shared" si="10"/>
        <v>862878.32759</v>
      </c>
      <c r="U40" s="319">
        <f t="shared" si="10"/>
        <v>543073.73236000014</v>
      </c>
      <c r="V40" s="319">
        <v>699705.26358999975</v>
      </c>
      <c r="W40" s="319">
        <f>SUM(W38:W39)</f>
        <v>476937.08407749998</v>
      </c>
      <c r="X40" s="319">
        <f>SUM(X38:X39)</f>
        <v>542528.63002240914</v>
      </c>
      <c r="Y40" s="319">
        <f>SUM(Y38:Y39)</f>
        <v>748862.3762800002</v>
      </c>
      <c r="Z40" s="319">
        <v>600857.07397999999</v>
      </c>
      <c r="AA40" s="319">
        <f>SUM(AA38:AA39)</f>
        <v>470041.77791715076</v>
      </c>
      <c r="AB40" s="319">
        <f>SUM(AB38:AB39)</f>
        <v>1021355.44597</v>
      </c>
      <c r="AC40" s="319">
        <f>SUM(AC38:AC39)</f>
        <v>643077.70040000079</v>
      </c>
      <c r="AD40" s="319">
        <v>536440.25762999919</v>
      </c>
      <c r="AE40" s="319">
        <v>1107198.5996399978</v>
      </c>
      <c r="AF40" s="319">
        <v>1211699.8126400027</v>
      </c>
      <c r="AG40" s="319">
        <v>713235.0155200006</v>
      </c>
      <c r="AH40" s="319">
        <f>SUM(AH38:AH39)</f>
        <v>215172.51074999754</v>
      </c>
      <c r="AI40" s="319">
        <v>784821.41817999945</v>
      </c>
      <c r="AJ40" s="319">
        <v>734669.11946000892</v>
      </c>
      <c r="AK40" s="319">
        <v>609059.35829</v>
      </c>
      <c r="AL40" s="319">
        <v>688617.6945499971</v>
      </c>
    </row>
    <row r="41" spans="2:38">
      <c r="B41" s="604"/>
      <c r="C41" s="605"/>
      <c r="D41" s="605"/>
      <c r="E41" s="605"/>
      <c r="F41" s="605"/>
      <c r="G41" s="605"/>
      <c r="H41" s="605"/>
      <c r="I41" s="605"/>
      <c r="J41" s="605"/>
      <c r="K41" s="605"/>
      <c r="L41" s="606"/>
      <c r="M41" s="605"/>
      <c r="N41" s="605"/>
      <c r="O41" s="607"/>
      <c r="P41" s="608"/>
      <c r="Q41" s="608"/>
      <c r="R41" s="608"/>
      <c r="S41" s="608"/>
      <c r="T41" s="608"/>
      <c r="U41" s="608"/>
      <c r="V41" s="608"/>
      <c r="W41" s="608"/>
      <c r="X41" s="608"/>
      <c r="Y41" s="226"/>
      <c r="Z41" s="226"/>
      <c r="AA41" s="226"/>
      <c r="AB41" s="226"/>
      <c r="AC41" s="226"/>
      <c r="AD41" s="226"/>
      <c r="AE41" s="226"/>
      <c r="AF41" s="226"/>
      <c r="AG41" s="226"/>
      <c r="AH41" s="226"/>
      <c r="AI41" s="226"/>
      <c r="AJ41" s="226"/>
      <c r="AK41" s="226"/>
      <c r="AL41" s="226"/>
    </row>
    <row r="42" spans="2:38">
      <c r="B42" s="604"/>
      <c r="C42" s="605"/>
      <c r="D42" s="605"/>
      <c r="E42" s="605"/>
      <c r="F42" s="605"/>
      <c r="G42" s="605"/>
      <c r="H42" s="605"/>
      <c r="I42" s="605"/>
      <c r="J42" s="605"/>
      <c r="K42" s="605"/>
      <c r="L42" s="606"/>
      <c r="M42" s="605"/>
      <c r="N42" s="605"/>
      <c r="O42" s="607"/>
      <c r="P42" s="608"/>
      <c r="Q42" s="608"/>
      <c r="R42" s="608"/>
      <c r="S42" s="608"/>
      <c r="T42" s="608"/>
      <c r="U42" s="608"/>
      <c r="V42" s="608"/>
      <c r="W42" s="608"/>
      <c r="X42" s="608"/>
      <c r="Y42" s="226"/>
      <c r="Z42" s="226"/>
      <c r="AA42" s="226"/>
      <c r="AB42" s="226"/>
      <c r="AC42" s="226"/>
      <c r="AD42" s="226"/>
      <c r="AE42" s="226"/>
      <c r="AF42" s="226"/>
      <c r="AG42" s="226"/>
      <c r="AH42" s="226"/>
      <c r="AI42" s="226"/>
      <c r="AJ42" s="226"/>
      <c r="AK42" s="226"/>
      <c r="AL42" s="226"/>
    </row>
    <row r="43" spans="2:38">
      <c r="B43" s="604"/>
      <c r="C43" s="605"/>
      <c r="D43" s="605"/>
      <c r="E43" s="605"/>
      <c r="F43" s="605"/>
      <c r="G43" s="605"/>
      <c r="H43" s="605"/>
      <c r="I43" s="605"/>
      <c r="J43" s="605"/>
      <c r="K43" s="605"/>
      <c r="L43" s="606"/>
      <c r="M43" s="605"/>
      <c r="N43" s="605"/>
      <c r="O43" s="607"/>
      <c r="P43" s="608"/>
      <c r="Q43" s="608"/>
      <c r="R43" s="608"/>
      <c r="S43" s="608"/>
      <c r="T43" s="608"/>
      <c r="U43" s="608"/>
      <c r="V43" s="608"/>
      <c r="W43" s="608"/>
      <c r="X43" s="608"/>
      <c r="Y43" s="231"/>
      <c r="Z43" s="231"/>
      <c r="AA43" s="231"/>
      <c r="AB43" s="231"/>
      <c r="AC43" s="231"/>
      <c r="AD43" s="231"/>
      <c r="AE43" s="231"/>
      <c r="AF43" s="231"/>
      <c r="AG43" s="231"/>
      <c r="AH43" s="231"/>
    </row>
    <row r="44" spans="2:38" ht="15">
      <c r="B44" s="11" t="s">
        <v>290</v>
      </c>
      <c r="L44" s="307"/>
      <c r="O44" s="266"/>
      <c r="P44" s="231"/>
      <c r="Q44" s="231"/>
      <c r="R44" s="231"/>
      <c r="S44" s="231"/>
      <c r="T44" s="231"/>
      <c r="U44" s="231"/>
      <c r="V44" s="231"/>
      <c r="W44" s="231"/>
      <c r="X44" s="231"/>
      <c r="Y44" s="231"/>
      <c r="Z44" s="231"/>
      <c r="AA44" s="231"/>
      <c r="AB44" s="231"/>
      <c r="AC44" s="231"/>
      <c r="AD44" s="231"/>
      <c r="AE44" s="231"/>
      <c r="AF44" s="231"/>
      <c r="AG44" s="231"/>
      <c r="AH44" s="231"/>
    </row>
    <row r="45" spans="2:38" ht="15">
      <c r="B45" s="13" t="s">
        <v>221</v>
      </c>
      <c r="L45" s="307"/>
      <c r="O45" s="266"/>
      <c r="P45" s="231"/>
      <c r="Q45" s="231"/>
      <c r="R45" s="231"/>
      <c r="S45" s="231"/>
      <c r="T45" s="231"/>
      <c r="U45" s="231"/>
      <c r="V45" s="231"/>
      <c r="W45" s="231"/>
      <c r="X45" s="231"/>
      <c r="Y45" s="231"/>
      <c r="Z45" s="231"/>
      <c r="AA45" s="231"/>
      <c r="AB45" s="231"/>
      <c r="AC45" s="231"/>
      <c r="AD45" s="231"/>
      <c r="AE45" s="231"/>
      <c r="AF45" s="231"/>
      <c r="AG45" s="231"/>
      <c r="AH45" s="231"/>
    </row>
    <row r="46" spans="2:38" s="35" customFormat="1">
      <c r="B46"/>
      <c r="C46"/>
      <c r="D46"/>
      <c r="E46"/>
      <c r="F46"/>
      <c r="G46"/>
      <c r="H46"/>
      <c r="I46"/>
      <c r="J46"/>
      <c r="K46"/>
      <c r="L46" s="307"/>
      <c r="M46"/>
      <c r="N46"/>
      <c r="O46" s="266"/>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row>
    <row r="47" spans="2:38">
      <c r="B47" s="834" t="s">
        <v>291</v>
      </c>
      <c r="C47" s="835" t="s">
        <v>223</v>
      </c>
      <c r="D47" s="835"/>
      <c r="E47" s="835"/>
      <c r="F47" s="835"/>
      <c r="G47" s="835"/>
      <c r="H47" s="835"/>
      <c r="I47" s="835"/>
      <c r="J47" s="835"/>
      <c r="K47" s="835"/>
      <c r="L47" s="835"/>
      <c r="M47" s="835"/>
      <c r="N47" s="835"/>
      <c r="O47" s="835"/>
      <c r="P47" s="835"/>
      <c r="Q47" s="345"/>
      <c r="R47" s="345"/>
      <c r="S47" s="345"/>
      <c r="T47" s="345"/>
      <c r="U47" s="345"/>
      <c r="V47" s="345"/>
      <c r="W47" s="304"/>
      <c r="X47" s="304"/>
      <c r="Y47" s="304"/>
      <c r="Z47" s="304"/>
      <c r="AA47" s="304"/>
      <c r="AB47" s="304"/>
      <c r="AC47" s="304"/>
      <c r="AD47" s="304"/>
      <c r="AE47" s="304"/>
      <c r="AF47" s="304"/>
      <c r="AG47" s="304"/>
      <c r="AH47" s="304"/>
      <c r="AI47" s="304"/>
      <c r="AJ47" s="304"/>
      <c r="AK47" s="304"/>
      <c r="AL47" s="304"/>
    </row>
    <row r="48" spans="2:38">
      <c r="B48" s="834"/>
      <c r="C48" s="48">
        <v>2016</v>
      </c>
      <c r="D48" s="48">
        <v>2017</v>
      </c>
      <c r="E48" s="48" t="s">
        <v>224</v>
      </c>
      <c r="F48" s="48" t="s">
        <v>225</v>
      </c>
      <c r="G48" s="48" t="s">
        <v>226</v>
      </c>
      <c r="H48" s="48" t="s">
        <v>227</v>
      </c>
      <c r="I48" s="48" t="s">
        <v>228</v>
      </c>
      <c r="J48" s="48" t="s">
        <v>229</v>
      </c>
      <c r="K48" s="48" t="s">
        <v>230</v>
      </c>
      <c r="L48" s="300" t="s">
        <v>231</v>
      </c>
      <c r="M48" s="48" t="s">
        <v>232</v>
      </c>
      <c r="N48" s="48" t="s">
        <v>233</v>
      </c>
      <c r="O48" s="601" t="s">
        <v>234</v>
      </c>
      <c r="P48" s="308" t="s">
        <v>235</v>
      </c>
      <c r="Q48" s="308" t="s">
        <v>236</v>
      </c>
      <c r="R48" s="308" t="s">
        <v>237</v>
      </c>
      <c r="S48" s="308" t="s">
        <v>238</v>
      </c>
      <c r="T48" s="308" t="s">
        <v>239</v>
      </c>
      <c r="U48" s="308" t="s">
        <v>240</v>
      </c>
      <c r="V48" s="308" t="s">
        <v>241</v>
      </c>
      <c r="W48" s="308" t="s">
        <v>242</v>
      </c>
      <c r="X48" s="308" t="s">
        <v>243</v>
      </c>
      <c r="Y48" s="308" t="str">
        <f>Y7</f>
        <v>1Q23</v>
      </c>
      <c r="Z48" s="308" t="s">
        <v>245</v>
      </c>
      <c r="AA48" s="308" t="str">
        <f>AA7</f>
        <v>3Q23</v>
      </c>
      <c r="AB48" s="308" t="str">
        <f>AB7</f>
        <v>4Q23</v>
      </c>
      <c r="AC48" s="308" t="s">
        <v>248</v>
      </c>
      <c r="AD48" s="308" t="s">
        <v>249</v>
      </c>
      <c r="AE48" s="308" t="s">
        <v>250</v>
      </c>
      <c r="AF48" s="308" t="s">
        <v>251</v>
      </c>
      <c r="AG48" s="308" t="s">
        <v>252</v>
      </c>
      <c r="AH48" s="308" t="str">
        <f>AH7</f>
        <v>2Q25</v>
      </c>
      <c r="AI48" s="308" t="str">
        <f>AI7</f>
        <v>3Q25</v>
      </c>
      <c r="AJ48" s="308" t="str">
        <f>+AJ7</f>
        <v>4Q25</v>
      </c>
      <c r="AK48" s="308" t="str">
        <f>AK7</f>
        <v>1Q26</v>
      </c>
      <c r="AL48" s="308" t="str">
        <f>AL7</f>
        <v>2Q26</v>
      </c>
    </row>
    <row r="49" spans="2:38">
      <c r="B49" s="199" t="s">
        <v>292</v>
      </c>
      <c r="C49" s="200"/>
      <c r="D49" s="200"/>
      <c r="E49" s="200"/>
      <c r="F49" s="199"/>
      <c r="G49" s="200"/>
      <c r="H49" s="200"/>
      <c r="I49" s="200"/>
      <c r="J49" s="200"/>
      <c r="K49" s="200"/>
      <c r="L49" s="309"/>
      <c r="M49" s="200"/>
      <c r="N49" s="200"/>
      <c r="O49" s="609"/>
      <c r="P49" s="230"/>
      <c r="Q49" s="230"/>
      <c r="R49" s="230"/>
      <c r="S49" s="230"/>
      <c r="T49" s="230"/>
      <c r="U49" s="230"/>
      <c r="V49" s="230"/>
      <c r="W49" s="230"/>
      <c r="X49" s="230"/>
      <c r="Y49" s="230"/>
      <c r="Z49" s="230"/>
      <c r="AA49" s="230"/>
      <c r="AB49" s="230"/>
      <c r="AC49" s="230"/>
      <c r="AD49" s="230"/>
      <c r="AE49" s="230"/>
      <c r="AF49" s="230"/>
      <c r="AG49" s="230"/>
      <c r="AH49" s="230"/>
      <c r="AI49" s="230"/>
      <c r="AJ49" s="230"/>
      <c r="AK49" s="230"/>
      <c r="AL49" s="230"/>
    </row>
    <row r="50" spans="2:38">
      <c r="B50" s="37" t="s">
        <v>293</v>
      </c>
      <c r="C50" s="49">
        <v>4524</v>
      </c>
      <c r="D50" s="49">
        <v>6585</v>
      </c>
      <c r="E50" s="49">
        <v>11749</v>
      </c>
      <c r="F50" s="49">
        <v>7059</v>
      </c>
      <c r="G50" s="49">
        <v>12736</v>
      </c>
      <c r="H50" s="49">
        <v>16740</v>
      </c>
      <c r="I50" s="49">
        <v>17968</v>
      </c>
      <c r="J50" s="49">
        <v>14039</v>
      </c>
      <c r="K50" s="49">
        <v>7110</v>
      </c>
      <c r="L50" s="227">
        <v>595971</v>
      </c>
      <c r="M50" s="49">
        <v>757278</v>
      </c>
      <c r="N50" s="49">
        <v>1320153</v>
      </c>
      <c r="O50" s="208">
        <v>799542</v>
      </c>
      <c r="P50" s="225">
        <v>2067337</v>
      </c>
      <c r="Q50" s="225">
        <v>853688</v>
      </c>
      <c r="R50" s="225">
        <v>1090994</v>
      </c>
      <c r="S50" s="225">
        <v>231326</v>
      </c>
      <c r="T50" s="225">
        <v>282632</v>
      </c>
      <c r="U50" s="225">
        <v>316445</v>
      </c>
      <c r="V50" s="225">
        <v>221490</v>
      </c>
      <c r="W50" s="225">
        <v>168236</v>
      </c>
      <c r="X50" s="225">
        <v>336523</v>
      </c>
      <c r="Y50" s="208">
        <v>1484897</v>
      </c>
      <c r="Z50" s="208">
        <v>724877</v>
      </c>
      <c r="AA50" s="208">
        <v>279053</v>
      </c>
      <c r="AB50" s="208">
        <v>245819</v>
      </c>
      <c r="AC50" s="208">
        <v>1266111</v>
      </c>
      <c r="AD50" s="208">
        <v>71491</v>
      </c>
      <c r="AE50" s="208">
        <v>63411</v>
      </c>
      <c r="AF50" s="208">
        <v>2914747</v>
      </c>
      <c r="AG50" s="208">
        <v>783780</v>
      </c>
      <c r="AH50" s="208">
        <v>653574</v>
      </c>
      <c r="AI50" s="208">
        <v>719176</v>
      </c>
      <c r="AJ50" s="208">
        <v>1356062</v>
      </c>
      <c r="AK50" s="208">
        <v>639620</v>
      </c>
      <c r="AL50" s="208">
        <v>468699</v>
      </c>
    </row>
    <row r="51" spans="2:38">
      <c r="B51" s="37" t="s">
        <v>294</v>
      </c>
      <c r="C51" s="49">
        <v>336138</v>
      </c>
      <c r="D51" s="49">
        <v>610066</v>
      </c>
      <c r="E51" s="49">
        <v>716226</v>
      </c>
      <c r="F51" s="49">
        <v>843828</v>
      </c>
      <c r="G51" s="49">
        <v>1591227</v>
      </c>
      <c r="H51" s="49">
        <v>680909</v>
      </c>
      <c r="I51" s="49">
        <v>1087284</v>
      </c>
      <c r="J51" s="49">
        <v>1330308</v>
      </c>
      <c r="K51" s="49">
        <v>1197427</v>
      </c>
      <c r="L51" s="227">
        <v>2068611</v>
      </c>
      <c r="M51" s="49">
        <v>511984</v>
      </c>
      <c r="N51" s="49">
        <v>565480</v>
      </c>
      <c r="O51" s="208">
        <v>541218</v>
      </c>
      <c r="P51" s="225">
        <v>453557</v>
      </c>
      <c r="Q51" s="225">
        <v>469733</v>
      </c>
      <c r="R51" s="225">
        <v>724512</v>
      </c>
      <c r="S51" s="225">
        <v>976131</v>
      </c>
      <c r="T51" s="225">
        <v>813634</v>
      </c>
      <c r="U51" s="225">
        <v>882793</v>
      </c>
      <c r="V51" s="225">
        <v>860842</v>
      </c>
      <c r="W51" s="225">
        <v>1185524</v>
      </c>
      <c r="X51" s="225">
        <v>907326</v>
      </c>
      <c r="Y51" s="208">
        <v>323338</v>
      </c>
      <c r="Z51" s="208">
        <v>737115</v>
      </c>
      <c r="AA51" s="208">
        <v>1577130</v>
      </c>
      <c r="AB51" s="208">
        <v>1526208</v>
      </c>
      <c r="AC51" s="208">
        <v>1479543</v>
      </c>
      <c r="AD51" s="208">
        <v>2548033</v>
      </c>
      <c r="AE51" s="208">
        <v>2448525</v>
      </c>
      <c r="AF51" s="208">
        <v>485995</v>
      </c>
      <c r="AG51" s="208">
        <v>2492903</v>
      </c>
      <c r="AH51" s="208">
        <v>1176687</v>
      </c>
      <c r="AI51" s="208">
        <v>1700986</v>
      </c>
      <c r="AJ51" s="208">
        <v>808924</v>
      </c>
      <c r="AK51" s="208">
        <v>669456</v>
      </c>
      <c r="AL51" s="208">
        <v>1288565</v>
      </c>
    </row>
    <row r="52" spans="2:38">
      <c r="B52" s="37" t="s">
        <v>295</v>
      </c>
      <c r="C52" s="49">
        <v>1221016</v>
      </c>
      <c r="D52" s="49">
        <v>1924928</v>
      </c>
      <c r="E52" s="49">
        <v>1913172.7178499999</v>
      </c>
      <c r="F52" s="49">
        <v>1916407</v>
      </c>
      <c r="G52" s="49">
        <v>2041938</v>
      </c>
      <c r="H52" s="49">
        <v>2086298</v>
      </c>
      <c r="I52" s="49">
        <v>1956862</v>
      </c>
      <c r="J52" s="49">
        <v>1983261</v>
      </c>
      <c r="K52" s="49">
        <v>2038412</v>
      </c>
      <c r="L52" s="227">
        <v>2061882</v>
      </c>
      <c r="M52" s="49">
        <v>2082903</v>
      </c>
      <c r="N52" s="49">
        <v>2598707</v>
      </c>
      <c r="O52" s="208">
        <v>2728926</v>
      </c>
      <c r="P52" s="225">
        <v>2804373</v>
      </c>
      <c r="Q52" s="225">
        <v>3057083</v>
      </c>
      <c r="R52" s="225">
        <v>1992387</v>
      </c>
      <c r="S52" s="225">
        <v>2203432</v>
      </c>
      <c r="T52" s="225">
        <v>2344141</v>
      </c>
      <c r="U52" s="225">
        <v>2481722</v>
      </c>
      <c r="V52" s="225">
        <v>2714897</v>
      </c>
      <c r="W52" s="225">
        <v>2905423</v>
      </c>
      <c r="X52" s="225">
        <v>3030059</v>
      </c>
      <c r="Y52" s="208">
        <v>3163797</v>
      </c>
      <c r="Z52" s="208">
        <v>3282217</v>
      </c>
      <c r="AA52" s="208">
        <v>3408653</v>
      </c>
      <c r="AB52" s="208">
        <v>3477877</v>
      </c>
      <c r="AC52" s="208">
        <v>3240632</v>
      </c>
      <c r="AD52" s="208">
        <v>3018457</v>
      </c>
      <c r="AE52" s="208">
        <v>3292885</v>
      </c>
      <c r="AF52" s="208">
        <v>3604640</v>
      </c>
      <c r="AG52" s="208">
        <v>3796997</v>
      </c>
      <c r="AH52" s="208">
        <v>3782091</v>
      </c>
      <c r="AI52" s="208">
        <v>3751988</v>
      </c>
      <c r="AJ52" s="208">
        <v>4106084</v>
      </c>
      <c r="AK52" s="208">
        <v>4267455</v>
      </c>
      <c r="AL52" s="208">
        <v>4390375</v>
      </c>
    </row>
    <row r="53" spans="2:38">
      <c r="B53" s="37" t="s">
        <v>296</v>
      </c>
      <c r="C53" s="49">
        <v>37723</v>
      </c>
      <c r="D53" s="49">
        <v>37639</v>
      </c>
      <c r="E53" s="49">
        <v>38357</v>
      </c>
      <c r="F53" s="49">
        <v>35204</v>
      </c>
      <c r="G53" s="49">
        <v>34907</v>
      </c>
      <c r="H53" s="49">
        <v>39173</v>
      </c>
      <c r="I53" s="49">
        <v>37516</v>
      </c>
      <c r="J53" s="49">
        <v>34742</v>
      </c>
      <c r="K53" s="49">
        <v>34550</v>
      </c>
      <c r="L53" s="227">
        <v>103818</v>
      </c>
      <c r="M53" s="49">
        <v>63747</v>
      </c>
      <c r="N53" s="49">
        <v>34337</v>
      </c>
      <c r="O53" s="208">
        <v>41637</v>
      </c>
      <c r="P53" s="225">
        <v>45297</v>
      </c>
      <c r="Q53" s="225">
        <v>49717</v>
      </c>
      <c r="R53" s="225">
        <v>56604</v>
      </c>
      <c r="S53" s="225">
        <v>56578</v>
      </c>
      <c r="T53" s="225">
        <v>49817</v>
      </c>
      <c r="U53" s="225">
        <v>62340</v>
      </c>
      <c r="V53" s="225">
        <v>67483</v>
      </c>
      <c r="W53" s="225">
        <v>82896</v>
      </c>
      <c r="X53" s="225">
        <v>91236</v>
      </c>
      <c r="Y53" s="208">
        <v>93088</v>
      </c>
      <c r="Z53" s="208">
        <v>92273</v>
      </c>
      <c r="AA53" s="208">
        <v>103345</v>
      </c>
      <c r="AB53" s="208">
        <v>164941</v>
      </c>
      <c r="AC53" s="208">
        <v>106716</v>
      </c>
      <c r="AD53" s="208">
        <v>135191</v>
      </c>
      <c r="AE53" s="208">
        <v>99988</v>
      </c>
      <c r="AF53" s="208">
        <v>94384</v>
      </c>
      <c r="AG53" s="208">
        <v>114377</v>
      </c>
      <c r="AH53" s="208">
        <v>113278</v>
      </c>
      <c r="AI53" s="208">
        <v>84601</v>
      </c>
      <c r="AJ53" s="208">
        <v>72704</v>
      </c>
      <c r="AK53" s="208">
        <v>78060</v>
      </c>
      <c r="AL53" s="208">
        <v>83887</v>
      </c>
    </row>
    <row r="54" spans="2:38">
      <c r="B54" s="37" t="s">
        <v>297</v>
      </c>
      <c r="C54" s="49">
        <v>8563</v>
      </c>
      <c r="D54" s="49">
        <v>14162</v>
      </c>
      <c r="E54" s="49">
        <v>132735</v>
      </c>
      <c r="F54" s="49">
        <v>216638</v>
      </c>
      <c r="G54" s="49">
        <v>315452</v>
      </c>
      <c r="H54" s="49">
        <v>29521</v>
      </c>
      <c r="I54" s="49">
        <v>84201</v>
      </c>
      <c r="J54" s="49">
        <v>169403</v>
      </c>
      <c r="K54" s="49">
        <v>215694</v>
      </c>
      <c r="L54" s="227">
        <v>32335</v>
      </c>
      <c r="M54" s="49">
        <v>43483</v>
      </c>
      <c r="N54" s="49">
        <v>84600</v>
      </c>
      <c r="O54" s="208">
        <v>210886</v>
      </c>
      <c r="P54" s="225">
        <v>28807</v>
      </c>
      <c r="Q54" s="225">
        <v>72195</v>
      </c>
      <c r="R54" s="225">
        <v>107737</v>
      </c>
      <c r="S54" s="225">
        <v>149271</v>
      </c>
      <c r="T54" s="225">
        <v>72150</v>
      </c>
      <c r="U54" s="225">
        <v>96648</v>
      </c>
      <c r="V54" s="225">
        <v>126437</v>
      </c>
      <c r="W54" s="225">
        <v>161365</v>
      </c>
      <c r="X54" s="225">
        <v>114235</v>
      </c>
      <c r="Y54" s="208">
        <v>138970</v>
      </c>
      <c r="Z54" s="208">
        <v>171914</v>
      </c>
      <c r="AA54" s="208">
        <v>230573</v>
      </c>
      <c r="AB54" s="208">
        <v>268730</v>
      </c>
      <c r="AC54" s="208">
        <v>303125</v>
      </c>
      <c r="AD54" s="208">
        <v>363886</v>
      </c>
      <c r="AE54" s="208">
        <v>437136</v>
      </c>
      <c r="AF54" s="208">
        <v>453046</v>
      </c>
      <c r="AG54" s="208">
        <v>398505</v>
      </c>
      <c r="AH54" s="208">
        <v>444644</v>
      </c>
      <c r="AI54" s="208">
        <v>401625</v>
      </c>
      <c r="AJ54" s="208">
        <v>229311</v>
      </c>
      <c r="AK54" s="208">
        <v>258387</v>
      </c>
      <c r="AL54" s="208">
        <v>322473</v>
      </c>
    </row>
    <row r="55" spans="2:38">
      <c r="B55" s="37" t="s">
        <v>298</v>
      </c>
      <c r="C55" s="49">
        <v>0</v>
      </c>
      <c r="D55" s="49">
        <v>2611</v>
      </c>
      <c r="E55" s="49">
        <v>0</v>
      </c>
      <c r="F55" s="49">
        <v>0</v>
      </c>
      <c r="G55" s="49">
        <v>0</v>
      </c>
      <c r="H55" s="49">
        <v>0</v>
      </c>
      <c r="I55" s="49">
        <v>0</v>
      </c>
      <c r="J55" s="49">
        <v>0</v>
      </c>
      <c r="K55" s="49">
        <v>67372</v>
      </c>
      <c r="L55" s="227">
        <v>19202</v>
      </c>
      <c r="M55" s="49">
        <v>228664</v>
      </c>
      <c r="N55" s="49">
        <v>255557</v>
      </c>
      <c r="O55" s="208">
        <v>14138</v>
      </c>
      <c r="P55" s="225">
        <v>9790</v>
      </c>
      <c r="Q55" s="225">
        <v>7507</v>
      </c>
      <c r="R55" s="225">
        <v>2259</v>
      </c>
      <c r="S55" s="225">
        <v>0</v>
      </c>
      <c r="T55" s="225">
        <v>200</v>
      </c>
      <c r="U55" s="225">
        <v>0</v>
      </c>
      <c r="V55" s="225">
        <v>0</v>
      </c>
      <c r="W55" s="225">
        <v>0</v>
      </c>
      <c r="X55" s="225">
        <v>816</v>
      </c>
      <c r="Y55" s="208">
        <v>0</v>
      </c>
      <c r="Z55" s="208">
        <v>0</v>
      </c>
      <c r="AA55" s="208">
        <v>0</v>
      </c>
      <c r="AB55" s="208">
        <v>0</v>
      </c>
      <c r="AC55" s="208">
        <v>121</v>
      </c>
      <c r="AD55" s="208">
        <v>2377</v>
      </c>
      <c r="AE55" s="208">
        <v>3678</v>
      </c>
      <c r="AF55" s="208">
        <v>41658</v>
      </c>
      <c r="AG55" s="208">
        <v>38057</v>
      </c>
      <c r="AH55" s="208">
        <v>26668</v>
      </c>
      <c r="AI55" s="208">
        <v>21379</v>
      </c>
      <c r="AJ55" s="208">
        <v>37384</v>
      </c>
      <c r="AK55" s="208">
        <v>12953</v>
      </c>
      <c r="AL55" s="208">
        <v>0</v>
      </c>
    </row>
    <row r="56" spans="2:38">
      <c r="B56" s="37" t="s">
        <v>299</v>
      </c>
      <c r="C56" s="49" t="s">
        <v>267</v>
      </c>
      <c r="D56" s="49">
        <v>902.90506000000005</v>
      </c>
      <c r="E56" s="49">
        <v>490.49568999999974</v>
      </c>
      <c r="F56" s="49">
        <v>825</v>
      </c>
      <c r="G56" s="49">
        <v>423</v>
      </c>
      <c r="H56" s="49">
        <v>323</v>
      </c>
      <c r="I56" s="49">
        <v>4276</v>
      </c>
      <c r="J56" s="49">
        <v>9056</v>
      </c>
      <c r="K56" s="49">
        <v>9265</v>
      </c>
      <c r="L56" s="227">
        <v>703</v>
      </c>
      <c r="M56" s="49">
        <v>917</v>
      </c>
      <c r="N56" s="49">
        <v>1013</v>
      </c>
      <c r="O56" s="208">
        <v>580</v>
      </c>
      <c r="P56" s="225">
        <v>14994</v>
      </c>
      <c r="Q56" s="225">
        <v>14771</v>
      </c>
      <c r="R56" s="225">
        <v>15206</v>
      </c>
      <c r="S56" s="225">
        <v>9651</v>
      </c>
      <c r="T56" s="225">
        <v>78386</v>
      </c>
      <c r="U56" s="225">
        <v>78486</v>
      </c>
      <c r="V56" s="225">
        <v>78752</v>
      </c>
      <c r="W56" s="225">
        <v>78328</v>
      </c>
      <c r="X56" s="225">
        <v>89563</v>
      </c>
      <c r="Y56" s="208">
        <v>92044</v>
      </c>
      <c r="Z56" s="208">
        <v>112877</v>
      </c>
      <c r="AA56" s="208">
        <v>68834</v>
      </c>
      <c r="AB56" s="208">
        <v>107483</v>
      </c>
      <c r="AC56" s="208">
        <v>107810</v>
      </c>
      <c r="AD56" s="208">
        <v>71645</v>
      </c>
      <c r="AE56" s="208">
        <v>69722</v>
      </c>
      <c r="AF56" s="208">
        <v>142546.15497999999</v>
      </c>
      <c r="AG56" s="208">
        <v>141935.26433999999</v>
      </c>
      <c r="AH56" s="208">
        <v>127518.34325999999</v>
      </c>
      <c r="AI56" s="208">
        <v>97067.481630000009</v>
      </c>
      <c r="AJ56" s="208">
        <v>126578.81922</v>
      </c>
      <c r="AK56" s="208">
        <v>67430.354989999993</v>
      </c>
      <c r="AL56" s="208">
        <v>84184.023210000014</v>
      </c>
    </row>
    <row r="57" spans="2:38">
      <c r="B57" s="37" t="s">
        <v>300</v>
      </c>
      <c r="C57" s="49">
        <v>10303</v>
      </c>
      <c r="D57" s="49">
        <v>4607</v>
      </c>
      <c r="E57" s="49">
        <v>40927</v>
      </c>
      <c r="F57" s="49">
        <v>22245</v>
      </c>
      <c r="G57" s="49">
        <v>13145</v>
      </c>
      <c r="H57" s="49">
        <v>8384</v>
      </c>
      <c r="I57" s="49">
        <v>34841</v>
      </c>
      <c r="J57" s="49">
        <v>24862</v>
      </c>
      <c r="K57" s="49">
        <v>14657</v>
      </c>
      <c r="L57" s="227">
        <v>4677</v>
      </c>
      <c r="M57" s="49">
        <v>33212</v>
      </c>
      <c r="N57" s="49">
        <v>24292</v>
      </c>
      <c r="O57" s="208">
        <v>15324</v>
      </c>
      <c r="P57" s="225">
        <v>6400</v>
      </c>
      <c r="Q57" s="225">
        <v>36595</v>
      </c>
      <c r="R57" s="225">
        <v>28473</v>
      </c>
      <c r="S57" s="225">
        <v>18009</v>
      </c>
      <c r="T57" s="225">
        <v>11619</v>
      </c>
      <c r="U57" s="225">
        <v>43747</v>
      </c>
      <c r="V57" s="225">
        <v>38208</v>
      </c>
      <c r="W57" s="225">
        <v>20223</v>
      </c>
      <c r="X57" s="225">
        <v>6907</v>
      </c>
      <c r="Y57" s="208">
        <v>43208</v>
      </c>
      <c r="Z57" s="208">
        <v>31172</v>
      </c>
      <c r="AA57" s="208">
        <v>25142</v>
      </c>
      <c r="AB57" s="208">
        <v>12732</v>
      </c>
      <c r="AC57" s="208">
        <v>62059</v>
      </c>
      <c r="AD57" s="208">
        <v>38579</v>
      </c>
      <c r="AE57" s="208">
        <v>23806</v>
      </c>
      <c r="AF57" s="208">
        <v>19461</v>
      </c>
      <c r="AG57" s="208">
        <v>73724</v>
      </c>
      <c r="AH57" s="208">
        <v>45975</v>
      </c>
      <c r="AI57" s="208">
        <v>25477</v>
      </c>
      <c r="AJ57" s="208">
        <v>6061</v>
      </c>
      <c r="AK57" s="208">
        <v>81736</v>
      </c>
      <c r="AL57" s="208">
        <v>62557</v>
      </c>
    </row>
    <row r="58" spans="2:38">
      <c r="B58" s="37" t="s">
        <v>301</v>
      </c>
      <c r="C58" s="49" t="s">
        <v>267</v>
      </c>
      <c r="D58" s="49">
        <v>1141</v>
      </c>
      <c r="E58" s="49">
        <v>0</v>
      </c>
      <c r="F58" s="49">
        <v>0</v>
      </c>
      <c r="G58" s="49">
        <v>1211</v>
      </c>
      <c r="H58" s="49">
        <v>1787</v>
      </c>
      <c r="I58" s="49">
        <v>1814</v>
      </c>
      <c r="J58" s="49">
        <v>1833</v>
      </c>
      <c r="K58" s="49">
        <v>1862</v>
      </c>
      <c r="L58" s="227">
        <v>1876</v>
      </c>
      <c r="M58" s="49">
        <v>1887</v>
      </c>
      <c r="N58" s="49">
        <v>1894</v>
      </c>
      <c r="O58" s="208">
        <v>1892</v>
      </c>
      <c r="P58" s="225">
        <v>1808</v>
      </c>
      <c r="Q58" s="225">
        <v>3873</v>
      </c>
      <c r="R58" s="225">
        <v>3866</v>
      </c>
      <c r="S58" s="225">
        <v>3931</v>
      </c>
      <c r="T58" s="225">
        <v>3952</v>
      </c>
      <c r="U58" s="225">
        <v>4017</v>
      </c>
      <c r="V58" s="225">
        <v>4977</v>
      </c>
      <c r="W58" s="225">
        <v>2715</v>
      </c>
      <c r="X58" s="225">
        <v>2126</v>
      </c>
      <c r="Y58" s="208">
        <v>6199</v>
      </c>
      <c r="Z58" s="208">
        <v>6352</v>
      </c>
      <c r="AA58" s="208">
        <v>6519</v>
      </c>
      <c r="AB58" s="208">
        <v>6657</v>
      </c>
      <c r="AC58" s="208">
        <v>6846</v>
      </c>
      <c r="AD58" s="208">
        <v>0</v>
      </c>
      <c r="AE58" s="208">
        <v>0</v>
      </c>
      <c r="AF58" s="208">
        <v>0</v>
      </c>
      <c r="AG58" s="208">
        <v>0</v>
      </c>
      <c r="AH58" s="208">
        <v>0</v>
      </c>
      <c r="AI58" s="208">
        <v>0</v>
      </c>
      <c r="AJ58" s="208">
        <v>0</v>
      </c>
      <c r="AK58" s="208">
        <v>0</v>
      </c>
      <c r="AL58" s="208">
        <v>0</v>
      </c>
    </row>
    <row r="59" spans="2:38">
      <c r="B59" s="37" t="s">
        <v>302</v>
      </c>
      <c r="C59" s="49"/>
      <c r="D59" s="49"/>
      <c r="E59" s="49"/>
      <c r="F59" s="49"/>
      <c r="G59" s="49"/>
      <c r="H59" s="49"/>
      <c r="I59" s="49"/>
      <c r="J59" s="49"/>
      <c r="K59" s="49"/>
      <c r="L59" s="227"/>
      <c r="M59" s="49"/>
      <c r="N59" s="49"/>
      <c r="O59" s="208"/>
      <c r="P59" s="225"/>
      <c r="Q59" s="225">
        <v>0</v>
      </c>
      <c r="R59" s="225"/>
      <c r="S59" s="225"/>
      <c r="T59" s="225">
        <v>0</v>
      </c>
      <c r="U59" s="225">
        <v>34</v>
      </c>
      <c r="V59" s="225">
        <v>28</v>
      </c>
      <c r="W59" s="225">
        <v>56</v>
      </c>
      <c r="X59" s="225">
        <v>28</v>
      </c>
      <c r="Y59" s="208">
        <v>0</v>
      </c>
      <c r="Z59" s="208">
        <v>0</v>
      </c>
      <c r="AA59" s="208">
        <v>0</v>
      </c>
      <c r="AB59" s="208">
        <v>0</v>
      </c>
      <c r="AC59" s="208">
        <v>0</v>
      </c>
      <c r="AD59" s="208">
        <v>0</v>
      </c>
      <c r="AE59" s="208">
        <v>0</v>
      </c>
      <c r="AF59" s="208">
        <v>0</v>
      </c>
      <c r="AG59" s="208">
        <v>0</v>
      </c>
      <c r="AH59" s="208">
        <v>0</v>
      </c>
      <c r="AI59" s="208">
        <v>0</v>
      </c>
      <c r="AJ59" s="208">
        <v>0</v>
      </c>
      <c r="AK59" s="208">
        <v>0</v>
      </c>
      <c r="AL59" s="208">
        <v>0</v>
      </c>
    </row>
    <row r="60" spans="2:38">
      <c r="B60" s="37" t="s">
        <v>303</v>
      </c>
      <c r="C60" s="49">
        <v>62077</v>
      </c>
      <c r="D60" s="49">
        <v>41067</v>
      </c>
      <c r="E60" s="49">
        <v>59156</v>
      </c>
      <c r="F60" s="49">
        <v>78695</v>
      </c>
      <c r="G60" s="49">
        <v>46824</v>
      </c>
      <c r="H60" s="49">
        <v>36509</v>
      </c>
      <c r="I60" s="49">
        <v>31529</v>
      </c>
      <c r="J60" s="49">
        <v>30564</v>
      </c>
      <c r="K60" s="49">
        <v>28009</v>
      </c>
      <c r="L60" s="227">
        <v>44373</v>
      </c>
      <c r="M60" s="49">
        <v>46416</v>
      </c>
      <c r="N60" s="49">
        <v>80603</v>
      </c>
      <c r="O60" s="208">
        <v>79333</v>
      </c>
      <c r="P60" s="225">
        <v>75495</v>
      </c>
      <c r="Q60" s="225">
        <v>66824</v>
      </c>
      <c r="R60" s="225">
        <v>81102</v>
      </c>
      <c r="S60" s="225">
        <v>90260</v>
      </c>
      <c r="T60" s="225">
        <v>91318</v>
      </c>
      <c r="U60" s="225">
        <v>88454</v>
      </c>
      <c r="V60" s="225">
        <v>106975</v>
      </c>
      <c r="W60" s="225">
        <v>131678</v>
      </c>
      <c r="X60" s="225">
        <v>91351</v>
      </c>
      <c r="Y60" s="208">
        <v>114986</v>
      </c>
      <c r="Z60" s="208">
        <v>126185</v>
      </c>
      <c r="AA60" s="208">
        <v>145255</v>
      </c>
      <c r="AB60" s="208">
        <v>167984</v>
      </c>
      <c r="AC60" s="208">
        <v>208306</v>
      </c>
      <c r="AD60" s="208">
        <v>245558</v>
      </c>
      <c r="AE60" s="208">
        <v>176350</v>
      </c>
      <c r="AF60" s="208">
        <v>182972</v>
      </c>
      <c r="AG60" s="208">
        <v>205600</v>
      </c>
      <c r="AH60" s="208">
        <v>234986</v>
      </c>
      <c r="AI60" s="208">
        <v>262988</v>
      </c>
      <c r="AJ60" s="208">
        <v>344330</v>
      </c>
      <c r="AK60" s="208">
        <v>382473</v>
      </c>
      <c r="AL60" s="208">
        <v>464434</v>
      </c>
    </row>
    <row r="61" spans="2:38" ht="14.1" customHeight="1">
      <c r="B61" s="201" t="s">
        <v>304</v>
      </c>
      <c r="C61" s="202">
        <f t="shared" ref="C61:U61" si="11">SUM(C50:C60)</f>
        <v>1680344</v>
      </c>
      <c r="D61" s="202">
        <f t="shared" si="11"/>
        <v>2643708.9050599998</v>
      </c>
      <c r="E61" s="202">
        <f t="shared" si="11"/>
        <v>2912813.2135399994</v>
      </c>
      <c r="F61" s="202">
        <f t="shared" si="11"/>
        <v>3120901</v>
      </c>
      <c r="G61" s="202">
        <f t="shared" si="11"/>
        <v>4057863</v>
      </c>
      <c r="H61" s="202">
        <f t="shared" si="11"/>
        <v>2899644</v>
      </c>
      <c r="I61" s="202">
        <f t="shared" si="11"/>
        <v>3256291</v>
      </c>
      <c r="J61" s="202">
        <f t="shared" si="11"/>
        <v>3598068</v>
      </c>
      <c r="K61" s="202">
        <f t="shared" si="11"/>
        <v>3614358</v>
      </c>
      <c r="L61" s="202">
        <f t="shared" si="11"/>
        <v>4933448</v>
      </c>
      <c r="M61" s="202">
        <f t="shared" si="11"/>
        <v>3770491</v>
      </c>
      <c r="N61" s="202">
        <f t="shared" si="11"/>
        <v>4966636</v>
      </c>
      <c r="O61" s="228">
        <f t="shared" si="11"/>
        <v>4433476</v>
      </c>
      <c r="P61" s="228">
        <f t="shared" si="11"/>
        <v>5507858</v>
      </c>
      <c r="Q61" s="228">
        <f t="shared" si="11"/>
        <v>4631986</v>
      </c>
      <c r="R61" s="228">
        <f t="shared" si="11"/>
        <v>4103140</v>
      </c>
      <c r="S61" s="228">
        <f t="shared" si="11"/>
        <v>3738589</v>
      </c>
      <c r="T61" s="228">
        <f t="shared" si="11"/>
        <v>3747849</v>
      </c>
      <c r="U61" s="228">
        <f t="shared" si="11"/>
        <v>4054686</v>
      </c>
      <c r="V61" s="228">
        <v>4220089</v>
      </c>
      <c r="W61" s="228">
        <f>SUM(W50:W60)</f>
        <v>4736444</v>
      </c>
      <c r="X61" s="228">
        <f>SUM(X50:X60)</f>
        <v>4670170</v>
      </c>
      <c r="Y61" s="228">
        <f>SUM(Y50:Y60)</f>
        <v>5460527</v>
      </c>
      <c r="Z61" s="228">
        <v>5284982</v>
      </c>
      <c r="AA61" s="228">
        <f>SUM(AA50:AA60)</f>
        <v>5844504</v>
      </c>
      <c r="AB61" s="228">
        <f>SUM(AB50:AB60)</f>
        <v>5978431</v>
      </c>
      <c r="AC61" s="228">
        <v>6781269</v>
      </c>
      <c r="AD61" s="228">
        <v>6495217</v>
      </c>
      <c r="AE61" s="228">
        <v>6615501</v>
      </c>
      <c r="AF61" s="228">
        <v>7939449.1549800001</v>
      </c>
      <c r="AG61" s="228">
        <v>8045878.2643400002</v>
      </c>
      <c r="AH61" s="228">
        <f>SUM(AH50:AH60)</f>
        <v>6605421.3432599995</v>
      </c>
      <c r="AI61" s="228">
        <f>SUM(AI50:AI60)</f>
        <v>7065287.4816300003</v>
      </c>
      <c r="AJ61" s="228">
        <f>SUM(AJ50:AJ60)</f>
        <v>7087438.8192199999</v>
      </c>
      <c r="AK61" s="228">
        <f>SUM(AK50:AK60)</f>
        <v>6457570.3549899999</v>
      </c>
      <c r="AL61" s="228">
        <f>SUM(AL50:AL60)</f>
        <v>7165174.0232100002</v>
      </c>
    </row>
    <row r="62" spans="2:38" ht="14.1" customHeight="1">
      <c r="B62" s="203" t="s">
        <v>305</v>
      </c>
      <c r="C62" s="50"/>
      <c r="D62" s="50"/>
      <c r="E62" s="50"/>
      <c r="F62" s="50"/>
      <c r="G62" s="50"/>
      <c r="H62" s="50"/>
      <c r="I62" s="50"/>
      <c r="J62" s="50"/>
      <c r="K62" s="50"/>
      <c r="L62" s="310"/>
      <c r="M62" s="50"/>
      <c r="N62" s="50"/>
      <c r="O62" s="610"/>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row>
    <row r="63" spans="2:38">
      <c r="B63" s="37" t="s">
        <v>306</v>
      </c>
      <c r="C63" s="49"/>
      <c r="D63" s="49"/>
      <c r="E63" s="49"/>
      <c r="F63" s="49"/>
      <c r="G63" s="49"/>
      <c r="H63" s="49"/>
      <c r="I63" s="49"/>
      <c r="J63" s="49"/>
      <c r="K63" s="49"/>
      <c r="L63" s="227"/>
      <c r="M63" s="49"/>
      <c r="N63" s="49"/>
      <c r="O63" s="208"/>
      <c r="P63" s="225"/>
      <c r="Q63" s="225"/>
      <c r="R63" s="225"/>
      <c r="S63" s="225"/>
      <c r="T63" s="225"/>
      <c r="U63" s="225"/>
      <c r="V63" s="225">
        <v>0</v>
      </c>
      <c r="W63" s="225">
        <v>0</v>
      </c>
      <c r="X63" s="225"/>
      <c r="Y63" s="225"/>
      <c r="Z63" s="225"/>
      <c r="AA63" s="225"/>
      <c r="AB63" s="225"/>
      <c r="AC63" s="225"/>
      <c r="AD63" s="225"/>
      <c r="AE63" s="225"/>
      <c r="AF63" s="225"/>
      <c r="AG63" s="225"/>
      <c r="AH63" s="225"/>
      <c r="AI63" s="225"/>
      <c r="AJ63" s="225"/>
      <c r="AK63" s="225"/>
      <c r="AL63" s="225"/>
    </row>
    <row r="64" spans="2:38">
      <c r="B64" s="37" t="s">
        <v>307</v>
      </c>
      <c r="C64" s="49" t="s">
        <v>267</v>
      </c>
      <c r="D64" s="49">
        <v>35674.210180000002</v>
      </c>
      <c r="E64" s="49">
        <v>41726</v>
      </c>
      <c r="F64" s="49">
        <v>42460</v>
      </c>
      <c r="G64" s="49">
        <v>43818</v>
      </c>
      <c r="H64" s="49">
        <v>42268</v>
      </c>
      <c r="I64" s="49">
        <v>44888</v>
      </c>
      <c r="J64" s="49">
        <v>47771</v>
      </c>
      <c r="K64" s="49">
        <v>47245</v>
      </c>
      <c r="L64" s="227">
        <v>46515</v>
      </c>
      <c r="M64" s="49">
        <v>46649</v>
      </c>
      <c r="N64" s="49">
        <v>46926</v>
      </c>
      <c r="O64" s="208">
        <v>46981</v>
      </c>
      <c r="P64" s="225">
        <v>46903</v>
      </c>
      <c r="Q64" s="225">
        <v>40249</v>
      </c>
      <c r="R64" s="225">
        <v>37057</v>
      </c>
      <c r="S64" s="225">
        <v>38409</v>
      </c>
      <c r="T64" s="225">
        <v>38968</v>
      </c>
      <c r="U64" s="225">
        <v>39521</v>
      </c>
      <c r="V64" s="225">
        <v>38263</v>
      </c>
      <c r="W64" s="225">
        <v>36716</v>
      </c>
      <c r="X64" s="225">
        <v>32173</v>
      </c>
      <c r="Y64" s="225">
        <v>19446</v>
      </c>
      <c r="Z64" s="225">
        <v>17853</v>
      </c>
      <c r="AA64" s="225">
        <v>18349</v>
      </c>
      <c r="AB64" s="225">
        <v>17578</v>
      </c>
      <c r="AC64" s="225">
        <v>17971</v>
      </c>
      <c r="AD64" s="225">
        <v>18445</v>
      </c>
      <c r="AE64" s="225">
        <v>20033</v>
      </c>
      <c r="AF64" s="225">
        <v>17862</v>
      </c>
      <c r="AG64" s="225">
        <v>18332</v>
      </c>
      <c r="AH64" s="225">
        <v>18889</v>
      </c>
      <c r="AI64" s="225">
        <v>18261</v>
      </c>
      <c r="AJ64" s="225">
        <v>18888</v>
      </c>
      <c r="AK64" s="225">
        <v>19458</v>
      </c>
      <c r="AL64" s="225">
        <v>20071</v>
      </c>
    </row>
    <row r="65" spans="2:38">
      <c r="B65" s="37" t="s">
        <v>308</v>
      </c>
      <c r="C65" s="49">
        <v>10225808</v>
      </c>
      <c r="D65" s="49">
        <v>11213952</v>
      </c>
      <c r="E65" s="49">
        <v>11033751.786459999</v>
      </c>
      <c r="F65" s="49">
        <v>10865644</v>
      </c>
      <c r="G65" s="49">
        <v>11270412</v>
      </c>
      <c r="H65" s="49">
        <v>12047558</v>
      </c>
      <c r="I65" s="49">
        <v>12222686</v>
      </c>
      <c r="J65" s="49">
        <v>12500583</v>
      </c>
      <c r="K65" s="49">
        <v>12474048</v>
      </c>
      <c r="L65" s="227">
        <v>12599152</v>
      </c>
      <c r="M65" s="49">
        <v>12668940</v>
      </c>
      <c r="N65" s="49">
        <v>13075952</v>
      </c>
      <c r="O65" s="208">
        <v>13254427</v>
      </c>
      <c r="P65" s="225">
        <v>14167152</v>
      </c>
      <c r="Q65" s="225">
        <v>16221607</v>
      </c>
      <c r="R65" s="225">
        <v>17954227</v>
      </c>
      <c r="S65" s="225">
        <v>18477041</v>
      </c>
      <c r="T65" s="225">
        <v>19149637</v>
      </c>
      <c r="U65" s="225">
        <v>19704117</v>
      </c>
      <c r="V65" s="225">
        <v>20486333</v>
      </c>
      <c r="W65" s="225">
        <v>20666722</v>
      </c>
      <c r="X65" s="225">
        <v>20828913</v>
      </c>
      <c r="Y65" s="225">
        <v>21366576</v>
      </c>
      <c r="Z65" s="225">
        <v>21777199</v>
      </c>
      <c r="AA65" s="225">
        <v>22119334</v>
      </c>
      <c r="AB65" s="225">
        <v>22618926</v>
      </c>
      <c r="AC65" s="225">
        <v>23662679</v>
      </c>
      <c r="AD65" s="225">
        <v>24371255</v>
      </c>
      <c r="AE65" s="225">
        <v>26212666</v>
      </c>
      <c r="AF65" s="225">
        <v>27442183</v>
      </c>
      <c r="AG65" s="225">
        <v>28658000</v>
      </c>
      <c r="AH65" s="225">
        <v>29154745</v>
      </c>
      <c r="AI65" s="225">
        <v>30709285</v>
      </c>
      <c r="AJ65" s="225">
        <v>32325214</v>
      </c>
      <c r="AK65" s="225">
        <v>33513634</v>
      </c>
      <c r="AL65" s="225">
        <v>34742650</v>
      </c>
    </row>
    <row r="66" spans="2:38">
      <c r="B66" s="37" t="s">
        <v>309</v>
      </c>
      <c r="C66" s="49">
        <v>1150358</v>
      </c>
      <c r="D66" s="49">
        <v>1312791</v>
      </c>
      <c r="E66" s="49">
        <v>1363119</v>
      </c>
      <c r="F66" s="49">
        <v>1409142</v>
      </c>
      <c r="G66" s="49">
        <v>1425474</v>
      </c>
      <c r="H66" s="49">
        <v>1426083</v>
      </c>
      <c r="I66" s="49">
        <v>1426613</v>
      </c>
      <c r="J66" s="49">
        <v>1473391</v>
      </c>
      <c r="K66" s="49">
        <v>1518151</v>
      </c>
      <c r="L66" s="227">
        <v>1576332</v>
      </c>
      <c r="M66" s="49">
        <v>1620971</v>
      </c>
      <c r="N66" s="49">
        <v>1668555</v>
      </c>
      <c r="O66" s="208">
        <v>1724394</v>
      </c>
      <c r="P66" s="225">
        <v>1778999</v>
      </c>
      <c r="Q66" s="225">
        <v>1821503</v>
      </c>
      <c r="R66" s="225">
        <v>1868048</v>
      </c>
      <c r="S66" s="225">
        <v>1911094</v>
      </c>
      <c r="T66" s="225">
        <v>1967747</v>
      </c>
      <c r="U66" s="225">
        <v>2013021</v>
      </c>
      <c r="V66" s="225">
        <v>2065840</v>
      </c>
      <c r="W66" s="225">
        <v>2111534</v>
      </c>
      <c r="X66" s="225">
        <v>2175500</v>
      </c>
      <c r="Y66" s="225">
        <v>2219384</v>
      </c>
      <c r="Z66" s="225">
        <v>2260631</v>
      </c>
      <c r="AA66" s="225">
        <v>2314914</v>
      </c>
      <c r="AB66" s="225">
        <v>2371307</v>
      </c>
      <c r="AC66" s="225">
        <v>2414731</v>
      </c>
      <c r="AD66" s="225">
        <v>2461495</v>
      </c>
      <c r="AE66" s="225">
        <v>2509097</v>
      </c>
      <c r="AF66" s="225">
        <v>2564527</v>
      </c>
      <c r="AG66" s="225">
        <v>2607082</v>
      </c>
      <c r="AH66" s="225">
        <v>2653970</v>
      </c>
      <c r="AI66" s="225">
        <v>2706431</v>
      </c>
      <c r="AJ66" s="225">
        <v>2760806</v>
      </c>
      <c r="AK66" s="225">
        <v>2796880</v>
      </c>
      <c r="AL66" s="225">
        <v>2829539</v>
      </c>
    </row>
    <row r="67" spans="2:38">
      <c r="B67" s="37" t="s">
        <v>310</v>
      </c>
      <c r="C67" s="49">
        <v>0</v>
      </c>
      <c r="D67" s="49">
        <v>0</v>
      </c>
      <c r="E67" s="49">
        <v>0</v>
      </c>
      <c r="F67" s="49">
        <v>0</v>
      </c>
      <c r="G67" s="49">
        <v>0</v>
      </c>
      <c r="H67" s="49">
        <v>0</v>
      </c>
      <c r="I67" s="49">
        <v>0</v>
      </c>
      <c r="J67" s="49">
        <v>0</v>
      </c>
      <c r="K67" s="49">
        <v>0</v>
      </c>
      <c r="L67" s="227">
        <v>0</v>
      </c>
      <c r="M67" s="49">
        <v>0</v>
      </c>
      <c r="N67" s="49">
        <v>0</v>
      </c>
      <c r="O67" s="208">
        <v>0</v>
      </c>
      <c r="P67" s="225" t="s">
        <v>267</v>
      </c>
      <c r="Q67" s="225" t="s">
        <v>267</v>
      </c>
      <c r="R67" s="225" t="s">
        <v>267</v>
      </c>
      <c r="S67" s="225" t="s">
        <v>267</v>
      </c>
      <c r="T67" s="225" t="s">
        <v>267</v>
      </c>
      <c r="U67" s="225">
        <v>0</v>
      </c>
      <c r="V67" s="225">
        <v>0</v>
      </c>
      <c r="W67" s="225">
        <v>0</v>
      </c>
      <c r="X67" s="225">
        <v>0</v>
      </c>
      <c r="Y67" s="225">
        <v>0</v>
      </c>
      <c r="Z67" s="225">
        <v>0</v>
      </c>
      <c r="AA67" s="225">
        <v>0</v>
      </c>
      <c r="AB67" s="225">
        <v>0</v>
      </c>
      <c r="AC67" s="225">
        <v>0</v>
      </c>
      <c r="AD67" s="225">
        <v>0</v>
      </c>
      <c r="AE67" s="225">
        <v>0</v>
      </c>
      <c r="AF67" s="225">
        <v>0</v>
      </c>
      <c r="AG67" s="225">
        <v>0</v>
      </c>
      <c r="AH67" s="225">
        <v>0</v>
      </c>
      <c r="AI67" s="225">
        <v>0</v>
      </c>
      <c r="AJ67" s="225">
        <v>0</v>
      </c>
      <c r="AK67" s="225">
        <v>0</v>
      </c>
      <c r="AL67" s="225">
        <v>0</v>
      </c>
    </row>
    <row r="68" spans="2:38">
      <c r="B68" s="37" t="s">
        <v>311</v>
      </c>
      <c r="C68" s="49">
        <v>0</v>
      </c>
      <c r="D68" s="49">
        <v>0</v>
      </c>
      <c r="E68" s="49">
        <v>0</v>
      </c>
      <c r="F68" s="49">
        <v>0</v>
      </c>
      <c r="G68" s="49">
        <v>0</v>
      </c>
      <c r="H68" s="49">
        <v>9037</v>
      </c>
      <c r="I68" s="49">
        <v>7665</v>
      </c>
      <c r="J68" s="49">
        <v>11872</v>
      </c>
      <c r="K68" s="49">
        <v>7861</v>
      </c>
      <c r="L68" s="227">
        <v>1144</v>
      </c>
      <c r="M68" s="49">
        <v>0</v>
      </c>
      <c r="N68" s="49">
        <v>0</v>
      </c>
      <c r="O68" s="208">
        <v>0</v>
      </c>
      <c r="P68" s="225">
        <v>0</v>
      </c>
      <c r="Q68" s="225">
        <v>0</v>
      </c>
      <c r="R68" s="225">
        <v>0</v>
      </c>
      <c r="S68" s="225" t="s">
        <v>267</v>
      </c>
      <c r="T68" s="225" t="s">
        <v>267</v>
      </c>
      <c r="U68" s="225">
        <v>0</v>
      </c>
      <c r="V68" s="225">
        <v>0</v>
      </c>
      <c r="W68" s="225">
        <v>0</v>
      </c>
      <c r="X68" s="225">
        <v>0</v>
      </c>
      <c r="Y68" s="225">
        <v>0</v>
      </c>
      <c r="Z68" s="225">
        <v>0</v>
      </c>
      <c r="AA68" s="225">
        <v>0</v>
      </c>
      <c r="AB68" s="225">
        <v>0</v>
      </c>
      <c r="AC68" s="225">
        <v>0</v>
      </c>
      <c r="AD68" s="225">
        <v>0</v>
      </c>
      <c r="AE68" s="225">
        <v>0</v>
      </c>
      <c r="AF68" s="225">
        <v>0</v>
      </c>
      <c r="AG68" s="225">
        <v>0</v>
      </c>
      <c r="AH68" s="225">
        <v>0</v>
      </c>
      <c r="AI68" s="225">
        <v>0</v>
      </c>
      <c r="AJ68" s="225">
        <v>0</v>
      </c>
      <c r="AK68" s="225">
        <v>0</v>
      </c>
      <c r="AL68" s="225">
        <v>0</v>
      </c>
    </row>
    <row r="69" spans="2:38">
      <c r="B69" s="37" t="s">
        <v>312</v>
      </c>
      <c r="C69" s="49">
        <v>70175</v>
      </c>
      <c r="D69" s="49">
        <v>66414</v>
      </c>
      <c r="E69" s="49">
        <v>66571</v>
      </c>
      <c r="F69" s="49">
        <v>65070</v>
      </c>
      <c r="G69" s="49">
        <v>66816</v>
      </c>
      <c r="H69" s="49">
        <v>66987</v>
      </c>
      <c r="I69" s="49">
        <v>64874</v>
      </c>
      <c r="J69" s="49">
        <v>64007</v>
      </c>
      <c r="K69" s="49">
        <v>58867</v>
      </c>
      <c r="L69" s="227">
        <v>52886</v>
      </c>
      <c r="M69" s="49">
        <v>51597</v>
      </c>
      <c r="N69" s="49">
        <v>49133</v>
      </c>
      <c r="O69" s="208">
        <v>41575</v>
      </c>
      <c r="P69" s="225">
        <v>44119</v>
      </c>
      <c r="Q69" s="225">
        <v>47184</v>
      </c>
      <c r="R69" s="225">
        <v>45671</v>
      </c>
      <c r="S69" s="225">
        <v>45631</v>
      </c>
      <c r="T69" s="225">
        <v>46011</v>
      </c>
      <c r="U69" s="225">
        <v>46437</v>
      </c>
      <c r="V69" s="225">
        <v>43797</v>
      </c>
      <c r="W69" s="225">
        <v>42677</v>
      </c>
      <c r="X69" s="225">
        <v>41298</v>
      </c>
      <c r="Y69" s="225">
        <v>41756</v>
      </c>
      <c r="Z69" s="225">
        <v>41981</v>
      </c>
      <c r="AA69" s="225">
        <v>42460</v>
      </c>
      <c r="AB69" s="225">
        <v>42677</v>
      </c>
      <c r="AC69" s="225">
        <v>43067</v>
      </c>
      <c r="AD69" s="225">
        <v>42797</v>
      </c>
      <c r="AE69" s="225">
        <v>43275</v>
      </c>
      <c r="AF69" s="225">
        <v>43650</v>
      </c>
      <c r="AG69" s="225">
        <v>44147</v>
      </c>
      <c r="AH69" s="225">
        <v>44590</v>
      </c>
      <c r="AI69" s="225">
        <v>45201</v>
      </c>
      <c r="AJ69" s="225">
        <v>46049</v>
      </c>
      <c r="AK69" s="225">
        <v>46495</v>
      </c>
      <c r="AL69" s="225">
        <v>46317</v>
      </c>
    </row>
    <row r="70" spans="2:38">
      <c r="B70" s="37" t="s">
        <v>313</v>
      </c>
      <c r="C70" s="49">
        <v>32512</v>
      </c>
      <c r="D70" s="49">
        <v>37034</v>
      </c>
      <c r="E70" s="49">
        <v>22968</v>
      </c>
      <c r="F70" s="49">
        <v>18250</v>
      </c>
      <c r="G70" s="49">
        <v>18055</v>
      </c>
      <c r="H70" s="49">
        <v>13551</v>
      </c>
      <c r="I70" s="49">
        <v>11798</v>
      </c>
      <c r="J70" s="49">
        <v>11909</v>
      </c>
      <c r="K70" s="49">
        <v>14771</v>
      </c>
      <c r="L70" s="227">
        <v>13005</v>
      </c>
      <c r="M70" s="49">
        <v>23089</v>
      </c>
      <c r="N70" s="49">
        <v>16835</v>
      </c>
      <c r="O70" s="208">
        <v>11210</v>
      </c>
      <c r="P70" s="225">
        <v>9997</v>
      </c>
      <c r="Q70" s="225">
        <v>12634</v>
      </c>
      <c r="R70" s="225">
        <v>11168</v>
      </c>
      <c r="S70" s="225">
        <v>12995</v>
      </c>
      <c r="T70" s="225">
        <v>12114</v>
      </c>
      <c r="U70" s="225">
        <v>18605</v>
      </c>
      <c r="V70" s="225">
        <v>16223</v>
      </c>
      <c r="W70" s="225">
        <v>20681</v>
      </c>
      <c r="X70" s="225">
        <v>48280</v>
      </c>
      <c r="Y70" s="225">
        <v>54836</v>
      </c>
      <c r="Z70" s="225">
        <v>90803</v>
      </c>
      <c r="AA70" s="225">
        <v>129214</v>
      </c>
      <c r="AB70" s="225">
        <v>134930</v>
      </c>
      <c r="AC70" s="225">
        <v>153531</v>
      </c>
      <c r="AD70" s="225">
        <v>109024</v>
      </c>
      <c r="AE70" s="225">
        <v>140315</v>
      </c>
      <c r="AF70" s="225">
        <v>140344</v>
      </c>
      <c r="AG70" s="225">
        <v>99883</v>
      </c>
      <c r="AH70" s="225">
        <v>88312</v>
      </c>
      <c r="AI70" s="225">
        <v>101723</v>
      </c>
      <c r="AJ70" s="225">
        <v>94871</v>
      </c>
      <c r="AK70" s="225">
        <v>100132</v>
      </c>
      <c r="AL70" s="225">
        <v>96839</v>
      </c>
    </row>
    <row r="71" spans="2:38">
      <c r="B71" s="37" t="s">
        <v>314</v>
      </c>
      <c r="C71" s="49">
        <v>0</v>
      </c>
      <c r="D71" s="49">
        <v>0</v>
      </c>
      <c r="E71" s="49">
        <v>0</v>
      </c>
      <c r="F71" s="49">
        <v>0</v>
      </c>
      <c r="G71" s="49">
        <v>0</v>
      </c>
      <c r="H71" s="49">
        <v>105444</v>
      </c>
      <c r="I71" s="49">
        <v>105444</v>
      </c>
      <c r="J71" s="49">
        <v>105444</v>
      </c>
      <c r="K71" s="49">
        <v>105444</v>
      </c>
      <c r="L71" s="227">
        <v>43024</v>
      </c>
      <c r="M71" s="49">
        <v>43024</v>
      </c>
      <c r="N71" s="49">
        <v>43024</v>
      </c>
      <c r="O71" s="208">
        <v>43024</v>
      </c>
      <c r="P71" s="225">
        <v>0</v>
      </c>
      <c r="Q71" s="225">
        <v>0</v>
      </c>
      <c r="R71" s="225">
        <v>0</v>
      </c>
      <c r="S71" s="225">
        <v>0</v>
      </c>
      <c r="T71" s="225">
        <v>0</v>
      </c>
      <c r="U71" s="225">
        <v>0</v>
      </c>
      <c r="V71" s="225">
        <v>0</v>
      </c>
      <c r="W71" s="225">
        <v>0</v>
      </c>
      <c r="X71" s="225">
        <v>0</v>
      </c>
      <c r="Y71" s="225">
        <v>0</v>
      </c>
      <c r="Z71" s="225">
        <v>0</v>
      </c>
      <c r="AA71" s="225">
        <v>0</v>
      </c>
      <c r="AB71" s="225">
        <v>0</v>
      </c>
      <c r="AC71" s="225">
        <v>0</v>
      </c>
      <c r="AD71" s="225">
        <v>0</v>
      </c>
      <c r="AE71" s="225">
        <v>0</v>
      </c>
      <c r="AF71" s="225">
        <v>0</v>
      </c>
      <c r="AG71" s="225">
        <v>0</v>
      </c>
      <c r="AH71" s="225">
        <v>0</v>
      </c>
      <c r="AI71" s="225">
        <v>0</v>
      </c>
      <c r="AJ71" s="225">
        <v>0</v>
      </c>
      <c r="AK71" s="225">
        <v>0</v>
      </c>
      <c r="AL71" s="225">
        <v>0</v>
      </c>
    </row>
    <row r="72" spans="2:38">
      <c r="B72" s="37" t="s">
        <v>315</v>
      </c>
      <c r="C72" s="49">
        <v>0</v>
      </c>
      <c r="D72" s="49">
        <v>0</v>
      </c>
      <c r="E72" s="49">
        <v>0</v>
      </c>
      <c r="F72" s="49">
        <v>0</v>
      </c>
      <c r="G72" s="49">
        <v>11861</v>
      </c>
      <c r="H72" s="49">
        <v>2643</v>
      </c>
      <c r="I72" s="49">
        <v>10771</v>
      </c>
      <c r="J72" s="49">
        <v>0</v>
      </c>
      <c r="K72" s="49">
        <v>1962</v>
      </c>
      <c r="L72" s="227">
        <v>0</v>
      </c>
      <c r="M72" s="49">
        <v>3068</v>
      </c>
      <c r="N72" s="49">
        <v>3546</v>
      </c>
      <c r="O72" s="208">
        <v>4056</v>
      </c>
      <c r="P72" s="225">
        <v>226</v>
      </c>
      <c r="Q72" s="225">
        <v>18417</v>
      </c>
      <c r="R72" s="225">
        <v>403</v>
      </c>
      <c r="S72" s="225">
        <v>14360</v>
      </c>
      <c r="T72" s="225">
        <v>18250</v>
      </c>
      <c r="U72" s="225">
        <v>0</v>
      </c>
      <c r="V72" s="225">
        <v>2008</v>
      </c>
      <c r="W72" s="225">
        <v>0</v>
      </c>
      <c r="X72" s="225">
        <v>0</v>
      </c>
      <c r="Y72" s="225">
        <v>0</v>
      </c>
      <c r="Z72" s="225">
        <v>0</v>
      </c>
      <c r="AA72" s="225">
        <v>0</v>
      </c>
      <c r="AB72" s="225">
        <v>2615</v>
      </c>
      <c r="AC72" s="225">
        <v>72</v>
      </c>
      <c r="AD72" s="225">
        <v>52844</v>
      </c>
      <c r="AE72" s="225">
        <v>63134</v>
      </c>
      <c r="AF72" s="225">
        <v>84715</v>
      </c>
      <c r="AG72" s="225">
        <v>2590</v>
      </c>
      <c r="AH72" s="225">
        <v>12561</v>
      </c>
      <c r="AI72" s="225">
        <v>27218</v>
      </c>
      <c r="AJ72" s="225">
        <v>20406</v>
      </c>
      <c r="AK72" s="225">
        <v>34242</v>
      </c>
      <c r="AL72" s="225">
        <v>35026.034</v>
      </c>
    </row>
    <row r="73" spans="2:38">
      <c r="B73" s="37" t="s">
        <v>276</v>
      </c>
      <c r="C73" s="49">
        <v>13572</v>
      </c>
      <c r="D73" s="49">
        <v>1513</v>
      </c>
      <c r="E73" s="49">
        <v>1502</v>
      </c>
      <c r="F73" s="49">
        <v>12493</v>
      </c>
      <c r="G73" s="49">
        <v>12490</v>
      </c>
      <c r="H73" s="49">
        <v>25236</v>
      </c>
      <c r="I73" s="49">
        <v>26954</v>
      </c>
      <c r="J73" s="49">
        <v>28724</v>
      </c>
      <c r="K73" s="49">
        <v>32895</v>
      </c>
      <c r="L73" s="227">
        <v>24011</v>
      </c>
      <c r="M73" s="49">
        <v>25926</v>
      </c>
      <c r="N73" s="49">
        <v>108900</v>
      </c>
      <c r="O73" s="208">
        <v>108905</v>
      </c>
      <c r="P73" s="225">
        <v>110310</v>
      </c>
      <c r="Q73" s="225">
        <v>114129</v>
      </c>
      <c r="R73" s="225">
        <v>118801</v>
      </c>
      <c r="S73" s="225">
        <v>109649</v>
      </c>
      <c r="T73" s="225">
        <v>106982</v>
      </c>
      <c r="U73" s="225">
        <v>90063</v>
      </c>
      <c r="V73" s="225">
        <v>61751</v>
      </c>
      <c r="W73" s="225">
        <v>61742</v>
      </c>
      <c r="X73" s="225">
        <v>61733</v>
      </c>
      <c r="Y73" s="225">
        <v>60461</v>
      </c>
      <c r="Z73" s="225">
        <v>62303</v>
      </c>
      <c r="AA73" s="225">
        <v>42733</v>
      </c>
      <c r="AB73" s="225">
        <v>140385</v>
      </c>
      <c r="AC73" s="225">
        <v>128073</v>
      </c>
      <c r="AD73" s="225">
        <v>137141</v>
      </c>
      <c r="AE73" s="225">
        <v>137156</v>
      </c>
      <c r="AF73" s="225">
        <v>124936</v>
      </c>
      <c r="AG73" s="225">
        <v>124541</v>
      </c>
      <c r="AH73" s="225">
        <v>123987</v>
      </c>
      <c r="AI73" s="225">
        <v>122551</v>
      </c>
      <c r="AJ73" s="225">
        <v>76525</v>
      </c>
      <c r="AK73" s="225">
        <v>76688</v>
      </c>
      <c r="AL73" s="225">
        <v>94562</v>
      </c>
    </row>
    <row r="74" spans="2:38">
      <c r="B74" s="37" t="s">
        <v>316</v>
      </c>
      <c r="C74" s="49">
        <v>1826930</v>
      </c>
      <c r="D74" s="49">
        <v>1880845</v>
      </c>
      <c r="E74" s="49">
        <v>1915916</v>
      </c>
      <c r="F74" s="49">
        <v>1943473</v>
      </c>
      <c r="G74" s="49">
        <v>1944839</v>
      </c>
      <c r="H74" s="49">
        <v>1848092</v>
      </c>
      <c r="I74" s="49">
        <v>1917881</v>
      </c>
      <c r="J74" s="49">
        <v>1966285</v>
      </c>
      <c r="K74" s="49">
        <v>2037978</v>
      </c>
      <c r="L74" s="227">
        <v>2198004</v>
      </c>
      <c r="M74" s="49">
        <v>2360020</v>
      </c>
      <c r="N74" s="49">
        <v>2334045</v>
      </c>
      <c r="O74" s="208">
        <v>2384120</v>
      </c>
      <c r="P74" s="225">
        <v>2928478</v>
      </c>
      <c r="Q74" s="225">
        <v>3001178</v>
      </c>
      <c r="R74" s="225">
        <v>3124557</v>
      </c>
      <c r="S74" s="225">
        <v>3253229</v>
      </c>
      <c r="T74" s="225">
        <v>3299479</v>
      </c>
      <c r="U74" s="225">
        <v>3462388</v>
      </c>
      <c r="V74" s="225">
        <v>3686260</v>
      </c>
      <c r="W74" s="225">
        <v>3847568</v>
      </c>
      <c r="X74" s="225">
        <v>3794693</v>
      </c>
      <c r="Y74" s="225">
        <v>3942238</v>
      </c>
      <c r="Z74" s="225">
        <v>4053868</v>
      </c>
      <c r="AA74" s="225">
        <v>4083033</v>
      </c>
      <c r="AB74" s="225">
        <v>4022567</v>
      </c>
      <c r="AC74" s="225">
        <v>4172518</v>
      </c>
      <c r="AD74" s="225">
        <v>4278659</v>
      </c>
      <c r="AE74" s="225">
        <v>4320526</v>
      </c>
      <c r="AF74" s="225">
        <v>4354888</v>
      </c>
      <c r="AG74" s="225">
        <v>4510236</v>
      </c>
      <c r="AH74" s="225">
        <v>4649069</v>
      </c>
      <c r="AI74" s="225">
        <v>4241482</v>
      </c>
      <c r="AJ74" s="225">
        <v>4154815</v>
      </c>
      <c r="AK74" s="225">
        <v>4285187</v>
      </c>
      <c r="AL74" s="225">
        <v>4320138</v>
      </c>
    </row>
    <row r="75" spans="2:38">
      <c r="B75" s="37" t="s">
        <v>317</v>
      </c>
      <c r="C75" s="49">
        <v>25457.256999999987</v>
      </c>
      <c r="D75" s="49">
        <v>22879.430109999994</v>
      </c>
      <c r="E75" s="49">
        <v>23656</v>
      </c>
      <c r="F75" s="49">
        <v>22868</v>
      </c>
      <c r="G75" s="49">
        <v>23870</v>
      </c>
      <c r="H75" s="49">
        <v>25539</v>
      </c>
      <c r="I75" s="49">
        <v>45400</v>
      </c>
      <c r="J75" s="49">
        <v>73791</v>
      </c>
      <c r="K75" s="49">
        <v>75697</v>
      </c>
      <c r="L75" s="227">
        <v>86377</v>
      </c>
      <c r="M75" s="49">
        <v>93465</v>
      </c>
      <c r="N75" s="49">
        <v>92414</v>
      </c>
      <c r="O75" s="208">
        <v>91002</v>
      </c>
      <c r="P75" s="225">
        <v>92991</v>
      </c>
      <c r="Q75" s="225">
        <v>90195</v>
      </c>
      <c r="R75" s="225">
        <v>98435</v>
      </c>
      <c r="S75" s="225">
        <v>96878</v>
      </c>
      <c r="T75" s="225">
        <v>93265</v>
      </c>
      <c r="U75" s="225">
        <v>88965</v>
      </c>
      <c r="V75" s="225">
        <v>89864</v>
      </c>
      <c r="W75" s="225">
        <v>99988</v>
      </c>
      <c r="X75" s="225">
        <v>114932</v>
      </c>
      <c r="Y75" s="225">
        <v>116665</v>
      </c>
      <c r="Z75" s="225">
        <v>104361</v>
      </c>
      <c r="AA75" s="225">
        <v>103918</v>
      </c>
      <c r="AB75" s="225">
        <v>120104</v>
      </c>
      <c r="AC75" s="225">
        <v>127962</v>
      </c>
      <c r="AD75" s="225">
        <v>140128</v>
      </c>
      <c r="AE75" s="225">
        <v>142586</v>
      </c>
      <c r="AF75" s="225">
        <v>153613</v>
      </c>
      <c r="AG75" s="225">
        <v>147788</v>
      </c>
      <c r="AH75" s="225">
        <v>161519</v>
      </c>
      <c r="AI75" s="225">
        <v>170557</v>
      </c>
      <c r="AJ75" s="225">
        <v>180126</v>
      </c>
      <c r="AK75" s="225">
        <v>173617</v>
      </c>
      <c r="AL75" s="225">
        <v>168491</v>
      </c>
    </row>
    <row r="76" spans="2:38">
      <c r="B76" s="37" t="s">
        <v>318</v>
      </c>
      <c r="C76" s="49">
        <v>41843.266820000004</v>
      </c>
      <c r="D76" s="49">
        <v>37361.569890000006</v>
      </c>
      <c r="E76" s="49">
        <v>35535</v>
      </c>
      <c r="F76" s="49">
        <v>34404</v>
      </c>
      <c r="G76" s="49">
        <v>31630</v>
      </c>
      <c r="H76" s="49">
        <v>30142</v>
      </c>
      <c r="I76" s="49">
        <v>28136</v>
      </c>
      <c r="J76" s="49">
        <v>26692</v>
      </c>
      <c r="K76" s="49">
        <v>25069</v>
      </c>
      <c r="L76" s="227">
        <v>25196</v>
      </c>
      <c r="M76" s="49">
        <v>24227</v>
      </c>
      <c r="N76" s="49">
        <v>25603</v>
      </c>
      <c r="O76" s="208">
        <v>25377</v>
      </c>
      <c r="P76" s="225">
        <v>24499</v>
      </c>
      <c r="Q76" s="225">
        <v>506317</v>
      </c>
      <c r="R76" s="225">
        <v>508024</v>
      </c>
      <c r="S76" s="225">
        <v>496021</v>
      </c>
      <c r="T76" s="225">
        <v>496437</v>
      </c>
      <c r="U76" s="225">
        <v>490592</v>
      </c>
      <c r="V76" s="225">
        <v>482673</v>
      </c>
      <c r="W76" s="225">
        <v>476745</v>
      </c>
      <c r="X76" s="225">
        <v>475858</v>
      </c>
      <c r="Y76" s="225">
        <v>467812</v>
      </c>
      <c r="Z76" s="225">
        <v>467236</v>
      </c>
      <c r="AA76" s="225">
        <v>464268</v>
      </c>
      <c r="AB76" s="225">
        <v>461636</v>
      </c>
      <c r="AC76" s="225">
        <v>454840</v>
      </c>
      <c r="AD76" s="225">
        <v>449185</v>
      </c>
      <c r="AE76" s="225">
        <v>443916</v>
      </c>
      <c r="AF76" s="225">
        <v>438465</v>
      </c>
      <c r="AG76" s="225">
        <v>433409</v>
      </c>
      <c r="AH76" s="225">
        <v>433599</v>
      </c>
      <c r="AI76" s="225">
        <v>435765</v>
      </c>
      <c r="AJ76" s="225">
        <v>436233</v>
      </c>
      <c r="AK76" s="225">
        <v>435040</v>
      </c>
      <c r="AL76" s="225">
        <v>435950</v>
      </c>
    </row>
    <row r="77" spans="2:38">
      <c r="B77" s="201" t="s">
        <v>319</v>
      </c>
      <c r="C77" s="202">
        <f>SUM(C74:C76,C64:C73)</f>
        <v>13386655.52382</v>
      </c>
      <c r="D77" s="202">
        <f>SUM(D74:D76,D64:D73)</f>
        <v>14608464.210179999</v>
      </c>
      <c r="E77" s="202">
        <f t="shared" ref="E77:U77" si="12">SUM(E74:E76,E64:E73)</f>
        <v>14504744.786459999</v>
      </c>
      <c r="F77" s="202">
        <f t="shared" si="12"/>
        <v>14413804</v>
      </c>
      <c r="G77" s="202">
        <f t="shared" si="12"/>
        <v>14849265</v>
      </c>
      <c r="H77" s="202">
        <f t="shared" si="12"/>
        <v>15642580</v>
      </c>
      <c r="I77" s="202">
        <f t="shared" si="12"/>
        <v>15913110</v>
      </c>
      <c r="J77" s="202">
        <f t="shared" si="12"/>
        <v>16310469</v>
      </c>
      <c r="K77" s="202">
        <f t="shared" si="12"/>
        <v>16399988</v>
      </c>
      <c r="L77" s="202">
        <f t="shared" si="12"/>
        <v>16665646</v>
      </c>
      <c r="M77" s="202">
        <f t="shared" si="12"/>
        <v>16960976</v>
      </c>
      <c r="N77" s="202">
        <f t="shared" si="12"/>
        <v>17464933</v>
      </c>
      <c r="O77" s="228">
        <f t="shared" si="12"/>
        <v>17735071</v>
      </c>
      <c r="P77" s="228">
        <f t="shared" si="12"/>
        <v>19203674</v>
      </c>
      <c r="Q77" s="228">
        <f t="shared" si="12"/>
        <v>21873413</v>
      </c>
      <c r="R77" s="228">
        <f t="shared" si="12"/>
        <v>23766391</v>
      </c>
      <c r="S77" s="228">
        <f t="shared" si="12"/>
        <v>24455307</v>
      </c>
      <c r="T77" s="228">
        <f t="shared" si="12"/>
        <v>25228890</v>
      </c>
      <c r="U77" s="228">
        <f t="shared" si="12"/>
        <v>25953709</v>
      </c>
      <c r="V77" s="228">
        <v>26973012</v>
      </c>
      <c r="W77" s="228">
        <f>SUM(W74:W76,W64:W73)</f>
        <v>27364373</v>
      </c>
      <c r="X77" s="228">
        <f>SUM(X74:X76,X64:X73)</f>
        <v>27573380</v>
      </c>
      <c r="Y77" s="228">
        <f>SUM(Y74:Y76,Y64:Y73)</f>
        <v>28289174</v>
      </c>
      <c r="Z77" s="228">
        <v>28876235</v>
      </c>
      <c r="AA77" s="228">
        <f>SUM(AA74:AA76,AA64:AA73)</f>
        <v>29318223</v>
      </c>
      <c r="AB77" s="228">
        <f>SUM(AB74:AB76,AB64:AB73)</f>
        <v>29932725</v>
      </c>
      <c r="AC77" s="228">
        <v>31175444</v>
      </c>
      <c r="AD77" s="228">
        <v>32060973</v>
      </c>
      <c r="AE77" s="228">
        <v>34032704</v>
      </c>
      <c r="AF77" s="228">
        <v>35365183</v>
      </c>
      <c r="AG77" s="228">
        <v>36646008</v>
      </c>
      <c r="AH77" s="228">
        <f>SUM(AH74:AH76,AH64:AH73)</f>
        <v>37341241</v>
      </c>
      <c r="AI77" s="228">
        <f>SUM(AI74:AI76,AI64:AI73)</f>
        <v>38578474</v>
      </c>
      <c r="AJ77" s="228">
        <f>SUM(AJ74:AJ76,AJ64:AJ73)</f>
        <v>40113933</v>
      </c>
      <c r="AK77" s="228">
        <f>SUM(AK74:AK76,AK64:AK73)</f>
        <v>41481373</v>
      </c>
      <c r="AL77" s="228">
        <f>SUM(AL74:AL76,AL64:AL73)</f>
        <v>42789583.034000002</v>
      </c>
    </row>
    <row r="78" spans="2:38" s="35" customFormat="1">
      <c r="B78" s="201" t="s">
        <v>320</v>
      </c>
      <c r="C78" s="202">
        <f>SUM(C77+C61)</f>
        <v>15066999.52382</v>
      </c>
      <c r="D78" s="202">
        <f>SUM(D77+D61)</f>
        <v>17252173.11524</v>
      </c>
      <c r="E78" s="202">
        <f t="shared" ref="E78:U78" si="13">SUM(E77+E61)</f>
        <v>17417558</v>
      </c>
      <c r="F78" s="202">
        <f t="shared" si="13"/>
        <v>17534705</v>
      </c>
      <c r="G78" s="202">
        <f t="shared" si="13"/>
        <v>18907128</v>
      </c>
      <c r="H78" s="202">
        <f t="shared" si="13"/>
        <v>18542224</v>
      </c>
      <c r="I78" s="202">
        <f t="shared" si="13"/>
        <v>19169401</v>
      </c>
      <c r="J78" s="202">
        <f t="shared" si="13"/>
        <v>19908537</v>
      </c>
      <c r="K78" s="202">
        <f t="shared" si="13"/>
        <v>20014346</v>
      </c>
      <c r="L78" s="202">
        <f t="shared" si="13"/>
        <v>21599094</v>
      </c>
      <c r="M78" s="202">
        <f t="shared" si="13"/>
        <v>20731467</v>
      </c>
      <c r="N78" s="202">
        <f t="shared" si="13"/>
        <v>22431569</v>
      </c>
      <c r="O78" s="228">
        <f t="shared" si="13"/>
        <v>22168547</v>
      </c>
      <c r="P78" s="228">
        <f t="shared" si="13"/>
        <v>24711532</v>
      </c>
      <c r="Q78" s="228">
        <f t="shared" si="13"/>
        <v>26505399</v>
      </c>
      <c r="R78" s="228">
        <f t="shared" si="13"/>
        <v>27869531</v>
      </c>
      <c r="S78" s="228">
        <f t="shared" si="13"/>
        <v>28193896</v>
      </c>
      <c r="T78" s="228">
        <f t="shared" si="13"/>
        <v>28976739</v>
      </c>
      <c r="U78" s="228">
        <f t="shared" si="13"/>
        <v>30008395</v>
      </c>
      <c r="V78" s="228">
        <v>31193101</v>
      </c>
      <c r="W78" s="228">
        <f>SUM(W77+W61)</f>
        <v>32100817</v>
      </c>
      <c r="X78" s="228">
        <f>SUM(X77+X61)</f>
        <v>32243550</v>
      </c>
      <c r="Y78" s="228">
        <f>SUM(Y77+Y61)</f>
        <v>33749701</v>
      </c>
      <c r="Z78" s="228">
        <v>34161217</v>
      </c>
      <c r="AA78" s="228">
        <f>SUM(AA77+AA61)</f>
        <v>35162727</v>
      </c>
      <c r="AB78" s="228">
        <f>SUM(AB77+AB61)</f>
        <v>35911156</v>
      </c>
      <c r="AC78" s="228">
        <v>37956713</v>
      </c>
      <c r="AD78" s="228">
        <v>38556190</v>
      </c>
      <c r="AE78" s="228">
        <v>40648205</v>
      </c>
      <c r="AF78" s="228">
        <v>43304632.154980004</v>
      </c>
      <c r="AG78" s="228">
        <v>44691886.264339998</v>
      </c>
      <c r="AH78" s="228">
        <f>SUM(AH77+AH61)</f>
        <v>43946662.343259998</v>
      </c>
      <c r="AI78" s="228">
        <f>SUM(AI77+AI61)</f>
        <v>45643761.481629997</v>
      </c>
      <c r="AJ78" s="228">
        <f>SUM(AJ77+AJ61)</f>
        <v>47201371.819219999</v>
      </c>
      <c r="AK78" s="228">
        <f>SUM(AK77+AK61)</f>
        <v>47938943.354989998</v>
      </c>
      <c r="AL78" s="228">
        <f>SUM(AL77+AL61)</f>
        <v>49954757.057209998</v>
      </c>
    </row>
    <row r="79" spans="2:38">
      <c r="B79" s="611"/>
      <c r="C79" s="612"/>
      <c r="D79" s="612"/>
      <c r="E79" s="612"/>
      <c r="F79" s="612"/>
      <c r="G79" s="612"/>
      <c r="H79" s="612"/>
      <c r="I79" s="612"/>
      <c r="J79" s="612"/>
      <c r="K79" s="612"/>
      <c r="L79" s="612"/>
      <c r="M79" s="612"/>
      <c r="N79" s="612"/>
      <c r="O79" s="613"/>
      <c r="P79" s="613"/>
      <c r="Q79" s="613"/>
      <c r="R79" s="613"/>
      <c r="S79" s="613"/>
      <c r="T79" s="613"/>
      <c r="U79" s="613"/>
      <c r="V79" s="613">
        <v>31193101</v>
      </c>
      <c r="W79" s="613">
        <v>32100817</v>
      </c>
      <c r="X79" s="613"/>
      <c r="Y79" s="403"/>
      <c r="Z79" s="403"/>
      <c r="AA79" s="403"/>
      <c r="AB79" s="403"/>
      <c r="AC79" s="403"/>
      <c r="AD79" s="403"/>
      <c r="AE79" s="403"/>
      <c r="AF79" s="403"/>
      <c r="AG79" s="403"/>
      <c r="AH79" s="403"/>
      <c r="AI79" s="403"/>
      <c r="AJ79" s="403"/>
      <c r="AK79" s="403"/>
      <c r="AL79" s="403"/>
    </row>
    <row r="80" spans="2:38">
      <c r="C80" s="204"/>
      <c r="D80" s="204"/>
      <c r="E80" s="204"/>
      <c r="F80" s="47"/>
      <c r="G80" s="47"/>
      <c r="H80" s="47"/>
      <c r="I80" s="47"/>
      <c r="J80" s="47"/>
      <c r="K80" s="47"/>
      <c r="L80" s="311"/>
      <c r="M80" s="47"/>
      <c r="N80" s="47"/>
      <c r="O80" s="266"/>
      <c r="P80" s="231"/>
      <c r="Q80" s="231"/>
      <c r="R80" s="231"/>
      <c r="S80" s="231"/>
      <c r="T80" s="403"/>
      <c r="U80" s="403"/>
      <c r="V80" s="403"/>
      <c r="W80" s="403"/>
      <c r="X80" s="403"/>
      <c r="Y80" s="231"/>
      <c r="Z80" s="231"/>
      <c r="AA80" s="231"/>
      <c r="AB80" s="231"/>
      <c r="AC80" s="231"/>
      <c r="AD80" s="231"/>
      <c r="AE80" s="231"/>
      <c r="AF80" s="231"/>
      <c r="AG80" s="231"/>
      <c r="AH80" s="231"/>
    </row>
    <row r="81" spans="2:38">
      <c r="B81" s="332" t="s">
        <v>321</v>
      </c>
      <c r="C81" s="320"/>
      <c r="D81" s="321"/>
      <c r="E81" s="321"/>
      <c r="F81" s="321"/>
      <c r="G81" s="321"/>
      <c r="H81" s="321"/>
      <c r="I81" s="321"/>
      <c r="J81" s="321"/>
      <c r="K81" s="321"/>
      <c r="L81" s="333"/>
      <c r="M81" s="321"/>
      <c r="N81" s="321"/>
      <c r="O81" s="614"/>
      <c r="P81" s="322"/>
      <c r="Q81" s="322"/>
      <c r="R81" s="322"/>
      <c r="S81" s="322"/>
      <c r="T81" s="322"/>
      <c r="U81" s="322"/>
      <c r="V81" s="322"/>
      <c r="W81" s="322"/>
      <c r="X81" s="322"/>
      <c r="Y81" s="322"/>
      <c r="Z81" s="322"/>
      <c r="AA81" s="322"/>
      <c r="AB81" s="322"/>
      <c r="AC81" s="322"/>
      <c r="AD81" s="322"/>
      <c r="AE81" s="322"/>
      <c r="AF81" s="322"/>
      <c r="AG81" s="322"/>
      <c r="AH81" s="322"/>
      <c r="AI81" s="322"/>
      <c r="AJ81" s="322"/>
      <c r="AK81" s="322"/>
      <c r="AL81" s="322"/>
    </row>
    <row r="82" spans="2:38">
      <c r="B82" s="332" t="s">
        <v>322</v>
      </c>
      <c r="C82" s="320"/>
      <c r="D82" s="321"/>
      <c r="E82" s="321"/>
      <c r="F82" s="321"/>
      <c r="G82" s="321"/>
      <c r="H82" s="321"/>
      <c r="I82" s="321"/>
      <c r="J82" s="321"/>
      <c r="K82" s="321"/>
      <c r="L82" s="333"/>
      <c r="M82" s="321"/>
      <c r="N82" s="321"/>
      <c r="O82" s="614"/>
      <c r="P82" s="322"/>
      <c r="Q82" s="322"/>
      <c r="R82" s="322"/>
      <c r="S82" s="322"/>
      <c r="T82" s="322"/>
      <c r="U82" s="322"/>
      <c r="V82" s="322"/>
      <c r="W82" s="322"/>
      <c r="X82" s="322"/>
      <c r="Y82" s="322"/>
      <c r="Z82" s="322"/>
      <c r="AA82" s="322"/>
      <c r="AB82" s="322"/>
      <c r="AC82" s="322"/>
      <c r="AD82" s="322"/>
      <c r="AE82" s="322"/>
      <c r="AF82" s="322"/>
      <c r="AG82" s="322"/>
      <c r="AH82" s="322"/>
      <c r="AI82" s="322"/>
      <c r="AJ82" s="322"/>
      <c r="AK82" s="322"/>
      <c r="AL82" s="322"/>
    </row>
    <row r="83" spans="2:38">
      <c r="B83" s="199" t="s">
        <v>292</v>
      </c>
      <c r="C83" s="200"/>
      <c r="D83" s="200"/>
      <c r="E83" s="200"/>
      <c r="F83" s="199"/>
      <c r="G83" s="199"/>
      <c r="H83" s="199"/>
      <c r="I83" s="199"/>
      <c r="J83" s="199"/>
      <c r="K83" s="199"/>
      <c r="L83" s="312"/>
      <c r="M83" s="199"/>
      <c r="N83" s="199"/>
      <c r="O83" s="609"/>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0"/>
    </row>
    <row r="84" spans="2:38">
      <c r="B84" s="37" t="s">
        <v>323</v>
      </c>
      <c r="C84" s="49">
        <v>71679</v>
      </c>
      <c r="D84" s="49">
        <v>268588</v>
      </c>
      <c r="E84" s="49">
        <v>261786</v>
      </c>
      <c r="F84" s="49">
        <v>287106</v>
      </c>
      <c r="G84" s="49">
        <v>98254</v>
      </c>
      <c r="H84" s="49">
        <v>334067</v>
      </c>
      <c r="I84" s="49">
        <v>344159</v>
      </c>
      <c r="J84" s="49">
        <v>337582</v>
      </c>
      <c r="K84" s="49">
        <v>981588</v>
      </c>
      <c r="L84" s="227">
        <v>709928</v>
      </c>
      <c r="M84" s="49">
        <v>886355</v>
      </c>
      <c r="N84" s="49">
        <v>919444</v>
      </c>
      <c r="O84" s="208">
        <v>96334</v>
      </c>
      <c r="P84" s="208">
        <v>94628</v>
      </c>
      <c r="Q84" s="208">
        <v>461788</v>
      </c>
      <c r="R84" s="208">
        <v>1113809</v>
      </c>
      <c r="S84" s="208">
        <v>737590</v>
      </c>
      <c r="T84" s="208">
        <v>741848</v>
      </c>
      <c r="U84" s="208">
        <v>751685</v>
      </c>
      <c r="V84" s="208">
        <v>90627</v>
      </c>
      <c r="W84" s="208">
        <v>90437</v>
      </c>
      <c r="X84" s="208">
        <v>78060</v>
      </c>
      <c r="Y84" s="208">
        <v>76659</v>
      </c>
      <c r="Z84" s="208">
        <v>1598935</v>
      </c>
      <c r="AA84" s="208">
        <v>1656574</v>
      </c>
      <c r="AB84" s="208">
        <v>75811</v>
      </c>
      <c r="AC84" s="208">
        <v>75449</v>
      </c>
      <c r="AD84" s="208">
        <v>80255</v>
      </c>
      <c r="AE84" s="208">
        <v>81455</v>
      </c>
      <c r="AF84" s="208">
        <v>82056</v>
      </c>
      <c r="AG84" s="208">
        <v>87867</v>
      </c>
      <c r="AH84" s="208">
        <v>88762</v>
      </c>
      <c r="AI84" s="208">
        <v>89425</v>
      </c>
      <c r="AJ84" s="208">
        <v>90082</v>
      </c>
      <c r="AK84" s="208">
        <v>90768</v>
      </c>
      <c r="AL84" s="208">
        <v>92069</v>
      </c>
    </row>
    <row r="85" spans="2:38">
      <c r="B85" s="37" t="s">
        <v>324</v>
      </c>
      <c r="C85" s="49">
        <v>192368</v>
      </c>
      <c r="D85" s="49">
        <v>182852</v>
      </c>
      <c r="E85" s="49">
        <v>183773</v>
      </c>
      <c r="F85" s="49">
        <v>183474</v>
      </c>
      <c r="G85" s="49">
        <v>197107</v>
      </c>
      <c r="H85" s="49">
        <v>23707</v>
      </c>
      <c r="I85" s="49">
        <v>22436</v>
      </c>
      <c r="J85" s="49">
        <v>15931</v>
      </c>
      <c r="K85" s="49">
        <v>26097</v>
      </c>
      <c r="L85" s="227">
        <v>367508</v>
      </c>
      <c r="M85" s="49">
        <v>371913</v>
      </c>
      <c r="N85" s="49">
        <v>363141</v>
      </c>
      <c r="O85" s="208">
        <v>542316</v>
      </c>
      <c r="P85" s="208">
        <v>217948</v>
      </c>
      <c r="Q85" s="208">
        <v>245489</v>
      </c>
      <c r="R85" s="208">
        <v>242011</v>
      </c>
      <c r="S85" s="208">
        <v>96144</v>
      </c>
      <c r="T85" s="208">
        <v>59341</v>
      </c>
      <c r="U85" s="208">
        <v>108342</v>
      </c>
      <c r="V85" s="208">
        <v>79687</v>
      </c>
      <c r="W85" s="208">
        <v>178054</v>
      </c>
      <c r="X85" s="208">
        <v>88833</v>
      </c>
      <c r="Y85" s="208">
        <v>577160</v>
      </c>
      <c r="Z85" s="208">
        <v>515516</v>
      </c>
      <c r="AA85" s="208">
        <v>596288</v>
      </c>
      <c r="AB85" s="208">
        <v>570815</v>
      </c>
      <c r="AC85" s="208">
        <v>238598</v>
      </c>
      <c r="AD85" s="208">
        <v>1069225</v>
      </c>
      <c r="AE85" s="208">
        <v>1161925</v>
      </c>
      <c r="AF85" s="208">
        <v>1109914</v>
      </c>
      <c r="AG85" s="208">
        <v>1235709</v>
      </c>
      <c r="AH85" s="208">
        <v>246018</v>
      </c>
      <c r="AI85" s="208">
        <v>337913</v>
      </c>
      <c r="AJ85" s="208">
        <v>496001</v>
      </c>
      <c r="AK85" s="208">
        <v>299933</v>
      </c>
      <c r="AL85" s="208">
        <v>350737</v>
      </c>
    </row>
    <row r="86" spans="2:38">
      <c r="B86" s="37" t="s">
        <v>325</v>
      </c>
      <c r="C86" s="49">
        <v>0</v>
      </c>
      <c r="D86" s="49">
        <v>0</v>
      </c>
      <c r="E86" s="49">
        <v>0</v>
      </c>
      <c r="F86" s="49">
        <v>0</v>
      </c>
      <c r="G86" s="49">
        <v>0</v>
      </c>
      <c r="H86" s="49">
        <v>0</v>
      </c>
      <c r="I86" s="49">
        <v>0</v>
      </c>
      <c r="J86" s="49">
        <v>7693</v>
      </c>
      <c r="K86" s="49">
        <v>0</v>
      </c>
      <c r="L86" s="227">
        <v>9948</v>
      </c>
      <c r="M86" s="49">
        <v>0</v>
      </c>
      <c r="N86" s="49">
        <v>0</v>
      </c>
      <c r="O86" s="208">
        <v>10601</v>
      </c>
      <c r="P86" s="208">
        <v>8795</v>
      </c>
      <c r="Q86" s="208">
        <v>7816</v>
      </c>
      <c r="R86" s="208">
        <v>11139</v>
      </c>
      <c r="S86" s="208">
        <v>12359</v>
      </c>
      <c r="T86" s="208">
        <v>11911</v>
      </c>
      <c r="U86" s="208">
        <v>11703</v>
      </c>
      <c r="V86" s="208">
        <v>12875</v>
      </c>
      <c r="W86" s="208">
        <v>13896</v>
      </c>
      <c r="X86" s="208">
        <v>14124</v>
      </c>
      <c r="Y86" s="208">
        <v>13930</v>
      </c>
      <c r="Z86" s="208">
        <v>9387</v>
      </c>
      <c r="AA86" s="208">
        <v>7835</v>
      </c>
      <c r="AB86" s="208">
        <v>6268</v>
      </c>
      <c r="AC86" s="208">
        <v>8929</v>
      </c>
      <c r="AD86" s="208">
        <v>15333</v>
      </c>
      <c r="AE86" s="208">
        <v>13526</v>
      </c>
      <c r="AF86" s="208">
        <v>12020</v>
      </c>
      <c r="AG86" s="208">
        <v>10274</v>
      </c>
      <c r="AH86" s="208">
        <v>14086</v>
      </c>
      <c r="AI86" s="208">
        <v>19076</v>
      </c>
      <c r="AJ86" s="208">
        <v>18677</v>
      </c>
      <c r="AK86" s="208">
        <v>17851</v>
      </c>
      <c r="AL86" s="208">
        <v>17140</v>
      </c>
    </row>
    <row r="87" spans="2:38">
      <c r="B87" s="37" t="s">
        <v>326</v>
      </c>
      <c r="C87" s="49">
        <v>0</v>
      </c>
      <c r="D87" s="49">
        <v>0</v>
      </c>
      <c r="E87" s="49">
        <v>0</v>
      </c>
      <c r="F87" s="49">
        <v>0</v>
      </c>
      <c r="G87" s="49">
        <v>0</v>
      </c>
      <c r="H87" s="49">
        <v>0</v>
      </c>
      <c r="I87" s="49">
        <v>10565</v>
      </c>
      <c r="J87" s="49">
        <v>0</v>
      </c>
      <c r="K87" s="49">
        <v>9772</v>
      </c>
      <c r="L87" s="231" t="s">
        <v>267</v>
      </c>
      <c r="M87" s="49">
        <v>9456</v>
      </c>
      <c r="N87" s="49">
        <v>11179</v>
      </c>
      <c r="O87" s="208">
        <v>0</v>
      </c>
      <c r="P87" s="208" t="s">
        <v>267</v>
      </c>
      <c r="Q87" s="208" t="s">
        <v>267</v>
      </c>
      <c r="R87" s="208" t="s">
        <v>267</v>
      </c>
      <c r="S87" s="208" t="s">
        <v>267</v>
      </c>
      <c r="T87" s="208">
        <v>1931</v>
      </c>
      <c r="U87" s="208">
        <v>18142</v>
      </c>
      <c r="V87" s="208">
        <v>4263</v>
      </c>
      <c r="W87" s="208">
        <v>10</v>
      </c>
      <c r="X87" s="208">
        <v>0</v>
      </c>
      <c r="Y87" s="208">
        <v>378</v>
      </c>
      <c r="Z87" s="208">
        <v>4076</v>
      </c>
      <c r="AA87" s="208">
        <v>11518</v>
      </c>
      <c r="AB87" s="208">
        <v>25926</v>
      </c>
      <c r="AC87" s="208">
        <v>24423</v>
      </c>
      <c r="AD87" s="208">
        <v>13050</v>
      </c>
      <c r="AE87" s="208">
        <v>10783</v>
      </c>
      <c r="AF87" s="208">
        <v>0</v>
      </c>
      <c r="AG87" s="208">
        <v>274</v>
      </c>
      <c r="AH87" s="208">
        <v>23396</v>
      </c>
      <c r="AI87" s="208">
        <v>28777</v>
      </c>
      <c r="AJ87" s="208">
        <v>2916</v>
      </c>
      <c r="AK87" s="208">
        <v>30584</v>
      </c>
      <c r="AL87" s="208">
        <v>5443</v>
      </c>
    </row>
    <row r="88" spans="2:38">
      <c r="B88" s="37" t="s">
        <v>327</v>
      </c>
      <c r="C88" s="49">
        <v>41482</v>
      </c>
      <c r="D88" s="49">
        <v>69923</v>
      </c>
      <c r="E88" s="49">
        <v>49255</v>
      </c>
      <c r="F88" s="49">
        <v>58806</v>
      </c>
      <c r="G88" s="49">
        <v>68022</v>
      </c>
      <c r="H88" s="49">
        <v>88358</v>
      </c>
      <c r="I88" s="49">
        <v>72276</v>
      </c>
      <c r="J88" s="49">
        <v>70721</v>
      </c>
      <c r="K88" s="49">
        <v>72057</v>
      </c>
      <c r="L88" s="227">
        <v>167774</v>
      </c>
      <c r="M88" s="49">
        <v>167858</v>
      </c>
      <c r="N88" s="49">
        <v>139217</v>
      </c>
      <c r="O88" s="208">
        <v>112304</v>
      </c>
      <c r="P88" s="208">
        <v>153346</v>
      </c>
      <c r="Q88" s="208">
        <v>100371</v>
      </c>
      <c r="R88" s="208">
        <v>90525</v>
      </c>
      <c r="S88" s="208">
        <v>70097</v>
      </c>
      <c r="T88" s="208">
        <v>83666</v>
      </c>
      <c r="U88" s="208">
        <v>83243</v>
      </c>
      <c r="V88" s="208">
        <v>86641</v>
      </c>
      <c r="W88" s="208">
        <v>144466</v>
      </c>
      <c r="X88" s="208">
        <v>111557</v>
      </c>
      <c r="Y88" s="208">
        <v>95999</v>
      </c>
      <c r="Z88" s="208">
        <v>152950</v>
      </c>
      <c r="AA88" s="208">
        <v>147957</v>
      </c>
      <c r="AB88" s="208">
        <v>177986</v>
      </c>
      <c r="AC88" s="208">
        <v>264376</v>
      </c>
      <c r="AD88" s="208">
        <v>151471</v>
      </c>
      <c r="AE88" s="208">
        <v>188555</v>
      </c>
      <c r="AF88" s="208">
        <v>182169.15497999999</v>
      </c>
      <c r="AG88" s="208">
        <v>276396.26433999999</v>
      </c>
      <c r="AH88" s="208">
        <v>253242.34325999999</v>
      </c>
      <c r="AI88" s="208">
        <v>209410.48162999999</v>
      </c>
      <c r="AJ88" s="208">
        <v>254444.81922</v>
      </c>
      <c r="AK88" s="208">
        <v>224717.35498999999</v>
      </c>
      <c r="AL88" s="208">
        <v>228937.02321000001</v>
      </c>
    </row>
    <row r="89" spans="2:38">
      <c r="B89" s="37" t="s">
        <v>328</v>
      </c>
      <c r="C89" s="49">
        <v>30053</v>
      </c>
      <c r="D89" s="49">
        <v>90502</v>
      </c>
      <c r="E89" s="49">
        <v>224543</v>
      </c>
      <c r="F89" s="49">
        <v>389278</v>
      </c>
      <c r="G89" s="49">
        <v>540175</v>
      </c>
      <c r="H89" s="49">
        <v>54382</v>
      </c>
      <c r="I89" s="49">
        <v>163259</v>
      </c>
      <c r="J89" s="49">
        <v>293111</v>
      </c>
      <c r="K89" s="49">
        <v>287386</v>
      </c>
      <c r="L89" s="227">
        <v>92106</v>
      </c>
      <c r="M89" s="49">
        <v>127657</v>
      </c>
      <c r="N89" s="49">
        <v>262320</v>
      </c>
      <c r="O89" s="208">
        <v>478040</v>
      </c>
      <c r="P89" s="208">
        <v>255614</v>
      </c>
      <c r="Q89" s="208">
        <v>268737</v>
      </c>
      <c r="R89" s="208">
        <v>394093</v>
      </c>
      <c r="S89" s="208">
        <v>483446</v>
      </c>
      <c r="T89" s="208">
        <v>61025</v>
      </c>
      <c r="U89" s="208">
        <v>94811</v>
      </c>
      <c r="V89" s="208">
        <v>108631</v>
      </c>
      <c r="W89" s="208">
        <v>255968</v>
      </c>
      <c r="X89" s="208">
        <v>197315</v>
      </c>
      <c r="Y89" s="208">
        <v>189669</v>
      </c>
      <c r="Z89" s="208">
        <v>290418</v>
      </c>
      <c r="AA89" s="208">
        <v>484779</v>
      </c>
      <c r="AB89" s="208">
        <v>115139</v>
      </c>
      <c r="AC89" s="208">
        <v>278984</v>
      </c>
      <c r="AD89" s="208">
        <v>440573</v>
      </c>
      <c r="AE89" s="208">
        <v>557232</v>
      </c>
      <c r="AF89" s="208">
        <v>139146</v>
      </c>
      <c r="AG89" s="208">
        <v>194075</v>
      </c>
      <c r="AH89" s="208">
        <v>249485</v>
      </c>
      <c r="AI89" s="208">
        <v>257914</v>
      </c>
      <c r="AJ89" s="208">
        <v>213325</v>
      </c>
      <c r="AK89" s="208">
        <v>278666</v>
      </c>
      <c r="AL89" s="208">
        <v>295495</v>
      </c>
    </row>
    <row r="90" spans="2:38">
      <c r="B90" s="37" t="s">
        <v>329</v>
      </c>
      <c r="C90" s="49">
        <v>17540</v>
      </c>
      <c r="D90" s="49">
        <v>57997</v>
      </c>
      <c r="E90" s="49">
        <v>0</v>
      </c>
      <c r="F90" s="49">
        <v>0</v>
      </c>
      <c r="G90" s="49">
        <v>0</v>
      </c>
      <c r="H90" s="49">
        <v>0</v>
      </c>
      <c r="I90" s="49">
        <v>0</v>
      </c>
      <c r="J90" s="49">
        <v>0</v>
      </c>
      <c r="K90" s="49">
        <v>0</v>
      </c>
      <c r="L90" s="227">
        <v>0</v>
      </c>
      <c r="M90" s="49">
        <v>0</v>
      </c>
      <c r="N90" s="49">
        <v>0</v>
      </c>
      <c r="O90" s="208">
        <v>0</v>
      </c>
      <c r="P90" s="208">
        <v>0</v>
      </c>
      <c r="Q90" s="208">
        <v>0</v>
      </c>
      <c r="R90" s="208">
        <v>0</v>
      </c>
      <c r="S90" s="208">
        <v>0</v>
      </c>
      <c r="T90" s="208">
        <v>0</v>
      </c>
      <c r="U90" s="208">
        <v>0</v>
      </c>
      <c r="V90" s="208">
        <v>0</v>
      </c>
      <c r="W90" s="208">
        <v>0</v>
      </c>
      <c r="X90" s="208">
        <v>0</v>
      </c>
      <c r="Y90" s="208">
        <v>0</v>
      </c>
      <c r="Z90" s="208">
        <v>0</v>
      </c>
      <c r="AA90" s="208">
        <v>0</v>
      </c>
      <c r="AB90" s="208">
        <v>0</v>
      </c>
      <c r="AC90" s="208">
        <v>0</v>
      </c>
      <c r="AD90" s="208">
        <v>0</v>
      </c>
      <c r="AE90" s="208">
        <v>0</v>
      </c>
      <c r="AF90" s="208">
        <v>0</v>
      </c>
      <c r="AG90" s="208">
        <v>0</v>
      </c>
      <c r="AH90" s="208">
        <v>0</v>
      </c>
      <c r="AI90" s="208">
        <v>0</v>
      </c>
      <c r="AJ90" s="208">
        <v>0</v>
      </c>
      <c r="AK90" s="208">
        <v>0</v>
      </c>
      <c r="AL90" s="208">
        <v>0</v>
      </c>
    </row>
    <row r="91" spans="2:38">
      <c r="B91" s="37" t="s">
        <v>330</v>
      </c>
      <c r="C91" s="49">
        <v>12751</v>
      </c>
      <c r="D91" s="49">
        <v>16550</v>
      </c>
      <c r="E91" s="49">
        <v>32399</v>
      </c>
      <c r="F91" s="49">
        <v>39059</v>
      </c>
      <c r="G91" s="49">
        <v>39260</v>
      </c>
      <c r="H91" s="49">
        <v>40262</v>
      </c>
      <c r="I91" s="49">
        <v>39302</v>
      </c>
      <c r="J91" s="49">
        <v>44878</v>
      </c>
      <c r="K91" s="49">
        <v>45687</v>
      </c>
      <c r="L91" s="227">
        <v>48336</v>
      </c>
      <c r="M91" s="49">
        <v>48970</v>
      </c>
      <c r="N91" s="49">
        <v>52653</v>
      </c>
      <c r="O91" s="208">
        <v>52518</v>
      </c>
      <c r="P91" s="208">
        <v>49457</v>
      </c>
      <c r="Q91" s="208">
        <v>44836</v>
      </c>
      <c r="R91" s="208">
        <v>34900</v>
      </c>
      <c r="S91" s="208">
        <v>48778</v>
      </c>
      <c r="T91" s="208">
        <v>60851</v>
      </c>
      <c r="U91" s="208">
        <v>65207</v>
      </c>
      <c r="V91" s="208">
        <v>77913</v>
      </c>
      <c r="W91" s="208">
        <v>78654</v>
      </c>
      <c r="X91" s="208">
        <v>63287</v>
      </c>
      <c r="Y91" s="208">
        <v>69876</v>
      </c>
      <c r="Z91" s="208">
        <v>60026</v>
      </c>
      <c r="AA91" s="208">
        <v>55248</v>
      </c>
      <c r="AB91" s="208">
        <v>53071</v>
      </c>
      <c r="AC91" s="208">
        <v>66598</v>
      </c>
      <c r="AD91" s="208">
        <v>57766</v>
      </c>
      <c r="AE91" s="208">
        <v>63588</v>
      </c>
      <c r="AF91" s="208">
        <v>64270</v>
      </c>
      <c r="AG91" s="208">
        <v>62622</v>
      </c>
      <c r="AH91" s="208">
        <v>53247</v>
      </c>
      <c r="AI91" s="208">
        <v>74434</v>
      </c>
      <c r="AJ91" s="208">
        <v>66723</v>
      </c>
      <c r="AK91" s="208">
        <v>37153</v>
      </c>
      <c r="AL91" s="208">
        <v>33001</v>
      </c>
    </row>
    <row r="92" spans="2:38">
      <c r="B92" s="37" t="s">
        <v>331</v>
      </c>
      <c r="C92" s="49"/>
      <c r="D92" s="49"/>
      <c r="E92" s="49"/>
      <c r="F92" s="49"/>
      <c r="G92" s="49"/>
      <c r="H92" s="49"/>
      <c r="I92" s="49"/>
      <c r="J92" s="49"/>
      <c r="K92" s="49"/>
      <c r="L92" s="227"/>
      <c r="M92" s="49"/>
      <c r="N92" s="49"/>
      <c r="O92" s="208"/>
      <c r="P92" s="208" t="s">
        <v>267</v>
      </c>
      <c r="Q92" s="208" t="s">
        <v>267</v>
      </c>
      <c r="R92" s="208" t="s">
        <v>267</v>
      </c>
      <c r="S92" s="208" t="s">
        <v>267</v>
      </c>
      <c r="T92" s="208">
        <v>0</v>
      </c>
      <c r="U92" s="208">
        <v>0</v>
      </c>
      <c r="V92" s="208">
        <v>0</v>
      </c>
      <c r="W92" s="208">
        <v>0</v>
      </c>
      <c r="X92" s="208">
        <v>0</v>
      </c>
      <c r="Y92" s="208">
        <v>0</v>
      </c>
      <c r="Z92" s="208">
        <v>0</v>
      </c>
      <c r="AA92" s="208">
        <v>0</v>
      </c>
      <c r="AB92" s="208">
        <v>0</v>
      </c>
      <c r="AC92" s="208">
        <v>0</v>
      </c>
      <c r="AD92" s="208">
        <v>0</v>
      </c>
      <c r="AE92" s="208">
        <v>0</v>
      </c>
      <c r="AF92" s="208">
        <v>0</v>
      </c>
      <c r="AG92" s="208">
        <v>0</v>
      </c>
      <c r="AH92" s="208">
        <v>0</v>
      </c>
      <c r="AI92" s="208">
        <v>0</v>
      </c>
      <c r="AJ92" s="208">
        <v>0</v>
      </c>
      <c r="AK92" s="208">
        <v>0</v>
      </c>
      <c r="AL92" s="208">
        <v>0</v>
      </c>
    </row>
    <row r="93" spans="2:38">
      <c r="B93" s="37" t="s">
        <v>332</v>
      </c>
      <c r="C93" s="49">
        <v>139946</v>
      </c>
      <c r="D93" s="49">
        <v>3112</v>
      </c>
      <c r="E93" s="49">
        <v>3111</v>
      </c>
      <c r="F93" s="49">
        <v>5159</v>
      </c>
      <c r="G93" s="49">
        <v>5137</v>
      </c>
      <c r="H93" s="49">
        <v>7835</v>
      </c>
      <c r="I93" s="49">
        <v>7831</v>
      </c>
      <c r="J93" s="49">
        <v>7798</v>
      </c>
      <c r="K93" s="49">
        <v>8411</v>
      </c>
      <c r="L93" s="227">
        <v>102079</v>
      </c>
      <c r="M93" s="49">
        <v>9731</v>
      </c>
      <c r="N93" s="49">
        <v>10102</v>
      </c>
      <c r="O93" s="208">
        <v>10406</v>
      </c>
      <c r="P93" s="208">
        <v>500513</v>
      </c>
      <c r="Q93" s="208">
        <v>1068548</v>
      </c>
      <c r="R93" s="208">
        <v>16236</v>
      </c>
      <c r="S93" s="208">
        <v>13467</v>
      </c>
      <c r="T93" s="208">
        <v>110543</v>
      </c>
      <c r="U93" s="208">
        <v>12828</v>
      </c>
      <c r="V93" s="208">
        <v>16217</v>
      </c>
      <c r="W93" s="208">
        <v>16212</v>
      </c>
      <c r="X93" s="208">
        <v>611207</v>
      </c>
      <c r="Y93" s="208">
        <v>611181</v>
      </c>
      <c r="Z93" s="208">
        <v>13461</v>
      </c>
      <c r="AA93" s="208">
        <v>13454</v>
      </c>
      <c r="AB93" s="208">
        <v>1247850</v>
      </c>
      <c r="AC93" s="208">
        <v>1111322</v>
      </c>
      <c r="AD93" s="208">
        <v>17296</v>
      </c>
      <c r="AE93" s="208">
        <v>9439</v>
      </c>
      <c r="AF93" s="208">
        <v>1329622</v>
      </c>
      <c r="AG93" s="208">
        <v>6660</v>
      </c>
      <c r="AH93" s="208">
        <v>6519</v>
      </c>
      <c r="AI93" s="208">
        <v>384617</v>
      </c>
      <c r="AJ93" s="208">
        <v>422540</v>
      </c>
      <c r="AK93" s="208">
        <v>260632</v>
      </c>
      <c r="AL93" s="208">
        <v>12484</v>
      </c>
    </row>
    <row r="94" spans="2:38" ht="14.1" customHeight="1">
      <c r="B94" s="37" t="s">
        <v>333</v>
      </c>
      <c r="C94" s="49">
        <v>33610</v>
      </c>
      <c r="D94" s="49">
        <v>36344</v>
      </c>
      <c r="E94" s="49">
        <v>29714</v>
      </c>
      <c r="F94" s="49">
        <v>40457</v>
      </c>
      <c r="G94" s="49">
        <v>42515</v>
      </c>
      <c r="H94" s="49">
        <v>37047</v>
      </c>
      <c r="I94" s="49">
        <v>29156</v>
      </c>
      <c r="J94" s="49">
        <v>38239</v>
      </c>
      <c r="K94" s="49">
        <v>41182</v>
      </c>
      <c r="L94" s="227">
        <v>33341</v>
      </c>
      <c r="M94" s="49">
        <v>26512</v>
      </c>
      <c r="N94" s="49">
        <v>37797</v>
      </c>
      <c r="O94" s="208">
        <v>48833</v>
      </c>
      <c r="P94" s="208">
        <v>45094</v>
      </c>
      <c r="Q94" s="208">
        <v>36212</v>
      </c>
      <c r="R94" s="208">
        <v>45062</v>
      </c>
      <c r="S94" s="208">
        <v>50475</v>
      </c>
      <c r="T94" s="208">
        <v>46507</v>
      </c>
      <c r="U94" s="208">
        <v>36651</v>
      </c>
      <c r="V94" s="208">
        <v>47483</v>
      </c>
      <c r="W94" s="208">
        <v>53028</v>
      </c>
      <c r="X94" s="208">
        <v>53810</v>
      </c>
      <c r="Y94" s="208">
        <v>40440</v>
      </c>
      <c r="Z94" s="208">
        <v>56625</v>
      </c>
      <c r="AA94" s="208">
        <v>63271</v>
      </c>
      <c r="AB94" s="208">
        <v>63940</v>
      </c>
      <c r="AC94" s="208">
        <v>50003</v>
      </c>
      <c r="AD94" s="208">
        <v>67624</v>
      </c>
      <c r="AE94" s="208">
        <v>74655</v>
      </c>
      <c r="AF94" s="208">
        <v>71658</v>
      </c>
      <c r="AG94" s="208">
        <v>55653</v>
      </c>
      <c r="AH94" s="208">
        <v>75794</v>
      </c>
      <c r="AI94" s="208">
        <v>83114</v>
      </c>
      <c r="AJ94" s="208">
        <v>79962</v>
      </c>
      <c r="AK94" s="208">
        <v>58825</v>
      </c>
      <c r="AL94" s="208">
        <v>80601</v>
      </c>
    </row>
    <row r="95" spans="2:38">
      <c r="B95" s="37" t="s">
        <v>334</v>
      </c>
      <c r="C95" s="49">
        <v>5495</v>
      </c>
      <c r="D95" s="49">
        <v>2056</v>
      </c>
      <c r="E95" s="49">
        <v>3309</v>
      </c>
      <c r="F95" s="49">
        <v>4655</v>
      </c>
      <c r="G95" s="49">
        <v>3579</v>
      </c>
      <c r="H95" s="49">
        <v>4250</v>
      </c>
      <c r="I95" s="49">
        <v>5103</v>
      </c>
      <c r="J95" s="49">
        <v>4157</v>
      </c>
      <c r="K95" s="49">
        <v>3782</v>
      </c>
      <c r="L95" s="227">
        <v>2173</v>
      </c>
      <c r="M95" s="49">
        <v>2176</v>
      </c>
      <c r="N95" s="49">
        <v>2730</v>
      </c>
      <c r="O95" s="208">
        <v>868</v>
      </c>
      <c r="P95" s="208">
        <v>871</v>
      </c>
      <c r="Q95" s="208">
        <v>855</v>
      </c>
      <c r="R95" s="208">
        <v>858</v>
      </c>
      <c r="S95" s="208">
        <v>858</v>
      </c>
      <c r="T95" s="208">
        <v>858</v>
      </c>
      <c r="U95" s="208">
        <v>939</v>
      </c>
      <c r="V95" s="208">
        <v>947</v>
      </c>
      <c r="W95" s="208">
        <v>947</v>
      </c>
      <c r="X95" s="208">
        <v>823</v>
      </c>
      <c r="Y95" s="208">
        <v>823</v>
      </c>
      <c r="Z95" s="208">
        <v>698</v>
      </c>
      <c r="AA95" s="208">
        <v>698</v>
      </c>
      <c r="AB95" s="208">
        <v>731</v>
      </c>
      <c r="AC95" s="208">
        <v>731</v>
      </c>
      <c r="AD95" s="208">
        <v>702</v>
      </c>
      <c r="AE95" s="208">
        <v>709</v>
      </c>
      <c r="AF95" s="208">
        <v>351</v>
      </c>
      <c r="AG95" s="208">
        <v>765</v>
      </c>
      <c r="AH95" s="208">
        <v>757</v>
      </c>
      <c r="AI95" s="208">
        <v>786</v>
      </c>
      <c r="AJ95" s="208">
        <v>1335</v>
      </c>
      <c r="AK95" s="208">
        <v>1328</v>
      </c>
      <c r="AL95" s="208">
        <v>942</v>
      </c>
    </row>
    <row r="96" spans="2:38">
      <c r="B96" s="37" t="s">
        <v>335</v>
      </c>
      <c r="C96" s="49">
        <v>0</v>
      </c>
      <c r="D96" s="49">
        <v>0</v>
      </c>
      <c r="E96" s="49">
        <v>0</v>
      </c>
      <c r="F96" s="49">
        <v>0</v>
      </c>
      <c r="G96" s="49">
        <v>1860</v>
      </c>
      <c r="H96" s="49">
        <v>2480</v>
      </c>
      <c r="I96" s="49">
        <v>2480</v>
      </c>
      <c r="J96" s="49">
        <v>2480</v>
      </c>
      <c r="K96" s="49">
        <v>2480</v>
      </c>
      <c r="L96" s="227">
        <v>2480</v>
      </c>
      <c r="M96" s="49">
        <v>2480</v>
      </c>
      <c r="N96" s="49">
        <v>2480</v>
      </c>
      <c r="O96" s="208">
        <v>2480</v>
      </c>
      <c r="P96" s="208">
        <v>2480</v>
      </c>
      <c r="Q96" s="208">
        <v>2480</v>
      </c>
      <c r="R96" s="208">
        <v>2480</v>
      </c>
      <c r="S96" s="208">
        <v>2480</v>
      </c>
      <c r="T96" s="208">
        <v>0</v>
      </c>
      <c r="U96" s="208">
        <v>2480</v>
      </c>
      <c r="V96" s="208">
        <v>2480</v>
      </c>
      <c r="W96" s="208">
        <v>2480</v>
      </c>
      <c r="AI96" s="208">
        <v>0</v>
      </c>
      <c r="AJ96" s="208">
        <v>0</v>
      </c>
      <c r="AK96" s="208">
        <v>0</v>
      </c>
      <c r="AL96" s="208">
        <v>0</v>
      </c>
    </row>
    <row r="97" spans="2:38">
      <c r="B97" s="37" t="s">
        <v>268</v>
      </c>
      <c r="C97" s="49">
        <v>53047</v>
      </c>
      <c r="D97" s="49">
        <v>61180</v>
      </c>
      <c r="E97" s="49">
        <v>57876.328179999997</v>
      </c>
      <c r="F97" s="49">
        <v>16385</v>
      </c>
      <c r="G97" s="49">
        <v>13852</v>
      </c>
      <c r="H97" s="49">
        <v>34310</v>
      </c>
      <c r="I97" s="49">
        <v>27472</v>
      </c>
      <c r="J97" s="49">
        <v>56345</v>
      </c>
      <c r="K97" s="49">
        <v>70150</v>
      </c>
      <c r="L97" s="227">
        <v>80152</v>
      </c>
      <c r="M97" s="49">
        <v>55374</v>
      </c>
      <c r="N97" s="49">
        <v>34641</v>
      </c>
      <c r="O97" s="208">
        <v>45567</v>
      </c>
      <c r="P97" s="208">
        <v>43751</v>
      </c>
      <c r="Q97" s="208">
        <v>56930</v>
      </c>
      <c r="R97" s="208">
        <v>51770</v>
      </c>
      <c r="S97" s="208">
        <v>54165</v>
      </c>
      <c r="T97" s="208">
        <v>50713</v>
      </c>
      <c r="U97" s="208">
        <v>46184</v>
      </c>
      <c r="V97" s="208">
        <v>35593</v>
      </c>
      <c r="W97" s="208">
        <v>60587</v>
      </c>
      <c r="X97" s="208">
        <v>74331</v>
      </c>
      <c r="Y97" s="208">
        <v>56511</v>
      </c>
      <c r="Z97" s="208">
        <v>41257</v>
      </c>
      <c r="AA97" s="208">
        <v>33116</v>
      </c>
      <c r="AB97" s="208">
        <v>107199</v>
      </c>
      <c r="AC97" s="208">
        <v>84476</v>
      </c>
      <c r="AD97" s="208">
        <v>55843</v>
      </c>
      <c r="AE97" s="208">
        <v>57073</v>
      </c>
      <c r="AF97" s="208">
        <v>273612</v>
      </c>
      <c r="AG97" s="208">
        <v>202289</v>
      </c>
      <c r="AH97" s="208">
        <v>98527</v>
      </c>
      <c r="AI97" s="208">
        <v>97636</v>
      </c>
      <c r="AJ97" s="208">
        <v>240765</v>
      </c>
      <c r="AK97" s="208">
        <v>315594</v>
      </c>
      <c r="AL97" s="208">
        <v>240580</v>
      </c>
    </row>
    <row r="98" spans="2:38">
      <c r="B98" s="201"/>
      <c r="C98" s="202">
        <f>SUM(C84:C97)</f>
        <v>597971</v>
      </c>
      <c r="D98" s="202">
        <f>SUM(D84:D97)</f>
        <v>789104</v>
      </c>
      <c r="E98" s="202">
        <f t="shared" ref="E98:U98" si="14">SUM(E84:E97)</f>
        <v>845766.32817999995</v>
      </c>
      <c r="F98" s="202">
        <f t="shared" si="14"/>
        <v>1024379</v>
      </c>
      <c r="G98" s="202">
        <f t="shared" si="14"/>
        <v>1009761</v>
      </c>
      <c r="H98" s="202">
        <f t="shared" si="14"/>
        <v>626698</v>
      </c>
      <c r="I98" s="202">
        <f t="shared" si="14"/>
        <v>724039</v>
      </c>
      <c r="J98" s="202">
        <f t="shared" si="14"/>
        <v>878935</v>
      </c>
      <c r="K98" s="202">
        <f>SUM(K84:K97)</f>
        <v>1548592</v>
      </c>
      <c r="L98" s="202">
        <f t="shared" si="14"/>
        <v>1615825</v>
      </c>
      <c r="M98" s="202">
        <f t="shared" si="14"/>
        <v>1708482</v>
      </c>
      <c r="N98" s="202">
        <f t="shared" si="14"/>
        <v>1835704</v>
      </c>
      <c r="O98" s="228">
        <f t="shared" si="14"/>
        <v>1400267</v>
      </c>
      <c r="P98" s="228">
        <f t="shared" si="14"/>
        <v>1372497</v>
      </c>
      <c r="Q98" s="228">
        <f t="shared" si="14"/>
        <v>2294062</v>
      </c>
      <c r="R98" s="228">
        <f t="shared" si="14"/>
        <v>2002883</v>
      </c>
      <c r="S98" s="228">
        <f t="shared" si="14"/>
        <v>1569859</v>
      </c>
      <c r="T98" s="228">
        <f t="shared" si="14"/>
        <v>1229194</v>
      </c>
      <c r="U98" s="228">
        <f t="shared" si="14"/>
        <v>1232215</v>
      </c>
      <c r="V98" s="228">
        <v>563357</v>
      </c>
      <c r="W98" s="228">
        <f>SUM(W84:W97)</f>
        <v>894739</v>
      </c>
      <c r="X98" s="228">
        <f>SUM(X84:X97)</f>
        <v>1293347</v>
      </c>
      <c r="Y98" s="228">
        <f>SUM(Y84:Y97)</f>
        <v>1732626</v>
      </c>
      <c r="Z98" s="228">
        <v>2743349</v>
      </c>
      <c r="AA98" s="228">
        <f>SUM(AA84:AA97)</f>
        <v>3070738</v>
      </c>
      <c r="AB98" s="228">
        <f>SUM(AB84:AB97)</f>
        <v>2444736</v>
      </c>
      <c r="AC98" s="228">
        <v>2203889</v>
      </c>
      <c r="AD98" s="228">
        <v>1969138</v>
      </c>
      <c r="AE98" s="228">
        <v>2218940</v>
      </c>
      <c r="AF98" s="228">
        <v>3264818.1549800001</v>
      </c>
      <c r="AG98" s="228">
        <v>2132584.2643400002</v>
      </c>
      <c r="AH98" s="228">
        <f>SUM(AH84:AH97)</f>
        <v>1109833.34326</v>
      </c>
      <c r="AI98" s="228">
        <f>SUM(AI84:AI97)</f>
        <v>1583102.4816300001</v>
      </c>
      <c r="AJ98" s="228">
        <f>SUM(AJ84:AJ97)</f>
        <v>1886770.8192199999</v>
      </c>
      <c r="AK98" s="228">
        <f>SUM(AK84:AK97)</f>
        <v>1616051.3549899999</v>
      </c>
      <c r="AL98" s="228">
        <f>SUM(AL84:AL97)</f>
        <v>1357429.02321</v>
      </c>
    </row>
    <row r="99" spans="2:38">
      <c r="B99" s="203" t="s">
        <v>305</v>
      </c>
      <c r="C99" s="50"/>
      <c r="D99" s="50"/>
      <c r="E99" s="50"/>
      <c r="F99" s="203"/>
      <c r="G99" s="203"/>
      <c r="H99" s="203"/>
      <c r="I99" s="203"/>
      <c r="J99" s="203"/>
      <c r="K99" s="203"/>
      <c r="L99" s="313"/>
      <c r="M99" s="203"/>
      <c r="N99" s="203"/>
      <c r="O99" s="610"/>
      <c r="P99" s="229"/>
      <c r="Q99" s="229"/>
      <c r="R99" s="229"/>
      <c r="S99" s="229"/>
      <c r="T99" s="229"/>
      <c r="U99" s="229"/>
      <c r="V99" s="229"/>
      <c r="W99" s="229"/>
      <c r="X99" s="229"/>
      <c r="Y99" s="229"/>
      <c r="Z99" s="229"/>
      <c r="AA99" s="229"/>
      <c r="AB99" s="229"/>
      <c r="AC99" s="229"/>
      <c r="AD99" s="229"/>
      <c r="AE99" s="229"/>
      <c r="AF99" s="229"/>
      <c r="AG99" s="229"/>
      <c r="AH99" s="229"/>
      <c r="AI99" s="229"/>
      <c r="AJ99" s="229"/>
      <c r="AK99" s="229"/>
      <c r="AL99" s="229"/>
    </row>
    <row r="100" spans="2:38">
      <c r="B100" s="37" t="s">
        <v>336</v>
      </c>
      <c r="C100" s="49">
        <v>432472</v>
      </c>
      <c r="D100" s="49">
        <v>690541</v>
      </c>
      <c r="E100" s="49">
        <v>677182</v>
      </c>
      <c r="F100" s="49">
        <v>657248</v>
      </c>
      <c r="G100" s="49">
        <v>1258364</v>
      </c>
      <c r="H100" s="49">
        <v>1215689</v>
      </c>
      <c r="I100" s="49">
        <v>1273554</v>
      </c>
      <c r="J100" s="49">
        <v>1264267</v>
      </c>
      <c r="K100" s="49">
        <v>660197</v>
      </c>
      <c r="L100" s="227">
        <v>637448</v>
      </c>
      <c r="M100" s="49">
        <v>620011</v>
      </c>
      <c r="N100" s="49">
        <v>1248161</v>
      </c>
      <c r="O100" s="208">
        <v>1228231</v>
      </c>
      <c r="P100" s="208">
        <v>1208301</v>
      </c>
      <c r="Q100" s="208">
        <v>1182886</v>
      </c>
      <c r="R100" s="208">
        <v>1722627</v>
      </c>
      <c r="S100" s="208">
        <v>1721742</v>
      </c>
      <c r="T100" s="208">
        <v>1728681</v>
      </c>
      <c r="U100" s="208">
        <v>1953199</v>
      </c>
      <c r="V100" s="208">
        <v>1985056</v>
      </c>
      <c r="W100" s="208">
        <v>2013726</v>
      </c>
      <c r="X100" s="208">
        <v>2012601</v>
      </c>
      <c r="Y100" s="208">
        <v>2046998</v>
      </c>
      <c r="Z100" s="208">
        <v>565503</v>
      </c>
      <c r="AA100" s="208">
        <v>648252</v>
      </c>
      <c r="AB100" s="208">
        <v>633914</v>
      </c>
      <c r="AC100" s="208">
        <v>620773</v>
      </c>
      <c r="AD100" s="208">
        <v>681995</v>
      </c>
      <c r="AE100" s="208">
        <v>666069</v>
      </c>
      <c r="AF100" s="208">
        <v>651766</v>
      </c>
      <c r="AG100" s="208">
        <v>716173</v>
      </c>
      <c r="AH100" s="208">
        <v>704383</v>
      </c>
      <c r="AI100" s="208">
        <v>686788</v>
      </c>
      <c r="AJ100" s="208">
        <v>669117</v>
      </c>
      <c r="AK100" s="208">
        <v>651861</v>
      </c>
      <c r="AL100" s="208">
        <v>642406</v>
      </c>
    </row>
    <row r="101" spans="2:38">
      <c r="B101" s="37" t="s">
        <v>337</v>
      </c>
      <c r="C101" s="49">
        <v>313931</v>
      </c>
      <c r="D101" s="49">
        <v>801007</v>
      </c>
      <c r="E101" s="49">
        <v>806204</v>
      </c>
      <c r="F101" s="49">
        <v>1420052</v>
      </c>
      <c r="G101" s="49">
        <v>1437775</v>
      </c>
      <c r="H101" s="49">
        <v>1441504</v>
      </c>
      <c r="I101" s="49">
        <v>1457692</v>
      </c>
      <c r="J101" s="49">
        <v>1475140</v>
      </c>
      <c r="K101" s="49">
        <v>1480445</v>
      </c>
      <c r="L101" s="227">
        <v>1528971</v>
      </c>
      <c r="M101" s="49">
        <v>1554166</v>
      </c>
      <c r="N101" s="49">
        <v>1545549</v>
      </c>
      <c r="O101" s="208">
        <v>1392099</v>
      </c>
      <c r="P101" s="208">
        <v>2961318</v>
      </c>
      <c r="Q101" s="208">
        <v>3664357</v>
      </c>
      <c r="R101" s="208">
        <v>3707753</v>
      </c>
      <c r="S101" s="208">
        <v>3788738</v>
      </c>
      <c r="T101" s="208">
        <v>4829761</v>
      </c>
      <c r="U101" s="208">
        <v>4938992</v>
      </c>
      <c r="V101" s="208">
        <v>5783645</v>
      </c>
      <c r="W101" s="208">
        <v>5777900</v>
      </c>
      <c r="X101" s="208">
        <v>5805235</v>
      </c>
      <c r="Y101" s="208">
        <v>6040108</v>
      </c>
      <c r="Z101" s="208">
        <v>6119491</v>
      </c>
      <c r="AA101" s="208">
        <v>6141700</v>
      </c>
      <c r="AB101" s="208">
        <v>7959755</v>
      </c>
      <c r="AC101" s="208">
        <v>9399773</v>
      </c>
      <c r="AD101" s="208">
        <v>9575897</v>
      </c>
      <c r="AE101" s="208">
        <v>9591930</v>
      </c>
      <c r="AF101" s="208">
        <v>11392559</v>
      </c>
      <c r="AG101" s="208">
        <v>12879390</v>
      </c>
      <c r="AH101" s="208">
        <v>13022977</v>
      </c>
      <c r="AI101" s="208">
        <v>13644120</v>
      </c>
      <c r="AJ101" s="208">
        <v>14696513</v>
      </c>
      <c r="AK101" s="208">
        <v>15203488</v>
      </c>
      <c r="AL101" s="208">
        <v>16592622</v>
      </c>
    </row>
    <row r="102" spans="2:38">
      <c r="B102" s="37" t="s">
        <v>338</v>
      </c>
      <c r="C102" s="49">
        <v>0</v>
      </c>
      <c r="D102" s="49">
        <v>0</v>
      </c>
      <c r="E102" s="49">
        <v>0</v>
      </c>
      <c r="F102" s="49">
        <v>0</v>
      </c>
      <c r="G102" s="49">
        <v>0</v>
      </c>
      <c r="H102" s="49">
        <v>0</v>
      </c>
      <c r="I102" s="49">
        <v>0</v>
      </c>
      <c r="J102" s="49">
        <v>42872</v>
      </c>
      <c r="K102" s="49">
        <v>42449</v>
      </c>
      <c r="L102" s="227">
        <v>39948</v>
      </c>
      <c r="M102" s="49">
        <v>47616</v>
      </c>
      <c r="N102" s="49">
        <v>45547</v>
      </c>
      <c r="O102" s="208">
        <v>46627</v>
      </c>
      <c r="P102" s="208">
        <v>44742</v>
      </c>
      <c r="Q102" s="208">
        <v>42856</v>
      </c>
      <c r="R102" s="208">
        <v>49135</v>
      </c>
      <c r="S102" s="208">
        <v>47902</v>
      </c>
      <c r="T102" s="208">
        <v>45005</v>
      </c>
      <c r="U102" s="208">
        <v>42927</v>
      </c>
      <c r="V102" s="208">
        <v>39980</v>
      </c>
      <c r="W102" s="208">
        <v>45951</v>
      </c>
      <c r="X102" s="208">
        <v>42844</v>
      </c>
      <c r="Y102" s="208">
        <v>39454</v>
      </c>
      <c r="Z102" s="208">
        <v>24179</v>
      </c>
      <c r="AA102" s="208">
        <v>23148</v>
      </c>
      <c r="AB102" s="208">
        <v>22102</v>
      </c>
      <c r="AC102" s="208">
        <v>28423</v>
      </c>
      <c r="AD102" s="208">
        <v>30137</v>
      </c>
      <c r="AE102" s="208">
        <v>27559</v>
      </c>
      <c r="AF102" s="208">
        <v>25489</v>
      </c>
      <c r="AG102" s="208">
        <v>22650</v>
      </c>
      <c r="AH102" s="208">
        <v>35828</v>
      </c>
      <c r="AI102" s="208">
        <v>41171</v>
      </c>
      <c r="AJ102" s="208">
        <v>36959</v>
      </c>
      <c r="AK102" s="208">
        <v>33070</v>
      </c>
      <c r="AL102" s="208">
        <v>30725</v>
      </c>
    </row>
    <row r="103" spans="2:38">
      <c r="B103" s="37" t="s">
        <v>339</v>
      </c>
      <c r="C103" s="49">
        <v>0</v>
      </c>
      <c r="D103" s="49">
        <v>0</v>
      </c>
      <c r="E103" s="49">
        <v>0</v>
      </c>
      <c r="F103" s="49">
        <v>0</v>
      </c>
      <c r="G103" s="49">
        <v>0</v>
      </c>
      <c r="H103" s="49">
        <v>0</v>
      </c>
      <c r="I103" s="49">
        <v>9984</v>
      </c>
      <c r="J103" s="49">
        <v>2760</v>
      </c>
      <c r="K103" s="49">
        <v>0</v>
      </c>
      <c r="L103" s="227">
        <v>135</v>
      </c>
      <c r="M103" s="49">
        <v>0</v>
      </c>
      <c r="N103" s="49">
        <v>0</v>
      </c>
      <c r="O103" s="208">
        <v>0</v>
      </c>
      <c r="P103" s="208" t="s">
        <v>267</v>
      </c>
      <c r="Q103" s="208" t="s">
        <v>267</v>
      </c>
      <c r="R103" s="208" t="s">
        <v>267</v>
      </c>
      <c r="S103" s="208" t="s">
        <v>267</v>
      </c>
      <c r="T103" s="208" t="s">
        <v>267</v>
      </c>
      <c r="U103" s="208">
        <v>6561</v>
      </c>
      <c r="V103" s="208">
        <v>0</v>
      </c>
      <c r="W103" s="208">
        <v>1908</v>
      </c>
      <c r="X103" s="208">
        <v>4117</v>
      </c>
      <c r="Y103" s="208">
        <v>9655</v>
      </c>
      <c r="Z103" s="208">
        <v>20662</v>
      </c>
      <c r="AA103" s="208">
        <v>13642</v>
      </c>
      <c r="AB103" s="208">
        <v>880</v>
      </c>
      <c r="AC103" s="208">
        <v>0</v>
      </c>
      <c r="AD103" s="208">
        <v>0</v>
      </c>
      <c r="AE103" s="208">
        <v>0</v>
      </c>
      <c r="AF103" s="208">
        <v>0</v>
      </c>
      <c r="AG103" s="208">
        <v>0</v>
      </c>
      <c r="AH103" s="208">
        <v>23765</v>
      </c>
      <c r="AI103" s="208">
        <v>34100</v>
      </c>
      <c r="AJ103" s="208">
        <v>17312</v>
      </c>
      <c r="AK103" s="208">
        <v>7020</v>
      </c>
      <c r="AL103" s="208">
        <v>1225.0339999999997</v>
      </c>
    </row>
    <row r="104" spans="2:38">
      <c r="B104" s="37" t="s">
        <v>340</v>
      </c>
      <c r="C104" s="49">
        <v>0</v>
      </c>
      <c r="D104" s="49"/>
      <c r="E104" s="49"/>
      <c r="F104" s="49"/>
      <c r="G104" s="49"/>
      <c r="H104" s="49"/>
      <c r="I104" s="49"/>
      <c r="J104" s="49"/>
      <c r="K104" s="49"/>
      <c r="L104" s="227"/>
      <c r="M104" s="49"/>
      <c r="N104" s="49"/>
      <c r="O104" s="208"/>
      <c r="P104" s="208" t="s">
        <v>267</v>
      </c>
      <c r="Q104" s="208" t="s">
        <v>267</v>
      </c>
      <c r="R104" s="208">
        <v>14535</v>
      </c>
      <c r="S104" s="208">
        <v>32213</v>
      </c>
      <c r="T104" s="208">
        <v>6336</v>
      </c>
      <c r="U104" s="208">
        <v>6323</v>
      </c>
      <c r="V104" s="208">
        <v>6308</v>
      </c>
      <c r="W104" s="208">
        <v>6308</v>
      </c>
      <c r="X104" s="208">
        <v>6056</v>
      </c>
      <c r="Y104" s="208">
        <v>6024</v>
      </c>
      <c r="Z104" s="208">
        <v>5816</v>
      </c>
      <c r="AA104" s="208">
        <v>6225</v>
      </c>
      <c r="AB104" s="208">
        <v>1746</v>
      </c>
      <c r="AC104" s="208">
        <v>0</v>
      </c>
      <c r="AD104" s="208">
        <v>1679</v>
      </c>
      <c r="AE104" s="208">
        <v>1393</v>
      </c>
      <c r="AF104" s="208">
        <v>1393</v>
      </c>
      <c r="AG104" s="208">
        <v>1393</v>
      </c>
      <c r="AH104" s="208">
        <v>2229</v>
      </c>
      <c r="AI104" s="208">
        <v>2771</v>
      </c>
      <c r="AJ104" s="208">
        <v>3456</v>
      </c>
      <c r="AK104" s="208">
        <v>3861</v>
      </c>
      <c r="AL104" s="208">
        <v>3861</v>
      </c>
    </row>
    <row r="105" spans="2:38">
      <c r="B105" s="37" t="s">
        <v>341</v>
      </c>
      <c r="C105" s="49">
        <v>0</v>
      </c>
      <c r="D105" s="49">
        <v>0</v>
      </c>
      <c r="E105" s="49">
        <v>0</v>
      </c>
      <c r="F105" s="49">
        <v>0</v>
      </c>
      <c r="G105" s="49">
        <v>0</v>
      </c>
      <c r="H105" s="49">
        <v>0</v>
      </c>
      <c r="I105" s="49">
        <v>0</v>
      </c>
      <c r="J105" s="49">
        <v>0</v>
      </c>
      <c r="K105" s="49">
        <v>0</v>
      </c>
      <c r="L105" s="49">
        <v>0</v>
      </c>
      <c r="M105" s="49">
        <v>0</v>
      </c>
      <c r="N105" s="49">
        <v>0</v>
      </c>
      <c r="O105" s="49">
        <v>0</v>
      </c>
      <c r="P105" s="49">
        <v>0</v>
      </c>
      <c r="Q105" s="49">
        <v>0</v>
      </c>
      <c r="R105" s="208">
        <v>0</v>
      </c>
      <c r="S105" s="208">
        <v>0</v>
      </c>
      <c r="T105" s="208">
        <v>0</v>
      </c>
      <c r="U105" s="208">
        <v>125711</v>
      </c>
      <c r="V105" s="208">
        <v>123481</v>
      </c>
      <c r="W105" s="208">
        <v>122579</v>
      </c>
      <c r="X105" s="208">
        <v>140759</v>
      </c>
      <c r="Y105" s="208">
        <v>139380</v>
      </c>
      <c r="Z105" s="208">
        <v>120978</v>
      </c>
      <c r="AA105" s="208">
        <v>119901</v>
      </c>
      <c r="AB105" s="208">
        <v>129803</v>
      </c>
      <c r="AC105" s="208">
        <v>131022</v>
      </c>
      <c r="AD105" s="208">
        <v>130980</v>
      </c>
      <c r="AE105" s="208">
        <v>123097</v>
      </c>
      <c r="AF105" s="208">
        <v>197271</v>
      </c>
      <c r="AG105" s="208">
        <v>205146</v>
      </c>
      <c r="AH105" s="208">
        <v>159294</v>
      </c>
      <c r="AI105" s="208">
        <v>157858</v>
      </c>
      <c r="AJ105" s="208">
        <v>163035</v>
      </c>
      <c r="AK105" s="208">
        <v>162695</v>
      </c>
      <c r="AL105" s="208">
        <v>180046</v>
      </c>
    </row>
    <row r="106" spans="2:38">
      <c r="B106" s="37" t="s">
        <v>342</v>
      </c>
      <c r="C106" s="49">
        <v>0</v>
      </c>
      <c r="D106" s="49"/>
      <c r="E106" s="49"/>
      <c r="F106" s="49"/>
      <c r="G106" s="49"/>
      <c r="H106" s="49"/>
      <c r="I106" s="49"/>
      <c r="J106" s="49"/>
      <c r="K106" s="49"/>
      <c r="L106" s="225" t="s">
        <v>267</v>
      </c>
      <c r="M106" s="225" t="s">
        <v>267</v>
      </c>
      <c r="N106" s="225" t="s">
        <v>267</v>
      </c>
      <c r="O106" s="208" t="s">
        <v>267</v>
      </c>
      <c r="P106" s="208">
        <v>381977</v>
      </c>
      <c r="Q106" s="208">
        <v>394078</v>
      </c>
      <c r="R106" s="208">
        <v>406048</v>
      </c>
      <c r="S106" s="208">
        <v>417940</v>
      </c>
      <c r="T106" s="208">
        <v>465454</v>
      </c>
      <c r="U106" s="208">
        <v>481625</v>
      </c>
      <c r="V106" s="208">
        <v>497352</v>
      </c>
      <c r="W106" s="208">
        <v>512205</v>
      </c>
      <c r="X106" s="208">
        <v>153836</v>
      </c>
      <c r="Y106" s="208">
        <v>156332</v>
      </c>
      <c r="Z106" s="208">
        <v>156140</v>
      </c>
      <c r="AA106" s="208">
        <v>153379</v>
      </c>
      <c r="AB106" s="208">
        <v>401059</v>
      </c>
      <c r="AC106" s="208">
        <v>403018</v>
      </c>
      <c r="AD106" s="208">
        <v>405193</v>
      </c>
      <c r="AE106" s="208">
        <v>410313</v>
      </c>
      <c r="AF106" s="208">
        <v>0</v>
      </c>
      <c r="AG106" s="208">
        <v>0</v>
      </c>
      <c r="AH106" s="208">
        <v>0</v>
      </c>
      <c r="AI106" s="208">
        <v>0</v>
      </c>
      <c r="AJ106" s="208">
        <v>0</v>
      </c>
      <c r="AK106" s="208">
        <v>0</v>
      </c>
      <c r="AL106" s="208">
        <v>0</v>
      </c>
    </row>
    <row r="107" spans="2:38">
      <c r="B107" s="37" t="s">
        <v>343</v>
      </c>
      <c r="C107" s="49">
        <v>119857</v>
      </c>
      <c r="D107" s="49">
        <v>0</v>
      </c>
      <c r="E107" s="49">
        <v>0</v>
      </c>
      <c r="F107" s="49">
        <v>0</v>
      </c>
      <c r="G107" s="49">
        <v>102672</v>
      </c>
      <c r="H107" s="49">
        <v>0</v>
      </c>
      <c r="I107" s="49">
        <v>0</v>
      </c>
      <c r="J107" s="49">
        <v>0</v>
      </c>
      <c r="K107" s="49">
        <v>0</v>
      </c>
      <c r="L107" s="227">
        <v>0</v>
      </c>
      <c r="M107" s="49">
        <v>0</v>
      </c>
      <c r="N107" s="49">
        <v>0</v>
      </c>
      <c r="O107" s="208">
        <v>0</v>
      </c>
      <c r="P107" s="208">
        <v>0</v>
      </c>
      <c r="Q107" s="208">
        <v>0</v>
      </c>
      <c r="R107" s="208">
        <v>0</v>
      </c>
      <c r="S107" s="208">
        <v>0</v>
      </c>
      <c r="T107" s="208">
        <v>0</v>
      </c>
      <c r="U107" s="208">
        <v>0</v>
      </c>
      <c r="V107" s="208">
        <v>0</v>
      </c>
      <c r="W107" s="208">
        <v>0</v>
      </c>
      <c r="X107" s="208">
        <v>0</v>
      </c>
      <c r="Y107" s="208">
        <v>0</v>
      </c>
      <c r="Z107" s="208">
        <v>0</v>
      </c>
      <c r="AA107" s="208">
        <v>0</v>
      </c>
      <c r="AB107" s="208">
        <v>0</v>
      </c>
      <c r="AC107" s="208">
        <v>0</v>
      </c>
      <c r="AD107" s="208">
        <v>0</v>
      </c>
      <c r="AE107" s="208">
        <v>0</v>
      </c>
      <c r="AF107" s="208">
        <v>0</v>
      </c>
      <c r="AG107" s="208">
        <v>0</v>
      </c>
      <c r="AH107" s="208">
        <v>0</v>
      </c>
      <c r="AI107" s="208">
        <v>0</v>
      </c>
      <c r="AJ107" s="208">
        <v>0</v>
      </c>
      <c r="AK107" s="208">
        <v>0</v>
      </c>
      <c r="AL107" s="208">
        <v>0</v>
      </c>
    </row>
    <row r="108" spans="2:38">
      <c r="B108" s="37" t="s">
        <v>344</v>
      </c>
      <c r="C108" s="49">
        <v>989445</v>
      </c>
      <c r="D108" s="49">
        <v>1147381</v>
      </c>
      <c r="E108" s="49">
        <v>1124479</v>
      </c>
      <c r="F108" s="49">
        <v>1104911</v>
      </c>
      <c r="G108" s="49">
        <v>2343209</v>
      </c>
      <c r="H108" s="49">
        <v>1176566</v>
      </c>
      <c r="I108" s="49">
        <v>1177627</v>
      </c>
      <c r="J108" s="49">
        <v>1197183</v>
      </c>
      <c r="K108" s="49">
        <v>1192371</v>
      </c>
      <c r="L108" s="227">
        <v>1185323</v>
      </c>
      <c r="M108" s="49">
        <v>1179839</v>
      </c>
      <c r="N108" s="49">
        <v>1264433</v>
      </c>
      <c r="O108" s="208">
        <v>1256820</v>
      </c>
      <c r="P108" s="208">
        <v>1318796</v>
      </c>
      <c r="Q108" s="208">
        <v>1527911</v>
      </c>
      <c r="R108" s="208">
        <v>1578813</v>
      </c>
      <c r="S108" s="208">
        <v>1635997</v>
      </c>
      <c r="T108" s="208">
        <v>1694586</v>
      </c>
      <c r="U108" s="208">
        <v>1743514</v>
      </c>
      <c r="V108" s="208">
        <v>1812416</v>
      </c>
      <c r="W108" s="208">
        <v>1828249</v>
      </c>
      <c r="X108" s="208">
        <v>1849888</v>
      </c>
      <c r="Y108" s="208">
        <v>1902182</v>
      </c>
      <c r="Z108" s="208">
        <v>1944593</v>
      </c>
      <c r="AA108" s="208">
        <v>1989623</v>
      </c>
      <c r="AB108" s="208">
        <v>2034661</v>
      </c>
      <c r="AC108" s="208">
        <v>2148182</v>
      </c>
      <c r="AD108" s="208">
        <v>2186221</v>
      </c>
      <c r="AE108" s="208">
        <v>2369875</v>
      </c>
      <c r="AF108" s="208">
        <v>2493513</v>
      </c>
      <c r="AG108" s="208">
        <v>2608178</v>
      </c>
      <c r="AH108" s="208">
        <v>2646658</v>
      </c>
      <c r="AI108" s="208">
        <v>2786286</v>
      </c>
      <c r="AJ108" s="208">
        <v>2966130</v>
      </c>
      <c r="AK108" s="208">
        <v>3087658</v>
      </c>
      <c r="AL108" s="208">
        <v>3216050</v>
      </c>
    </row>
    <row r="109" spans="2:38" ht="18" customHeight="1">
      <c r="B109" s="37" t="s">
        <v>345</v>
      </c>
      <c r="C109" s="49">
        <v>2106603</v>
      </c>
      <c r="D109" s="49">
        <v>2418125</v>
      </c>
      <c r="E109" s="49">
        <v>2347207</v>
      </c>
      <c r="F109" s="49">
        <v>2283080</v>
      </c>
      <c r="G109" s="49">
        <v>1125728</v>
      </c>
      <c r="H109" s="49">
        <v>2603438</v>
      </c>
      <c r="I109" s="49">
        <v>2638945</v>
      </c>
      <c r="J109" s="49">
        <v>2699617</v>
      </c>
      <c r="K109" s="49">
        <v>2686190</v>
      </c>
      <c r="L109" s="227">
        <v>2673970</v>
      </c>
      <c r="M109" s="49">
        <v>2742928</v>
      </c>
      <c r="N109" s="49">
        <v>3012528</v>
      </c>
      <c r="O109" s="208">
        <v>2951233</v>
      </c>
      <c r="P109" s="208">
        <v>2955826</v>
      </c>
      <c r="Q109" s="208">
        <v>3439088</v>
      </c>
      <c r="R109" s="208">
        <v>3687902</v>
      </c>
      <c r="S109" s="208">
        <v>3841197</v>
      </c>
      <c r="T109" s="208">
        <v>3987167</v>
      </c>
      <c r="U109" s="208">
        <v>4114555</v>
      </c>
      <c r="V109" s="208">
        <v>4295897</v>
      </c>
      <c r="W109" s="208">
        <v>4273008</v>
      </c>
      <c r="X109" s="208">
        <v>4357908</v>
      </c>
      <c r="Y109" s="208">
        <v>4445113</v>
      </c>
      <c r="Z109" s="208">
        <v>4503307</v>
      </c>
      <c r="AA109" s="208">
        <v>4475010</v>
      </c>
      <c r="AB109" s="208">
        <v>4436717</v>
      </c>
      <c r="AC109" s="208">
        <v>4446645</v>
      </c>
      <c r="AD109" s="208">
        <v>4442999</v>
      </c>
      <c r="AE109" s="208">
        <v>4979572</v>
      </c>
      <c r="AF109" s="208">
        <v>5175168</v>
      </c>
      <c r="AG109" s="208">
        <v>5240953</v>
      </c>
      <c r="AH109" s="208">
        <v>5060509</v>
      </c>
      <c r="AI109" s="208">
        <v>5278153</v>
      </c>
      <c r="AJ109" s="208">
        <v>5287595</v>
      </c>
      <c r="AK109" s="208">
        <v>5316799</v>
      </c>
      <c r="AL109" s="208">
        <v>5403489</v>
      </c>
    </row>
    <row r="110" spans="2:38">
      <c r="B110" s="37" t="s">
        <v>346</v>
      </c>
      <c r="C110" s="49">
        <v>32509</v>
      </c>
      <c r="D110" s="49">
        <v>54250</v>
      </c>
      <c r="E110" s="49">
        <v>40848</v>
      </c>
      <c r="F110" s="49">
        <v>42962</v>
      </c>
      <c r="G110" s="49">
        <v>20333</v>
      </c>
      <c r="H110" s="49">
        <v>35925</v>
      </c>
      <c r="I110" s="49">
        <v>39380</v>
      </c>
      <c r="J110" s="49">
        <v>37756</v>
      </c>
      <c r="K110" s="49">
        <v>41836</v>
      </c>
      <c r="L110" s="227">
        <v>41236</v>
      </c>
      <c r="M110" s="49">
        <v>34179</v>
      </c>
      <c r="N110" s="49">
        <v>40742</v>
      </c>
      <c r="O110" s="208">
        <v>42419</v>
      </c>
      <c r="P110" s="208">
        <v>48065</v>
      </c>
      <c r="Q110" s="208">
        <v>50331</v>
      </c>
      <c r="R110" s="208">
        <v>50036</v>
      </c>
      <c r="S110" s="208">
        <v>35141</v>
      </c>
      <c r="T110" s="208">
        <v>37211</v>
      </c>
      <c r="U110" s="208">
        <v>22461</v>
      </c>
      <c r="V110" s="208">
        <v>20532</v>
      </c>
      <c r="W110" s="208">
        <v>24671</v>
      </c>
      <c r="X110" s="208">
        <v>28142</v>
      </c>
      <c r="Y110" s="208">
        <v>31151</v>
      </c>
      <c r="Z110" s="208">
        <v>31283</v>
      </c>
      <c r="AA110" s="208">
        <v>37010</v>
      </c>
      <c r="AB110" s="208">
        <v>38163</v>
      </c>
      <c r="AC110" s="208">
        <v>38158</v>
      </c>
      <c r="AD110" s="208">
        <v>38473</v>
      </c>
      <c r="AE110" s="208">
        <v>30568</v>
      </c>
      <c r="AF110" s="208">
        <v>30763</v>
      </c>
      <c r="AG110" s="208">
        <v>22287</v>
      </c>
      <c r="AH110" s="208">
        <v>27173</v>
      </c>
      <c r="AI110" s="208">
        <v>30863</v>
      </c>
      <c r="AJ110" s="208">
        <v>35404</v>
      </c>
      <c r="AK110" s="208">
        <v>38599</v>
      </c>
      <c r="AL110" s="208">
        <v>43843</v>
      </c>
    </row>
    <row r="111" spans="2:38" ht="22.35" customHeight="1">
      <c r="B111" s="37" t="s">
        <v>347</v>
      </c>
      <c r="C111" s="49">
        <v>153035</v>
      </c>
      <c r="D111" s="49">
        <v>121553</v>
      </c>
      <c r="E111" s="49">
        <v>125321</v>
      </c>
      <c r="F111" s="49">
        <v>113686</v>
      </c>
      <c r="G111" s="49">
        <v>34827</v>
      </c>
      <c r="H111" s="49">
        <v>90708</v>
      </c>
      <c r="I111" s="49">
        <v>91036</v>
      </c>
      <c r="J111" s="49">
        <v>92755</v>
      </c>
      <c r="K111" s="49">
        <v>86780</v>
      </c>
      <c r="L111" s="227">
        <v>62367</v>
      </c>
      <c r="M111" s="49">
        <v>59509</v>
      </c>
      <c r="N111" s="49">
        <v>58816</v>
      </c>
      <c r="O111" s="208">
        <v>83168</v>
      </c>
      <c r="P111" s="208">
        <v>88682</v>
      </c>
      <c r="Q111" s="208">
        <v>128730</v>
      </c>
      <c r="R111" s="208">
        <v>119037</v>
      </c>
      <c r="S111" s="208">
        <v>116588</v>
      </c>
      <c r="T111" s="208">
        <v>124758</v>
      </c>
      <c r="U111" s="208">
        <v>0</v>
      </c>
      <c r="V111" s="208">
        <v>0</v>
      </c>
      <c r="W111" s="208">
        <v>0</v>
      </c>
      <c r="X111" s="208">
        <v>0</v>
      </c>
      <c r="Y111" s="208">
        <v>0</v>
      </c>
      <c r="Z111" s="208">
        <v>0</v>
      </c>
      <c r="AA111" s="208">
        <v>0</v>
      </c>
      <c r="AB111" s="208">
        <v>0</v>
      </c>
      <c r="AC111" s="208">
        <v>0</v>
      </c>
      <c r="AD111" s="208">
        <v>0</v>
      </c>
      <c r="AE111" s="208">
        <v>0</v>
      </c>
      <c r="AF111" s="208">
        <v>0</v>
      </c>
      <c r="AG111" s="208">
        <v>0</v>
      </c>
      <c r="AH111" s="208">
        <v>0</v>
      </c>
      <c r="AI111" s="208">
        <v>0</v>
      </c>
      <c r="AJ111" s="208">
        <v>0</v>
      </c>
      <c r="AK111" s="208">
        <v>0</v>
      </c>
      <c r="AL111" s="208">
        <v>0</v>
      </c>
    </row>
    <row r="112" spans="2:38">
      <c r="B112" s="37" t="s">
        <v>348</v>
      </c>
      <c r="C112" s="49">
        <v>0</v>
      </c>
      <c r="D112" s="49">
        <v>24053</v>
      </c>
      <c r="E112" s="49">
        <v>0</v>
      </c>
      <c r="F112" s="49">
        <v>0</v>
      </c>
      <c r="G112" s="49">
        <v>0</v>
      </c>
      <c r="H112" s="49">
        <v>19093</v>
      </c>
      <c r="I112" s="49">
        <v>18473</v>
      </c>
      <c r="J112" s="49">
        <v>17853</v>
      </c>
      <c r="K112" s="49">
        <v>17232</v>
      </c>
      <c r="L112" s="227">
        <v>16612</v>
      </c>
      <c r="M112" s="49">
        <v>15992</v>
      </c>
      <c r="N112" s="49">
        <v>15372</v>
      </c>
      <c r="O112" s="208">
        <v>14752</v>
      </c>
      <c r="P112" s="208">
        <v>14132</v>
      </c>
      <c r="Q112" s="208">
        <v>13512</v>
      </c>
      <c r="R112" s="208">
        <v>12892</v>
      </c>
      <c r="S112" s="208">
        <v>12272</v>
      </c>
      <c r="T112" s="208">
        <v>0</v>
      </c>
      <c r="U112" s="208">
        <v>0</v>
      </c>
      <c r="V112" s="208">
        <v>0</v>
      </c>
      <c r="W112" s="208">
        <v>0</v>
      </c>
      <c r="X112" s="208">
        <v>0</v>
      </c>
      <c r="Y112" s="208">
        <v>0</v>
      </c>
      <c r="Z112" s="208">
        <v>0</v>
      </c>
      <c r="AA112" s="208">
        <v>0</v>
      </c>
      <c r="AB112" s="208">
        <v>0</v>
      </c>
      <c r="AC112" s="208">
        <v>0</v>
      </c>
      <c r="AD112" s="208">
        <v>0</v>
      </c>
      <c r="AE112" s="208">
        <v>0</v>
      </c>
      <c r="AF112" s="208">
        <v>0</v>
      </c>
      <c r="AG112" s="208">
        <v>0</v>
      </c>
      <c r="AH112" s="208">
        <v>0</v>
      </c>
      <c r="AI112" s="208">
        <v>0</v>
      </c>
      <c r="AJ112" s="208">
        <v>0</v>
      </c>
      <c r="AK112" s="208">
        <v>0</v>
      </c>
      <c r="AL112" s="208">
        <v>0</v>
      </c>
    </row>
    <row r="113" spans="1:38">
      <c r="B113" s="37" t="s">
        <v>349</v>
      </c>
      <c r="C113" s="49">
        <v>24053</v>
      </c>
      <c r="D113" s="49">
        <v>6503</v>
      </c>
      <c r="E113" s="49">
        <v>27454.67182</v>
      </c>
      <c r="F113" s="49">
        <v>53841</v>
      </c>
      <c r="G113" s="49">
        <v>34532</v>
      </c>
      <c r="H113" s="49">
        <v>33078</v>
      </c>
      <c r="I113" s="49">
        <v>33602</v>
      </c>
      <c r="J113" s="49">
        <v>34572</v>
      </c>
      <c r="K113" s="49">
        <v>35152</v>
      </c>
      <c r="L113" s="227">
        <v>35652</v>
      </c>
      <c r="M113" s="49">
        <v>46714</v>
      </c>
      <c r="N113" s="49">
        <v>48201</v>
      </c>
      <c r="O113" s="208">
        <v>93739</v>
      </c>
      <c r="P113" s="208">
        <v>77624</v>
      </c>
      <c r="Q113" s="208">
        <v>36621</v>
      </c>
      <c r="R113" s="208">
        <v>37118</v>
      </c>
      <c r="S113" s="208">
        <v>41193</v>
      </c>
      <c r="T113" s="208">
        <v>35851</v>
      </c>
      <c r="U113" s="208">
        <v>33982</v>
      </c>
      <c r="V113" s="208">
        <v>29540</v>
      </c>
      <c r="W113" s="208">
        <v>26750</v>
      </c>
      <c r="X113" s="208">
        <v>12337</v>
      </c>
      <c r="Y113" s="208">
        <v>2453</v>
      </c>
      <c r="Z113" s="208">
        <v>3209</v>
      </c>
      <c r="AA113" s="208">
        <v>3209</v>
      </c>
      <c r="AB113" s="208">
        <v>15908</v>
      </c>
      <c r="AC113" s="208">
        <v>12373</v>
      </c>
      <c r="AD113" s="208">
        <v>534</v>
      </c>
      <c r="AE113" s="208">
        <v>663</v>
      </c>
      <c r="AF113" s="208">
        <v>610</v>
      </c>
      <c r="AG113" s="208">
        <v>3925</v>
      </c>
      <c r="AH113" s="208">
        <v>3307</v>
      </c>
      <c r="AI113" s="208">
        <v>2682</v>
      </c>
      <c r="AJ113" s="208">
        <v>2069</v>
      </c>
      <c r="AK113" s="208">
        <v>2124</v>
      </c>
      <c r="AL113" s="208">
        <v>2124</v>
      </c>
    </row>
    <row r="114" spans="1:38">
      <c r="B114" s="201" t="s">
        <v>350</v>
      </c>
      <c r="C114" s="202">
        <f>SUM(C100:C113)</f>
        <v>4171905</v>
      </c>
      <c r="D114" s="202">
        <f>SUM(D100:D113)</f>
        <v>5263413</v>
      </c>
      <c r="E114" s="202">
        <f t="shared" ref="E114:U114" si="15">SUM(E100:E113)</f>
        <v>5148695.6718199998</v>
      </c>
      <c r="F114" s="205">
        <f t="shared" si="15"/>
        <v>5675780</v>
      </c>
      <c r="G114" s="205">
        <f t="shared" si="15"/>
        <v>6357440</v>
      </c>
      <c r="H114" s="205">
        <f t="shared" si="15"/>
        <v>6616001</v>
      </c>
      <c r="I114" s="205">
        <f t="shared" si="15"/>
        <v>6740293</v>
      </c>
      <c r="J114" s="205">
        <f t="shared" si="15"/>
        <v>6864775</v>
      </c>
      <c r="K114" s="205">
        <f>SUM(K100:K113)</f>
        <v>6242652</v>
      </c>
      <c r="L114" s="205">
        <f t="shared" si="15"/>
        <v>6221662</v>
      </c>
      <c r="M114" s="205">
        <f t="shared" si="15"/>
        <v>6300954</v>
      </c>
      <c r="N114" s="205">
        <f t="shared" si="15"/>
        <v>7279349</v>
      </c>
      <c r="O114" s="228">
        <f t="shared" si="15"/>
        <v>7109088</v>
      </c>
      <c r="P114" s="228">
        <f t="shared" si="15"/>
        <v>9099463</v>
      </c>
      <c r="Q114" s="228">
        <f t="shared" si="15"/>
        <v>10480370</v>
      </c>
      <c r="R114" s="228">
        <f t="shared" si="15"/>
        <v>11385896</v>
      </c>
      <c r="S114" s="228">
        <f t="shared" si="15"/>
        <v>11690923</v>
      </c>
      <c r="T114" s="228">
        <f t="shared" si="15"/>
        <v>12954810</v>
      </c>
      <c r="U114" s="228">
        <f t="shared" si="15"/>
        <v>13469850</v>
      </c>
      <c r="V114" s="228">
        <v>14594207</v>
      </c>
      <c r="W114" s="228">
        <f>SUM(W100:W113)</f>
        <v>14633255</v>
      </c>
      <c r="X114" s="228">
        <f>SUM(X100:X113)</f>
        <v>14413723</v>
      </c>
      <c r="Y114" s="228">
        <f>SUM(Y100:Y113)</f>
        <v>14818850</v>
      </c>
      <c r="Z114" s="228">
        <v>13495161</v>
      </c>
      <c r="AA114" s="228">
        <f>SUM(AA100:AA113)</f>
        <v>13611099</v>
      </c>
      <c r="AB114" s="228">
        <f>SUM(AB100:AB113)</f>
        <v>15674708</v>
      </c>
      <c r="AC114" s="228">
        <v>17228367</v>
      </c>
      <c r="AD114" s="228">
        <v>17494108</v>
      </c>
      <c r="AE114" s="228">
        <v>18201039</v>
      </c>
      <c r="AF114" s="228">
        <v>19968532</v>
      </c>
      <c r="AG114" s="228">
        <v>21700095</v>
      </c>
      <c r="AH114" s="228">
        <f>SUM(AH100:AH113)</f>
        <v>21686123</v>
      </c>
      <c r="AI114" s="228">
        <f>SUM(AI100:AI113)</f>
        <v>22664792</v>
      </c>
      <c r="AJ114" s="228">
        <f>SUM(AJ100:AJ113)</f>
        <v>23877590</v>
      </c>
      <c r="AK114" s="228">
        <f>SUM(AK100:AK113)</f>
        <v>24507175</v>
      </c>
      <c r="AL114" s="228">
        <f>SUM(AL100:AL113)</f>
        <v>26116391.034000002</v>
      </c>
    </row>
    <row r="115" spans="1:38">
      <c r="C115" s="47"/>
      <c r="D115" s="47"/>
      <c r="E115" s="204"/>
      <c r="L115" s="307"/>
      <c r="O115" s="266"/>
      <c r="P115" s="231"/>
      <c r="Q115" s="231"/>
      <c r="R115" s="231"/>
      <c r="S115" s="231"/>
      <c r="T115" s="231"/>
      <c r="U115" s="231"/>
      <c r="V115" s="231"/>
      <c r="W115" s="231"/>
      <c r="X115" s="231"/>
      <c r="Y115" s="231"/>
      <c r="Z115" s="231"/>
      <c r="AA115" s="231"/>
      <c r="AB115" s="231"/>
      <c r="AC115" s="231"/>
      <c r="AD115" s="231"/>
      <c r="AE115" s="231"/>
      <c r="AF115" s="231"/>
      <c r="AG115" s="231"/>
      <c r="AH115" s="231"/>
    </row>
    <row r="116" spans="1:38">
      <c r="B116" s="37" t="s">
        <v>288</v>
      </c>
      <c r="C116" s="49">
        <v>178733</v>
      </c>
      <c r="D116" s="49">
        <v>214939</v>
      </c>
      <c r="E116" s="49">
        <v>201431</v>
      </c>
      <c r="F116" s="49">
        <v>212706</v>
      </c>
      <c r="G116" s="49">
        <v>226286</v>
      </c>
      <c r="H116" s="49">
        <v>230878</v>
      </c>
      <c r="I116" s="49">
        <v>282713</v>
      </c>
      <c r="J116" s="49">
        <v>287177</v>
      </c>
      <c r="K116" s="49">
        <v>273453</v>
      </c>
      <c r="L116" s="227">
        <v>1967288</v>
      </c>
      <c r="M116" s="49">
        <v>502442</v>
      </c>
      <c r="N116" s="49">
        <v>369210</v>
      </c>
      <c r="O116" s="208">
        <v>327872</v>
      </c>
      <c r="P116" s="225" t="s">
        <v>267</v>
      </c>
      <c r="Q116" s="225" t="s">
        <v>267</v>
      </c>
      <c r="R116" s="225" t="s">
        <v>267</v>
      </c>
      <c r="S116" s="225"/>
      <c r="T116" s="225"/>
      <c r="U116" s="225"/>
      <c r="V116" s="225">
        <v>0</v>
      </c>
      <c r="W116" s="225">
        <v>0</v>
      </c>
      <c r="X116" s="225"/>
      <c r="Y116" s="225"/>
      <c r="Z116" s="225"/>
      <c r="AA116" s="225"/>
      <c r="AB116" s="225"/>
      <c r="AC116" s="225"/>
      <c r="AD116" s="225"/>
      <c r="AE116" s="225"/>
      <c r="AF116" s="225"/>
      <c r="AG116" s="225"/>
      <c r="AH116" s="225"/>
      <c r="AI116" s="225"/>
      <c r="AJ116" s="225"/>
      <c r="AK116" s="225"/>
      <c r="AL116" s="225"/>
    </row>
    <row r="117" spans="1:38">
      <c r="B117" s="323"/>
      <c r="C117" s="324"/>
      <c r="D117" s="324"/>
      <c r="E117" s="325"/>
      <c r="F117" s="324"/>
      <c r="G117" s="324"/>
      <c r="H117" s="324"/>
      <c r="I117" s="323"/>
      <c r="J117" s="324"/>
      <c r="K117" s="324"/>
      <c r="L117" s="334"/>
      <c r="M117" s="324"/>
      <c r="N117" s="324"/>
      <c r="O117" s="615"/>
      <c r="P117" s="326"/>
      <c r="Q117" s="326"/>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row>
    <row r="118" spans="1:38">
      <c r="B118" s="203" t="s">
        <v>351</v>
      </c>
      <c r="C118" s="50"/>
      <c r="D118" s="50"/>
      <c r="E118" s="50"/>
      <c r="F118" s="50"/>
      <c r="G118" s="50"/>
      <c r="H118" s="50"/>
      <c r="I118" s="203"/>
      <c r="J118" s="50"/>
      <c r="K118" s="50"/>
      <c r="L118" s="310"/>
      <c r="M118" s="50"/>
      <c r="N118" s="50"/>
      <c r="O118" s="610"/>
      <c r="P118" s="229"/>
      <c r="Q118" s="229"/>
      <c r="R118" s="229"/>
      <c r="S118" s="229"/>
      <c r="T118" s="229"/>
      <c r="U118" s="229"/>
      <c r="V118" s="229"/>
      <c r="W118" s="229"/>
      <c r="X118" s="229"/>
      <c r="Y118" s="229"/>
      <c r="Z118" s="229"/>
      <c r="AA118" s="229"/>
      <c r="AB118" s="229"/>
      <c r="AC118" s="229"/>
      <c r="AD118" s="229"/>
      <c r="AE118" s="229"/>
      <c r="AF118" s="229"/>
      <c r="AG118" s="229"/>
      <c r="AH118" s="229"/>
      <c r="AI118" s="229"/>
      <c r="AJ118" s="229"/>
      <c r="AK118" s="229"/>
      <c r="AL118" s="229"/>
    </row>
    <row r="119" spans="1:38">
      <c r="B119" s="37" t="s">
        <v>352</v>
      </c>
      <c r="C119" s="49">
        <v>2372437</v>
      </c>
      <c r="D119" s="49">
        <v>3590020</v>
      </c>
      <c r="E119" s="49">
        <v>3590020</v>
      </c>
      <c r="F119" s="49">
        <v>3590020</v>
      </c>
      <c r="G119" s="49">
        <v>3590020</v>
      </c>
      <c r="H119" s="49">
        <v>3590020</v>
      </c>
      <c r="I119" s="49">
        <v>3590020</v>
      </c>
      <c r="J119" s="49">
        <v>3590020</v>
      </c>
      <c r="K119" s="49">
        <v>3590020</v>
      </c>
      <c r="L119" s="227">
        <v>3590020</v>
      </c>
      <c r="M119" s="49">
        <v>3590020</v>
      </c>
      <c r="N119" s="49">
        <v>3590020</v>
      </c>
      <c r="O119" s="208">
        <v>3590020</v>
      </c>
      <c r="P119" s="208">
        <v>3590020</v>
      </c>
      <c r="Q119" s="208">
        <v>3590020</v>
      </c>
      <c r="R119" s="208">
        <v>3590020</v>
      </c>
      <c r="S119" s="208">
        <v>3590020</v>
      </c>
      <c r="T119" s="208">
        <v>3590020</v>
      </c>
      <c r="U119" s="208">
        <v>3590020</v>
      </c>
      <c r="V119" s="208">
        <v>3590020</v>
      </c>
      <c r="W119" s="208">
        <v>3590020</v>
      </c>
      <c r="X119" s="208">
        <v>0</v>
      </c>
      <c r="Y119" s="208">
        <v>0</v>
      </c>
      <c r="Z119" s="208">
        <v>0</v>
      </c>
      <c r="AA119" s="208">
        <v>0</v>
      </c>
      <c r="AB119" s="208">
        <v>0</v>
      </c>
      <c r="AC119" s="208">
        <v>0</v>
      </c>
      <c r="AD119" s="208">
        <v>3590020</v>
      </c>
      <c r="AE119" s="208">
        <v>3590020</v>
      </c>
      <c r="AF119" s="208">
        <v>3590020</v>
      </c>
      <c r="AG119" s="208">
        <v>3590020</v>
      </c>
      <c r="AH119" s="208">
        <v>3590020</v>
      </c>
      <c r="AI119" s="208">
        <v>3590020</v>
      </c>
      <c r="AJ119" s="208">
        <v>3590020</v>
      </c>
      <c r="AK119" s="208">
        <v>3590020</v>
      </c>
      <c r="AL119" s="208">
        <v>3590020</v>
      </c>
    </row>
    <row r="120" spans="1:38">
      <c r="B120" s="37" t="s">
        <v>353</v>
      </c>
      <c r="C120" s="49">
        <v>1217583</v>
      </c>
      <c r="D120" s="49">
        <v>666</v>
      </c>
      <c r="E120" s="49">
        <v>666</v>
      </c>
      <c r="F120" s="49">
        <v>666</v>
      </c>
      <c r="G120" s="49">
        <v>666</v>
      </c>
      <c r="H120" s="49">
        <v>666</v>
      </c>
      <c r="I120" s="49">
        <v>666</v>
      </c>
      <c r="J120" s="49">
        <v>666</v>
      </c>
      <c r="K120" s="49">
        <v>666</v>
      </c>
      <c r="L120" s="227">
        <v>666</v>
      </c>
      <c r="M120" s="49">
        <v>666</v>
      </c>
      <c r="N120" s="49">
        <v>666</v>
      </c>
      <c r="O120" s="208">
        <v>666</v>
      </c>
      <c r="P120" s="208">
        <v>666</v>
      </c>
      <c r="Q120" s="208">
        <v>666</v>
      </c>
      <c r="R120" s="208">
        <v>666</v>
      </c>
      <c r="S120" s="208">
        <v>666</v>
      </c>
      <c r="T120" s="208">
        <v>666</v>
      </c>
      <c r="U120" s="208">
        <v>666</v>
      </c>
      <c r="V120" s="208">
        <v>666</v>
      </c>
      <c r="W120" s="208">
        <v>666</v>
      </c>
      <c r="X120" s="208">
        <v>3590020</v>
      </c>
      <c r="Y120" s="208">
        <v>3590020</v>
      </c>
      <c r="Z120" s="208">
        <v>3590020</v>
      </c>
      <c r="AA120" s="208">
        <v>3590020</v>
      </c>
      <c r="AB120" s="208">
        <v>3590020</v>
      </c>
      <c r="AC120" s="208">
        <v>3590020</v>
      </c>
      <c r="AD120" s="208">
        <v>666</v>
      </c>
      <c r="AE120" s="208">
        <v>666</v>
      </c>
      <c r="AF120" s="208">
        <v>666</v>
      </c>
      <c r="AG120" s="208">
        <v>666</v>
      </c>
      <c r="AH120" s="208">
        <v>666</v>
      </c>
      <c r="AI120" s="208">
        <v>666</v>
      </c>
      <c r="AJ120" s="208">
        <v>666</v>
      </c>
      <c r="AK120" s="208">
        <v>666</v>
      </c>
      <c r="AL120" s="208">
        <v>666</v>
      </c>
    </row>
    <row r="121" spans="1:38">
      <c r="B121" s="37" t="s">
        <v>354</v>
      </c>
      <c r="C121" s="49">
        <v>6527704</v>
      </c>
      <c r="D121" s="49">
        <v>7394031</v>
      </c>
      <c r="E121" s="49">
        <v>7394031</v>
      </c>
      <c r="F121" s="49">
        <v>6549032</v>
      </c>
      <c r="G121" s="49">
        <v>6549032</v>
      </c>
      <c r="H121" s="49">
        <v>7404769</v>
      </c>
      <c r="I121" s="49">
        <v>7404769</v>
      </c>
      <c r="J121" s="49">
        <v>7404769</v>
      </c>
      <c r="K121" s="49">
        <v>7404769</v>
      </c>
      <c r="L121" s="227">
        <v>8172442</v>
      </c>
      <c r="M121" s="49">
        <v>8172442</v>
      </c>
      <c r="N121" s="49">
        <v>8172442</v>
      </c>
      <c r="O121" s="208">
        <v>8172442</v>
      </c>
      <c r="P121" s="208">
        <v>9863692</v>
      </c>
      <c r="Q121" s="208">
        <v>9332529</v>
      </c>
      <c r="R121" s="208">
        <v>9332529</v>
      </c>
      <c r="S121" s="208">
        <v>9332529</v>
      </c>
      <c r="T121" s="208">
        <v>11045897</v>
      </c>
      <c r="U121" s="208">
        <v>11588971</v>
      </c>
      <c r="V121" s="208">
        <v>12288676</v>
      </c>
      <c r="W121" s="208">
        <v>12765613</v>
      </c>
      <c r="X121" s="208">
        <v>666</v>
      </c>
      <c r="Y121" s="208">
        <v>666</v>
      </c>
      <c r="Z121" s="208">
        <v>666</v>
      </c>
      <c r="AA121" s="208">
        <v>666</v>
      </c>
      <c r="AB121" s="208">
        <v>666</v>
      </c>
      <c r="AC121" s="208">
        <v>666</v>
      </c>
      <c r="AD121" s="208">
        <v>15176635</v>
      </c>
      <c r="AE121" s="208">
        <v>16291684</v>
      </c>
      <c r="AF121" s="208">
        <v>15950329</v>
      </c>
      <c r="AG121" s="208">
        <v>16668355</v>
      </c>
      <c r="AH121" s="208">
        <v>16883531</v>
      </c>
      <c r="AI121" s="208">
        <v>17223615</v>
      </c>
      <c r="AJ121" s="208">
        <v>17183674</v>
      </c>
      <c r="AK121" s="208">
        <v>17513412</v>
      </c>
      <c r="AL121" s="208">
        <v>18199688</v>
      </c>
    </row>
    <row r="122" spans="1:38">
      <c r="B122" s="37" t="s">
        <v>355</v>
      </c>
      <c r="C122" s="49"/>
      <c r="D122" s="49"/>
      <c r="E122" s="49"/>
      <c r="F122" s="49"/>
      <c r="G122" s="49"/>
      <c r="H122" s="49"/>
      <c r="I122" s="49"/>
      <c r="J122" s="49"/>
      <c r="K122" s="49"/>
      <c r="L122" s="225" t="s">
        <v>267</v>
      </c>
      <c r="M122" s="49"/>
      <c r="N122" s="49"/>
      <c r="O122" s="208"/>
      <c r="P122" s="208">
        <v>-364659</v>
      </c>
      <c r="Q122" s="208">
        <v>-364659</v>
      </c>
      <c r="R122" s="208">
        <v>-240676</v>
      </c>
      <c r="S122" s="208">
        <v>-240676</v>
      </c>
      <c r="T122" s="208">
        <v>0</v>
      </c>
      <c r="U122" s="208">
        <v>-283180</v>
      </c>
      <c r="V122" s="208">
        <v>-277910</v>
      </c>
      <c r="W122" s="208">
        <v>-282626</v>
      </c>
      <c r="X122" s="208">
        <v>12608141</v>
      </c>
      <c r="Y122" s="208">
        <v>13357003</v>
      </c>
      <c r="Z122" s="208">
        <v>13957861</v>
      </c>
      <c r="AA122" s="208">
        <v>14427903</v>
      </c>
      <c r="AB122" s="208">
        <v>13997026</v>
      </c>
      <c r="AC122" s="208">
        <v>14640103</v>
      </c>
      <c r="AD122" s="208">
        <v>0</v>
      </c>
      <c r="AE122" s="208">
        <v>0</v>
      </c>
      <c r="AF122" s="208">
        <v>0</v>
      </c>
      <c r="AG122" s="208">
        <v>0</v>
      </c>
      <c r="AH122" s="208">
        <v>0</v>
      </c>
      <c r="AI122" s="208">
        <v>0</v>
      </c>
      <c r="AJ122" s="208">
        <v>0</v>
      </c>
      <c r="AK122" s="208">
        <v>0</v>
      </c>
      <c r="AL122" s="208">
        <v>0</v>
      </c>
    </row>
    <row r="123" spans="1:38">
      <c r="B123" s="37" t="s">
        <v>356</v>
      </c>
      <c r="C123" s="49">
        <v>0</v>
      </c>
      <c r="D123" s="49">
        <v>0</v>
      </c>
      <c r="E123" s="49">
        <v>236948</v>
      </c>
      <c r="F123" s="49">
        <v>482122</v>
      </c>
      <c r="G123" s="49">
        <v>1173923</v>
      </c>
      <c r="H123" s="49">
        <v>73192</v>
      </c>
      <c r="I123" s="49">
        <v>73389</v>
      </c>
      <c r="J123" s="49">
        <v>70369</v>
      </c>
      <c r="K123" s="49">
        <v>77405</v>
      </c>
      <c r="L123" s="227">
        <v>31191</v>
      </c>
      <c r="M123" s="49">
        <v>63630</v>
      </c>
      <c r="N123" s="49">
        <v>62841</v>
      </c>
      <c r="O123" s="208">
        <v>53225</v>
      </c>
      <c r="P123" s="208">
        <v>140114</v>
      </c>
      <c r="Q123" s="208">
        <v>166601</v>
      </c>
      <c r="R123" s="208">
        <v>17481</v>
      </c>
      <c r="S123" s="208">
        <v>32052</v>
      </c>
      <c r="T123" s="208">
        <v>-237377</v>
      </c>
      <c r="U123" s="208">
        <v>0</v>
      </c>
      <c r="V123" s="208">
        <v>0</v>
      </c>
      <c r="W123" s="208">
        <v>0</v>
      </c>
      <c r="X123" s="208">
        <v>-21376</v>
      </c>
      <c r="Y123" s="208">
        <v>0</v>
      </c>
      <c r="Z123" s="208">
        <v>0</v>
      </c>
      <c r="AA123" s="208">
        <v>0</v>
      </c>
      <c r="AB123" s="208">
        <v>0</v>
      </c>
      <c r="AC123" s="208">
        <v>0</v>
      </c>
      <c r="AD123" s="208">
        <v>-162743</v>
      </c>
      <c r="AE123" s="208">
        <v>-157642</v>
      </c>
      <c r="AF123" s="208">
        <v>173566</v>
      </c>
      <c r="AG123" s="208">
        <v>155868</v>
      </c>
      <c r="AH123" s="208">
        <v>127759</v>
      </c>
      <c r="AI123" s="208">
        <v>92705</v>
      </c>
      <c r="AJ123" s="208">
        <v>97785</v>
      </c>
      <c r="AK123" s="208">
        <v>43117</v>
      </c>
      <c r="AL123" s="208">
        <v>89734</v>
      </c>
    </row>
    <row r="124" spans="1:38">
      <c r="A124" s="216"/>
      <c r="B124" s="37" t="s">
        <v>357</v>
      </c>
      <c r="C124" s="49"/>
      <c r="D124" s="49"/>
      <c r="E124" s="49"/>
      <c r="F124" s="49"/>
      <c r="G124" s="49"/>
      <c r="H124" s="49"/>
      <c r="I124" s="49"/>
      <c r="J124" s="49"/>
      <c r="K124" s="49"/>
      <c r="L124" s="227"/>
      <c r="M124" s="49"/>
      <c r="N124" s="49"/>
      <c r="O124" s="208"/>
      <c r="P124" s="208">
        <v>114129</v>
      </c>
      <c r="Q124" s="208">
        <v>582624</v>
      </c>
      <c r="R124" s="208">
        <v>1432623</v>
      </c>
      <c r="S124" s="208">
        <v>1828402</v>
      </c>
      <c r="T124" s="208">
        <v>0</v>
      </c>
      <c r="U124" s="208">
        <v>0</v>
      </c>
      <c r="V124" s="208">
        <v>0</v>
      </c>
      <c r="W124" s="208">
        <v>0</v>
      </c>
      <c r="X124" s="208">
        <v>0</v>
      </c>
      <c r="Y124" s="208">
        <v>-27626</v>
      </c>
      <c r="Z124" s="208">
        <v>-41961</v>
      </c>
      <c r="AA124" s="208">
        <v>-41358</v>
      </c>
      <c r="AB124" s="208">
        <v>-207572</v>
      </c>
      <c r="AC124" s="208">
        <v>-214592</v>
      </c>
      <c r="AD124" s="208">
        <v>0</v>
      </c>
      <c r="AE124" s="208">
        <v>0</v>
      </c>
      <c r="AF124" s="208">
        <v>0</v>
      </c>
      <c r="AG124" s="208">
        <v>0</v>
      </c>
      <c r="AH124" s="208">
        <v>0</v>
      </c>
      <c r="AI124" s="208">
        <v>0</v>
      </c>
      <c r="AJ124" s="208">
        <v>0</v>
      </c>
      <c r="AK124" s="208">
        <v>0</v>
      </c>
      <c r="AL124" s="208">
        <v>0</v>
      </c>
    </row>
    <row r="125" spans="1:38">
      <c r="B125" s="37" t="s">
        <v>358</v>
      </c>
      <c r="C125" s="49">
        <v>0</v>
      </c>
      <c r="D125" s="49">
        <v>0</v>
      </c>
      <c r="E125" s="49">
        <v>0</v>
      </c>
      <c r="F125" s="49">
        <v>0</v>
      </c>
      <c r="G125" s="49">
        <v>0</v>
      </c>
      <c r="H125" s="49">
        <v>0</v>
      </c>
      <c r="I125" s="49">
        <v>353512</v>
      </c>
      <c r="J125" s="49">
        <v>811826</v>
      </c>
      <c r="K125" s="49">
        <v>876789</v>
      </c>
      <c r="L125" s="227">
        <v>0</v>
      </c>
      <c r="M125" s="49">
        <v>392831</v>
      </c>
      <c r="N125" s="49">
        <v>1121337</v>
      </c>
      <c r="O125" s="208">
        <v>1514967</v>
      </c>
      <c r="P125" s="208">
        <v>524450</v>
      </c>
      <c r="Q125" s="208">
        <v>0</v>
      </c>
      <c r="R125" s="208">
        <v>0</v>
      </c>
      <c r="S125" s="208">
        <v>0</v>
      </c>
      <c r="T125" s="208">
        <v>0</v>
      </c>
      <c r="U125" s="208">
        <v>0</v>
      </c>
      <c r="V125" s="208">
        <v>0</v>
      </c>
      <c r="W125" s="208">
        <v>0</v>
      </c>
      <c r="X125" s="208">
        <v>0</v>
      </c>
      <c r="Y125" s="208">
        <v>0</v>
      </c>
      <c r="Z125" s="208">
        <v>0</v>
      </c>
      <c r="AA125" s="208">
        <v>0</v>
      </c>
      <c r="AB125" s="208">
        <v>0</v>
      </c>
      <c r="AC125" s="208">
        <v>0</v>
      </c>
      <c r="AD125" s="208">
        <v>0</v>
      </c>
      <c r="AE125" s="208">
        <v>0</v>
      </c>
      <c r="AF125" s="208">
        <v>0</v>
      </c>
      <c r="AG125" s="208">
        <v>0</v>
      </c>
      <c r="AH125" s="208">
        <v>0</v>
      </c>
      <c r="AI125" s="208">
        <v>0</v>
      </c>
      <c r="AJ125" s="208">
        <v>279322</v>
      </c>
      <c r="AK125" s="208">
        <v>279322</v>
      </c>
      <c r="AL125" s="208">
        <v>279322</v>
      </c>
    </row>
    <row r="126" spans="1:38">
      <c r="B126" s="201" t="s">
        <v>359</v>
      </c>
      <c r="C126" s="314">
        <f t="shared" ref="C126:K126" si="16">SUM(C116:C125)</f>
        <v>10296457</v>
      </c>
      <c r="D126" s="314">
        <f t="shared" si="16"/>
        <v>11199656</v>
      </c>
      <c r="E126" s="314">
        <f t="shared" si="16"/>
        <v>11423096</v>
      </c>
      <c r="F126" s="314">
        <f t="shared" si="16"/>
        <v>10834546</v>
      </c>
      <c r="G126" s="314">
        <f t="shared" si="16"/>
        <v>11539927</v>
      </c>
      <c r="H126" s="314">
        <f t="shared" si="16"/>
        <v>11299525</v>
      </c>
      <c r="I126" s="314">
        <f t="shared" si="16"/>
        <v>11705069</v>
      </c>
      <c r="J126" s="314">
        <f t="shared" si="16"/>
        <v>12164827</v>
      </c>
      <c r="K126" s="314">
        <f t="shared" si="16"/>
        <v>12223102</v>
      </c>
      <c r="L126" s="228">
        <f>SUM(L119:L125)</f>
        <v>11794319</v>
      </c>
      <c r="M126" s="314">
        <f>SUM(M116:M125)</f>
        <v>12722031</v>
      </c>
      <c r="N126" s="314">
        <f>SUM(N116:N125)</f>
        <v>13316516</v>
      </c>
      <c r="O126" s="314">
        <f>SUM(O116:O125)</f>
        <v>13659192</v>
      </c>
      <c r="P126" s="228">
        <f t="shared" ref="P126:U126" si="17">SUM(P119:P125)</f>
        <v>13868412</v>
      </c>
      <c r="Q126" s="228">
        <f t="shared" si="17"/>
        <v>13307781</v>
      </c>
      <c r="R126" s="228">
        <f t="shared" si="17"/>
        <v>14132643</v>
      </c>
      <c r="S126" s="228">
        <f t="shared" si="17"/>
        <v>14542993</v>
      </c>
      <c r="T126" s="228">
        <f t="shared" si="17"/>
        <v>14399206</v>
      </c>
      <c r="U126" s="228">
        <f t="shared" si="17"/>
        <v>14896477</v>
      </c>
      <c r="V126" s="228">
        <v>15601452</v>
      </c>
      <c r="W126" s="228">
        <f>SUM(W119:W125)</f>
        <v>16073673</v>
      </c>
      <c r="X126" s="228">
        <f>SUM(X119:X125)</f>
        <v>16177451</v>
      </c>
      <c r="Y126" s="228">
        <f>SUM(Y119:Y125)</f>
        <v>16920063</v>
      </c>
      <c r="Z126" s="228">
        <v>17506586</v>
      </c>
      <c r="AA126" s="228">
        <f>SUM(AA119:AA125)</f>
        <v>17977231</v>
      </c>
      <c r="AB126" s="228">
        <f>SUM(AB119:AB125)</f>
        <v>17380140</v>
      </c>
      <c r="AC126" s="228">
        <v>18016197</v>
      </c>
      <c r="AD126" s="228">
        <v>18604578</v>
      </c>
      <c r="AE126" s="228">
        <v>19724728</v>
      </c>
      <c r="AF126" s="228">
        <v>19714581</v>
      </c>
      <c r="AG126" s="228">
        <v>20414909</v>
      </c>
      <c r="AH126" s="228">
        <f>SUM(AH119:AH125)</f>
        <v>20601976</v>
      </c>
      <c r="AI126" s="228">
        <f>SUM(AI119:AI125)</f>
        <v>20907006</v>
      </c>
      <c r="AJ126" s="228">
        <f>SUM(AJ119:AJ125)</f>
        <v>21151467</v>
      </c>
      <c r="AK126" s="228">
        <f>SUM(AK119:AK125)</f>
        <v>21426537</v>
      </c>
      <c r="AL126" s="228">
        <f>SUM(AL119:AL125)</f>
        <v>22159430</v>
      </c>
    </row>
    <row r="127" spans="1:38">
      <c r="B127" s="37" t="s">
        <v>360</v>
      </c>
      <c r="C127" s="335"/>
      <c r="D127" s="335"/>
      <c r="E127" s="335"/>
      <c r="F127" s="335"/>
      <c r="G127" s="335"/>
      <c r="H127" s="335"/>
      <c r="I127" s="335"/>
      <c r="J127" s="335"/>
      <c r="K127" s="335"/>
      <c r="L127" s="208">
        <v>1967288</v>
      </c>
      <c r="M127" s="208"/>
      <c r="N127" s="208"/>
      <c r="O127" s="208"/>
      <c r="P127" s="208">
        <v>371159</v>
      </c>
      <c r="Q127" s="208">
        <v>355926</v>
      </c>
      <c r="R127" s="208">
        <v>348109</v>
      </c>
      <c r="S127" s="208">
        <v>390121</v>
      </c>
      <c r="T127" s="208">
        <v>393529</v>
      </c>
      <c r="U127" s="208">
        <v>409853</v>
      </c>
      <c r="V127" s="208">
        <v>434085</v>
      </c>
      <c r="W127" s="208">
        <v>499150</v>
      </c>
      <c r="X127" s="208">
        <v>359029</v>
      </c>
      <c r="Y127" s="208">
        <v>278162</v>
      </c>
      <c r="Z127" s="208">
        <v>416121</v>
      </c>
      <c r="AA127" s="208">
        <v>503659</v>
      </c>
      <c r="AB127" s="208">
        <v>411572</v>
      </c>
      <c r="AC127" s="208">
        <v>508260</v>
      </c>
      <c r="AD127" s="208">
        <v>488366</v>
      </c>
      <c r="AE127" s="208">
        <v>503498</v>
      </c>
      <c r="AF127" s="208">
        <v>356701</v>
      </c>
      <c r="AG127" s="208">
        <v>444298</v>
      </c>
      <c r="AH127" s="208">
        <v>548730</v>
      </c>
      <c r="AI127" s="208">
        <v>488861</v>
      </c>
      <c r="AJ127" s="208">
        <v>285544</v>
      </c>
      <c r="AK127" s="208">
        <v>389180</v>
      </c>
      <c r="AL127" s="208">
        <v>321507</v>
      </c>
    </row>
    <row r="128" spans="1:38" ht="15" customHeight="1">
      <c r="B128" s="201" t="s">
        <v>361</v>
      </c>
      <c r="C128" s="314">
        <f t="shared" ref="C128:K128" si="18">SUM(C126+C114+C98)</f>
        <v>15066333</v>
      </c>
      <c r="D128" s="314">
        <f t="shared" si="18"/>
        <v>17252173</v>
      </c>
      <c r="E128" s="314">
        <f t="shared" si="18"/>
        <v>17417558</v>
      </c>
      <c r="F128" s="314">
        <f t="shared" si="18"/>
        <v>17534705</v>
      </c>
      <c r="G128" s="314">
        <f t="shared" si="18"/>
        <v>18907128</v>
      </c>
      <c r="H128" s="314">
        <f t="shared" si="18"/>
        <v>18542224</v>
      </c>
      <c r="I128" s="314">
        <f t="shared" si="18"/>
        <v>19169401</v>
      </c>
      <c r="J128" s="314">
        <f t="shared" si="18"/>
        <v>19908537</v>
      </c>
      <c r="K128" s="314">
        <f t="shared" si="18"/>
        <v>20014346</v>
      </c>
      <c r="L128" s="228">
        <f>SUM(L126+L114+L98+L127)</f>
        <v>21599094</v>
      </c>
      <c r="M128" s="314">
        <f>SUM(M126+M114+M98)</f>
        <v>20731467</v>
      </c>
      <c r="N128" s="314">
        <f>SUM(N126+N114+N98)</f>
        <v>22431569</v>
      </c>
      <c r="O128" s="314">
        <f>SUM(O126+O114+O98)</f>
        <v>22168547</v>
      </c>
      <c r="P128" s="228">
        <f t="shared" ref="P128:U128" si="19">SUM(P126+P114+P98+P127)</f>
        <v>24711531</v>
      </c>
      <c r="Q128" s="228">
        <f t="shared" si="19"/>
        <v>26438139</v>
      </c>
      <c r="R128" s="228">
        <f t="shared" si="19"/>
        <v>27869531</v>
      </c>
      <c r="S128" s="228">
        <f t="shared" si="19"/>
        <v>28193896</v>
      </c>
      <c r="T128" s="228">
        <f t="shared" si="19"/>
        <v>28976739</v>
      </c>
      <c r="U128" s="228">
        <f t="shared" si="19"/>
        <v>30008395</v>
      </c>
      <c r="V128" s="228">
        <v>31193101</v>
      </c>
      <c r="W128" s="228">
        <f>SUM(W126+W114+W98+W127)</f>
        <v>32100817</v>
      </c>
      <c r="X128" s="228">
        <f>SUM(X126+X114+X98+X127)</f>
        <v>32243550</v>
      </c>
      <c r="Y128" s="228">
        <f>SUM(Y126+Y114+Y98+Y127)</f>
        <v>33749701</v>
      </c>
      <c r="Z128" s="228">
        <v>34161217</v>
      </c>
      <c r="AA128" s="228">
        <f>SUM(AA126+AA114+AA98+AA127)</f>
        <v>35162727</v>
      </c>
      <c r="AB128" s="228">
        <f>SUM(AB126+AB114+AB98+AB127)</f>
        <v>35911156</v>
      </c>
      <c r="AC128" s="228">
        <v>37956713</v>
      </c>
      <c r="AD128" s="228">
        <v>38556190</v>
      </c>
      <c r="AE128" s="228">
        <v>40648205</v>
      </c>
      <c r="AF128" s="228">
        <v>43304632.154980004</v>
      </c>
      <c r="AG128" s="228">
        <v>44691886.264339998</v>
      </c>
      <c r="AH128" s="228">
        <f>SUM(AH126+AH114+AH98+AH127)</f>
        <v>43946662.343259998</v>
      </c>
      <c r="AI128" s="228">
        <f>SUM(AI126+AI114+AI98+AI127)</f>
        <v>45643761.481629997</v>
      </c>
      <c r="AJ128" s="228">
        <f>SUM(AJ126+AJ114+AJ98+AJ127)</f>
        <v>47201371.819219999</v>
      </c>
      <c r="AK128" s="228">
        <f>SUM(AK126+AK114+AK98+AK127)</f>
        <v>47938943.354989998</v>
      </c>
      <c r="AL128" s="228">
        <f>SUM(AL126+AL114+AL98+AL127)</f>
        <v>49954757.057209998</v>
      </c>
    </row>
    <row r="129" spans="2:38">
      <c r="L129" s="307"/>
      <c r="O129" s="266"/>
      <c r="P129" s="403"/>
      <c r="Q129" s="403"/>
      <c r="R129" s="403">
        <f>R128-R78</f>
        <v>0</v>
      </c>
      <c r="S129" s="403"/>
      <c r="T129" s="403"/>
      <c r="U129" s="403">
        <v>0</v>
      </c>
      <c r="V129" s="403">
        <v>0</v>
      </c>
      <c r="W129" s="403">
        <f>W128-W78</f>
        <v>0</v>
      </c>
      <c r="X129" s="403">
        <v>0</v>
      </c>
      <c r="Y129" s="403">
        <f>Y128-Y78</f>
        <v>0</v>
      </c>
      <c r="Z129" s="403">
        <v>0</v>
      </c>
      <c r="AA129" s="403">
        <f>AA128-AA78</f>
        <v>0</v>
      </c>
      <c r="AB129" s="403">
        <f>AB128-AB78</f>
        <v>0</v>
      </c>
      <c r="AC129" s="403">
        <v>0</v>
      </c>
      <c r="AD129" s="403">
        <v>0</v>
      </c>
      <c r="AE129" s="403">
        <v>0</v>
      </c>
      <c r="AF129" s="403">
        <v>0</v>
      </c>
      <c r="AG129" s="403">
        <v>0</v>
      </c>
      <c r="AH129" s="403">
        <f>AH128-AH78</f>
        <v>0</v>
      </c>
      <c r="AI129" s="403">
        <f>AI128-AI78</f>
        <v>0</v>
      </c>
      <c r="AJ129" s="403"/>
      <c r="AK129" s="403">
        <f>AK128-AK78</f>
        <v>0</v>
      </c>
      <c r="AL129" s="403">
        <f>AL128-AL78</f>
        <v>0</v>
      </c>
    </row>
    <row r="130" spans="2:38">
      <c r="L130" s="307"/>
      <c r="O130" s="266"/>
      <c r="P130" s="231"/>
      <c r="Q130" s="231"/>
      <c r="R130" s="231"/>
      <c r="S130" s="231"/>
      <c r="T130" s="231"/>
      <c r="U130" s="231"/>
      <c r="V130" s="231"/>
      <c r="W130" s="231"/>
      <c r="X130" s="231"/>
      <c r="Y130" s="231"/>
      <c r="Z130" s="231"/>
      <c r="AA130" s="231"/>
      <c r="AB130" s="231"/>
      <c r="AC130" s="231"/>
      <c r="AD130" s="231"/>
      <c r="AE130" s="231"/>
      <c r="AF130" s="231"/>
      <c r="AG130" s="231"/>
      <c r="AH130" s="231"/>
    </row>
    <row r="131" spans="2:38" ht="14.85" customHeight="1">
      <c r="B131" s="11" t="s">
        <v>362</v>
      </c>
      <c r="L131" s="307"/>
      <c r="O131" s="266"/>
      <c r="P131" s="231"/>
      <c r="Q131" s="231"/>
      <c r="R131" s="231"/>
      <c r="S131" s="231"/>
      <c r="T131" s="231"/>
      <c r="U131" s="231"/>
      <c r="V131" s="231"/>
      <c r="W131" s="231"/>
      <c r="X131" s="231"/>
      <c r="Y131" s="231"/>
      <c r="Z131" s="231"/>
      <c r="AA131" s="231"/>
      <c r="AB131" s="231"/>
      <c r="AC131" s="231"/>
      <c r="AD131" s="231"/>
      <c r="AE131" s="231"/>
      <c r="AF131" s="231"/>
      <c r="AG131" s="231"/>
      <c r="AH131" s="231"/>
    </row>
    <row r="132" spans="2:38" ht="14.55" customHeight="1">
      <c r="B132" s="13" t="s">
        <v>221</v>
      </c>
      <c r="L132" s="307"/>
      <c r="O132" s="266"/>
      <c r="P132" s="231"/>
      <c r="Q132" s="231"/>
      <c r="R132" s="231"/>
      <c r="S132" s="231"/>
      <c r="T132" s="231"/>
      <c r="U132" s="231"/>
      <c r="V132" s="231"/>
      <c r="W132" s="231"/>
      <c r="X132" s="231"/>
      <c r="Y132" s="231"/>
      <c r="Z132" s="231"/>
      <c r="AA132" s="231"/>
      <c r="AB132" s="231"/>
      <c r="AC132" s="231"/>
      <c r="AD132" s="231"/>
      <c r="AE132" s="231"/>
      <c r="AF132" s="231"/>
      <c r="AG132" s="231"/>
      <c r="AH132" s="231"/>
    </row>
    <row r="133" spans="2:38">
      <c r="L133" s="307"/>
      <c r="O133" s="266"/>
      <c r="P133" s="231"/>
      <c r="Q133" s="231"/>
      <c r="R133" s="231"/>
      <c r="S133" s="231"/>
      <c r="T133" s="231"/>
      <c r="U133" s="231"/>
      <c r="V133" s="231"/>
      <c r="W133" s="231"/>
      <c r="X133" s="231"/>
      <c r="Y133" s="231"/>
      <c r="Z133" s="231"/>
      <c r="AA133" s="231"/>
      <c r="AB133" s="231"/>
      <c r="AC133" s="231"/>
      <c r="AD133" s="231"/>
      <c r="AE133" s="231"/>
      <c r="AF133" s="231"/>
      <c r="AG133" s="231"/>
      <c r="AH133" s="231"/>
    </row>
    <row r="134" spans="2:38">
      <c r="B134" s="838" t="s">
        <v>363</v>
      </c>
      <c r="C134" s="835" t="s">
        <v>223</v>
      </c>
      <c r="D134" s="835"/>
      <c r="E134" s="835"/>
      <c r="F134" s="835"/>
      <c r="G134" s="835"/>
      <c r="H134" s="835"/>
      <c r="I134" s="835"/>
      <c r="J134" s="835"/>
      <c r="K134" s="835"/>
      <c r="L134" s="835"/>
      <c r="M134" s="835"/>
      <c r="N134" s="835"/>
      <c r="O134" s="835"/>
      <c r="P134" s="835"/>
      <c r="Q134" s="345"/>
      <c r="R134" s="345"/>
      <c r="S134" s="345"/>
      <c r="T134" s="345"/>
      <c r="U134" s="345"/>
      <c r="V134" s="345"/>
      <c r="W134" s="345"/>
      <c r="X134" s="345"/>
      <c r="Y134" s="345"/>
      <c r="Z134" s="345"/>
      <c r="AA134" s="345"/>
      <c r="AB134" s="345"/>
      <c r="AC134" s="345"/>
      <c r="AD134" s="345"/>
      <c r="AE134" s="345"/>
      <c r="AF134" s="345"/>
      <c r="AG134" s="345"/>
      <c r="AH134" s="345"/>
      <c r="AI134" s="345"/>
      <c r="AJ134" s="345"/>
      <c r="AK134" s="345"/>
      <c r="AL134" s="345"/>
    </row>
    <row r="135" spans="2:38">
      <c r="B135" s="838"/>
      <c r="C135" s="195">
        <v>2016</v>
      </c>
      <c r="D135" s="48">
        <v>2017</v>
      </c>
      <c r="E135" s="48" t="s">
        <v>224</v>
      </c>
      <c r="F135" s="48" t="s">
        <v>225</v>
      </c>
      <c r="G135" s="48" t="s">
        <v>226</v>
      </c>
      <c r="H135" s="48" t="s">
        <v>227</v>
      </c>
      <c r="I135" s="48" t="s">
        <v>228</v>
      </c>
      <c r="J135" s="48" t="s">
        <v>229</v>
      </c>
      <c r="K135" s="48" t="s">
        <v>230</v>
      </c>
      <c r="L135" s="300" t="s">
        <v>231</v>
      </c>
      <c r="M135" s="48" t="s">
        <v>232</v>
      </c>
      <c r="N135" s="48" t="s">
        <v>233</v>
      </c>
      <c r="O135" s="601" t="s">
        <v>234</v>
      </c>
      <c r="P135" s="308" t="s">
        <v>235</v>
      </c>
      <c r="Q135" s="308" t="s">
        <v>236</v>
      </c>
      <c r="R135" s="308" t="s">
        <v>237</v>
      </c>
      <c r="S135" s="308" t="s">
        <v>238</v>
      </c>
      <c r="T135" s="308" t="s">
        <v>239</v>
      </c>
      <c r="U135" s="308" t="s">
        <v>240</v>
      </c>
      <c r="V135" s="308" t="s">
        <v>241</v>
      </c>
      <c r="W135" s="308" t="s">
        <v>242</v>
      </c>
      <c r="X135" s="308" t="s">
        <v>243</v>
      </c>
      <c r="Y135" s="308" t="str">
        <f>Y7</f>
        <v>1Q23</v>
      </c>
      <c r="Z135" s="308" t="s">
        <v>245</v>
      </c>
      <c r="AA135" s="308" t="str">
        <f>AA7</f>
        <v>3Q23</v>
      </c>
      <c r="AB135" s="308" t="str">
        <f>AB7</f>
        <v>4Q23</v>
      </c>
      <c r="AC135" s="308" t="s">
        <v>248</v>
      </c>
      <c r="AD135" s="308" t="s">
        <v>249</v>
      </c>
      <c r="AE135" s="308" t="s">
        <v>250</v>
      </c>
      <c r="AF135" s="308" t="s">
        <v>251</v>
      </c>
      <c r="AG135" s="308" t="s">
        <v>252</v>
      </c>
      <c r="AH135" s="308" t="str">
        <f>AH7</f>
        <v>2Q25</v>
      </c>
      <c r="AI135" s="308" t="str">
        <f>AI7</f>
        <v>3Q25</v>
      </c>
      <c r="AJ135" s="308" t="str">
        <f>+AJ7</f>
        <v>4Q25</v>
      </c>
      <c r="AK135" s="308" t="str">
        <f>AK7</f>
        <v>1Q26</v>
      </c>
      <c r="AL135" s="308" t="str">
        <f>AL7</f>
        <v>2Q26</v>
      </c>
    </row>
    <row r="136" spans="2:38">
      <c r="B136" s="196" t="s">
        <v>364</v>
      </c>
      <c r="C136" s="602">
        <v>1099482.87901</v>
      </c>
      <c r="D136" s="602">
        <v>2039364</v>
      </c>
      <c r="E136" s="602">
        <f t="shared" ref="E136:N136" si="20">SUM(E137:E138)</f>
        <v>834640</v>
      </c>
      <c r="F136" s="602">
        <f t="shared" si="20"/>
        <v>844171</v>
      </c>
      <c r="G136" s="602">
        <f t="shared" si="20"/>
        <v>716485</v>
      </c>
      <c r="H136" s="602">
        <f t="shared" si="20"/>
        <v>808236</v>
      </c>
      <c r="I136" s="602">
        <f t="shared" si="20"/>
        <v>806853</v>
      </c>
      <c r="J136" s="602">
        <f t="shared" si="20"/>
        <v>807586</v>
      </c>
      <c r="K136" s="602">
        <f t="shared" si="20"/>
        <v>782483</v>
      </c>
      <c r="L136" s="306">
        <f t="shared" si="20"/>
        <v>852480</v>
      </c>
      <c r="M136" s="602">
        <f t="shared" si="20"/>
        <v>851478</v>
      </c>
      <c r="N136" s="602">
        <f t="shared" si="20"/>
        <v>1700533</v>
      </c>
      <c r="O136" s="404">
        <f>SUM(O137:O138)</f>
        <v>956151</v>
      </c>
      <c r="P136" s="404">
        <f>P137+P138</f>
        <v>989357</v>
      </c>
      <c r="Q136" s="404">
        <f>SUM(Q137:Q138)</f>
        <v>1000176</v>
      </c>
      <c r="R136" s="404">
        <f>R137+R138</f>
        <v>922052.06234039995</v>
      </c>
      <c r="S136" s="404">
        <f>S137+S138</f>
        <v>913149.23843959998</v>
      </c>
      <c r="T136" s="404">
        <f>SUM(T137:T138)</f>
        <v>829950</v>
      </c>
      <c r="U136" s="404">
        <f>SUM(U137:U138)</f>
        <v>843349</v>
      </c>
      <c r="V136" s="404">
        <v>0</v>
      </c>
      <c r="W136" s="404">
        <f>SUM(W137:W138)</f>
        <v>1106247</v>
      </c>
      <c r="X136" s="404">
        <f>SUM(X137:X138)</f>
        <v>1072375</v>
      </c>
      <c r="Y136" s="404">
        <f>SUM(Y137:Y138)</f>
        <v>1032113</v>
      </c>
      <c r="Z136" s="404">
        <v>1031340</v>
      </c>
      <c r="AA136" s="404">
        <f>SUM(AA137:AA138)</f>
        <v>1251718</v>
      </c>
      <c r="AB136" s="404">
        <f>SUM(AB137:AB138)</f>
        <v>1272147</v>
      </c>
      <c r="AC136" s="404">
        <v>1281068</v>
      </c>
      <c r="AD136" s="404">
        <v>1271772</v>
      </c>
      <c r="AE136" s="404">
        <v>1351133</v>
      </c>
      <c r="AF136" s="404">
        <v>1328559</v>
      </c>
      <c r="AG136" s="404">
        <v>1293976</v>
      </c>
      <c r="AH136" s="404">
        <f>SUM(AH137:AH138)</f>
        <v>1174144</v>
      </c>
      <c r="AI136" s="404">
        <f>SUM(AI137:AI138)</f>
        <v>1250582</v>
      </c>
      <c r="AJ136" s="404">
        <f>SUM(AJ137:AJ138)</f>
        <v>1313126</v>
      </c>
      <c r="AK136" s="404">
        <f>SUM(AK137:AK138)</f>
        <v>1393479</v>
      </c>
      <c r="AL136" s="404">
        <f>SUM(AL137:AL138)</f>
        <v>1421167</v>
      </c>
    </row>
    <row r="137" spans="2:38">
      <c r="B137" s="603" t="s">
        <v>365</v>
      </c>
      <c r="C137" s="49">
        <v>1076083</v>
      </c>
      <c r="D137" s="49">
        <v>2013296</v>
      </c>
      <c r="E137" s="49">
        <v>827908</v>
      </c>
      <c r="F137" s="49">
        <v>837376</v>
      </c>
      <c r="G137" s="49">
        <v>709948</v>
      </c>
      <c r="H137" s="49">
        <v>801395</v>
      </c>
      <c r="I137" s="49">
        <v>799831</v>
      </c>
      <c r="J137" s="49">
        <v>800431</v>
      </c>
      <c r="K137" s="49">
        <v>772603</v>
      </c>
      <c r="L137" s="227">
        <v>844689</v>
      </c>
      <c r="M137" s="49">
        <v>843778</v>
      </c>
      <c r="N137" s="49">
        <v>1693051</v>
      </c>
      <c r="O137" s="208">
        <v>944448</v>
      </c>
      <c r="P137" s="208">
        <v>970710</v>
      </c>
      <c r="Q137" s="208">
        <v>991025</v>
      </c>
      <c r="R137" s="208">
        <v>898410</v>
      </c>
      <c r="S137" s="208">
        <v>896986</v>
      </c>
      <c r="T137" s="208">
        <v>820516</v>
      </c>
      <c r="U137" s="208">
        <v>838279</v>
      </c>
      <c r="V137" s="208">
        <v>886683</v>
      </c>
      <c r="W137" s="208">
        <v>1095571</v>
      </c>
      <c r="X137" s="208">
        <v>1062857</v>
      </c>
      <c r="Y137" s="208">
        <v>1021616</v>
      </c>
      <c r="Z137" s="208">
        <v>1021082</v>
      </c>
      <c r="AA137" s="208">
        <v>1239253</v>
      </c>
      <c r="AB137" s="208">
        <v>1257910</v>
      </c>
      <c r="AC137" s="208">
        <v>1271020</v>
      </c>
      <c r="AD137" s="208">
        <v>1260536</v>
      </c>
      <c r="AE137" s="208">
        <v>1333644</v>
      </c>
      <c r="AF137" s="208">
        <v>1314522</v>
      </c>
      <c r="AG137" s="208">
        <v>1281821</v>
      </c>
      <c r="AH137" s="208">
        <v>1163603</v>
      </c>
      <c r="AI137" s="208">
        <v>1239400</v>
      </c>
      <c r="AJ137" s="208">
        <v>1299718</v>
      </c>
      <c r="AK137" s="208">
        <v>1381784</v>
      </c>
      <c r="AL137" s="208">
        <v>1411383</v>
      </c>
    </row>
    <row r="138" spans="2:38">
      <c r="B138" s="603" t="s">
        <v>303</v>
      </c>
      <c r="C138" s="49">
        <v>23399.879010000001</v>
      </c>
      <c r="D138" s="49">
        <v>26068</v>
      </c>
      <c r="E138" s="49">
        <v>6732</v>
      </c>
      <c r="F138" s="49">
        <v>6795</v>
      </c>
      <c r="G138" s="49">
        <v>6537</v>
      </c>
      <c r="H138" s="49">
        <v>6841</v>
      </c>
      <c r="I138" s="49">
        <v>7022</v>
      </c>
      <c r="J138" s="49">
        <v>7155</v>
      </c>
      <c r="K138" s="49">
        <v>9880</v>
      </c>
      <c r="L138" s="227">
        <v>7791</v>
      </c>
      <c r="M138" s="49">
        <v>7700</v>
      </c>
      <c r="N138" s="49">
        <v>7482</v>
      </c>
      <c r="O138" s="208">
        <v>11703</v>
      </c>
      <c r="P138" s="208">
        <v>18647</v>
      </c>
      <c r="Q138" s="208">
        <v>9151</v>
      </c>
      <c r="R138" s="208">
        <v>23642.062340399996</v>
      </c>
      <c r="S138" s="208">
        <v>16163.238439600005</v>
      </c>
      <c r="T138" s="208">
        <v>9434</v>
      </c>
      <c r="U138" s="208">
        <v>5070</v>
      </c>
      <c r="V138" s="208">
        <v>7752</v>
      </c>
      <c r="W138" s="208">
        <v>10676</v>
      </c>
      <c r="X138" s="208">
        <v>9518</v>
      </c>
      <c r="Y138" s="208">
        <v>10497</v>
      </c>
      <c r="Z138" s="208">
        <v>10258</v>
      </c>
      <c r="AA138" s="208">
        <v>12465</v>
      </c>
      <c r="AB138" s="208">
        <v>14237</v>
      </c>
      <c r="AC138" s="208">
        <v>10048</v>
      </c>
      <c r="AD138" s="208">
        <v>11236</v>
      </c>
      <c r="AE138" s="208">
        <v>17489</v>
      </c>
      <c r="AF138" s="208">
        <v>14037</v>
      </c>
      <c r="AG138" s="208">
        <v>12155</v>
      </c>
      <c r="AH138" s="208">
        <v>10541</v>
      </c>
      <c r="AI138" s="208">
        <v>11182</v>
      </c>
      <c r="AJ138" s="208">
        <v>13408</v>
      </c>
      <c r="AK138" s="208">
        <v>11695</v>
      </c>
      <c r="AL138" s="208">
        <v>9784</v>
      </c>
    </row>
    <row r="139" spans="2:38">
      <c r="B139" s="196" t="s">
        <v>366</v>
      </c>
      <c r="C139" s="602">
        <v>-148298</v>
      </c>
      <c r="D139" s="602">
        <v>-261532</v>
      </c>
      <c r="E139" s="602">
        <v>-102316</v>
      </c>
      <c r="F139" s="602">
        <v>-104763</v>
      </c>
      <c r="G139" s="602">
        <v>-110622</v>
      </c>
      <c r="H139" s="602">
        <v>-118540</v>
      </c>
      <c r="I139" s="602">
        <v>-112689</v>
      </c>
      <c r="J139" s="602">
        <v>-115180</v>
      </c>
      <c r="K139" s="602">
        <v>-123950</v>
      </c>
      <c r="L139" s="306">
        <v>-123020</v>
      </c>
      <c r="M139" s="226">
        <v>-117137</v>
      </c>
      <c r="N139" s="602">
        <v>-203946</v>
      </c>
      <c r="O139" s="404">
        <v>-134892</v>
      </c>
      <c r="P139" s="404">
        <v>-150363</v>
      </c>
      <c r="Q139" s="404">
        <v>-147343</v>
      </c>
      <c r="R139" s="404">
        <v>-129734</v>
      </c>
      <c r="S139" s="404">
        <v>-154770</v>
      </c>
      <c r="T139" s="404">
        <v>-165237</v>
      </c>
      <c r="U139" s="404">
        <v>-165237</v>
      </c>
      <c r="V139" s="404">
        <v>-165237</v>
      </c>
      <c r="W139" s="404">
        <v>-186991</v>
      </c>
      <c r="X139" s="404">
        <v>-162550</v>
      </c>
      <c r="Y139" s="404">
        <v>-162550</v>
      </c>
      <c r="Z139" s="404">
        <v>-139624</v>
      </c>
      <c r="AA139" s="404">
        <v>-159260</v>
      </c>
      <c r="AB139" s="404">
        <v>-162550</v>
      </c>
      <c r="AC139" s="404">
        <v>-172929</v>
      </c>
      <c r="AD139" s="404">
        <v>-159387</v>
      </c>
      <c r="AE139" s="404">
        <v>-171191</v>
      </c>
      <c r="AF139" s="404">
        <v>-171979</v>
      </c>
      <c r="AG139" s="404">
        <v>-162124</v>
      </c>
      <c r="AH139" s="404">
        <v>-145513.1</v>
      </c>
      <c r="AI139" s="404">
        <v>-178249</v>
      </c>
      <c r="AJ139" s="404">
        <v>-192310</v>
      </c>
      <c r="AK139" s="404">
        <v>-167215</v>
      </c>
      <c r="AL139" s="404">
        <v>-177793</v>
      </c>
    </row>
    <row r="140" spans="2:38">
      <c r="B140" s="197" t="s">
        <v>367</v>
      </c>
      <c r="C140" s="56">
        <f>SUM(C137:C139)</f>
        <v>951184.87901000003</v>
      </c>
      <c r="D140" s="56">
        <f>SUM(D137:D139)</f>
        <v>1777832</v>
      </c>
      <c r="E140" s="56">
        <f t="shared" ref="E140:R140" si="21">SUM(E137:E139)</f>
        <v>732324</v>
      </c>
      <c r="F140" s="56">
        <f t="shared" si="21"/>
        <v>739408</v>
      </c>
      <c r="G140" s="56">
        <f t="shared" si="21"/>
        <v>605863</v>
      </c>
      <c r="H140" s="56">
        <f t="shared" si="21"/>
        <v>689696</v>
      </c>
      <c r="I140" s="56">
        <f t="shared" si="21"/>
        <v>694164</v>
      </c>
      <c r="J140" s="56">
        <f t="shared" si="21"/>
        <v>692406</v>
      </c>
      <c r="K140" s="56">
        <f t="shared" si="21"/>
        <v>658533</v>
      </c>
      <c r="L140" s="305">
        <f t="shared" si="21"/>
        <v>729460</v>
      </c>
      <c r="M140" s="56">
        <f t="shared" si="21"/>
        <v>734341</v>
      </c>
      <c r="N140" s="56">
        <f t="shared" si="21"/>
        <v>1496587</v>
      </c>
      <c r="O140" s="343">
        <f t="shared" si="21"/>
        <v>821259</v>
      </c>
      <c r="P140" s="343">
        <f t="shared" si="21"/>
        <v>838994</v>
      </c>
      <c r="Q140" s="346">
        <f t="shared" si="21"/>
        <v>852833</v>
      </c>
      <c r="R140" s="346">
        <f t="shared" si="21"/>
        <v>792318.06234039995</v>
      </c>
      <c r="S140" s="346">
        <f>SUM(S137:S139)</f>
        <v>758379.23843959998</v>
      </c>
      <c r="T140" s="346">
        <f>SUM(T137:T139)</f>
        <v>664713</v>
      </c>
      <c r="U140" s="346">
        <f>SUM(U137:U139)</f>
        <v>678112</v>
      </c>
      <c r="V140" s="346">
        <v>-165237</v>
      </c>
      <c r="W140" s="346">
        <f>SUM(W137:W139)</f>
        <v>919256</v>
      </c>
      <c r="X140" s="346">
        <f>SUM(X137:X139)</f>
        <v>909825</v>
      </c>
      <c r="Y140" s="346">
        <f>SUM(Y137:Y139)</f>
        <v>869563</v>
      </c>
      <c r="Z140" s="346">
        <v>891716</v>
      </c>
      <c r="AA140" s="346">
        <f>SUM(AA137:AA139)</f>
        <v>1092458</v>
      </c>
      <c r="AB140" s="346">
        <f>SUM(AB137:AB139)</f>
        <v>1109597</v>
      </c>
      <c r="AC140" s="346">
        <v>1108139</v>
      </c>
      <c r="AD140" s="346">
        <v>1112385</v>
      </c>
      <c r="AE140" s="346">
        <v>1179942</v>
      </c>
      <c r="AF140" s="346">
        <v>1156580</v>
      </c>
      <c r="AG140" s="346">
        <v>1131852</v>
      </c>
      <c r="AH140" s="346">
        <f>SUM(AH137:AH139)</f>
        <v>1028630.9</v>
      </c>
      <c r="AI140" s="346">
        <f>SUM(AI137:AI139)</f>
        <v>1072333</v>
      </c>
      <c r="AJ140" s="346">
        <f>SUM(AJ137:AJ139)</f>
        <v>1120816</v>
      </c>
      <c r="AK140" s="346">
        <v>1226264</v>
      </c>
      <c r="AL140" s="346">
        <v>1243374</v>
      </c>
    </row>
    <row r="141" spans="2:38">
      <c r="B141" s="197" t="s">
        <v>368</v>
      </c>
      <c r="C141" s="56">
        <f>SUM(C142:C146)</f>
        <v>-528915.87901000003</v>
      </c>
      <c r="D141" s="56">
        <f t="shared" ref="D141:U141" si="22">SUM(D142:D146)</f>
        <v>-811211</v>
      </c>
      <c r="E141" s="56">
        <f>SUM(E142:E146)</f>
        <v>-259669</v>
      </c>
      <c r="F141" s="56">
        <f t="shared" si="22"/>
        <v>-266599.70914000017</v>
      </c>
      <c r="G141" s="56">
        <f t="shared" si="22"/>
        <v>-265301.68775999983</v>
      </c>
      <c r="H141" s="56">
        <f>SUM(H142:H146)</f>
        <v>-310723</v>
      </c>
      <c r="I141" s="56">
        <f t="shared" si="22"/>
        <v>-275211</v>
      </c>
      <c r="J141" s="56">
        <f t="shared" si="22"/>
        <v>-315199</v>
      </c>
      <c r="K141" s="56">
        <f t="shared" si="22"/>
        <v>-293376</v>
      </c>
      <c r="L141" s="305">
        <f t="shared" si="22"/>
        <v>-274963</v>
      </c>
      <c r="M141" s="56">
        <f>SUM(M142:M146)</f>
        <v>-270109</v>
      </c>
      <c r="N141" s="56">
        <f t="shared" si="22"/>
        <v>-266759</v>
      </c>
      <c r="O141" s="343">
        <f t="shared" si="22"/>
        <v>-279007</v>
      </c>
      <c r="P141" s="343">
        <f t="shared" si="22"/>
        <v>-335923</v>
      </c>
      <c r="Q141" s="346">
        <f t="shared" si="22"/>
        <v>-279729</v>
      </c>
      <c r="R141" s="346">
        <f t="shared" si="22"/>
        <v>-298611.75536040001</v>
      </c>
      <c r="S141" s="343">
        <f t="shared" si="22"/>
        <v>-297045.54541960004</v>
      </c>
      <c r="T141" s="343">
        <f t="shared" si="22"/>
        <v>-336565</v>
      </c>
      <c r="U141" s="343">
        <f t="shared" si="22"/>
        <v>-308650</v>
      </c>
      <c r="V141" s="343">
        <v>0</v>
      </c>
      <c r="W141" s="343">
        <f>SUM(W142:W146)</f>
        <v>-319621</v>
      </c>
      <c r="X141" s="343">
        <f>SUM(X142:X146)</f>
        <v>-391330</v>
      </c>
      <c r="Y141" s="343">
        <f>SUM(Y142:Y146)</f>
        <v>-332664</v>
      </c>
      <c r="Z141" s="343">
        <v>-339705</v>
      </c>
      <c r="AA141" s="343">
        <f>SUM(AA142:AA146)</f>
        <v>-351666</v>
      </c>
      <c r="AB141" s="343">
        <f>SUM(AB142:AB146)</f>
        <v>-400872</v>
      </c>
      <c r="AC141" s="343">
        <v>-358673</v>
      </c>
      <c r="AD141" s="343">
        <v>-383688</v>
      </c>
      <c r="AE141" s="343">
        <v>-449734.00000000012</v>
      </c>
      <c r="AF141" s="343">
        <v>-544199.24020998168</v>
      </c>
      <c r="AG141" s="343">
        <v>-387572.22105999966</v>
      </c>
      <c r="AH141" s="343">
        <f>SUM(AH142:AH146)</f>
        <v>-421230.29768000025</v>
      </c>
      <c r="AI141" s="343">
        <f>SUM(AI142:AI146)</f>
        <v>-355245.09914000676</v>
      </c>
      <c r="AJ141" s="343">
        <f>SUM(AJ142:AJ146)</f>
        <v>-396192.22360999696</v>
      </c>
      <c r="AK141" s="343">
        <v>-349208.67287000013</v>
      </c>
      <c r="AL141" s="343">
        <v>-436651.19038000063</v>
      </c>
    </row>
    <row r="142" spans="2:38">
      <c r="B142" s="37" t="s">
        <v>263</v>
      </c>
      <c r="C142" s="49">
        <v>-275181</v>
      </c>
      <c r="D142" s="49">
        <v>-302269</v>
      </c>
      <c r="E142" s="49">
        <v>-77724</v>
      </c>
      <c r="F142" s="49">
        <v>-79437.08490999999</v>
      </c>
      <c r="G142" s="49">
        <v>-79695.635910000012</v>
      </c>
      <c r="H142" s="49">
        <v>-84104</v>
      </c>
      <c r="I142" s="49">
        <v>-83116</v>
      </c>
      <c r="J142" s="49">
        <v>-86108</v>
      </c>
      <c r="K142" s="49">
        <v>-87512</v>
      </c>
      <c r="L142" s="227">
        <v>-79759</v>
      </c>
      <c r="M142" s="225">
        <v>-74866</v>
      </c>
      <c r="N142" s="49">
        <v>-75789</v>
      </c>
      <c r="O142" s="208">
        <v>-79077</v>
      </c>
      <c r="P142" s="208">
        <v>-96909</v>
      </c>
      <c r="Q142" s="208">
        <v>-91145</v>
      </c>
      <c r="R142" s="208">
        <v>-94312.440979999999</v>
      </c>
      <c r="S142" s="208">
        <v>-95299.559020000001</v>
      </c>
      <c r="T142" s="208">
        <v>-99790</v>
      </c>
      <c r="U142" s="208">
        <v>-98621</v>
      </c>
      <c r="V142" s="208">
        <v>-96848</v>
      </c>
      <c r="W142" s="208">
        <v>-92294</v>
      </c>
      <c r="X142" s="208">
        <v>-117725</v>
      </c>
      <c r="Y142" s="208">
        <v>-92209</v>
      </c>
      <c r="Z142" s="208">
        <v>-102392</v>
      </c>
      <c r="AA142" s="208">
        <v>-102278</v>
      </c>
      <c r="AB142" s="208">
        <v>-112896</v>
      </c>
      <c r="AC142" s="208">
        <v>-109604</v>
      </c>
      <c r="AD142" s="208">
        <v>-112506</v>
      </c>
      <c r="AE142" s="208">
        <v>-114022.64436999011</v>
      </c>
      <c r="AF142" s="208">
        <v>-123835.77232999184</v>
      </c>
      <c r="AG142" s="208">
        <v>-109976.92819999992</v>
      </c>
      <c r="AH142" s="208">
        <v>-103937.4790200014</v>
      </c>
      <c r="AI142" s="208">
        <v>-102391.26097000428</v>
      </c>
      <c r="AJ142" s="208">
        <v>-110403.63922999748</v>
      </c>
      <c r="AK142" s="208">
        <v>-107774.44475999923</v>
      </c>
      <c r="AL142" s="208">
        <v>-110277.76325000043</v>
      </c>
    </row>
    <row r="143" spans="2:38">
      <c r="B143" s="37" t="s">
        <v>369</v>
      </c>
      <c r="C143" s="49">
        <v>-13746</v>
      </c>
      <c r="D143" s="49">
        <v>-13602</v>
      </c>
      <c r="E143" s="49">
        <v>-3016</v>
      </c>
      <c r="F143" s="49">
        <v>-3361.6449299999986</v>
      </c>
      <c r="G143" s="49">
        <v>-3472.1449000000016</v>
      </c>
      <c r="H143" s="49">
        <v>-5460</v>
      </c>
      <c r="I143" s="49">
        <v>-3151</v>
      </c>
      <c r="J143" s="49">
        <v>-3661</v>
      </c>
      <c r="K143" s="49">
        <v>-3935</v>
      </c>
      <c r="L143" s="227">
        <v>-3392</v>
      </c>
      <c r="M143" s="225">
        <v>-3005</v>
      </c>
      <c r="N143" s="49">
        <v>-3973</v>
      </c>
      <c r="O143" s="208">
        <v>-4052</v>
      </c>
      <c r="P143" s="208">
        <v>-7293</v>
      </c>
      <c r="Q143" s="208">
        <v>-3689</v>
      </c>
      <c r="R143" s="208">
        <v>-5354</v>
      </c>
      <c r="S143" s="208">
        <v>-3848</v>
      </c>
      <c r="T143" s="208">
        <v>-6073</v>
      </c>
      <c r="U143" s="208">
        <v>-4403</v>
      </c>
      <c r="V143" s="208">
        <v>-5419</v>
      </c>
      <c r="W143" s="208">
        <v>-5424</v>
      </c>
      <c r="X143" s="208">
        <v>-8377</v>
      </c>
      <c r="Y143" s="208">
        <v>-5452</v>
      </c>
      <c r="Z143" s="208">
        <v>-5709</v>
      </c>
      <c r="AA143" s="208">
        <v>-5979</v>
      </c>
      <c r="AB143" s="208">
        <v>-8530</v>
      </c>
      <c r="AC143" s="208">
        <v>-3660</v>
      </c>
      <c r="AD143" s="208">
        <v>-7752</v>
      </c>
      <c r="AE143" s="208">
        <v>-7355.8606799995241</v>
      </c>
      <c r="AF143" s="208">
        <v>-7724.5608300002114</v>
      </c>
      <c r="AG143" s="208">
        <v>-4119.3834600000037</v>
      </c>
      <c r="AH143" s="208">
        <v>-7103.7880700000142</v>
      </c>
      <c r="AI143" s="208">
        <v>-5646.6580699998158</v>
      </c>
      <c r="AJ143" s="208">
        <v>-7741.288250000076</v>
      </c>
      <c r="AK143" s="208">
        <v>-3717.9221500000153</v>
      </c>
      <c r="AL143" s="208">
        <v>-7246.1654999998127</v>
      </c>
    </row>
    <row r="144" spans="2:38">
      <c r="B144" s="37" t="s">
        <v>265</v>
      </c>
      <c r="C144" s="49">
        <v>-124276.87901</v>
      </c>
      <c r="D144" s="49">
        <v>-129992</v>
      </c>
      <c r="E144" s="49">
        <v>-27374</v>
      </c>
      <c r="F144" s="49">
        <v>-28499.908660000005</v>
      </c>
      <c r="G144" s="49">
        <v>-30424.873219999998</v>
      </c>
      <c r="H144" s="49">
        <v>-50225</v>
      </c>
      <c r="I144" s="49">
        <v>-26995</v>
      </c>
      <c r="J144" s="49">
        <v>-60163</v>
      </c>
      <c r="K144" s="49">
        <v>-38649</v>
      </c>
      <c r="L144" s="227">
        <v>-36223</v>
      </c>
      <c r="M144" s="225">
        <v>-30082</v>
      </c>
      <c r="N144" s="49">
        <v>-26967</v>
      </c>
      <c r="O144" s="208">
        <v>-31328</v>
      </c>
      <c r="P144" s="208">
        <v>-52321</v>
      </c>
      <c r="Q144" s="208">
        <v>-30613</v>
      </c>
      <c r="R144" s="208">
        <v>-32042.271390399997</v>
      </c>
      <c r="S144" s="208">
        <v>-33149.029389600008</v>
      </c>
      <c r="T144" s="208">
        <v>-58873</v>
      </c>
      <c r="U144" s="208">
        <v>-34775</v>
      </c>
      <c r="V144" s="208">
        <v>-39454</v>
      </c>
      <c r="W144" s="208">
        <v>-44017</v>
      </c>
      <c r="X144" s="208">
        <v>-72721</v>
      </c>
      <c r="Y144" s="208">
        <v>-43681</v>
      </c>
      <c r="Z144" s="208">
        <v>-44615</v>
      </c>
      <c r="AA144" s="208">
        <v>-55311</v>
      </c>
      <c r="AB144" s="208">
        <v>-78372</v>
      </c>
      <c r="AC144" s="208">
        <v>-43523</v>
      </c>
      <c r="AD144" s="208">
        <v>-53640</v>
      </c>
      <c r="AE144" s="208">
        <v>-52291.842870000437</v>
      </c>
      <c r="AF144" s="208">
        <v>-74230.009439999005</v>
      </c>
      <c r="AG144" s="208">
        <v>-39941.634320000005</v>
      </c>
      <c r="AH144" s="208">
        <v>-52012.533870000101</v>
      </c>
      <c r="AI144" s="208">
        <v>-54050.478080000365</v>
      </c>
      <c r="AJ144" s="208">
        <v>-70643.938820000025</v>
      </c>
      <c r="AK144" s="208">
        <v>-45138.976630000943</v>
      </c>
      <c r="AL144" s="208">
        <v>-62796.652299999878</v>
      </c>
    </row>
    <row r="145" spans="2:38">
      <c r="B145" s="37" t="s">
        <v>266</v>
      </c>
      <c r="C145" s="49" t="s">
        <v>267</v>
      </c>
      <c r="D145" s="49">
        <v>-328174</v>
      </c>
      <c r="E145" s="49">
        <v>-145819</v>
      </c>
      <c r="F145" s="49">
        <v>-144676.13161000016</v>
      </c>
      <c r="G145" s="49">
        <v>-143519.27898999985</v>
      </c>
      <c r="H145" s="49">
        <v>-144958</v>
      </c>
      <c r="I145" s="49">
        <v>-144967</v>
      </c>
      <c r="J145" s="49">
        <v>-144568</v>
      </c>
      <c r="K145" s="49">
        <v>-143908</v>
      </c>
      <c r="L145" s="227">
        <v>-142114</v>
      </c>
      <c r="M145" s="225">
        <v>-140551</v>
      </c>
      <c r="N145" s="49">
        <v>-140231</v>
      </c>
      <c r="O145" s="208">
        <v>-139803</v>
      </c>
      <c r="P145" s="208">
        <v>-141730</v>
      </c>
      <c r="Q145" s="208">
        <v>-136891</v>
      </c>
      <c r="R145" s="208">
        <v>-148054.9228</v>
      </c>
      <c r="S145" s="208">
        <v>-144258.0772</v>
      </c>
      <c r="T145" s="208">
        <v>-149899</v>
      </c>
      <c r="U145" s="208">
        <v>-146994</v>
      </c>
      <c r="V145" s="208">
        <v>-147044</v>
      </c>
      <c r="W145" s="208">
        <v>-164205</v>
      </c>
      <c r="X145" s="208">
        <v>-162450</v>
      </c>
      <c r="Y145" s="208">
        <v>-167390</v>
      </c>
      <c r="Z145" s="208">
        <v>-161939</v>
      </c>
      <c r="AA145" s="208">
        <v>-168885</v>
      </c>
      <c r="AB145" s="208">
        <v>-169831</v>
      </c>
      <c r="AC145" s="208">
        <v>-168794</v>
      </c>
      <c r="AD145" s="208">
        <v>-180060</v>
      </c>
      <c r="AE145" s="208">
        <v>-258052.72814999273</v>
      </c>
      <c r="AF145" s="208">
        <v>-242392.864630008</v>
      </c>
      <c r="AG145" s="208">
        <v>-207987.83568999972</v>
      </c>
      <c r="AH145" s="208">
        <v>-215793.48569999871</v>
      </c>
      <c r="AI145" s="208">
        <v>-167560.6983800024</v>
      </c>
      <c r="AJ145" s="208">
        <v>-174636.02044999931</v>
      </c>
      <c r="AK145" s="208">
        <v>-169511.47889999996</v>
      </c>
      <c r="AL145" s="208">
        <v>-222070.04475000044</v>
      </c>
    </row>
    <row r="146" spans="2:38">
      <c r="B146" s="37" t="s">
        <v>370</v>
      </c>
      <c r="C146" s="49">
        <v>-115712</v>
      </c>
      <c r="D146" s="49">
        <v>-37174</v>
      </c>
      <c r="E146" s="49">
        <v>-5736</v>
      </c>
      <c r="F146" s="49">
        <v>-10624.939030000001</v>
      </c>
      <c r="G146" s="49">
        <v>-8189.7547399999985</v>
      </c>
      <c r="H146" s="49">
        <v>-25976</v>
      </c>
      <c r="I146" s="49">
        <v>-16982</v>
      </c>
      <c r="J146" s="49">
        <v>-20699</v>
      </c>
      <c r="K146" s="49">
        <v>-19372</v>
      </c>
      <c r="L146" s="227">
        <v>-13475</v>
      </c>
      <c r="M146" s="225">
        <v>-21605</v>
      </c>
      <c r="N146" s="49">
        <v>-19799</v>
      </c>
      <c r="O146" s="208">
        <v>-24747</v>
      </c>
      <c r="P146" s="208">
        <v>-37670</v>
      </c>
      <c r="Q146" s="208">
        <v>-17391</v>
      </c>
      <c r="R146" s="208">
        <v>-18848.120190000001</v>
      </c>
      <c r="S146" s="208">
        <v>-20490.879809999999</v>
      </c>
      <c r="T146" s="208">
        <v>-21930</v>
      </c>
      <c r="U146" s="208">
        <v>-23857</v>
      </c>
      <c r="V146" s="208">
        <v>-20444</v>
      </c>
      <c r="W146" s="208">
        <v>-13681</v>
      </c>
      <c r="X146" s="208">
        <v>-30057</v>
      </c>
      <c r="Y146" s="208">
        <v>-23932</v>
      </c>
      <c r="Z146" s="208">
        <v>-25050</v>
      </c>
      <c r="AA146" s="208">
        <v>-19213</v>
      </c>
      <c r="AB146" s="208">
        <v>-31243</v>
      </c>
      <c r="AC146" s="208">
        <v>-33092</v>
      </c>
      <c r="AD146" s="208">
        <v>-29730</v>
      </c>
      <c r="AE146" s="208">
        <v>-18010.923930017278</v>
      </c>
      <c r="AF146" s="208">
        <v>-96016.032979982599</v>
      </c>
      <c r="AG146" s="208">
        <v>-25546.43939</v>
      </c>
      <c r="AH146" s="208">
        <v>-42383.011020000027</v>
      </c>
      <c r="AI146" s="208">
        <v>-25596.003639999879</v>
      </c>
      <c r="AJ146" s="208">
        <v>-32767.336860000065</v>
      </c>
      <c r="AK146" s="208">
        <v>11695</v>
      </c>
      <c r="AL146" s="208">
        <v>9784</v>
      </c>
    </row>
    <row r="147" spans="2:38">
      <c r="B147" s="197" t="s">
        <v>270</v>
      </c>
      <c r="C147" s="56">
        <f t="shared" ref="C147:U147" si="23">SUM(C140:C141)</f>
        <v>422269</v>
      </c>
      <c r="D147" s="56">
        <f t="shared" si="23"/>
        <v>966621</v>
      </c>
      <c r="E147" s="56">
        <f t="shared" si="23"/>
        <v>472655</v>
      </c>
      <c r="F147" s="56">
        <f t="shared" si="23"/>
        <v>472808.29085999983</v>
      </c>
      <c r="G147" s="56">
        <f t="shared" si="23"/>
        <v>340561.31224000017</v>
      </c>
      <c r="H147" s="56">
        <f t="shared" si="23"/>
        <v>378973</v>
      </c>
      <c r="I147" s="56">
        <f t="shared" si="23"/>
        <v>418953</v>
      </c>
      <c r="J147" s="56">
        <f t="shared" si="23"/>
        <v>377207</v>
      </c>
      <c r="K147" s="56">
        <f t="shared" si="23"/>
        <v>365157</v>
      </c>
      <c r="L147" s="305">
        <f t="shared" si="23"/>
        <v>454497</v>
      </c>
      <c r="M147" s="56">
        <f t="shared" si="23"/>
        <v>464232</v>
      </c>
      <c r="N147" s="56">
        <f t="shared" si="23"/>
        <v>1229828</v>
      </c>
      <c r="O147" s="346">
        <f t="shared" si="23"/>
        <v>542252</v>
      </c>
      <c r="P147" s="346">
        <f t="shared" si="23"/>
        <v>503071</v>
      </c>
      <c r="Q147" s="346">
        <f t="shared" si="23"/>
        <v>573104</v>
      </c>
      <c r="R147" s="346">
        <f t="shared" si="23"/>
        <v>493706.30697999994</v>
      </c>
      <c r="S147" s="346">
        <f t="shared" si="23"/>
        <v>461333.69301999995</v>
      </c>
      <c r="T147" s="346">
        <f t="shared" si="23"/>
        <v>328148</v>
      </c>
      <c r="U147" s="346">
        <f t="shared" si="23"/>
        <v>369462</v>
      </c>
      <c r="V147" s="346">
        <v>-165237</v>
      </c>
      <c r="W147" s="346">
        <f>SUM(W140:W141)</f>
        <v>599635</v>
      </c>
      <c r="X147" s="346">
        <f>SUM(X140:X141)</f>
        <v>518495</v>
      </c>
      <c r="Y147" s="346">
        <f>SUM(Y140:Y141)</f>
        <v>536899</v>
      </c>
      <c r="Z147" s="346">
        <v>552011</v>
      </c>
      <c r="AA147" s="346">
        <f>SUM(AA140:AA141)</f>
        <v>740792</v>
      </c>
      <c r="AB147" s="346">
        <f>SUM(AB140:AB141)</f>
        <v>708725</v>
      </c>
      <c r="AC147" s="346">
        <v>749466</v>
      </c>
      <c r="AD147" s="346">
        <v>728697</v>
      </c>
      <c r="AE147" s="346">
        <v>730207.99999999988</v>
      </c>
      <c r="AF147" s="346">
        <v>612380.75979001832</v>
      </c>
      <c r="AG147" s="346">
        <v>744279.77894000034</v>
      </c>
      <c r="AH147" s="346">
        <f>SUM(AH140:AH141)</f>
        <v>607400.60231999983</v>
      </c>
      <c r="AI147" s="346">
        <f>SUM(AI140:AI141)</f>
        <v>717087.90085999318</v>
      </c>
      <c r="AJ147" s="346">
        <f>SUM(AJ140:AJ141)</f>
        <v>724623.77639000304</v>
      </c>
      <c r="AK147" s="346">
        <v>877055.32712999987</v>
      </c>
      <c r="AL147" s="346">
        <v>806722.80961999937</v>
      </c>
    </row>
    <row r="148" spans="2:38">
      <c r="B148" s="196" t="s">
        <v>371</v>
      </c>
      <c r="C148" s="602">
        <f>SUM(C149:C153)</f>
        <v>-109929</v>
      </c>
      <c r="D148" s="602">
        <f>SUM(D149:D153)</f>
        <v>-66216</v>
      </c>
      <c r="E148" s="602">
        <v>-35293</v>
      </c>
      <c r="F148" s="602">
        <f t="shared" ref="F148:Y148" si="24">SUM(F149:F153)</f>
        <v>-25692</v>
      </c>
      <c r="G148" s="602">
        <f t="shared" si="24"/>
        <v>-49331</v>
      </c>
      <c r="H148" s="602">
        <f t="shared" si="24"/>
        <v>-31898</v>
      </c>
      <c r="I148" s="602">
        <f t="shared" si="24"/>
        <v>-54493</v>
      </c>
      <c r="J148" s="602">
        <f t="shared" si="24"/>
        <v>-49190</v>
      </c>
      <c r="K148" s="602">
        <f t="shared" si="24"/>
        <v>-35369</v>
      </c>
      <c r="L148" s="306">
        <f t="shared" si="24"/>
        <v>-46970</v>
      </c>
      <c r="M148" s="226">
        <f t="shared" si="24"/>
        <v>-48618</v>
      </c>
      <c r="N148" s="602">
        <f t="shared" si="24"/>
        <v>-27897</v>
      </c>
      <c r="O148" s="404">
        <f t="shared" si="24"/>
        <v>-51135</v>
      </c>
      <c r="P148" s="404">
        <f t="shared" si="24"/>
        <v>-80333</v>
      </c>
      <c r="Q148" s="404">
        <f t="shared" si="24"/>
        <v>-116197</v>
      </c>
      <c r="R148" s="404">
        <f t="shared" si="24"/>
        <v>-138431</v>
      </c>
      <c r="S148" s="404">
        <f t="shared" si="24"/>
        <v>-159706.97498</v>
      </c>
      <c r="T148" s="404">
        <f t="shared" si="24"/>
        <v>-215905</v>
      </c>
      <c r="U148" s="404">
        <f t="shared" si="24"/>
        <v>-232100</v>
      </c>
      <c r="V148" s="404">
        <f t="shared" si="24"/>
        <v>-301033</v>
      </c>
      <c r="W148" s="404">
        <f t="shared" si="24"/>
        <v>-125416</v>
      </c>
      <c r="X148" s="404">
        <f t="shared" si="24"/>
        <v>-155004</v>
      </c>
      <c r="Y148" s="404">
        <f t="shared" si="24"/>
        <v>-233422</v>
      </c>
      <c r="Z148" s="404">
        <v>-257895</v>
      </c>
      <c r="AA148" s="404">
        <f>SUM(AA149:AA153)</f>
        <v>-149410</v>
      </c>
      <c r="AB148" s="404">
        <f>SUM(AB149:AB153)</f>
        <v>-180532</v>
      </c>
      <c r="AC148" s="404">
        <v>-252392</v>
      </c>
      <c r="AD148" s="404">
        <v>-240101</v>
      </c>
      <c r="AE148" s="404">
        <v>-206009</v>
      </c>
      <c r="AF148" s="404">
        <v>-263824.76636000001</v>
      </c>
      <c r="AG148" s="404">
        <v>-351387.7789400004</v>
      </c>
      <c r="AH148" s="404">
        <f>SUM(AH149:AH153)</f>
        <v>-351730.2210599996</v>
      </c>
      <c r="AI148" s="404">
        <f>SUM(AI149:AI153)</f>
        <v>-293134</v>
      </c>
      <c r="AJ148" s="404">
        <f>SUM(AJ149:AJ153)</f>
        <v>-354690</v>
      </c>
      <c r="AK148" s="404">
        <v>-482904</v>
      </c>
      <c r="AL148" s="404">
        <v>-638919</v>
      </c>
    </row>
    <row r="149" spans="2:38">
      <c r="B149" s="603" t="s">
        <v>372</v>
      </c>
      <c r="C149" s="49">
        <v>68032</v>
      </c>
      <c r="D149" s="49">
        <v>43907</v>
      </c>
      <c r="E149" s="49">
        <v>10886</v>
      </c>
      <c r="F149" s="49">
        <v>18347</v>
      </c>
      <c r="G149" s="49">
        <v>19329</v>
      </c>
      <c r="H149" s="49">
        <v>25950</v>
      </c>
      <c r="I149" s="49">
        <v>14183</v>
      </c>
      <c r="J149" s="49">
        <v>18601</v>
      </c>
      <c r="K149" s="49">
        <v>19911</v>
      </c>
      <c r="L149" s="227">
        <v>13050</v>
      </c>
      <c r="M149" s="225">
        <v>21983</v>
      </c>
      <c r="N149" s="49">
        <v>10446</v>
      </c>
      <c r="O149" s="208">
        <v>8539</v>
      </c>
      <c r="P149" s="208">
        <v>8279</v>
      </c>
      <c r="Q149" s="208">
        <v>9761</v>
      </c>
      <c r="R149" s="208">
        <v>15396</v>
      </c>
      <c r="S149" s="208">
        <v>15630.025020000001</v>
      </c>
      <c r="T149" s="208">
        <v>28321</v>
      </c>
      <c r="U149" s="208">
        <v>25064</v>
      </c>
      <c r="V149" s="208">
        <v>35116</v>
      </c>
      <c r="W149" s="208">
        <v>41059</v>
      </c>
      <c r="X149" s="208">
        <v>46619</v>
      </c>
      <c r="Y149" s="208">
        <v>32433</v>
      </c>
      <c r="Z149" s="208">
        <v>42807</v>
      </c>
      <c r="AA149" s="208">
        <v>54343</v>
      </c>
      <c r="AB149" s="208">
        <v>71988</v>
      </c>
      <c r="AC149" s="208">
        <v>39858</v>
      </c>
      <c r="AD149" s="208">
        <v>49972</v>
      </c>
      <c r="AE149" s="208">
        <v>71000</v>
      </c>
      <c r="AF149" s="208">
        <v>90289</v>
      </c>
      <c r="AG149" s="208">
        <v>80413</v>
      </c>
      <c r="AH149" s="208">
        <v>72948</v>
      </c>
      <c r="AI149" s="208">
        <v>90045</v>
      </c>
      <c r="AJ149" s="208">
        <v>115682</v>
      </c>
      <c r="AK149" s="208">
        <v>57076</v>
      </c>
      <c r="AL149" s="208">
        <v>63249</v>
      </c>
    </row>
    <row r="150" spans="2:38">
      <c r="B150" s="603" t="s">
        <v>373</v>
      </c>
      <c r="C150" s="49">
        <v>-33902</v>
      </c>
      <c r="D150" s="49">
        <v>-31989</v>
      </c>
      <c r="E150" s="49">
        <v>-9620</v>
      </c>
      <c r="F150" s="49">
        <v>-6447</v>
      </c>
      <c r="G150" s="49">
        <v>-17390</v>
      </c>
      <c r="H150" s="49">
        <v>-10500</v>
      </c>
      <c r="I150" s="49">
        <v>-15154</v>
      </c>
      <c r="J150" s="49">
        <v>-17631</v>
      </c>
      <c r="K150" s="49">
        <v>-6225</v>
      </c>
      <c r="L150" s="227">
        <v>-7350</v>
      </c>
      <c r="M150" s="225">
        <v>-26159</v>
      </c>
      <c r="N150" s="49">
        <v>9032</v>
      </c>
      <c r="O150" s="208">
        <v>-15182</v>
      </c>
      <c r="P150" s="208">
        <v>-42342</v>
      </c>
      <c r="Q150" s="208">
        <v>-68620</v>
      </c>
      <c r="R150" s="208">
        <v>-70977</v>
      </c>
      <c r="S150" s="208">
        <v>-75290</v>
      </c>
      <c r="T150" s="208">
        <v>-118492</v>
      </c>
      <c r="U150" s="208">
        <v>-100473</v>
      </c>
      <c r="V150" s="208">
        <v>-167148</v>
      </c>
      <c r="W150" s="208">
        <v>8202</v>
      </c>
      <c r="X150" s="208">
        <v>-32067</v>
      </c>
      <c r="Y150" s="208">
        <v>-87744</v>
      </c>
      <c r="Z150" s="208">
        <v>-101723</v>
      </c>
      <c r="AA150" s="208">
        <v>-16519</v>
      </c>
      <c r="AB150" s="208">
        <v>-40446</v>
      </c>
      <c r="AC150" s="208">
        <v>-127292</v>
      </c>
      <c r="AD150" s="208">
        <v>-70462</v>
      </c>
      <c r="AE150" s="208">
        <v>-42118</v>
      </c>
      <c r="AF150" s="208">
        <v>-108808</v>
      </c>
      <c r="AG150" s="208">
        <v>-161634</v>
      </c>
      <c r="AH150" s="208">
        <v>-126121</v>
      </c>
      <c r="AI150" s="208">
        <v>-57915</v>
      </c>
      <c r="AJ150" s="208">
        <v>-83608</v>
      </c>
      <c r="AK150" s="208">
        <v>-165531</v>
      </c>
      <c r="AL150" s="208">
        <v>-285397</v>
      </c>
    </row>
    <row r="151" spans="2:38">
      <c r="B151" s="603" t="s">
        <v>374</v>
      </c>
      <c r="C151" s="49" t="s">
        <v>267</v>
      </c>
      <c r="D151" s="49">
        <v>-10483</v>
      </c>
      <c r="E151" s="49">
        <v>-580</v>
      </c>
      <c r="F151" s="49">
        <v>-580</v>
      </c>
      <c r="G151" s="49">
        <v>-599</v>
      </c>
      <c r="H151" s="49">
        <v>-554</v>
      </c>
      <c r="I151" s="49">
        <v>-205</v>
      </c>
      <c r="J151" s="49">
        <v>-622</v>
      </c>
      <c r="K151" s="49">
        <v>-626</v>
      </c>
      <c r="L151" s="227">
        <v>-667</v>
      </c>
      <c r="M151" s="225">
        <v>-418</v>
      </c>
      <c r="N151" s="49">
        <v>-656</v>
      </c>
      <c r="O151" s="208">
        <v>-613</v>
      </c>
      <c r="P151" s="208">
        <v>-622</v>
      </c>
      <c r="Q151" s="208">
        <v>908</v>
      </c>
      <c r="R151" s="208">
        <v>-126</v>
      </c>
      <c r="S151" s="208">
        <v>-5</v>
      </c>
      <c r="T151" s="208">
        <v>-156</v>
      </c>
      <c r="U151" s="208">
        <v>174</v>
      </c>
      <c r="V151" s="208">
        <v>-159</v>
      </c>
      <c r="W151" s="208">
        <v>-173</v>
      </c>
      <c r="X151" s="208">
        <v>-76</v>
      </c>
      <c r="Y151" s="208">
        <v>-113</v>
      </c>
      <c r="Z151" s="208">
        <v>-83</v>
      </c>
      <c r="AA151" s="208">
        <v>-199</v>
      </c>
      <c r="AB151" s="208">
        <v>-82</v>
      </c>
      <c r="AC151" s="208">
        <v>14</v>
      </c>
      <c r="AD151" s="208">
        <v>-172</v>
      </c>
      <c r="AE151" s="208">
        <v>-7</v>
      </c>
      <c r="AF151" s="208">
        <v>-378</v>
      </c>
      <c r="AG151" s="208">
        <v>-1522</v>
      </c>
      <c r="AH151" s="208">
        <v>-1293</v>
      </c>
      <c r="AI151" s="208">
        <v>-152</v>
      </c>
      <c r="AJ151" s="208">
        <v>-2021</v>
      </c>
      <c r="AK151" s="208">
        <v>189</v>
      </c>
      <c r="AL151" s="208">
        <v>-23</v>
      </c>
    </row>
    <row r="152" spans="2:38">
      <c r="B152" s="603" t="s">
        <v>275</v>
      </c>
      <c r="C152" s="49">
        <v>-143799</v>
      </c>
      <c r="D152" s="49">
        <v>-111504</v>
      </c>
      <c r="E152" s="49">
        <v>-31704</v>
      </c>
      <c r="F152" s="49">
        <v>-35052</v>
      </c>
      <c r="G152" s="49">
        <v>-40182</v>
      </c>
      <c r="H152" s="49">
        <v>-39491</v>
      </c>
      <c r="I152" s="49">
        <v>-36444</v>
      </c>
      <c r="J152" s="49">
        <v>-36441</v>
      </c>
      <c r="K152" s="49">
        <v>-36635</v>
      </c>
      <c r="L152" s="227">
        <v>-35479</v>
      </c>
      <c r="M152" s="225">
        <v>-36389</v>
      </c>
      <c r="N152" s="49">
        <v>-41007</v>
      </c>
      <c r="O152" s="208">
        <v>-43225</v>
      </c>
      <c r="P152" s="208">
        <v>-46314</v>
      </c>
      <c r="Q152" s="208">
        <v>-62773</v>
      </c>
      <c r="R152" s="208">
        <v>-79492</v>
      </c>
      <c r="S152" s="208">
        <v>-99434</v>
      </c>
      <c r="T152" s="208">
        <v>-124518</v>
      </c>
      <c r="U152" s="208">
        <v>-145881</v>
      </c>
      <c r="V152" s="208">
        <v>-169088</v>
      </c>
      <c r="W152" s="208">
        <v>-171600</v>
      </c>
      <c r="X152" s="208">
        <v>-179049</v>
      </c>
      <c r="Y152" s="208">
        <v>-175838</v>
      </c>
      <c r="Z152" s="208">
        <v>-197083</v>
      </c>
      <c r="AA152" s="208">
        <v>-195826</v>
      </c>
      <c r="AB152" s="208">
        <v>-200778</v>
      </c>
      <c r="AC152" s="208">
        <v>-163638</v>
      </c>
      <c r="AD152" s="208">
        <v>-215836</v>
      </c>
      <c r="AE152" s="208">
        <v>-234292</v>
      </c>
      <c r="AF152" s="208">
        <v>-263162</v>
      </c>
      <c r="AG152" s="208">
        <v>-272348</v>
      </c>
      <c r="AH152" s="208">
        <v>-324406</v>
      </c>
      <c r="AI152" s="208">
        <v>-336504</v>
      </c>
      <c r="AJ152" s="208">
        <v>-381663</v>
      </c>
      <c r="AK152" s="208">
        <v>-381664</v>
      </c>
      <c r="AL152" s="208">
        <v>-397092</v>
      </c>
    </row>
    <row r="153" spans="2:38">
      <c r="B153" s="603" t="s">
        <v>375</v>
      </c>
      <c r="C153" s="49">
        <v>-260</v>
      </c>
      <c r="D153" s="49">
        <v>43853</v>
      </c>
      <c r="E153" s="49">
        <v>-4275</v>
      </c>
      <c r="F153" s="49">
        <v>-1960</v>
      </c>
      <c r="G153" s="49">
        <v>-10489</v>
      </c>
      <c r="H153" s="49">
        <v>-7303</v>
      </c>
      <c r="I153" s="49">
        <v>-16873</v>
      </c>
      <c r="J153" s="49">
        <v>-13097</v>
      </c>
      <c r="K153" s="49">
        <v>-11794</v>
      </c>
      <c r="L153" s="227">
        <v>-16524</v>
      </c>
      <c r="M153" s="225">
        <v>-7635</v>
      </c>
      <c r="N153" s="49">
        <v>-5712</v>
      </c>
      <c r="O153" s="208">
        <v>-654</v>
      </c>
      <c r="P153" s="208">
        <v>666</v>
      </c>
      <c r="Q153" s="208">
        <v>4527</v>
      </c>
      <c r="R153" s="208">
        <v>-3232</v>
      </c>
      <c r="S153" s="208">
        <v>-608</v>
      </c>
      <c r="T153" s="208">
        <v>-1060</v>
      </c>
      <c r="U153" s="208">
        <v>-10984</v>
      </c>
      <c r="V153" s="208">
        <v>246</v>
      </c>
      <c r="W153" s="208">
        <v>-2904</v>
      </c>
      <c r="X153" s="208">
        <v>9569</v>
      </c>
      <c r="Y153" s="208">
        <v>-2160</v>
      </c>
      <c r="Z153" s="208">
        <v>-1813</v>
      </c>
      <c r="AA153" s="208">
        <v>8791</v>
      </c>
      <c r="AB153" s="208">
        <v>-11214</v>
      </c>
      <c r="AC153" s="208">
        <v>-1334</v>
      </c>
      <c r="AD153" s="208">
        <v>-3603</v>
      </c>
      <c r="AE153" s="208">
        <v>-592</v>
      </c>
      <c r="AF153" s="208">
        <v>18234.233639999991</v>
      </c>
      <c r="AG153" s="208">
        <v>3703.2210599996033</v>
      </c>
      <c r="AH153" s="208">
        <v>27141.778940000397</v>
      </c>
      <c r="AI153" s="208">
        <v>11392</v>
      </c>
      <c r="AJ153" s="208">
        <v>-3080</v>
      </c>
      <c r="AK153" s="208">
        <v>7026</v>
      </c>
      <c r="AL153" s="208">
        <v>7026</v>
      </c>
    </row>
    <row r="154" spans="2:38">
      <c r="B154" s="197" t="s">
        <v>376</v>
      </c>
      <c r="C154" s="56">
        <f t="shared" ref="C154:U154" si="25">SUM(C147:C148)</f>
        <v>312340</v>
      </c>
      <c r="D154" s="56">
        <f t="shared" si="25"/>
        <v>900405</v>
      </c>
      <c r="E154" s="56">
        <f t="shared" si="25"/>
        <v>437362</v>
      </c>
      <c r="F154" s="56">
        <f t="shared" si="25"/>
        <v>447116.29085999983</v>
      </c>
      <c r="G154" s="56">
        <f t="shared" si="25"/>
        <v>291230.31224000017</v>
      </c>
      <c r="H154" s="56">
        <f t="shared" si="25"/>
        <v>347075</v>
      </c>
      <c r="I154" s="56">
        <f t="shared" si="25"/>
        <v>364460</v>
      </c>
      <c r="J154" s="56">
        <f t="shared" si="25"/>
        <v>328017</v>
      </c>
      <c r="K154" s="56">
        <f t="shared" si="25"/>
        <v>329788</v>
      </c>
      <c r="L154" s="305">
        <f t="shared" si="25"/>
        <v>407527</v>
      </c>
      <c r="M154" s="56">
        <f t="shared" si="25"/>
        <v>415614</v>
      </c>
      <c r="N154" s="56">
        <f t="shared" si="25"/>
        <v>1201931</v>
      </c>
      <c r="O154" s="343">
        <f t="shared" si="25"/>
        <v>491117</v>
      </c>
      <c r="P154" s="343">
        <f t="shared" si="25"/>
        <v>422738</v>
      </c>
      <c r="Q154" s="343">
        <f t="shared" si="25"/>
        <v>456907</v>
      </c>
      <c r="R154" s="343">
        <f t="shared" si="25"/>
        <v>355275.30697999994</v>
      </c>
      <c r="S154" s="343">
        <f t="shared" si="25"/>
        <v>301626.71803999995</v>
      </c>
      <c r="T154" s="343">
        <f t="shared" si="25"/>
        <v>112243</v>
      </c>
      <c r="U154" s="343">
        <f t="shared" si="25"/>
        <v>137362</v>
      </c>
      <c r="V154" s="343">
        <v>-165237</v>
      </c>
      <c r="W154" s="343">
        <f>SUM(W147:W148)</f>
        <v>474219</v>
      </c>
      <c r="X154" s="343">
        <f>SUM(X147:X148)</f>
        <v>363491</v>
      </c>
      <c r="Y154" s="343">
        <f>SUM(Y147:Y148)</f>
        <v>303477</v>
      </c>
      <c r="Z154" s="343">
        <v>294116</v>
      </c>
      <c r="AA154" s="343">
        <f>SUM(AA147:AA148)</f>
        <v>591382</v>
      </c>
      <c r="AB154" s="343">
        <f>SUM(AB147:AB148)</f>
        <v>528193</v>
      </c>
      <c r="AC154" s="343">
        <v>497074</v>
      </c>
      <c r="AD154" s="343">
        <v>488596</v>
      </c>
      <c r="AE154" s="343">
        <v>524198.99999999988</v>
      </c>
      <c r="AF154" s="343">
        <v>348555.99343001831</v>
      </c>
      <c r="AG154" s="343">
        <v>392891.99999999994</v>
      </c>
      <c r="AH154" s="343">
        <f>SUM(AH147:AH148)</f>
        <v>255670.38126000023</v>
      </c>
      <c r="AI154" s="343">
        <f>SUM(AI147:AI148)</f>
        <v>423953.90085999318</v>
      </c>
      <c r="AJ154" s="343">
        <f>SUM(AJ147:AJ148)</f>
        <v>369933.77639000304</v>
      </c>
      <c r="AK154" s="343">
        <f>SUM(AK147:AK148)</f>
        <v>394151.32712999987</v>
      </c>
      <c r="AL154" s="343">
        <f>SUM(AL147:AL148)</f>
        <v>167803.80961999937</v>
      </c>
    </row>
    <row r="155" spans="2:38">
      <c r="B155" s="37" t="s">
        <v>377</v>
      </c>
      <c r="C155" s="49">
        <v>30152</v>
      </c>
      <c r="D155" s="49">
        <v>18271</v>
      </c>
      <c r="E155" s="49">
        <v>19347</v>
      </c>
      <c r="F155" s="49">
        <v>22431</v>
      </c>
      <c r="G155" s="49">
        <v>-2887</v>
      </c>
      <c r="H155" s="49">
        <v>7270</v>
      </c>
      <c r="I155" s="49">
        <v>16244</v>
      </c>
      <c r="J155" s="49">
        <v>10141</v>
      </c>
      <c r="K155" s="49">
        <v>16972</v>
      </c>
      <c r="L155" s="227">
        <v>26543</v>
      </c>
      <c r="M155" s="49">
        <v>20314</v>
      </c>
      <c r="N155" s="49">
        <v>-63930</v>
      </c>
      <c r="O155" s="208">
        <v>16039</v>
      </c>
      <c r="P155" s="208">
        <v>-32857</v>
      </c>
      <c r="Q155" s="208">
        <v>1214</v>
      </c>
      <c r="R155" s="208">
        <v>11200.693020000006</v>
      </c>
      <c r="S155" s="208">
        <v>1875.5947400000005</v>
      </c>
      <c r="T155" s="208">
        <v>-2491</v>
      </c>
      <c r="U155" s="208">
        <v>8123</v>
      </c>
      <c r="V155" s="208">
        <v>4148</v>
      </c>
      <c r="W155" s="208">
        <v>54841</v>
      </c>
      <c r="X155" s="208">
        <v>45241</v>
      </c>
      <c r="Y155" s="208">
        <v>57664</v>
      </c>
      <c r="Z155" s="208">
        <v>82296</v>
      </c>
      <c r="AA155" s="208">
        <v>79705</v>
      </c>
      <c r="AB155" s="208">
        <v>89572</v>
      </c>
      <c r="AC155" s="208">
        <v>79171</v>
      </c>
      <c r="AD155" s="208">
        <v>99249</v>
      </c>
      <c r="AE155" s="208">
        <v>90296</v>
      </c>
      <c r="AF155" s="208">
        <v>108356.00399</v>
      </c>
      <c r="AG155" s="208">
        <v>75113</v>
      </c>
      <c r="AH155" s="208">
        <v>91505.013430000021</v>
      </c>
      <c r="AI155" s="208">
        <v>100364.95836000002</v>
      </c>
      <c r="AJ155" s="208">
        <v>89225.063319999957</v>
      </c>
      <c r="AK155" s="208">
        <v>83784.398869999975</v>
      </c>
      <c r="AL155" s="208">
        <v>79270.235170000058</v>
      </c>
    </row>
    <row r="156" spans="2:38">
      <c r="B156" s="37" t="s">
        <v>378</v>
      </c>
      <c r="C156" s="49">
        <v>-26947</v>
      </c>
      <c r="D156" s="49">
        <v>35451</v>
      </c>
      <c r="E156" s="49">
        <v>4747</v>
      </c>
      <c r="F156" s="49">
        <v>-564</v>
      </c>
      <c r="G156" s="49">
        <v>-3244</v>
      </c>
      <c r="H156" s="49">
        <v>-6993</v>
      </c>
      <c r="I156" s="49">
        <v>-9562</v>
      </c>
      <c r="J156" s="49">
        <v>325</v>
      </c>
      <c r="K156" s="49">
        <v>589</v>
      </c>
      <c r="L156" s="227">
        <v>-1136</v>
      </c>
      <c r="M156" s="225">
        <v>-10187</v>
      </c>
      <c r="N156" s="49">
        <v>145268</v>
      </c>
      <c r="O156" s="208">
        <v>-13848</v>
      </c>
      <c r="P156" s="208">
        <v>-10641</v>
      </c>
      <c r="Q156" s="208">
        <v>-13717</v>
      </c>
      <c r="R156" s="208">
        <v>-11786</v>
      </c>
      <c r="S156" s="208">
        <v>-38996.287760000007</v>
      </c>
      <c r="T156" s="208">
        <v>-15245</v>
      </c>
      <c r="U156" s="208">
        <v>-21804</v>
      </c>
      <c r="V156" s="208">
        <v>-15737</v>
      </c>
      <c r="W156" s="208">
        <v>-20517</v>
      </c>
      <c r="X156" s="208">
        <v>-27628</v>
      </c>
      <c r="Y156" s="208">
        <v>12635</v>
      </c>
      <c r="Z156" s="208">
        <v>-27145</v>
      </c>
      <c r="AA156" s="208">
        <v>-33118</v>
      </c>
      <c r="AB156" s="208">
        <v>-51836</v>
      </c>
      <c r="AC156" s="208">
        <v>-21320</v>
      </c>
      <c r="AD156" s="208">
        <v>-17757</v>
      </c>
      <c r="AE156" s="208">
        <v>-29516</v>
      </c>
      <c r="AF156" s="208">
        <v>-60484</v>
      </c>
      <c r="AG156" s="208">
        <v>-29017</v>
      </c>
      <c r="AH156" s="208">
        <v>-33651</v>
      </c>
      <c r="AI156" s="208">
        <v>3833</v>
      </c>
      <c r="AJ156" s="208">
        <v>-45264</v>
      </c>
      <c r="AK156" s="208">
        <v>-25391</v>
      </c>
      <c r="AL156" s="208">
        <v>-61901</v>
      </c>
    </row>
    <row r="157" spans="2:38">
      <c r="B157" s="197" t="s">
        <v>379</v>
      </c>
      <c r="C157" s="56">
        <f>SUM(C154:C156)</f>
        <v>315545</v>
      </c>
      <c r="D157" s="56">
        <f>SUM(D154:D156)</f>
        <v>954127</v>
      </c>
      <c r="E157" s="56">
        <f t="shared" ref="E157:U157" si="26">SUM(E154:E156)</f>
        <v>461456</v>
      </c>
      <c r="F157" s="56">
        <f t="shared" si="26"/>
        <v>468983.29085999983</v>
      </c>
      <c r="G157" s="56">
        <f t="shared" si="26"/>
        <v>285099.31224000017</v>
      </c>
      <c r="H157" s="56">
        <f t="shared" si="26"/>
        <v>347352</v>
      </c>
      <c r="I157" s="56">
        <f t="shared" si="26"/>
        <v>371142</v>
      </c>
      <c r="J157" s="56">
        <f t="shared" si="26"/>
        <v>338483</v>
      </c>
      <c r="K157" s="56">
        <f t="shared" si="26"/>
        <v>347349</v>
      </c>
      <c r="L157" s="305">
        <f t="shared" si="26"/>
        <v>432934</v>
      </c>
      <c r="M157" s="56">
        <f t="shared" si="26"/>
        <v>425741</v>
      </c>
      <c r="N157" s="56">
        <f t="shared" si="26"/>
        <v>1283269</v>
      </c>
      <c r="O157" s="343">
        <f t="shared" si="26"/>
        <v>493308</v>
      </c>
      <c r="P157" s="343">
        <f t="shared" si="26"/>
        <v>379240</v>
      </c>
      <c r="Q157" s="343">
        <f t="shared" si="26"/>
        <v>444404</v>
      </c>
      <c r="R157" s="343">
        <f t="shared" si="26"/>
        <v>354689.99999999994</v>
      </c>
      <c r="S157" s="343">
        <f t="shared" si="26"/>
        <v>264506.02501999994</v>
      </c>
      <c r="T157" s="343">
        <f t="shared" si="26"/>
        <v>94507</v>
      </c>
      <c r="U157" s="343">
        <f t="shared" si="26"/>
        <v>123681</v>
      </c>
      <c r="V157" s="343">
        <v>-165237</v>
      </c>
      <c r="W157" s="343">
        <f>SUM(W154:W156)</f>
        <v>508543</v>
      </c>
      <c r="X157" s="343">
        <f>SUM(X154:X156)</f>
        <v>381104</v>
      </c>
      <c r="Y157" s="343">
        <f>SUM(Y154:Y156)</f>
        <v>373776</v>
      </c>
      <c r="Z157" s="343">
        <v>349267</v>
      </c>
      <c r="AA157" s="343">
        <f>SUM(AA154:AA156)</f>
        <v>637969</v>
      </c>
      <c r="AB157" s="343">
        <f>SUM(AB154:AB156)</f>
        <v>565929</v>
      </c>
      <c r="AC157" s="343">
        <v>554925</v>
      </c>
      <c r="AD157" s="343">
        <v>570088</v>
      </c>
      <c r="AE157" s="343">
        <v>584978.99999999988</v>
      </c>
      <c r="AF157" s="343">
        <v>396427.99742001831</v>
      </c>
      <c r="AG157" s="343">
        <v>438987.99999999994</v>
      </c>
      <c r="AH157" s="343">
        <f>SUM(AH154:AH156)</f>
        <v>313524.39469000022</v>
      </c>
      <c r="AI157" s="343">
        <f>SUM(AI154:AI156)</f>
        <v>528151.85921999323</v>
      </c>
      <c r="AJ157" s="343">
        <f>SUM(AJ154:AJ156)</f>
        <v>413894.839710003</v>
      </c>
      <c r="AK157" s="343">
        <v>452544.72599999985</v>
      </c>
      <c r="AL157" s="343">
        <v>185173.04478999943</v>
      </c>
    </row>
    <row r="158" spans="2:38">
      <c r="B158" s="196" t="s">
        <v>380</v>
      </c>
      <c r="C158" s="602">
        <f>SUM(C159:C160)</f>
        <v>-69738</v>
      </c>
      <c r="D158" s="602">
        <f>SUM(D159:D160)</f>
        <v>-318705</v>
      </c>
      <c r="E158" s="602">
        <f t="shared" ref="E158:Y158" si="27">SUM(E159:E160)</f>
        <v>-156193</v>
      </c>
      <c r="F158" s="602">
        <f t="shared" si="27"/>
        <v>-126633</v>
      </c>
      <c r="G158" s="602">
        <f t="shared" si="27"/>
        <v>-93561</v>
      </c>
      <c r="H158" s="602">
        <f t="shared" si="27"/>
        <v>103386</v>
      </c>
      <c r="I158" s="602">
        <f t="shared" si="27"/>
        <v>-137075</v>
      </c>
      <c r="J158" s="602">
        <f t="shared" si="27"/>
        <v>-98143</v>
      </c>
      <c r="K158" s="602">
        <f t="shared" si="27"/>
        <v>67263</v>
      </c>
      <c r="L158" s="306">
        <f t="shared" si="27"/>
        <v>-83303</v>
      </c>
      <c r="M158" s="226">
        <f t="shared" si="27"/>
        <v>-103852</v>
      </c>
      <c r="N158" s="602">
        <f t="shared" si="27"/>
        <v>-362502</v>
      </c>
      <c r="O158" s="404">
        <f t="shared" si="27"/>
        <v>-90608</v>
      </c>
      <c r="P158" s="404">
        <f t="shared" si="27"/>
        <v>-2956</v>
      </c>
      <c r="Q158" s="404">
        <f t="shared" si="27"/>
        <v>-134410</v>
      </c>
      <c r="R158" s="404">
        <f t="shared" si="27"/>
        <v>-103181</v>
      </c>
      <c r="S158" s="404">
        <f t="shared" si="27"/>
        <v>-71206</v>
      </c>
      <c r="T158" s="404">
        <f t="shared" si="27"/>
        <v>47469</v>
      </c>
      <c r="U158" s="404">
        <f t="shared" si="27"/>
        <v>-38365</v>
      </c>
      <c r="V158" s="404">
        <f t="shared" si="27"/>
        <v>-23507</v>
      </c>
      <c r="W158" s="404">
        <f t="shared" si="27"/>
        <v>-105749</v>
      </c>
      <c r="X158" s="404">
        <f t="shared" si="27"/>
        <v>18998</v>
      </c>
      <c r="Y158" s="404">
        <f t="shared" si="27"/>
        <v>-83467</v>
      </c>
      <c r="Z158" s="404">
        <v>-75796</v>
      </c>
      <c r="AA158" s="404">
        <f>SUM(AA159:AA160)</f>
        <v>-147325</v>
      </c>
      <c r="AB158" s="404">
        <f>SUM(AB159:AB160)</f>
        <v>351126</v>
      </c>
      <c r="AC158" s="404">
        <v>-132843</v>
      </c>
      <c r="AD158" s="404">
        <v>-130433</v>
      </c>
      <c r="AE158" s="404">
        <v>-139245</v>
      </c>
      <c r="AF158" s="404">
        <v>426987</v>
      </c>
      <c r="AG158" s="404">
        <v>-90164</v>
      </c>
      <c r="AH158" s="404">
        <f>SUM(AH159:AH160)</f>
        <v>-40782</v>
      </c>
      <c r="AI158" s="404">
        <f>SUM(AI159:AI160)</f>
        <v>39853</v>
      </c>
      <c r="AJ158" s="404">
        <f>SUM(AJ159:AJ160)</f>
        <v>85412</v>
      </c>
      <c r="AK158" s="404">
        <f>SUM(AK159:AK160)</f>
        <v>-84721</v>
      </c>
      <c r="AL158" s="404">
        <f>SUM(AL159:AL160)</f>
        <v>3444</v>
      </c>
    </row>
    <row r="159" spans="2:38">
      <c r="B159" s="603" t="s">
        <v>282</v>
      </c>
      <c r="C159" s="49">
        <v>-79299</v>
      </c>
      <c r="D159" s="49">
        <v>-354491</v>
      </c>
      <c r="E159" s="49">
        <v>-176614</v>
      </c>
      <c r="F159" s="49">
        <v>-167891</v>
      </c>
      <c r="G159" s="49">
        <v>-152616</v>
      </c>
      <c r="H159" s="49">
        <v>89697</v>
      </c>
      <c r="I159" s="49">
        <v>-114844</v>
      </c>
      <c r="J159" s="49">
        <v>-132273</v>
      </c>
      <c r="K159" s="49">
        <v>4830</v>
      </c>
      <c r="L159" s="227">
        <v>-34509</v>
      </c>
      <c r="M159" s="225">
        <v>-77594</v>
      </c>
      <c r="N159" s="49">
        <v>-69687</v>
      </c>
      <c r="O159" s="208">
        <v>-234607</v>
      </c>
      <c r="P159" s="208">
        <v>-34067</v>
      </c>
      <c r="Q159" s="208">
        <v>-210719</v>
      </c>
      <c r="R159" s="208">
        <v>-141652</v>
      </c>
      <c r="S159" s="208">
        <v>-95938</v>
      </c>
      <c r="T159" s="208">
        <v>139392</v>
      </c>
      <c r="U159" s="208">
        <v>-39983</v>
      </c>
      <c r="V159" s="208">
        <v>-24828</v>
      </c>
      <c r="W159" s="208">
        <v>-147609</v>
      </c>
      <c r="X159" s="208">
        <v>97919</v>
      </c>
      <c r="Y159" s="208">
        <v>-113917</v>
      </c>
      <c r="Z159" s="208">
        <v>-111388</v>
      </c>
      <c r="AA159" s="208">
        <v>-188420</v>
      </c>
      <c r="AB159" s="208">
        <v>349191</v>
      </c>
      <c r="AC159" s="208">
        <v>-169742</v>
      </c>
      <c r="AD159" s="208">
        <v>-175719</v>
      </c>
      <c r="AE159" s="208">
        <v>-110327</v>
      </c>
      <c r="AF159" s="208">
        <v>396550</v>
      </c>
      <c r="AG159" s="208">
        <v>-94933</v>
      </c>
      <c r="AH159" s="208">
        <v>11308</v>
      </c>
      <c r="AI159" s="208">
        <v>38604</v>
      </c>
      <c r="AJ159" s="208">
        <v>-66994</v>
      </c>
      <c r="AK159" s="208">
        <v>-83168</v>
      </c>
      <c r="AL159" s="208">
        <v>-52332</v>
      </c>
    </row>
    <row r="160" spans="2:38">
      <c r="B160" s="603" t="s">
        <v>283</v>
      </c>
      <c r="C160" s="49">
        <v>9561</v>
      </c>
      <c r="D160" s="49">
        <v>35786</v>
      </c>
      <c r="E160" s="49">
        <v>20421</v>
      </c>
      <c r="F160" s="49">
        <v>41258</v>
      </c>
      <c r="G160" s="49">
        <v>59055</v>
      </c>
      <c r="H160" s="49">
        <v>13689</v>
      </c>
      <c r="I160" s="49">
        <v>-22231</v>
      </c>
      <c r="J160" s="49">
        <v>34130</v>
      </c>
      <c r="K160" s="49">
        <v>62433</v>
      </c>
      <c r="L160" s="227">
        <v>-48794</v>
      </c>
      <c r="M160" s="225">
        <v>-26258</v>
      </c>
      <c r="N160" s="49">
        <v>-292815</v>
      </c>
      <c r="O160" s="208">
        <v>143999</v>
      </c>
      <c r="P160" s="208">
        <v>31111</v>
      </c>
      <c r="Q160" s="208">
        <v>76309</v>
      </c>
      <c r="R160" s="208">
        <v>38471</v>
      </c>
      <c r="S160" s="208">
        <v>24732</v>
      </c>
      <c r="T160" s="208">
        <v>-91923</v>
      </c>
      <c r="U160" s="208">
        <v>1618</v>
      </c>
      <c r="V160" s="208">
        <v>1321</v>
      </c>
      <c r="W160" s="208">
        <v>41860</v>
      </c>
      <c r="X160" s="208">
        <v>-78921</v>
      </c>
      <c r="Y160" s="208">
        <v>30450</v>
      </c>
      <c r="Z160" s="208">
        <v>35592</v>
      </c>
      <c r="AA160" s="208">
        <v>41095</v>
      </c>
      <c r="AB160" s="208">
        <v>1935</v>
      </c>
      <c r="AC160" s="208">
        <v>36899</v>
      </c>
      <c r="AD160" s="208">
        <v>45286</v>
      </c>
      <c r="AE160" s="208">
        <v>-28918</v>
      </c>
      <c r="AF160" s="208">
        <v>30437</v>
      </c>
      <c r="AG160" s="208">
        <v>4769</v>
      </c>
      <c r="AH160" s="208">
        <v>-52090</v>
      </c>
      <c r="AI160" s="208">
        <v>1249</v>
      </c>
      <c r="AJ160" s="208">
        <v>152406</v>
      </c>
      <c r="AK160" s="208">
        <v>-1553</v>
      </c>
      <c r="AL160" s="208">
        <v>55776</v>
      </c>
    </row>
    <row r="161" spans="1:38">
      <c r="B161" s="197" t="s">
        <v>381</v>
      </c>
      <c r="C161" s="331"/>
      <c r="D161" s="331"/>
      <c r="E161" s="331"/>
      <c r="F161" s="331"/>
      <c r="G161" s="331"/>
      <c r="H161" s="331"/>
      <c r="I161" s="331"/>
      <c r="J161" s="331"/>
      <c r="K161" s="331"/>
      <c r="L161" s="331"/>
      <c r="M161" s="331"/>
      <c r="N161" s="331"/>
      <c r="O161" s="344"/>
      <c r="P161" s="344"/>
      <c r="Q161" s="344">
        <v>696.8</v>
      </c>
      <c r="R161" s="344">
        <v>630.6</v>
      </c>
      <c r="S161" s="344">
        <v>565</v>
      </c>
      <c r="T161" s="344">
        <v>462.8</v>
      </c>
      <c r="U161" s="344">
        <v>532</v>
      </c>
      <c r="V161" s="344">
        <v>555</v>
      </c>
      <c r="W161" s="344">
        <v>743.3</v>
      </c>
      <c r="X161" s="346">
        <f>SUM(X157:X158)</f>
        <v>400102</v>
      </c>
      <c r="Y161" s="346">
        <f>SUM(Y157:Y158)</f>
        <v>290309</v>
      </c>
      <c r="Z161" s="346">
        <v>273471</v>
      </c>
      <c r="AA161" s="346">
        <f>SUM(AA157:AA158)</f>
        <v>490644</v>
      </c>
      <c r="AB161" s="346">
        <f>SUM(AB157:AB158)</f>
        <v>917055</v>
      </c>
      <c r="AC161" s="346">
        <v>422082</v>
      </c>
      <c r="AD161" s="346">
        <v>439655</v>
      </c>
      <c r="AE161" s="346">
        <v>445733.99999999988</v>
      </c>
      <c r="AF161" s="346">
        <v>823414.99742001831</v>
      </c>
      <c r="AG161" s="346">
        <v>348823.99999999994</v>
      </c>
      <c r="AH161" s="346">
        <f>SUM(AH157:AH158)</f>
        <v>272742.39469000022</v>
      </c>
      <c r="AI161" s="346">
        <f>SUM(AI157:AI158)</f>
        <v>568004.85921999323</v>
      </c>
      <c r="AJ161" s="346">
        <f>SUM(AJ157:AJ158)</f>
        <v>499306.839710003</v>
      </c>
      <c r="AK161" s="346">
        <f>SUM(AK157:AK158)</f>
        <v>367823.72599999985</v>
      </c>
      <c r="AL161" s="346">
        <f>SUM(AL157:AL158)</f>
        <v>188617.04478999943</v>
      </c>
    </row>
    <row r="162" spans="1:38" ht="28.2">
      <c r="B162" s="206" t="s">
        <v>382</v>
      </c>
      <c r="C162" s="56">
        <f>SUM(C157:C158)</f>
        <v>245807</v>
      </c>
      <c r="D162" s="56">
        <f>SUM(D157:D158)</f>
        <v>635422</v>
      </c>
      <c r="E162" s="56">
        <f t="shared" ref="E162:Y162" si="28">SUM(E157:E158)</f>
        <v>305263</v>
      </c>
      <c r="F162" s="56">
        <f t="shared" si="28"/>
        <v>342350.29085999983</v>
      </c>
      <c r="G162" s="56">
        <f t="shared" si="28"/>
        <v>191538.31224000017</v>
      </c>
      <c r="H162" s="56">
        <f t="shared" si="28"/>
        <v>450738</v>
      </c>
      <c r="I162" s="56">
        <f t="shared" si="28"/>
        <v>234067</v>
      </c>
      <c r="J162" s="56">
        <f t="shared" si="28"/>
        <v>240340</v>
      </c>
      <c r="K162" s="56">
        <f t="shared" si="28"/>
        <v>414612</v>
      </c>
      <c r="L162" s="305">
        <f t="shared" si="28"/>
        <v>349631</v>
      </c>
      <c r="M162" s="56">
        <f t="shared" si="28"/>
        <v>321889</v>
      </c>
      <c r="N162" s="56">
        <f t="shared" si="28"/>
        <v>920767</v>
      </c>
      <c r="O162" s="346">
        <f t="shared" si="28"/>
        <v>402700</v>
      </c>
      <c r="P162" s="346">
        <f t="shared" si="28"/>
        <v>376284</v>
      </c>
      <c r="Q162" s="346">
        <f t="shared" si="28"/>
        <v>309994</v>
      </c>
      <c r="R162" s="346">
        <f t="shared" si="28"/>
        <v>251508.99999999994</v>
      </c>
      <c r="S162" s="346">
        <f t="shared" si="28"/>
        <v>193300.02501999994</v>
      </c>
      <c r="T162" s="346">
        <f t="shared" si="28"/>
        <v>141976</v>
      </c>
      <c r="U162" s="346">
        <f t="shared" si="28"/>
        <v>85316</v>
      </c>
      <c r="V162" s="346">
        <f t="shared" si="28"/>
        <v>-188744</v>
      </c>
      <c r="W162" s="346">
        <f t="shared" si="28"/>
        <v>402794</v>
      </c>
      <c r="X162" s="346">
        <f t="shared" si="28"/>
        <v>400102</v>
      </c>
      <c r="Y162" s="346">
        <f t="shared" si="28"/>
        <v>290309</v>
      </c>
      <c r="Z162" s="346">
        <v>273471</v>
      </c>
      <c r="AA162" s="346">
        <f>SUM(AA157:AA158)</f>
        <v>490644</v>
      </c>
      <c r="AB162" s="346">
        <f>SUM(AB157:AB158)</f>
        <v>917055</v>
      </c>
      <c r="AC162" s="346">
        <v>422082</v>
      </c>
      <c r="AD162" s="346">
        <v>439655</v>
      </c>
      <c r="AE162" s="346">
        <v>445733.99999999988</v>
      </c>
      <c r="AF162" s="346">
        <v>823414.99742001831</v>
      </c>
      <c r="AG162" s="346">
        <v>348823.99999999994</v>
      </c>
      <c r="AH162" s="346">
        <f>SUM(AH157:AH158)</f>
        <v>272742.39469000022</v>
      </c>
      <c r="AI162" s="346">
        <f>SUM(AI157:AI158)</f>
        <v>568004.85921999323</v>
      </c>
      <c r="AJ162" s="346">
        <f>SUM(AJ157:AJ158)</f>
        <v>499306.839710003</v>
      </c>
      <c r="AK162" s="346">
        <f>SUM(AK157:AK158)</f>
        <v>367823.72599999985</v>
      </c>
      <c r="AL162" s="346">
        <f>SUM(AL157:AL158)</f>
        <v>188617.04478999943</v>
      </c>
    </row>
    <row r="163" spans="1:38">
      <c r="A163" s="35"/>
      <c r="B163" s="37" t="s">
        <v>383</v>
      </c>
      <c r="C163" s="49">
        <v>-17022</v>
      </c>
      <c r="D163" s="49">
        <v>-19947.994313528299</v>
      </c>
      <c r="E163" s="49">
        <v>-3460</v>
      </c>
      <c r="F163" s="49">
        <v>-3285</v>
      </c>
      <c r="G163" s="49">
        <v>-3419</v>
      </c>
      <c r="H163" s="49">
        <v>-3413</v>
      </c>
      <c r="I163" s="49">
        <v>-3879</v>
      </c>
      <c r="J163" s="49">
        <v>-4367</v>
      </c>
      <c r="K163" s="49">
        <v>-4342</v>
      </c>
      <c r="L163" s="227">
        <v>-4232</v>
      </c>
      <c r="M163" s="225">
        <v>-15497</v>
      </c>
      <c r="N163" s="49">
        <v>-1667</v>
      </c>
      <c r="O163" s="208">
        <v>-2143</v>
      </c>
      <c r="P163" s="208">
        <v>-1840</v>
      </c>
      <c r="Q163" s="208">
        <v>-1855</v>
      </c>
      <c r="R163" s="208">
        <v>-3411</v>
      </c>
      <c r="S163" s="208">
        <v>-5329</v>
      </c>
      <c r="T163" s="208">
        <v>-8614</v>
      </c>
      <c r="U163" s="208">
        <v>-10096</v>
      </c>
      <c r="V163" s="208">
        <v>-13471</v>
      </c>
      <c r="W163" s="208">
        <v>-16067</v>
      </c>
      <c r="X163" s="208">
        <v>-17912</v>
      </c>
      <c r="Y163" s="208">
        <v>-6341</v>
      </c>
      <c r="Z163" s="208">
        <v>-12269</v>
      </c>
      <c r="AA163" s="208">
        <v>-16139</v>
      </c>
      <c r="AB163" s="208">
        <v>-16496</v>
      </c>
      <c r="AC163" s="208">
        <v>-12837</v>
      </c>
      <c r="AD163" s="208">
        <v>-14062</v>
      </c>
      <c r="AE163" s="208">
        <v>-14146</v>
      </c>
      <c r="AF163" s="208">
        <v>-13270</v>
      </c>
      <c r="AG163" s="208">
        <v>-11471</v>
      </c>
      <c r="AH163" s="208">
        <v>-17101.457899999921</v>
      </c>
      <c r="AI163" s="208">
        <v>-17975.542100000079</v>
      </c>
      <c r="AJ163" s="208">
        <v>-16568.217139999848</v>
      </c>
      <c r="AK163" s="208">
        <v>-10088.76088</v>
      </c>
      <c r="AL163" s="208">
        <v>-14752.000000000002</v>
      </c>
    </row>
    <row r="164" spans="1:38">
      <c r="B164" s="197" t="s">
        <v>384</v>
      </c>
      <c r="C164" s="56">
        <f>SUM(C162:C163)</f>
        <v>228785</v>
      </c>
      <c r="D164" s="56">
        <f t="shared" ref="D164:U164" si="29">SUM(D162:D163)</f>
        <v>615474.0056864717</v>
      </c>
      <c r="E164" s="56">
        <f t="shared" si="29"/>
        <v>301803</v>
      </c>
      <c r="F164" s="56">
        <f t="shared" si="29"/>
        <v>339065.29085999983</v>
      </c>
      <c r="G164" s="56">
        <f t="shared" si="29"/>
        <v>188119.31224000017</v>
      </c>
      <c r="H164" s="56">
        <f t="shared" si="29"/>
        <v>447325</v>
      </c>
      <c r="I164" s="56">
        <f t="shared" si="29"/>
        <v>230188</v>
      </c>
      <c r="J164" s="56">
        <f t="shared" si="29"/>
        <v>235973</v>
      </c>
      <c r="K164" s="56">
        <f t="shared" si="29"/>
        <v>410270</v>
      </c>
      <c r="L164" s="305">
        <f t="shared" si="29"/>
        <v>345399</v>
      </c>
      <c r="M164" s="56">
        <f t="shared" si="29"/>
        <v>306392</v>
      </c>
      <c r="N164" s="56">
        <f t="shared" si="29"/>
        <v>919100</v>
      </c>
      <c r="O164" s="346">
        <f t="shared" si="29"/>
        <v>400557</v>
      </c>
      <c r="P164" s="346">
        <f t="shared" si="29"/>
        <v>374444</v>
      </c>
      <c r="Q164" s="346">
        <f t="shared" si="29"/>
        <v>308139</v>
      </c>
      <c r="R164" s="346">
        <f t="shared" si="29"/>
        <v>248097.99999999994</v>
      </c>
      <c r="S164" s="346">
        <f t="shared" si="29"/>
        <v>187971.02501999994</v>
      </c>
      <c r="T164" s="346">
        <f t="shared" si="29"/>
        <v>133362</v>
      </c>
      <c r="U164" s="346">
        <f t="shared" si="29"/>
        <v>75220</v>
      </c>
      <c r="V164" s="346">
        <v>-165237</v>
      </c>
      <c r="W164" s="346">
        <f>SUM(W162:W163)</f>
        <v>386727</v>
      </c>
      <c r="X164" s="346">
        <f>SUM(X162:X163)</f>
        <v>382190</v>
      </c>
      <c r="Y164" s="346">
        <f>SUM(Y162:Y163)</f>
        <v>283968</v>
      </c>
      <c r="Z164" s="346">
        <v>261202</v>
      </c>
      <c r="AA164" s="346">
        <f>SUM(AA162:AA163)</f>
        <v>474505</v>
      </c>
      <c r="AB164" s="346">
        <f>SUM(AB162:AB163)</f>
        <v>900559</v>
      </c>
      <c r="AC164" s="346">
        <v>409245</v>
      </c>
      <c r="AD164" s="346">
        <v>425593</v>
      </c>
      <c r="AE164" s="346">
        <v>431587.99999999988</v>
      </c>
      <c r="AF164" s="346">
        <v>810144.99742001831</v>
      </c>
      <c r="AG164" s="346">
        <v>337352.99999999994</v>
      </c>
      <c r="AH164" s="346">
        <f>SUM(AH162:AH163)</f>
        <v>255640.9367900003</v>
      </c>
      <c r="AI164" s="346">
        <f>SUM(AI162:AI163)</f>
        <v>550029.31711999315</v>
      </c>
      <c r="AJ164" s="346">
        <f>SUM(AJ162:AJ163)</f>
        <v>482738.62257000315</v>
      </c>
      <c r="AK164" s="346">
        <f>SUM(AK162:AK163)</f>
        <v>357734.96511999983</v>
      </c>
      <c r="AL164" s="346">
        <f>SUM(AL162:AL163)</f>
        <v>173865.04478999943</v>
      </c>
    </row>
    <row r="165" spans="1:38">
      <c r="B165" s="196"/>
      <c r="C165" s="198"/>
      <c r="D165" s="198"/>
      <c r="E165" s="198"/>
      <c r="F165" s="198"/>
      <c r="G165" s="198"/>
      <c r="H165" s="198"/>
      <c r="I165" s="198"/>
      <c r="J165" s="198"/>
      <c r="K165" s="198"/>
      <c r="L165" s="306"/>
      <c r="M165" s="198"/>
      <c r="N165" s="198"/>
      <c r="O165" s="616"/>
      <c r="P165" s="226"/>
      <c r="Q165" s="226"/>
      <c r="R165" s="226"/>
      <c r="S165" s="226"/>
      <c r="T165" s="226"/>
      <c r="U165" s="226"/>
      <c r="V165" s="226"/>
      <c r="W165" s="226"/>
      <c r="X165" s="226"/>
      <c r="Y165" s="231"/>
      <c r="Z165" s="231"/>
      <c r="AA165" s="231"/>
      <c r="AB165" s="231"/>
      <c r="AC165" s="231"/>
      <c r="AD165" s="231"/>
      <c r="AE165" s="231"/>
      <c r="AF165" s="231"/>
      <c r="AG165" s="231"/>
      <c r="AH165" s="231"/>
    </row>
    <row r="166" spans="1:38">
      <c r="L166" s="307"/>
      <c r="O166" s="266"/>
      <c r="P166" s="231"/>
      <c r="Q166" s="231"/>
      <c r="R166" s="231"/>
      <c r="S166" s="231"/>
      <c r="T166" s="231"/>
      <c r="U166" s="231"/>
      <c r="V166" s="231"/>
      <c r="W166" s="231"/>
      <c r="X166" s="231"/>
      <c r="Y166" s="231"/>
      <c r="Z166" s="231"/>
      <c r="AA166" s="231"/>
      <c r="AB166" s="231"/>
      <c r="AC166" s="231"/>
      <c r="AD166" s="231"/>
      <c r="AE166" s="231"/>
      <c r="AF166" s="231"/>
      <c r="AG166" s="231"/>
      <c r="AH166" s="231"/>
    </row>
    <row r="167" spans="1:38" ht="15">
      <c r="B167" s="11" t="s">
        <v>385</v>
      </c>
      <c r="L167" s="307"/>
      <c r="O167" s="266"/>
      <c r="P167" s="231"/>
      <c r="Q167" s="231"/>
      <c r="R167" s="231"/>
      <c r="S167" s="231"/>
      <c r="T167" s="231"/>
      <c r="U167" s="231"/>
      <c r="V167" s="231"/>
      <c r="W167" s="231"/>
      <c r="X167" s="231"/>
      <c r="Y167" s="231"/>
      <c r="Z167" s="231"/>
      <c r="AA167" s="231"/>
      <c r="AB167" s="231"/>
      <c r="AC167" s="231"/>
      <c r="AD167" s="231"/>
      <c r="AE167" s="231"/>
      <c r="AF167" s="231"/>
      <c r="AG167" s="231"/>
      <c r="AH167" s="231"/>
    </row>
    <row r="168" spans="1:38" ht="15">
      <c r="B168" s="13" t="s">
        <v>221</v>
      </c>
      <c r="L168" s="307"/>
      <c r="O168" s="266"/>
      <c r="P168" s="231"/>
      <c r="Q168" s="231"/>
      <c r="R168" s="231"/>
      <c r="S168" s="231"/>
      <c r="T168" s="231"/>
      <c r="U168" s="231"/>
      <c r="V168" s="231"/>
      <c r="W168" s="231"/>
      <c r="X168" s="231"/>
      <c r="Y168" s="231"/>
      <c r="Z168" s="231"/>
      <c r="AA168" s="231"/>
      <c r="AB168" s="231"/>
      <c r="AC168" s="231"/>
      <c r="AD168" s="231"/>
      <c r="AE168" s="231"/>
      <c r="AF168" s="231"/>
      <c r="AG168" s="231"/>
      <c r="AH168" s="231"/>
    </row>
    <row r="169" spans="1:38">
      <c r="L169" s="307"/>
      <c r="O169" s="266"/>
      <c r="P169" s="231"/>
      <c r="Q169" s="231"/>
      <c r="R169" s="231"/>
      <c r="S169" s="231"/>
      <c r="T169" s="231"/>
      <c r="U169" s="231"/>
      <c r="V169" s="231"/>
      <c r="W169" s="231"/>
      <c r="X169" s="231"/>
      <c r="Y169" s="231"/>
      <c r="Z169" s="231"/>
      <c r="AA169" s="231"/>
      <c r="AB169" s="231"/>
      <c r="AC169" s="231"/>
      <c r="AD169" s="231"/>
      <c r="AE169" s="231"/>
      <c r="AF169" s="231"/>
      <c r="AG169" s="231"/>
      <c r="AH169" s="231"/>
    </row>
    <row r="170" spans="1:38">
      <c r="B170" s="834" t="s">
        <v>386</v>
      </c>
      <c r="C170" s="835" t="s">
        <v>223</v>
      </c>
      <c r="D170" s="835"/>
      <c r="E170" s="835"/>
      <c r="F170" s="835"/>
      <c r="G170" s="835"/>
      <c r="H170" s="835"/>
      <c r="I170" s="835"/>
      <c r="J170" s="835"/>
      <c r="K170" s="835"/>
      <c r="L170" s="835"/>
      <c r="M170" s="835"/>
      <c r="N170" s="835"/>
      <c r="O170" s="835"/>
      <c r="P170" s="835"/>
      <c r="Q170" s="345"/>
      <c r="R170" s="345"/>
      <c r="S170" s="345"/>
      <c r="T170" s="345"/>
      <c r="U170" s="345"/>
      <c r="V170" s="345"/>
      <c r="W170" s="345"/>
      <c r="X170" s="345"/>
      <c r="Y170" s="345"/>
      <c r="Z170" s="345"/>
      <c r="AA170" s="345"/>
      <c r="AB170" s="345"/>
      <c r="AC170" s="345"/>
      <c r="AD170" s="345"/>
      <c r="AE170" s="345"/>
      <c r="AF170" s="345"/>
      <c r="AG170" s="345"/>
      <c r="AH170" s="345"/>
      <c r="AI170" s="345"/>
      <c r="AJ170" s="345"/>
      <c r="AK170" s="345"/>
      <c r="AL170" s="345"/>
    </row>
    <row r="171" spans="1:38">
      <c r="B171" s="834"/>
      <c r="C171" s="195">
        <v>2016</v>
      </c>
      <c r="D171" s="48">
        <v>2017</v>
      </c>
      <c r="E171" s="48" t="s">
        <v>224</v>
      </c>
      <c r="F171" s="48" t="s">
        <v>225</v>
      </c>
      <c r="G171" s="48" t="s">
        <v>226</v>
      </c>
      <c r="H171" s="48" t="s">
        <v>227</v>
      </c>
      <c r="I171" s="48" t="s">
        <v>228</v>
      </c>
      <c r="J171" s="48" t="s">
        <v>229</v>
      </c>
      <c r="K171" s="48" t="s">
        <v>230</v>
      </c>
      <c r="L171" s="300" t="s">
        <v>231</v>
      </c>
      <c r="M171" s="48" t="s">
        <v>232</v>
      </c>
      <c r="N171" s="48" t="s">
        <v>233</v>
      </c>
      <c r="O171" s="601" t="s">
        <v>234</v>
      </c>
      <c r="P171" s="308" t="s">
        <v>235</v>
      </c>
      <c r="Q171" s="308" t="s">
        <v>236</v>
      </c>
      <c r="R171" s="308" t="s">
        <v>237</v>
      </c>
      <c r="S171" s="308" t="s">
        <v>238</v>
      </c>
      <c r="T171" s="308" t="s">
        <v>239</v>
      </c>
      <c r="U171" s="308" t="s">
        <v>240</v>
      </c>
      <c r="V171" s="308" t="s">
        <v>241</v>
      </c>
      <c r="W171" s="308" t="s">
        <v>242</v>
      </c>
      <c r="X171" s="308" t="s">
        <v>243</v>
      </c>
      <c r="Y171" s="308" t="str">
        <f>Y7</f>
        <v>1Q23</v>
      </c>
      <c r="Z171" s="308" t="s">
        <v>245</v>
      </c>
      <c r="AA171" s="308" t="str">
        <f>AA7</f>
        <v>3Q23</v>
      </c>
      <c r="AB171" s="308" t="str">
        <f>AB7</f>
        <v>4Q23</v>
      </c>
      <c r="AC171" s="308" t="s">
        <v>248</v>
      </c>
      <c r="AD171" s="308" t="s">
        <v>249</v>
      </c>
      <c r="AE171" s="308" t="s">
        <v>250</v>
      </c>
      <c r="AF171" s="308" t="s">
        <v>251</v>
      </c>
      <c r="AG171" s="308" t="s">
        <v>252</v>
      </c>
      <c r="AH171" s="308" t="str">
        <f>AH7</f>
        <v>2Q25</v>
      </c>
      <c r="AI171" s="308" t="str">
        <f>AI7</f>
        <v>3Q25</v>
      </c>
      <c r="AJ171" s="308" t="str">
        <f>+AJ7</f>
        <v>4Q25</v>
      </c>
      <c r="AK171" s="308" t="str">
        <f>AK7</f>
        <v>1Q26</v>
      </c>
      <c r="AL171" s="308" t="str">
        <f>AL7</f>
        <v>2Q26</v>
      </c>
    </row>
    <row r="172" spans="1:38">
      <c r="B172" s="203" t="s">
        <v>387</v>
      </c>
      <c r="C172" s="50"/>
      <c r="D172" s="50"/>
      <c r="E172" s="50"/>
      <c r="F172" s="203"/>
      <c r="G172" s="50"/>
      <c r="H172" s="50"/>
      <c r="I172" s="50"/>
      <c r="J172" s="50"/>
      <c r="K172" s="50"/>
      <c r="L172" s="310"/>
      <c r="M172" s="50"/>
      <c r="N172" s="50"/>
      <c r="O172" s="610"/>
      <c r="P172" s="229"/>
      <c r="Q172" s="229"/>
      <c r="R172" s="229"/>
      <c r="S172" s="229"/>
      <c r="T172" s="229"/>
      <c r="U172" s="229"/>
      <c r="V172" s="229"/>
      <c r="W172" s="229"/>
      <c r="X172" s="229"/>
      <c r="Y172" s="229"/>
      <c r="Z172" s="229"/>
      <c r="AA172" s="229"/>
      <c r="AB172" s="229"/>
      <c r="AC172" s="229"/>
      <c r="AD172" s="229"/>
      <c r="AE172" s="229"/>
      <c r="AF172" s="229"/>
      <c r="AG172" s="229"/>
      <c r="AH172" s="229"/>
      <c r="AI172" s="229"/>
      <c r="AJ172" s="229"/>
      <c r="AK172" s="229"/>
      <c r="AL172" s="229"/>
    </row>
    <row r="173" spans="1:38">
      <c r="B173" s="37" t="s">
        <v>388</v>
      </c>
      <c r="C173" s="49">
        <v>4524</v>
      </c>
      <c r="D173" s="49">
        <v>6585</v>
      </c>
      <c r="E173" s="49">
        <v>11749</v>
      </c>
      <c r="F173" s="49">
        <v>7059</v>
      </c>
      <c r="G173" s="49">
        <v>12736</v>
      </c>
      <c r="H173" s="49">
        <v>16740</v>
      </c>
      <c r="I173" s="49">
        <v>17968</v>
      </c>
      <c r="J173" s="49">
        <v>14039</v>
      </c>
      <c r="K173" s="49">
        <v>7110</v>
      </c>
      <c r="L173" s="227">
        <v>595971</v>
      </c>
      <c r="M173" s="49">
        <v>757278</v>
      </c>
      <c r="N173" s="49">
        <v>1320153</v>
      </c>
      <c r="O173" s="208">
        <v>799542</v>
      </c>
      <c r="P173" s="225">
        <v>2067337</v>
      </c>
      <c r="Q173" s="225">
        <v>853688</v>
      </c>
      <c r="R173" s="225">
        <v>1090994</v>
      </c>
      <c r="S173" s="225">
        <v>231301</v>
      </c>
      <c r="T173" s="225">
        <v>282632</v>
      </c>
      <c r="U173" s="225">
        <v>316445</v>
      </c>
      <c r="V173" s="225">
        <v>221490</v>
      </c>
      <c r="W173" s="225">
        <v>168236</v>
      </c>
      <c r="X173" s="225">
        <v>336523</v>
      </c>
      <c r="Y173" s="225">
        <v>1484897</v>
      </c>
      <c r="Z173" s="225">
        <v>724877</v>
      </c>
      <c r="AA173" s="225">
        <v>279053</v>
      </c>
      <c r="AB173" s="225">
        <v>245819</v>
      </c>
      <c r="AC173" s="225">
        <v>1266111</v>
      </c>
      <c r="AD173" s="225">
        <v>71491</v>
      </c>
      <c r="AE173" s="225">
        <v>63411</v>
      </c>
      <c r="AF173" s="225">
        <v>2914747</v>
      </c>
      <c r="AG173" s="225">
        <v>783780</v>
      </c>
      <c r="AH173" s="225">
        <v>653574</v>
      </c>
      <c r="AI173" s="225">
        <v>719176</v>
      </c>
      <c r="AJ173" s="225">
        <v>1356062</v>
      </c>
      <c r="AK173" s="225">
        <v>639620</v>
      </c>
      <c r="AL173" s="225">
        <v>468699</v>
      </c>
    </row>
    <row r="174" spans="1:38">
      <c r="B174" s="37" t="s">
        <v>294</v>
      </c>
      <c r="C174" s="49">
        <v>336138</v>
      </c>
      <c r="D174" s="49">
        <v>610066</v>
      </c>
      <c r="E174" s="49">
        <v>716226</v>
      </c>
      <c r="F174" s="49">
        <v>843828</v>
      </c>
      <c r="G174" s="49">
        <v>1591227</v>
      </c>
      <c r="H174" s="49">
        <v>680909</v>
      </c>
      <c r="I174" s="49">
        <v>1087284</v>
      </c>
      <c r="J174" s="49">
        <v>1330308</v>
      </c>
      <c r="K174" s="49">
        <v>1197427</v>
      </c>
      <c r="L174" s="227">
        <v>2068611</v>
      </c>
      <c r="M174" s="49">
        <v>511984</v>
      </c>
      <c r="N174" s="49">
        <v>565480</v>
      </c>
      <c r="O174" s="208">
        <v>541218</v>
      </c>
      <c r="P174" s="225">
        <v>453557</v>
      </c>
      <c r="Q174" s="225">
        <v>469733</v>
      </c>
      <c r="R174" s="225">
        <v>724512</v>
      </c>
      <c r="S174" s="225">
        <v>976156</v>
      </c>
      <c r="T174" s="225">
        <v>813634</v>
      </c>
      <c r="U174" s="225">
        <v>882793</v>
      </c>
      <c r="V174" s="225">
        <v>860842</v>
      </c>
      <c r="W174" s="225">
        <v>1185524</v>
      </c>
      <c r="X174" s="225">
        <v>907326</v>
      </c>
      <c r="Y174" s="225">
        <v>323338</v>
      </c>
      <c r="Z174" s="225">
        <v>737115</v>
      </c>
      <c r="AA174" s="225">
        <v>1577130</v>
      </c>
      <c r="AB174" s="225">
        <v>1526208</v>
      </c>
      <c r="AC174" s="225">
        <v>1479543</v>
      </c>
      <c r="AD174" s="225">
        <v>2548033</v>
      </c>
      <c r="AE174" s="225">
        <v>2448525</v>
      </c>
      <c r="AF174" s="225">
        <v>485995</v>
      </c>
      <c r="AG174" s="225">
        <v>2492903</v>
      </c>
      <c r="AH174" s="225">
        <v>1176687</v>
      </c>
      <c r="AI174" s="225">
        <v>1700986</v>
      </c>
      <c r="AJ174" s="225">
        <v>808924</v>
      </c>
      <c r="AK174" s="225">
        <v>669456</v>
      </c>
      <c r="AL174" s="225">
        <v>1288565</v>
      </c>
    </row>
    <row r="175" spans="1:38">
      <c r="B175" s="37" t="s">
        <v>389</v>
      </c>
      <c r="C175" s="49">
        <v>83117</v>
      </c>
      <c r="D175" s="49">
        <v>287868</v>
      </c>
      <c r="E175" s="49">
        <v>230726.7178499999</v>
      </c>
      <c r="F175" s="49">
        <v>315405</v>
      </c>
      <c r="G175" s="49">
        <v>246775</v>
      </c>
      <c r="H175" s="49">
        <v>270923</v>
      </c>
      <c r="I175" s="49">
        <v>276793</v>
      </c>
      <c r="J175" s="49">
        <v>293727</v>
      </c>
      <c r="K175" s="49">
        <v>248303</v>
      </c>
      <c r="L175" s="227">
        <v>256674</v>
      </c>
      <c r="M175" s="49">
        <v>281522</v>
      </c>
      <c r="N175" s="49">
        <v>1181589</v>
      </c>
      <c r="O175" s="208">
        <v>632473</v>
      </c>
      <c r="P175" s="225">
        <v>658932</v>
      </c>
      <c r="Q175" s="225">
        <v>692135</v>
      </c>
      <c r="R175" s="225">
        <v>594163</v>
      </c>
      <c r="S175" s="225">
        <v>327586</v>
      </c>
      <c r="T175" s="225">
        <v>324875</v>
      </c>
      <c r="U175" s="225">
        <v>352894</v>
      </c>
      <c r="V175" s="225">
        <v>396609</v>
      </c>
      <c r="W175" s="225">
        <v>504431</v>
      </c>
      <c r="X175" s="225">
        <v>478085</v>
      </c>
      <c r="Y175" s="225">
        <v>447842</v>
      </c>
      <c r="Z175" s="225">
        <v>392566</v>
      </c>
      <c r="AA175" s="225">
        <v>438883</v>
      </c>
      <c r="AB175" s="225">
        <v>441987</v>
      </c>
      <c r="AC175" s="225">
        <v>394010</v>
      </c>
      <c r="AD175" s="225">
        <v>317373</v>
      </c>
      <c r="AE175" s="225">
        <v>125311</v>
      </c>
      <c r="AF175" s="225">
        <v>259819</v>
      </c>
      <c r="AG175" s="225">
        <v>318507</v>
      </c>
      <c r="AH175" s="225">
        <v>588981</v>
      </c>
      <c r="AI175" s="225">
        <v>515413</v>
      </c>
      <c r="AJ175" s="225">
        <v>469745</v>
      </c>
      <c r="AK175" s="225">
        <v>484090</v>
      </c>
      <c r="AL175" s="225">
        <v>456479</v>
      </c>
    </row>
    <row r="176" spans="1:38">
      <c r="B176" s="37" t="s">
        <v>390</v>
      </c>
      <c r="C176" s="49">
        <v>16700</v>
      </c>
      <c r="D176" s="49">
        <v>18831</v>
      </c>
      <c r="E176" s="49">
        <v>17085</v>
      </c>
      <c r="F176" s="49">
        <v>16396</v>
      </c>
      <c r="G176" s="49">
        <v>16099</v>
      </c>
      <c r="H176" s="49">
        <v>20365</v>
      </c>
      <c r="I176" s="49">
        <v>18709</v>
      </c>
      <c r="J176" s="49">
        <v>15935</v>
      </c>
      <c r="K176" s="49">
        <v>15742</v>
      </c>
      <c r="L176" s="227">
        <v>14942</v>
      </c>
      <c r="M176" s="49">
        <v>15165</v>
      </c>
      <c r="N176" s="49">
        <v>14959</v>
      </c>
      <c r="O176" s="208">
        <v>17505</v>
      </c>
      <c r="P176" s="225">
        <v>22652</v>
      </c>
      <c r="Q176" s="225">
        <v>20707</v>
      </c>
      <c r="R176" s="225">
        <v>21090</v>
      </c>
      <c r="S176" s="225">
        <v>22097</v>
      </c>
      <c r="T176" s="225">
        <v>18767</v>
      </c>
      <c r="U176" s="225">
        <v>23287</v>
      </c>
      <c r="V176" s="225">
        <v>20401</v>
      </c>
      <c r="W176" s="225">
        <v>23850</v>
      </c>
      <c r="X176" s="225">
        <v>26889</v>
      </c>
      <c r="Y176" s="225">
        <v>27497</v>
      </c>
      <c r="Z176" s="225">
        <v>27086</v>
      </c>
      <c r="AA176" s="225">
        <v>27388</v>
      </c>
      <c r="AB176" s="225">
        <v>30654</v>
      </c>
      <c r="AC176" s="225">
        <v>32594</v>
      </c>
      <c r="AD176" s="225">
        <v>36874</v>
      </c>
      <c r="AE176" s="225">
        <v>38473</v>
      </c>
      <c r="AF176" s="225">
        <v>39928</v>
      </c>
      <c r="AG176" s="225">
        <v>41122</v>
      </c>
      <c r="AH176" s="225">
        <v>45660</v>
      </c>
      <c r="AI176" s="225">
        <v>49170</v>
      </c>
      <c r="AJ176" s="225">
        <v>48054</v>
      </c>
      <c r="AK176" s="225">
        <v>49774</v>
      </c>
      <c r="AL176" s="225">
        <v>54679</v>
      </c>
    </row>
    <row r="177" spans="2:38">
      <c r="B177" s="37" t="s">
        <v>391</v>
      </c>
      <c r="C177" s="49">
        <v>0</v>
      </c>
      <c r="D177" s="49">
        <v>4307</v>
      </c>
      <c r="E177" s="49">
        <v>0</v>
      </c>
      <c r="F177" s="49">
        <v>0</v>
      </c>
      <c r="G177" s="49">
        <v>9512</v>
      </c>
      <c r="H177" s="49">
        <v>14879</v>
      </c>
      <c r="I177" s="49">
        <v>16631</v>
      </c>
      <c r="J177" s="49">
        <v>19974</v>
      </c>
      <c r="K177" s="49">
        <v>25639</v>
      </c>
      <c r="L177" s="227">
        <v>17452</v>
      </c>
      <c r="M177" s="49">
        <v>9681</v>
      </c>
      <c r="N177" s="49">
        <v>19543</v>
      </c>
      <c r="O177" s="208">
        <v>19717</v>
      </c>
      <c r="P177" s="225">
        <v>22259</v>
      </c>
      <c r="Q177" s="225">
        <v>19330</v>
      </c>
      <c r="R177" s="225">
        <v>20505</v>
      </c>
      <c r="S177" s="225">
        <v>35823</v>
      </c>
      <c r="T177" s="225">
        <v>45134</v>
      </c>
      <c r="U177" s="225">
        <v>49667</v>
      </c>
      <c r="V177" s="225">
        <v>49466</v>
      </c>
      <c r="W177" s="225">
        <v>52484</v>
      </c>
      <c r="X177" s="225">
        <v>42955</v>
      </c>
      <c r="Y177" s="225">
        <v>46311</v>
      </c>
      <c r="Z177" s="225">
        <v>0</v>
      </c>
      <c r="AA177" s="225">
        <v>0</v>
      </c>
      <c r="AB177" s="225">
        <v>0</v>
      </c>
      <c r="AC177" s="225">
        <v>0</v>
      </c>
      <c r="AD177" s="225">
        <v>0</v>
      </c>
      <c r="AE177" s="225">
        <v>0</v>
      </c>
      <c r="AF177" s="225">
        <v>0</v>
      </c>
      <c r="AG177" s="225">
        <v>0</v>
      </c>
      <c r="AH177" s="225">
        <v>0</v>
      </c>
      <c r="AI177" s="225">
        <v>0</v>
      </c>
      <c r="AJ177" s="225">
        <v>0</v>
      </c>
      <c r="AK177" s="225">
        <v>0</v>
      </c>
      <c r="AL177" s="225">
        <v>0</v>
      </c>
    </row>
    <row r="178" spans="2:38">
      <c r="B178" s="37" t="s">
        <v>392</v>
      </c>
      <c r="C178" s="49">
        <v>17531</v>
      </c>
      <c r="D178" s="49">
        <v>14162</v>
      </c>
      <c r="E178" s="49">
        <v>132735</v>
      </c>
      <c r="F178" s="49">
        <v>216638</v>
      </c>
      <c r="G178" s="49">
        <v>314092</v>
      </c>
      <c r="H178" s="49">
        <v>29521</v>
      </c>
      <c r="I178" s="49">
        <v>84201</v>
      </c>
      <c r="J178" s="49">
        <v>169403</v>
      </c>
      <c r="K178" s="49">
        <v>215694</v>
      </c>
      <c r="L178" s="227">
        <v>32335</v>
      </c>
      <c r="M178" s="49">
        <v>43483</v>
      </c>
      <c r="N178" s="49">
        <v>84600</v>
      </c>
      <c r="O178" s="208">
        <v>210886</v>
      </c>
      <c r="P178" s="225">
        <v>28807</v>
      </c>
      <c r="Q178" s="225">
        <v>72195</v>
      </c>
      <c r="R178" s="225">
        <v>107737</v>
      </c>
      <c r="S178" s="225">
        <v>149273</v>
      </c>
      <c r="T178" s="225">
        <v>72150</v>
      </c>
      <c r="U178" s="225">
        <v>96648</v>
      </c>
      <c r="V178" s="225">
        <v>126437</v>
      </c>
      <c r="W178" s="225">
        <v>161365</v>
      </c>
      <c r="X178" s="225">
        <v>114235</v>
      </c>
      <c r="Y178" s="225">
        <v>138970</v>
      </c>
      <c r="Z178" s="225">
        <v>171914</v>
      </c>
      <c r="AA178" s="225">
        <v>230573</v>
      </c>
      <c r="AB178" s="225">
        <v>268730</v>
      </c>
      <c r="AC178" s="225">
        <v>303125</v>
      </c>
      <c r="AD178" s="225">
        <v>363886</v>
      </c>
      <c r="AE178" s="225">
        <v>437136</v>
      </c>
      <c r="AF178" s="225">
        <v>453046</v>
      </c>
      <c r="AG178" s="225">
        <v>398505</v>
      </c>
      <c r="AH178" s="225">
        <v>444644</v>
      </c>
      <c r="AI178" s="225">
        <v>401625</v>
      </c>
      <c r="AJ178" s="225">
        <v>229311</v>
      </c>
      <c r="AK178" s="225">
        <v>258387</v>
      </c>
      <c r="AL178" s="225">
        <v>322473</v>
      </c>
    </row>
    <row r="179" spans="2:38">
      <c r="B179" s="37" t="s">
        <v>393</v>
      </c>
      <c r="C179" s="49">
        <v>0</v>
      </c>
      <c r="D179" s="49">
        <v>2611</v>
      </c>
      <c r="E179" s="49">
        <v>0</v>
      </c>
      <c r="F179" s="49">
        <v>0</v>
      </c>
      <c r="G179" s="49">
        <v>0</v>
      </c>
      <c r="H179" s="49">
        <v>0</v>
      </c>
      <c r="I179" s="49">
        <v>0</v>
      </c>
      <c r="J179" s="49">
        <v>0</v>
      </c>
      <c r="K179" s="49">
        <v>67372</v>
      </c>
      <c r="L179" s="227">
        <v>19202</v>
      </c>
      <c r="M179" s="49">
        <v>228664</v>
      </c>
      <c r="N179" s="49">
        <v>255557</v>
      </c>
      <c r="O179" s="208">
        <v>14138</v>
      </c>
      <c r="P179" s="225">
        <v>12368</v>
      </c>
      <c r="Q179" s="225">
        <v>7507</v>
      </c>
      <c r="R179" s="225">
        <v>2259</v>
      </c>
      <c r="S179" s="225">
        <v>0</v>
      </c>
      <c r="T179" s="225">
        <v>200</v>
      </c>
      <c r="U179" s="225">
        <v>0</v>
      </c>
      <c r="V179" s="225">
        <v>0</v>
      </c>
      <c r="W179" s="225">
        <v>0</v>
      </c>
      <c r="X179" s="225">
        <v>816</v>
      </c>
      <c r="Y179" s="225">
        <v>0</v>
      </c>
      <c r="Z179" s="225">
        <v>0</v>
      </c>
      <c r="AA179" s="225">
        <v>0</v>
      </c>
      <c r="AB179" s="225">
        <v>0</v>
      </c>
      <c r="AC179" s="225">
        <v>121</v>
      </c>
      <c r="AD179" s="225">
        <v>2377</v>
      </c>
      <c r="AE179" s="225">
        <v>3678</v>
      </c>
      <c r="AF179" s="225">
        <v>41658</v>
      </c>
      <c r="AG179" s="225">
        <v>38057</v>
      </c>
      <c r="AH179" s="225">
        <v>26668</v>
      </c>
      <c r="AI179" s="225">
        <v>21379</v>
      </c>
      <c r="AJ179" s="225">
        <v>37384</v>
      </c>
      <c r="AK179" s="225">
        <v>12953</v>
      </c>
      <c r="AL179" s="225">
        <v>0</v>
      </c>
    </row>
    <row r="180" spans="2:38">
      <c r="B180" s="37" t="s">
        <v>331</v>
      </c>
      <c r="C180" s="49">
        <v>23518</v>
      </c>
      <c r="D180" s="49">
        <v>0</v>
      </c>
      <c r="E180" s="49">
        <v>0</v>
      </c>
      <c r="F180" s="49">
        <v>0</v>
      </c>
      <c r="G180" s="49">
        <v>0</v>
      </c>
      <c r="H180" s="49">
        <v>0</v>
      </c>
      <c r="I180" s="49">
        <v>0</v>
      </c>
      <c r="J180" s="49">
        <v>0</v>
      </c>
      <c r="K180" s="49">
        <v>0</v>
      </c>
      <c r="L180" s="225">
        <v>0</v>
      </c>
      <c r="M180" s="208">
        <v>0</v>
      </c>
      <c r="N180" s="208">
        <v>0</v>
      </c>
      <c r="O180" s="208">
        <v>0</v>
      </c>
      <c r="P180" s="225" t="s">
        <v>267</v>
      </c>
      <c r="Q180" s="225" t="s">
        <v>267</v>
      </c>
      <c r="R180" s="225" t="s">
        <v>267</v>
      </c>
      <c r="S180" s="225" t="s">
        <v>267</v>
      </c>
      <c r="T180" s="225">
        <v>0</v>
      </c>
      <c r="U180" s="225">
        <v>0</v>
      </c>
      <c r="V180" s="225">
        <v>0</v>
      </c>
      <c r="W180" s="225">
        <v>0</v>
      </c>
      <c r="X180" s="225">
        <v>0</v>
      </c>
      <c r="Y180" s="225">
        <v>0</v>
      </c>
      <c r="Z180" s="225">
        <v>0</v>
      </c>
      <c r="AA180" s="225">
        <v>0</v>
      </c>
      <c r="AB180" s="225">
        <v>0</v>
      </c>
      <c r="AC180" s="225">
        <v>0</v>
      </c>
      <c r="AD180" s="225">
        <v>0</v>
      </c>
      <c r="AE180" s="225">
        <v>0</v>
      </c>
      <c r="AF180" s="225">
        <v>0</v>
      </c>
      <c r="AG180" s="225">
        <v>0</v>
      </c>
      <c r="AH180" s="225">
        <v>0</v>
      </c>
      <c r="AI180" s="225">
        <v>0</v>
      </c>
      <c r="AJ180" s="225">
        <v>0</v>
      </c>
      <c r="AK180" s="225">
        <v>0</v>
      </c>
      <c r="AL180" s="225">
        <v>0</v>
      </c>
    </row>
    <row r="181" spans="2:38">
      <c r="B181" s="37" t="s">
        <v>394</v>
      </c>
      <c r="C181" s="49">
        <v>18041</v>
      </c>
      <c r="D181" s="49">
        <v>902.90506000000005</v>
      </c>
      <c r="E181" s="49">
        <v>490.49568999999974</v>
      </c>
      <c r="F181" s="49">
        <v>825</v>
      </c>
      <c r="G181" s="49">
        <v>423</v>
      </c>
      <c r="H181" s="49">
        <v>323</v>
      </c>
      <c r="I181" s="49">
        <v>4276</v>
      </c>
      <c r="J181" s="49">
        <v>9056</v>
      </c>
      <c r="K181" s="49">
        <v>9265</v>
      </c>
      <c r="L181" s="227">
        <v>703</v>
      </c>
      <c r="M181" s="49">
        <v>917</v>
      </c>
      <c r="N181" s="49">
        <v>1013</v>
      </c>
      <c r="O181" s="208">
        <v>580</v>
      </c>
      <c r="P181" s="225">
        <v>5649</v>
      </c>
      <c r="Q181" s="225">
        <v>14771</v>
      </c>
      <c r="R181" s="225">
        <v>15206</v>
      </c>
      <c r="S181" s="225">
        <v>10966</v>
      </c>
      <c r="T181" s="225">
        <v>78913</v>
      </c>
      <c r="U181" s="225">
        <v>79038</v>
      </c>
      <c r="V181" s="225">
        <v>80325</v>
      </c>
      <c r="W181" s="225">
        <v>78676</v>
      </c>
      <c r="X181" s="225">
        <v>91373</v>
      </c>
      <c r="Y181" s="225">
        <v>89565</v>
      </c>
      <c r="Z181" s="225">
        <v>113868</v>
      </c>
      <c r="AA181" s="225">
        <v>69675</v>
      </c>
      <c r="AB181" s="225">
        <v>235642</v>
      </c>
      <c r="AC181" s="225">
        <v>109067</v>
      </c>
      <c r="AD181" s="225">
        <v>71012</v>
      </c>
      <c r="AE181" s="225">
        <v>71249</v>
      </c>
      <c r="AF181" s="225">
        <v>118989</v>
      </c>
      <c r="AG181" s="225">
        <v>143174.73207999999</v>
      </c>
      <c r="AH181" s="225">
        <v>127961.73207999999</v>
      </c>
      <c r="AI181" s="225">
        <v>97418.732080000002</v>
      </c>
      <c r="AJ181" s="225">
        <v>126060.73207999999</v>
      </c>
      <c r="AK181" s="225">
        <v>68654.732079999987</v>
      </c>
      <c r="AL181" s="225">
        <v>84798.732079999987</v>
      </c>
    </row>
    <row r="182" spans="2:38">
      <c r="B182" s="37" t="s">
        <v>395</v>
      </c>
      <c r="C182" s="49">
        <v>10303</v>
      </c>
      <c r="D182" s="49">
        <v>4607</v>
      </c>
      <c r="E182" s="49">
        <v>40927</v>
      </c>
      <c r="F182" s="49">
        <v>22245</v>
      </c>
      <c r="G182" s="49">
        <v>13145</v>
      </c>
      <c r="H182" s="49">
        <v>8384</v>
      </c>
      <c r="I182" s="49">
        <v>34841</v>
      </c>
      <c r="J182" s="49">
        <v>24862</v>
      </c>
      <c r="K182" s="49">
        <v>14657</v>
      </c>
      <c r="L182" s="227">
        <v>4677</v>
      </c>
      <c r="M182" s="49">
        <v>33212</v>
      </c>
      <c r="N182" s="49">
        <v>24292</v>
      </c>
      <c r="O182" s="208">
        <v>15324</v>
      </c>
      <c r="P182" s="225">
        <v>6400</v>
      </c>
      <c r="Q182" s="225">
        <v>36595</v>
      </c>
      <c r="R182" s="225">
        <v>28473</v>
      </c>
      <c r="S182" s="225">
        <v>18009</v>
      </c>
      <c r="T182" s="225">
        <v>11619</v>
      </c>
      <c r="U182" s="225">
        <v>43747</v>
      </c>
      <c r="V182" s="225">
        <v>38208</v>
      </c>
      <c r="W182" s="225">
        <v>20223</v>
      </c>
      <c r="X182" s="225">
        <v>6907</v>
      </c>
      <c r="Y182" s="225">
        <v>43208</v>
      </c>
      <c r="Z182" s="225">
        <v>31172</v>
      </c>
      <c r="AA182" s="225">
        <v>25142</v>
      </c>
      <c r="AB182" s="225">
        <v>12732</v>
      </c>
      <c r="AC182" s="225">
        <v>62059</v>
      </c>
      <c r="AD182" s="225">
        <v>38579</v>
      </c>
      <c r="AE182" s="225">
        <v>23806</v>
      </c>
      <c r="AF182" s="225">
        <v>19461</v>
      </c>
      <c r="AG182" s="225">
        <v>73724</v>
      </c>
      <c r="AH182" s="225">
        <v>45975</v>
      </c>
      <c r="AI182" s="225">
        <v>25477</v>
      </c>
      <c r="AJ182" s="225">
        <v>6061</v>
      </c>
      <c r="AK182" s="225">
        <v>81736</v>
      </c>
      <c r="AL182" s="225">
        <v>62557</v>
      </c>
    </row>
    <row r="183" spans="2:38">
      <c r="B183" s="37" t="s">
        <v>396</v>
      </c>
      <c r="C183" s="49">
        <v>0</v>
      </c>
      <c r="D183" s="49">
        <v>1141</v>
      </c>
      <c r="E183" s="49">
        <v>0</v>
      </c>
      <c r="F183" s="49">
        <v>0</v>
      </c>
      <c r="G183" s="49">
        <v>1211</v>
      </c>
      <c r="H183" s="49">
        <v>1787</v>
      </c>
      <c r="I183" s="49">
        <v>1814</v>
      </c>
      <c r="J183" s="49">
        <v>1833</v>
      </c>
      <c r="K183" s="49">
        <v>1862</v>
      </c>
      <c r="L183" s="227">
        <v>1876</v>
      </c>
      <c r="M183" s="49">
        <v>1887</v>
      </c>
      <c r="N183" s="49">
        <v>1894</v>
      </c>
      <c r="O183" s="208">
        <v>1892</v>
      </c>
      <c r="P183" s="225">
        <v>1808</v>
      </c>
      <c r="Q183" s="225">
        <v>3873</v>
      </c>
      <c r="R183" s="225">
        <v>3866</v>
      </c>
      <c r="S183" s="225">
        <v>3931</v>
      </c>
      <c r="T183" s="225">
        <v>3952</v>
      </c>
      <c r="U183" s="225">
        <v>4017</v>
      </c>
      <c r="V183" s="225">
        <v>4977</v>
      </c>
      <c r="W183" s="225">
        <v>2715</v>
      </c>
      <c r="X183" s="225">
        <v>2126</v>
      </c>
      <c r="Y183" s="225">
        <v>6199</v>
      </c>
      <c r="Z183" s="225">
        <v>6352</v>
      </c>
      <c r="AA183" s="225">
        <v>6519</v>
      </c>
      <c r="AB183" s="225">
        <v>6657</v>
      </c>
      <c r="AC183" s="225">
        <v>6846</v>
      </c>
      <c r="AD183" s="225">
        <v>0</v>
      </c>
      <c r="AE183" s="225">
        <v>1144</v>
      </c>
      <c r="AF183" s="225">
        <v>1273</v>
      </c>
      <c r="AG183" s="225">
        <v>0</v>
      </c>
      <c r="AH183" s="225">
        <v>0</v>
      </c>
      <c r="AI183" s="225">
        <v>0</v>
      </c>
      <c r="AJ183" s="225">
        <v>0</v>
      </c>
      <c r="AK183" s="225">
        <v>0</v>
      </c>
      <c r="AL183" s="225">
        <v>0</v>
      </c>
    </row>
    <row r="184" spans="2:38">
      <c r="B184" s="37" t="s">
        <v>303</v>
      </c>
      <c r="C184" s="49">
        <v>49486</v>
      </c>
      <c r="D184" s="49">
        <v>42433</v>
      </c>
      <c r="E184" s="49">
        <v>66666</v>
      </c>
      <c r="F184" s="49">
        <v>83296</v>
      </c>
      <c r="G184" s="49">
        <v>41921</v>
      </c>
      <c r="H184" s="49">
        <v>48818</v>
      </c>
      <c r="I184" s="49">
        <v>43681</v>
      </c>
      <c r="J184" s="49">
        <v>41017</v>
      </c>
      <c r="K184" s="49">
        <v>36844</v>
      </c>
      <c r="L184" s="227">
        <v>41133</v>
      </c>
      <c r="M184" s="49">
        <v>39483</v>
      </c>
      <c r="N184" s="49">
        <v>76935</v>
      </c>
      <c r="O184" s="208">
        <v>71323</v>
      </c>
      <c r="P184" s="225">
        <v>69415</v>
      </c>
      <c r="Q184" s="225">
        <v>56067</v>
      </c>
      <c r="R184" s="225">
        <v>72492</v>
      </c>
      <c r="S184" s="225">
        <v>65642</v>
      </c>
      <c r="T184" s="225">
        <v>59975</v>
      </c>
      <c r="U184" s="225">
        <v>54712</v>
      </c>
      <c r="V184" s="225">
        <v>72671</v>
      </c>
      <c r="W184" s="225">
        <v>93362</v>
      </c>
      <c r="X184" s="225">
        <v>59746</v>
      </c>
      <c r="Y184" s="225">
        <v>81920</v>
      </c>
      <c r="Z184" s="225">
        <v>116468</v>
      </c>
      <c r="AA184" s="225">
        <v>128070</v>
      </c>
      <c r="AB184" s="225">
        <v>217967</v>
      </c>
      <c r="AC184" s="225">
        <v>126260</v>
      </c>
      <c r="AD184" s="225">
        <v>134767</v>
      </c>
      <c r="AE184" s="225">
        <v>134081</v>
      </c>
      <c r="AF184" s="225">
        <v>221724</v>
      </c>
      <c r="AG184" s="225">
        <v>119427</v>
      </c>
      <c r="AH184" s="225">
        <v>126892</v>
      </c>
      <c r="AI184" s="225">
        <v>127092</v>
      </c>
      <c r="AJ184" s="225">
        <v>165619</v>
      </c>
      <c r="AK184" s="225">
        <v>155754</v>
      </c>
      <c r="AL184" s="225">
        <v>164965</v>
      </c>
    </row>
    <row r="185" spans="2:38">
      <c r="B185" s="201"/>
      <c r="C185" s="51">
        <f t="shared" ref="C185:U185" si="30">SUM(C173:C184)</f>
        <v>559358</v>
      </c>
      <c r="D185" s="51">
        <f t="shared" si="30"/>
        <v>993513.90506000002</v>
      </c>
      <c r="E185" s="51">
        <f t="shared" si="30"/>
        <v>1216605.2135399999</v>
      </c>
      <c r="F185" s="51">
        <f t="shared" si="30"/>
        <v>1505692</v>
      </c>
      <c r="G185" s="51">
        <f t="shared" si="30"/>
        <v>2247141</v>
      </c>
      <c r="H185" s="51">
        <f t="shared" si="30"/>
        <v>1092649</v>
      </c>
      <c r="I185" s="51">
        <f t="shared" si="30"/>
        <v>1586198</v>
      </c>
      <c r="J185" s="51">
        <f t="shared" si="30"/>
        <v>1920154</v>
      </c>
      <c r="K185" s="51">
        <f t="shared" si="30"/>
        <v>1839915</v>
      </c>
      <c r="L185" s="202">
        <f t="shared" si="30"/>
        <v>3053576</v>
      </c>
      <c r="M185" s="51">
        <f t="shared" si="30"/>
        <v>1923276</v>
      </c>
      <c r="N185" s="51">
        <f t="shared" si="30"/>
        <v>3546015</v>
      </c>
      <c r="O185" s="336">
        <f t="shared" si="30"/>
        <v>2324598</v>
      </c>
      <c r="P185" s="228">
        <f t="shared" si="30"/>
        <v>3349184</v>
      </c>
      <c r="Q185" s="228">
        <f t="shared" si="30"/>
        <v>2246601</v>
      </c>
      <c r="R185" s="228">
        <f t="shared" si="30"/>
        <v>2681297</v>
      </c>
      <c r="S185" s="228">
        <f t="shared" si="30"/>
        <v>1840784</v>
      </c>
      <c r="T185" s="228">
        <f t="shared" si="30"/>
        <v>1711851</v>
      </c>
      <c r="U185" s="228">
        <f t="shared" si="30"/>
        <v>1903248</v>
      </c>
      <c r="V185" s="228">
        <v>1871426</v>
      </c>
      <c r="W185" s="228">
        <f>SUM(W173:W184)</f>
        <v>2290866</v>
      </c>
      <c r="X185" s="228">
        <f>SUM(X173:X184)</f>
        <v>2066981</v>
      </c>
      <c r="Y185" s="228">
        <f>SUM(Y173:Y184)</f>
        <v>2689747</v>
      </c>
      <c r="Z185" s="228">
        <v>2321418</v>
      </c>
      <c r="AA185" s="228">
        <f>SUM(AA173:AA184)</f>
        <v>2782433</v>
      </c>
      <c r="AB185" s="228">
        <f>SUM(AB173:AB184)</f>
        <v>2986396</v>
      </c>
      <c r="AC185" s="228">
        <v>3779736</v>
      </c>
      <c r="AD185" s="228">
        <v>3584392</v>
      </c>
      <c r="AE185" s="228">
        <v>3346814</v>
      </c>
      <c r="AF185" s="228">
        <v>4556640</v>
      </c>
      <c r="AG185" s="228">
        <v>4409199.7320799995</v>
      </c>
      <c r="AH185" s="228">
        <f>SUM(AH173:AH184)</f>
        <v>3237042.73208</v>
      </c>
      <c r="AI185" s="228">
        <f>SUM(AI173:AI184)</f>
        <v>3657736.73208</v>
      </c>
      <c r="AJ185" s="228">
        <f>SUM(AJ173:AJ184)</f>
        <v>3247220.73208</v>
      </c>
      <c r="AK185" s="228">
        <f>SUM(AK173:AK184)</f>
        <v>2420424.73208</v>
      </c>
      <c r="AL185" s="228">
        <f>SUM(AL173:AL184)</f>
        <v>2903215.73208</v>
      </c>
    </row>
    <row r="186" spans="2:38">
      <c r="B186" s="203" t="s">
        <v>397</v>
      </c>
      <c r="C186" s="50"/>
      <c r="D186" s="50"/>
      <c r="E186" s="50"/>
      <c r="F186" s="203"/>
      <c r="G186" s="50"/>
      <c r="H186" s="50"/>
      <c r="I186" s="50"/>
      <c r="J186" s="50"/>
      <c r="K186" s="50"/>
      <c r="L186" s="310"/>
      <c r="M186" s="50"/>
      <c r="N186" s="50"/>
      <c r="O186" s="610"/>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row>
    <row r="187" spans="2:38">
      <c r="B187" s="207" t="s">
        <v>398</v>
      </c>
      <c r="C187" s="52"/>
      <c r="D187" s="52"/>
      <c r="E187" s="52"/>
      <c r="F187" s="52"/>
      <c r="G187" s="52"/>
      <c r="H187" s="52"/>
      <c r="I187" s="52"/>
      <c r="J187" s="52"/>
      <c r="K187" s="52"/>
      <c r="L187" s="315"/>
      <c r="M187" s="52"/>
      <c r="N187" s="52"/>
      <c r="O187" s="617"/>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row>
    <row r="188" spans="2:38">
      <c r="B188" s="37" t="s">
        <v>399</v>
      </c>
      <c r="C188" s="49">
        <v>0</v>
      </c>
      <c r="D188" s="49">
        <v>35674</v>
      </c>
      <c r="E188" s="49">
        <v>0</v>
      </c>
      <c r="F188" s="49">
        <v>0</v>
      </c>
      <c r="G188" s="49">
        <v>43818</v>
      </c>
      <c r="H188" s="49">
        <v>42268</v>
      </c>
      <c r="I188" s="49">
        <v>44888</v>
      </c>
      <c r="J188" s="49">
        <v>47771</v>
      </c>
      <c r="K188" s="49">
        <v>47245</v>
      </c>
      <c r="L188" s="227">
        <v>46515</v>
      </c>
      <c r="M188" s="49">
        <v>46649</v>
      </c>
      <c r="N188" s="49">
        <v>46926</v>
      </c>
      <c r="O188" s="225">
        <v>46981</v>
      </c>
      <c r="P188" s="225">
        <v>46903</v>
      </c>
      <c r="Q188" s="225">
        <v>40249</v>
      </c>
      <c r="R188" s="225">
        <v>37057</v>
      </c>
      <c r="S188" s="225">
        <v>38409</v>
      </c>
      <c r="T188" s="225">
        <v>38968</v>
      </c>
      <c r="U188" s="225">
        <v>39521</v>
      </c>
      <c r="V188" s="225">
        <v>38263</v>
      </c>
      <c r="W188" s="225">
        <v>36716</v>
      </c>
      <c r="X188" s="225">
        <v>32173</v>
      </c>
      <c r="Y188" s="225">
        <v>19446</v>
      </c>
      <c r="Z188" s="225">
        <v>17853</v>
      </c>
      <c r="AA188" s="225">
        <v>18349</v>
      </c>
      <c r="AB188" s="225">
        <v>17578</v>
      </c>
      <c r="AC188" s="225">
        <v>17971</v>
      </c>
      <c r="AD188" s="225">
        <v>18445</v>
      </c>
      <c r="AE188" s="225">
        <v>18889</v>
      </c>
      <c r="AF188" s="225">
        <v>17862</v>
      </c>
      <c r="AG188" s="225">
        <v>18332</v>
      </c>
      <c r="AH188" s="225">
        <v>18889</v>
      </c>
      <c r="AI188" s="225">
        <v>18261</v>
      </c>
      <c r="AJ188" s="225">
        <v>18888</v>
      </c>
      <c r="AK188" s="225">
        <v>19458</v>
      </c>
      <c r="AL188" s="225">
        <v>20071</v>
      </c>
    </row>
    <row r="189" spans="2:38">
      <c r="B189" s="37" t="s">
        <v>400</v>
      </c>
      <c r="C189" s="49">
        <v>9117</v>
      </c>
      <c r="D189" s="49">
        <v>20329</v>
      </c>
      <c r="E189" s="49">
        <v>14973.786459999159</v>
      </c>
      <c r="F189" s="49">
        <v>20664</v>
      </c>
      <c r="G189" s="49">
        <v>9769</v>
      </c>
      <c r="H189" s="49">
        <v>10575</v>
      </c>
      <c r="I189" s="49">
        <v>10666</v>
      </c>
      <c r="J189" s="49">
        <v>10594</v>
      </c>
      <c r="K189" s="49">
        <v>10663</v>
      </c>
      <c r="L189" s="227">
        <v>10679</v>
      </c>
      <c r="M189" s="49">
        <v>10700</v>
      </c>
      <c r="N189" s="49">
        <v>10726</v>
      </c>
      <c r="O189" s="225">
        <v>578837</v>
      </c>
      <c r="P189" s="225">
        <v>498309</v>
      </c>
      <c r="Q189" s="225">
        <v>417349</v>
      </c>
      <c r="R189" s="225">
        <v>336573</v>
      </c>
      <c r="S189" s="225">
        <v>551165</v>
      </c>
      <c r="T189" s="225">
        <v>524184</v>
      </c>
      <c r="U189" s="225">
        <v>497288</v>
      </c>
      <c r="V189" s="225">
        <v>1187261</v>
      </c>
      <c r="W189" s="225">
        <v>450585</v>
      </c>
      <c r="X189" s="225">
        <v>426197</v>
      </c>
      <c r="Y189" s="225">
        <v>402740</v>
      </c>
      <c r="Z189" s="225">
        <v>379553</v>
      </c>
      <c r="AA189" s="225">
        <v>365811</v>
      </c>
      <c r="AB189" s="225">
        <v>365945</v>
      </c>
      <c r="AC189" s="225">
        <v>366134</v>
      </c>
      <c r="AD189" s="225">
        <v>366366</v>
      </c>
      <c r="AE189" s="225">
        <v>647350</v>
      </c>
      <c r="AF189" s="225">
        <v>624135</v>
      </c>
      <c r="AG189" s="225">
        <v>597950</v>
      </c>
      <c r="AH189" s="225">
        <v>214298</v>
      </c>
      <c r="AI189" s="225">
        <v>210565</v>
      </c>
      <c r="AJ189" s="225">
        <v>205383</v>
      </c>
      <c r="AK189" s="225">
        <v>185985</v>
      </c>
      <c r="AL189" s="225">
        <v>159267</v>
      </c>
    </row>
    <row r="190" spans="2:38">
      <c r="B190" s="37" t="s">
        <v>401</v>
      </c>
      <c r="C190" s="49">
        <v>1150358</v>
      </c>
      <c r="D190" s="49">
        <v>1312791</v>
      </c>
      <c r="E190" s="49">
        <v>1363119</v>
      </c>
      <c r="F190" s="49">
        <v>1409142</v>
      </c>
      <c r="G190" s="49">
        <v>1425474</v>
      </c>
      <c r="H190" s="49">
        <v>1426083</v>
      </c>
      <c r="I190" s="49">
        <v>1426613</v>
      </c>
      <c r="J190" s="49">
        <v>1473391</v>
      </c>
      <c r="K190" s="49">
        <v>1518151</v>
      </c>
      <c r="L190" s="227">
        <v>1576332</v>
      </c>
      <c r="M190" s="49">
        <v>1620971</v>
      </c>
      <c r="N190" s="49">
        <v>1668555</v>
      </c>
      <c r="O190" s="225">
        <v>1724394</v>
      </c>
      <c r="P190" s="225">
        <v>1778999</v>
      </c>
      <c r="Q190" s="225">
        <v>1821503</v>
      </c>
      <c r="R190" s="225">
        <v>1868048</v>
      </c>
      <c r="S190" s="225">
        <v>1911094</v>
      </c>
      <c r="T190" s="225">
        <v>1967747</v>
      </c>
      <c r="U190" s="225">
        <v>2013021</v>
      </c>
      <c r="V190" s="225">
        <v>2065840</v>
      </c>
      <c r="W190" s="225">
        <v>2111534</v>
      </c>
      <c r="X190" s="225">
        <v>2175500</v>
      </c>
      <c r="Y190" s="225">
        <v>2219384</v>
      </c>
      <c r="Z190" s="225">
        <v>2260631</v>
      </c>
      <c r="AA190" s="225">
        <v>2314914</v>
      </c>
      <c r="AB190" s="225">
        <v>2371307</v>
      </c>
      <c r="AC190" s="225">
        <v>2414731</v>
      </c>
      <c r="AD190" s="225">
        <v>2461495</v>
      </c>
      <c r="AE190" s="225">
        <v>2509097</v>
      </c>
      <c r="AF190" s="225">
        <v>2563255</v>
      </c>
      <c r="AG190" s="225">
        <v>2607082</v>
      </c>
      <c r="AH190" s="225">
        <v>2653970</v>
      </c>
      <c r="AI190" s="225">
        <v>2706431</v>
      </c>
      <c r="AJ190" s="225">
        <v>2760806</v>
      </c>
      <c r="AK190" s="225">
        <v>2796880</v>
      </c>
      <c r="AL190" s="225">
        <v>2829539</v>
      </c>
    </row>
    <row r="191" spans="2:38">
      <c r="B191" s="37" t="s">
        <v>402</v>
      </c>
      <c r="C191" s="49">
        <v>229085</v>
      </c>
      <c r="D191" s="49" t="s">
        <v>267</v>
      </c>
      <c r="E191" s="49" t="s">
        <v>267</v>
      </c>
      <c r="F191" s="49" t="s">
        <v>267</v>
      </c>
      <c r="G191" s="49" t="s">
        <v>267</v>
      </c>
      <c r="H191" s="49" t="s">
        <v>267</v>
      </c>
      <c r="I191" s="49" t="s">
        <v>267</v>
      </c>
      <c r="J191" s="49" t="s">
        <v>267</v>
      </c>
      <c r="K191" s="208" t="s">
        <v>267</v>
      </c>
      <c r="L191" s="227">
        <v>242</v>
      </c>
      <c r="M191" s="208" t="s">
        <v>267</v>
      </c>
      <c r="N191" s="208" t="s">
        <v>267</v>
      </c>
      <c r="O191" s="225">
        <v>0</v>
      </c>
      <c r="P191" s="225" t="s">
        <v>267</v>
      </c>
      <c r="Q191" s="225" t="s">
        <v>267</v>
      </c>
      <c r="R191" s="225">
        <v>2436</v>
      </c>
      <c r="S191" s="225">
        <v>1117</v>
      </c>
      <c r="T191" s="225">
        <v>0</v>
      </c>
      <c r="U191" s="225">
        <v>286</v>
      </c>
      <c r="V191" s="225">
        <v>49</v>
      </c>
      <c r="W191" s="225">
        <v>59</v>
      </c>
      <c r="X191" s="225">
        <v>127</v>
      </c>
      <c r="Y191" s="225">
        <v>0</v>
      </c>
      <c r="Z191" s="225">
        <v>717</v>
      </c>
      <c r="AA191" s="225">
        <v>680</v>
      </c>
      <c r="AB191" s="225">
        <v>826</v>
      </c>
      <c r="AC191" s="225">
        <v>764</v>
      </c>
      <c r="AD191" s="225">
        <v>0</v>
      </c>
      <c r="AE191" s="225">
        <v>-124</v>
      </c>
      <c r="AF191" s="225">
        <v>438</v>
      </c>
      <c r="AG191" s="225">
        <v>369</v>
      </c>
      <c r="AH191" s="225">
        <v>363</v>
      </c>
      <c r="AI191" s="225">
        <v>0</v>
      </c>
      <c r="AJ191" s="225">
        <v>0</v>
      </c>
      <c r="AK191" s="225">
        <v>0</v>
      </c>
      <c r="AL191" s="225">
        <v>0</v>
      </c>
    </row>
    <row r="192" spans="2:38">
      <c r="B192" s="37" t="s">
        <v>403</v>
      </c>
      <c r="C192" s="49">
        <v>0</v>
      </c>
      <c r="D192" s="49">
        <v>0</v>
      </c>
      <c r="E192" s="49">
        <v>0</v>
      </c>
      <c r="F192" s="49">
        <v>0</v>
      </c>
      <c r="G192" s="49">
        <v>0</v>
      </c>
      <c r="H192" s="49">
        <v>0</v>
      </c>
      <c r="I192" s="49">
        <v>76</v>
      </c>
      <c r="J192" s="49">
        <v>329</v>
      </c>
      <c r="K192" s="49">
        <v>2226</v>
      </c>
      <c r="L192" s="231" t="s">
        <v>267</v>
      </c>
      <c r="M192" s="49">
        <v>0</v>
      </c>
      <c r="N192" s="49">
        <v>0</v>
      </c>
      <c r="O192" s="225">
        <v>0</v>
      </c>
      <c r="P192" s="225" t="s">
        <v>267</v>
      </c>
      <c r="Q192" s="225" t="s">
        <v>267</v>
      </c>
      <c r="R192" s="225" t="s">
        <v>267</v>
      </c>
      <c r="S192" s="225" t="s">
        <v>267</v>
      </c>
      <c r="T192" s="225">
        <v>0</v>
      </c>
      <c r="U192" s="225">
        <v>0</v>
      </c>
      <c r="V192" s="225">
        <v>0</v>
      </c>
      <c r="W192" s="225">
        <v>0</v>
      </c>
      <c r="X192" s="225">
        <v>0</v>
      </c>
      <c r="Y192" s="225">
        <v>0</v>
      </c>
      <c r="Z192" s="225">
        <v>0</v>
      </c>
      <c r="AA192" s="225">
        <v>0</v>
      </c>
      <c r="AB192" s="225">
        <v>0</v>
      </c>
      <c r="AC192" s="225">
        <v>0</v>
      </c>
      <c r="AD192" s="225">
        <v>0</v>
      </c>
      <c r="AE192" s="225">
        <v>0</v>
      </c>
      <c r="AF192" s="225">
        <v>0</v>
      </c>
      <c r="AG192" s="225">
        <v>0</v>
      </c>
      <c r="AH192" s="225">
        <v>0</v>
      </c>
      <c r="AI192" s="225">
        <v>0</v>
      </c>
      <c r="AJ192" s="225">
        <v>0</v>
      </c>
      <c r="AK192" s="225">
        <v>0</v>
      </c>
      <c r="AL192" s="225">
        <v>0</v>
      </c>
    </row>
    <row r="193" spans="2:38">
      <c r="B193" s="37" t="s">
        <v>404</v>
      </c>
      <c r="C193" s="49">
        <v>70175</v>
      </c>
      <c r="D193" s="49">
        <v>66414</v>
      </c>
      <c r="E193" s="49">
        <v>66571</v>
      </c>
      <c r="F193" s="49">
        <v>65070</v>
      </c>
      <c r="G193" s="49">
        <v>66816</v>
      </c>
      <c r="H193" s="49">
        <v>66987</v>
      </c>
      <c r="I193" s="49">
        <v>64874</v>
      </c>
      <c r="J193" s="49">
        <v>64007</v>
      </c>
      <c r="K193" s="49">
        <v>58867</v>
      </c>
      <c r="L193" s="227">
        <v>52886</v>
      </c>
      <c r="M193" s="49">
        <v>51597</v>
      </c>
      <c r="N193" s="49">
        <v>49133</v>
      </c>
      <c r="O193" s="225">
        <v>41575</v>
      </c>
      <c r="P193" s="225">
        <v>44119</v>
      </c>
      <c r="Q193" s="225">
        <v>47184</v>
      </c>
      <c r="R193" s="225">
        <v>45671</v>
      </c>
      <c r="S193" s="225">
        <v>45631</v>
      </c>
      <c r="T193" s="225">
        <v>46011</v>
      </c>
      <c r="U193" s="225">
        <v>46437</v>
      </c>
      <c r="V193" s="225">
        <v>43797</v>
      </c>
      <c r="W193" s="225">
        <v>42677</v>
      </c>
      <c r="X193" s="225">
        <v>41298</v>
      </c>
      <c r="Y193" s="225">
        <v>41756</v>
      </c>
      <c r="Z193" s="225">
        <v>41981</v>
      </c>
      <c r="AA193" s="225">
        <v>42460</v>
      </c>
      <c r="AB193" s="225">
        <v>42677</v>
      </c>
      <c r="AC193" s="225">
        <v>43067</v>
      </c>
      <c r="AD193" s="225">
        <v>42797</v>
      </c>
      <c r="AE193" s="225">
        <v>43275</v>
      </c>
      <c r="AF193" s="225">
        <v>43650</v>
      </c>
      <c r="AG193" s="225">
        <v>44147</v>
      </c>
      <c r="AH193" s="225">
        <v>44590</v>
      </c>
      <c r="AI193" s="225">
        <v>45201</v>
      </c>
      <c r="AJ193" s="225">
        <v>46049</v>
      </c>
      <c r="AK193" s="225">
        <v>46495</v>
      </c>
      <c r="AL193" s="225">
        <v>46317</v>
      </c>
    </row>
    <row r="194" spans="2:38">
      <c r="B194" s="37" t="s">
        <v>405</v>
      </c>
      <c r="C194" s="49">
        <v>0</v>
      </c>
      <c r="D194" s="49">
        <v>0</v>
      </c>
      <c r="E194" s="49">
        <v>0</v>
      </c>
      <c r="F194" s="49">
        <v>0</v>
      </c>
      <c r="G194" s="49">
        <v>0</v>
      </c>
      <c r="H194" s="49">
        <v>105444</v>
      </c>
      <c r="I194" s="49">
        <v>105444</v>
      </c>
      <c r="J194" s="49">
        <v>105444</v>
      </c>
      <c r="K194" s="49">
        <v>105444</v>
      </c>
      <c r="L194" s="227">
        <v>43024</v>
      </c>
      <c r="M194" s="49">
        <v>43024</v>
      </c>
      <c r="N194" s="49">
        <v>43024</v>
      </c>
      <c r="O194" s="225">
        <v>43024</v>
      </c>
      <c r="P194" s="225">
        <v>0</v>
      </c>
      <c r="Q194" s="225">
        <v>0</v>
      </c>
      <c r="R194" s="225">
        <v>0</v>
      </c>
      <c r="S194" s="225">
        <v>0</v>
      </c>
      <c r="T194" s="225">
        <v>0</v>
      </c>
      <c r="U194" s="225">
        <v>0</v>
      </c>
      <c r="V194" s="225">
        <v>0</v>
      </c>
      <c r="W194" s="225">
        <v>0</v>
      </c>
      <c r="X194" s="225">
        <v>0</v>
      </c>
      <c r="Y194" s="225">
        <v>0</v>
      </c>
      <c r="Z194" s="225">
        <v>0</v>
      </c>
      <c r="AA194" s="225">
        <v>0</v>
      </c>
      <c r="AB194" s="225">
        <v>0</v>
      </c>
      <c r="AC194" s="225">
        <v>0</v>
      </c>
      <c r="AD194" s="225">
        <v>0</v>
      </c>
      <c r="AE194" s="225">
        <v>0</v>
      </c>
      <c r="AF194" s="225">
        <v>0</v>
      </c>
      <c r="AG194" s="225">
        <v>0</v>
      </c>
      <c r="AH194" s="225">
        <v>0</v>
      </c>
      <c r="AI194" s="225">
        <v>0</v>
      </c>
      <c r="AJ194" s="225">
        <v>0</v>
      </c>
      <c r="AK194" s="225">
        <v>0</v>
      </c>
      <c r="AL194" s="225">
        <v>0</v>
      </c>
    </row>
    <row r="195" spans="2:38" ht="14.1" customHeight="1">
      <c r="B195" s="37" t="s">
        <v>406</v>
      </c>
      <c r="C195" s="49">
        <v>0</v>
      </c>
      <c r="D195" s="49">
        <v>0</v>
      </c>
      <c r="E195" s="49">
        <v>0</v>
      </c>
      <c r="F195" s="49">
        <v>11861</v>
      </c>
      <c r="G195" s="49">
        <v>11861</v>
      </c>
      <c r="H195" s="49">
        <v>2643</v>
      </c>
      <c r="I195" s="49">
        <v>10771</v>
      </c>
      <c r="J195" s="49">
        <v>0</v>
      </c>
      <c r="K195" s="49">
        <v>1962</v>
      </c>
      <c r="L195" s="227">
        <v>0</v>
      </c>
      <c r="M195" s="49">
        <v>3068</v>
      </c>
      <c r="N195" s="49">
        <v>3546</v>
      </c>
      <c r="O195" s="225">
        <v>4056</v>
      </c>
      <c r="P195" s="225">
        <v>226</v>
      </c>
      <c r="Q195" s="225">
        <v>18417</v>
      </c>
      <c r="R195" s="225">
        <v>403</v>
      </c>
      <c r="S195" s="225">
        <v>14360</v>
      </c>
      <c r="T195" s="225">
        <v>18250</v>
      </c>
      <c r="U195" s="225">
        <v>0</v>
      </c>
      <c r="V195" s="225">
        <v>2008</v>
      </c>
      <c r="W195" s="225">
        <v>0</v>
      </c>
      <c r="X195" s="225">
        <v>0</v>
      </c>
      <c r="Y195" s="225">
        <v>0</v>
      </c>
      <c r="Z195" s="225">
        <v>0</v>
      </c>
      <c r="AA195" s="225">
        <v>0</v>
      </c>
      <c r="AB195" s="225">
        <v>2615</v>
      </c>
      <c r="AC195" s="225">
        <v>72</v>
      </c>
      <c r="AD195" s="225">
        <v>52844</v>
      </c>
      <c r="AE195" s="225">
        <v>63134</v>
      </c>
      <c r="AF195" s="225">
        <v>84715</v>
      </c>
      <c r="AG195" s="225">
        <v>2590</v>
      </c>
      <c r="AH195" s="225">
        <v>12561</v>
      </c>
      <c r="AI195" s="225">
        <v>27218</v>
      </c>
      <c r="AJ195" s="225">
        <v>20406</v>
      </c>
      <c r="AK195" s="225">
        <v>34242</v>
      </c>
      <c r="AL195" s="225">
        <v>35026.034</v>
      </c>
    </row>
    <row r="196" spans="2:38">
      <c r="B196" s="37" t="s">
        <v>407</v>
      </c>
      <c r="C196" s="49">
        <v>0</v>
      </c>
      <c r="D196" s="49">
        <v>0</v>
      </c>
      <c r="E196" s="49">
        <v>0</v>
      </c>
      <c r="F196" s="49">
        <v>0</v>
      </c>
      <c r="G196" s="49">
        <v>0</v>
      </c>
      <c r="H196" s="49">
        <v>0</v>
      </c>
      <c r="I196" s="49">
        <v>0</v>
      </c>
      <c r="J196" s="49">
        <v>0</v>
      </c>
      <c r="K196" s="49">
        <v>0</v>
      </c>
      <c r="L196" s="227">
        <v>0</v>
      </c>
      <c r="M196" s="49">
        <v>12226</v>
      </c>
      <c r="N196" s="49">
        <v>5472</v>
      </c>
      <c r="O196" s="225">
        <v>5080</v>
      </c>
      <c r="P196" s="225">
        <v>7538</v>
      </c>
      <c r="Q196" s="225">
        <v>11984</v>
      </c>
      <c r="R196" s="225">
        <v>16245</v>
      </c>
      <c r="S196" s="225">
        <v>7006</v>
      </c>
      <c r="T196" s="225">
        <v>4738</v>
      </c>
      <c r="U196" s="225">
        <v>2038</v>
      </c>
      <c r="V196" s="225">
        <v>0</v>
      </c>
      <c r="W196" s="225">
        <v>0</v>
      </c>
      <c r="X196" s="225">
        <v>0</v>
      </c>
      <c r="Y196" s="225">
        <v>0</v>
      </c>
      <c r="Z196" s="225">
        <v>0</v>
      </c>
      <c r="AA196" s="225">
        <v>0</v>
      </c>
      <c r="AB196" s="225">
        <v>0</v>
      </c>
      <c r="AC196" s="225">
        <v>0</v>
      </c>
      <c r="AD196" s="225">
        <v>0</v>
      </c>
      <c r="AE196" s="225">
        <v>0</v>
      </c>
      <c r="AF196" s="225">
        <v>0</v>
      </c>
      <c r="AG196" s="225">
        <v>0</v>
      </c>
      <c r="AH196" s="225">
        <v>0</v>
      </c>
      <c r="AI196" s="225">
        <v>0</v>
      </c>
      <c r="AJ196" s="225">
        <v>0</v>
      </c>
      <c r="AK196" s="225">
        <v>0</v>
      </c>
      <c r="AL196" s="225">
        <v>0</v>
      </c>
    </row>
    <row r="197" spans="2:38">
      <c r="B197" s="37" t="s">
        <v>370</v>
      </c>
      <c r="C197" s="49">
        <v>13572</v>
      </c>
      <c r="D197" s="49">
        <v>1000</v>
      </c>
      <c r="E197" s="49">
        <v>43228</v>
      </c>
      <c r="F197" s="49">
        <v>54956</v>
      </c>
      <c r="G197" s="49">
        <v>12490</v>
      </c>
      <c r="H197" s="49">
        <v>1476</v>
      </c>
      <c r="I197" s="49">
        <v>1467</v>
      </c>
      <c r="J197" s="49">
        <v>1458</v>
      </c>
      <c r="K197" s="49">
        <v>1449</v>
      </c>
      <c r="L197" s="227">
        <v>12693</v>
      </c>
      <c r="M197" s="49">
        <v>13700</v>
      </c>
      <c r="N197" s="49">
        <v>103428</v>
      </c>
      <c r="O197" s="225">
        <v>103825</v>
      </c>
      <c r="P197" s="225">
        <v>102772</v>
      </c>
      <c r="Q197" s="225">
        <v>102146</v>
      </c>
      <c r="R197" s="225">
        <v>102557</v>
      </c>
      <c r="S197" s="225">
        <v>102642</v>
      </c>
      <c r="T197" s="225">
        <v>102250</v>
      </c>
      <c r="U197" s="225">
        <v>88025</v>
      </c>
      <c r="V197" s="225">
        <v>61751</v>
      </c>
      <c r="W197" s="225">
        <v>61742</v>
      </c>
      <c r="X197" s="225">
        <v>70433</v>
      </c>
      <c r="Y197" s="225">
        <v>69161</v>
      </c>
      <c r="Z197" s="225">
        <v>62303</v>
      </c>
      <c r="AA197" s="225">
        <v>42732</v>
      </c>
      <c r="AB197" s="225">
        <v>109226</v>
      </c>
      <c r="AC197" s="225">
        <v>96548</v>
      </c>
      <c r="AD197" s="225">
        <v>105595</v>
      </c>
      <c r="AE197" s="225">
        <v>105588</v>
      </c>
      <c r="AF197" s="225">
        <v>93364</v>
      </c>
      <c r="AG197" s="225">
        <v>92918</v>
      </c>
      <c r="AH197" s="225">
        <v>92360</v>
      </c>
      <c r="AI197" s="225">
        <v>122550</v>
      </c>
      <c r="AJ197" s="225">
        <v>76525</v>
      </c>
      <c r="AK197" s="225">
        <v>76688</v>
      </c>
      <c r="AL197" s="225">
        <v>94562</v>
      </c>
    </row>
    <row r="198" spans="2:38">
      <c r="B198" s="201" t="s">
        <v>408</v>
      </c>
      <c r="C198" s="51">
        <f t="shared" ref="C198:N198" si="31">SUM(C188:C197)</f>
        <v>1472307</v>
      </c>
      <c r="D198" s="51">
        <f t="shared" si="31"/>
        <v>1436208</v>
      </c>
      <c r="E198" s="51">
        <f t="shared" si="31"/>
        <v>1487891.7864599992</v>
      </c>
      <c r="F198" s="51">
        <f t="shared" si="31"/>
        <v>1561693</v>
      </c>
      <c r="G198" s="51">
        <f t="shared" si="31"/>
        <v>1570228</v>
      </c>
      <c r="H198" s="51">
        <f t="shared" si="31"/>
        <v>1655476</v>
      </c>
      <c r="I198" s="51">
        <f t="shared" si="31"/>
        <v>1664799</v>
      </c>
      <c r="J198" s="51">
        <f t="shared" si="31"/>
        <v>1702994</v>
      </c>
      <c r="K198" s="51">
        <f t="shared" si="31"/>
        <v>1746007</v>
      </c>
      <c r="L198" s="202">
        <f t="shared" si="31"/>
        <v>1742371</v>
      </c>
      <c r="M198" s="51">
        <f t="shared" si="31"/>
        <v>1801935</v>
      </c>
      <c r="N198" s="51">
        <f t="shared" si="31"/>
        <v>1930810</v>
      </c>
      <c r="O198" s="336">
        <f t="shared" ref="O198:U198" si="32">SUM(O188:O197)</f>
        <v>2547772</v>
      </c>
      <c r="P198" s="228">
        <f t="shared" si="32"/>
        <v>2478866</v>
      </c>
      <c r="Q198" s="228">
        <f t="shared" si="32"/>
        <v>2458832</v>
      </c>
      <c r="R198" s="228">
        <f t="shared" si="32"/>
        <v>2408990</v>
      </c>
      <c r="S198" s="228">
        <f t="shared" si="32"/>
        <v>2671424</v>
      </c>
      <c r="T198" s="228">
        <f t="shared" si="32"/>
        <v>2702148</v>
      </c>
      <c r="U198" s="228">
        <f t="shared" si="32"/>
        <v>2686616</v>
      </c>
      <c r="V198" s="228">
        <v>3398969</v>
      </c>
      <c r="W198" s="228">
        <f>SUM(W188:W197)</f>
        <v>2703313</v>
      </c>
      <c r="X198" s="228">
        <f>SUM(X188:X197)</f>
        <v>2745728</v>
      </c>
      <c r="Y198" s="228">
        <f>SUM(Y188:Y197)</f>
        <v>2752487</v>
      </c>
      <c r="Z198" s="228">
        <v>2763038</v>
      </c>
      <c r="AA198" s="228">
        <f>SUM(AA188:AA197)</f>
        <v>2784946</v>
      </c>
      <c r="AB198" s="228">
        <f>SUM(AB188:AB197)</f>
        <v>2910174</v>
      </c>
      <c r="AC198" s="228">
        <v>2939287</v>
      </c>
      <c r="AD198" s="228">
        <v>3047542</v>
      </c>
      <c r="AE198" s="228">
        <v>3387209</v>
      </c>
      <c r="AF198" s="228">
        <v>3427419</v>
      </c>
      <c r="AG198" s="228">
        <v>3363388</v>
      </c>
      <c r="AH198" s="228">
        <f>SUM(AH188:AH197)</f>
        <v>3037031</v>
      </c>
      <c r="AI198" s="228">
        <f>SUM(AI188:AI197)</f>
        <v>3130226</v>
      </c>
      <c r="AJ198" s="228">
        <f>SUM(AJ188:AJ197)</f>
        <v>3128057</v>
      </c>
      <c r="AK198" s="228">
        <f>SUM(AK188:AK197)</f>
        <v>3159748</v>
      </c>
      <c r="AL198" s="228">
        <f>SUM(AL188:AL197)</f>
        <v>3184782.034</v>
      </c>
    </row>
    <row r="199" spans="2:38">
      <c r="B199" s="37" t="s">
        <v>316</v>
      </c>
      <c r="C199" s="49">
        <v>1203699</v>
      </c>
      <c r="D199" s="49">
        <v>1185326</v>
      </c>
      <c r="E199" s="49">
        <v>1218871</v>
      </c>
      <c r="F199" s="49">
        <v>1242101</v>
      </c>
      <c r="G199" s="49">
        <v>1141153</v>
      </c>
      <c r="H199" s="49">
        <v>1150275</v>
      </c>
      <c r="I199" s="49">
        <v>1202280</v>
      </c>
      <c r="J199" s="49">
        <v>1213126</v>
      </c>
      <c r="K199" s="49">
        <v>1253850</v>
      </c>
      <c r="L199" s="227">
        <v>1390300</v>
      </c>
      <c r="M199" s="49">
        <v>1510113</v>
      </c>
      <c r="N199" s="49">
        <v>1515680</v>
      </c>
      <c r="O199" s="208">
        <v>1549139</v>
      </c>
      <c r="P199" s="225">
        <v>1517335</v>
      </c>
      <c r="Q199" s="225">
        <v>1537544</v>
      </c>
      <c r="R199" s="225">
        <v>1549745</v>
      </c>
      <c r="S199" s="225">
        <v>1568124</v>
      </c>
      <c r="T199" s="225">
        <v>1452061</v>
      </c>
      <c r="U199" s="225">
        <v>1495185</v>
      </c>
      <c r="V199" s="225">
        <v>1558923</v>
      </c>
      <c r="W199" s="225">
        <v>1630269</v>
      </c>
      <c r="X199" s="225">
        <v>1566341</v>
      </c>
      <c r="Y199" s="225">
        <v>1560646</v>
      </c>
      <c r="Z199" s="225">
        <v>1620179</v>
      </c>
      <c r="AA199" s="225">
        <v>1677954</v>
      </c>
      <c r="AB199" s="225">
        <v>1596572</v>
      </c>
      <c r="AC199" s="225">
        <v>1675744</v>
      </c>
      <c r="AD199" s="225">
        <v>1749979</v>
      </c>
      <c r="AE199" s="225">
        <v>1814902</v>
      </c>
      <c r="AF199" s="225">
        <v>1721387</v>
      </c>
      <c r="AG199" s="225">
        <v>1796504</v>
      </c>
      <c r="AH199" s="225">
        <v>1888005</v>
      </c>
      <c r="AI199" s="225">
        <v>1471263</v>
      </c>
      <c r="AJ199" s="225">
        <v>1366474</v>
      </c>
      <c r="AK199" s="225">
        <v>1449617</v>
      </c>
      <c r="AL199" s="225">
        <v>1395576</v>
      </c>
    </row>
    <row r="200" spans="2:38">
      <c r="B200" s="37" t="s">
        <v>409</v>
      </c>
      <c r="C200" s="49">
        <v>6554702</v>
      </c>
      <c r="D200" s="49">
        <v>7203760</v>
      </c>
      <c r="E200" s="49">
        <v>7336924</v>
      </c>
      <c r="F200" s="49">
        <v>7217789</v>
      </c>
      <c r="G200" s="49">
        <v>7285026</v>
      </c>
      <c r="H200" s="49">
        <v>7095933</v>
      </c>
      <c r="I200" s="49">
        <v>7023767</v>
      </c>
      <c r="J200" s="49">
        <v>7026623</v>
      </c>
      <c r="K200" s="49">
        <v>7047922</v>
      </c>
      <c r="L200" s="227">
        <v>7156235</v>
      </c>
      <c r="M200" s="49">
        <v>7153557</v>
      </c>
      <c r="N200" s="49">
        <v>7151094</v>
      </c>
      <c r="O200" s="208">
        <v>7827146</v>
      </c>
      <c r="P200" s="225">
        <v>7912308</v>
      </c>
      <c r="Q200" s="225">
        <v>8330318</v>
      </c>
      <c r="R200" s="225">
        <v>8654330</v>
      </c>
      <c r="S200" s="225">
        <v>8790703</v>
      </c>
      <c r="T200" s="225">
        <v>8936180</v>
      </c>
      <c r="U200" s="225">
        <v>9313061</v>
      </c>
      <c r="V200" s="225">
        <v>8895514</v>
      </c>
      <c r="W200" s="225">
        <v>9904020</v>
      </c>
      <c r="X200" s="225">
        <v>10242590</v>
      </c>
      <c r="Y200" s="225">
        <v>10559992</v>
      </c>
      <c r="Z200" s="225">
        <v>10963443</v>
      </c>
      <c r="AA200" s="225">
        <v>11377651</v>
      </c>
      <c r="AB200" s="225">
        <v>11770158</v>
      </c>
      <c r="AC200" s="225">
        <v>12350974</v>
      </c>
      <c r="AD200" s="225">
        <v>12760162</v>
      </c>
      <c r="AE200" s="225">
        <v>15375725</v>
      </c>
      <c r="AF200" s="225">
        <v>16478040</v>
      </c>
      <c r="AG200" s="225">
        <v>17342850</v>
      </c>
      <c r="AH200" s="225">
        <v>18201479</v>
      </c>
      <c r="AI200" s="225">
        <v>19191009</v>
      </c>
      <c r="AJ200" s="225">
        <v>20832086</v>
      </c>
      <c r="AK200" s="225">
        <v>21870514</v>
      </c>
      <c r="AL200" s="225">
        <v>22687269</v>
      </c>
    </row>
    <row r="201" spans="2:38">
      <c r="B201" s="37" t="s">
        <v>318</v>
      </c>
      <c r="C201" s="49">
        <v>110936</v>
      </c>
      <c r="D201" s="49">
        <v>277941</v>
      </c>
      <c r="E201" s="49">
        <v>137603</v>
      </c>
      <c r="F201" s="49">
        <v>137790</v>
      </c>
      <c r="G201" s="49">
        <v>152216</v>
      </c>
      <c r="H201" s="49">
        <v>295698</v>
      </c>
      <c r="I201" s="49">
        <v>278554</v>
      </c>
      <c r="J201" s="49">
        <v>299428</v>
      </c>
      <c r="K201" s="49">
        <v>302226</v>
      </c>
      <c r="L201" s="227">
        <v>306071</v>
      </c>
      <c r="M201" s="49">
        <v>300500</v>
      </c>
      <c r="N201" s="49">
        <v>302412</v>
      </c>
      <c r="O201" s="208">
        <v>319989</v>
      </c>
      <c r="P201" s="225">
        <v>359753</v>
      </c>
      <c r="Q201" s="225">
        <v>1918001</v>
      </c>
      <c r="R201" s="225">
        <v>1656620</v>
      </c>
      <c r="S201" s="225">
        <v>1626388</v>
      </c>
      <c r="T201" s="225">
        <v>1614997</v>
      </c>
      <c r="U201" s="225">
        <v>1689614</v>
      </c>
      <c r="V201" s="225">
        <v>1680877</v>
      </c>
      <c r="W201" s="225">
        <v>1678109</v>
      </c>
      <c r="X201" s="225">
        <v>1678233</v>
      </c>
      <c r="Y201" s="225">
        <v>1665617</v>
      </c>
      <c r="Z201" s="225">
        <v>1642393</v>
      </c>
      <c r="AA201" s="225">
        <v>1631185</v>
      </c>
      <c r="AB201" s="225">
        <v>1626979</v>
      </c>
      <c r="AC201" s="225">
        <v>1630876</v>
      </c>
      <c r="AD201" s="225">
        <v>1642745</v>
      </c>
      <c r="AE201" s="225">
        <v>1787406</v>
      </c>
      <c r="AF201" s="225">
        <v>1782527</v>
      </c>
      <c r="AG201" s="225">
        <v>1769596</v>
      </c>
      <c r="AH201" s="225">
        <v>1774851</v>
      </c>
      <c r="AI201" s="225">
        <v>1775448</v>
      </c>
      <c r="AJ201" s="225">
        <v>1819316</v>
      </c>
      <c r="AK201" s="225">
        <v>1804378</v>
      </c>
      <c r="AL201" s="225">
        <v>1812433</v>
      </c>
    </row>
    <row r="202" spans="2:38">
      <c r="B202" s="201" t="s">
        <v>410</v>
      </c>
      <c r="C202" s="336">
        <f t="shared" ref="C202:N202" si="33">SUM(C199:C201,C188:C197)</f>
        <v>9341644</v>
      </c>
      <c r="D202" s="336">
        <f t="shared" si="33"/>
        <v>10103235</v>
      </c>
      <c r="E202" s="336">
        <f t="shared" si="33"/>
        <v>10181289.786459999</v>
      </c>
      <c r="F202" s="336">
        <f t="shared" si="33"/>
        <v>10159373</v>
      </c>
      <c r="G202" s="336">
        <f t="shared" si="33"/>
        <v>10148623</v>
      </c>
      <c r="H202" s="336">
        <f t="shared" si="33"/>
        <v>10197382</v>
      </c>
      <c r="I202" s="336">
        <f t="shared" si="33"/>
        <v>10169400</v>
      </c>
      <c r="J202" s="336">
        <f t="shared" si="33"/>
        <v>10242171</v>
      </c>
      <c r="K202" s="336">
        <f t="shared" si="33"/>
        <v>10350005</v>
      </c>
      <c r="L202" s="228">
        <f t="shared" si="33"/>
        <v>10594977</v>
      </c>
      <c r="M202" s="336">
        <f t="shared" si="33"/>
        <v>10766105</v>
      </c>
      <c r="N202" s="336">
        <f t="shared" si="33"/>
        <v>10899996</v>
      </c>
      <c r="O202" s="336">
        <f t="shared" ref="O202:U202" si="34">SUM(O199:O201,O188:O197)</f>
        <v>12244046</v>
      </c>
      <c r="P202" s="228">
        <f t="shared" si="34"/>
        <v>12268262</v>
      </c>
      <c r="Q202" s="228">
        <f t="shared" si="34"/>
        <v>14244695</v>
      </c>
      <c r="R202" s="228">
        <f t="shared" si="34"/>
        <v>14269685</v>
      </c>
      <c r="S202" s="228">
        <f t="shared" si="34"/>
        <v>14656639</v>
      </c>
      <c r="T202" s="228">
        <f t="shared" si="34"/>
        <v>14705386</v>
      </c>
      <c r="U202" s="228">
        <f t="shared" si="34"/>
        <v>15184476</v>
      </c>
      <c r="V202" s="228">
        <v>15534283</v>
      </c>
      <c r="W202" s="228">
        <f>SUM(W199:W201,W188:W197)</f>
        <v>15915711</v>
      </c>
      <c r="X202" s="228">
        <f>SUM(X199:X201,X188:X197)</f>
        <v>16232892</v>
      </c>
      <c r="Y202" s="228">
        <f>SUM(Y199:Y201,Y188:Y197)</f>
        <v>16538742</v>
      </c>
      <c r="Z202" s="228">
        <v>16989053</v>
      </c>
      <c r="AA202" s="228">
        <f>SUM(AA199:AA201,AA188:AA197)</f>
        <v>17471736</v>
      </c>
      <c r="AB202" s="228">
        <f>SUM(AB199:AB201,AB188:AB197)</f>
        <v>17903883</v>
      </c>
      <c r="AC202" s="228">
        <v>18596881</v>
      </c>
      <c r="AD202" s="228">
        <v>19200428</v>
      </c>
      <c r="AE202" s="228">
        <v>22365242</v>
      </c>
      <c r="AF202" s="228">
        <v>23409373</v>
      </c>
      <c r="AG202" s="228">
        <v>24272338</v>
      </c>
      <c r="AH202" s="228">
        <f>SUM(AH199:AH201,AH188:AH197)</f>
        <v>24901366</v>
      </c>
      <c r="AI202" s="228">
        <f>SUM(AI199:AI201,AI188:AI197)</f>
        <v>25567946</v>
      </c>
      <c r="AJ202" s="228">
        <f>SUM(AJ199:AJ201,AJ188:AJ197)</f>
        <v>27145933</v>
      </c>
      <c r="AK202" s="228">
        <f>SUM(AK199:AK201,AK188:AK197)</f>
        <v>28284257</v>
      </c>
      <c r="AL202" s="228">
        <f>SUM(AL199:AL201,AL188:AL197)</f>
        <v>29080060.034000002</v>
      </c>
    </row>
    <row r="203" spans="2:38">
      <c r="B203" s="201" t="s">
        <v>411</v>
      </c>
      <c r="C203" s="336">
        <f t="shared" ref="C203:U203" si="35">C202+C185</f>
        <v>9901002</v>
      </c>
      <c r="D203" s="336">
        <f t="shared" si="35"/>
        <v>11096748.905060001</v>
      </c>
      <c r="E203" s="336">
        <f t="shared" si="35"/>
        <v>11397895</v>
      </c>
      <c r="F203" s="336">
        <f t="shared" si="35"/>
        <v>11665065</v>
      </c>
      <c r="G203" s="336">
        <f t="shared" si="35"/>
        <v>12395764</v>
      </c>
      <c r="H203" s="336">
        <f t="shared" si="35"/>
        <v>11290031</v>
      </c>
      <c r="I203" s="336">
        <f t="shared" si="35"/>
        <v>11755598</v>
      </c>
      <c r="J203" s="336">
        <f t="shared" si="35"/>
        <v>12162325</v>
      </c>
      <c r="K203" s="336">
        <f t="shared" si="35"/>
        <v>12189920</v>
      </c>
      <c r="L203" s="228">
        <f t="shared" si="35"/>
        <v>13648553</v>
      </c>
      <c r="M203" s="336">
        <f t="shared" si="35"/>
        <v>12689381</v>
      </c>
      <c r="N203" s="336">
        <f t="shared" si="35"/>
        <v>14446011</v>
      </c>
      <c r="O203" s="336">
        <f t="shared" si="35"/>
        <v>14568644</v>
      </c>
      <c r="P203" s="228">
        <f t="shared" si="35"/>
        <v>15617446</v>
      </c>
      <c r="Q203" s="228">
        <f t="shared" si="35"/>
        <v>16491296</v>
      </c>
      <c r="R203" s="228">
        <f t="shared" si="35"/>
        <v>16950982</v>
      </c>
      <c r="S203" s="228">
        <f t="shared" si="35"/>
        <v>16497423</v>
      </c>
      <c r="T203" s="228">
        <f t="shared" si="35"/>
        <v>16417237</v>
      </c>
      <c r="U203" s="228">
        <f t="shared" si="35"/>
        <v>17087724</v>
      </c>
      <c r="V203" s="228">
        <v>17405709</v>
      </c>
      <c r="W203" s="228">
        <f>W202+W185</f>
        <v>18206577</v>
      </c>
      <c r="X203" s="228">
        <f>X202+X185</f>
        <v>18299873</v>
      </c>
      <c r="Y203" s="228">
        <f>Y202+Y185</f>
        <v>19228489</v>
      </c>
      <c r="Z203" s="228">
        <v>19310471</v>
      </c>
      <c r="AA203" s="228">
        <f>AA202+AA185</f>
        <v>20254169</v>
      </c>
      <c r="AB203" s="228">
        <f>AB202+AB185</f>
        <v>20890279</v>
      </c>
      <c r="AC203" s="228">
        <v>22376617</v>
      </c>
      <c r="AD203" s="228">
        <v>22784820</v>
      </c>
      <c r="AE203" s="228">
        <v>25712056</v>
      </c>
      <c r="AF203" s="228">
        <v>27966013</v>
      </c>
      <c r="AG203" s="228">
        <v>28681537.732079998</v>
      </c>
      <c r="AH203" s="228">
        <f>AH202+AH185</f>
        <v>28138408.732080001</v>
      </c>
      <c r="AI203" s="228">
        <f>AI202+AI185</f>
        <v>29225682.732080001</v>
      </c>
      <c r="AJ203" s="228">
        <f>AJ202+AJ185</f>
        <v>30393153.732080001</v>
      </c>
      <c r="AK203" s="228">
        <f>AK202+AK185</f>
        <v>30704681.732080001</v>
      </c>
      <c r="AL203" s="228">
        <f>AL202+AL185</f>
        <v>31983275.766080003</v>
      </c>
    </row>
    <row r="204" spans="2:38">
      <c r="B204" s="209"/>
      <c r="C204" s="210"/>
      <c r="D204" s="210"/>
      <c r="E204" s="210"/>
      <c r="F204" s="210"/>
      <c r="G204" s="211"/>
      <c r="H204" s="211"/>
      <c r="I204" s="211"/>
      <c r="J204" s="212"/>
      <c r="K204" s="211"/>
      <c r="L204" s="316"/>
      <c r="M204" s="211"/>
      <c r="N204" s="211"/>
      <c r="O204" s="618"/>
      <c r="P204" s="317"/>
      <c r="Q204" s="317"/>
      <c r="R204" s="317"/>
      <c r="S204" s="317"/>
      <c r="T204" s="317"/>
      <c r="U204" s="317"/>
      <c r="V204" s="317"/>
      <c r="W204" s="317"/>
      <c r="X204" s="317"/>
      <c r="Y204" s="317"/>
      <c r="Z204" s="317"/>
      <c r="AA204" s="317"/>
      <c r="AB204" s="317"/>
      <c r="AC204" s="317"/>
      <c r="AD204" s="317"/>
      <c r="AE204" s="317"/>
      <c r="AF204" s="317"/>
      <c r="AG204" s="317"/>
      <c r="AH204" s="317"/>
      <c r="AI204" s="317"/>
      <c r="AJ204" s="317"/>
      <c r="AK204" s="317"/>
      <c r="AL204" s="317"/>
    </row>
    <row r="205" spans="2:38">
      <c r="B205" s="836" t="s">
        <v>321</v>
      </c>
      <c r="C205" s="837" t="s">
        <v>223</v>
      </c>
      <c r="D205" s="837"/>
      <c r="E205" s="837"/>
      <c r="F205" s="837"/>
      <c r="G205" s="837"/>
      <c r="H205" s="837"/>
      <c r="I205" s="837"/>
      <c r="J205" s="837"/>
      <c r="K205" s="837"/>
      <c r="L205" s="837"/>
      <c r="M205" s="837"/>
      <c r="N205" s="837"/>
      <c r="O205" s="837"/>
      <c r="P205" s="837"/>
      <c r="Q205" s="347"/>
      <c r="R205" s="347"/>
      <c r="S205" s="347"/>
      <c r="T205" s="347"/>
      <c r="U205" s="347"/>
      <c r="V205" s="347"/>
      <c r="W205" s="347"/>
      <c r="X205" s="347"/>
      <c r="Y205" s="347"/>
      <c r="Z205" s="347"/>
      <c r="AA205" s="347"/>
      <c r="AB205" s="347"/>
      <c r="AC205" s="347"/>
      <c r="AD205" s="347"/>
      <c r="AE205" s="347"/>
      <c r="AF205" s="347"/>
      <c r="AG205" s="347"/>
      <c r="AH205" s="347"/>
      <c r="AI205" s="347"/>
      <c r="AJ205" s="347"/>
      <c r="AK205" s="347"/>
      <c r="AL205" s="347"/>
    </row>
    <row r="206" spans="2:38">
      <c r="B206" s="836"/>
      <c r="C206" s="320">
        <v>2016</v>
      </c>
      <c r="D206" s="321">
        <v>2017</v>
      </c>
      <c r="E206" s="321" t="s">
        <v>224</v>
      </c>
      <c r="F206" s="321" t="s">
        <v>225</v>
      </c>
      <c r="G206" s="321" t="s">
        <v>226</v>
      </c>
      <c r="H206" s="321" t="s">
        <v>227</v>
      </c>
      <c r="I206" s="321" t="s">
        <v>228</v>
      </c>
      <c r="J206" s="321" t="s">
        <v>229</v>
      </c>
      <c r="K206" s="321" t="s">
        <v>230</v>
      </c>
      <c r="L206" s="333" t="s">
        <v>231</v>
      </c>
      <c r="M206" s="321" t="s">
        <v>232</v>
      </c>
      <c r="N206" s="321" t="s">
        <v>233</v>
      </c>
      <c r="O206" s="614" t="s">
        <v>234</v>
      </c>
      <c r="P206" s="322" t="s">
        <v>235</v>
      </c>
      <c r="Q206" s="322" t="s">
        <v>236</v>
      </c>
      <c r="R206" s="322" t="s">
        <v>237</v>
      </c>
      <c r="S206" s="322" t="s">
        <v>238</v>
      </c>
      <c r="T206" s="322" t="s">
        <v>239</v>
      </c>
      <c r="U206" s="322" t="s">
        <v>240</v>
      </c>
      <c r="V206" s="322" t="s">
        <v>241</v>
      </c>
      <c r="W206" s="322" t="s">
        <v>242</v>
      </c>
      <c r="X206" s="322" t="s">
        <v>243</v>
      </c>
      <c r="Y206" s="322" t="str">
        <f>Y7</f>
        <v>1Q23</v>
      </c>
      <c r="Z206" s="322" t="s">
        <v>245</v>
      </c>
      <c r="AA206" s="322" t="str">
        <f>AA7</f>
        <v>3Q23</v>
      </c>
      <c r="AB206" s="322" t="str">
        <f>AB7</f>
        <v>4Q23</v>
      </c>
      <c r="AC206" s="322" t="s">
        <v>248</v>
      </c>
      <c r="AD206" s="322" t="s">
        <v>249</v>
      </c>
      <c r="AE206" s="322" t="s">
        <v>250</v>
      </c>
      <c r="AF206" s="322" t="s">
        <v>251</v>
      </c>
      <c r="AG206" s="322" t="s">
        <v>252</v>
      </c>
      <c r="AH206" s="322" t="str">
        <f>AH7</f>
        <v>2Q25</v>
      </c>
      <c r="AI206" s="322" t="str">
        <f>AI7</f>
        <v>3Q25</v>
      </c>
      <c r="AJ206" s="322" t="str">
        <f>+AJ7</f>
        <v>4Q25</v>
      </c>
      <c r="AK206" s="322" t="str">
        <f>AK7</f>
        <v>1Q26</v>
      </c>
      <c r="AL206" s="322" t="str">
        <f>AL7</f>
        <v>2Q26</v>
      </c>
    </row>
    <row r="207" spans="2:38">
      <c r="B207" s="203" t="s">
        <v>412</v>
      </c>
      <c r="C207" s="50"/>
      <c r="D207" s="50"/>
      <c r="E207" s="50"/>
      <c r="F207" s="203"/>
      <c r="G207" s="50"/>
      <c r="H207" s="50"/>
      <c r="I207" s="50"/>
      <c r="J207" s="50"/>
      <c r="K207" s="50"/>
      <c r="L207" s="310"/>
      <c r="M207" s="50"/>
      <c r="N207" s="50"/>
      <c r="O207" s="610"/>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row>
    <row r="208" spans="2:38">
      <c r="B208" s="37" t="s">
        <v>413</v>
      </c>
      <c r="C208" s="49">
        <v>71679</v>
      </c>
      <c r="D208" s="49">
        <v>268588</v>
      </c>
      <c r="E208" s="49">
        <v>261786</v>
      </c>
      <c r="F208" s="49">
        <v>287106</v>
      </c>
      <c r="G208" s="49">
        <v>98254</v>
      </c>
      <c r="H208" s="49">
        <v>334067</v>
      </c>
      <c r="I208" s="49">
        <v>344159</v>
      </c>
      <c r="J208" s="49">
        <v>337890</v>
      </c>
      <c r="K208" s="49">
        <v>981588</v>
      </c>
      <c r="L208" s="227">
        <v>709928</v>
      </c>
      <c r="M208" s="49">
        <v>886355</v>
      </c>
      <c r="N208" s="49">
        <v>919444</v>
      </c>
      <c r="O208" s="225">
        <v>96334</v>
      </c>
      <c r="P208" s="225">
        <v>94628</v>
      </c>
      <c r="Q208" s="225">
        <v>461788</v>
      </c>
      <c r="R208" s="225">
        <v>1113809</v>
      </c>
      <c r="S208" s="225">
        <v>737590</v>
      </c>
      <c r="T208" s="225">
        <v>741848</v>
      </c>
      <c r="U208" s="225">
        <v>751685</v>
      </c>
      <c r="V208" s="225">
        <v>90627</v>
      </c>
      <c r="W208" s="225">
        <v>90437</v>
      </c>
      <c r="X208" s="225">
        <v>78060</v>
      </c>
      <c r="Y208" s="225">
        <v>76659</v>
      </c>
      <c r="Z208" s="225">
        <v>1598935</v>
      </c>
      <c r="AA208" s="225">
        <v>648252</v>
      </c>
      <c r="AB208" s="225">
        <v>75811</v>
      </c>
      <c r="AC208" s="225">
        <v>75449</v>
      </c>
      <c r="AD208" s="225">
        <v>80255</v>
      </c>
      <c r="AE208" s="225">
        <v>81455</v>
      </c>
      <c r="AF208" s="225">
        <v>82056</v>
      </c>
      <c r="AG208" s="225">
        <v>87867</v>
      </c>
      <c r="AH208" s="225">
        <v>88762</v>
      </c>
      <c r="AI208" s="225">
        <v>89425</v>
      </c>
      <c r="AJ208" s="225">
        <v>90082</v>
      </c>
      <c r="AK208" s="225">
        <v>90768</v>
      </c>
      <c r="AL208" s="225">
        <v>92069</v>
      </c>
    </row>
    <row r="209" spans="2:38">
      <c r="B209" s="37" t="s">
        <v>414</v>
      </c>
      <c r="C209" s="49">
        <v>192368</v>
      </c>
      <c r="D209" s="49">
        <v>182852</v>
      </c>
      <c r="E209" s="49">
        <v>183773</v>
      </c>
      <c r="F209" s="49">
        <v>183474</v>
      </c>
      <c r="G209" s="49">
        <v>197107</v>
      </c>
      <c r="H209" s="49">
        <v>23707</v>
      </c>
      <c r="I209" s="49">
        <v>22436</v>
      </c>
      <c r="J209" s="49">
        <v>15931</v>
      </c>
      <c r="K209" s="49">
        <v>26097</v>
      </c>
      <c r="L209" s="227">
        <v>367508</v>
      </c>
      <c r="M209" s="49">
        <v>371913</v>
      </c>
      <c r="N209" s="49">
        <v>363141</v>
      </c>
      <c r="O209" s="225">
        <v>542316</v>
      </c>
      <c r="P209" s="225">
        <v>217948</v>
      </c>
      <c r="Q209" s="225">
        <v>245489</v>
      </c>
      <c r="R209" s="225">
        <v>242011</v>
      </c>
      <c r="S209" s="225">
        <v>96144</v>
      </c>
      <c r="T209" s="225">
        <v>59341</v>
      </c>
      <c r="U209" s="225">
        <v>108342</v>
      </c>
      <c r="V209" s="225">
        <v>79687</v>
      </c>
      <c r="W209" s="225">
        <v>178054</v>
      </c>
      <c r="X209" s="225">
        <v>88833</v>
      </c>
      <c r="Y209" s="225">
        <v>577160</v>
      </c>
      <c r="Z209" s="225">
        <v>515516</v>
      </c>
      <c r="AA209" s="225">
        <v>596288</v>
      </c>
      <c r="AB209" s="225">
        <v>570815</v>
      </c>
      <c r="AC209" s="225">
        <v>238598</v>
      </c>
      <c r="AD209" s="225">
        <v>1069225</v>
      </c>
      <c r="AE209" s="225">
        <v>1161925</v>
      </c>
      <c r="AF209" s="225">
        <v>1109914</v>
      </c>
      <c r="AG209" s="225">
        <v>1235709</v>
      </c>
      <c r="AH209" s="225">
        <v>246018</v>
      </c>
      <c r="AI209" s="225">
        <v>337913</v>
      </c>
      <c r="AJ209" s="225">
        <v>496001</v>
      </c>
      <c r="AK209" s="225">
        <v>299933</v>
      </c>
      <c r="AL209" s="225">
        <v>350737</v>
      </c>
    </row>
    <row r="210" spans="2:38">
      <c r="B210" s="37" t="s">
        <v>325</v>
      </c>
      <c r="C210" s="49">
        <v>0</v>
      </c>
      <c r="D210" s="49">
        <v>0</v>
      </c>
      <c r="E210" s="49">
        <v>0</v>
      </c>
      <c r="F210" s="49">
        <v>0</v>
      </c>
      <c r="G210" s="49">
        <v>0</v>
      </c>
      <c r="H210" s="49">
        <v>0</v>
      </c>
      <c r="I210" s="49">
        <v>0</v>
      </c>
      <c r="J210" s="49">
        <v>0</v>
      </c>
      <c r="K210" s="49">
        <v>293</v>
      </c>
      <c r="L210" s="227">
        <v>282</v>
      </c>
      <c r="M210" s="49">
        <v>240</v>
      </c>
      <c r="N210" s="49">
        <v>194</v>
      </c>
      <c r="O210" s="225">
        <v>141</v>
      </c>
      <c r="P210" s="225">
        <v>81</v>
      </c>
      <c r="Q210" s="225">
        <v>81</v>
      </c>
      <c r="R210" s="225">
        <v>63</v>
      </c>
      <c r="S210" s="225">
        <v>46</v>
      </c>
      <c r="T210" s="225">
        <v>28</v>
      </c>
      <c r="U210" s="225">
        <v>11703</v>
      </c>
      <c r="V210" s="225">
        <v>12875</v>
      </c>
      <c r="W210" s="225">
        <v>13896</v>
      </c>
      <c r="X210" s="225">
        <v>14124</v>
      </c>
      <c r="Y210" s="225">
        <v>13930</v>
      </c>
      <c r="Z210" s="225">
        <v>9387</v>
      </c>
      <c r="AA210" s="225">
        <v>7835</v>
      </c>
      <c r="AB210" s="225">
        <v>6268</v>
      </c>
      <c r="AC210" s="225">
        <v>8929</v>
      </c>
      <c r="AD210" s="225">
        <v>15333</v>
      </c>
      <c r="AE210" s="225">
        <v>13526</v>
      </c>
      <c r="AF210" s="225">
        <v>12020</v>
      </c>
      <c r="AG210" s="225">
        <v>10274</v>
      </c>
      <c r="AH210" s="225">
        <v>14086</v>
      </c>
      <c r="AI210" s="225">
        <v>19076</v>
      </c>
      <c r="AJ210" s="225">
        <v>18677</v>
      </c>
      <c r="AK210" s="225">
        <v>17851</v>
      </c>
      <c r="AL210" s="225">
        <v>17140</v>
      </c>
    </row>
    <row r="211" spans="2:38">
      <c r="B211" s="37" t="s">
        <v>415</v>
      </c>
      <c r="C211" s="49"/>
      <c r="D211" s="49"/>
      <c r="E211" s="49"/>
      <c r="F211" s="49"/>
      <c r="G211" s="49"/>
      <c r="H211" s="49"/>
      <c r="I211" s="49"/>
      <c r="J211" s="49"/>
      <c r="K211" s="49"/>
      <c r="L211" s="225" t="s">
        <v>267</v>
      </c>
      <c r="M211" s="225" t="s">
        <v>267</v>
      </c>
      <c r="N211" s="225" t="s">
        <v>267</v>
      </c>
      <c r="O211" s="225" t="s">
        <v>267</v>
      </c>
      <c r="P211" s="225">
        <v>2578</v>
      </c>
      <c r="Q211" s="225">
        <v>0</v>
      </c>
      <c r="R211" s="225">
        <v>0</v>
      </c>
      <c r="S211" s="225">
        <v>0</v>
      </c>
      <c r="T211" s="225">
        <v>1931</v>
      </c>
      <c r="U211" s="225">
        <v>18142</v>
      </c>
      <c r="V211" s="225">
        <v>4263</v>
      </c>
      <c r="W211" s="225">
        <v>10</v>
      </c>
      <c r="X211" s="225">
        <v>0</v>
      </c>
      <c r="Y211" s="225">
        <v>378</v>
      </c>
      <c r="Z211" s="225">
        <v>4076</v>
      </c>
      <c r="AA211" s="225">
        <v>11518</v>
      </c>
      <c r="AB211" s="225">
        <v>25926</v>
      </c>
      <c r="AC211" s="225">
        <v>24423</v>
      </c>
      <c r="AD211" s="225">
        <v>13050</v>
      </c>
      <c r="AE211" s="225">
        <v>10783</v>
      </c>
      <c r="AF211" s="225">
        <v>0</v>
      </c>
      <c r="AG211" s="225">
        <v>274</v>
      </c>
      <c r="AH211" s="225">
        <v>23396</v>
      </c>
      <c r="AI211" s="225">
        <v>28777</v>
      </c>
      <c r="AJ211" s="225">
        <v>2916</v>
      </c>
      <c r="AK211" s="225">
        <v>30584</v>
      </c>
      <c r="AL211" s="225">
        <v>5443</v>
      </c>
    </row>
    <row r="212" spans="2:38">
      <c r="B212" s="37" t="s">
        <v>327</v>
      </c>
      <c r="C212" s="49">
        <v>41482</v>
      </c>
      <c r="D212" s="49">
        <v>69923</v>
      </c>
      <c r="E212" s="49">
        <v>49255</v>
      </c>
      <c r="F212" s="49">
        <v>58806</v>
      </c>
      <c r="G212" s="49">
        <v>68022</v>
      </c>
      <c r="H212" s="49">
        <v>88358</v>
      </c>
      <c r="I212" s="49">
        <v>72276</v>
      </c>
      <c r="J212" s="49">
        <v>70721</v>
      </c>
      <c r="K212" s="49">
        <v>72057</v>
      </c>
      <c r="L212" s="227">
        <v>167774</v>
      </c>
      <c r="M212" s="49">
        <v>167858</v>
      </c>
      <c r="N212" s="49">
        <v>139217</v>
      </c>
      <c r="O212" s="225">
        <v>112304</v>
      </c>
      <c r="P212" s="225">
        <v>153346</v>
      </c>
      <c r="Q212" s="225">
        <v>100371</v>
      </c>
      <c r="R212" s="225">
        <v>90525</v>
      </c>
      <c r="S212" s="225">
        <v>71377</v>
      </c>
      <c r="T212" s="225">
        <v>84465</v>
      </c>
      <c r="U212" s="225">
        <v>84169</v>
      </c>
      <c r="V212" s="225">
        <v>88701</v>
      </c>
      <c r="W212" s="225">
        <v>145342</v>
      </c>
      <c r="X212" s="225">
        <v>114962</v>
      </c>
      <c r="Y212" s="225">
        <v>95111</v>
      </c>
      <c r="Z212" s="225">
        <v>153098</v>
      </c>
      <c r="AA212" s="225">
        <v>148794</v>
      </c>
      <c r="AB212" s="225">
        <v>180007</v>
      </c>
      <c r="AC212" s="225">
        <v>265952</v>
      </c>
      <c r="AD212" s="225">
        <v>151287</v>
      </c>
      <c r="AE212" s="225">
        <v>190781</v>
      </c>
      <c r="AF212" s="225">
        <v>184644</v>
      </c>
      <c r="AG212" s="225">
        <v>278124.73207999999</v>
      </c>
      <c r="AH212" s="225">
        <v>253952.73207999999</v>
      </c>
      <c r="AI212" s="225">
        <v>210041.73207999999</v>
      </c>
      <c r="AJ212" s="225">
        <v>254341.73207999999</v>
      </c>
      <c r="AK212" s="225">
        <v>226677.73207999999</v>
      </c>
      <c r="AL212" s="225">
        <v>229978.73207999999</v>
      </c>
    </row>
    <row r="213" spans="2:38">
      <c r="B213" s="37" t="s">
        <v>416</v>
      </c>
      <c r="C213" s="49">
        <v>39021</v>
      </c>
      <c r="D213" s="49">
        <v>90502</v>
      </c>
      <c r="E213" s="49">
        <v>224543</v>
      </c>
      <c r="F213" s="49">
        <v>389278</v>
      </c>
      <c r="G213" s="49">
        <v>540175</v>
      </c>
      <c r="H213" s="49">
        <v>54382</v>
      </c>
      <c r="I213" s="49">
        <v>163232</v>
      </c>
      <c r="J213" s="49">
        <v>293084</v>
      </c>
      <c r="K213" s="49">
        <v>287359</v>
      </c>
      <c r="L213" s="227">
        <v>92106</v>
      </c>
      <c r="M213" s="49">
        <v>127657</v>
      </c>
      <c r="N213" s="49">
        <v>262320</v>
      </c>
      <c r="O213" s="225">
        <v>478040</v>
      </c>
      <c r="P213" s="225">
        <v>255614</v>
      </c>
      <c r="Q213" s="225">
        <v>268737</v>
      </c>
      <c r="R213" s="225">
        <v>394085</v>
      </c>
      <c r="S213" s="225">
        <v>483437</v>
      </c>
      <c r="T213" s="225">
        <v>60990</v>
      </c>
      <c r="U213" s="225">
        <v>94776</v>
      </c>
      <c r="V213" s="225">
        <v>108596</v>
      </c>
      <c r="W213" s="225">
        <v>255933</v>
      </c>
      <c r="X213" s="225">
        <v>197279</v>
      </c>
      <c r="Y213" s="225">
        <v>189634</v>
      </c>
      <c r="Z213" s="225">
        <v>290383</v>
      </c>
      <c r="AA213" s="225">
        <v>484743</v>
      </c>
      <c r="AB213" s="225">
        <v>115157</v>
      </c>
      <c r="AC213" s="225">
        <v>279002</v>
      </c>
      <c r="AD213" s="225">
        <v>440591</v>
      </c>
      <c r="AE213" s="225">
        <v>557250</v>
      </c>
      <c r="AF213" s="225">
        <v>139168</v>
      </c>
      <c r="AG213" s="225">
        <v>194258</v>
      </c>
      <c r="AH213" s="225">
        <v>249750</v>
      </c>
      <c r="AI213" s="225">
        <v>258260</v>
      </c>
      <c r="AJ213" s="225">
        <v>213752</v>
      </c>
      <c r="AK213" s="225">
        <v>279174</v>
      </c>
      <c r="AL213" s="225">
        <v>296085</v>
      </c>
    </row>
    <row r="214" spans="2:38">
      <c r="B214" s="37" t="s">
        <v>417</v>
      </c>
      <c r="C214" s="49">
        <v>17540</v>
      </c>
      <c r="D214" s="49">
        <v>57997</v>
      </c>
      <c r="E214" s="49">
        <v>0</v>
      </c>
      <c r="F214" s="49">
        <v>0</v>
      </c>
      <c r="G214" s="49">
        <v>0</v>
      </c>
      <c r="H214" s="49">
        <v>0</v>
      </c>
      <c r="I214" s="49">
        <v>0</v>
      </c>
      <c r="J214" s="49">
        <v>0</v>
      </c>
      <c r="K214" s="49">
        <v>0</v>
      </c>
      <c r="L214" s="227">
        <v>0</v>
      </c>
      <c r="M214" s="49">
        <v>0</v>
      </c>
      <c r="N214" s="49">
        <v>0</v>
      </c>
      <c r="O214" s="225">
        <v>0</v>
      </c>
      <c r="P214" s="225" t="s">
        <v>267</v>
      </c>
      <c r="Q214" s="225" t="s">
        <v>267</v>
      </c>
      <c r="R214" s="225" t="s">
        <v>267</v>
      </c>
      <c r="S214" s="225"/>
      <c r="T214" s="225">
        <v>6</v>
      </c>
      <c r="U214" s="225">
        <v>0</v>
      </c>
      <c r="V214" s="225">
        <v>0</v>
      </c>
      <c r="W214" s="225">
        <v>0</v>
      </c>
      <c r="X214" s="225">
        <v>0</v>
      </c>
      <c r="Y214" s="225">
        <v>0</v>
      </c>
      <c r="Z214" s="225">
        <v>0</v>
      </c>
      <c r="AA214" s="225">
        <v>0</v>
      </c>
      <c r="AB214" s="225">
        <v>0</v>
      </c>
      <c r="AC214" s="225">
        <v>0</v>
      </c>
      <c r="AD214" s="225">
        <v>0</v>
      </c>
      <c r="AE214" s="225">
        <v>0</v>
      </c>
      <c r="AF214" s="225">
        <v>0</v>
      </c>
      <c r="AG214" s="225">
        <v>0</v>
      </c>
      <c r="AH214" s="225">
        <v>0</v>
      </c>
      <c r="AI214" s="225">
        <v>0</v>
      </c>
      <c r="AJ214" s="225">
        <v>0</v>
      </c>
      <c r="AK214" s="225">
        <v>0</v>
      </c>
      <c r="AL214" s="225">
        <v>0</v>
      </c>
    </row>
    <row r="215" spans="2:38">
      <c r="B215" s="37" t="s">
        <v>418</v>
      </c>
      <c r="C215" s="49">
        <v>12766</v>
      </c>
      <c r="D215" s="49">
        <v>16550</v>
      </c>
      <c r="E215" s="49">
        <v>32399</v>
      </c>
      <c r="F215" s="49">
        <v>39059</v>
      </c>
      <c r="G215" s="49">
        <v>39260</v>
      </c>
      <c r="H215" s="49">
        <v>40262</v>
      </c>
      <c r="I215" s="49">
        <v>39302</v>
      </c>
      <c r="J215" s="49">
        <v>44878</v>
      </c>
      <c r="K215" s="49">
        <v>45687</v>
      </c>
      <c r="L215" s="227">
        <v>48336</v>
      </c>
      <c r="M215" s="49">
        <v>48970</v>
      </c>
      <c r="N215" s="49">
        <v>52653</v>
      </c>
      <c r="O215" s="225">
        <v>52518</v>
      </c>
      <c r="P215" s="225">
        <v>49457</v>
      </c>
      <c r="Q215" s="225">
        <v>44836</v>
      </c>
      <c r="R215" s="225">
        <v>34900</v>
      </c>
      <c r="S215" s="225">
        <v>48778</v>
      </c>
      <c r="T215" s="225">
        <v>58371</v>
      </c>
      <c r="U215" s="225">
        <v>0</v>
      </c>
      <c r="V215" s="225">
        <v>0</v>
      </c>
      <c r="W215" s="225">
        <v>0</v>
      </c>
      <c r="X215" s="225">
        <v>0</v>
      </c>
      <c r="Y215" s="225">
        <v>0</v>
      </c>
      <c r="Z215" s="225">
        <v>0</v>
      </c>
      <c r="AA215" s="225">
        <v>0</v>
      </c>
      <c r="AB215" s="225">
        <v>53071</v>
      </c>
      <c r="AC215" s="225">
        <v>0</v>
      </c>
      <c r="AD215" s="225">
        <v>0</v>
      </c>
      <c r="AE215" s="225">
        <v>0</v>
      </c>
      <c r="AF215" s="225">
        <v>0</v>
      </c>
      <c r="AG215" s="225">
        <v>0</v>
      </c>
      <c r="AH215" s="225">
        <v>0</v>
      </c>
      <c r="AI215" s="225">
        <v>0</v>
      </c>
      <c r="AJ215" s="225">
        <v>0</v>
      </c>
      <c r="AK215" s="225">
        <v>0</v>
      </c>
      <c r="AL215" s="225">
        <v>0</v>
      </c>
    </row>
    <row r="216" spans="2:38">
      <c r="B216" s="37" t="s">
        <v>419</v>
      </c>
      <c r="C216" s="49"/>
      <c r="D216" s="49"/>
      <c r="E216" s="49"/>
      <c r="F216" s="49"/>
      <c r="G216" s="49"/>
      <c r="H216" s="49"/>
      <c r="I216" s="49"/>
      <c r="J216" s="49"/>
      <c r="K216" s="49"/>
      <c r="L216" s="227"/>
      <c r="M216" s="49"/>
      <c r="N216" s="49"/>
      <c r="O216" s="225"/>
      <c r="P216" s="225">
        <v>0</v>
      </c>
      <c r="Q216" s="225">
        <v>67260</v>
      </c>
      <c r="R216" s="225">
        <v>67330</v>
      </c>
      <c r="S216" s="225">
        <v>102</v>
      </c>
      <c r="T216" s="225">
        <v>0</v>
      </c>
      <c r="U216" s="225">
        <v>67687</v>
      </c>
      <c r="V216" s="225">
        <v>77913</v>
      </c>
      <c r="W216" s="225">
        <v>78654</v>
      </c>
      <c r="X216" s="225">
        <v>60807</v>
      </c>
      <c r="Y216" s="225">
        <v>69876</v>
      </c>
      <c r="Z216" s="225">
        <v>60026</v>
      </c>
      <c r="AA216" s="225">
        <v>55248</v>
      </c>
      <c r="AB216" s="225">
        <v>0</v>
      </c>
      <c r="AC216" s="225">
        <v>66598</v>
      </c>
      <c r="AD216" s="225">
        <v>57766</v>
      </c>
      <c r="AE216" s="225">
        <v>63588</v>
      </c>
      <c r="AF216" s="225">
        <v>66750</v>
      </c>
      <c r="AG216" s="225">
        <v>62622</v>
      </c>
      <c r="AH216" s="225">
        <v>53247</v>
      </c>
      <c r="AI216" s="225">
        <v>74434</v>
      </c>
      <c r="AJ216" s="225">
        <v>66723</v>
      </c>
      <c r="AK216" s="225">
        <v>37153</v>
      </c>
      <c r="AL216" s="225">
        <v>33001</v>
      </c>
    </row>
    <row r="217" spans="2:38">
      <c r="B217" s="37" t="s">
        <v>420</v>
      </c>
      <c r="C217" s="49">
        <v>139946</v>
      </c>
      <c r="D217" s="49">
        <v>3112</v>
      </c>
      <c r="E217" s="49">
        <v>3111</v>
      </c>
      <c r="F217" s="49">
        <v>5159</v>
      </c>
      <c r="G217" s="49">
        <v>5137</v>
      </c>
      <c r="H217" s="49">
        <v>7835</v>
      </c>
      <c r="I217" s="49">
        <v>7831</v>
      </c>
      <c r="J217" s="49">
        <v>7798</v>
      </c>
      <c r="K217" s="49">
        <v>8411</v>
      </c>
      <c r="L217" s="227">
        <v>102079</v>
      </c>
      <c r="M217" s="49">
        <v>9731</v>
      </c>
      <c r="N217" s="49">
        <v>10102</v>
      </c>
      <c r="O217" s="225">
        <v>10406</v>
      </c>
      <c r="P217" s="225">
        <v>500513</v>
      </c>
      <c r="Q217" s="225">
        <v>1068548</v>
      </c>
      <c r="R217" s="225">
        <v>16236</v>
      </c>
      <c r="S217" s="225">
        <v>13467</v>
      </c>
      <c r="T217" s="225">
        <v>110543</v>
      </c>
      <c r="U217" s="225">
        <v>12828</v>
      </c>
      <c r="V217" s="225">
        <v>16217</v>
      </c>
      <c r="W217" s="225">
        <v>16212</v>
      </c>
      <c r="X217" s="225">
        <v>611042</v>
      </c>
      <c r="Y217" s="225">
        <v>611181</v>
      </c>
      <c r="Z217" s="225">
        <v>13461</v>
      </c>
      <c r="AA217" s="225">
        <v>13454</v>
      </c>
      <c r="AB217" s="225">
        <v>1374021</v>
      </c>
      <c r="AC217" s="225">
        <v>1111322</v>
      </c>
      <c r="AD217" s="225">
        <v>17296</v>
      </c>
      <c r="AE217" s="225">
        <v>9439</v>
      </c>
      <c r="AF217" s="225">
        <v>1408488</v>
      </c>
      <c r="AG217" s="225">
        <v>6660</v>
      </c>
      <c r="AH217" s="225">
        <v>6519</v>
      </c>
      <c r="AI217" s="225">
        <v>384617</v>
      </c>
      <c r="AJ217" s="225">
        <v>422540</v>
      </c>
      <c r="AK217" s="225">
        <v>260632</v>
      </c>
      <c r="AL217" s="225">
        <v>12484</v>
      </c>
    </row>
    <row r="218" spans="2:38">
      <c r="B218" s="37" t="s">
        <v>421</v>
      </c>
      <c r="C218" s="49">
        <v>33610</v>
      </c>
      <c r="D218" s="49">
        <v>36344</v>
      </c>
      <c r="E218" s="49">
        <v>29714</v>
      </c>
      <c r="F218" s="49">
        <v>40457</v>
      </c>
      <c r="G218" s="49">
        <v>42515</v>
      </c>
      <c r="H218" s="49">
        <v>37047</v>
      </c>
      <c r="I218" s="49">
        <v>29156</v>
      </c>
      <c r="J218" s="49">
        <v>38239</v>
      </c>
      <c r="K218" s="49">
        <v>41182</v>
      </c>
      <c r="L218" s="227">
        <v>33341</v>
      </c>
      <c r="M218" s="49">
        <v>26512</v>
      </c>
      <c r="N218" s="49">
        <v>37797</v>
      </c>
      <c r="O218" s="225">
        <v>48833</v>
      </c>
      <c r="P218" s="225">
        <v>45094</v>
      </c>
      <c r="Q218" s="225">
        <v>36212</v>
      </c>
      <c r="R218" s="225">
        <v>45062</v>
      </c>
      <c r="S218" s="225">
        <v>50475</v>
      </c>
      <c r="T218" s="225">
        <v>46507</v>
      </c>
      <c r="U218" s="225">
        <v>36651</v>
      </c>
      <c r="V218" s="225">
        <v>47483</v>
      </c>
      <c r="W218" s="225">
        <v>53028</v>
      </c>
      <c r="X218" s="225">
        <v>53810</v>
      </c>
      <c r="Y218" s="225">
        <v>40440</v>
      </c>
      <c r="Z218" s="225">
        <v>56625</v>
      </c>
      <c r="AA218" s="225">
        <v>63271</v>
      </c>
      <c r="AB218" s="225">
        <v>63940</v>
      </c>
      <c r="AC218" s="225">
        <v>50003</v>
      </c>
      <c r="AD218" s="225">
        <v>67624</v>
      </c>
      <c r="AE218" s="225">
        <v>74655</v>
      </c>
      <c r="AF218" s="225">
        <v>71658</v>
      </c>
      <c r="AG218" s="225">
        <v>55653</v>
      </c>
      <c r="AH218" s="225">
        <v>75794</v>
      </c>
      <c r="AI218" s="225">
        <v>83114</v>
      </c>
      <c r="AJ218" s="225">
        <v>79962</v>
      </c>
      <c r="AK218" s="225">
        <v>58825</v>
      </c>
      <c r="AL218" s="225">
        <v>80601</v>
      </c>
    </row>
    <row r="219" spans="2:38">
      <c r="B219" s="37" t="s">
        <v>334</v>
      </c>
      <c r="C219" s="49">
        <v>5495</v>
      </c>
      <c r="D219" s="49">
        <v>2056</v>
      </c>
      <c r="E219" s="49">
        <v>3309</v>
      </c>
      <c r="F219" s="49">
        <v>4655</v>
      </c>
      <c r="G219" s="49">
        <v>3579</v>
      </c>
      <c r="H219" s="49">
        <v>4250</v>
      </c>
      <c r="I219" s="49">
        <v>5103</v>
      </c>
      <c r="J219" s="49">
        <v>4157</v>
      </c>
      <c r="K219" s="49">
        <v>3782</v>
      </c>
      <c r="L219" s="227">
        <v>2173</v>
      </c>
      <c r="M219" s="49">
        <v>2176</v>
      </c>
      <c r="N219" s="49">
        <v>2730</v>
      </c>
      <c r="O219" s="225">
        <v>868</v>
      </c>
      <c r="P219" s="225">
        <v>871</v>
      </c>
      <c r="Q219" s="225">
        <v>855</v>
      </c>
      <c r="R219" s="225">
        <v>858</v>
      </c>
      <c r="S219" s="225">
        <v>858</v>
      </c>
      <c r="T219" s="225">
        <v>858</v>
      </c>
      <c r="U219" s="225">
        <v>939</v>
      </c>
      <c r="V219" s="225">
        <v>947</v>
      </c>
      <c r="W219" s="225">
        <v>947</v>
      </c>
      <c r="X219" s="225">
        <v>823</v>
      </c>
      <c r="Y219" s="225">
        <v>823</v>
      </c>
      <c r="Z219" s="225">
        <v>698</v>
      </c>
      <c r="AA219" s="225">
        <v>698</v>
      </c>
      <c r="AB219" s="225">
        <v>731</v>
      </c>
      <c r="AC219" s="225">
        <v>731</v>
      </c>
      <c r="AD219" s="225">
        <v>702</v>
      </c>
      <c r="AE219" s="225">
        <v>709</v>
      </c>
      <c r="AF219" s="225">
        <v>351</v>
      </c>
      <c r="AG219" s="225">
        <v>765</v>
      </c>
      <c r="AH219" s="225">
        <v>757</v>
      </c>
      <c r="AI219" s="225">
        <v>786</v>
      </c>
      <c r="AJ219" s="225">
        <v>1335</v>
      </c>
      <c r="AK219" s="225">
        <v>1328</v>
      </c>
      <c r="AL219" s="225">
        <v>942</v>
      </c>
    </row>
    <row r="220" spans="2:38">
      <c r="B220" s="37" t="s">
        <v>335</v>
      </c>
      <c r="C220" s="49">
        <v>0</v>
      </c>
      <c r="D220" s="49">
        <v>0</v>
      </c>
      <c r="E220" s="49">
        <v>0</v>
      </c>
      <c r="F220" s="49">
        <v>0</v>
      </c>
      <c r="G220" s="49">
        <v>1860</v>
      </c>
      <c r="H220" s="49">
        <v>2480</v>
      </c>
      <c r="I220" s="49">
        <v>2480</v>
      </c>
      <c r="J220" s="49">
        <v>2480</v>
      </c>
      <c r="K220" s="49">
        <v>2480</v>
      </c>
      <c r="L220" s="227">
        <v>2480</v>
      </c>
      <c r="M220" s="49">
        <v>2480</v>
      </c>
      <c r="N220" s="49">
        <v>2480</v>
      </c>
      <c r="O220" s="225">
        <v>2480</v>
      </c>
      <c r="P220" s="225">
        <v>2480</v>
      </c>
      <c r="Q220" s="225">
        <v>2480</v>
      </c>
      <c r="R220" s="225">
        <v>2480</v>
      </c>
      <c r="S220" s="225">
        <v>2480</v>
      </c>
      <c r="T220" s="225">
        <v>2480</v>
      </c>
      <c r="U220" s="225">
        <v>0</v>
      </c>
      <c r="V220" s="225">
        <v>0</v>
      </c>
      <c r="W220" s="225">
        <v>0</v>
      </c>
      <c r="X220" s="225">
        <v>0</v>
      </c>
      <c r="Y220" s="225">
        <v>0</v>
      </c>
      <c r="Z220" s="225">
        <v>0</v>
      </c>
      <c r="AA220" s="225">
        <v>0</v>
      </c>
      <c r="AB220" s="225">
        <v>0</v>
      </c>
      <c r="AC220" s="225">
        <v>0</v>
      </c>
      <c r="AD220" s="225">
        <v>0</v>
      </c>
      <c r="AE220" s="225">
        <v>0</v>
      </c>
      <c r="AF220" s="225">
        <v>0</v>
      </c>
      <c r="AG220" s="225">
        <v>0</v>
      </c>
      <c r="AH220" s="225">
        <v>0</v>
      </c>
      <c r="AI220" s="225">
        <v>0</v>
      </c>
      <c r="AJ220" s="225">
        <v>0</v>
      </c>
      <c r="AK220" s="225">
        <v>0</v>
      </c>
      <c r="AL220" s="225">
        <v>0</v>
      </c>
    </row>
    <row r="221" spans="2:38">
      <c r="B221" s="37" t="s">
        <v>422</v>
      </c>
      <c r="C221" s="49"/>
      <c r="D221" s="49"/>
      <c r="E221" s="49"/>
      <c r="F221" s="49"/>
      <c r="G221" s="49"/>
      <c r="H221" s="49"/>
      <c r="I221" s="49"/>
      <c r="J221" s="49"/>
      <c r="K221" s="49"/>
      <c r="L221" s="227"/>
      <c r="M221" s="49"/>
      <c r="N221" s="49"/>
      <c r="O221" s="225"/>
      <c r="P221" s="225">
        <v>0</v>
      </c>
      <c r="Q221" s="225">
        <v>3947</v>
      </c>
      <c r="R221" s="225">
        <v>0</v>
      </c>
      <c r="S221" s="225">
        <v>0</v>
      </c>
      <c r="T221" s="225">
        <v>0</v>
      </c>
      <c r="U221" s="225">
        <v>0</v>
      </c>
      <c r="V221" s="225">
        <v>2480</v>
      </c>
      <c r="W221" s="225">
        <v>2480</v>
      </c>
      <c r="X221" s="225">
        <v>0</v>
      </c>
      <c r="Y221" s="225">
        <v>0</v>
      </c>
      <c r="Z221" s="225">
        <v>0</v>
      </c>
      <c r="AA221" s="225">
        <v>0</v>
      </c>
      <c r="AB221" s="225">
        <v>0</v>
      </c>
      <c r="AC221" s="225">
        <v>0</v>
      </c>
      <c r="AD221" s="225">
        <v>0</v>
      </c>
      <c r="AE221" s="225">
        <v>0</v>
      </c>
      <c r="AF221" s="225">
        <v>0</v>
      </c>
      <c r="AG221" s="225">
        <v>0</v>
      </c>
      <c r="AH221" s="225">
        <v>0</v>
      </c>
      <c r="AI221" s="225">
        <v>0</v>
      </c>
      <c r="AJ221" s="225">
        <v>0</v>
      </c>
      <c r="AK221" s="225">
        <v>0</v>
      </c>
      <c r="AL221" s="225">
        <v>0</v>
      </c>
    </row>
    <row r="222" spans="2:38">
      <c r="B222" s="37" t="s">
        <v>375</v>
      </c>
      <c r="C222" s="49">
        <v>53047</v>
      </c>
      <c r="D222" s="49">
        <v>61180</v>
      </c>
      <c r="E222" s="49">
        <v>57876</v>
      </c>
      <c r="F222" s="49">
        <v>16385</v>
      </c>
      <c r="G222" s="49">
        <v>13852</v>
      </c>
      <c r="H222" s="49">
        <v>34310</v>
      </c>
      <c r="I222" s="49">
        <v>27472</v>
      </c>
      <c r="J222" s="49">
        <v>56345</v>
      </c>
      <c r="K222" s="49">
        <v>70150</v>
      </c>
      <c r="L222" s="227">
        <v>80152</v>
      </c>
      <c r="M222" s="49">
        <v>55374</v>
      </c>
      <c r="N222" s="49">
        <v>34641</v>
      </c>
      <c r="O222" s="225">
        <v>45567</v>
      </c>
      <c r="P222" s="225">
        <v>43743</v>
      </c>
      <c r="Q222" s="225">
        <v>56916</v>
      </c>
      <c r="R222" s="225">
        <v>51763</v>
      </c>
      <c r="S222" s="225">
        <v>54158</v>
      </c>
      <c r="T222" s="225">
        <v>50707</v>
      </c>
      <c r="U222" s="225">
        <v>46192</v>
      </c>
      <c r="V222" s="225">
        <v>35605</v>
      </c>
      <c r="W222" s="225">
        <v>60592</v>
      </c>
      <c r="X222" s="225">
        <v>76799</v>
      </c>
      <c r="Y222" s="225">
        <v>56506</v>
      </c>
      <c r="Z222" s="225">
        <v>41265</v>
      </c>
      <c r="AA222" s="225">
        <v>33110</v>
      </c>
      <c r="AB222" s="225">
        <v>107190</v>
      </c>
      <c r="AC222" s="225">
        <v>84479</v>
      </c>
      <c r="AD222" s="225">
        <v>55849</v>
      </c>
      <c r="AE222" s="225">
        <v>57074</v>
      </c>
      <c r="AF222" s="225">
        <v>271133</v>
      </c>
      <c r="AG222" s="225">
        <v>202298</v>
      </c>
      <c r="AH222" s="225">
        <v>98526</v>
      </c>
      <c r="AI222" s="225">
        <v>97633</v>
      </c>
      <c r="AJ222" s="225">
        <v>240759</v>
      </c>
      <c r="AK222" s="225">
        <v>315578</v>
      </c>
      <c r="AL222" s="225">
        <v>240575</v>
      </c>
    </row>
    <row r="223" spans="2:38">
      <c r="B223" s="201"/>
      <c r="C223" s="51">
        <f t="shared" ref="C223:N223" si="36">SUM(C208:C222)</f>
        <v>606954</v>
      </c>
      <c r="D223" s="51">
        <f t="shared" si="36"/>
        <v>789104</v>
      </c>
      <c r="E223" s="51">
        <f t="shared" si="36"/>
        <v>845766</v>
      </c>
      <c r="F223" s="51">
        <f t="shared" si="36"/>
        <v>1024379</v>
      </c>
      <c r="G223" s="51">
        <f t="shared" si="36"/>
        <v>1009761</v>
      </c>
      <c r="H223" s="51">
        <f t="shared" si="36"/>
        <v>626698</v>
      </c>
      <c r="I223" s="51">
        <f t="shared" si="36"/>
        <v>713447</v>
      </c>
      <c r="J223" s="51">
        <f t="shared" si="36"/>
        <v>871523</v>
      </c>
      <c r="K223" s="51">
        <f t="shared" si="36"/>
        <v>1539086</v>
      </c>
      <c r="L223" s="202">
        <f t="shared" si="36"/>
        <v>1606159</v>
      </c>
      <c r="M223" s="51">
        <f t="shared" si="36"/>
        <v>1699266</v>
      </c>
      <c r="N223" s="51">
        <f t="shared" si="36"/>
        <v>1824719</v>
      </c>
      <c r="O223" s="336">
        <f t="shared" ref="O223:T223" si="37">SUM(O208:O222)</f>
        <v>1389807</v>
      </c>
      <c r="P223" s="228">
        <f t="shared" si="37"/>
        <v>1366353</v>
      </c>
      <c r="Q223" s="228">
        <f t="shared" si="37"/>
        <v>2357520</v>
      </c>
      <c r="R223" s="228">
        <f t="shared" si="37"/>
        <v>2059122</v>
      </c>
      <c r="S223" s="228">
        <f t="shared" si="37"/>
        <v>1558912</v>
      </c>
      <c r="T223" s="228">
        <f t="shared" si="37"/>
        <v>1218075</v>
      </c>
      <c r="U223" s="228">
        <v>1233114</v>
      </c>
      <c r="V223" s="228">
        <v>565394</v>
      </c>
      <c r="W223" s="228">
        <f>SUM(W208:W222)</f>
        <v>895585</v>
      </c>
      <c r="X223" s="228">
        <f>SUM(X208:X222)</f>
        <v>1296539</v>
      </c>
      <c r="Y223" s="228">
        <f>SUM(Y208:Y222)</f>
        <v>1731698</v>
      </c>
      <c r="Z223" s="228">
        <v>2743470</v>
      </c>
      <c r="AA223" s="228">
        <f>SUM(AA208:AA222)</f>
        <v>2063211</v>
      </c>
      <c r="AB223" s="228">
        <f>SUM(AB208:AB222)</f>
        <v>2572937</v>
      </c>
      <c r="AC223" s="228">
        <v>2205486</v>
      </c>
      <c r="AD223" s="228">
        <v>1968978</v>
      </c>
      <c r="AE223" s="228">
        <v>2221185</v>
      </c>
      <c r="AF223" s="228">
        <v>3346182</v>
      </c>
      <c r="AG223" s="228">
        <v>2134504.73208</v>
      </c>
      <c r="AH223" s="228">
        <f>SUM(AH208:AH222)</f>
        <v>1110807.73208</v>
      </c>
      <c r="AI223" s="228">
        <f>SUM(AI208:AI222)</f>
        <v>1584076.73208</v>
      </c>
      <c r="AJ223" s="228">
        <f>SUM(AJ208:AJ222)</f>
        <v>1887088.73208</v>
      </c>
      <c r="AK223" s="228">
        <f>SUM(AK208:AK222)</f>
        <v>1618503.73208</v>
      </c>
      <c r="AL223" s="228">
        <f>SUM(AL208:AL222)</f>
        <v>1359055.73208</v>
      </c>
    </row>
    <row r="224" spans="2:38">
      <c r="B224" s="203" t="s">
        <v>423</v>
      </c>
      <c r="C224" s="50"/>
      <c r="D224" s="50"/>
      <c r="E224" s="50"/>
      <c r="F224" s="203"/>
      <c r="G224" s="50"/>
      <c r="H224" s="50"/>
      <c r="I224" s="50"/>
      <c r="J224" s="50"/>
      <c r="K224" s="50"/>
      <c r="L224" s="310"/>
      <c r="M224" s="50"/>
      <c r="N224" s="50"/>
      <c r="O224" s="610"/>
      <c r="P224" s="229"/>
      <c r="Q224" s="2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row>
    <row r="225" spans="2:38">
      <c r="B225" s="213" t="s">
        <v>424</v>
      </c>
      <c r="C225" s="214"/>
      <c r="D225" s="215"/>
      <c r="E225" s="215"/>
      <c r="F225" s="214"/>
      <c r="G225" s="214"/>
      <c r="H225" s="214"/>
      <c r="I225" s="214"/>
      <c r="J225" s="214"/>
      <c r="K225" s="214"/>
      <c r="L225" s="318"/>
      <c r="M225" s="214"/>
      <c r="N225" s="214"/>
      <c r="O225" s="619"/>
      <c r="P225" s="251"/>
      <c r="Q225" s="251"/>
      <c r="R225" s="251"/>
      <c r="S225" s="251"/>
      <c r="T225" s="251"/>
      <c r="U225" s="251"/>
      <c r="V225" s="251"/>
      <c r="W225" s="251"/>
      <c r="X225" s="251"/>
      <c r="Y225" s="251"/>
      <c r="Z225" s="251"/>
      <c r="AA225" s="251"/>
      <c r="AB225" s="251"/>
      <c r="AC225" s="251"/>
      <c r="AD225" s="251"/>
      <c r="AE225" s="251"/>
      <c r="AF225" s="251"/>
      <c r="AG225" s="251"/>
      <c r="AH225" s="251"/>
      <c r="AI225" s="251">
        <v>0</v>
      </c>
      <c r="AJ225" s="251"/>
      <c r="AK225" s="251">
        <v>0</v>
      </c>
      <c r="AL225" s="251">
        <v>0</v>
      </c>
    </row>
    <row r="226" spans="2:38">
      <c r="B226" s="37" t="s">
        <v>425</v>
      </c>
      <c r="C226" s="49">
        <v>432472</v>
      </c>
      <c r="D226" s="49">
        <v>690541</v>
      </c>
      <c r="E226" s="49">
        <v>677182</v>
      </c>
      <c r="F226" s="49">
        <v>657248</v>
      </c>
      <c r="G226" s="49">
        <v>1258364</v>
      </c>
      <c r="H226" s="49">
        <v>1215689</v>
      </c>
      <c r="I226" s="49">
        <v>1273554</v>
      </c>
      <c r="J226" s="49">
        <v>1264523</v>
      </c>
      <c r="K226" s="49">
        <v>660197</v>
      </c>
      <c r="L226" s="227">
        <v>637448</v>
      </c>
      <c r="M226" s="49">
        <v>620011</v>
      </c>
      <c r="N226" s="49">
        <v>1248161</v>
      </c>
      <c r="O226" s="225">
        <v>1228231</v>
      </c>
      <c r="P226" s="225">
        <v>1208301</v>
      </c>
      <c r="Q226" s="225">
        <v>1182886</v>
      </c>
      <c r="R226" s="225">
        <v>1722627</v>
      </c>
      <c r="S226" s="225">
        <v>1721742</v>
      </c>
      <c r="T226" s="225">
        <v>1728681</v>
      </c>
      <c r="U226" s="225">
        <v>1953199</v>
      </c>
      <c r="V226" s="225">
        <v>1985056</v>
      </c>
      <c r="W226" s="225">
        <v>2013726</v>
      </c>
      <c r="X226" s="225">
        <v>2012601</v>
      </c>
      <c r="Y226" s="225">
        <v>2046998</v>
      </c>
      <c r="Z226" s="225">
        <v>565503</v>
      </c>
      <c r="AA226" s="225">
        <v>1656574</v>
      </c>
      <c r="AB226" s="225">
        <v>633914</v>
      </c>
      <c r="AC226" s="225">
        <v>620773</v>
      </c>
      <c r="AD226" s="225">
        <v>681995</v>
      </c>
      <c r="AE226" s="225">
        <v>666069</v>
      </c>
      <c r="AF226" s="225">
        <v>651766</v>
      </c>
      <c r="AG226" s="225">
        <v>716173</v>
      </c>
      <c r="AH226" s="225">
        <v>704383</v>
      </c>
      <c r="AI226" s="225">
        <v>686788</v>
      </c>
      <c r="AJ226" s="225">
        <v>669117</v>
      </c>
      <c r="AK226" s="225">
        <v>651861</v>
      </c>
      <c r="AL226" s="225">
        <v>642406</v>
      </c>
    </row>
    <row r="227" spans="2:38">
      <c r="B227" s="37" t="s">
        <v>426</v>
      </c>
      <c r="C227" s="49">
        <v>313931</v>
      </c>
      <c r="D227" s="49">
        <v>801007</v>
      </c>
      <c r="E227" s="49">
        <v>806204</v>
      </c>
      <c r="F227" s="49">
        <v>1420052</v>
      </c>
      <c r="G227" s="49">
        <v>1437775</v>
      </c>
      <c r="H227" s="49">
        <v>1441504</v>
      </c>
      <c r="I227" s="49">
        <v>1457692</v>
      </c>
      <c r="J227" s="49">
        <v>1475140</v>
      </c>
      <c r="K227" s="49">
        <v>1480445</v>
      </c>
      <c r="L227" s="227">
        <v>1528971</v>
      </c>
      <c r="M227" s="49">
        <v>1554166</v>
      </c>
      <c r="N227" s="49">
        <v>1545549</v>
      </c>
      <c r="O227" s="225">
        <v>1392099</v>
      </c>
      <c r="P227" s="225">
        <v>2961318</v>
      </c>
      <c r="Q227" s="225">
        <v>3664357</v>
      </c>
      <c r="R227" s="225">
        <v>3707753</v>
      </c>
      <c r="S227" s="225">
        <v>3788738</v>
      </c>
      <c r="T227" s="225">
        <v>4829761</v>
      </c>
      <c r="U227" s="225">
        <v>4938992</v>
      </c>
      <c r="V227" s="225">
        <v>5783645</v>
      </c>
      <c r="W227" s="225">
        <v>5777900</v>
      </c>
      <c r="X227" s="225">
        <v>5805235</v>
      </c>
      <c r="Y227" s="225">
        <v>6040108</v>
      </c>
      <c r="Z227" s="225">
        <v>6119491</v>
      </c>
      <c r="AA227" s="225">
        <v>6141700</v>
      </c>
      <c r="AB227" s="225">
        <v>7959755</v>
      </c>
      <c r="AC227" s="225">
        <v>9399773</v>
      </c>
      <c r="AD227" s="225">
        <v>9575897</v>
      </c>
      <c r="AE227" s="225">
        <v>9591930</v>
      </c>
      <c r="AF227" s="225">
        <v>11392559</v>
      </c>
      <c r="AG227" s="225">
        <v>12879390</v>
      </c>
      <c r="AH227" s="225">
        <v>13022977</v>
      </c>
      <c r="AI227" s="225">
        <v>13644120</v>
      </c>
      <c r="AJ227" s="225">
        <v>14696513</v>
      </c>
      <c r="AK227" s="225">
        <v>15203488</v>
      </c>
      <c r="AL227" s="225">
        <v>16592622</v>
      </c>
    </row>
    <row r="228" spans="2:38">
      <c r="B228" s="37" t="s">
        <v>338</v>
      </c>
      <c r="C228" s="49">
        <v>0</v>
      </c>
      <c r="D228" s="49">
        <v>0</v>
      </c>
      <c r="E228" s="49">
        <v>0</v>
      </c>
      <c r="F228" s="49">
        <v>0</v>
      </c>
      <c r="G228" s="49">
        <v>0</v>
      </c>
      <c r="H228" s="49">
        <v>0</v>
      </c>
      <c r="I228" s="49">
        <v>0</v>
      </c>
      <c r="J228" s="49">
        <v>0</v>
      </c>
      <c r="K228" s="49">
        <v>158</v>
      </c>
      <c r="L228" s="227">
        <v>101</v>
      </c>
      <c r="M228" s="49">
        <v>73</v>
      </c>
      <c r="N228" s="49">
        <v>62</v>
      </c>
      <c r="O228" s="225">
        <v>35</v>
      </c>
      <c r="P228" s="225">
        <v>18</v>
      </c>
      <c r="Q228" s="225">
        <v>0</v>
      </c>
      <c r="R228" s="225">
        <v>0</v>
      </c>
      <c r="S228" s="225">
        <v>0</v>
      </c>
      <c r="T228" s="225">
        <v>0</v>
      </c>
      <c r="U228" s="225">
        <v>42927</v>
      </c>
      <c r="V228" s="225">
        <v>39980</v>
      </c>
      <c r="W228" s="225">
        <v>45951</v>
      </c>
      <c r="X228" s="225">
        <v>42844</v>
      </c>
      <c r="Y228" s="225">
        <v>39454</v>
      </c>
      <c r="Z228" s="225">
        <v>24179</v>
      </c>
      <c r="AA228" s="225">
        <v>23148</v>
      </c>
      <c r="AB228" s="225">
        <v>22102</v>
      </c>
      <c r="AC228" s="225">
        <v>28423</v>
      </c>
      <c r="AD228" s="225">
        <v>30137</v>
      </c>
      <c r="AE228" s="225">
        <v>27559</v>
      </c>
      <c r="AF228" s="225">
        <v>25489</v>
      </c>
      <c r="AG228" s="225">
        <v>22650</v>
      </c>
      <c r="AH228" s="225">
        <v>35828</v>
      </c>
      <c r="AI228" s="225">
        <v>41171</v>
      </c>
      <c r="AJ228" s="225">
        <v>36959</v>
      </c>
      <c r="AK228" s="225">
        <v>33070</v>
      </c>
      <c r="AL228" s="225">
        <v>30725</v>
      </c>
    </row>
    <row r="229" spans="2:38">
      <c r="B229" s="37" t="s">
        <v>427</v>
      </c>
      <c r="C229" s="49">
        <v>0</v>
      </c>
      <c r="D229" s="49">
        <v>0</v>
      </c>
      <c r="E229" s="49">
        <v>0</v>
      </c>
      <c r="F229" s="49">
        <v>0</v>
      </c>
      <c r="G229" s="49">
        <v>0</v>
      </c>
      <c r="H229" s="49">
        <v>0</v>
      </c>
      <c r="I229" s="49">
        <v>0</v>
      </c>
      <c r="J229" s="49">
        <v>2760</v>
      </c>
      <c r="K229" s="49">
        <v>0</v>
      </c>
      <c r="L229" s="227">
        <v>135</v>
      </c>
      <c r="M229" s="49">
        <v>0</v>
      </c>
      <c r="N229" s="49">
        <v>0</v>
      </c>
      <c r="O229" s="225">
        <v>0</v>
      </c>
      <c r="P229" s="225">
        <v>0</v>
      </c>
      <c r="Q229" s="225">
        <v>0</v>
      </c>
      <c r="R229" s="225">
        <v>0</v>
      </c>
      <c r="S229" s="225">
        <v>0</v>
      </c>
      <c r="T229" s="225">
        <v>0</v>
      </c>
      <c r="U229" s="225">
        <v>6561</v>
      </c>
      <c r="V229" s="225">
        <v>0</v>
      </c>
      <c r="W229" s="225">
        <v>1908</v>
      </c>
      <c r="X229" s="225">
        <v>4117</v>
      </c>
      <c r="Y229" s="225">
        <v>9655</v>
      </c>
      <c r="Z229" s="225">
        <v>20662</v>
      </c>
      <c r="AA229" s="225">
        <v>13642</v>
      </c>
      <c r="AB229" s="225">
        <v>880</v>
      </c>
      <c r="AC229" s="225">
        <v>10182</v>
      </c>
      <c r="AD229" s="225">
        <v>0</v>
      </c>
      <c r="AE229" s="225">
        <v>0</v>
      </c>
      <c r="AF229" s="225">
        <v>0</v>
      </c>
      <c r="AG229" s="225">
        <v>0</v>
      </c>
      <c r="AH229" s="225">
        <v>23765</v>
      </c>
      <c r="AI229" s="225">
        <v>34100</v>
      </c>
      <c r="AJ229" s="225">
        <v>17312</v>
      </c>
      <c r="AK229" s="225">
        <v>7020</v>
      </c>
      <c r="AL229" s="225">
        <v>1225.0339999999997</v>
      </c>
    </row>
    <row r="230" spans="2:38">
      <c r="B230" s="37" t="s">
        <v>340</v>
      </c>
      <c r="C230" s="49"/>
      <c r="D230" s="49"/>
      <c r="E230" s="49"/>
      <c r="F230" s="49"/>
      <c r="G230" s="49"/>
      <c r="H230" s="49"/>
      <c r="I230" s="49"/>
      <c r="J230" s="49"/>
      <c r="K230" s="49"/>
      <c r="L230" s="227"/>
      <c r="M230" s="49"/>
      <c r="N230" s="49"/>
      <c r="O230" s="225"/>
      <c r="P230" s="225">
        <v>0</v>
      </c>
      <c r="Q230" s="225">
        <v>0</v>
      </c>
      <c r="R230" s="225">
        <v>14535</v>
      </c>
      <c r="S230" s="225">
        <v>32213</v>
      </c>
      <c r="T230" s="225">
        <v>6336</v>
      </c>
      <c r="U230" s="225">
        <v>6323</v>
      </c>
      <c r="V230" s="225">
        <v>6308</v>
      </c>
      <c r="W230" s="225">
        <v>6308</v>
      </c>
      <c r="X230" s="225">
        <v>6056</v>
      </c>
      <c r="Y230" s="225">
        <v>6024</v>
      </c>
      <c r="Z230" s="225">
        <v>5816</v>
      </c>
      <c r="AA230" s="225">
        <v>6225</v>
      </c>
      <c r="AB230" s="225">
        <v>1746</v>
      </c>
      <c r="AC230" s="225">
        <v>1746</v>
      </c>
      <c r="AD230" s="225">
        <v>1679</v>
      </c>
      <c r="AE230" s="225">
        <v>1393</v>
      </c>
      <c r="AF230" s="225">
        <v>1393</v>
      </c>
      <c r="AG230" s="225">
        <v>1393</v>
      </c>
      <c r="AH230" s="225">
        <v>2229</v>
      </c>
      <c r="AI230" s="225">
        <v>2771</v>
      </c>
      <c r="AJ230" s="225">
        <v>3456</v>
      </c>
      <c r="AK230" s="225">
        <v>3861</v>
      </c>
      <c r="AL230" s="225">
        <v>3861</v>
      </c>
    </row>
    <row r="231" spans="2:38">
      <c r="B231" s="37" t="s">
        <v>428</v>
      </c>
      <c r="C231" s="49"/>
      <c r="D231" s="49"/>
      <c r="E231" s="49"/>
      <c r="F231" s="49"/>
      <c r="G231" s="49"/>
      <c r="H231" s="49"/>
      <c r="I231" s="49"/>
      <c r="J231" s="49"/>
      <c r="K231" s="49"/>
      <c r="L231" s="225" t="s">
        <v>267</v>
      </c>
      <c r="M231" s="225" t="s">
        <v>267</v>
      </c>
      <c r="N231" s="225" t="s">
        <v>267</v>
      </c>
      <c r="O231" s="225" t="s">
        <v>267</v>
      </c>
      <c r="P231" s="225">
        <v>381978</v>
      </c>
      <c r="Q231" s="225">
        <v>394078</v>
      </c>
      <c r="R231" s="225">
        <v>406048</v>
      </c>
      <c r="S231" s="225">
        <v>417940</v>
      </c>
      <c r="T231" s="225">
        <v>465847</v>
      </c>
      <c r="U231" s="225">
        <v>481232</v>
      </c>
      <c r="V231" s="225">
        <v>497352</v>
      </c>
      <c r="W231" s="225">
        <v>512205</v>
      </c>
      <c r="X231" s="225">
        <v>154282</v>
      </c>
      <c r="Y231" s="225">
        <v>156332</v>
      </c>
      <c r="Z231" s="225">
        <v>156140</v>
      </c>
      <c r="AA231" s="225">
        <v>153379</v>
      </c>
      <c r="AB231" s="225">
        <v>401059</v>
      </c>
      <c r="AC231" s="225">
        <v>403018</v>
      </c>
      <c r="AD231" s="225">
        <v>405193</v>
      </c>
      <c r="AE231" s="225">
        <v>462800</v>
      </c>
      <c r="AF231" s="225">
        <v>0</v>
      </c>
      <c r="AG231" s="225">
        <v>0</v>
      </c>
      <c r="AH231" s="225">
        <v>0</v>
      </c>
      <c r="AI231" s="225">
        <v>0</v>
      </c>
      <c r="AJ231" s="225">
        <v>0</v>
      </c>
      <c r="AK231" s="225">
        <v>0</v>
      </c>
      <c r="AL231" s="225">
        <v>0</v>
      </c>
    </row>
    <row r="232" spans="2:38">
      <c r="B232" s="37" t="s">
        <v>429</v>
      </c>
      <c r="C232" s="49">
        <v>119857</v>
      </c>
      <c r="D232" s="49">
        <v>0</v>
      </c>
      <c r="E232" s="49">
        <v>0</v>
      </c>
      <c r="F232" s="49">
        <v>0</v>
      </c>
      <c r="G232" s="49">
        <v>0</v>
      </c>
      <c r="H232" s="49">
        <v>0</v>
      </c>
      <c r="I232" s="49">
        <v>0</v>
      </c>
      <c r="J232" s="49">
        <v>0</v>
      </c>
      <c r="K232" s="49">
        <v>0</v>
      </c>
      <c r="L232" s="227">
        <v>0</v>
      </c>
      <c r="M232" s="49">
        <v>0</v>
      </c>
      <c r="N232" s="49">
        <v>0</v>
      </c>
      <c r="O232" s="225">
        <v>0</v>
      </c>
      <c r="P232" s="225">
        <v>0</v>
      </c>
      <c r="Q232" s="225">
        <v>0</v>
      </c>
      <c r="R232" s="225">
        <v>0</v>
      </c>
      <c r="S232" s="225">
        <v>0</v>
      </c>
      <c r="T232" s="225">
        <v>0</v>
      </c>
      <c r="U232" s="225">
        <v>0</v>
      </c>
      <c r="V232" s="225">
        <v>0</v>
      </c>
      <c r="W232" s="225">
        <v>0</v>
      </c>
      <c r="X232" s="225">
        <v>0</v>
      </c>
      <c r="Y232" s="225">
        <v>0</v>
      </c>
      <c r="Z232" s="225">
        <v>0</v>
      </c>
      <c r="AA232" s="225">
        <v>0</v>
      </c>
      <c r="AB232" s="225">
        <v>0</v>
      </c>
      <c r="AC232" s="225">
        <v>0</v>
      </c>
      <c r="AD232" s="225">
        <v>0</v>
      </c>
      <c r="AE232" s="225">
        <v>0</v>
      </c>
      <c r="AF232" s="225">
        <v>0</v>
      </c>
      <c r="AG232" s="225">
        <v>0</v>
      </c>
      <c r="AH232" s="225">
        <v>0</v>
      </c>
      <c r="AI232" s="225">
        <v>0</v>
      </c>
      <c r="AJ232" s="225">
        <v>0</v>
      </c>
      <c r="AK232" s="225">
        <v>0</v>
      </c>
      <c r="AL232" s="225">
        <v>0</v>
      </c>
    </row>
    <row r="233" spans="2:38">
      <c r="B233" s="37" t="s">
        <v>430</v>
      </c>
      <c r="C233" s="49">
        <v>0</v>
      </c>
      <c r="D233" s="49">
        <v>0</v>
      </c>
      <c r="E233" s="49">
        <v>0</v>
      </c>
      <c r="F233" s="49">
        <v>0</v>
      </c>
      <c r="G233" s="49">
        <v>0</v>
      </c>
      <c r="H233" s="49">
        <v>0</v>
      </c>
      <c r="I233" s="49">
        <v>0</v>
      </c>
      <c r="J233" s="49">
        <v>0</v>
      </c>
      <c r="K233" s="49">
        <v>0</v>
      </c>
      <c r="L233" s="227">
        <v>0</v>
      </c>
      <c r="M233" s="49">
        <v>0</v>
      </c>
      <c r="N233" s="49">
        <v>82703</v>
      </c>
      <c r="O233" s="225">
        <v>77117</v>
      </c>
      <c r="P233" s="225">
        <v>71465</v>
      </c>
      <c r="Q233" s="225">
        <v>65790</v>
      </c>
      <c r="R233" s="225">
        <v>50633</v>
      </c>
      <c r="S233" s="225">
        <v>53056</v>
      </c>
      <c r="T233" s="225">
        <v>50553</v>
      </c>
      <c r="U233" s="225">
        <v>50291</v>
      </c>
      <c r="V233" s="225">
        <v>50960</v>
      </c>
      <c r="W233" s="225">
        <v>52653</v>
      </c>
      <c r="X233" s="225">
        <v>47011</v>
      </c>
      <c r="Y233" s="225">
        <v>43319</v>
      </c>
      <c r="Z233" s="225">
        <v>36901</v>
      </c>
      <c r="AA233" s="225">
        <v>33205</v>
      </c>
      <c r="AB233" s="225">
        <v>32715</v>
      </c>
      <c r="AC233" s="225">
        <v>29673</v>
      </c>
      <c r="AD233" s="225">
        <v>26232</v>
      </c>
      <c r="AE233" s="225">
        <v>36600</v>
      </c>
      <c r="AF233" s="225">
        <v>38083</v>
      </c>
      <c r="AG233" s="225">
        <v>39560</v>
      </c>
      <c r="AH233" s="225">
        <v>29777</v>
      </c>
      <c r="AI233" s="225">
        <v>24924</v>
      </c>
      <c r="AJ233" s="225">
        <v>25773</v>
      </c>
      <c r="AK233" s="225">
        <v>25162</v>
      </c>
      <c r="AL233" s="225">
        <v>23165</v>
      </c>
    </row>
    <row r="234" spans="2:38">
      <c r="B234" s="37" t="s">
        <v>431</v>
      </c>
      <c r="C234" s="49">
        <v>1056505</v>
      </c>
      <c r="D234" s="49">
        <v>831111</v>
      </c>
      <c r="E234" s="49">
        <v>810693</v>
      </c>
      <c r="F234" s="49">
        <v>769433</v>
      </c>
      <c r="G234" s="49">
        <v>710377</v>
      </c>
      <c r="H234" s="49">
        <v>735689</v>
      </c>
      <c r="I234" s="49">
        <v>757847</v>
      </c>
      <c r="J234" s="49">
        <v>721825</v>
      </c>
      <c r="K234" s="49">
        <v>660889</v>
      </c>
      <c r="L234" s="227">
        <v>686732</v>
      </c>
      <c r="M234" s="49">
        <v>713361</v>
      </c>
      <c r="N234" s="49">
        <v>1005975</v>
      </c>
      <c r="O234" s="225">
        <v>1074349</v>
      </c>
      <c r="P234" s="225">
        <v>913557</v>
      </c>
      <c r="Q234" s="225">
        <v>868910</v>
      </c>
      <c r="R234" s="225">
        <v>786903</v>
      </c>
      <c r="S234" s="225">
        <v>825416</v>
      </c>
      <c r="T234" s="225">
        <v>899825</v>
      </c>
      <c r="U234" s="225">
        <v>896426</v>
      </c>
      <c r="V234" s="225">
        <v>913961</v>
      </c>
      <c r="W234" s="225">
        <v>872940</v>
      </c>
      <c r="X234" s="225">
        <v>1081435</v>
      </c>
      <c r="Y234" s="225">
        <v>1050377</v>
      </c>
      <c r="Z234" s="225">
        <v>1014622</v>
      </c>
      <c r="AA234" s="225">
        <v>972972</v>
      </c>
      <c r="AB234" s="225">
        <v>887770</v>
      </c>
      <c r="AC234" s="225">
        <v>846713</v>
      </c>
      <c r="AD234" s="225">
        <v>823071</v>
      </c>
      <c r="AE234" s="225">
        <v>1542909</v>
      </c>
      <c r="AF234" s="225">
        <v>1675869</v>
      </c>
      <c r="AG234" s="225">
        <v>1642191</v>
      </c>
      <c r="AH234" s="225">
        <v>1678737</v>
      </c>
      <c r="AI234" s="225">
        <v>1672561</v>
      </c>
      <c r="AJ234" s="225">
        <v>1524834</v>
      </c>
      <c r="AK234" s="225">
        <v>1508062</v>
      </c>
      <c r="AL234" s="225">
        <v>1455352</v>
      </c>
    </row>
    <row r="235" spans="2:38" ht="14.85" customHeight="1">
      <c r="B235" s="37" t="s">
        <v>432</v>
      </c>
      <c r="C235" s="49">
        <v>32510</v>
      </c>
      <c r="D235" s="49">
        <v>54250</v>
      </c>
      <c r="E235" s="49">
        <v>40848</v>
      </c>
      <c r="F235" s="49">
        <v>42962</v>
      </c>
      <c r="G235" s="49">
        <v>34827</v>
      </c>
      <c r="H235" s="49">
        <v>35925</v>
      </c>
      <c r="I235" s="49">
        <v>39380</v>
      </c>
      <c r="J235" s="49">
        <v>37756</v>
      </c>
      <c r="K235" s="49">
        <v>41836</v>
      </c>
      <c r="L235" s="227">
        <v>41236</v>
      </c>
      <c r="M235" s="49">
        <v>34179</v>
      </c>
      <c r="N235" s="49">
        <v>40742</v>
      </c>
      <c r="O235" s="225">
        <v>42419</v>
      </c>
      <c r="P235" s="225">
        <v>48065</v>
      </c>
      <c r="Q235" s="225">
        <v>50331</v>
      </c>
      <c r="R235" s="225">
        <v>50036</v>
      </c>
      <c r="S235" s="225">
        <v>35141</v>
      </c>
      <c r="T235" s="225">
        <v>25559</v>
      </c>
      <c r="U235" s="225">
        <v>22461</v>
      </c>
      <c r="V235" s="225">
        <v>20532</v>
      </c>
      <c r="W235" s="225">
        <v>24671</v>
      </c>
      <c r="X235" s="225">
        <v>28142</v>
      </c>
      <c r="Y235" s="225">
        <v>31151</v>
      </c>
      <c r="Z235" s="225">
        <v>31283</v>
      </c>
      <c r="AA235" s="225">
        <v>37010</v>
      </c>
      <c r="AB235" s="225">
        <v>38163</v>
      </c>
      <c r="AC235" s="225">
        <v>38158</v>
      </c>
      <c r="AD235" s="225">
        <v>38473</v>
      </c>
      <c r="AE235" s="225">
        <v>30568</v>
      </c>
      <c r="AF235" s="225">
        <v>30763</v>
      </c>
      <c r="AG235" s="225">
        <v>22287</v>
      </c>
      <c r="AH235" s="225">
        <v>27173</v>
      </c>
      <c r="AI235" s="225">
        <v>30863</v>
      </c>
      <c r="AJ235" s="225">
        <v>35404</v>
      </c>
      <c r="AK235" s="225">
        <v>38599</v>
      </c>
      <c r="AL235" s="225">
        <v>43843</v>
      </c>
    </row>
    <row r="236" spans="2:38">
      <c r="B236" s="37" t="s">
        <v>347</v>
      </c>
      <c r="C236" s="49">
        <v>153035</v>
      </c>
      <c r="D236" s="49">
        <v>121553</v>
      </c>
      <c r="E236" s="49">
        <v>125321</v>
      </c>
      <c r="F236" s="49">
        <v>113686</v>
      </c>
      <c r="G236" s="49">
        <v>102672</v>
      </c>
      <c r="H236" s="49">
        <v>90708</v>
      </c>
      <c r="I236" s="49">
        <v>91036</v>
      </c>
      <c r="J236" s="49">
        <v>92755</v>
      </c>
      <c r="K236" s="49">
        <v>86780</v>
      </c>
      <c r="L236" s="227">
        <v>62367</v>
      </c>
      <c r="M236" s="49">
        <v>59509</v>
      </c>
      <c r="N236" s="49">
        <v>58816</v>
      </c>
      <c r="O236" s="225">
        <v>57993</v>
      </c>
      <c r="P236" s="225">
        <v>85736</v>
      </c>
      <c r="Q236" s="225">
        <v>126098</v>
      </c>
      <c r="R236" s="225">
        <v>116409</v>
      </c>
      <c r="S236" s="225">
        <v>111585</v>
      </c>
      <c r="T236" s="225">
        <v>119407</v>
      </c>
      <c r="U236" s="225">
        <v>120263</v>
      </c>
      <c r="V236" s="225">
        <v>117193</v>
      </c>
      <c r="W236" s="225">
        <v>116233</v>
      </c>
      <c r="X236" s="225">
        <v>135617</v>
      </c>
      <c r="Y236" s="225">
        <v>136965</v>
      </c>
      <c r="Z236" s="225">
        <v>118684</v>
      </c>
      <c r="AA236" s="225">
        <v>116811</v>
      </c>
      <c r="AB236" s="225">
        <v>124951</v>
      </c>
      <c r="AC236" s="225">
        <v>127811</v>
      </c>
      <c r="AD236" s="225">
        <v>128330</v>
      </c>
      <c r="AE236" s="225">
        <v>120472</v>
      </c>
      <c r="AF236" s="225">
        <v>193721</v>
      </c>
      <c r="AG236" s="225">
        <v>199411</v>
      </c>
      <c r="AH236" s="225">
        <v>153480</v>
      </c>
      <c r="AI236" s="225">
        <v>152540</v>
      </c>
      <c r="AJ236" s="225">
        <v>157457</v>
      </c>
      <c r="AK236" s="225">
        <v>156188</v>
      </c>
      <c r="AL236" s="225">
        <v>162726</v>
      </c>
    </row>
    <row r="237" spans="2:38" ht="24" customHeight="1">
      <c r="B237" s="37" t="s">
        <v>348</v>
      </c>
      <c r="C237" s="49">
        <v>0</v>
      </c>
      <c r="D237" s="49">
        <v>0</v>
      </c>
      <c r="E237" s="49">
        <v>0</v>
      </c>
      <c r="F237" s="49">
        <v>0</v>
      </c>
      <c r="G237" s="49">
        <v>0</v>
      </c>
      <c r="H237" s="49">
        <v>0</v>
      </c>
      <c r="I237" s="49">
        <v>0</v>
      </c>
      <c r="J237" s="49">
        <v>17853</v>
      </c>
      <c r="K237" s="49">
        <v>0</v>
      </c>
      <c r="L237" s="227">
        <v>16612</v>
      </c>
      <c r="M237" s="49">
        <v>15992</v>
      </c>
      <c r="N237" s="49">
        <v>15372</v>
      </c>
      <c r="O237" s="225">
        <v>14752</v>
      </c>
      <c r="P237" s="225">
        <v>14132</v>
      </c>
      <c r="Q237" s="225">
        <v>13512</v>
      </c>
      <c r="R237" s="225">
        <v>12892</v>
      </c>
      <c r="S237" s="225">
        <v>12272</v>
      </c>
      <c r="T237" s="225">
        <v>11652</v>
      </c>
      <c r="U237" s="225">
        <v>0</v>
      </c>
      <c r="V237" s="225">
        <v>0</v>
      </c>
      <c r="W237" s="225">
        <v>0</v>
      </c>
      <c r="X237" s="225">
        <v>0</v>
      </c>
      <c r="Y237" s="225">
        <v>0</v>
      </c>
      <c r="Z237" s="225">
        <v>0</v>
      </c>
      <c r="AA237" s="225">
        <v>0</v>
      </c>
      <c r="AB237" s="225">
        <v>0</v>
      </c>
      <c r="AC237" s="225">
        <v>0</v>
      </c>
      <c r="AD237" s="225">
        <v>0</v>
      </c>
      <c r="AE237" s="225">
        <v>0</v>
      </c>
      <c r="AF237" s="225">
        <v>0</v>
      </c>
      <c r="AG237" s="225">
        <v>0</v>
      </c>
      <c r="AH237" s="225">
        <v>0</v>
      </c>
      <c r="AI237" s="225">
        <v>0</v>
      </c>
      <c r="AJ237" s="225">
        <v>0</v>
      </c>
      <c r="AK237" s="225">
        <v>0</v>
      </c>
      <c r="AL237" s="225">
        <v>0</v>
      </c>
    </row>
    <row r="238" spans="2:38">
      <c r="B238" s="37" t="s">
        <v>433</v>
      </c>
      <c r="C238" s="49">
        <v>0</v>
      </c>
      <c r="D238" s="49">
        <v>0</v>
      </c>
      <c r="E238" s="49">
        <v>0</v>
      </c>
      <c r="F238" s="49">
        <v>0</v>
      </c>
      <c r="G238" s="49">
        <v>333844</v>
      </c>
      <c r="H238" s="49">
        <v>0</v>
      </c>
      <c r="I238" s="49">
        <v>0</v>
      </c>
      <c r="J238" s="49">
        <v>363061</v>
      </c>
      <c r="K238" s="49">
        <v>0</v>
      </c>
      <c r="L238" s="227">
        <v>351904</v>
      </c>
      <c r="M238" s="49">
        <v>388616</v>
      </c>
      <c r="N238" s="49">
        <v>383471</v>
      </c>
      <c r="O238" s="225">
        <v>383984</v>
      </c>
      <c r="P238" s="225">
        <v>380135</v>
      </c>
      <c r="Q238" s="225">
        <v>397485</v>
      </c>
      <c r="R238" s="225">
        <v>393236</v>
      </c>
      <c r="S238" s="225">
        <v>389131</v>
      </c>
      <c r="T238" s="225">
        <v>384980</v>
      </c>
      <c r="U238" s="225">
        <v>469256</v>
      </c>
      <c r="V238" s="225">
        <v>469324</v>
      </c>
      <c r="W238" s="225">
        <v>484907</v>
      </c>
      <c r="X238" s="225">
        <v>492633</v>
      </c>
      <c r="Y238" s="225">
        <v>523154</v>
      </c>
      <c r="Z238" s="225">
        <v>683141</v>
      </c>
      <c r="AA238" s="225">
        <v>683067</v>
      </c>
      <c r="AB238" s="225">
        <v>675038</v>
      </c>
      <c r="AC238" s="225">
        <v>642164</v>
      </c>
      <c r="AD238" s="225">
        <v>624406</v>
      </c>
      <c r="AE238" s="225">
        <v>680774</v>
      </c>
      <c r="AF238" s="225">
        <v>683178</v>
      </c>
      <c r="AG238" s="225">
        <v>685200</v>
      </c>
      <c r="AH238" s="225">
        <v>678503</v>
      </c>
      <c r="AI238" s="225">
        <v>670655</v>
      </c>
      <c r="AJ238" s="225">
        <v>850307</v>
      </c>
      <c r="AK238" s="225">
        <v>841759</v>
      </c>
      <c r="AL238" s="225">
        <v>900615</v>
      </c>
    </row>
    <row r="239" spans="2:38">
      <c r="B239" s="37" t="s">
        <v>434</v>
      </c>
      <c r="C239" s="49">
        <v>24053</v>
      </c>
      <c r="D239" s="49">
        <v>24053</v>
      </c>
      <c r="E239" s="49">
        <v>318578</v>
      </c>
      <c r="F239" s="49">
        <v>320021</v>
      </c>
      <c r="G239" s="49">
        <v>20333</v>
      </c>
      <c r="H239" s="49">
        <v>0</v>
      </c>
      <c r="I239" s="49">
        <v>0</v>
      </c>
      <c r="J239" s="49">
        <v>0</v>
      </c>
      <c r="K239" s="49">
        <v>0</v>
      </c>
      <c r="L239" s="227">
        <v>0</v>
      </c>
      <c r="M239" s="49">
        <v>0</v>
      </c>
      <c r="N239" s="49">
        <v>0</v>
      </c>
      <c r="O239" s="225">
        <v>0</v>
      </c>
      <c r="P239" s="225" t="s">
        <v>267</v>
      </c>
      <c r="Q239" s="225" t="s">
        <v>267</v>
      </c>
      <c r="R239" s="225" t="s">
        <v>267</v>
      </c>
      <c r="S239" s="225" t="s">
        <v>267</v>
      </c>
      <c r="T239" s="225">
        <v>0</v>
      </c>
      <c r="U239" s="225">
        <v>0</v>
      </c>
      <c r="V239" s="225">
        <v>0</v>
      </c>
      <c r="W239" s="225">
        <v>0</v>
      </c>
      <c r="X239" s="225">
        <v>0</v>
      </c>
      <c r="Y239" s="225">
        <v>0</v>
      </c>
      <c r="Z239" s="225">
        <v>0</v>
      </c>
      <c r="AA239" s="225">
        <v>0</v>
      </c>
      <c r="AB239" s="225">
        <v>0</v>
      </c>
      <c r="AC239" s="225">
        <v>0</v>
      </c>
      <c r="AD239" s="225">
        <v>0</v>
      </c>
      <c r="AE239" s="225">
        <v>0</v>
      </c>
      <c r="AF239" s="225">
        <v>0</v>
      </c>
      <c r="AG239" s="225">
        <v>0</v>
      </c>
      <c r="AH239" s="225">
        <v>0</v>
      </c>
      <c r="AI239" s="225">
        <v>0</v>
      </c>
      <c r="AJ239" s="225">
        <v>0</v>
      </c>
      <c r="AK239" s="225">
        <v>0</v>
      </c>
      <c r="AL239" s="225">
        <v>0</v>
      </c>
    </row>
    <row r="240" spans="2:38">
      <c r="B240" s="37" t="s">
        <v>435</v>
      </c>
      <c r="C240" s="49">
        <v>0</v>
      </c>
      <c r="D240" s="49">
        <v>327579</v>
      </c>
      <c r="E240" s="49">
        <v>27455</v>
      </c>
      <c r="F240" s="49">
        <v>53841</v>
      </c>
      <c r="G240" s="49">
        <v>34532</v>
      </c>
      <c r="H240" s="49">
        <v>385101</v>
      </c>
      <c r="I240" s="49">
        <v>381705</v>
      </c>
      <c r="J240" s="49">
        <v>34572</v>
      </c>
      <c r="K240" s="49">
        <v>407469</v>
      </c>
      <c r="L240" s="227">
        <v>35652</v>
      </c>
      <c r="M240" s="49">
        <v>46714</v>
      </c>
      <c r="N240" s="49">
        <v>48201</v>
      </c>
      <c r="O240" s="225">
        <v>53134</v>
      </c>
      <c r="P240" s="225">
        <v>54032</v>
      </c>
      <c r="Q240" s="225">
        <v>11973</v>
      </c>
      <c r="R240" s="225">
        <v>12103</v>
      </c>
      <c r="S240" s="225">
        <v>12232</v>
      </c>
      <c r="T240" s="225">
        <v>3981</v>
      </c>
      <c r="U240" s="225">
        <v>4446</v>
      </c>
      <c r="V240" s="225">
        <v>4162</v>
      </c>
      <c r="W240" s="225">
        <v>2672</v>
      </c>
      <c r="X240" s="225">
        <v>9757</v>
      </c>
      <c r="Y240" s="225">
        <v>10710</v>
      </c>
      <c r="Z240" s="225">
        <v>3209</v>
      </c>
      <c r="AA240" s="225">
        <v>3209</v>
      </c>
      <c r="AB240" s="225">
        <v>15908</v>
      </c>
      <c r="AC240" s="225">
        <v>445</v>
      </c>
      <c r="AD240" s="225">
        <v>535</v>
      </c>
      <c r="AE240" s="225">
        <v>-51824</v>
      </c>
      <c r="AF240" s="225">
        <v>610</v>
      </c>
      <c r="AG240" s="225">
        <v>334</v>
      </c>
      <c r="AH240" s="225">
        <v>338</v>
      </c>
      <c r="AI240" s="225">
        <v>334</v>
      </c>
      <c r="AJ240" s="225">
        <v>334</v>
      </c>
      <c r="AK240" s="225">
        <v>396</v>
      </c>
      <c r="AL240" s="225">
        <v>396</v>
      </c>
    </row>
    <row r="241" spans="2:38">
      <c r="B241" s="201"/>
      <c r="C241" s="51">
        <f t="shared" ref="C241:N241" si="38">SUM(C226:C240)</f>
        <v>2132363</v>
      </c>
      <c r="D241" s="51">
        <f t="shared" si="38"/>
        <v>2850094</v>
      </c>
      <c r="E241" s="51">
        <f t="shared" si="38"/>
        <v>2806281</v>
      </c>
      <c r="F241" s="51">
        <f t="shared" si="38"/>
        <v>3377243</v>
      </c>
      <c r="G241" s="51">
        <f t="shared" si="38"/>
        <v>3932724</v>
      </c>
      <c r="H241" s="51">
        <f t="shared" si="38"/>
        <v>3904616</v>
      </c>
      <c r="I241" s="51">
        <f t="shared" si="38"/>
        <v>4001214</v>
      </c>
      <c r="J241" s="51">
        <f t="shared" si="38"/>
        <v>4010245</v>
      </c>
      <c r="K241" s="51">
        <f t="shared" si="38"/>
        <v>3337774</v>
      </c>
      <c r="L241" s="202">
        <f t="shared" si="38"/>
        <v>3361158</v>
      </c>
      <c r="M241" s="51">
        <f t="shared" si="38"/>
        <v>3432621</v>
      </c>
      <c r="N241" s="51">
        <f t="shared" si="38"/>
        <v>4429052</v>
      </c>
      <c r="O241" s="336">
        <f t="shared" ref="O241:U241" si="39">SUM(O226:O240)</f>
        <v>4324113</v>
      </c>
      <c r="P241" s="228">
        <f t="shared" si="39"/>
        <v>6118737</v>
      </c>
      <c r="Q241" s="228">
        <f t="shared" si="39"/>
        <v>6775420</v>
      </c>
      <c r="R241" s="228">
        <f t="shared" si="39"/>
        <v>7273175</v>
      </c>
      <c r="S241" s="228">
        <f t="shared" si="39"/>
        <v>7399466</v>
      </c>
      <c r="T241" s="228">
        <f t="shared" si="39"/>
        <v>8526582</v>
      </c>
      <c r="U241" s="228">
        <f t="shared" si="39"/>
        <v>8992377</v>
      </c>
      <c r="V241" s="228">
        <v>9888473</v>
      </c>
      <c r="W241" s="228">
        <f>SUM(W226:W240)</f>
        <v>9912074</v>
      </c>
      <c r="X241" s="228">
        <f>SUM(X226:X240)</f>
        <v>9819730</v>
      </c>
      <c r="Y241" s="228">
        <f>SUM(Y226:Y240)</f>
        <v>10094247</v>
      </c>
      <c r="Z241" s="228">
        <v>8779631</v>
      </c>
      <c r="AA241" s="228">
        <f>SUM(AA226:AA240)</f>
        <v>9840942</v>
      </c>
      <c r="AB241" s="228">
        <f>SUM(AB226:AB240)</f>
        <v>10794001</v>
      </c>
      <c r="AC241" s="228">
        <v>12148879</v>
      </c>
      <c r="AD241" s="228">
        <v>12335948</v>
      </c>
      <c r="AE241" s="228">
        <v>13109250</v>
      </c>
      <c r="AF241" s="228">
        <v>14693431</v>
      </c>
      <c r="AG241" s="228">
        <v>16208589</v>
      </c>
      <c r="AH241" s="228">
        <f>SUM(AH226:AH240)</f>
        <v>16357190</v>
      </c>
      <c r="AI241" s="228">
        <f>SUM(AI226:AI240)</f>
        <v>16960827</v>
      </c>
      <c r="AJ241" s="228">
        <f>SUM(AJ226:AJ240)</f>
        <v>18017466</v>
      </c>
      <c r="AK241" s="228">
        <f>SUM(AK226:AK240)</f>
        <v>18469466</v>
      </c>
      <c r="AL241" s="228">
        <f>SUM(AL226:AL240)</f>
        <v>19856936.034000002</v>
      </c>
    </row>
    <row r="242" spans="2:38">
      <c r="B242" s="216"/>
      <c r="C242" s="217"/>
      <c r="D242" s="217"/>
      <c r="E242" s="217"/>
      <c r="F242" s="217"/>
      <c r="G242" s="217"/>
      <c r="H242" s="217"/>
      <c r="I242" s="217"/>
      <c r="J242" s="217"/>
      <c r="K242" s="217"/>
      <c r="L242" s="337"/>
      <c r="M242" s="217"/>
      <c r="N242" s="217"/>
      <c r="O242" s="620"/>
      <c r="P242" s="233"/>
      <c r="Q242" s="233"/>
      <c r="R242" s="233"/>
      <c r="S242" s="233"/>
      <c r="T242" s="233"/>
      <c r="U242" s="233"/>
      <c r="V242" s="233"/>
      <c r="W242" s="233"/>
      <c r="X242" s="233"/>
      <c r="Y242" s="233"/>
      <c r="Z242" s="233"/>
      <c r="AA242" s="233"/>
      <c r="AB242" s="233"/>
      <c r="AC242" s="233"/>
      <c r="AD242" s="233"/>
      <c r="AE242" s="233"/>
      <c r="AF242" s="233"/>
      <c r="AG242" s="233"/>
      <c r="AH242" s="233"/>
      <c r="AI242" s="233"/>
      <c r="AJ242" s="233"/>
      <c r="AK242" s="233"/>
      <c r="AL242" s="233"/>
    </row>
    <row r="243" spans="2:38">
      <c r="B243" s="37" t="s">
        <v>436</v>
      </c>
      <c r="C243" s="49">
        <v>178733</v>
      </c>
      <c r="D243" s="49">
        <v>214939</v>
      </c>
      <c r="E243" s="49">
        <v>201431</v>
      </c>
      <c r="F243" s="49">
        <v>212706</v>
      </c>
      <c r="G243" s="49">
        <v>226286</v>
      </c>
      <c r="H243" s="49">
        <v>230878</v>
      </c>
      <c r="I243" s="49">
        <v>282713</v>
      </c>
      <c r="J243" s="49">
        <v>287177</v>
      </c>
      <c r="K243" s="49">
        <v>273453</v>
      </c>
      <c r="L243" s="227">
        <v>1967288</v>
      </c>
      <c r="M243" s="49">
        <v>502442</v>
      </c>
      <c r="N243" s="49">
        <v>369210</v>
      </c>
      <c r="O243" s="208">
        <v>327872</v>
      </c>
      <c r="P243" s="225">
        <v>371159</v>
      </c>
      <c r="Q243" s="225">
        <v>355926</v>
      </c>
      <c r="R243" s="225">
        <v>348109</v>
      </c>
      <c r="S243" s="225">
        <v>390121</v>
      </c>
      <c r="T243" s="225">
        <v>393529</v>
      </c>
      <c r="U243" s="225">
        <v>409853</v>
      </c>
      <c r="V243" s="225">
        <v>434085</v>
      </c>
      <c r="W243" s="225">
        <v>499150</v>
      </c>
      <c r="X243" s="225">
        <v>359029</v>
      </c>
      <c r="Y243" s="225">
        <v>278162</v>
      </c>
      <c r="Z243" s="225">
        <v>416121</v>
      </c>
      <c r="AA243" s="225">
        <v>503659</v>
      </c>
      <c r="AB243" s="225">
        <v>411572</v>
      </c>
      <c r="AC243" s="225">
        <v>508260</v>
      </c>
      <c r="AD243" s="225">
        <v>488366</v>
      </c>
      <c r="AE243" s="225">
        <v>503498</v>
      </c>
      <c r="AF243" s="225">
        <v>356701</v>
      </c>
      <c r="AG243" s="225">
        <v>444298</v>
      </c>
      <c r="AH243" s="225">
        <v>548730</v>
      </c>
      <c r="AI243" s="225">
        <v>488861</v>
      </c>
      <c r="AJ243" s="225">
        <v>285544</v>
      </c>
      <c r="AK243" s="225">
        <v>389180</v>
      </c>
      <c r="AL243" s="225">
        <v>321507</v>
      </c>
    </row>
    <row r="244" spans="2:38">
      <c r="B244" s="328"/>
      <c r="C244" s="329"/>
      <c r="D244" s="329"/>
      <c r="E244" s="329"/>
      <c r="F244" s="329"/>
      <c r="G244" s="329"/>
      <c r="H244" s="329"/>
      <c r="I244" s="329"/>
      <c r="J244" s="328"/>
      <c r="K244" s="329"/>
      <c r="L244" s="338"/>
      <c r="M244" s="329"/>
      <c r="N244" s="329"/>
      <c r="O244" s="621"/>
      <c r="P244" s="330"/>
      <c r="Q244" s="330"/>
      <c r="R244" s="330"/>
      <c r="S244" s="330"/>
      <c r="T244" s="330"/>
      <c r="U244" s="330"/>
      <c r="V244" s="330"/>
      <c r="W244" s="330"/>
      <c r="X244" s="330"/>
      <c r="Y244" s="330"/>
      <c r="Z244" s="330"/>
      <c r="AA244" s="330"/>
      <c r="AB244" s="330"/>
      <c r="AC244" s="330"/>
      <c r="AD244" s="330"/>
      <c r="AE244" s="330"/>
      <c r="AF244" s="330"/>
      <c r="AG244" s="330"/>
      <c r="AH244" s="330"/>
      <c r="AI244" s="330"/>
      <c r="AJ244" s="330"/>
      <c r="AK244" s="330"/>
      <c r="AL244" s="330"/>
    </row>
    <row r="245" spans="2:38">
      <c r="B245" s="203" t="s">
        <v>437</v>
      </c>
      <c r="C245" s="50"/>
      <c r="D245" s="50"/>
      <c r="E245" s="50"/>
      <c r="F245" s="203"/>
      <c r="G245" s="50"/>
      <c r="H245" s="50"/>
      <c r="I245" s="50"/>
      <c r="J245" s="50"/>
      <c r="K245" s="50"/>
      <c r="L245" s="310"/>
      <c r="M245" s="50"/>
      <c r="N245" s="50"/>
      <c r="O245" s="610"/>
      <c r="P245" s="229"/>
      <c r="Q245" s="229"/>
      <c r="R245" s="229"/>
      <c r="S245" s="229"/>
      <c r="T245" s="229"/>
      <c r="U245" s="229"/>
      <c r="V245" s="229"/>
      <c r="W245" s="229"/>
      <c r="X245" s="229"/>
      <c r="Y245" s="229"/>
      <c r="Z245" s="229"/>
      <c r="AA245" s="229"/>
      <c r="AB245" s="229"/>
      <c r="AC245" s="229"/>
      <c r="AD245" s="229"/>
      <c r="AE245" s="229"/>
      <c r="AF245" s="229"/>
      <c r="AG245" s="229"/>
      <c r="AH245" s="229"/>
      <c r="AI245" s="229"/>
      <c r="AJ245" s="229"/>
      <c r="AK245" s="229"/>
      <c r="AL245" s="229"/>
    </row>
    <row r="246" spans="2:38">
      <c r="B246" s="37" t="s">
        <v>438</v>
      </c>
      <c r="C246" s="49">
        <v>2372437</v>
      </c>
      <c r="D246" s="49">
        <v>3590020</v>
      </c>
      <c r="E246" s="49">
        <v>3590020</v>
      </c>
      <c r="F246" s="49">
        <v>3590020</v>
      </c>
      <c r="G246" s="49">
        <v>3590020</v>
      </c>
      <c r="H246" s="49">
        <v>3590020</v>
      </c>
      <c r="I246" s="49">
        <v>3590020</v>
      </c>
      <c r="J246" s="49">
        <v>3590020</v>
      </c>
      <c r="K246" s="49">
        <v>3590020</v>
      </c>
      <c r="L246" s="227">
        <v>3590020</v>
      </c>
      <c r="M246" s="49">
        <v>3590020</v>
      </c>
      <c r="N246" s="49">
        <v>3590020</v>
      </c>
      <c r="O246" s="225">
        <v>3590020</v>
      </c>
      <c r="P246" s="225">
        <v>3590020</v>
      </c>
      <c r="Q246" s="225">
        <v>3590020</v>
      </c>
      <c r="R246" s="225">
        <v>3590020</v>
      </c>
      <c r="S246" s="225">
        <v>3590020</v>
      </c>
      <c r="T246" s="225">
        <v>3590020</v>
      </c>
      <c r="U246" s="225">
        <v>3590020</v>
      </c>
      <c r="V246" s="225">
        <v>3590020</v>
      </c>
      <c r="W246" s="225">
        <v>3590020</v>
      </c>
      <c r="X246" s="225">
        <v>3590020</v>
      </c>
      <c r="Y246" s="225">
        <v>3590020</v>
      </c>
      <c r="Z246" s="225">
        <v>3590020</v>
      </c>
      <c r="AA246" s="225">
        <v>3590020</v>
      </c>
      <c r="AB246" s="225">
        <v>3590020</v>
      </c>
      <c r="AC246" s="225">
        <v>3590020</v>
      </c>
      <c r="AD246" s="225">
        <v>3590020</v>
      </c>
      <c r="AE246" s="225">
        <v>3590020</v>
      </c>
      <c r="AF246" s="225">
        <v>3590020</v>
      </c>
      <c r="AG246" s="225">
        <v>3590020</v>
      </c>
      <c r="AH246" s="225">
        <v>3590020</v>
      </c>
      <c r="AI246" s="225">
        <v>3590020</v>
      </c>
      <c r="AJ246" s="225">
        <v>3590020</v>
      </c>
      <c r="AK246" s="225">
        <v>3590020</v>
      </c>
      <c r="AL246" s="225">
        <v>3590020</v>
      </c>
    </row>
    <row r="247" spans="2:38">
      <c r="B247" s="37" t="s">
        <v>353</v>
      </c>
      <c r="C247" s="49">
        <v>1217583</v>
      </c>
      <c r="D247" s="49">
        <v>666</v>
      </c>
      <c r="E247" s="49">
        <v>666</v>
      </c>
      <c r="F247" s="49">
        <v>666</v>
      </c>
      <c r="G247" s="49">
        <v>666</v>
      </c>
      <c r="H247" s="49">
        <v>666</v>
      </c>
      <c r="I247" s="49">
        <v>666</v>
      </c>
      <c r="J247" s="49">
        <v>666</v>
      </c>
      <c r="K247" s="49">
        <v>666</v>
      </c>
      <c r="L247" s="227">
        <v>666</v>
      </c>
      <c r="M247" s="49">
        <v>666</v>
      </c>
      <c r="N247" s="49">
        <v>666</v>
      </c>
      <c r="O247" s="225">
        <v>666</v>
      </c>
      <c r="P247" s="225">
        <v>-18380</v>
      </c>
      <c r="Q247" s="225">
        <v>-18380</v>
      </c>
      <c r="R247" s="225">
        <v>-18380</v>
      </c>
      <c r="S247" s="225">
        <v>-18380</v>
      </c>
      <c r="T247" s="225">
        <v>-18380</v>
      </c>
      <c r="U247" s="225">
        <v>666</v>
      </c>
      <c r="V247" s="225">
        <v>666</v>
      </c>
      <c r="W247" s="225">
        <v>666</v>
      </c>
      <c r="X247" s="225">
        <v>666</v>
      </c>
      <c r="Y247" s="225">
        <v>666</v>
      </c>
      <c r="Z247" s="225">
        <v>666</v>
      </c>
      <c r="AA247" s="225">
        <v>666</v>
      </c>
      <c r="AB247" s="225">
        <v>666</v>
      </c>
      <c r="AC247" s="225">
        <v>666</v>
      </c>
      <c r="AD247" s="225">
        <v>666</v>
      </c>
      <c r="AE247" s="225">
        <v>666</v>
      </c>
      <c r="AF247" s="225">
        <v>666</v>
      </c>
      <c r="AG247" s="225">
        <v>666</v>
      </c>
      <c r="AH247" s="225">
        <v>666</v>
      </c>
      <c r="AI247" s="225">
        <v>666</v>
      </c>
      <c r="AJ247" s="225">
        <v>666</v>
      </c>
      <c r="AK247" s="225">
        <v>666</v>
      </c>
      <c r="AL247" s="225">
        <v>666</v>
      </c>
    </row>
    <row r="248" spans="2:38">
      <c r="B248" s="37" t="s">
        <v>439</v>
      </c>
      <c r="C248" s="49">
        <v>1127814</v>
      </c>
      <c r="D248" s="49">
        <v>1265967</v>
      </c>
      <c r="E248" s="49">
        <v>1402336</v>
      </c>
      <c r="F248" s="49">
        <v>557337</v>
      </c>
      <c r="G248" s="49">
        <v>557337</v>
      </c>
      <c r="H248" s="49">
        <v>760451</v>
      </c>
      <c r="I248" s="49">
        <v>760451</v>
      </c>
      <c r="J248" s="49">
        <v>760451</v>
      </c>
      <c r="K248" s="49">
        <v>760451</v>
      </c>
      <c r="L248" s="227">
        <v>1192078</v>
      </c>
      <c r="M248" s="49">
        <v>1192078</v>
      </c>
      <c r="N248" s="49">
        <v>1192078</v>
      </c>
      <c r="O248" s="225">
        <v>1192078</v>
      </c>
      <c r="P248" s="225">
        <v>1192077</v>
      </c>
      <c r="Q248" s="225">
        <v>5137515</v>
      </c>
      <c r="R248" s="225">
        <v>1336956</v>
      </c>
      <c r="S248" s="225">
        <v>5137515</v>
      </c>
      <c r="T248" s="225">
        <v>5137515</v>
      </c>
      <c r="U248" s="225">
        <v>1178494</v>
      </c>
      <c r="V248" s="225">
        <v>1284848</v>
      </c>
      <c r="W248" s="225">
        <v>1720552</v>
      </c>
      <c r="X248" s="225">
        <v>1431973</v>
      </c>
      <c r="Y248" s="225">
        <v>1787220</v>
      </c>
      <c r="Z248" s="225">
        <v>2095898</v>
      </c>
      <c r="AA248" s="225">
        <v>2617184</v>
      </c>
      <c r="AB248" s="225">
        <v>2115918</v>
      </c>
      <c r="AC248" s="225">
        <v>2570782</v>
      </c>
      <c r="AD248" s="225">
        <v>3041125</v>
      </c>
      <c r="AE248" s="225">
        <v>3626968</v>
      </c>
      <c r="AF248" s="225">
        <v>2958714</v>
      </c>
      <c r="AG248" s="225">
        <v>3377031</v>
      </c>
      <c r="AH248" s="225">
        <v>3697689</v>
      </c>
      <c r="AI248" s="225">
        <v>3845290</v>
      </c>
      <c r="AJ248" s="225">
        <v>3742461</v>
      </c>
      <c r="AK248" s="225">
        <v>3859010</v>
      </c>
      <c r="AL248" s="225">
        <v>4070802</v>
      </c>
    </row>
    <row r="249" spans="2:38">
      <c r="B249" s="37" t="s">
        <v>440</v>
      </c>
      <c r="C249" s="49">
        <v>2264451</v>
      </c>
      <c r="D249" s="49">
        <v>2301266</v>
      </c>
      <c r="E249" s="49">
        <v>2249590</v>
      </c>
      <c r="F249" s="49">
        <v>2198516</v>
      </c>
      <c r="G249" s="49">
        <v>2148216</v>
      </c>
      <c r="H249" s="49">
        <v>2103510</v>
      </c>
      <c r="I249" s="49">
        <v>2047987</v>
      </c>
      <c r="J249" s="49">
        <v>1999817</v>
      </c>
      <c r="K249" s="49">
        <v>1949526</v>
      </c>
      <c r="L249" s="227">
        <v>1899993</v>
      </c>
      <c r="M249" s="49">
        <v>1844193</v>
      </c>
      <c r="N249" s="49">
        <v>1796207</v>
      </c>
      <c r="O249" s="225">
        <v>2162054</v>
      </c>
      <c r="P249" s="225">
        <v>2136052</v>
      </c>
      <c r="Q249" s="225">
        <v>2083781</v>
      </c>
      <c r="R249" s="225">
        <v>2028941</v>
      </c>
      <c r="S249" s="225">
        <v>1979327</v>
      </c>
      <c r="T249" s="225">
        <v>1929412</v>
      </c>
      <c r="U249" s="225">
        <v>1966378</v>
      </c>
      <c r="V249" s="225">
        <v>1920133</v>
      </c>
      <c r="W249" s="225">
        <v>1871156</v>
      </c>
      <c r="X249" s="225">
        <v>1823292</v>
      </c>
      <c r="Y249" s="225">
        <v>1774101</v>
      </c>
      <c r="Z249" s="225">
        <v>1726626</v>
      </c>
      <c r="AA249" s="225">
        <v>1679844</v>
      </c>
      <c r="AB249" s="225">
        <v>1612737</v>
      </c>
      <c r="AC249" s="225">
        <v>1567117</v>
      </c>
      <c r="AD249" s="225">
        <v>1522459</v>
      </c>
      <c r="AE249" s="225">
        <v>2818110</v>
      </c>
      <c r="AF249" s="225">
        <v>2846948</v>
      </c>
      <c r="AG249" s="225">
        <v>4001338</v>
      </c>
      <c r="AH249" s="225">
        <v>2705763</v>
      </c>
      <c r="AI249" s="225">
        <v>2663452</v>
      </c>
      <c r="AJ249" s="225">
        <v>2493015</v>
      </c>
      <c r="AK249" s="225">
        <v>2455708</v>
      </c>
      <c r="AL249" s="225">
        <v>2415437</v>
      </c>
    </row>
    <row r="250" spans="2:38">
      <c r="B250" s="37" t="s">
        <v>441</v>
      </c>
      <c r="C250" s="49"/>
      <c r="D250" s="49"/>
      <c r="E250" s="49"/>
      <c r="F250" s="49"/>
      <c r="G250" s="49"/>
      <c r="H250" s="49"/>
      <c r="I250" s="49"/>
      <c r="J250" s="49"/>
      <c r="K250" s="49"/>
      <c r="L250" s="225" t="s">
        <v>267</v>
      </c>
      <c r="M250" s="225" t="s">
        <v>267</v>
      </c>
      <c r="N250" s="225" t="s">
        <v>267</v>
      </c>
      <c r="O250" s="225" t="s">
        <v>267</v>
      </c>
      <c r="P250" s="225">
        <v>-364659</v>
      </c>
      <c r="Q250" s="225">
        <v>-364659</v>
      </c>
      <c r="R250" s="225">
        <v>-240676</v>
      </c>
      <c r="S250" s="225">
        <v>-240676</v>
      </c>
      <c r="T250" s="225">
        <v>-401268</v>
      </c>
      <c r="U250" s="225">
        <v>0</v>
      </c>
      <c r="V250" s="225">
        <v>0</v>
      </c>
      <c r="W250" s="225">
        <v>0</v>
      </c>
      <c r="X250" s="225">
        <v>0</v>
      </c>
      <c r="Y250" s="225">
        <v>0</v>
      </c>
      <c r="Z250" s="225">
        <v>0</v>
      </c>
      <c r="AA250" s="225">
        <v>0</v>
      </c>
      <c r="AB250" s="225">
        <v>0</v>
      </c>
      <c r="AC250" s="225">
        <v>0</v>
      </c>
      <c r="AD250" s="225">
        <v>0</v>
      </c>
      <c r="AE250" s="225">
        <v>0</v>
      </c>
      <c r="AF250" s="225">
        <v>0</v>
      </c>
      <c r="AG250" s="225">
        <v>0</v>
      </c>
      <c r="AH250" s="225">
        <v>0</v>
      </c>
      <c r="AI250" s="225">
        <v>0</v>
      </c>
      <c r="AJ250" s="225">
        <v>0</v>
      </c>
      <c r="AK250" s="225">
        <v>0</v>
      </c>
      <c r="AL250" s="225">
        <v>0</v>
      </c>
    </row>
    <row r="251" spans="2:38">
      <c r="B251" s="37" t="s">
        <v>442</v>
      </c>
      <c r="C251" s="49">
        <v>0</v>
      </c>
      <c r="D251" s="49">
        <v>0</v>
      </c>
      <c r="E251" s="49">
        <v>0</v>
      </c>
      <c r="F251" s="49">
        <v>0</v>
      </c>
      <c r="G251" s="49">
        <v>0</v>
      </c>
      <c r="H251" s="49">
        <v>73192</v>
      </c>
      <c r="I251" s="49">
        <v>73389</v>
      </c>
      <c r="J251" s="49">
        <v>70369</v>
      </c>
      <c r="K251" s="49">
        <v>77405</v>
      </c>
      <c r="L251" s="227">
        <v>31191</v>
      </c>
      <c r="M251" s="49">
        <v>63630</v>
      </c>
      <c r="N251" s="49">
        <v>62841</v>
      </c>
      <c r="O251" s="225">
        <v>53225</v>
      </c>
      <c r="P251" s="225">
        <v>140114</v>
      </c>
      <c r="Q251" s="225">
        <v>166602</v>
      </c>
      <c r="R251" s="225">
        <v>17481</v>
      </c>
      <c r="S251" s="225">
        <v>32053</v>
      </c>
      <c r="T251" s="225">
        <v>163890</v>
      </c>
      <c r="U251" s="225">
        <v>-283178</v>
      </c>
      <c r="V251" s="225">
        <v>-277910</v>
      </c>
      <c r="W251" s="225">
        <v>-282626</v>
      </c>
      <c r="X251" s="225">
        <v>-21376</v>
      </c>
      <c r="Y251" s="225">
        <v>-27625</v>
      </c>
      <c r="Z251" s="225">
        <v>-41961</v>
      </c>
      <c r="AA251" s="225">
        <v>-41357</v>
      </c>
      <c r="AB251" s="225">
        <v>-207572</v>
      </c>
      <c r="AC251" s="225">
        <v>-214593</v>
      </c>
      <c r="AD251" s="225">
        <v>-162742</v>
      </c>
      <c r="AE251" s="225">
        <v>-157641</v>
      </c>
      <c r="AF251" s="225">
        <v>173351</v>
      </c>
      <c r="AG251" s="225">
        <v>-1074908</v>
      </c>
      <c r="AH251" s="225">
        <v>127545</v>
      </c>
      <c r="AI251" s="225">
        <v>92490</v>
      </c>
      <c r="AJ251" s="225">
        <v>97571</v>
      </c>
      <c r="AK251" s="225">
        <v>42806</v>
      </c>
      <c r="AL251" s="225">
        <v>89530</v>
      </c>
    </row>
    <row r="252" spans="2:38">
      <c r="B252" s="37" t="s">
        <v>443</v>
      </c>
      <c r="C252" s="49">
        <v>666</v>
      </c>
      <c r="D252" s="49">
        <v>0</v>
      </c>
      <c r="E252" s="49">
        <v>0</v>
      </c>
      <c r="F252" s="49">
        <v>0</v>
      </c>
      <c r="G252" s="49">
        <v>0</v>
      </c>
      <c r="H252" s="49">
        <v>0</v>
      </c>
      <c r="I252" s="49">
        <v>0</v>
      </c>
      <c r="J252" s="49">
        <v>0</v>
      </c>
      <c r="K252" s="49">
        <v>0</v>
      </c>
      <c r="L252" s="227">
        <v>0</v>
      </c>
      <c r="M252" s="49">
        <v>0</v>
      </c>
      <c r="N252" s="49">
        <v>0</v>
      </c>
      <c r="O252" s="225">
        <v>0</v>
      </c>
      <c r="P252" s="225">
        <v>0</v>
      </c>
      <c r="Q252" s="225">
        <v>0</v>
      </c>
      <c r="R252" s="225">
        <v>0</v>
      </c>
      <c r="S252" s="225">
        <v>0</v>
      </c>
      <c r="T252" s="225">
        <v>0</v>
      </c>
      <c r="U252" s="225">
        <v>0</v>
      </c>
      <c r="V252" s="225">
        <v>0</v>
      </c>
      <c r="W252" s="225">
        <v>0</v>
      </c>
      <c r="X252" s="225">
        <v>0</v>
      </c>
      <c r="Y252" s="225">
        <v>0</v>
      </c>
      <c r="Z252" s="225">
        <v>0</v>
      </c>
      <c r="AA252" s="225">
        <v>0</v>
      </c>
      <c r="AB252" s="225">
        <v>0</v>
      </c>
      <c r="AC252" s="225">
        <v>0</v>
      </c>
      <c r="AD252" s="225">
        <v>0</v>
      </c>
      <c r="AE252" s="225">
        <v>0</v>
      </c>
      <c r="AF252" s="225">
        <v>0</v>
      </c>
      <c r="AG252" s="225">
        <v>0</v>
      </c>
      <c r="AH252" s="225">
        <v>0</v>
      </c>
      <c r="AI252" s="225">
        <v>0</v>
      </c>
      <c r="AJ252" s="225">
        <v>0</v>
      </c>
      <c r="AK252" s="225">
        <v>0</v>
      </c>
      <c r="AL252" s="225">
        <v>0</v>
      </c>
    </row>
    <row r="253" spans="2:38">
      <c r="B253" s="37" t="s">
        <v>444</v>
      </c>
      <c r="C253" s="49">
        <v>0</v>
      </c>
      <c r="D253" s="49">
        <v>0</v>
      </c>
      <c r="E253" s="49">
        <v>301805</v>
      </c>
      <c r="F253" s="49">
        <v>692337</v>
      </c>
      <c r="G253" s="49">
        <v>930754</v>
      </c>
      <c r="H253" s="49">
        <v>0</v>
      </c>
      <c r="I253" s="49">
        <v>285711</v>
      </c>
      <c r="J253" s="49">
        <v>572057</v>
      </c>
      <c r="K253" s="49">
        <v>661539</v>
      </c>
      <c r="L253" s="227">
        <v>0</v>
      </c>
      <c r="M253" s="49">
        <v>364465</v>
      </c>
      <c r="N253" s="49">
        <v>1181218</v>
      </c>
      <c r="O253" s="225">
        <v>1528809</v>
      </c>
      <c r="P253" s="225">
        <v>1085973</v>
      </c>
      <c r="Q253" s="225">
        <v>-3551375</v>
      </c>
      <c r="R253" s="225">
        <v>556234</v>
      </c>
      <c r="S253" s="225">
        <v>-3330935</v>
      </c>
      <c r="T253" s="225">
        <v>-4122138</v>
      </c>
      <c r="U253" s="225">
        <v>0</v>
      </c>
      <c r="V253" s="225">
        <v>0</v>
      </c>
      <c r="W253" s="225">
        <v>0</v>
      </c>
      <c r="X253" s="225">
        <v>0</v>
      </c>
      <c r="Y253" s="225">
        <v>0</v>
      </c>
      <c r="Z253" s="225">
        <v>0</v>
      </c>
      <c r="AA253" s="225">
        <v>0</v>
      </c>
      <c r="AB253" s="225">
        <v>0</v>
      </c>
      <c r="AC253" s="225">
        <v>0</v>
      </c>
      <c r="AD253" s="225">
        <v>0</v>
      </c>
      <c r="AE253" s="225">
        <v>0</v>
      </c>
      <c r="AF253" s="225">
        <v>0</v>
      </c>
      <c r="AG253" s="225">
        <v>0</v>
      </c>
      <c r="AH253" s="225">
        <v>0</v>
      </c>
      <c r="AI253" s="225">
        <v>0</v>
      </c>
      <c r="AJ253" s="225">
        <v>0</v>
      </c>
      <c r="AK253" s="225">
        <v>0</v>
      </c>
      <c r="AL253" s="225">
        <v>0</v>
      </c>
    </row>
    <row r="254" spans="2:38">
      <c r="B254" s="37" t="s">
        <v>445</v>
      </c>
      <c r="C254" s="49">
        <v>0</v>
      </c>
      <c r="D254" s="49">
        <v>84693</v>
      </c>
      <c r="E254" s="49">
        <v>0</v>
      </c>
      <c r="F254" s="49">
        <v>0</v>
      </c>
      <c r="G254" s="49">
        <v>0</v>
      </c>
      <c r="H254" s="49">
        <v>0</v>
      </c>
      <c r="I254" s="49">
        <v>0</v>
      </c>
      <c r="J254" s="49">
        <v>0</v>
      </c>
      <c r="K254" s="49">
        <v>0</v>
      </c>
      <c r="L254" s="227">
        <v>0</v>
      </c>
      <c r="M254" s="49">
        <v>0</v>
      </c>
      <c r="N254" s="49">
        <v>0</v>
      </c>
      <c r="O254" s="225">
        <v>0</v>
      </c>
      <c r="P254" s="225" t="s">
        <v>267</v>
      </c>
      <c r="Q254" s="225" t="s">
        <v>267</v>
      </c>
      <c r="R254" s="225" t="s">
        <v>267</v>
      </c>
      <c r="S254" s="225" t="s">
        <v>267</v>
      </c>
      <c r="T254" s="225" t="s">
        <v>267</v>
      </c>
      <c r="U254" s="225">
        <v>0</v>
      </c>
      <c r="V254" s="225">
        <v>0</v>
      </c>
      <c r="W254" s="225">
        <v>0</v>
      </c>
      <c r="X254" s="225">
        <v>0</v>
      </c>
      <c r="Y254" s="225">
        <v>0</v>
      </c>
      <c r="Z254" s="225">
        <v>0</v>
      </c>
      <c r="AA254" s="225">
        <v>0</v>
      </c>
      <c r="AB254" s="225">
        <v>0</v>
      </c>
      <c r="AC254" s="225">
        <v>0</v>
      </c>
      <c r="AD254" s="225">
        <v>0</v>
      </c>
      <c r="AE254" s="225">
        <v>0</v>
      </c>
      <c r="AF254" s="225">
        <v>0</v>
      </c>
      <c r="AG254" s="225">
        <v>0</v>
      </c>
      <c r="AH254" s="225">
        <v>0</v>
      </c>
      <c r="AI254" s="225">
        <v>0</v>
      </c>
      <c r="AJ254" s="225">
        <v>279322</v>
      </c>
      <c r="AK254" s="225">
        <v>279322</v>
      </c>
      <c r="AL254" s="225">
        <v>279322</v>
      </c>
    </row>
    <row r="255" spans="2:38">
      <c r="B255" s="201" t="s">
        <v>446</v>
      </c>
      <c r="C255" s="336">
        <f>SUM(C246:C254)</f>
        <v>6982951</v>
      </c>
      <c r="D255" s="336">
        <f t="shared" ref="D255:R255" si="40">SUM(D246:D254)</f>
        <v>7242612</v>
      </c>
      <c r="E255" s="336">
        <f t="shared" si="40"/>
        <v>7544417</v>
      </c>
      <c r="F255" s="336">
        <f t="shared" si="40"/>
        <v>7038876</v>
      </c>
      <c r="G255" s="336">
        <f t="shared" si="40"/>
        <v>7226993</v>
      </c>
      <c r="H255" s="336">
        <f t="shared" si="40"/>
        <v>6527839</v>
      </c>
      <c r="I255" s="336">
        <f t="shared" si="40"/>
        <v>6758224</v>
      </c>
      <c r="J255" s="336">
        <f t="shared" si="40"/>
        <v>6993380</v>
      </c>
      <c r="K255" s="336">
        <f t="shared" si="40"/>
        <v>7039607</v>
      </c>
      <c r="L255" s="228">
        <f t="shared" si="40"/>
        <v>6713948</v>
      </c>
      <c r="M255" s="336">
        <f t="shared" si="40"/>
        <v>7055052</v>
      </c>
      <c r="N255" s="336">
        <f t="shared" si="40"/>
        <v>7823030</v>
      </c>
      <c r="O255" s="336">
        <f t="shared" si="40"/>
        <v>8526852</v>
      </c>
      <c r="P255" s="228">
        <f>SUM(P246:P254)</f>
        <v>7761197</v>
      </c>
      <c r="Q255" s="228">
        <f t="shared" si="40"/>
        <v>7043504</v>
      </c>
      <c r="R255" s="228">
        <f t="shared" si="40"/>
        <v>7270576</v>
      </c>
      <c r="S255" s="228">
        <f>SUM(S246:S254)</f>
        <v>7148924</v>
      </c>
      <c r="T255" s="228">
        <f>SUM(T246:T254)</f>
        <v>6279051</v>
      </c>
      <c r="U255" s="228">
        <f>SUM(U246:U254)</f>
        <v>6452380</v>
      </c>
      <c r="V255" s="228">
        <v>6517757</v>
      </c>
      <c r="W255" s="228">
        <f>SUM(W246:W254)</f>
        <v>6899768</v>
      </c>
      <c r="X255" s="228">
        <f>SUM(X246:X254)</f>
        <v>6824575</v>
      </c>
      <c r="Y255" s="228">
        <f>SUM(Y246:Y254)</f>
        <v>7124382</v>
      </c>
      <c r="Z255" s="228">
        <v>7371249</v>
      </c>
      <c r="AA255" s="228">
        <f>SUM(AA246:AA254)</f>
        <v>7846357</v>
      </c>
      <c r="AB255" s="228">
        <f>SUM(AB246:AB254)</f>
        <v>7111769</v>
      </c>
      <c r="AC255" s="228">
        <v>7513992</v>
      </c>
      <c r="AD255" s="228">
        <v>7991528</v>
      </c>
      <c r="AE255" s="228">
        <v>9878123</v>
      </c>
      <c r="AF255" s="228">
        <v>9569699</v>
      </c>
      <c r="AG255" s="228">
        <v>9894147</v>
      </c>
      <c r="AH255" s="228">
        <f>SUM(AH246:AH254)</f>
        <v>10121683</v>
      </c>
      <c r="AI255" s="228">
        <f>SUM(AI246:AI254)</f>
        <v>10191918</v>
      </c>
      <c r="AJ255" s="228">
        <f>SUM(AJ246:AJ254)</f>
        <v>10203055</v>
      </c>
      <c r="AK255" s="228">
        <f>SUM(AK246:AK254)</f>
        <v>10227532</v>
      </c>
      <c r="AL255" s="228">
        <f>SUM(AL246:AL254)</f>
        <v>10445777</v>
      </c>
    </row>
    <row r="256" spans="2:38">
      <c r="B256" s="201" t="s">
        <v>447</v>
      </c>
      <c r="C256" s="336">
        <f t="shared" ref="C256:O256" si="41">SUM(C255+C243+C241+C223)</f>
        <v>9901001</v>
      </c>
      <c r="D256" s="336">
        <f t="shared" si="41"/>
        <v>11096749</v>
      </c>
      <c r="E256" s="336">
        <f t="shared" si="41"/>
        <v>11397895</v>
      </c>
      <c r="F256" s="336">
        <f t="shared" si="41"/>
        <v>11653204</v>
      </c>
      <c r="G256" s="336">
        <f t="shared" si="41"/>
        <v>12395764</v>
      </c>
      <c r="H256" s="336">
        <f t="shared" si="41"/>
        <v>11290031</v>
      </c>
      <c r="I256" s="336">
        <f t="shared" si="41"/>
        <v>11755598</v>
      </c>
      <c r="J256" s="336">
        <f t="shared" si="41"/>
        <v>12162325</v>
      </c>
      <c r="K256" s="336">
        <f t="shared" si="41"/>
        <v>12189920</v>
      </c>
      <c r="L256" s="228">
        <f t="shared" si="41"/>
        <v>13648553</v>
      </c>
      <c r="M256" s="336">
        <f t="shared" si="41"/>
        <v>12689381</v>
      </c>
      <c r="N256" s="336">
        <f t="shared" si="41"/>
        <v>14446011</v>
      </c>
      <c r="O256" s="336">
        <f t="shared" si="41"/>
        <v>14568644</v>
      </c>
      <c r="P256" s="228">
        <f t="shared" ref="P256:U256" si="42">SUM(P255+P243+P241+P223)</f>
        <v>15617446</v>
      </c>
      <c r="Q256" s="228">
        <f t="shared" si="42"/>
        <v>16532370</v>
      </c>
      <c r="R256" s="228">
        <f t="shared" si="42"/>
        <v>16950982</v>
      </c>
      <c r="S256" s="228">
        <f t="shared" si="42"/>
        <v>16497423</v>
      </c>
      <c r="T256" s="228">
        <f t="shared" si="42"/>
        <v>16417237</v>
      </c>
      <c r="U256" s="228">
        <f t="shared" si="42"/>
        <v>17087724</v>
      </c>
      <c r="V256" s="228">
        <v>17405709</v>
      </c>
      <c r="W256" s="228">
        <f>SUM(W255+W243+W241+W223)</f>
        <v>18206577</v>
      </c>
      <c r="X256" s="228">
        <f>SUM(X255+X243+X241+X223)</f>
        <v>18299873</v>
      </c>
      <c r="Y256" s="228">
        <f>SUM(Y255+Y243+Y241+Y223)</f>
        <v>19228489</v>
      </c>
      <c r="Z256" s="228">
        <v>19310471</v>
      </c>
      <c r="AA256" s="228">
        <f>SUM(AA255+AA243+AA241+AA223)</f>
        <v>20254169</v>
      </c>
      <c r="AB256" s="228">
        <f>SUM(AB255+AB243+AB241+AB223)</f>
        <v>20890279</v>
      </c>
      <c r="AC256" s="228">
        <v>22376617</v>
      </c>
      <c r="AD256" s="228">
        <v>22784820</v>
      </c>
      <c r="AE256" s="228">
        <v>25712056</v>
      </c>
      <c r="AF256" s="228">
        <v>27966013</v>
      </c>
      <c r="AG256" s="228">
        <v>28681538.732080001</v>
      </c>
      <c r="AH256" s="228">
        <f>SUM(AH255+AH243+AH241+AH223)</f>
        <v>28138410.732080001</v>
      </c>
      <c r="AI256" s="228">
        <f>SUM(AI255+AI243+AI241+AI223)</f>
        <v>29225682.732080001</v>
      </c>
      <c r="AJ256" s="228">
        <f>SUM(AJ255+AJ243+AJ241+AJ223)</f>
        <v>30393153.732080001</v>
      </c>
      <c r="AK256" s="228">
        <f>SUM(AK255+AK243+AK241+AK223)</f>
        <v>30704681.732080001</v>
      </c>
      <c r="AL256" s="228">
        <f>SUM(AL255+AL243+AL241+AL223)</f>
        <v>31983275.766080003</v>
      </c>
    </row>
    <row r="257" spans="2:38">
      <c r="AK257" s="403">
        <f>AK256-AK203</f>
        <v>0</v>
      </c>
      <c r="AL257" s="403"/>
    </row>
    <row r="259" spans="2:38" ht="15">
      <c r="B259" s="11"/>
    </row>
    <row r="260" spans="2:38">
      <c r="B260" s="1"/>
    </row>
    <row r="261" spans="2:38">
      <c r="B261" s="1"/>
    </row>
    <row r="262" spans="2:38" ht="15">
      <c r="B262" s="11"/>
    </row>
    <row r="263" spans="2:38">
      <c r="B263" s="1"/>
    </row>
  </sheetData>
  <mergeCells count="9">
    <mergeCell ref="B170:B171"/>
    <mergeCell ref="C170:P170"/>
    <mergeCell ref="B205:B206"/>
    <mergeCell ref="C205:P205"/>
    <mergeCell ref="B6:B7"/>
    <mergeCell ref="B47:B48"/>
    <mergeCell ref="C47:P47"/>
    <mergeCell ref="B134:B135"/>
    <mergeCell ref="C134:P134"/>
  </mergeCells>
  <phoneticPr fontId="179" type="noConversion"/>
  <hyperlinks>
    <hyperlink ref="A1" location="Contenido!A1" display="Volver al Contenido" xr:uid="{9F556960-DC0A-46BB-A11C-17A4D194205C}"/>
  </hyperlinks>
  <pageMargins left="0.7" right="0.7" top="0.75" bottom="0.75" header="0.3" footer="0.3"/>
  <pageSetup orientation="portrait" r:id="rId1"/>
  <headerFooter>
    <oddFooter>&amp;L_x000D_&amp;1#&amp;"Aptos"&amp;14&amp;K000000 Información Interna</oddFooter>
  </headerFooter>
  <customProperties>
    <customPr name="_pios_id" r:id="rId2"/>
    <customPr name="EpmWorksheetKeyString_GUID"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0E0FD-5775-45B9-B186-15A0293F1D0E}">
  <sheetPr>
    <tabColor rgb="FF92D050"/>
  </sheetPr>
  <dimension ref="A1:O12"/>
  <sheetViews>
    <sheetView showGridLines="0" zoomScale="90" zoomScaleNormal="90" workbookViewId="0">
      <selection activeCell="D19" sqref="D19"/>
    </sheetView>
  </sheetViews>
  <sheetFormatPr baseColWidth="10" defaultColWidth="11.44140625" defaultRowHeight="14.4"/>
  <cols>
    <col min="1" max="1" width="3.77734375" customWidth="1"/>
    <col min="2" max="2" width="49.21875" customWidth="1"/>
    <col min="3" max="3" width="17.44140625" customWidth="1"/>
    <col min="4" max="4" width="15.77734375" customWidth="1"/>
    <col min="5" max="5" width="19.5546875" customWidth="1"/>
    <col min="6" max="6" width="16.21875" customWidth="1"/>
    <col min="7" max="7" width="15" customWidth="1"/>
    <col min="8" max="8" width="19.21875" customWidth="1"/>
    <col min="9" max="9" width="20.44140625" customWidth="1"/>
    <col min="10" max="10" width="16.21875" customWidth="1"/>
    <col min="11" max="11" width="15" customWidth="1"/>
    <col min="12" max="12" width="17.5546875" customWidth="1"/>
    <col min="13" max="13" width="19.77734375" customWidth="1"/>
    <col min="14" max="14" width="20.5546875" customWidth="1"/>
    <col min="15" max="15" width="18.77734375" customWidth="1"/>
  </cols>
  <sheetData>
    <row r="1" spans="1:15">
      <c r="A1" s="1" t="s">
        <v>32</v>
      </c>
    </row>
    <row r="2" spans="1:15">
      <c r="A2" s="1"/>
    </row>
    <row r="3" spans="1:15">
      <c r="A3" s="1"/>
    </row>
    <row r="8" spans="1:15" ht="15.6">
      <c r="B8" s="188"/>
      <c r="C8" s="189" t="s">
        <v>448</v>
      </c>
      <c r="D8" s="189" t="s">
        <v>449</v>
      </c>
      <c r="E8" s="189" t="s">
        <v>450</v>
      </c>
      <c r="F8" s="189" t="s">
        <v>451</v>
      </c>
      <c r="G8" s="189" t="s">
        <v>452</v>
      </c>
      <c r="H8" s="189" t="s">
        <v>453</v>
      </c>
      <c r="I8" s="189" t="s">
        <v>454</v>
      </c>
      <c r="J8" s="189" t="s">
        <v>455</v>
      </c>
      <c r="K8" s="189" t="s">
        <v>456</v>
      </c>
      <c r="L8" s="189" t="s">
        <v>457</v>
      </c>
      <c r="M8" s="189" t="s">
        <v>458</v>
      </c>
      <c r="N8" s="189" t="s">
        <v>459</v>
      </c>
      <c r="O8" s="189" t="s">
        <v>460</v>
      </c>
    </row>
    <row r="9" spans="1:15" ht="15.6">
      <c r="B9" s="128" t="s">
        <v>461</v>
      </c>
      <c r="C9" s="129">
        <v>941</v>
      </c>
      <c r="D9" s="129">
        <v>402</v>
      </c>
      <c r="E9" s="129">
        <v>658</v>
      </c>
      <c r="F9" s="129">
        <v>1395.8</v>
      </c>
      <c r="G9" s="129">
        <v>1395.8</v>
      </c>
      <c r="H9" s="129">
        <v>1271</v>
      </c>
      <c r="I9" s="129">
        <v>1271</v>
      </c>
      <c r="J9" s="129">
        <v>1271</v>
      </c>
      <c r="K9" s="129">
        <v>0</v>
      </c>
      <c r="L9" s="129">
        <v>0</v>
      </c>
      <c r="M9" s="129">
        <v>0</v>
      </c>
      <c r="N9" s="129">
        <v>0</v>
      </c>
      <c r="O9" s="129">
        <v>0</v>
      </c>
    </row>
    <row r="10" spans="1:15" ht="15.6">
      <c r="B10" s="128" t="s">
        <v>462</v>
      </c>
      <c r="C10" s="129">
        <v>777</v>
      </c>
      <c r="D10" s="129">
        <v>750</v>
      </c>
      <c r="E10" s="129">
        <v>838.9</v>
      </c>
      <c r="F10" s="129">
        <v>594.5</v>
      </c>
      <c r="G10" s="129">
        <v>594.5</v>
      </c>
      <c r="H10" s="129">
        <v>586</v>
      </c>
      <c r="I10" s="129">
        <v>586</v>
      </c>
      <c r="J10" s="129">
        <v>586</v>
      </c>
      <c r="K10" s="129">
        <v>372</v>
      </c>
      <c r="L10" s="129">
        <v>372</v>
      </c>
      <c r="M10" s="129">
        <v>372</v>
      </c>
      <c r="N10" s="129">
        <v>372</v>
      </c>
      <c r="O10" s="129">
        <v>372</v>
      </c>
    </row>
    <row r="11" spans="1:15" ht="15.6">
      <c r="B11" s="128" t="s">
        <v>463</v>
      </c>
      <c r="C11" s="129">
        <v>620</v>
      </c>
      <c r="D11" s="129">
        <v>0</v>
      </c>
      <c r="E11" s="129">
        <v>0</v>
      </c>
      <c r="F11" s="129">
        <v>0</v>
      </c>
      <c r="G11" s="129">
        <v>0</v>
      </c>
      <c r="H11" s="129">
        <v>0</v>
      </c>
      <c r="I11" s="129">
        <v>0</v>
      </c>
      <c r="J11" s="129">
        <v>0</v>
      </c>
      <c r="K11" s="129">
        <v>0</v>
      </c>
      <c r="L11" s="129">
        <v>0</v>
      </c>
      <c r="M11" s="129">
        <v>0</v>
      </c>
      <c r="N11" s="129">
        <v>0</v>
      </c>
      <c r="O11" s="399">
        <v>0</v>
      </c>
    </row>
    <row r="12" spans="1:15" ht="15.6">
      <c r="B12" s="128" t="s">
        <v>464</v>
      </c>
      <c r="C12" s="402">
        <v>2338</v>
      </c>
      <c r="D12" s="402">
        <v>1152</v>
      </c>
      <c r="E12" s="402">
        <v>1496.9</v>
      </c>
      <c r="F12" s="402">
        <v>1990.3</v>
      </c>
      <c r="G12" s="402">
        <v>1990.3</v>
      </c>
      <c r="H12" s="402">
        <v>1990.3</v>
      </c>
      <c r="I12" s="402">
        <v>1990.3</v>
      </c>
      <c r="J12" s="402">
        <v>1990.3</v>
      </c>
      <c r="K12" s="402">
        <v>110</v>
      </c>
      <c r="L12" s="402">
        <v>110</v>
      </c>
      <c r="M12" s="402">
        <v>100</v>
      </c>
      <c r="N12" s="402">
        <v>110</v>
      </c>
      <c r="O12" s="402">
        <v>110</v>
      </c>
    </row>
  </sheetData>
  <hyperlinks>
    <hyperlink ref="A1" location="Contenido!A1" display="Volver al Contenido" xr:uid="{DD20A34D-7A27-4CEA-8E96-C7E78466C61F}"/>
  </hyperlinks>
  <pageMargins left="0.7" right="0.7" top="0.75" bottom="0.75" header="0.3" footer="0.3"/>
  <pageSetup orientation="portrait" r:id="rId1"/>
  <headerFooter>
    <oddFooter>&amp;L_x000D_&amp;1#&amp;"Aptos"&amp;14&amp;K000000 Información Interna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1757-ABB2-488E-97AD-2519C04C0BE0}">
  <sheetPr>
    <tabColor rgb="FF92D050"/>
  </sheetPr>
  <dimension ref="A1:AN278"/>
  <sheetViews>
    <sheetView showGridLines="0" topLeftCell="U1" zoomScale="70" zoomScaleNormal="70" workbookViewId="0">
      <pane xSplit="2" ySplit="7" topLeftCell="AH8" activePane="bottomRight" state="frozen"/>
      <selection activeCell="U1" sqref="U1"/>
      <selection pane="topRight" activeCell="W1" sqref="W1"/>
      <selection pane="bottomLeft" activeCell="U8" sqref="U8"/>
      <selection pane="bottomRight" activeCell="AI19" sqref="AI19"/>
    </sheetView>
  </sheetViews>
  <sheetFormatPr baseColWidth="10" defaultColWidth="11.44140625" defaultRowHeight="14.4"/>
  <cols>
    <col min="1" max="1" width="3.21875" customWidth="1"/>
    <col min="2" max="2" width="83" customWidth="1"/>
    <col min="3" max="3" width="20.44140625" customWidth="1"/>
    <col min="4" max="14" width="14.44140625" customWidth="1"/>
    <col min="15" max="16" width="14" style="35" bestFit="1" customWidth="1"/>
    <col min="17" max="17" width="13.77734375" customWidth="1"/>
    <col min="18" max="19" width="13.5546875" bestFit="1" customWidth="1"/>
    <col min="20" max="20" width="14.21875" bestFit="1" customWidth="1"/>
    <col min="21" max="21" width="5.5546875" customWidth="1"/>
    <col min="22" max="22" width="80.21875" bestFit="1" customWidth="1"/>
    <col min="23" max="40" width="14.21875" bestFit="1" customWidth="1"/>
  </cols>
  <sheetData>
    <row r="1" spans="1:40">
      <c r="A1" s="1" t="s">
        <v>32</v>
      </c>
      <c r="I1" s="33"/>
      <c r="J1" s="33"/>
      <c r="K1" s="33"/>
      <c r="L1" s="33"/>
    </row>
    <row r="2" spans="1:40">
      <c r="C2" s="9"/>
      <c r="D2" s="9"/>
      <c r="M2" s="9"/>
      <c r="N2" s="9"/>
    </row>
    <row r="3" spans="1:40" ht="15.6">
      <c r="A3" s="47" t="s">
        <v>146</v>
      </c>
      <c r="B3" s="11" t="s">
        <v>465</v>
      </c>
      <c r="C3" s="100"/>
      <c r="D3" s="100"/>
      <c r="E3" s="104"/>
      <c r="F3" s="60"/>
      <c r="G3" s="60"/>
      <c r="H3" s="60"/>
      <c r="I3" s="60"/>
      <c r="J3" s="60"/>
      <c r="K3" s="60"/>
      <c r="L3" s="60"/>
      <c r="M3" s="60"/>
      <c r="N3" s="60"/>
      <c r="O3" s="220"/>
      <c r="P3" s="220"/>
      <c r="U3" s="47" t="s">
        <v>146</v>
      </c>
      <c r="V3" s="11" t="s">
        <v>465</v>
      </c>
    </row>
    <row r="4" spans="1:40" ht="15.6">
      <c r="B4" s="13" t="s">
        <v>466</v>
      </c>
      <c r="C4" s="100"/>
      <c r="D4" s="100"/>
      <c r="E4" s="60"/>
      <c r="F4" s="60"/>
      <c r="G4" s="60"/>
      <c r="H4" s="60"/>
      <c r="I4" s="104"/>
      <c r="J4" s="60"/>
      <c r="K4" s="60"/>
      <c r="L4" s="60"/>
      <c r="M4" s="60"/>
      <c r="N4" s="60"/>
      <c r="O4" s="220"/>
      <c r="P4" s="220"/>
      <c r="V4" s="13" t="s">
        <v>466</v>
      </c>
    </row>
    <row r="5" spans="1:40" ht="15.6">
      <c r="B5" s="13"/>
      <c r="C5" s="100"/>
      <c r="D5" s="100"/>
      <c r="E5" s="60"/>
      <c r="F5" s="60"/>
      <c r="G5" s="60"/>
      <c r="H5" s="60"/>
      <c r="I5" s="104"/>
      <c r="J5" s="60"/>
      <c r="K5" s="60"/>
      <c r="L5" s="60"/>
      <c r="M5" s="60"/>
      <c r="N5" s="60"/>
      <c r="O5" s="220"/>
      <c r="P5" s="220"/>
    </row>
    <row r="6" spans="1:40" ht="15.6">
      <c r="B6" s="31"/>
      <c r="C6" s="36"/>
      <c r="D6" s="36"/>
      <c r="E6" s="98"/>
      <c r="F6" s="104"/>
      <c r="G6" s="60"/>
      <c r="H6" s="60"/>
      <c r="I6" s="36"/>
      <c r="J6" s="36"/>
      <c r="K6" s="36"/>
      <c r="L6" s="36"/>
      <c r="M6" s="104"/>
      <c r="N6" s="60"/>
      <c r="O6" s="220"/>
      <c r="P6" s="220"/>
    </row>
    <row r="7" spans="1:40" ht="15">
      <c r="B7" s="422"/>
      <c r="C7" s="423">
        <v>2016</v>
      </c>
      <c r="D7" s="423">
        <v>2017</v>
      </c>
      <c r="E7" s="423" t="s">
        <v>35</v>
      </c>
      <c r="F7" s="423" t="s">
        <v>36</v>
      </c>
      <c r="G7" s="423" t="s">
        <v>37</v>
      </c>
      <c r="H7" s="423" t="s">
        <v>38</v>
      </c>
      <c r="I7" s="423" t="s">
        <v>39</v>
      </c>
      <c r="J7" s="423" t="s">
        <v>40</v>
      </c>
      <c r="K7" s="423" t="s">
        <v>41</v>
      </c>
      <c r="L7" s="423" t="s">
        <v>42</v>
      </c>
      <c r="M7" s="423" t="s">
        <v>43</v>
      </c>
      <c r="N7" s="423" t="s">
        <v>44</v>
      </c>
      <c r="O7" s="423" t="s">
        <v>45</v>
      </c>
      <c r="P7" s="423" t="s">
        <v>46</v>
      </c>
      <c r="Q7" s="219" t="s">
        <v>47</v>
      </c>
      <c r="R7" s="423" t="s">
        <v>48</v>
      </c>
      <c r="S7" s="423" t="s">
        <v>49</v>
      </c>
      <c r="T7" s="423" t="s">
        <v>50</v>
      </c>
      <c r="V7" s="639" t="s">
        <v>51</v>
      </c>
      <c r="W7" s="423" t="s">
        <v>52</v>
      </c>
      <c r="X7" s="423" t="s">
        <v>53</v>
      </c>
      <c r="Y7" s="423" t="s">
        <v>54</v>
      </c>
      <c r="Z7" s="423" t="s">
        <v>55</v>
      </c>
      <c r="AA7" s="423" t="s">
        <v>56</v>
      </c>
      <c r="AB7" s="423" t="s">
        <v>57</v>
      </c>
      <c r="AC7" s="423" t="s">
        <v>58</v>
      </c>
      <c r="AD7" s="423" t="s">
        <v>59</v>
      </c>
      <c r="AE7" s="423" t="s">
        <v>60</v>
      </c>
      <c r="AF7" s="423" t="s">
        <v>61</v>
      </c>
      <c r="AG7" s="423" t="s">
        <v>62</v>
      </c>
      <c r="AH7" s="423" t="s">
        <v>63</v>
      </c>
      <c r="AI7" s="423" t="s">
        <v>64</v>
      </c>
      <c r="AJ7" s="423" t="s">
        <v>65</v>
      </c>
      <c r="AK7" s="423" t="s">
        <v>726</v>
      </c>
      <c r="AL7" s="423" t="s">
        <v>727</v>
      </c>
      <c r="AM7" s="423" t="s">
        <v>1015</v>
      </c>
      <c r="AN7" s="423" t="s">
        <v>1082</v>
      </c>
    </row>
    <row r="8" spans="1:40" ht="15.6">
      <c r="B8" s="130"/>
      <c r="C8" s="31"/>
      <c r="D8" s="31"/>
      <c r="E8" s="31"/>
      <c r="F8" s="31"/>
      <c r="G8" s="31"/>
      <c r="H8" s="31"/>
      <c r="I8" s="31"/>
      <c r="J8" s="31"/>
      <c r="K8" s="31"/>
      <c r="L8" s="31"/>
      <c r="M8" s="31"/>
      <c r="N8" s="31"/>
      <c r="O8" s="31"/>
      <c r="P8" s="146"/>
      <c r="R8" s="146"/>
      <c r="S8" s="146"/>
      <c r="T8" s="146"/>
    </row>
    <row r="9" spans="1:40" ht="15.6">
      <c r="B9" s="65" t="s">
        <v>66</v>
      </c>
      <c r="C9" s="100">
        <v>283605</v>
      </c>
      <c r="D9" s="100">
        <v>156095</v>
      </c>
      <c r="E9" s="100">
        <v>21042</v>
      </c>
      <c r="F9" s="100">
        <v>15734</v>
      </c>
      <c r="G9" s="100">
        <v>11662</v>
      </c>
      <c r="H9" s="100">
        <v>10577</v>
      </c>
      <c r="I9" s="100">
        <v>5408</v>
      </c>
      <c r="J9" s="100">
        <v>4090</v>
      </c>
      <c r="K9" s="100">
        <v>7748</v>
      </c>
      <c r="L9" s="100">
        <v>27746</v>
      </c>
      <c r="M9" s="100">
        <v>24712</v>
      </c>
      <c r="N9" s="100">
        <v>30552</v>
      </c>
      <c r="O9" s="100">
        <v>54420</v>
      </c>
      <c r="P9" s="148">
        <v>46560</v>
      </c>
      <c r="Q9" s="148">
        <v>35725</v>
      </c>
      <c r="R9" s="148">
        <v>38346</v>
      </c>
      <c r="S9" s="148">
        <v>43835.227249999996</v>
      </c>
      <c r="T9" s="148">
        <v>56591</v>
      </c>
      <c r="V9" s="65" t="s">
        <v>467</v>
      </c>
      <c r="W9" s="148">
        <v>21122.73</v>
      </c>
      <c r="X9" s="148">
        <v>28203.55</v>
      </c>
      <c r="Y9" s="148">
        <v>55876.52</v>
      </c>
      <c r="Z9" s="148">
        <v>54047.75</v>
      </c>
      <c r="AA9" s="148">
        <v>35188.47</v>
      </c>
      <c r="AB9" s="148">
        <v>14867.51</v>
      </c>
      <c r="AC9" s="148">
        <v>12036.01</v>
      </c>
      <c r="AD9" s="148">
        <v>-3904.58</v>
      </c>
      <c r="AE9" s="148">
        <v>12399.22</v>
      </c>
      <c r="AF9" s="148">
        <v>16534.3</v>
      </c>
      <c r="AG9" s="148">
        <v>6789.54</v>
      </c>
      <c r="AH9" s="148">
        <v>10816.13</v>
      </c>
      <c r="AI9" s="148">
        <v>7226.51</v>
      </c>
      <c r="AJ9" s="148">
        <v>5552.58</v>
      </c>
      <c r="AK9" s="148">
        <v>9626.33</v>
      </c>
      <c r="AL9" s="148">
        <v>13361.51</v>
      </c>
      <c r="AM9" s="148">
        <v>16954</v>
      </c>
      <c r="AN9" s="148">
        <v>21241.73</v>
      </c>
    </row>
    <row r="10" spans="1:40" ht="15.6">
      <c r="B10" s="65" t="s">
        <v>67</v>
      </c>
      <c r="C10" s="100">
        <v>283605</v>
      </c>
      <c r="D10" s="100">
        <v>155944</v>
      </c>
      <c r="E10" s="100">
        <v>20965</v>
      </c>
      <c r="F10" s="100">
        <v>15766</v>
      </c>
      <c r="G10" s="100">
        <v>11648</v>
      </c>
      <c r="H10" s="100">
        <v>10920</v>
      </c>
      <c r="I10" s="100">
        <v>5408</v>
      </c>
      <c r="J10" s="100">
        <v>4089</v>
      </c>
      <c r="K10" s="100">
        <v>7747</v>
      </c>
      <c r="L10" s="100">
        <v>27746</v>
      </c>
      <c r="M10" s="100">
        <v>24712</v>
      </c>
      <c r="N10" s="100">
        <v>30552</v>
      </c>
      <c r="O10" s="100">
        <v>54420</v>
      </c>
      <c r="P10" s="148">
        <v>46560</v>
      </c>
      <c r="Q10" s="148">
        <v>35725</v>
      </c>
      <c r="R10" s="148">
        <v>38346</v>
      </c>
      <c r="S10" s="148">
        <v>43835.227249999996</v>
      </c>
      <c r="T10" s="148">
        <v>56591</v>
      </c>
      <c r="V10" s="65" t="s">
        <v>468</v>
      </c>
      <c r="W10" s="148">
        <v>-21122.73</v>
      </c>
      <c r="X10" s="148">
        <v>-27571.14</v>
      </c>
      <c r="Y10" s="148">
        <v>-56508.94</v>
      </c>
      <c r="Z10" s="148">
        <v>-54047.75</v>
      </c>
      <c r="AA10" s="148">
        <v>-35188.47</v>
      </c>
      <c r="AB10" s="148">
        <v>-14867.51</v>
      </c>
      <c r="AC10" s="148">
        <v>-12036.01</v>
      </c>
      <c r="AD10" s="148">
        <v>3904.58</v>
      </c>
      <c r="AE10" s="148">
        <v>-12399.22</v>
      </c>
      <c r="AF10" s="148">
        <v>-16534.3</v>
      </c>
      <c r="AG10" s="148">
        <v>-6789.54</v>
      </c>
      <c r="AH10" s="148">
        <v>-10816.13</v>
      </c>
      <c r="AI10" s="148">
        <v>-7226.51</v>
      </c>
      <c r="AJ10" s="148">
        <v>-5552.58</v>
      </c>
      <c r="AK10" s="148">
        <v>-9627.2099999999991</v>
      </c>
      <c r="AL10" s="148">
        <v>-13318.65</v>
      </c>
      <c r="AM10" s="148">
        <v>-16954</v>
      </c>
      <c r="AN10" s="148">
        <v>-21241.73</v>
      </c>
    </row>
    <row r="11" spans="1:40" ht="15.6">
      <c r="B11" s="124" t="s">
        <v>68</v>
      </c>
      <c r="C11" s="131">
        <f t="shared" ref="C11:N11" si="0">+C9-C10</f>
        <v>0</v>
      </c>
      <c r="D11" s="131">
        <f t="shared" si="0"/>
        <v>151</v>
      </c>
      <c r="E11" s="131">
        <f t="shared" si="0"/>
        <v>77</v>
      </c>
      <c r="F11" s="131">
        <f t="shared" si="0"/>
        <v>-32</v>
      </c>
      <c r="G11" s="131">
        <f t="shared" si="0"/>
        <v>14</v>
      </c>
      <c r="H11" s="131">
        <f t="shared" si="0"/>
        <v>-343</v>
      </c>
      <c r="I11" s="131">
        <f t="shared" si="0"/>
        <v>0</v>
      </c>
      <c r="J11" s="131">
        <f t="shared" si="0"/>
        <v>1</v>
      </c>
      <c r="K11" s="131">
        <f t="shared" si="0"/>
        <v>1</v>
      </c>
      <c r="L11" s="131">
        <f t="shared" si="0"/>
        <v>0</v>
      </c>
      <c r="M11" s="131">
        <f t="shared" si="0"/>
        <v>0</v>
      </c>
      <c r="N11" s="131">
        <f t="shared" si="0"/>
        <v>0</v>
      </c>
      <c r="O11" s="131">
        <v>0</v>
      </c>
      <c r="P11" s="150">
        <f>+P9-P10</f>
        <v>0</v>
      </c>
      <c r="Q11" s="150">
        <f>+Q9-Q10</f>
        <v>0</v>
      </c>
      <c r="R11" s="150">
        <v>0</v>
      </c>
      <c r="S11" s="150">
        <v>0</v>
      </c>
      <c r="T11" s="150">
        <v>0</v>
      </c>
      <c r="V11" s="363" t="s">
        <v>469</v>
      </c>
      <c r="W11" s="152">
        <f>SUM(W9:W10)</f>
        <v>0</v>
      </c>
      <c r="X11" s="152">
        <f t="shared" ref="X11:AJ11" si="1">SUM(X9:X10)</f>
        <v>632.40999999999985</v>
      </c>
      <c r="Y11" s="152">
        <f t="shared" si="1"/>
        <v>-632.42000000000553</v>
      </c>
      <c r="Z11" s="152">
        <f t="shared" si="1"/>
        <v>0</v>
      </c>
      <c r="AA11" s="152">
        <f t="shared" si="1"/>
        <v>0</v>
      </c>
      <c r="AB11" s="152">
        <f t="shared" si="1"/>
        <v>0</v>
      </c>
      <c r="AC11" s="152">
        <f t="shared" si="1"/>
        <v>0</v>
      </c>
      <c r="AD11" s="152">
        <f t="shared" si="1"/>
        <v>0</v>
      </c>
      <c r="AE11" s="152">
        <f t="shared" si="1"/>
        <v>0</v>
      </c>
      <c r="AF11" s="152">
        <f t="shared" si="1"/>
        <v>0</v>
      </c>
      <c r="AG11" s="152">
        <f t="shared" si="1"/>
        <v>0</v>
      </c>
      <c r="AH11" s="152">
        <f t="shared" si="1"/>
        <v>0</v>
      </c>
      <c r="AI11" s="152">
        <f t="shared" si="1"/>
        <v>0</v>
      </c>
      <c r="AJ11" s="152">
        <f t="shared" si="1"/>
        <v>0</v>
      </c>
      <c r="AK11" s="152">
        <v>-0.87999999999919964</v>
      </c>
      <c r="AL11" s="152">
        <f>SUM(AL9:AL10)</f>
        <v>42.860000000000582</v>
      </c>
      <c r="AM11" s="152">
        <v>0</v>
      </c>
      <c r="AN11" s="152">
        <v>0</v>
      </c>
    </row>
    <row r="12" spans="1:40" ht="15.6">
      <c r="B12" s="130"/>
      <c r="C12" s="8"/>
      <c r="D12" s="8"/>
      <c r="E12" s="8"/>
      <c r="F12" s="8"/>
      <c r="G12" s="8"/>
      <c r="H12" s="8"/>
      <c r="I12" s="8"/>
      <c r="J12" s="8"/>
      <c r="K12" s="8"/>
      <c r="L12" s="8"/>
      <c r="M12" s="8"/>
      <c r="N12" s="8"/>
      <c r="O12" s="8"/>
      <c r="P12" s="146"/>
      <c r="Q12" s="146"/>
      <c r="R12" s="146"/>
      <c r="S12" s="146"/>
      <c r="T12" s="146"/>
      <c r="V12" s="65"/>
      <c r="W12" s="146"/>
      <c r="X12" s="146"/>
      <c r="Y12" s="146"/>
      <c r="Z12" s="146"/>
      <c r="AA12" s="146"/>
      <c r="AB12" s="146"/>
      <c r="AC12" s="146"/>
      <c r="AD12" s="146"/>
      <c r="AE12" s="146"/>
      <c r="AF12" s="146"/>
      <c r="AG12" s="146"/>
      <c r="AH12" s="146"/>
      <c r="AI12" s="146"/>
      <c r="AJ12" s="146"/>
      <c r="AK12" s="146"/>
      <c r="AL12" s="146"/>
      <c r="AM12" s="146"/>
      <c r="AN12" s="146"/>
    </row>
    <row r="13" spans="1:40" ht="15.6">
      <c r="B13" s="65" t="s">
        <v>150</v>
      </c>
      <c r="C13" s="100">
        <v>121258</v>
      </c>
      <c r="D13" s="100">
        <v>125996</v>
      </c>
      <c r="E13" s="100">
        <v>42359</v>
      </c>
      <c r="F13" s="100">
        <v>43410</v>
      </c>
      <c r="G13" s="100">
        <v>42480</v>
      </c>
      <c r="H13" s="100">
        <v>43239</v>
      </c>
      <c r="I13" s="100">
        <v>46246</v>
      </c>
      <c r="J13" s="100">
        <v>47154</v>
      </c>
      <c r="K13" s="100">
        <v>46529</v>
      </c>
      <c r="L13" s="100">
        <v>46991</v>
      </c>
      <c r="M13" s="100">
        <v>44865</v>
      </c>
      <c r="N13" s="100">
        <v>47587</v>
      </c>
      <c r="O13" s="100">
        <v>49031</v>
      </c>
      <c r="P13" s="148">
        <v>48720</v>
      </c>
      <c r="Q13" s="148">
        <v>47787</v>
      </c>
      <c r="R13" s="148">
        <v>47924</v>
      </c>
      <c r="S13" s="148">
        <v>47947.756540000002</v>
      </c>
      <c r="T13" s="148">
        <v>47584</v>
      </c>
      <c r="V13" s="65" t="s">
        <v>150</v>
      </c>
      <c r="W13" s="148">
        <v>49285.13</v>
      </c>
      <c r="X13" s="148">
        <v>52056.63</v>
      </c>
      <c r="Y13" s="148">
        <v>51444.45</v>
      </c>
      <c r="Z13" s="148">
        <v>51876.32</v>
      </c>
      <c r="AA13" s="148">
        <v>51758.36</v>
      </c>
      <c r="AB13" s="148">
        <v>60131.32</v>
      </c>
      <c r="AC13" s="148">
        <v>59920.1</v>
      </c>
      <c r="AD13" s="148">
        <v>62579.54</v>
      </c>
      <c r="AE13" s="148">
        <v>63377.37</v>
      </c>
      <c r="AF13" s="148">
        <v>65941.960000000006</v>
      </c>
      <c r="AG13" s="148">
        <v>65097.55</v>
      </c>
      <c r="AH13" s="148">
        <v>66130.66</v>
      </c>
      <c r="AI13" s="148">
        <v>65649.25</v>
      </c>
      <c r="AJ13" s="148">
        <v>67751.23</v>
      </c>
      <c r="AK13" s="148">
        <v>67732.850000000006</v>
      </c>
      <c r="AL13" s="148">
        <v>62886.26</v>
      </c>
      <c r="AM13" s="148">
        <v>67268.28</v>
      </c>
      <c r="AN13" s="148">
        <v>67310.14</v>
      </c>
    </row>
    <row r="14" spans="1:40" ht="15.6">
      <c r="B14" s="65" t="s">
        <v>470</v>
      </c>
      <c r="C14" s="100">
        <v>0</v>
      </c>
      <c r="D14" s="100">
        <v>2893</v>
      </c>
      <c r="E14" s="100">
        <v>674</v>
      </c>
      <c r="F14" s="100">
        <v>757</v>
      </c>
      <c r="G14" s="100">
        <v>794</v>
      </c>
      <c r="H14" s="100">
        <v>1091</v>
      </c>
      <c r="I14" s="100">
        <v>766</v>
      </c>
      <c r="J14" s="100">
        <v>762</v>
      </c>
      <c r="K14" s="100">
        <v>740</v>
      </c>
      <c r="L14" s="100">
        <v>644</v>
      </c>
      <c r="M14" s="100">
        <v>784</v>
      </c>
      <c r="N14" s="100">
        <v>784</v>
      </c>
      <c r="O14" s="100">
        <v>1043</v>
      </c>
      <c r="P14" s="148">
        <v>802</v>
      </c>
      <c r="Q14" s="148">
        <v>808</v>
      </c>
      <c r="R14" s="148">
        <v>988</v>
      </c>
      <c r="S14" s="148">
        <v>1126.14345</v>
      </c>
      <c r="T14" s="148">
        <v>1076</v>
      </c>
      <c r="V14" s="65" t="s">
        <v>151</v>
      </c>
      <c r="W14" s="148">
        <v>0</v>
      </c>
      <c r="X14" s="148">
        <v>0</v>
      </c>
      <c r="Y14" s="148">
        <v>0</v>
      </c>
      <c r="Z14" s="148">
        <v>0</v>
      </c>
      <c r="AA14" s="148">
        <v>0</v>
      </c>
      <c r="AB14" s="148">
        <v>0</v>
      </c>
      <c r="AC14" s="148">
        <v>0</v>
      </c>
      <c r="AD14" s="148">
        <v>0</v>
      </c>
      <c r="AE14" s="148">
        <v>0</v>
      </c>
      <c r="AF14" s="148">
        <v>0</v>
      </c>
      <c r="AG14" s="148">
        <v>0</v>
      </c>
      <c r="AH14" s="148">
        <v>0</v>
      </c>
      <c r="AI14" s="148">
        <v>0</v>
      </c>
      <c r="AJ14" s="148">
        <v>0</v>
      </c>
      <c r="AK14" s="148">
        <v>0</v>
      </c>
      <c r="AL14" s="148">
        <v>5139.97</v>
      </c>
      <c r="AM14" s="148">
        <v>1283.33</v>
      </c>
      <c r="AN14" s="148">
        <v>1298.3699999999999</v>
      </c>
    </row>
    <row r="15" spans="1:40" ht="15.6">
      <c r="B15" s="65" t="s">
        <v>76</v>
      </c>
      <c r="C15" s="100">
        <v>0</v>
      </c>
      <c r="D15" s="100">
        <v>0</v>
      </c>
      <c r="E15" s="100">
        <v>0</v>
      </c>
      <c r="F15" s="100">
        <v>0</v>
      </c>
      <c r="G15" s="100">
        <v>0</v>
      </c>
      <c r="H15" s="100">
        <v>0</v>
      </c>
      <c r="I15" s="100">
        <v>0</v>
      </c>
      <c r="J15" s="100">
        <v>0</v>
      </c>
      <c r="K15" s="100">
        <v>0</v>
      </c>
      <c r="L15" s="100">
        <v>0</v>
      </c>
      <c r="M15" s="100">
        <v>0</v>
      </c>
      <c r="N15" s="100">
        <v>0</v>
      </c>
      <c r="O15" s="100">
        <v>0</v>
      </c>
      <c r="P15" s="148">
        <v>67</v>
      </c>
      <c r="Q15" s="148">
        <v>0</v>
      </c>
      <c r="R15" s="148">
        <v>0</v>
      </c>
      <c r="S15" s="148">
        <v>0</v>
      </c>
      <c r="T15" s="148">
        <v>0</v>
      </c>
      <c r="V15" s="65" t="s">
        <v>152</v>
      </c>
      <c r="W15" s="148">
        <v>0</v>
      </c>
      <c r="X15" s="148">
        <v>0</v>
      </c>
      <c r="Y15" s="148">
        <v>0</v>
      </c>
      <c r="Z15" s="148">
        <v>0</v>
      </c>
      <c r="AA15" s="148">
        <v>0</v>
      </c>
      <c r="AB15" s="148">
        <v>0</v>
      </c>
      <c r="AC15" s="148">
        <v>0</v>
      </c>
      <c r="AD15" s="148">
        <v>0</v>
      </c>
      <c r="AE15" s="148">
        <v>0</v>
      </c>
      <c r="AF15" s="148">
        <v>0</v>
      </c>
      <c r="AG15" s="148">
        <v>0</v>
      </c>
      <c r="AH15" s="148">
        <v>0</v>
      </c>
      <c r="AI15" s="148">
        <v>0</v>
      </c>
      <c r="AJ15" s="148">
        <v>0</v>
      </c>
      <c r="AK15" s="148">
        <v>0</v>
      </c>
      <c r="AL15" s="148">
        <v>0</v>
      </c>
      <c r="AM15" s="148">
        <v>0</v>
      </c>
      <c r="AN15" s="148">
        <v>0</v>
      </c>
    </row>
    <row r="16" spans="1:40" ht="15.6">
      <c r="B16" s="65" t="s">
        <v>77</v>
      </c>
      <c r="C16" s="100">
        <v>14580</v>
      </c>
      <c r="D16" s="100">
        <v>14982</v>
      </c>
      <c r="E16" s="100">
        <v>4565</v>
      </c>
      <c r="F16" s="100">
        <v>4724</v>
      </c>
      <c r="G16" s="100">
        <v>4252</v>
      </c>
      <c r="H16" s="100">
        <v>4744</v>
      </c>
      <c r="I16" s="100">
        <v>4767</v>
      </c>
      <c r="J16" s="100">
        <v>5434</v>
      </c>
      <c r="K16" s="100">
        <v>5453</v>
      </c>
      <c r="L16" s="100">
        <f>5864-17</f>
        <v>5847</v>
      </c>
      <c r="M16" s="100">
        <v>5235</v>
      </c>
      <c r="N16" s="100">
        <v>5249</v>
      </c>
      <c r="O16" s="100">
        <v>4468</v>
      </c>
      <c r="P16" s="148">
        <v>5694</v>
      </c>
      <c r="Q16" s="148">
        <v>5189</v>
      </c>
      <c r="R16" s="148">
        <v>4773</v>
      </c>
      <c r="S16" s="148">
        <v>4937.1898500000007</v>
      </c>
      <c r="T16" s="148">
        <v>5197</v>
      </c>
      <c r="V16" s="65" t="s">
        <v>154</v>
      </c>
      <c r="W16" s="148">
        <v>0</v>
      </c>
      <c r="X16" s="148">
        <v>0</v>
      </c>
      <c r="Y16" s="148">
        <v>0</v>
      </c>
      <c r="Z16" s="148">
        <v>0</v>
      </c>
      <c r="AA16" s="148">
        <v>0</v>
      </c>
      <c r="AB16" s="148">
        <v>0</v>
      </c>
      <c r="AC16" s="148">
        <v>0</v>
      </c>
      <c r="AD16" s="148">
        <v>0</v>
      </c>
      <c r="AE16" s="148">
        <v>0</v>
      </c>
      <c r="AF16" s="148">
        <v>0</v>
      </c>
      <c r="AG16" s="148">
        <v>0</v>
      </c>
      <c r="AH16" s="148">
        <v>0</v>
      </c>
      <c r="AI16" s="148">
        <v>0</v>
      </c>
      <c r="AJ16" s="148">
        <v>0</v>
      </c>
      <c r="AK16" s="148">
        <v>0</v>
      </c>
      <c r="AL16" s="148">
        <v>0</v>
      </c>
      <c r="AM16" s="148">
        <v>0</v>
      </c>
      <c r="AN16" s="148">
        <v>0</v>
      </c>
    </row>
    <row r="17" spans="2:40" ht="15.6">
      <c r="B17" s="124" t="s">
        <v>78</v>
      </c>
      <c r="C17" s="131">
        <f t="shared" ref="C17:N17" si="2">+SUM(C13:C15)-C16</f>
        <v>106678</v>
      </c>
      <c r="D17" s="131">
        <f t="shared" si="2"/>
        <v>113907</v>
      </c>
      <c r="E17" s="131">
        <f t="shared" si="2"/>
        <v>38468</v>
      </c>
      <c r="F17" s="131">
        <f t="shared" si="2"/>
        <v>39443</v>
      </c>
      <c r="G17" s="131">
        <f t="shared" si="2"/>
        <v>39022</v>
      </c>
      <c r="H17" s="131">
        <f t="shared" si="2"/>
        <v>39586</v>
      </c>
      <c r="I17" s="131">
        <f t="shared" si="2"/>
        <v>42245</v>
      </c>
      <c r="J17" s="131">
        <f t="shared" si="2"/>
        <v>42482</v>
      </c>
      <c r="K17" s="131">
        <f t="shared" si="2"/>
        <v>41816</v>
      </c>
      <c r="L17" s="131">
        <f t="shared" si="2"/>
        <v>41788</v>
      </c>
      <c r="M17" s="131">
        <f t="shared" si="2"/>
        <v>40414</v>
      </c>
      <c r="N17" s="131">
        <f t="shared" si="2"/>
        <v>43122</v>
      </c>
      <c r="O17" s="131">
        <v>45606</v>
      </c>
      <c r="P17" s="150">
        <f>+SUM(P13:P15)-P16</f>
        <v>43895</v>
      </c>
      <c r="Q17" s="150">
        <f>+SUM(Q13:Q15)-Q16</f>
        <v>43406</v>
      </c>
      <c r="R17" s="150">
        <v>44139</v>
      </c>
      <c r="S17" s="150">
        <v>44136.710140000003</v>
      </c>
      <c r="T17" s="150">
        <f>+SUM(T13:T15)-T16</f>
        <v>43463</v>
      </c>
      <c r="V17" s="65" t="s">
        <v>76</v>
      </c>
      <c r="W17" s="148">
        <v>22.75</v>
      </c>
      <c r="X17" s="148">
        <v>23.47</v>
      </c>
      <c r="Y17" s="148">
        <v>41</v>
      </c>
      <c r="Z17" s="148">
        <v>24.11</v>
      </c>
      <c r="AA17" s="148">
        <v>25.64</v>
      </c>
      <c r="AB17" s="148">
        <v>26.18</v>
      </c>
      <c r="AC17" s="148">
        <v>25.68</v>
      </c>
      <c r="AD17" s="148">
        <v>142.28</v>
      </c>
      <c r="AE17" s="148">
        <v>48.95</v>
      </c>
      <c r="AF17" s="148">
        <v>219.24</v>
      </c>
      <c r="AG17" s="148">
        <v>50.3</v>
      </c>
      <c r="AH17" s="148">
        <v>61.52</v>
      </c>
      <c r="AI17" s="148">
        <v>62.48</v>
      </c>
      <c r="AJ17" s="148">
        <v>61.43</v>
      </c>
      <c r="AK17" s="148">
        <v>61.43</v>
      </c>
      <c r="AL17" s="148">
        <v>61.43</v>
      </c>
      <c r="AM17" s="148">
        <v>61.48</v>
      </c>
      <c r="AN17" s="148">
        <v>79.39</v>
      </c>
    </row>
    <row r="18" spans="2:40" ht="15.6">
      <c r="B18" s="67" t="s">
        <v>80</v>
      </c>
      <c r="C18" s="101">
        <f t="shared" ref="C18:N18" si="3">+C11+C17</f>
        <v>106678</v>
      </c>
      <c r="D18" s="101">
        <f t="shared" si="3"/>
        <v>114058</v>
      </c>
      <c r="E18" s="101">
        <f t="shared" si="3"/>
        <v>38545</v>
      </c>
      <c r="F18" s="101">
        <f t="shared" si="3"/>
        <v>39411</v>
      </c>
      <c r="G18" s="101">
        <f t="shared" si="3"/>
        <v>39036</v>
      </c>
      <c r="H18" s="101">
        <f t="shared" si="3"/>
        <v>39243</v>
      </c>
      <c r="I18" s="101">
        <f t="shared" si="3"/>
        <v>42245</v>
      </c>
      <c r="J18" s="101">
        <f t="shared" si="3"/>
        <v>42483</v>
      </c>
      <c r="K18" s="101">
        <f t="shared" si="3"/>
        <v>41817</v>
      </c>
      <c r="L18" s="101">
        <f t="shared" si="3"/>
        <v>41788</v>
      </c>
      <c r="M18" s="101">
        <f t="shared" si="3"/>
        <v>40414</v>
      </c>
      <c r="N18" s="101">
        <f t="shared" si="3"/>
        <v>43122</v>
      </c>
      <c r="O18" s="101">
        <v>45606</v>
      </c>
      <c r="P18" s="152">
        <f>+P11+P17</f>
        <v>43895</v>
      </c>
      <c r="Q18" s="152">
        <f>+Q11+Q17</f>
        <v>43406</v>
      </c>
      <c r="R18" s="152">
        <v>44139</v>
      </c>
      <c r="S18" s="152">
        <v>44136.710140000003</v>
      </c>
      <c r="T18" s="152">
        <f>+T11+T17</f>
        <v>43463</v>
      </c>
      <c r="V18" s="65" t="s">
        <v>155</v>
      </c>
      <c r="W18" s="148">
        <v>-5056.87</v>
      </c>
      <c r="X18" s="148">
        <v>-5243.01</v>
      </c>
      <c r="Y18" s="148">
        <v>-3804.87</v>
      </c>
      <c r="Z18" s="148">
        <v>-6232.7</v>
      </c>
      <c r="AA18" s="148">
        <v>-5466.47</v>
      </c>
      <c r="AB18" s="148">
        <v>-5038.07</v>
      </c>
      <c r="AC18" s="148">
        <v>-6439.7</v>
      </c>
      <c r="AD18" s="148">
        <v>-6250.49</v>
      </c>
      <c r="AE18" s="148">
        <v>-6224.38</v>
      </c>
      <c r="AF18" s="148">
        <v>-5454.74</v>
      </c>
      <c r="AG18" s="148">
        <v>-6730.57</v>
      </c>
      <c r="AH18" s="148">
        <v>-10472.18</v>
      </c>
      <c r="AI18" s="148">
        <v>-5829.6</v>
      </c>
      <c r="AJ18" s="148">
        <v>-6735.82</v>
      </c>
      <c r="AK18" s="148">
        <v>-7016.03</v>
      </c>
      <c r="AL18" s="148">
        <v>-10120.64</v>
      </c>
      <c r="AM18" s="148">
        <v>-7214.34</v>
      </c>
      <c r="AN18" s="148">
        <v>-9293.7099999999991</v>
      </c>
    </row>
    <row r="19" spans="2:40" ht="15.6">
      <c r="B19" s="64"/>
      <c r="C19" s="8"/>
      <c r="D19" s="8"/>
      <c r="E19" s="8"/>
      <c r="F19" s="8"/>
      <c r="G19" s="8"/>
      <c r="H19" s="8"/>
      <c r="I19" s="8"/>
      <c r="J19" s="8"/>
      <c r="K19" s="8"/>
      <c r="L19" s="8"/>
      <c r="M19" s="8"/>
      <c r="N19" s="8"/>
      <c r="O19" s="8"/>
      <c r="P19" s="146"/>
      <c r="Q19" s="146"/>
      <c r="R19" s="146"/>
      <c r="S19" s="146"/>
      <c r="T19" s="146"/>
      <c r="V19" s="65" t="s">
        <v>157</v>
      </c>
      <c r="W19" s="148">
        <v>-515.14</v>
      </c>
      <c r="X19" s="148">
        <v>-520.55999999999995</v>
      </c>
      <c r="Y19" s="148">
        <v>-515.14</v>
      </c>
      <c r="Z19" s="148">
        <v>-4334.26</v>
      </c>
      <c r="AA19" s="148">
        <v>-1017.35</v>
      </c>
      <c r="AB19" s="148">
        <v>-991.74</v>
      </c>
      <c r="AC19" s="148">
        <v>-1058.8</v>
      </c>
      <c r="AD19" s="148">
        <v>-7217.16</v>
      </c>
      <c r="AE19" s="148">
        <v>-956.68</v>
      </c>
      <c r="AF19" s="148">
        <v>-927.91</v>
      </c>
      <c r="AG19" s="148">
        <v>855.34</v>
      </c>
      <c r="AH19" s="148">
        <v>-2833.27</v>
      </c>
      <c r="AI19" s="148">
        <v>-358.95</v>
      </c>
      <c r="AJ19" s="148">
        <v>-323.10000000000002</v>
      </c>
      <c r="AK19" s="148">
        <v>-268.95</v>
      </c>
      <c r="AL19" s="148">
        <v>-709.34</v>
      </c>
      <c r="AM19" s="148">
        <v>-501.82</v>
      </c>
      <c r="AN19" s="148">
        <v>-523.95000000000005</v>
      </c>
    </row>
    <row r="20" spans="2:40" ht="15.6">
      <c r="B20" s="65" t="s">
        <v>79</v>
      </c>
      <c r="C20" s="100">
        <v>32486</v>
      </c>
      <c r="D20" s="100">
        <v>35279</v>
      </c>
      <c r="E20" s="100">
        <v>13382</v>
      </c>
      <c r="F20" s="100">
        <v>13871</v>
      </c>
      <c r="G20" s="100">
        <v>13742</v>
      </c>
      <c r="H20" s="100">
        <v>12613</v>
      </c>
      <c r="I20" s="100">
        <v>13488</v>
      </c>
      <c r="J20" s="100">
        <v>13464</v>
      </c>
      <c r="K20" s="100">
        <v>13471</v>
      </c>
      <c r="L20" s="100">
        <v>12325</v>
      </c>
      <c r="M20" s="100">
        <v>14146</v>
      </c>
      <c r="N20" s="100">
        <v>14145</v>
      </c>
      <c r="O20" s="100">
        <v>14139</v>
      </c>
      <c r="P20" s="148">
        <v>13834</v>
      </c>
      <c r="Q20" s="148">
        <v>13369</v>
      </c>
      <c r="R20" s="148">
        <v>13640</v>
      </c>
      <c r="S20" s="148">
        <v>13426.29434</v>
      </c>
      <c r="T20" s="148">
        <v>15004</v>
      </c>
      <c r="V20" s="65" t="s">
        <v>158</v>
      </c>
      <c r="W20" s="148">
        <v>-12873.48</v>
      </c>
      <c r="X20" s="148">
        <v>-12873.83</v>
      </c>
      <c r="Y20" s="148">
        <v>-12874</v>
      </c>
      <c r="Z20" s="148">
        <v>-13169.55</v>
      </c>
      <c r="AA20" s="148">
        <v>-12942.49</v>
      </c>
      <c r="AB20" s="148">
        <v>-12942.49</v>
      </c>
      <c r="AC20" s="148">
        <v>-14784.87</v>
      </c>
      <c r="AD20" s="148">
        <v>-35441.24</v>
      </c>
      <c r="AE20" s="148">
        <v>-15902.95</v>
      </c>
      <c r="AF20" s="148">
        <v>-16068.52</v>
      </c>
      <c r="AG20" s="148">
        <v>-16026.43</v>
      </c>
      <c r="AH20" s="148">
        <v>-16039.86</v>
      </c>
      <c r="AI20" s="148">
        <v>-16184.45</v>
      </c>
      <c r="AJ20" s="148">
        <v>-16157.31</v>
      </c>
      <c r="AK20" s="148">
        <v>-16075.48</v>
      </c>
      <c r="AL20" s="148">
        <v>-16145.55</v>
      </c>
      <c r="AM20" s="148">
        <v>-16149.32</v>
      </c>
      <c r="AN20" s="148">
        <v>-16150.92</v>
      </c>
    </row>
    <row r="21" spans="2:40" ht="15.6">
      <c r="B21" s="65" t="s">
        <v>82</v>
      </c>
      <c r="C21" s="100">
        <v>0</v>
      </c>
      <c r="D21" s="100">
        <v>0</v>
      </c>
      <c r="E21" s="100">
        <v>0</v>
      </c>
      <c r="F21" s="100">
        <v>0</v>
      </c>
      <c r="G21" s="100">
        <v>0</v>
      </c>
      <c r="H21" s="100">
        <v>0</v>
      </c>
      <c r="I21" s="100">
        <v>0</v>
      </c>
      <c r="J21" s="100">
        <v>0</v>
      </c>
      <c r="K21" s="100">
        <v>0</v>
      </c>
      <c r="L21" s="100">
        <v>0</v>
      </c>
      <c r="M21" s="100">
        <v>0</v>
      </c>
      <c r="N21" s="100">
        <v>0</v>
      </c>
      <c r="O21" s="100">
        <v>0</v>
      </c>
      <c r="P21" s="148">
        <v>0</v>
      </c>
      <c r="Q21" s="148">
        <v>0</v>
      </c>
      <c r="R21" s="148">
        <v>0</v>
      </c>
      <c r="S21" s="148">
        <v>0</v>
      </c>
      <c r="T21" s="148">
        <v>0</v>
      </c>
      <c r="V21" s="363" t="s">
        <v>471</v>
      </c>
      <c r="W21" s="152">
        <v>30862.389999999996</v>
      </c>
      <c r="X21" s="152">
        <v>34075.11</v>
      </c>
      <c r="Y21" s="152">
        <v>33659.01999999999</v>
      </c>
      <c r="Z21" s="152">
        <v>28163.920000000002</v>
      </c>
      <c r="AA21" s="152">
        <v>32357.690000000002</v>
      </c>
      <c r="AB21" s="152">
        <v>41185.200000000004</v>
      </c>
      <c r="AC21" s="152">
        <v>37662.409999999996</v>
      </c>
      <c r="AD21" s="152">
        <v>13812.93</v>
      </c>
      <c r="AE21" s="152">
        <v>40342.31</v>
      </c>
      <c r="AF21" s="152">
        <v>43710.030000000013</v>
      </c>
      <c r="AG21" s="152">
        <v>43246.19</v>
      </c>
      <c r="AH21" s="152">
        <v>36846.87000000001</v>
      </c>
      <c r="AI21" s="152">
        <v>43338.729999999996</v>
      </c>
      <c r="AJ21" s="152">
        <v>44596.429999999993</v>
      </c>
      <c r="AK21" s="152">
        <v>44432.94000000001</v>
      </c>
      <c r="AL21" s="152">
        <f>AL11+SUM(AL13:AL20)</f>
        <v>41154.989999999991</v>
      </c>
      <c r="AM21" s="152">
        <v>44747.61</v>
      </c>
      <c r="AN21" s="152">
        <v>42719.32</v>
      </c>
    </row>
    <row r="22" spans="2:40" ht="15.6">
      <c r="B22" s="65" t="s">
        <v>83</v>
      </c>
      <c r="C22" s="100">
        <v>1</v>
      </c>
      <c r="D22" s="100">
        <v>-504</v>
      </c>
      <c r="E22" s="100">
        <v>-142</v>
      </c>
      <c r="F22" s="100">
        <v>-64</v>
      </c>
      <c r="G22" s="100">
        <v>-135</v>
      </c>
      <c r="H22" s="100">
        <v>-210</v>
      </c>
      <c r="I22" s="100">
        <v>-30</v>
      </c>
      <c r="J22" s="100">
        <v>37</v>
      </c>
      <c r="K22" s="100">
        <v>-63</v>
      </c>
      <c r="L22" s="100">
        <v>-467</v>
      </c>
      <c r="M22" s="100">
        <v>76</v>
      </c>
      <c r="N22" s="100">
        <v>156</v>
      </c>
      <c r="O22" s="100">
        <v>-232</v>
      </c>
      <c r="P22" s="148">
        <f>-56+111</f>
        <v>55</v>
      </c>
      <c r="Q22" s="148">
        <v>55</v>
      </c>
      <c r="R22" s="148">
        <v>132</v>
      </c>
      <c r="S22" s="148">
        <v>4.6802800000000104</v>
      </c>
      <c r="T22" s="148">
        <f>213+59</f>
        <v>272</v>
      </c>
      <c r="V22" s="64"/>
    </row>
    <row r="23" spans="2:40" ht="15.6">
      <c r="B23" s="67" t="s">
        <v>84</v>
      </c>
      <c r="C23" s="101">
        <f t="shared" ref="C23:M23" si="4">+C18-C20+C21+C22</f>
        <v>74193</v>
      </c>
      <c r="D23" s="101">
        <f t="shared" si="4"/>
        <v>78275</v>
      </c>
      <c r="E23" s="101">
        <f t="shared" si="4"/>
        <v>25021</v>
      </c>
      <c r="F23" s="101">
        <f t="shared" si="4"/>
        <v>25476</v>
      </c>
      <c r="G23" s="101">
        <f t="shared" si="4"/>
        <v>25159</v>
      </c>
      <c r="H23" s="101">
        <f t="shared" si="4"/>
        <v>26420</v>
      </c>
      <c r="I23" s="101">
        <f>+I18-I20+I21+I22</f>
        <v>28727</v>
      </c>
      <c r="J23" s="101">
        <f>+J18-J20+J21+J22</f>
        <v>29056</v>
      </c>
      <c r="K23" s="101">
        <f>+K18-K20+K21+K22</f>
        <v>28283</v>
      </c>
      <c r="L23" s="101">
        <f>+L18-L20+L21+L22</f>
        <v>28996</v>
      </c>
      <c r="M23" s="101">
        <f t="shared" si="4"/>
        <v>26344</v>
      </c>
      <c r="N23" s="101">
        <f>+N18-N20+N21+N22</f>
        <v>29133</v>
      </c>
      <c r="O23" s="101">
        <v>31235</v>
      </c>
      <c r="P23" s="152">
        <f>+P18-P20+P21+P22</f>
        <v>30116</v>
      </c>
      <c r="Q23" s="152">
        <f>+Q18-Q20+Q21+Q22</f>
        <v>30092</v>
      </c>
      <c r="R23" s="152">
        <v>30631</v>
      </c>
      <c r="S23" s="152">
        <v>30715.096080000003</v>
      </c>
      <c r="T23" s="152">
        <f>+T18-T20+T21+T22</f>
        <v>28731</v>
      </c>
      <c r="V23" s="65"/>
    </row>
    <row r="24" spans="2:40" ht="15.6">
      <c r="B24" s="65"/>
      <c r="C24" s="60"/>
      <c r="D24" s="60"/>
      <c r="E24" s="60"/>
      <c r="F24" s="60"/>
      <c r="G24" s="60"/>
      <c r="H24" s="60"/>
      <c r="I24" s="60"/>
      <c r="J24" s="60"/>
      <c r="K24" s="60"/>
      <c r="L24" s="60"/>
      <c r="M24" s="60"/>
      <c r="N24" s="60"/>
      <c r="O24" s="60"/>
      <c r="P24" s="60"/>
      <c r="Q24" s="60"/>
      <c r="R24" s="60"/>
      <c r="S24" s="60"/>
      <c r="T24" s="60"/>
      <c r="V24" s="65" t="s">
        <v>160</v>
      </c>
      <c r="W24" s="364">
        <v>0</v>
      </c>
      <c r="X24" s="364">
        <v>0</v>
      </c>
      <c r="Y24" s="364">
        <v>0</v>
      </c>
      <c r="Z24" s="364">
        <v>0</v>
      </c>
      <c r="AA24" s="364">
        <v>0</v>
      </c>
      <c r="AB24" s="364">
        <v>0</v>
      </c>
      <c r="AC24" s="364">
        <v>0</v>
      </c>
      <c r="AD24" s="364">
        <v>-0.17</v>
      </c>
      <c r="AE24" s="364">
        <v>-0.08</v>
      </c>
      <c r="AF24" s="364">
        <v>0.01</v>
      </c>
      <c r="AG24" s="364">
        <v>-7.0000000000000007E-2</v>
      </c>
      <c r="AH24" s="364">
        <v>0.01</v>
      </c>
      <c r="AI24" s="364">
        <v>-0.03</v>
      </c>
      <c r="AJ24" s="364">
        <v>-232.69</v>
      </c>
      <c r="AK24" s="364">
        <v>-55.06</v>
      </c>
      <c r="AL24" s="364">
        <v>-115.19</v>
      </c>
      <c r="AM24" s="364">
        <v>-110.83</v>
      </c>
      <c r="AN24" s="364">
        <v>-205.46</v>
      </c>
    </row>
    <row r="25" spans="2:40" ht="15.6">
      <c r="B25" s="65" t="s">
        <v>85</v>
      </c>
      <c r="C25" s="100">
        <v>-10139</v>
      </c>
      <c r="D25" s="100">
        <v>-12892</v>
      </c>
      <c r="E25" s="100">
        <v>-6610</v>
      </c>
      <c r="F25" s="100">
        <v>-7362</v>
      </c>
      <c r="G25" s="100">
        <v>-6708</v>
      </c>
      <c r="H25" s="100">
        <v>-5977</v>
      </c>
      <c r="I25" s="100">
        <v>-6213</v>
      </c>
      <c r="J25" s="100">
        <f>-13819+7</f>
        <v>-13812</v>
      </c>
      <c r="K25" s="100">
        <v>-7203</v>
      </c>
      <c r="L25" s="100">
        <f>-5794-18</f>
        <v>-5812</v>
      </c>
      <c r="M25" s="100">
        <f>-ROUND(7043.06927,0)</f>
        <v>-7043</v>
      </c>
      <c r="N25" s="100">
        <v>-8426</v>
      </c>
      <c r="O25" s="100">
        <v>-7762</v>
      </c>
      <c r="P25" s="148">
        <v>-7773</v>
      </c>
      <c r="Q25" s="148">
        <v>-7360</v>
      </c>
      <c r="R25" s="148">
        <v>-8847</v>
      </c>
      <c r="S25" s="148">
        <v>-7160.5661899999977</v>
      </c>
      <c r="T25" s="148">
        <v>-6881</v>
      </c>
      <c r="V25" s="65" t="s">
        <v>161</v>
      </c>
      <c r="W25" s="364">
        <v>34.659999999999997</v>
      </c>
      <c r="X25" s="364">
        <v>11.2</v>
      </c>
      <c r="Y25" s="364">
        <v>-2107.5500000000002</v>
      </c>
      <c r="Z25" s="364">
        <v>214.36</v>
      </c>
      <c r="AA25" s="364">
        <v>571.4</v>
      </c>
      <c r="AB25" s="364">
        <v>-262.02</v>
      </c>
      <c r="AC25" s="364">
        <v>-119.62</v>
      </c>
      <c r="AD25" s="364">
        <v>-15344.42</v>
      </c>
      <c r="AE25" s="364">
        <v>658.41</v>
      </c>
      <c r="AF25" s="364">
        <v>692.55</v>
      </c>
      <c r="AG25" s="364">
        <v>29177.79</v>
      </c>
      <c r="AH25" s="364">
        <v>-1345.47</v>
      </c>
      <c r="AI25" s="364">
        <v>-194.59</v>
      </c>
      <c r="AJ25" s="364">
        <v>-5733.78</v>
      </c>
      <c r="AK25" s="364">
        <v>4551.75</v>
      </c>
      <c r="AL25" s="364">
        <v>-821.29</v>
      </c>
      <c r="AM25" s="364">
        <v>61.1</v>
      </c>
      <c r="AN25" s="364">
        <v>164.45</v>
      </c>
    </row>
    <row r="26" spans="2:40" ht="15.6">
      <c r="B26" s="67" t="s">
        <v>86</v>
      </c>
      <c r="C26" s="102">
        <f t="shared" ref="C26:N26" si="5">+C23+C25</f>
        <v>64054</v>
      </c>
      <c r="D26" s="102">
        <f t="shared" si="5"/>
        <v>65383</v>
      </c>
      <c r="E26" s="102">
        <f t="shared" si="5"/>
        <v>18411</v>
      </c>
      <c r="F26" s="102">
        <f t="shared" si="5"/>
        <v>18114</v>
      </c>
      <c r="G26" s="102">
        <f t="shared" si="5"/>
        <v>18451</v>
      </c>
      <c r="H26" s="102">
        <f t="shared" si="5"/>
        <v>20443</v>
      </c>
      <c r="I26" s="102">
        <f t="shared" si="5"/>
        <v>22514</v>
      </c>
      <c r="J26" s="102">
        <f t="shared" si="5"/>
        <v>15244</v>
      </c>
      <c r="K26" s="102">
        <f t="shared" si="5"/>
        <v>21080</v>
      </c>
      <c r="L26" s="102">
        <f t="shared" si="5"/>
        <v>23184</v>
      </c>
      <c r="M26" s="102">
        <f t="shared" si="5"/>
        <v>19301</v>
      </c>
      <c r="N26" s="102">
        <f t="shared" si="5"/>
        <v>20707</v>
      </c>
      <c r="O26" s="102">
        <v>23473</v>
      </c>
      <c r="P26" s="253">
        <f>+P23+P25</f>
        <v>22343</v>
      </c>
      <c r="Q26" s="253">
        <f>+Q23+Q25</f>
        <v>22732</v>
      </c>
      <c r="R26" s="253">
        <v>21784</v>
      </c>
      <c r="S26" s="253">
        <v>23554.529890000005</v>
      </c>
      <c r="T26" s="253">
        <f>+T23+T25</f>
        <v>21850</v>
      </c>
      <c r="V26" s="65" t="s">
        <v>162</v>
      </c>
      <c r="W26" s="364">
        <v>-851.95</v>
      </c>
      <c r="X26" s="364">
        <v>-970.12</v>
      </c>
      <c r="Y26" s="364">
        <v>-868.18</v>
      </c>
      <c r="Z26" s="364">
        <v>-987.48</v>
      </c>
      <c r="AA26" s="364">
        <v>-861.44</v>
      </c>
      <c r="AB26" s="364">
        <v>-803.78</v>
      </c>
      <c r="AC26" s="364">
        <v>-864.32</v>
      </c>
      <c r="AD26" s="364">
        <v>-868.31</v>
      </c>
      <c r="AE26" s="364">
        <v>-777.78</v>
      </c>
      <c r="AF26" s="364">
        <v>-756.9</v>
      </c>
      <c r="AG26" s="364">
        <v>-787.69</v>
      </c>
      <c r="AH26" s="364">
        <v>-1019.78</v>
      </c>
      <c r="AI26" s="364">
        <v>-993.45</v>
      </c>
      <c r="AJ26" s="364">
        <v>-1018.13</v>
      </c>
      <c r="AK26" s="364">
        <v>-1039.9000000000001</v>
      </c>
      <c r="AL26" s="364">
        <v>-1063.92</v>
      </c>
      <c r="AM26" s="364">
        <v>-1125.1199999999999</v>
      </c>
      <c r="AN26" s="364">
        <v>-1072.52</v>
      </c>
    </row>
    <row r="27" spans="2:40" ht="15.6">
      <c r="B27" s="64"/>
      <c r="C27" s="8"/>
      <c r="D27" s="8"/>
      <c r="E27" s="8"/>
      <c r="F27" s="8"/>
      <c r="G27" s="8"/>
      <c r="H27" s="8"/>
      <c r="I27" s="8"/>
      <c r="J27" s="8"/>
      <c r="K27" s="8"/>
      <c r="L27" s="8"/>
      <c r="M27" s="8"/>
      <c r="N27" s="8"/>
      <c r="O27" s="8"/>
      <c r="P27" s="146"/>
      <c r="Q27" s="146"/>
      <c r="R27" s="146"/>
      <c r="S27" s="146"/>
      <c r="T27" s="146"/>
      <c r="V27" s="67" t="s">
        <v>84</v>
      </c>
      <c r="W27" s="365">
        <v>30045.099999999995</v>
      </c>
      <c r="X27" s="365">
        <v>33116.19</v>
      </c>
      <c r="Y27" s="365">
        <v>30683.28999999999</v>
      </c>
      <c r="Z27" s="365">
        <v>27390.800000000003</v>
      </c>
      <c r="AA27" s="365">
        <v>32067.65</v>
      </c>
      <c r="AB27" s="365">
        <v>40119.4</v>
      </c>
      <c r="AC27" s="365">
        <v>36678.469999999994</v>
      </c>
      <c r="AD27" s="365">
        <v>-2399.9699999999993</v>
      </c>
      <c r="AE27" s="365">
        <v>40222.86</v>
      </c>
      <c r="AF27" s="365">
        <v>43645.690000000017</v>
      </c>
      <c r="AG27" s="365">
        <v>71636.22</v>
      </c>
      <c r="AH27" s="365">
        <v>34481.630000000012</v>
      </c>
      <c r="AI27" s="365">
        <v>42150.659999999996</v>
      </c>
      <c r="AJ27" s="365">
        <v>37611.829999999994</v>
      </c>
      <c r="AK27" s="365">
        <v>47889.73000000001</v>
      </c>
      <c r="AL27" s="365">
        <f>AL21+SUM(AL24:AL26)</f>
        <v>39154.589999999989</v>
      </c>
      <c r="AM27" s="365">
        <v>43572.76</v>
      </c>
      <c r="AN27" s="365">
        <v>41605.79</v>
      </c>
    </row>
    <row r="28" spans="2:40" ht="15.6">
      <c r="B28" s="65" t="s">
        <v>87</v>
      </c>
      <c r="C28" s="100">
        <v>21027</v>
      </c>
      <c r="D28" s="100">
        <v>20810</v>
      </c>
      <c r="E28" s="100">
        <v>5794</v>
      </c>
      <c r="F28" s="100">
        <v>5691</v>
      </c>
      <c r="G28" s="100">
        <v>5679</v>
      </c>
      <c r="H28" s="100">
        <v>6558</v>
      </c>
      <c r="I28" s="100">
        <v>6894</v>
      </c>
      <c r="J28" s="100">
        <v>4476</v>
      </c>
      <c r="K28" s="100">
        <v>6566</v>
      </c>
      <c r="L28" s="100">
        <v>6727</v>
      </c>
      <c r="M28" s="100">
        <v>5790</v>
      </c>
      <c r="N28" s="100">
        <v>6200</v>
      </c>
      <c r="O28" s="100">
        <v>6955</v>
      </c>
      <c r="P28" s="148">
        <v>6895</v>
      </c>
      <c r="Q28" s="148">
        <v>-6707</v>
      </c>
      <c r="R28" s="148">
        <v>6436</v>
      </c>
      <c r="S28" s="148">
        <v>7217.3583299999991</v>
      </c>
      <c r="T28" s="148">
        <v>6505</v>
      </c>
      <c r="V28" s="65"/>
      <c r="W28" s="364"/>
      <c r="X28" s="364">
        <v>0</v>
      </c>
      <c r="Y28" s="364">
        <v>0</v>
      </c>
      <c r="Z28" s="364"/>
      <c r="AA28" s="364"/>
      <c r="AB28" s="364"/>
      <c r="AC28" s="364"/>
      <c r="AD28" s="364"/>
      <c r="AE28" s="364"/>
      <c r="AF28" s="364"/>
      <c r="AG28" s="364"/>
      <c r="AH28" s="364"/>
      <c r="AI28" s="364"/>
      <c r="AJ28" s="364"/>
      <c r="AK28" s="364"/>
      <c r="AL28" s="364"/>
      <c r="AM28" s="364"/>
      <c r="AN28" s="364"/>
    </row>
    <row r="29" spans="2:40" ht="15.6">
      <c r="B29" s="67" t="s">
        <v>90</v>
      </c>
      <c r="C29" s="102">
        <f t="shared" ref="C29:N29" si="6">+C26-C28</f>
        <v>43027</v>
      </c>
      <c r="D29" s="102">
        <f t="shared" si="6"/>
        <v>44573</v>
      </c>
      <c r="E29" s="102">
        <f t="shared" si="6"/>
        <v>12617</v>
      </c>
      <c r="F29" s="102">
        <f t="shared" si="6"/>
        <v>12423</v>
      </c>
      <c r="G29" s="102">
        <f t="shared" si="6"/>
        <v>12772</v>
      </c>
      <c r="H29" s="102">
        <f t="shared" si="6"/>
        <v>13885</v>
      </c>
      <c r="I29" s="102">
        <f t="shared" si="6"/>
        <v>15620</v>
      </c>
      <c r="J29" s="102">
        <f t="shared" si="6"/>
        <v>10768</v>
      </c>
      <c r="K29" s="102">
        <f t="shared" si="6"/>
        <v>14514</v>
      </c>
      <c r="L29" s="102">
        <f t="shared" si="6"/>
        <v>16457</v>
      </c>
      <c r="M29" s="102">
        <f t="shared" si="6"/>
        <v>13511</v>
      </c>
      <c r="N29" s="102">
        <f t="shared" si="6"/>
        <v>14507</v>
      </c>
      <c r="O29" s="102">
        <v>16518</v>
      </c>
      <c r="P29" s="253">
        <f>+P26-P28</f>
        <v>15448</v>
      </c>
      <c r="Q29" s="253">
        <f>+Q26-Q28</f>
        <v>29439</v>
      </c>
      <c r="R29" s="253">
        <v>15348</v>
      </c>
      <c r="S29" s="253">
        <v>16337.171560000006</v>
      </c>
      <c r="T29" s="253">
        <f>+T26-T28</f>
        <v>15345</v>
      </c>
      <c r="V29" s="65" t="s">
        <v>163</v>
      </c>
      <c r="W29" s="364">
        <v>-4824.07</v>
      </c>
      <c r="X29" s="364">
        <v>-7393.48</v>
      </c>
      <c r="Y29" s="364">
        <v>-7946.39</v>
      </c>
      <c r="Z29" s="364">
        <v>3655.28</v>
      </c>
      <c r="AA29" s="364">
        <v>-2276.86</v>
      </c>
      <c r="AB29" s="364">
        <v>-2899.05</v>
      </c>
      <c r="AC29" s="364">
        <v>-4983.29</v>
      </c>
      <c r="AD29" s="364">
        <v>-8682.56</v>
      </c>
      <c r="AE29" s="364">
        <v>-5286.94</v>
      </c>
      <c r="AF29" s="364">
        <v>-7072.37</v>
      </c>
      <c r="AG29" s="364">
        <v>-4051.92</v>
      </c>
      <c r="AH29" s="364">
        <v>-5932.51</v>
      </c>
      <c r="AI29" s="364">
        <v>-2870.94</v>
      </c>
      <c r="AJ29" s="364">
        <v>-3781.78</v>
      </c>
      <c r="AK29" s="364">
        <v>-4503.54</v>
      </c>
      <c r="AL29" s="364">
        <v>-4104.74</v>
      </c>
      <c r="AM29" s="364">
        <v>-4461.8900000000003</v>
      </c>
      <c r="AN29" s="364">
        <v>-3713.96</v>
      </c>
    </row>
    <row r="30" spans="2:40" ht="15.6">
      <c r="B30" s="124"/>
      <c r="C30" s="131"/>
      <c r="D30" s="131"/>
      <c r="E30" s="131"/>
      <c r="F30" s="131"/>
      <c r="G30" s="131"/>
      <c r="H30" s="131"/>
      <c r="I30" s="131"/>
      <c r="J30" s="131"/>
      <c r="K30" s="131"/>
      <c r="L30" s="131"/>
      <c r="M30" s="131"/>
      <c r="N30" s="131"/>
      <c r="O30" s="131"/>
      <c r="P30" s="150"/>
      <c r="Q30" s="150"/>
      <c r="R30" s="150"/>
      <c r="S30" s="150"/>
      <c r="V30" s="67" t="s">
        <v>86</v>
      </c>
      <c r="W30" s="365">
        <v>25221.029999999995</v>
      </c>
      <c r="X30" s="365">
        <v>25722.710000000003</v>
      </c>
      <c r="Y30" s="365">
        <v>22736.899999999991</v>
      </c>
      <c r="Z30" s="365">
        <v>31046.080000000002</v>
      </c>
      <c r="AA30" s="365">
        <v>29790.79</v>
      </c>
      <c r="AB30" s="365">
        <v>37220.35</v>
      </c>
      <c r="AC30" s="365">
        <v>31695.179999999993</v>
      </c>
      <c r="AD30" s="365">
        <v>-11082.529999999999</v>
      </c>
      <c r="AE30" s="365">
        <v>34935.919999999998</v>
      </c>
      <c r="AF30" s="365">
        <v>36573.320000000014</v>
      </c>
      <c r="AG30" s="365">
        <v>67584.3</v>
      </c>
      <c r="AH30" s="365">
        <v>28549.12000000001</v>
      </c>
      <c r="AI30" s="365">
        <v>39279.719999999994</v>
      </c>
      <c r="AJ30" s="365">
        <v>33830.049999999996</v>
      </c>
      <c r="AK30" s="365">
        <v>43386.19000000001</v>
      </c>
      <c r="AL30" s="365">
        <f>AL27+AL29</f>
        <v>35049.849999999991</v>
      </c>
      <c r="AM30" s="365">
        <v>39110.870000000003</v>
      </c>
      <c r="AN30" s="365">
        <v>37891.83</v>
      </c>
    </row>
    <row r="31" spans="2:40" ht="15.6">
      <c r="B31" s="124"/>
      <c r="C31" s="131"/>
      <c r="D31" s="131"/>
      <c r="E31" s="131"/>
      <c r="F31" s="131"/>
      <c r="G31" s="131"/>
      <c r="H31" s="131"/>
      <c r="I31" s="131"/>
      <c r="J31" s="131"/>
      <c r="K31" s="131"/>
      <c r="L31" s="131"/>
      <c r="M31" s="131"/>
      <c r="N31" s="131"/>
      <c r="O31" s="131"/>
      <c r="P31" s="150"/>
      <c r="Q31" s="150"/>
      <c r="R31" s="150"/>
      <c r="S31" s="150"/>
      <c r="V31" s="64"/>
      <c r="W31" s="366"/>
      <c r="X31" s="366">
        <v>0</v>
      </c>
      <c r="Y31" s="366">
        <v>0</v>
      </c>
      <c r="Z31" s="366"/>
      <c r="AA31" s="366"/>
      <c r="AB31" s="366"/>
      <c r="AC31" s="366"/>
      <c r="AD31" s="366"/>
      <c r="AE31" s="366"/>
      <c r="AF31" s="366"/>
      <c r="AG31" s="366"/>
      <c r="AH31" s="366"/>
      <c r="AI31" s="366"/>
      <c r="AJ31" s="366"/>
      <c r="AK31" s="366"/>
      <c r="AL31" s="366"/>
      <c r="AM31" s="366"/>
      <c r="AN31" s="366"/>
    </row>
    <row r="32" spans="2:40" ht="15.6">
      <c r="B32" s="125"/>
      <c r="C32" s="125"/>
      <c r="D32" s="125"/>
      <c r="E32" s="125"/>
      <c r="F32" s="125"/>
      <c r="G32" s="125"/>
      <c r="H32" s="125"/>
      <c r="I32" s="125"/>
      <c r="J32" s="125"/>
      <c r="K32" s="125"/>
      <c r="L32" s="125"/>
      <c r="M32" s="125"/>
      <c r="N32" s="125"/>
      <c r="O32" s="125"/>
      <c r="P32" s="125"/>
      <c r="Q32" s="125"/>
      <c r="R32" s="125"/>
      <c r="S32" s="125"/>
      <c r="V32" s="65" t="s">
        <v>87</v>
      </c>
      <c r="W32" s="364">
        <v>-7515.39</v>
      </c>
      <c r="X32" s="364">
        <v>-7643.83</v>
      </c>
      <c r="Y32" s="364">
        <v>-6798.24</v>
      </c>
      <c r="Z32" s="364">
        <v>-10323.219999999999</v>
      </c>
      <c r="AA32" s="364">
        <v>-9261.68</v>
      </c>
      <c r="AB32" s="364">
        <v>-11347.03</v>
      </c>
      <c r="AC32" s="364">
        <v>-9584.26</v>
      </c>
      <c r="AD32" s="364">
        <v>3837.55</v>
      </c>
      <c r="AE32" s="364">
        <v>-10480.83</v>
      </c>
      <c r="AF32" s="364">
        <v>-11276.73</v>
      </c>
      <c r="AG32" s="364">
        <v>-20275.3</v>
      </c>
      <c r="AH32" s="364">
        <v>-4084.03</v>
      </c>
      <c r="AI32" s="364">
        <v>-11783.92</v>
      </c>
      <c r="AJ32" s="364">
        <v>-10385.450000000001</v>
      </c>
      <c r="AK32" s="364">
        <v>-13064.23</v>
      </c>
      <c r="AL32" s="364">
        <v>-11244.12</v>
      </c>
      <c r="AM32" s="364">
        <v>-11732.57</v>
      </c>
      <c r="AN32" s="364">
        <v>-11369.67</v>
      </c>
    </row>
    <row r="33" spans="1:40" ht="15.6">
      <c r="A33" s="47" t="s">
        <v>146</v>
      </c>
      <c r="B33" s="11" t="s">
        <v>472</v>
      </c>
      <c r="C33" s="29"/>
      <c r="D33" s="29"/>
      <c r="E33" s="30"/>
      <c r="F33" s="29"/>
      <c r="G33" s="29"/>
      <c r="H33" s="29"/>
      <c r="I33" s="30"/>
      <c r="J33" s="29"/>
      <c r="K33" s="29"/>
      <c r="L33" s="29"/>
      <c r="M33" s="30"/>
      <c r="N33" s="29"/>
      <c r="O33" s="29"/>
      <c r="P33" s="29"/>
      <c r="Q33" s="29"/>
      <c r="R33" s="29"/>
      <c r="S33" s="29"/>
      <c r="V33" s="67" t="s">
        <v>164</v>
      </c>
      <c r="W33" s="365">
        <v>17705.639999999996</v>
      </c>
      <c r="X33" s="365">
        <v>18078.880000000005</v>
      </c>
      <c r="Y33" s="365">
        <v>15938.659999999991</v>
      </c>
      <c r="Z33" s="365">
        <v>20722.86</v>
      </c>
      <c r="AA33" s="365">
        <v>20529.11</v>
      </c>
      <c r="AB33" s="365">
        <v>25873.32</v>
      </c>
      <c r="AC33" s="365">
        <v>22110.919999999991</v>
      </c>
      <c r="AD33" s="365">
        <v>-7244.9799999999987</v>
      </c>
      <c r="AE33" s="365">
        <v>24455.089999999997</v>
      </c>
      <c r="AF33" s="365">
        <v>25296.590000000015</v>
      </c>
      <c r="AG33" s="365">
        <v>47309</v>
      </c>
      <c r="AH33" s="365">
        <v>24465.090000000011</v>
      </c>
      <c r="AI33" s="365">
        <v>27495.799999999996</v>
      </c>
      <c r="AJ33" s="365">
        <v>23444.599999999995</v>
      </c>
      <c r="AK33" s="365">
        <v>30321.96000000001</v>
      </c>
      <c r="AL33" s="365">
        <f>AL30+AL32</f>
        <v>23805.729999999989</v>
      </c>
      <c r="AM33" s="365">
        <v>27378.300000000003</v>
      </c>
      <c r="AN33" s="365">
        <v>26522.160000000003</v>
      </c>
    </row>
    <row r="34" spans="1:40" ht="15.6">
      <c r="B34" s="13" t="s">
        <v>466</v>
      </c>
      <c r="C34" s="125"/>
      <c r="D34" s="125"/>
      <c r="E34" s="125"/>
      <c r="F34" s="125"/>
      <c r="G34" s="125"/>
      <c r="H34" s="125"/>
      <c r="I34" s="125"/>
      <c r="J34" s="125"/>
      <c r="K34" s="125"/>
      <c r="L34" s="125"/>
      <c r="M34" s="125"/>
      <c r="N34" s="125"/>
      <c r="O34" s="125"/>
      <c r="P34" s="125"/>
      <c r="Q34" s="125"/>
      <c r="R34" s="125"/>
      <c r="S34" s="125"/>
      <c r="W34" s="307"/>
      <c r="X34" s="307">
        <v>0</v>
      </c>
      <c r="Y34" s="307">
        <v>0</v>
      </c>
      <c r="Z34" s="307"/>
      <c r="AA34" s="307"/>
      <c r="AB34" s="307"/>
      <c r="AC34" s="307"/>
      <c r="AD34" s="307"/>
      <c r="AE34" s="307"/>
      <c r="AF34" s="307"/>
      <c r="AG34" s="307"/>
      <c r="AH34" s="307"/>
      <c r="AI34" s="307"/>
      <c r="AJ34" s="307"/>
      <c r="AK34" s="307"/>
      <c r="AL34" s="307"/>
      <c r="AM34" s="307"/>
      <c r="AN34" s="307"/>
    </row>
    <row r="35" spans="1:40" ht="15.6">
      <c r="B35" s="13"/>
      <c r="C35" s="125"/>
      <c r="D35" s="125"/>
      <c r="E35" s="125"/>
      <c r="F35" s="125"/>
      <c r="G35" s="125"/>
      <c r="H35" s="125"/>
      <c r="I35" s="125"/>
      <c r="J35" s="125"/>
      <c r="K35" s="125"/>
      <c r="L35" s="125"/>
      <c r="M35" s="125"/>
      <c r="N35" s="125"/>
      <c r="O35" s="125"/>
      <c r="P35" s="125"/>
      <c r="Q35" s="125"/>
      <c r="R35" s="125"/>
      <c r="S35" s="125"/>
      <c r="W35" s="307"/>
      <c r="X35" s="307">
        <v>0</v>
      </c>
      <c r="Y35" s="307">
        <v>0</v>
      </c>
      <c r="Z35" s="307"/>
      <c r="AA35" s="307"/>
      <c r="AB35" s="307"/>
      <c r="AC35" s="307"/>
      <c r="AD35" s="307"/>
      <c r="AE35" s="307"/>
      <c r="AF35" s="307"/>
      <c r="AG35" s="307"/>
      <c r="AH35" s="307"/>
      <c r="AI35" s="307"/>
      <c r="AJ35" s="307"/>
      <c r="AK35" s="307"/>
      <c r="AL35" s="307"/>
      <c r="AM35" s="307"/>
      <c r="AN35" s="307"/>
    </row>
    <row r="36" spans="1:40" ht="16.2" thickBot="1">
      <c r="B36" s="422"/>
      <c r="C36" s="423"/>
      <c r="D36" s="423"/>
      <c r="E36" s="423"/>
      <c r="F36" s="423"/>
      <c r="G36" s="423"/>
      <c r="H36" s="423"/>
      <c r="I36" s="423"/>
      <c r="J36" s="423"/>
      <c r="K36" s="423"/>
      <c r="L36" s="423"/>
      <c r="M36" s="423"/>
      <c r="N36" s="423"/>
      <c r="O36" s="423"/>
      <c r="P36" s="423"/>
      <c r="Q36" s="423"/>
      <c r="R36" s="423"/>
      <c r="S36" s="423"/>
      <c r="T36" s="423"/>
      <c r="V36" s="67" t="s">
        <v>92</v>
      </c>
      <c r="W36" s="365">
        <v>43770.53</v>
      </c>
      <c r="X36" s="365">
        <v>46960.139999999992</v>
      </c>
      <c r="Y36" s="365">
        <v>44425.469999999987</v>
      </c>
      <c r="Z36" s="365">
        <v>41547.83</v>
      </c>
      <c r="AA36" s="365">
        <v>45871.58</v>
      </c>
      <c r="AB36" s="365">
        <v>53865.670000000006</v>
      </c>
      <c r="AC36" s="365">
        <v>52327.659999999996</v>
      </c>
      <c r="AD36" s="365">
        <v>33909.58</v>
      </c>
      <c r="AE36" s="365">
        <v>56903.670000000006</v>
      </c>
      <c r="AF36" s="365">
        <v>60471.100000000013</v>
      </c>
      <c r="AG36" s="365">
        <v>88450.41</v>
      </c>
      <c r="AH36" s="365">
        <v>51541.260000000009</v>
      </c>
      <c r="AI36" s="365">
        <v>59328.590000000004</v>
      </c>
      <c r="AJ36" s="365">
        <v>55019.959999999992</v>
      </c>
      <c r="AK36" s="365">
        <v>65005.11</v>
      </c>
      <c r="AL36" s="365">
        <f>SUM(AL11,AL13:AL19,AL25,AL24)</f>
        <v>56364.05999999999</v>
      </c>
      <c r="AM36" s="365">
        <v>60847.199999999997</v>
      </c>
      <c r="AN36" s="365">
        <v>58829.229999999996</v>
      </c>
    </row>
    <row r="37" spans="1:40" ht="15.6" thickBot="1">
      <c r="B37" s="106" t="s">
        <v>95</v>
      </c>
      <c r="C37" s="107"/>
      <c r="D37" s="107"/>
      <c r="E37" s="107"/>
      <c r="F37" s="107"/>
      <c r="G37" s="107"/>
      <c r="H37" s="107"/>
      <c r="I37" s="107"/>
      <c r="J37" s="107"/>
      <c r="K37" s="107"/>
      <c r="L37" s="107"/>
      <c r="M37" s="107"/>
      <c r="N37" s="107"/>
      <c r="O37" s="107"/>
      <c r="P37" s="107"/>
      <c r="Q37" s="107"/>
      <c r="R37" s="107"/>
      <c r="S37" s="107"/>
      <c r="T37" s="107"/>
    </row>
    <row r="38" spans="1:40" ht="15.6" thickBot="1">
      <c r="B38" s="108" t="s">
        <v>96</v>
      </c>
      <c r="C38" s="109"/>
      <c r="D38" s="109"/>
      <c r="E38" s="109"/>
      <c r="F38" s="109"/>
      <c r="G38" s="109"/>
      <c r="H38" s="109"/>
      <c r="I38" s="109"/>
      <c r="J38" s="109"/>
      <c r="K38" s="109"/>
      <c r="L38" s="109"/>
      <c r="M38" s="109"/>
      <c r="N38" s="132"/>
      <c r="O38" s="132"/>
      <c r="P38" s="132"/>
      <c r="Q38" s="132"/>
      <c r="R38" s="132"/>
      <c r="S38" s="132"/>
      <c r="T38" s="132"/>
    </row>
    <row r="39" spans="1:40" ht="15.6">
      <c r="B39" s="65" t="s">
        <v>97</v>
      </c>
      <c r="C39" s="100">
        <v>3100.344599999974</v>
      </c>
      <c r="D39" s="100">
        <v>22845.066629999998</v>
      </c>
      <c r="E39" s="100">
        <v>70681.831069999986</v>
      </c>
      <c r="F39" s="100">
        <v>9464.051300000001</v>
      </c>
      <c r="G39" s="100">
        <v>17494.000309999999</v>
      </c>
      <c r="H39" s="100">
        <v>24390.453149999998</v>
      </c>
      <c r="I39" s="100">
        <v>26200.126370000002</v>
      </c>
      <c r="J39" s="100">
        <v>48222.839619999999</v>
      </c>
      <c r="K39" s="100">
        <v>56073.660929999998</v>
      </c>
      <c r="L39" s="100">
        <v>34742.533000000003</v>
      </c>
      <c r="M39" s="100">
        <v>60515.888200000001</v>
      </c>
      <c r="N39" s="100">
        <v>77607.050920000009</v>
      </c>
      <c r="O39" s="100">
        <v>190640</v>
      </c>
      <c r="P39" s="148">
        <v>69361</v>
      </c>
      <c r="Q39" s="148">
        <v>53381</v>
      </c>
      <c r="R39" s="148">
        <v>120800</v>
      </c>
      <c r="S39" s="148">
        <v>73810.39181999999</v>
      </c>
      <c r="T39" s="148">
        <v>51935</v>
      </c>
    </row>
    <row r="40" spans="1:40" ht="16.2" thickBot="1">
      <c r="B40" s="65" t="s">
        <v>473</v>
      </c>
      <c r="C40" s="100">
        <v>12810.560829999999</v>
      </c>
      <c r="D40" s="100">
        <v>17902.028999999999</v>
      </c>
      <c r="E40" s="100">
        <v>18674.970209999999</v>
      </c>
      <c r="F40" s="100">
        <v>19132.43346</v>
      </c>
      <c r="G40" s="100">
        <v>19834.966769999999</v>
      </c>
      <c r="H40" s="100">
        <v>22121.309000000001</v>
      </c>
      <c r="I40" s="100">
        <v>21651.036929999998</v>
      </c>
      <c r="J40" s="100">
        <v>21802.442440000003</v>
      </c>
      <c r="K40" s="100">
        <v>21421.465769999999</v>
      </c>
      <c r="L40" s="100">
        <v>22929.362000000001</v>
      </c>
      <c r="M40" s="100">
        <v>22076.112920000003</v>
      </c>
      <c r="N40" s="100">
        <v>23792.642019999999</v>
      </c>
      <c r="O40" s="100">
        <v>25650</v>
      </c>
      <c r="P40" s="148">
        <v>27395</v>
      </c>
      <c r="Q40" s="148">
        <v>29095</v>
      </c>
      <c r="R40" s="148">
        <v>31157</v>
      </c>
      <c r="S40" s="148">
        <v>32158.946390000001</v>
      </c>
      <c r="T40" s="148">
        <v>31603</v>
      </c>
      <c r="V40" s="422"/>
      <c r="W40" s="423" t="str">
        <f t="shared" ref="W40:AI40" si="7">+W7</f>
        <v>1T22</v>
      </c>
      <c r="X40" s="423" t="str">
        <f t="shared" si="7"/>
        <v>2T22</v>
      </c>
      <c r="Y40" s="423" t="str">
        <f t="shared" si="7"/>
        <v>3T22</v>
      </c>
      <c r="Z40" s="423" t="str">
        <f t="shared" si="7"/>
        <v>4T22</v>
      </c>
      <c r="AA40" s="423" t="str">
        <f t="shared" si="7"/>
        <v>1T23</v>
      </c>
      <c r="AB40" s="423" t="str">
        <f t="shared" si="7"/>
        <v>2T23</v>
      </c>
      <c r="AC40" s="423" t="str">
        <f t="shared" si="7"/>
        <v>3T23</v>
      </c>
      <c r="AD40" s="423" t="str">
        <f t="shared" si="7"/>
        <v>4T23</v>
      </c>
      <c r="AE40" s="423" t="str">
        <f t="shared" si="7"/>
        <v>1T24</v>
      </c>
      <c r="AF40" s="423" t="str">
        <f t="shared" si="7"/>
        <v>2T24</v>
      </c>
      <c r="AG40" s="423" t="str">
        <f t="shared" si="7"/>
        <v>3T24</v>
      </c>
      <c r="AH40" s="423" t="str">
        <f t="shared" si="7"/>
        <v>4T24</v>
      </c>
      <c r="AI40" s="423" t="str">
        <f t="shared" si="7"/>
        <v>1T25</v>
      </c>
      <c r="AJ40" s="423" t="str">
        <f>+AJ7</f>
        <v>2T25</v>
      </c>
      <c r="AK40" s="423" t="str">
        <f>+AK7</f>
        <v>3T25</v>
      </c>
      <c r="AL40" s="423" t="str">
        <f>+AL7</f>
        <v>4T25</v>
      </c>
      <c r="AM40" s="423" t="str">
        <f>+AM7</f>
        <v>1T26</v>
      </c>
      <c r="AN40" s="423" t="str">
        <f>+AN7</f>
        <v>2T26</v>
      </c>
    </row>
    <row r="41" spans="1:40" ht="16.2" thickBot="1">
      <c r="B41" s="65" t="s">
        <v>474</v>
      </c>
      <c r="C41" s="100">
        <v>49989.800999999999</v>
      </c>
      <c r="D41" s="100">
        <v>17941.57</v>
      </c>
      <c r="E41" s="100">
        <v>16585.751039999999</v>
      </c>
      <c r="F41" s="100">
        <v>23471.900320000001</v>
      </c>
      <c r="G41" s="100">
        <v>23591.421739999998</v>
      </c>
      <c r="H41" s="100">
        <v>15075.039000000001</v>
      </c>
      <c r="I41" s="100">
        <v>19694.16762</v>
      </c>
      <c r="J41" s="100">
        <v>25493.541989999998</v>
      </c>
      <c r="K41" s="100">
        <v>29403.13377</v>
      </c>
      <c r="L41" s="100">
        <v>22255.904999999999</v>
      </c>
      <c r="M41" s="100">
        <v>29651.705600000001</v>
      </c>
      <c r="N41" s="100">
        <v>28825.336380000001</v>
      </c>
      <c r="O41" s="100">
        <v>12884</v>
      </c>
      <c r="P41" s="148">
        <v>19514</v>
      </c>
      <c r="Q41" s="148">
        <v>23111</v>
      </c>
      <c r="R41" s="148">
        <v>26560</v>
      </c>
      <c r="S41" s="148">
        <v>32588.31911</v>
      </c>
      <c r="T41" s="148">
        <v>27192</v>
      </c>
      <c r="V41" s="106" t="s">
        <v>95</v>
      </c>
      <c r="W41" s="107"/>
      <c r="X41" s="107"/>
      <c r="Y41" s="107"/>
      <c r="Z41" s="107"/>
      <c r="AA41" s="107"/>
      <c r="AB41" s="107"/>
      <c r="AC41" s="107"/>
      <c r="AD41" s="107"/>
      <c r="AE41" s="107"/>
      <c r="AF41" s="107"/>
      <c r="AG41" s="107"/>
      <c r="AH41" s="107"/>
      <c r="AI41" s="107"/>
      <c r="AJ41" s="107"/>
      <c r="AK41" s="107"/>
      <c r="AL41" s="107"/>
      <c r="AM41" s="107"/>
      <c r="AN41" s="107"/>
    </row>
    <row r="42" spans="1:40" ht="16.2" thickBot="1">
      <c r="B42" s="65" t="s">
        <v>475</v>
      </c>
      <c r="C42" s="100">
        <v>5982.3008300000001</v>
      </c>
      <c r="D42" s="100">
        <v>3611.2267599999996</v>
      </c>
      <c r="E42" s="100">
        <v>4010.4315799999999</v>
      </c>
      <c r="F42" s="100">
        <v>4291.6916799999999</v>
      </c>
      <c r="G42" s="100">
        <v>4152.8440000000001</v>
      </c>
      <c r="H42" s="100">
        <v>5643.4131900000002</v>
      </c>
      <c r="I42" s="100">
        <v>5656.2311900000004</v>
      </c>
      <c r="J42" s="100">
        <v>5944.5310300000001</v>
      </c>
      <c r="K42" s="100">
        <v>5872.55357</v>
      </c>
      <c r="L42" s="100">
        <v>5777.8597499999996</v>
      </c>
      <c r="M42" s="100">
        <v>5696.3175700000002</v>
      </c>
      <c r="N42" s="100">
        <v>5735.0665799999997</v>
      </c>
      <c r="O42" s="100">
        <v>5988</v>
      </c>
      <c r="P42" s="148">
        <v>6263</v>
      </c>
      <c r="Q42" s="148">
        <v>6276</v>
      </c>
      <c r="R42" s="148">
        <v>6405</v>
      </c>
      <c r="S42" s="148">
        <v>6367.4235399999998</v>
      </c>
      <c r="T42" s="148">
        <v>6506</v>
      </c>
      <c r="V42" s="108" t="s">
        <v>96</v>
      </c>
      <c r="W42" s="132"/>
      <c r="X42" s="132"/>
      <c r="Y42" s="132"/>
      <c r="Z42" s="132"/>
      <c r="AA42" s="132"/>
      <c r="AB42" s="132"/>
      <c r="AC42" s="132"/>
      <c r="AD42" s="132"/>
      <c r="AE42" s="132"/>
      <c r="AF42" s="132"/>
      <c r="AG42" s="132"/>
      <c r="AH42" s="132"/>
      <c r="AI42" s="132"/>
      <c r="AJ42" s="132"/>
      <c r="AK42" s="132"/>
      <c r="AL42" s="132"/>
      <c r="AM42" s="132"/>
      <c r="AN42" s="132"/>
    </row>
    <row r="43" spans="1:40" ht="15.6">
      <c r="B43" s="65" t="s">
        <v>476</v>
      </c>
      <c r="C43" s="100">
        <v>640.41286000000002</v>
      </c>
      <c r="D43" s="100">
        <v>884.24045999999998</v>
      </c>
      <c r="E43" s="100">
        <v>508.52312999999998</v>
      </c>
      <c r="F43" s="100">
        <v>100.48341000000001</v>
      </c>
      <c r="G43" s="100">
        <v>2835.7186000000002</v>
      </c>
      <c r="H43" s="100">
        <v>2309.1588999999999</v>
      </c>
      <c r="I43" s="100">
        <v>1847.0334399999999</v>
      </c>
      <c r="J43" s="100">
        <v>1382.75173</v>
      </c>
      <c r="K43" s="100">
        <v>1438.3046899999999</v>
      </c>
      <c r="L43" s="100">
        <v>1110.6847499999999</v>
      </c>
      <c r="M43" s="100">
        <v>3141.8599700000004</v>
      </c>
      <c r="N43" s="100">
        <v>2286.6473900000001</v>
      </c>
      <c r="O43" s="100">
        <v>3247</v>
      </c>
      <c r="P43" s="148">
        <v>2535</v>
      </c>
      <c r="Q43" s="148">
        <v>1886</v>
      </c>
      <c r="R43" s="148">
        <v>855</v>
      </c>
      <c r="S43" s="148">
        <v>3241.9642399999998</v>
      </c>
      <c r="T43" s="148">
        <v>2715</v>
      </c>
      <c r="V43" s="65" t="s">
        <v>97</v>
      </c>
      <c r="W43" s="148">
        <v>75447.95</v>
      </c>
      <c r="X43" s="148">
        <v>25622.3</v>
      </c>
      <c r="Y43" s="148">
        <v>32333.79</v>
      </c>
      <c r="Z43" s="148">
        <v>8732.81</v>
      </c>
      <c r="AA43" s="148">
        <v>33367.07</v>
      </c>
      <c r="AB43" s="148">
        <v>29309.61</v>
      </c>
      <c r="AC43" s="148">
        <v>37713.43</v>
      </c>
      <c r="AD43" s="148">
        <v>18993.84</v>
      </c>
      <c r="AE43" s="148">
        <v>63803.68</v>
      </c>
      <c r="AF43" s="148">
        <v>63925.48</v>
      </c>
      <c r="AG43" s="148">
        <v>89507.39</v>
      </c>
      <c r="AH43" s="148">
        <v>67104.23</v>
      </c>
      <c r="AI43" s="148">
        <v>60141.18</v>
      </c>
      <c r="AJ43" s="148">
        <v>42836.4</v>
      </c>
      <c r="AK43" s="148">
        <v>66263.64</v>
      </c>
      <c r="AL43" s="148">
        <v>63684.51</v>
      </c>
      <c r="AM43" s="148">
        <v>58508.71</v>
      </c>
      <c r="AN43" s="148">
        <v>52328.94</v>
      </c>
    </row>
    <row r="44" spans="1:40" ht="15.6">
      <c r="B44" s="65" t="s">
        <v>205</v>
      </c>
      <c r="C44" s="100">
        <v>0</v>
      </c>
      <c r="D44" s="100">
        <v>0</v>
      </c>
      <c r="E44" s="100">
        <v>0</v>
      </c>
      <c r="F44" s="100">
        <v>0</v>
      </c>
      <c r="G44" s="100">
        <v>0</v>
      </c>
      <c r="H44" s="100">
        <v>0</v>
      </c>
      <c r="I44" s="100">
        <v>0</v>
      </c>
      <c r="J44" s="100">
        <v>0</v>
      </c>
      <c r="K44" s="100">
        <v>0</v>
      </c>
      <c r="L44" s="100">
        <v>16800</v>
      </c>
      <c r="M44" s="100">
        <v>0</v>
      </c>
      <c r="N44" s="100">
        <v>0</v>
      </c>
      <c r="O44" s="100">
        <v>0</v>
      </c>
      <c r="P44" s="148">
        <v>87162</v>
      </c>
      <c r="Q44" s="148">
        <v>101467</v>
      </c>
      <c r="R44" s="148">
        <v>0</v>
      </c>
      <c r="S44" s="148">
        <v>0</v>
      </c>
      <c r="T44" s="148">
        <v>0</v>
      </c>
      <c r="V44" s="65" t="s">
        <v>166</v>
      </c>
      <c r="W44" s="148">
        <v>53432.800000000003</v>
      </c>
      <c r="X44" s="148">
        <v>60473.61</v>
      </c>
      <c r="Y44" s="148">
        <v>64841.16</v>
      </c>
      <c r="Z44" s="148">
        <v>54088.66</v>
      </c>
      <c r="AA44" s="148">
        <v>51569.21</v>
      </c>
      <c r="AB44" s="148">
        <v>28980.25</v>
      </c>
      <c r="AC44" s="148">
        <v>28655.82</v>
      </c>
      <c r="AD44" s="148">
        <v>27618.6</v>
      </c>
      <c r="AE44" s="148">
        <v>32460</v>
      </c>
      <c r="AF44" s="148">
        <v>32017.13</v>
      </c>
      <c r="AG44" s="148">
        <v>33557.72</v>
      </c>
      <c r="AH44" s="148">
        <v>31560.32</v>
      </c>
      <c r="AI44" s="148">
        <v>29334.11</v>
      </c>
      <c r="AJ44" s="148">
        <v>30097.18</v>
      </c>
      <c r="AK44" s="148">
        <v>34808.589999999997</v>
      </c>
      <c r="AL44" s="148">
        <v>30528.81</v>
      </c>
      <c r="AM44" s="148">
        <v>31719.06</v>
      </c>
      <c r="AN44" s="148">
        <v>33421.08</v>
      </c>
    </row>
    <row r="45" spans="1:40" ht="15.6">
      <c r="B45" s="65" t="s">
        <v>477</v>
      </c>
      <c r="C45" s="100">
        <v>1199.6198100000001</v>
      </c>
      <c r="D45" s="100">
        <v>228.60698000000002</v>
      </c>
      <c r="E45" s="100">
        <v>14306.933789999999</v>
      </c>
      <c r="F45" s="100">
        <v>16859.066079999997</v>
      </c>
      <c r="G45" s="100">
        <v>21160.5255</v>
      </c>
      <c r="H45" s="100">
        <v>25120.717840000001</v>
      </c>
      <c r="I45" s="100">
        <v>25053.772639999999</v>
      </c>
      <c r="J45" s="100">
        <v>25293.328850000002</v>
      </c>
      <c r="K45" s="100">
        <v>28194.066269999999</v>
      </c>
      <c r="L45" s="100">
        <v>26294.862000000001</v>
      </c>
      <c r="M45" s="100">
        <v>20390.904190000001</v>
      </c>
      <c r="N45" s="100">
        <v>18834.96312</v>
      </c>
      <c r="O45" s="100">
        <v>23028</v>
      </c>
      <c r="P45" s="148">
        <v>43538</v>
      </c>
      <c r="Q45" s="148">
        <v>27435</v>
      </c>
      <c r="R45" s="148">
        <v>21275</v>
      </c>
      <c r="S45" s="148">
        <v>16845.141420000004</v>
      </c>
      <c r="T45" s="148">
        <v>12536</v>
      </c>
      <c r="V45" s="65" t="s">
        <v>167</v>
      </c>
      <c r="W45" s="148">
        <v>0</v>
      </c>
      <c r="X45" s="148">
        <v>0</v>
      </c>
      <c r="Y45" s="148">
        <v>0</v>
      </c>
      <c r="Z45" s="148">
        <v>0</v>
      </c>
      <c r="AA45" s="148">
        <v>0</v>
      </c>
      <c r="AB45" s="148">
        <v>0</v>
      </c>
      <c r="AC45" s="148">
        <v>0</v>
      </c>
      <c r="AD45" s="148">
        <v>0</v>
      </c>
      <c r="AE45" s="148">
        <v>0</v>
      </c>
      <c r="AF45" s="148">
        <v>0</v>
      </c>
      <c r="AG45" s="148">
        <v>0</v>
      </c>
      <c r="AH45" s="148">
        <v>0</v>
      </c>
      <c r="AI45" s="148">
        <v>0</v>
      </c>
      <c r="AJ45" s="148">
        <v>0</v>
      </c>
      <c r="AK45" s="148">
        <v>0</v>
      </c>
      <c r="AL45" s="148">
        <v>0</v>
      </c>
      <c r="AM45" s="148">
        <v>0</v>
      </c>
      <c r="AN45" s="148">
        <v>0</v>
      </c>
    </row>
    <row r="46" spans="1:40" ht="15.6">
      <c r="B46" s="65" t="s">
        <v>478</v>
      </c>
      <c r="C46" s="100">
        <v>0</v>
      </c>
      <c r="D46" s="100">
        <v>0</v>
      </c>
      <c r="E46" s="100">
        <v>0</v>
      </c>
      <c r="F46" s="100">
        <v>0</v>
      </c>
      <c r="G46" s="100">
        <v>0</v>
      </c>
      <c r="H46" s="100">
        <v>0</v>
      </c>
      <c r="I46" s="100">
        <v>0</v>
      </c>
      <c r="J46" s="100">
        <v>0</v>
      </c>
      <c r="K46" s="100">
        <v>0</v>
      </c>
      <c r="L46" s="100">
        <v>0</v>
      </c>
      <c r="M46" s="100">
        <v>0</v>
      </c>
      <c r="N46" s="100">
        <v>0</v>
      </c>
      <c r="O46" s="100">
        <v>0</v>
      </c>
      <c r="P46" s="148">
        <v>2104</v>
      </c>
      <c r="Q46" s="148">
        <v>2025</v>
      </c>
      <c r="R46" s="148">
        <v>390</v>
      </c>
      <c r="S46" s="148">
        <v>743.18207999999993</v>
      </c>
      <c r="T46" s="148">
        <v>1154</v>
      </c>
      <c r="V46" s="65" t="s">
        <v>168</v>
      </c>
      <c r="W46" s="148">
        <v>0</v>
      </c>
      <c r="X46" s="148">
        <v>840.81</v>
      </c>
      <c r="Y46" s="148">
        <v>3133.98</v>
      </c>
      <c r="Z46" s="148">
        <v>3815.98</v>
      </c>
      <c r="AA46" s="148">
        <v>7063.41</v>
      </c>
      <c r="AB46" s="148">
        <v>6933.96</v>
      </c>
      <c r="AC46" s="148">
        <v>11329.32</v>
      </c>
      <c r="AD46" s="148">
        <v>3191.95</v>
      </c>
      <c r="AE46" s="148">
        <v>2751.64</v>
      </c>
      <c r="AF46" s="148">
        <v>5896.55</v>
      </c>
      <c r="AG46" s="148">
        <v>6127.54</v>
      </c>
      <c r="AH46" s="148">
        <v>707.75</v>
      </c>
      <c r="AI46" s="148">
        <v>707.75</v>
      </c>
      <c r="AJ46" s="148">
        <v>797.91</v>
      </c>
      <c r="AK46" s="148">
        <v>789.22</v>
      </c>
      <c r="AL46" s="148">
        <v>0</v>
      </c>
      <c r="AM46" s="148">
        <v>0</v>
      </c>
      <c r="AN46" s="148">
        <v>0</v>
      </c>
    </row>
    <row r="47" spans="1:40" ht="16.2" thickBot="1">
      <c r="B47" s="65" t="s">
        <v>479</v>
      </c>
      <c r="C47" s="100">
        <v>0</v>
      </c>
      <c r="D47" s="100">
        <v>0</v>
      </c>
      <c r="E47" s="100">
        <v>0</v>
      </c>
      <c r="F47" s="100">
        <v>0</v>
      </c>
      <c r="G47" s="100">
        <v>0</v>
      </c>
      <c r="H47" s="100">
        <v>0</v>
      </c>
      <c r="I47" s="100">
        <v>0</v>
      </c>
      <c r="J47" s="100">
        <v>0</v>
      </c>
      <c r="K47" s="100">
        <v>0</v>
      </c>
      <c r="L47" s="100">
        <v>0</v>
      </c>
      <c r="M47" s="100">
        <v>0</v>
      </c>
      <c r="N47" s="100">
        <v>0</v>
      </c>
      <c r="O47" s="100">
        <v>0</v>
      </c>
      <c r="P47" s="148">
        <v>8719</v>
      </c>
      <c r="Q47" s="148">
        <v>8579</v>
      </c>
      <c r="R47" s="148">
        <v>8579</v>
      </c>
      <c r="S47" s="148">
        <v>8578.9844200000007</v>
      </c>
      <c r="T47" s="148">
        <v>8599</v>
      </c>
      <c r="V47" s="65" t="s">
        <v>169</v>
      </c>
      <c r="W47" s="148">
        <v>6395.99</v>
      </c>
      <c r="X47" s="148">
        <v>6375.29</v>
      </c>
      <c r="Y47" s="148">
        <v>7104.08</v>
      </c>
      <c r="Z47" s="148">
        <v>6507.47</v>
      </c>
      <c r="AA47" s="148">
        <v>6483.1</v>
      </c>
      <c r="AB47" s="148">
        <v>6314.72</v>
      </c>
      <c r="AC47" s="148">
        <v>6406.49</v>
      </c>
      <c r="AD47" s="148">
        <v>7475.25</v>
      </c>
      <c r="AE47" s="148">
        <v>7564.53</v>
      </c>
      <c r="AF47" s="148">
        <v>7414.08</v>
      </c>
      <c r="AG47" s="148">
        <v>7073.75</v>
      </c>
      <c r="AH47" s="148">
        <v>7415.15</v>
      </c>
      <c r="AI47" s="148">
        <v>7641.38</v>
      </c>
      <c r="AJ47" s="148">
        <v>7998.55</v>
      </c>
      <c r="AK47" s="148">
        <v>8264.64</v>
      </c>
      <c r="AL47" s="148">
        <v>8572.27</v>
      </c>
      <c r="AM47" s="148">
        <v>8538.26</v>
      </c>
      <c r="AN47" s="148">
        <v>8845.2199999999993</v>
      </c>
    </row>
    <row r="48" spans="1:40" ht="16.2" thickBot="1">
      <c r="B48" s="111" t="s">
        <v>103</v>
      </c>
      <c r="C48" s="112">
        <v>73723.039929999984</v>
      </c>
      <c r="D48" s="112">
        <v>63412.739829999991</v>
      </c>
      <c r="E48" s="112">
        <v>124768.44081999999</v>
      </c>
      <c r="F48" s="112">
        <v>73319.626250000001</v>
      </c>
      <c r="G48" s="112">
        <v>89069.476920000001</v>
      </c>
      <c r="H48" s="112">
        <v>94660.091079999998</v>
      </c>
      <c r="I48" s="112">
        <v>100102.36819000001</v>
      </c>
      <c r="J48" s="112">
        <v>128139.43566</v>
      </c>
      <c r="K48" s="112">
        <v>142403.185</v>
      </c>
      <c r="L48" s="112">
        <v>129911.2065</v>
      </c>
      <c r="M48" s="112">
        <v>141472.78844999999</v>
      </c>
      <c r="N48" s="133">
        <v>157081.70641000001</v>
      </c>
      <c r="O48" s="133">
        <v>261437</v>
      </c>
      <c r="P48" s="133">
        <f>SUM(P39:P47)</f>
        <v>266591</v>
      </c>
      <c r="Q48" s="133">
        <f>SUM(Q39:Q47)</f>
        <v>253255</v>
      </c>
      <c r="R48" s="133">
        <v>216021</v>
      </c>
      <c r="S48" s="133">
        <v>174334.35301999998</v>
      </c>
      <c r="T48" s="133">
        <f>SUM(T39:T47)</f>
        <v>142240</v>
      </c>
      <c r="V48" s="65" t="s">
        <v>101</v>
      </c>
      <c r="W48" s="148">
        <v>14814.41</v>
      </c>
      <c r="X48" s="148">
        <v>14634.3</v>
      </c>
      <c r="Y48" s="148">
        <v>10085.799999999999</v>
      </c>
      <c r="Z48" s="148">
        <v>5793.51</v>
      </c>
      <c r="AA48" s="148">
        <v>6546.41</v>
      </c>
      <c r="AB48" s="148">
        <v>30059.01</v>
      </c>
      <c r="AC48" s="148">
        <v>25030.1</v>
      </c>
      <c r="AD48" s="148">
        <v>21902.14</v>
      </c>
      <c r="AE48" s="148">
        <v>18912.580000000002</v>
      </c>
      <c r="AF48" s="148">
        <v>2611.5500000000002</v>
      </c>
      <c r="AG48" s="148">
        <v>4077.07</v>
      </c>
      <c r="AH48" s="148">
        <v>5437.68</v>
      </c>
      <c r="AI48" s="148">
        <v>3313.7</v>
      </c>
      <c r="AJ48" s="148">
        <v>2618.86</v>
      </c>
      <c r="AK48" s="148">
        <v>1507.46</v>
      </c>
      <c r="AL48" s="148">
        <v>1214.73</v>
      </c>
      <c r="AM48" s="148">
        <v>1230.92</v>
      </c>
      <c r="AN48" s="148">
        <v>4323.21</v>
      </c>
    </row>
    <row r="49" spans="2:40" ht="15.6" thickBot="1">
      <c r="B49" s="108" t="s">
        <v>104</v>
      </c>
      <c r="C49" s="109"/>
      <c r="D49" s="109"/>
      <c r="E49" s="109"/>
      <c r="F49" s="109"/>
      <c r="G49" s="109"/>
      <c r="H49" s="109"/>
      <c r="I49" s="109"/>
      <c r="J49" s="109"/>
      <c r="K49" s="109"/>
      <c r="L49" s="109"/>
      <c r="M49" s="109"/>
      <c r="N49" s="132"/>
      <c r="O49" s="132"/>
      <c r="P49" s="132"/>
      <c r="Q49" s="132"/>
      <c r="R49" s="132"/>
      <c r="S49" s="132"/>
      <c r="T49" s="132"/>
      <c r="V49" s="111" t="s">
        <v>202</v>
      </c>
      <c r="W49" s="133">
        <v>150091.15</v>
      </c>
      <c r="X49" s="133">
        <v>107946.31</v>
      </c>
      <c r="Y49" s="133">
        <v>117498.81000000001</v>
      </c>
      <c r="Z49" s="133">
        <v>78938.429999999993</v>
      </c>
      <c r="AA49" s="133">
        <v>105029.20000000001</v>
      </c>
      <c r="AB49" s="133">
        <v>101597.54999999999</v>
      </c>
      <c r="AC49" s="133">
        <v>109135.16</v>
      </c>
      <c r="AD49" s="133">
        <v>79181.78</v>
      </c>
      <c r="AE49" s="133">
        <v>125492.43</v>
      </c>
      <c r="AF49" s="133">
        <v>111864.79000000001</v>
      </c>
      <c r="AG49" s="133">
        <v>140343.47</v>
      </c>
      <c r="AH49" s="133">
        <v>112225.12999999998</v>
      </c>
      <c r="AI49" s="133">
        <v>101138.12000000001</v>
      </c>
      <c r="AJ49" s="133">
        <v>84348.900000000009</v>
      </c>
      <c r="AK49" s="133">
        <v>111633.55</v>
      </c>
      <c r="AL49" s="133">
        <f>SUM(AL43:AL48)</f>
        <v>104000.32000000001</v>
      </c>
      <c r="AM49" s="133">
        <v>99996.95</v>
      </c>
      <c r="AN49" s="133">
        <v>98918.450000000012</v>
      </c>
    </row>
    <row r="50" spans="2:40" ht="16.2" thickBot="1">
      <c r="B50" s="65" t="s">
        <v>473</v>
      </c>
      <c r="C50" s="100">
        <v>26053.380960000002</v>
      </c>
      <c r="D50" s="100">
        <v>25684.456999999999</v>
      </c>
      <c r="E50" s="100">
        <v>25924.948499999999</v>
      </c>
      <c r="F50" s="100">
        <v>26158.257160000001</v>
      </c>
      <c r="G50" s="100">
        <v>25897.892800000001</v>
      </c>
      <c r="H50" s="100">
        <v>25359.716</v>
      </c>
      <c r="I50" s="100">
        <v>25531.869409999999</v>
      </c>
      <c r="J50" s="100">
        <v>25760.963500000002</v>
      </c>
      <c r="K50" s="100">
        <v>25469.4611</v>
      </c>
      <c r="L50" s="100">
        <v>24672.55</v>
      </c>
      <c r="M50" s="100">
        <v>24818.98717</v>
      </c>
      <c r="N50" s="100">
        <v>24840.810519999999</v>
      </c>
      <c r="O50" s="100">
        <v>24498</v>
      </c>
      <c r="P50" s="148">
        <v>23676</v>
      </c>
      <c r="Q50" s="148">
        <v>23314</v>
      </c>
      <c r="R50" s="148">
        <v>23126</v>
      </c>
      <c r="S50" s="148">
        <v>22737.269250000001</v>
      </c>
      <c r="T50" s="148">
        <v>22340</v>
      </c>
      <c r="V50" s="108" t="s">
        <v>104</v>
      </c>
      <c r="W50" s="132"/>
      <c r="X50" s="132"/>
      <c r="Y50" s="132"/>
      <c r="Z50" s="132"/>
      <c r="AA50" s="132"/>
      <c r="AB50" s="132"/>
      <c r="AC50" s="132"/>
      <c r="AD50" s="132"/>
      <c r="AE50" s="132"/>
      <c r="AF50" s="132"/>
      <c r="AG50" s="132"/>
      <c r="AH50" s="132"/>
      <c r="AI50" s="132"/>
      <c r="AJ50" s="132"/>
      <c r="AK50" s="132"/>
      <c r="AL50" s="132"/>
      <c r="AM50" s="132"/>
      <c r="AN50" s="132"/>
    </row>
    <row r="51" spans="2:40" ht="15.6">
      <c r="B51" s="65" t="s">
        <v>474</v>
      </c>
      <c r="C51" s="100">
        <v>69146.199519999995</v>
      </c>
      <c r="D51" s="100">
        <v>73285.566999999995</v>
      </c>
      <c r="E51" s="100">
        <v>72258.835459999988</v>
      </c>
      <c r="F51" s="100">
        <v>69444.461089999997</v>
      </c>
      <c r="G51" s="100">
        <v>69033.159480000002</v>
      </c>
      <c r="H51" s="100">
        <v>71863.791089999999</v>
      </c>
      <c r="I51" s="100">
        <v>71883.734169999996</v>
      </c>
      <c r="J51" s="100">
        <v>72511.895310000007</v>
      </c>
      <c r="K51" s="100">
        <v>84611.131859999994</v>
      </c>
      <c r="L51" s="100">
        <v>102298.921</v>
      </c>
      <c r="M51" s="100">
        <v>112089.21623999999</v>
      </c>
      <c r="N51" s="100">
        <v>114768.61337000001</v>
      </c>
      <c r="O51" s="100">
        <v>120646</v>
      </c>
      <c r="P51" s="148">
        <v>127788</v>
      </c>
      <c r="Q51" s="148">
        <v>131110</v>
      </c>
      <c r="R51" s="148">
        <v>132757</v>
      </c>
      <c r="S51" s="148">
        <v>133600.05601999999</v>
      </c>
      <c r="T51" s="148">
        <v>135582</v>
      </c>
      <c r="V51" s="65" t="s">
        <v>105</v>
      </c>
      <c r="W51" s="148">
        <v>0</v>
      </c>
      <c r="X51" s="148">
        <v>0</v>
      </c>
      <c r="Y51" s="148">
        <v>0</v>
      </c>
      <c r="Z51" s="148">
        <v>0</v>
      </c>
      <c r="AA51" s="148">
        <v>0</v>
      </c>
      <c r="AB51" s="148">
        <v>0</v>
      </c>
      <c r="AC51" s="148">
        <v>0</v>
      </c>
      <c r="AD51" s="148">
        <v>0</v>
      </c>
      <c r="AE51" s="148">
        <v>0</v>
      </c>
      <c r="AF51" s="148">
        <v>0</v>
      </c>
      <c r="AG51" s="148">
        <v>0</v>
      </c>
      <c r="AH51" s="148">
        <v>0</v>
      </c>
      <c r="AI51" s="148">
        <v>0</v>
      </c>
      <c r="AJ51" s="148">
        <v>0</v>
      </c>
      <c r="AK51" s="148">
        <v>0</v>
      </c>
      <c r="AL51" s="148">
        <v>0</v>
      </c>
      <c r="AM51" s="148">
        <v>0</v>
      </c>
      <c r="AN51" s="148">
        <v>0</v>
      </c>
    </row>
    <row r="52" spans="2:40" ht="15.6">
      <c r="B52" s="65" t="s">
        <v>480</v>
      </c>
      <c r="C52" s="100">
        <v>17215.072319999999</v>
      </c>
      <c r="D52" s="100">
        <v>0</v>
      </c>
      <c r="E52" s="100">
        <v>0</v>
      </c>
      <c r="F52" s="100">
        <v>0</v>
      </c>
      <c r="G52" s="100">
        <v>0</v>
      </c>
      <c r="H52" s="100">
        <v>0</v>
      </c>
      <c r="I52" s="100">
        <v>0</v>
      </c>
      <c r="J52" s="100">
        <v>0</v>
      </c>
      <c r="K52" s="100">
        <v>0</v>
      </c>
      <c r="L52" s="100">
        <v>0</v>
      </c>
      <c r="M52" s="100">
        <v>0</v>
      </c>
      <c r="N52" s="100">
        <v>0</v>
      </c>
      <c r="O52" s="100">
        <v>0</v>
      </c>
      <c r="P52" s="148">
        <v>0</v>
      </c>
      <c r="Q52" s="148"/>
      <c r="R52" s="148"/>
      <c r="S52" s="148">
        <v>0</v>
      </c>
      <c r="T52" s="148">
        <v>0</v>
      </c>
      <c r="V52" s="65" t="s">
        <v>173</v>
      </c>
      <c r="W52" s="148">
        <v>0</v>
      </c>
      <c r="X52" s="148">
        <v>0</v>
      </c>
      <c r="Y52" s="148">
        <v>0</v>
      </c>
      <c r="Z52" s="148">
        <v>0</v>
      </c>
      <c r="AA52" s="148">
        <v>0</v>
      </c>
      <c r="AB52" s="148">
        <v>0</v>
      </c>
      <c r="AC52" s="148">
        <v>0</v>
      </c>
      <c r="AD52" s="148">
        <v>0</v>
      </c>
      <c r="AE52" s="148">
        <v>0</v>
      </c>
      <c r="AF52" s="148">
        <v>0</v>
      </c>
      <c r="AG52" s="148">
        <v>0</v>
      </c>
      <c r="AH52" s="148">
        <v>0</v>
      </c>
      <c r="AI52" s="148">
        <v>0</v>
      </c>
      <c r="AJ52" s="148">
        <v>0</v>
      </c>
      <c r="AK52" s="148">
        <v>0</v>
      </c>
      <c r="AL52" s="148">
        <v>0</v>
      </c>
      <c r="AM52" s="148">
        <v>0</v>
      </c>
      <c r="AN52" s="148">
        <v>0</v>
      </c>
    </row>
    <row r="53" spans="2:40" ht="15.6">
      <c r="B53" s="65" t="s">
        <v>110</v>
      </c>
      <c r="C53" s="100">
        <v>2521.1970600000127</v>
      </c>
      <c r="D53" s="100">
        <v>2422.7654400000001</v>
      </c>
      <c r="E53" s="100">
        <v>2369.9827600000003</v>
      </c>
      <c r="F53" s="100">
        <v>2320.1573399999997</v>
      </c>
      <c r="G53" s="100">
        <v>2271.21227</v>
      </c>
      <c r="H53" s="100">
        <v>2325.6148800000005</v>
      </c>
      <c r="I53" s="100">
        <v>2347.1055999999999</v>
      </c>
      <c r="J53" s="100">
        <v>2334.5615100000005</v>
      </c>
      <c r="K53" s="100">
        <v>2338.6625500000005</v>
      </c>
      <c r="L53" s="100">
        <v>2652.39966</v>
      </c>
      <c r="M53" s="100">
        <v>2640.6403300000002</v>
      </c>
      <c r="N53" s="100">
        <v>2631.74235</v>
      </c>
      <c r="O53" s="100">
        <v>2702</v>
      </c>
      <c r="P53" s="148">
        <v>3277</v>
      </c>
      <c r="Q53" s="148">
        <v>3248</v>
      </c>
      <c r="R53" s="148">
        <v>3283</v>
      </c>
      <c r="S53" s="148">
        <v>3144.9256700000001</v>
      </c>
      <c r="T53" s="148">
        <v>2953</v>
      </c>
      <c r="V53" s="65" t="s">
        <v>174</v>
      </c>
      <c r="W53" s="148">
        <v>0</v>
      </c>
      <c r="X53" s="148">
        <v>0</v>
      </c>
      <c r="Y53" s="148">
        <v>0</v>
      </c>
      <c r="Z53" s="148">
        <v>0</v>
      </c>
      <c r="AA53" s="148">
        <v>0</v>
      </c>
      <c r="AB53" s="148">
        <v>0</v>
      </c>
      <c r="AC53" s="148">
        <v>0</v>
      </c>
      <c r="AD53" s="148">
        <v>0.43</v>
      </c>
      <c r="AE53" s="148">
        <v>-0.33</v>
      </c>
      <c r="AF53" s="148">
        <v>-0.1</v>
      </c>
      <c r="AG53" s="148">
        <v>-1.53</v>
      </c>
      <c r="AH53" s="148">
        <v>1.07</v>
      </c>
      <c r="AI53" s="148">
        <v>0.33</v>
      </c>
      <c r="AJ53" s="148">
        <v>2198.14</v>
      </c>
      <c r="AK53" s="148">
        <v>1902.34</v>
      </c>
      <c r="AL53" s="148">
        <v>3715.79</v>
      </c>
      <c r="AM53" s="148">
        <v>4652.41</v>
      </c>
      <c r="AN53" s="148">
        <v>4705.2299999999996</v>
      </c>
    </row>
    <row r="54" spans="2:40" ht="15.6">
      <c r="B54" s="65" t="s">
        <v>113</v>
      </c>
      <c r="C54" s="100">
        <v>1131079.0943799999</v>
      </c>
      <c r="D54" s="100">
        <v>1267725.21312</v>
      </c>
      <c r="E54" s="100">
        <v>1277493.3783900002</v>
      </c>
      <c r="F54" s="100">
        <v>1281165.17221</v>
      </c>
      <c r="G54" s="100">
        <v>1281265.0287299999</v>
      </c>
      <c r="H54" s="100">
        <v>1280264.2017999999</v>
      </c>
      <c r="I54" s="100">
        <v>1273214.0362499999</v>
      </c>
      <c r="J54" s="100">
        <v>1264249.69933</v>
      </c>
      <c r="K54" s="100">
        <v>1259752.0421800001</v>
      </c>
      <c r="L54" s="100">
        <v>1276788.8507100001</v>
      </c>
      <c r="M54" s="100">
        <v>1289187.7552100001</v>
      </c>
      <c r="N54" s="100">
        <v>1307571.6147</v>
      </c>
      <c r="O54" s="100">
        <v>1350529</v>
      </c>
      <c r="P54" s="148">
        <v>1386473</v>
      </c>
      <c r="Q54" s="148">
        <v>1411638</v>
      </c>
      <c r="R54" s="148">
        <v>1439427</v>
      </c>
      <c r="S54" s="148">
        <v>1473056.3463299999</v>
      </c>
      <c r="T54" s="148">
        <v>1519229</v>
      </c>
      <c r="V54" s="65" t="s">
        <v>175</v>
      </c>
      <c r="W54" s="148">
        <v>156165.07</v>
      </c>
      <c r="X54" s="148">
        <v>156783.46</v>
      </c>
      <c r="Y54" s="148">
        <v>157025.78</v>
      </c>
      <c r="Z54" s="148">
        <v>160553.57999999999</v>
      </c>
      <c r="AA54" s="148">
        <v>161729.45000000001</v>
      </c>
      <c r="AB54" s="148">
        <v>164126.47</v>
      </c>
      <c r="AC54" s="148">
        <v>165042.07999999999</v>
      </c>
      <c r="AD54" s="148">
        <v>168260.36</v>
      </c>
      <c r="AE54" s="148">
        <v>166357.91</v>
      </c>
      <c r="AF54" s="148">
        <v>166864.18</v>
      </c>
      <c r="AG54" s="148">
        <v>170302.33</v>
      </c>
      <c r="AH54" s="148">
        <v>175655.75</v>
      </c>
      <c r="AI54" s="148">
        <v>179390.03</v>
      </c>
      <c r="AJ54" s="148">
        <v>181797.83</v>
      </c>
      <c r="AK54" s="148">
        <v>182246.16</v>
      </c>
      <c r="AL54" s="148">
        <v>187330.17</v>
      </c>
      <c r="AM54" s="148">
        <v>187190.55</v>
      </c>
      <c r="AN54" s="148">
        <v>186193.58</v>
      </c>
    </row>
    <row r="55" spans="2:40" ht="15.6">
      <c r="B55" s="65" t="s">
        <v>101</v>
      </c>
      <c r="C55" s="100">
        <v>0</v>
      </c>
      <c r="D55" s="100">
        <v>0</v>
      </c>
      <c r="E55" s="100">
        <v>0</v>
      </c>
      <c r="F55" s="100">
        <v>0</v>
      </c>
      <c r="G55" s="100">
        <v>0</v>
      </c>
      <c r="H55" s="100">
        <v>0</v>
      </c>
      <c r="I55" s="100">
        <v>0</v>
      </c>
      <c r="J55" s="100">
        <v>0</v>
      </c>
      <c r="K55" s="100">
        <v>0</v>
      </c>
      <c r="L55" s="100">
        <v>0</v>
      </c>
      <c r="M55" s="100">
        <v>0</v>
      </c>
      <c r="N55" s="100">
        <v>0</v>
      </c>
      <c r="O55" s="100">
        <v>10002</v>
      </c>
      <c r="P55" s="148">
        <v>0</v>
      </c>
      <c r="Q55" s="148"/>
      <c r="R55" s="148">
        <v>0</v>
      </c>
      <c r="S55" s="148">
        <v>0</v>
      </c>
      <c r="T55" s="148">
        <v>0</v>
      </c>
      <c r="V55" s="65" t="s">
        <v>176</v>
      </c>
      <c r="W55" s="148">
        <v>0</v>
      </c>
      <c r="X55" s="148">
        <v>0</v>
      </c>
      <c r="Y55" s="148">
        <v>0</v>
      </c>
      <c r="Z55" s="148">
        <v>0</v>
      </c>
      <c r="AA55" s="148">
        <v>0</v>
      </c>
      <c r="AB55" s="148">
        <v>0</v>
      </c>
      <c r="AC55" s="148">
        <v>0</v>
      </c>
      <c r="AD55" s="148">
        <v>0</v>
      </c>
      <c r="AE55" s="148">
        <v>0</v>
      </c>
      <c r="AF55" s="148">
        <v>0</v>
      </c>
      <c r="AG55" s="148">
        <v>0</v>
      </c>
      <c r="AH55" s="148">
        <v>0</v>
      </c>
      <c r="AI55" s="148">
        <v>0</v>
      </c>
      <c r="AJ55" s="148">
        <v>0</v>
      </c>
      <c r="AK55" s="148">
        <v>0</v>
      </c>
      <c r="AL55" s="148">
        <v>0</v>
      </c>
      <c r="AM55" s="148">
        <v>0</v>
      </c>
      <c r="AN55" s="148">
        <v>0</v>
      </c>
    </row>
    <row r="56" spans="2:40" ht="15.6">
      <c r="B56" s="65" t="s">
        <v>114</v>
      </c>
      <c r="C56" s="100">
        <v>0</v>
      </c>
      <c r="D56" s="100">
        <v>0</v>
      </c>
      <c r="E56" s="100">
        <v>0</v>
      </c>
      <c r="F56" s="100">
        <v>0</v>
      </c>
      <c r="G56" s="100">
        <v>0</v>
      </c>
      <c r="H56" s="100">
        <v>0</v>
      </c>
      <c r="I56" s="100">
        <v>0</v>
      </c>
      <c r="J56" s="100">
        <v>0</v>
      </c>
      <c r="K56" s="100">
        <v>0</v>
      </c>
      <c r="L56" s="100">
        <v>0</v>
      </c>
      <c r="M56" s="100">
        <v>0</v>
      </c>
      <c r="N56" s="100">
        <v>0</v>
      </c>
      <c r="O56" s="100">
        <v>0</v>
      </c>
      <c r="P56" s="148">
        <v>0</v>
      </c>
      <c r="Q56" s="148"/>
      <c r="R56" s="148">
        <v>0</v>
      </c>
      <c r="S56" s="148">
        <v>0</v>
      </c>
      <c r="T56" s="148">
        <v>0</v>
      </c>
      <c r="V56" s="65" t="s">
        <v>169</v>
      </c>
      <c r="W56" s="148">
        <v>0</v>
      </c>
      <c r="X56" s="148">
        <v>0</v>
      </c>
      <c r="Y56" s="148">
        <v>0</v>
      </c>
      <c r="Z56" s="148">
        <v>0</v>
      </c>
      <c r="AA56" s="148">
        <v>0</v>
      </c>
      <c r="AB56" s="148">
        <v>0</v>
      </c>
      <c r="AC56" s="148">
        <v>0</v>
      </c>
      <c r="AD56" s="148">
        <v>0</v>
      </c>
      <c r="AE56" s="148">
        <v>0</v>
      </c>
      <c r="AF56" s="148">
        <v>0</v>
      </c>
      <c r="AG56" s="148">
        <v>0</v>
      </c>
      <c r="AH56" s="148">
        <v>0</v>
      </c>
      <c r="AI56" s="148">
        <v>0</v>
      </c>
      <c r="AJ56" s="148">
        <v>0</v>
      </c>
      <c r="AK56" s="148">
        <v>0</v>
      </c>
      <c r="AL56" s="148">
        <v>0</v>
      </c>
      <c r="AM56" s="148">
        <v>0</v>
      </c>
      <c r="AN56" s="148">
        <v>0</v>
      </c>
    </row>
    <row r="57" spans="2:40" ht="15.6">
      <c r="B57" s="65" t="s">
        <v>115</v>
      </c>
      <c r="C57" s="100">
        <v>0</v>
      </c>
      <c r="D57" s="100">
        <v>0</v>
      </c>
      <c r="E57" s="100">
        <v>0</v>
      </c>
      <c r="F57" s="100">
        <v>0</v>
      </c>
      <c r="G57" s="100">
        <v>0</v>
      </c>
      <c r="H57" s="100">
        <v>0</v>
      </c>
      <c r="I57" s="100">
        <v>0</v>
      </c>
      <c r="J57" s="100">
        <v>0</v>
      </c>
      <c r="K57" s="100">
        <v>0</v>
      </c>
      <c r="L57" s="100">
        <v>0</v>
      </c>
      <c r="M57" s="100">
        <v>0</v>
      </c>
      <c r="N57" s="100">
        <v>0</v>
      </c>
      <c r="O57" s="100">
        <v>0</v>
      </c>
      <c r="P57" s="148">
        <v>0</v>
      </c>
      <c r="Q57" s="148"/>
      <c r="R57" s="148">
        <v>0</v>
      </c>
      <c r="S57" s="148">
        <v>0</v>
      </c>
      <c r="T57" s="148">
        <v>0</v>
      </c>
      <c r="V57" s="65" t="s">
        <v>177</v>
      </c>
      <c r="W57" s="148">
        <v>2951.11</v>
      </c>
      <c r="X57" s="148">
        <v>2965.39</v>
      </c>
      <c r="Y57" s="148">
        <v>2953.04</v>
      </c>
      <c r="Z57" s="148">
        <v>3075.97</v>
      </c>
      <c r="AA57" s="148">
        <v>3046.14</v>
      </c>
      <c r="AB57" s="148">
        <v>3016.3</v>
      </c>
      <c r="AC57" s="148">
        <v>2987.76</v>
      </c>
      <c r="AD57" s="148">
        <v>6029.1</v>
      </c>
      <c r="AE57" s="148">
        <v>5997.14</v>
      </c>
      <c r="AF57" s="148">
        <v>5994.44</v>
      </c>
      <c r="AG57" s="148">
        <v>6419.94</v>
      </c>
      <c r="AH57" s="148">
        <v>6835.93</v>
      </c>
      <c r="AI57" s="148">
        <v>6832.59</v>
      </c>
      <c r="AJ57" s="148">
        <v>6794.64</v>
      </c>
      <c r="AK57" s="148">
        <v>6715.13</v>
      </c>
      <c r="AL57" s="148">
        <v>6958.8</v>
      </c>
      <c r="AM57" s="148">
        <v>7021.86</v>
      </c>
      <c r="AN57" s="148">
        <v>6974.88</v>
      </c>
    </row>
    <row r="58" spans="2:40" ht="15.6">
      <c r="B58" s="65" t="s">
        <v>102</v>
      </c>
      <c r="C58" s="100">
        <v>0</v>
      </c>
      <c r="D58" s="100">
        <v>0</v>
      </c>
      <c r="E58" s="100">
        <v>0</v>
      </c>
      <c r="F58" s="100">
        <v>0</v>
      </c>
      <c r="G58" s="100">
        <v>0</v>
      </c>
      <c r="H58" s="100">
        <v>0</v>
      </c>
      <c r="I58" s="100">
        <v>0</v>
      </c>
      <c r="J58" s="100">
        <v>0</v>
      </c>
      <c r="K58" s="100">
        <v>0</v>
      </c>
      <c r="L58" s="100">
        <v>0</v>
      </c>
      <c r="M58" s="100">
        <v>0</v>
      </c>
      <c r="N58" s="100">
        <v>0</v>
      </c>
      <c r="O58" s="100">
        <v>0</v>
      </c>
      <c r="P58" s="148">
        <v>0</v>
      </c>
      <c r="Q58" s="148"/>
      <c r="R58" s="148">
        <v>0</v>
      </c>
      <c r="S58" s="148">
        <v>0</v>
      </c>
      <c r="T58" s="148">
        <v>0</v>
      </c>
      <c r="V58" s="65" t="s">
        <v>178</v>
      </c>
      <c r="W58" s="148">
        <v>0</v>
      </c>
      <c r="X58" s="148">
        <v>0</v>
      </c>
      <c r="Y58" s="148">
        <v>0</v>
      </c>
      <c r="Z58" s="148">
        <v>0</v>
      </c>
      <c r="AA58" s="148">
        <v>0</v>
      </c>
      <c r="AB58" s="148">
        <v>0</v>
      </c>
      <c r="AC58" s="148">
        <v>0</v>
      </c>
      <c r="AD58" s="148">
        <v>0</v>
      </c>
      <c r="AE58" s="148">
        <v>0</v>
      </c>
      <c r="AF58" s="148">
        <v>0</v>
      </c>
      <c r="AG58" s="148">
        <v>0</v>
      </c>
      <c r="AH58" s="148">
        <v>0</v>
      </c>
      <c r="AI58" s="148">
        <v>0</v>
      </c>
      <c r="AJ58" s="148">
        <v>0</v>
      </c>
      <c r="AK58" s="148">
        <v>0</v>
      </c>
      <c r="AL58" s="148">
        <v>0</v>
      </c>
      <c r="AM58" s="148">
        <v>0</v>
      </c>
      <c r="AN58" s="148">
        <v>0</v>
      </c>
    </row>
    <row r="59" spans="2:40" ht="16.2" thickBot="1">
      <c r="B59" s="108" t="s">
        <v>118</v>
      </c>
      <c r="C59" s="113">
        <v>1246014.9442399999</v>
      </c>
      <c r="D59" s="113">
        <v>1369118.0025599999</v>
      </c>
      <c r="E59" s="113">
        <v>1378047.1451100002</v>
      </c>
      <c r="F59" s="113">
        <v>1379088.0478000001</v>
      </c>
      <c r="G59" s="113">
        <v>1378467.2932799999</v>
      </c>
      <c r="H59" s="113">
        <v>1379813.3237699999</v>
      </c>
      <c r="I59" s="113">
        <v>1372976.7454299999</v>
      </c>
      <c r="J59" s="113">
        <v>1364857.11965</v>
      </c>
      <c r="K59" s="113">
        <v>1372171.2976900002</v>
      </c>
      <c r="L59" s="113">
        <v>1406412.7213700002</v>
      </c>
      <c r="M59" s="113">
        <v>1428736.59895</v>
      </c>
      <c r="N59" s="134">
        <v>1449812.78094</v>
      </c>
      <c r="O59" s="134">
        <v>1508377</v>
      </c>
      <c r="P59" s="134">
        <f>SUM(P50:P58)</f>
        <v>1541214</v>
      </c>
      <c r="Q59" s="134">
        <f>SUM(Q50:Q58)</f>
        <v>1569310</v>
      </c>
      <c r="R59" s="134">
        <v>1598593</v>
      </c>
      <c r="S59" s="134">
        <v>1632538.5972699998</v>
      </c>
      <c r="T59" s="134">
        <f>SUM(T50:T58)</f>
        <v>1680104</v>
      </c>
      <c r="V59" s="65" t="s">
        <v>179</v>
      </c>
      <c r="W59" s="148">
        <v>1529815.99</v>
      </c>
      <c r="X59" s="148">
        <v>1547486.38</v>
      </c>
      <c r="Y59" s="148">
        <v>1592855.92</v>
      </c>
      <c r="Z59" s="148">
        <v>1646201.02</v>
      </c>
      <c r="AA59" s="148">
        <v>1675354.61</v>
      </c>
      <c r="AB59" s="148">
        <v>1683487</v>
      </c>
      <c r="AC59" s="148">
        <v>1686055.21</v>
      </c>
      <c r="AD59" s="148">
        <v>1668207.17</v>
      </c>
      <c r="AE59" s="148">
        <v>1667933.05</v>
      </c>
      <c r="AF59" s="148">
        <v>1671725.25</v>
      </c>
      <c r="AG59" s="148">
        <v>1665828.38</v>
      </c>
      <c r="AH59" s="148">
        <v>1665351.38</v>
      </c>
      <c r="AI59" s="148">
        <v>1659655.58</v>
      </c>
      <c r="AJ59" s="148">
        <v>1652511.81</v>
      </c>
      <c r="AK59" s="148">
        <v>1649767.33</v>
      </c>
      <c r="AL59" s="148">
        <v>1650779.07</v>
      </c>
      <c r="AM59" s="148">
        <v>1655547.19</v>
      </c>
      <c r="AN59" s="148">
        <v>1664890.59</v>
      </c>
    </row>
    <row r="60" spans="2:40" ht="16.2" thickBot="1">
      <c r="B60" s="114" t="s">
        <v>119</v>
      </c>
      <c r="C60" s="115">
        <v>1319737.9841699998</v>
      </c>
      <c r="D60" s="115">
        <v>1432530.74239</v>
      </c>
      <c r="E60" s="115">
        <v>1502815.5859300001</v>
      </c>
      <c r="F60" s="115">
        <v>1452407.67405</v>
      </c>
      <c r="G60" s="115">
        <v>1467536.7701999999</v>
      </c>
      <c r="H60" s="115">
        <v>1474473.4148499998</v>
      </c>
      <c r="I60" s="115">
        <v>1473079.11362</v>
      </c>
      <c r="J60" s="115">
        <v>1492996.55531</v>
      </c>
      <c r="K60" s="115">
        <v>1514574.4826900002</v>
      </c>
      <c r="L60" s="115">
        <v>1536323.9278700002</v>
      </c>
      <c r="M60" s="115">
        <v>1570209.3873999999</v>
      </c>
      <c r="N60" s="135">
        <v>1606894.4873500001</v>
      </c>
      <c r="O60" s="135">
        <v>1769814</v>
      </c>
      <c r="P60" s="135">
        <f>P48+P59</f>
        <v>1807805</v>
      </c>
      <c r="Q60" s="135">
        <f>Q48+Q59</f>
        <v>1822565</v>
      </c>
      <c r="R60" s="135">
        <v>1814614</v>
      </c>
      <c r="S60" s="135">
        <v>1806872.9502899998</v>
      </c>
      <c r="T60" s="135">
        <f>T48+T59</f>
        <v>1822344</v>
      </c>
      <c r="V60" s="65" t="s">
        <v>101</v>
      </c>
      <c r="W60" s="148">
        <v>0</v>
      </c>
      <c r="X60" s="148">
        <v>0</v>
      </c>
      <c r="Y60" s="148">
        <v>0</v>
      </c>
      <c r="Z60" s="148">
        <v>0</v>
      </c>
      <c r="AA60" s="148">
        <v>0</v>
      </c>
      <c r="AB60" s="148">
        <v>0</v>
      </c>
      <c r="AC60" s="148">
        <v>0</v>
      </c>
      <c r="AD60" s="148">
        <v>0</v>
      </c>
      <c r="AE60" s="148">
        <v>0</v>
      </c>
      <c r="AF60" s="148">
        <v>0</v>
      </c>
      <c r="AG60" s="148">
        <v>0</v>
      </c>
      <c r="AH60" s="148">
        <v>0</v>
      </c>
      <c r="AI60" s="148">
        <v>0</v>
      </c>
      <c r="AJ60" s="148">
        <v>0</v>
      </c>
      <c r="AK60" s="148">
        <v>0</v>
      </c>
      <c r="AL60" s="148">
        <v>0</v>
      </c>
      <c r="AM60" s="148">
        <v>0</v>
      </c>
      <c r="AN60" s="148">
        <v>0</v>
      </c>
    </row>
    <row r="61" spans="2:40" ht="16.2" thickBot="1">
      <c r="B61" s="116"/>
      <c r="C61" s="117"/>
      <c r="D61" s="117"/>
      <c r="E61" s="117"/>
      <c r="F61" s="117"/>
      <c r="G61" s="117"/>
      <c r="H61" s="117"/>
      <c r="I61" s="117"/>
      <c r="J61" s="117"/>
      <c r="K61" s="117"/>
      <c r="L61" s="117"/>
      <c r="M61" s="117"/>
      <c r="N61" s="136"/>
      <c r="O61" s="136"/>
      <c r="P61" s="136"/>
      <c r="Q61" s="136"/>
      <c r="R61" s="136"/>
      <c r="S61" s="136"/>
      <c r="V61" s="65" t="s">
        <v>114</v>
      </c>
      <c r="W61" s="148">
        <v>0</v>
      </c>
      <c r="X61" s="148">
        <v>0</v>
      </c>
      <c r="Y61" s="148">
        <v>0</v>
      </c>
      <c r="Z61" s="148">
        <v>0</v>
      </c>
      <c r="AA61" s="148">
        <v>0</v>
      </c>
      <c r="AB61" s="148">
        <v>0</v>
      </c>
      <c r="AC61" s="148">
        <v>0</v>
      </c>
      <c r="AD61" s="148">
        <v>0</v>
      </c>
      <c r="AE61" s="148">
        <v>0</v>
      </c>
      <c r="AF61" s="148">
        <v>0</v>
      </c>
      <c r="AG61" s="148">
        <v>0</v>
      </c>
      <c r="AH61" s="148">
        <v>0</v>
      </c>
      <c r="AI61" s="148">
        <v>0</v>
      </c>
      <c r="AJ61" s="148">
        <v>0</v>
      </c>
      <c r="AK61" s="148">
        <v>0</v>
      </c>
      <c r="AL61" s="148">
        <v>0</v>
      </c>
      <c r="AM61" s="148">
        <v>0</v>
      </c>
      <c r="AN61" s="148">
        <v>0</v>
      </c>
    </row>
    <row r="62" spans="2:40" ht="15.6" thickBot="1">
      <c r="B62" s="106" t="s">
        <v>120</v>
      </c>
      <c r="C62" s="118"/>
      <c r="D62" s="118"/>
      <c r="E62" s="118"/>
      <c r="F62" s="118"/>
      <c r="G62" s="118"/>
      <c r="H62" s="118"/>
      <c r="I62" s="118"/>
      <c r="J62" s="118"/>
      <c r="K62" s="118"/>
      <c r="L62" s="118"/>
      <c r="M62" s="118"/>
      <c r="N62" s="137"/>
      <c r="O62" s="137"/>
      <c r="P62" s="137"/>
      <c r="Q62" s="137"/>
      <c r="R62" s="137"/>
      <c r="S62" s="137"/>
      <c r="T62" s="137"/>
      <c r="V62" s="108" t="s">
        <v>180</v>
      </c>
      <c r="W62" s="134">
        <v>1688932.17</v>
      </c>
      <c r="X62" s="134">
        <v>1707235.23</v>
      </c>
      <c r="Y62" s="134">
        <v>1752834.74</v>
      </c>
      <c r="Z62" s="134">
        <v>1809830.57</v>
      </c>
      <c r="AA62" s="134">
        <v>1840130.2000000002</v>
      </c>
      <c r="AB62" s="134">
        <v>1850629.77</v>
      </c>
      <c r="AC62" s="134">
        <v>1854085.05</v>
      </c>
      <c r="AD62" s="134">
        <v>1842497.0599999998</v>
      </c>
      <c r="AE62" s="134">
        <v>1840287.77</v>
      </c>
      <c r="AF62" s="134">
        <v>1844583.77</v>
      </c>
      <c r="AG62" s="134">
        <v>1842549.1199999999</v>
      </c>
      <c r="AH62" s="134">
        <v>1847844.13</v>
      </c>
      <c r="AI62" s="134">
        <v>1845878.53</v>
      </c>
      <c r="AJ62" s="134">
        <v>1843302.4200000002</v>
      </c>
      <c r="AK62" s="134">
        <v>1840630.96</v>
      </c>
      <c r="AL62" s="134">
        <f>SUM(AL51:AL61)</f>
        <v>1848783.83</v>
      </c>
      <c r="AM62" s="134">
        <v>1854412.01</v>
      </c>
      <c r="AN62" s="134">
        <v>1862764.28</v>
      </c>
    </row>
    <row r="63" spans="2:40" ht="15.6" thickBot="1">
      <c r="B63" s="108" t="s">
        <v>121</v>
      </c>
      <c r="C63" s="119"/>
      <c r="D63" s="119"/>
      <c r="E63" s="119"/>
      <c r="F63" s="119"/>
      <c r="G63" s="119"/>
      <c r="H63" s="119"/>
      <c r="I63" s="119"/>
      <c r="J63" s="119"/>
      <c r="K63" s="119"/>
      <c r="L63" s="119"/>
      <c r="M63" s="119"/>
      <c r="N63" s="138"/>
      <c r="O63" s="138"/>
      <c r="P63" s="138"/>
      <c r="Q63" s="138"/>
      <c r="R63" s="138"/>
      <c r="S63" s="138"/>
      <c r="T63" s="138"/>
      <c r="V63" s="114" t="s">
        <v>207</v>
      </c>
      <c r="W63" s="135">
        <v>1839023.3199999998</v>
      </c>
      <c r="X63" s="135">
        <v>1815181.54</v>
      </c>
      <c r="Y63" s="135">
        <v>1870333.55</v>
      </c>
      <c r="Z63" s="135">
        <v>1888769</v>
      </c>
      <c r="AA63" s="135">
        <v>1945159.4000000001</v>
      </c>
      <c r="AB63" s="135">
        <v>1952227.32</v>
      </c>
      <c r="AC63" s="135">
        <v>1963220.21</v>
      </c>
      <c r="AD63" s="135">
        <v>1921678.8399999999</v>
      </c>
      <c r="AE63" s="135">
        <v>1965780.2</v>
      </c>
      <c r="AF63" s="135">
        <v>1956448.56</v>
      </c>
      <c r="AG63" s="135">
        <v>1982892.5899999999</v>
      </c>
      <c r="AH63" s="135">
        <v>1960069.2599999998</v>
      </c>
      <c r="AI63" s="135">
        <v>1947016.6500000001</v>
      </c>
      <c r="AJ63" s="135">
        <v>1927651.32</v>
      </c>
      <c r="AK63" s="135">
        <v>1952264.51</v>
      </c>
      <c r="AL63" s="135">
        <f>AL62+AL49</f>
        <v>1952784.1500000001</v>
      </c>
      <c r="AM63" s="135">
        <v>1954408.96</v>
      </c>
      <c r="AN63" s="135">
        <v>1961682.73</v>
      </c>
    </row>
    <row r="64" spans="2:40" ht="15.6">
      <c r="B64" s="65" t="s">
        <v>481</v>
      </c>
      <c r="C64" s="100">
        <v>4495.8558599999997</v>
      </c>
      <c r="D64" s="100">
        <v>8379.9310999999998</v>
      </c>
      <c r="E64" s="100">
        <v>3949.8318599999998</v>
      </c>
      <c r="F64" s="100">
        <v>1945.8644099999999</v>
      </c>
      <c r="G64" s="100">
        <v>2817.27684</v>
      </c>
      <c r="H64" s="100">
        <v>5854.0709999999999</v>
      </c>
      <c r="I64" s="100">
        <v>4322.3543099999997</v>
      </c>
      <c r="J64" s="100">
        <v>1260.0704599999999</v>
      </c>
      <c r="K64" s="100">
        <v>9281.5932100000009</v>
      </c>
      <c r="L64" s="100">
        <v>14163.288400000001</v>
      </c>
      <c r="M64" s="100">
        <v>12988.08389</v>
      </c>
      <c r="N64" s="100">
        <v>8293.1468299999997</v>
      </c>
      <c r="O64" s="100">
        <v>10073</v>
      </c>
      <c r="P64" s="148">
        <v>9299</v>
      </c>
      <c r="Q64" s="148">
        <v>6457</v>
      </c>
      <c r="R64" s="148">
        <v>6115</v>
      </c>
      <c r="S64" s="148">
        <v>5630.39653</v>
      </c>
      <c r="T64" s="148">
        <v>8627</v>
      </c>
      <c r="V64" s="116"/>
    </row>
    <row r="65" spans="2:40" ht="15.6">
      <c r="B65" s="65" t="s">
        <v>482</v>
      </c>
      <c r="C65" s="100">
        <v>4734.8090000000002</v>
      </c>
      <c r="D65" s="100">
        <v>3878.7779999999998</v>
      </c>
      <c r="E65" s="100">
        <v>11361.17361</v>
      </c>
      <c r="F65" s="100">
        <v>13009.458359999997</v>
      </c>
      <c r="G65" s="100">
        <v>17959.353299999995</v>
      </c>
      <c r="H65" s="100">
        <v>6202.8850000000002</v>
      </c>
      <c r="I65" s="100">
        <v>17144.553680000005</v>
      </c>
      <c r="J65" s="100">
        <v>18190.772459999993</v>
      </c>
      <c r="K65" s="100">
        <v>26451.918600000001</v>
      </c>
      <c r="L65" s="100">
        <v>7624.3639999999996</v>
      </c>
      <c r="M65" s="100">
        <v>24128.544909999997</v>
      </c>
      <c r="N65" s="100">
        <v>13414.86085999999</v>
      </c>
      <c r="O65" s="100">
        <v>44110</v>
      </c>
      <c r="P65" s="148">
        <v>9934</v>
      </c>
      <c r="Q65" s="148">
        <v>11753</v>
      </c>
      <c r="R65" s="148">
        <v>5902</v>
      </c>
      <c r="S65" s="148">
        <v>12499.7444</v>
      </c>
      <c r="T65" s="148">
        <v>12501</v>
      </c>
      <c r="V65" s="642" t="s">
        <v>182</v>
      </c>
      <c r="W65" s="596"/>
      <c r="X65" s="596"/>
      <c r="Y65" s="596"/>
      <c r="Z65" s="596"/>
      <c r="AA65" s="596"/>
      <c r="AB65" s="596"/>
      <c r="AC65" s="596"/>
      <c r="AD65" s="596"/>
      <c r="AE65" s="596"/>
      <c r="AF65" s="596"/>
      <c r="AG65" s="596"/>
      <c r="AH65" s="596"/>
      <c r="AI65" s="596"/>
      <c r="AJ65" s="596"/>
      <c r="AK65" s="596"/>
      <c r="AL65" s="596"/>
      <c r="AM65" s="596"/>
      <c r="AN65" s="596"/>
    </row>
    <row r="66" spans="2:40" ht="16.2" thickBot="1">
      <c r="B66" s="65" t="s">
        <v>483</v>
      </c>
      <c r="C66" s="100">
        <v>120368.42105263159</v>
      </c>
      <c r="D66" s="100">
        <v>28206.668000000001</v>
      </c>
      <c r="E66" s="100">
        <v>48207.599000000002</v>
      </c>
      <c r="F66" s="100">
        <v>90491.48083</v>
      </c>
      <c r="G66" s="100">
        <v>83422.414930000014</v>
      </c>
      <c r="H66" s="100">
        <v>90782.826109999995</v>
      </c>
      <c r="I66" s="100">
        <v>63930.995219999997</v>
      </c>
      <c r="J66" s="100">
        <v>15000</v>
      </c>
      <c r="K66" s="100">
        <v>0</v>
      </c>
      <c r="L66" s="100">
        <v>0</v>
      </c>
      <c r="M66" s="100">
        <v>0</v>
      </c>
      <c r="N66" s="100">
        <v>100000</v>
      </c>
      <c r="O66" s="100">
        <v>0</v>
      </c>
      <c r="P66" s="148">
        <v>1504</v>
      </c>
      <c r="Q66" s="148">
        <v>47255</v>
      </c>
      <c r="R66" s="148">
        <v>84892</v>
      </c>
      <c r="S66" s="148">
        <v>96792.098299999998</v>
      </c>
      <c r="T66" s="148">
        <v>84691</v>
      </c>
      <c r="V66" s="108" t="s">
        <v>121</v>
      </c>
      <c r="W66" s="138"/>
      <c r="X66" s="138"/>
      <c r="Y66" s="138"/>
      <c r="Z66" s="138"/>
      <c r="AA66" s="138"/>
      <c r="AB66" s="138"/>
      <c r="AC66" s="138"/>
      <c r="AD66" s="138"/>
      <c r="AE66" s="138"/>
      <c r="AF66" s="138"/>
      <c r="AG66" s="138"/>
      <c r="AH66" s="138"/>
      <c r="AI66" s="138"/>
      <c r="AJ66" s="138"/>
      <c r="AK66" s="138"/>
      <c r="AL66" s="138"/>
      <c r="AM66" s="138"/>
      <c r="AN66" s="138"/>
    </row>
    <row r="67" spans="2:40" ht="15.6">
      <c r="B67" s="65" t="s">
        <v>484</v>
      </c>
      <c r="C67" s="100">
        <v>23872.601119999999</v>
      </c>
      <c r="D67" s="100">
        <v>15878.199329999999</v>
      </c>
      <c r="E67" s="100">
        <v>72533.666549999994</v>
      </c>
      <c r="F67" s="100">
        <v>9023.5958100000007</v>
      </c>
      <c r="G67" s="100">
        <v>5316.5259400000004</v>
      </c>
      <c r="H67" s="100">
        <v>8541.9537700000001</v>
      </c>
      <c r="I67" s="100">
        <v>8397.3404300000002</v>
      </c>
      <c r="J67" s="100">
        <v>6750.1602400000002</v>
      </c>
      <c r="K67" s="100">
        <v>5295.8337300000003</v>
      </c>
      <c r="L67" s="100">
        <v>17222.496829999996</v>
      </c>
      <c r="M67" s="100">
        <v>14317.83124</v>
      </c>
      <c r="N67" s="100">
        <v>8715.1798500000004</v>
      </c>
      <c r="O67" s="100">
        <v>11257</v>
      </c>
      <c r="P67" s="148">
        <v>35091</v>
      </c>
      <c r="Q67" s="148">
        <v>76904</v>
      </c>
      <c r="R67" s="148">
        <v>11712</v>
      </c>
      <c r="S67" s="148">
        <v>14209.23</v>
      </c>
      <c r="T67" s="148">
        <v>17664</v>
      </c>
      <c r="V67" s="65" t="s">
        <v>122</v>
      </c>
      <c r="W67" s="148">
        <v>96330.73</v>
      </c>
      <c r="X67" s="148">
        <v>19787.04</v>
      </c>
      <c r="Y67" s="148">
        <v>33131.56</v>
      </c>
      <c r="Z67" s="148">
        <v>26320.47</v>
      </c>
      <c r="AA67" s="148">
        <v>56695.32</v>
      </c>
      <c r="AB67" s="148">
        <v>76465.320000000007</v>
      </c>
      <c r="AC67" s="148">
        <v>90680.49</v>
      </c>
      <c r="AD67" s="148">
        <v>55936.9</v>
      </c>
      <c r="AE67" s="148">
        <v>69777.16</v>
      </c>
      <c r="AF67" s="148">
        <v>86832.84</v>
      </c>
      <c r="AG67" s="148">
        <v>101296.02</v>
      </c>
      <c r="AH67" s="148">
        <v>47702.58</v>
      </c>
      <c r="AI67" s="148">
        <v>61200.24</v>
      </c>
      <c r="AJ67" s="148">
        <v>45715.519999999997</v>
      </c>
      <c r="AK67" s="148">
        <v>59388.03</v>
      </c>
      <c r="AL67" s="148">
        <v>14671.35</v>
      </c>
      <c r="AM67" s="148">
        <v>27727.71</v>
      </c>
      <c r="AN67" s="148">
        <v>13984.77</v>
      </c>
    </row>
    <row r="68" spans="2:40" ht="15.6">
      <c r="B68" s="65" t="s">
        <v>485</v>
      </c>
      <c r="C68" s="100">
        <v>3456.252</v>
      </c>
      <c r="D68" s="100">
        <v>1676.0319999999999</v>
      </c>
      <c r="E68" s="100">
        <v>1614.67092</v>
      </c>
      <c r="F68" s="100">
        <v>1614.67092</v>
      </c>
      <c r="G68" s="100">
        <v>1614.67092</v>
      </c>
      <c r="H68" s="100">
        <v>1729.8309999999999</v>
      </c>
      <c r="I68" s="100">
        <v>1718.6699199999998</v>
      </c>
      <c r="J68" s="100">
        <v>1718.6699199999998</v>
      </c>
      <c r="K68" s="100">
        <v>1718.6699199999998</v>
      </c>
      <c r="L68" s="100">
        <v>2468.5070000000001</v>
      </c>
      <c r="M68" s="100">
        <v>2441.5359199999998</v>
      </c>
      <c r="N68" s="100">
        <v>2441.5359199999998</v>
      </c>
      <c r="O68" s="100">
        <v>2441</v>
      </c>
      <c r="P68" s="148">
        <v>3233</v>
      </c>
      <c r="Q68" s="148"/>
      <c r="R68" s="148">
        <v>3233</v>
      </c>
      <c r="S68" s="148">
        <v>3232.6898300000003</v>
      </c>
      <c r="T68" s="148">
        <v>1365</v>
      </c>
      <c r="V68" s="65" t="s">
        <v>123</v>
      </c>
      <c r="W68" s="148">
        <v>37623.980000000003</v>
      </c>
      <c r="X68" s="148">
        <v>16394.14</v>
      </c>
      <c r="Y68" s="148">
        <v>37314.949999999997</v>
      </c>
      <c r="Z68" s="148">
        <v>29958.83</v>
      </c>
      <c r="AA68" s="148">
        <v>100902.65</v>
      </c>
      <c r="AB68" s="148">
        <v>51834.65</v>
      </c>
      <c r="AC68" s="148">
        <v>15719.06</v>
      </c>
      <c r="AD68" s="148">
        <v>-5439.04</v>
      </c>
      <c r="AE68" s="148">
        <v>108252.4</v>
      </c>
      <c r="AF68" s="148">
        <v>45834.79</v>
      </c>
      <c r="AG68" s="148">
        <v>19691.05</v>
      </c>
      <c r="AH68" s="148">
        <v>28374.74</v>
      </c>
      <c r="AI68" s="148">
        <v>75388.84</v>
      </c>
      <c r="AJ68" s="148">
        <v>52759.6</v>
      </c>
      <c r="AK68" s="148">
        <v>24906.21</v>
      </c>
      <c r="AL68" s="148">
        <v>20648.28</v>
      </c>
      <c r="AM68" s="148">
        <v>67184.149999999994</v>
      </c>
      <c r="AN68" s="148">
        <v>55006.07</v>
      </c>
    </row>
    <row r="69" spans="2:40" ht="16.2" thickBot="1">
      <c r="B69" s="108" t="s">
        <v>130</v>
      </c>
      <c r="C69" s="113">
        <v>156927.93903263161</v>
      </c>
      <c r="D69" s="113">
        <v>58019.60843</v>
      </c>
      <c r="E69" s="113">
        <v>137666.94193999999</v>
      </c>
      <c r="F69" s="113">
        <v>116085.07033</v>
      </c>
      <c r="G69" s="113">
        <v>111130.24193000002</v>
      </c>
      <c r="H69" s="113">
        <v>113111.56688</v>
      </c>
      <c r="I69" s="113">
        <v>95513.913560000001</v>
      </c>
      <c r="J69" s="113">
        <v>42919.673079999993</v>
      </c>
      <c r="K69" s="113">
        <v>42748.015460000002</v>
      </c>
      <c r="L69" s="113">
        <v>41478.656229999993</v>
      </c>
      <c r="M69" s="113">
        <v>53875.99596</v>
      </c>
      <c r="N69" s="134">
        <v>132864.72346000001</v>
      </c>
      <c r="O69" s="134">
        <v>67881</v>
      </c>
      <c r="P69" s="134">
        <f>SUM(P64:P68)</f>
        <v>59061</v>
      </c>
      <c r="Q69" s="134">
        <f>SUM(Q64:Q68)</f>
        <v>142369</v>
      </c>
      <c r="R69" s="134">
        <v>111854</v>
      </c>
      <c r="S69" s="134">
        <v>132364.15906000001</v>
      </c>
      <c r="T69" s="134">
        <f>SUM(T64:T68)</f>
        <v>124848</v>
      </c>
      <c r="V69" s="65" t="s">
        <v>125</v>
      </c>
      <c r="W69" s="148">
        <v>0</v>
      </c>
      <c r="X69" s="148">
        <v>0</v>
      </c>
      <c r="Y69" s="148">
        <v>0</v>
      </c>
      <c r="Z69" s="148">
        <v>0</v>
      </c>
      <c r="AA69" s="148">
        <v>0</v>
      </c>
      <c r="AB69" s="148">
        <v>0</v>
      </c>
      <c r="AC69" s="148">
        <v>0</v>
      </c>
      <c r="AD69" s="148">
        <v>0</v>
      </c>
      <c r="AE69" s="148">
        <v>0</v>
      </c>
      <c r="AF69" s="148">
        <v>0</v>
      </c>
      <c r="AG69" s="148">
        <v>0</v>
      </c>
      <c r="AH69" s="148">
        <v>0</v>
      </c>
      <c r="AI69" s="148">
        <v>0</v>
      </c>
      <c r="AJ69" s="148">
        <v>0</v>
      </c>
      <c r="AK69" s="148">
        <v>0</v>
      </c>
      <c r="AL69" s="148">
        <v>0</v>
      </c>
      <c r="AM69" s="148">
        <v>0</v>
      </c>
      <c r="AN69" s="148">
        <v>0</v>
      </c>
    </row>
    <row r="70" spans="2:40" ht="16.2" thickBot="1">
      <c r="B70" s="120" t="s">
        <v>131</v>
      </c>
      <c r="C70" s="121"/>
      <c r="D70" s="121"/>
      <c r="E70" s="121"/>
      <c r="F70" s="121"/>
      <c r="G70" s="121"/>
      <c r="H70" s="121"/>
      <c r="I70" s="121"/>
      <c r="J70" s="121"/>
      <c r="K70" s="121"/>
      <c r="L70" s="121"/>
      <c r="M70" s="121"/>
      <c r="N70" s="139"/>
      <c r="O70" s="139"/>
      <c r="P70" s="139"/>
      <c r="Q70" s="139"/>
      <c r="R70" s="139"/>
      <c r="S70" s="139"/>
      <c r="T70" s="139"/>
      <c r="V70" s="65" t="s">
        <v>99</v>
      </c>
      <c r="W70" s="148">
        <v>2755.28</v>
      </c>
      <c r="X70" s="148">
        <v>5253.98</v>
      </c>
      <c r="Y70" s="148">
        <v>6043.64</v>
      </c>
      <c r="Z70" s="148">
        <v>7347.94</v>
      </c>
      <c r="AA70" s="148">
        <v>4271.72</v>
      </c>
      <c r="AB70" s="148">
        <v>1788.21</v>
      </c>
      <c r="AC70" s="148">
        <v>2577.04</v>
      </c>
      <c r="AD70" s="148">
        <v>378.31</v>
      </c>
      <c r="AE70" s="148">
        <v>8368.27</v>
      </c>
      <c r="AF70" s="148">
        <v>12376.69</v>
      </c>
      <c r="AG70" s="148">
        <v>22444.73</v>
      </c>
      <c r="AH70" s="148">
        <v>16576.43</v>
      </c>
      <c r="AI70" s="148">
        <v>15716.53</v>
      </c>
      <c r="AJ70" s="148">
        <v>9619.3700000000008</v>
      </c>
      <c r="AK70" s="148">
        <v>14139.54</v>
      </c>
      <c r="AL70" s="148">
        <v>12180.34</v>
      </c>
      <c r="AM70" s="148">
        <v>12024.02</v>
      </c>
      <c r="AN70" s="148">
        <v>7975.84</v>
      </c>
    </row>
    <row r="71" spans="2:40" ht="15.6">
      <c r="B71" s="65" t="s">
        <v>486</v>
      </c>
      <c r="C71" s="100">
        <v>1051.0146499999998</v>
      </c>
      <c r="D71" s="100">
        <v>1015.90939</v>
      </c>
      <c r="E71" s="100">
        <v>1015.90939</v>
      </c>
      <c r="F71" s="100">
        <v>919.55375000000004</v>
      </c>
      <c r="G71" s="100">
        <v>897.07326999999998</v>
      </c>
      <c r="H71" s="100">
        <v>874.90928000000008</v>
      </c>
      <c r="I71" s="100">
        <v>852.77043000000003</v>
      </c>
      <c r="J71" s="100">
        <v>830.54120999999998</v>
      </c>
      <c r="K71" s="100">
        <v>806.86728000000005</v>
      </c>
      <c r="L71" s="100">
        <v>783.90521000000001</v>
      </c>
      <c r="M71" s="100">
        <v>768.68551000000002</v>
      </c>
      <c r="N71" s="100">
        <v>737.74070999999992</v>
      </c>
      <c r="O71" s="100">
        <v>645</v>
      </c>
      <c r="P71" s="148">
        <v>1047</v>
      </c>
      <c r="Q71" s="148">
        <v>1025</v>
      </c>
      <c r="R71" s="148">
        <v>1003</v>
      </c>
      <c r="S71" s="148">
        <v>980.50080000000003</v>
      </c>
      <c r="T71" s="148">
        <v>957</v>
      </c>
      <c r="V71" s="65" t="s">
        <v>126</v>
      </c>
      <c r="W71" s="148">
        <v>192.67</v>
      </c>
      <c r="X71" s="148">
        <v>192.67</v>
      </c>
      <c r="Y71" s="148">
        <v>1558.5</v>
      </c>
      <c r="Z71" s="148">
        <v>4200.91</v>
      </c>
      <c r="AA71" s="148">
        <v>4009.97</v>
      </c>
      <c r="AB71" s="148">
        <v>4010.55</v>
      </c>
      <c r="AC71" s="148">
        <v>4077.62</v>
      </c>
      <c r="AD71" s="148">
        <v>4260.04</v>
      </c>
      <c r="AE71" s="148">
        <v>4255.3599999999997</v>
      </c>
      <c r="AF71" s="148">
        <v>4254.22</v>
      </c>
      <c r="AG71" s="148">
        <v>2504.58</v>
      </c>
      <c r="AH71" s="148">
        <v>1197.27</v>
      </c>
      <c r="AI71" s="148">
        <v>868.97</v>
      </c>
      <c r="AJ71" s="148">
        <v>399.62</v>
      </c>
      <c r="AK71" s="148">
        <v>399.62</v>
      </c>
      <c r="AL71" s="148">
        <v>3240.78</v>
      </c>
      <c r="AM71" s="148">
        <v>3240.78</v>
      </c>
      <c r="AN71" s="148">
        <v>3240.78</v>
      </c>
    </row>
    <row r="72" spans="2:40" ht="15.6">
      <c r="B72" s="65" t="s">
        <v>487</v>
      </c>
      <c r="C72" s="100">
        <v>616277.39800000004</v>
      </c>
      <c r="D72" s="100">
        <v>758206.64932999993</v>
      </c>
      <c r="E72" s="100">
        <v>793583.54624000005</v>
      </c>
      <c r="F72" s="100">
        <v>744631.88431999995</v>
      </c>
      <c r="G72" s="100">
        <v>745076.15850999998</v>
      </c>
      <c r="H72" s="100">
        <v>730999.56871000002</v>
      </c>
      <c r="I72" s="100">
        <v>724112.16554999992</v>
      </c>
      <c r="J72" s="100">
        <v>845118.49503000011</v>
      </c>
      <c r="K72" s="100">
        <v>844954.25805999991</v>
      </c>
      <c r="L72" s="100">
        <v>845164.12774000003</v>
      </c>
      <c r="M72" s="100">
        <v>845402.18974000006</v>
      </c>
      <c r="N72" s="100">
        <v>845597.47574000002</v>
      </c>
      <c r="O72" s="100">
        <v>1050000</v>
      </c>
      <c r="P72" s="148">
        <v>1075668</v>
      </c>
      <c r="Q72" s="148">
        <v>1050000</v>
      </c>
      <c r="R72" s="148">
        <v>1050000</v>
      </c>
      <c r="S72" s="148">
        <v>1050000</v>
      </c>
      <c r="T72" s="148">
        <v>1050000</v>
      </c>
      <c r="V72" s="65" t="s">
        <v>127</v>
      </c>
      <c r="W72" s="148">
        <v>296.63</v>
      </c>
      <c r="X72" s="148">
        <v>392.86</v>
      </c>
      <c r="Y72" s="148">
        <v>187.18</v>
      </c>
      <c r="Z72" s="148">
        <v>187.18</v>
      </c>
      <c r="AA72" s="148">
        <v>187.18</v>
      </c>
      <c r="AB72" s="148">
        <v>187.18</v>
      </c>
      <c r="AC72" s="148">
        <v>187.18</v>
      </c>
      <c r="AD72" s="148">
        <v>187.18</v>
      </c>
      <c r="AE72" s="148">
        <v>187.18</v>
      </c>
      <c r="AF72" s="148">
        <v>187.18</v>
      </c>
      <c r="AG72" s="148">
        <v>187.18</v>
      </c>
      <c r="AH72" s="148">
        <v>187.18</v>
      </c>
      <c r="AI72" s="148">
        <v>187.21</v>
      </c>
      <c r="AJ72" s="148">
        <v>187.18</v>
      </c>
      <c r="AK72" s="148">
        <v>187.18</v>
      </c>
      <c r="AL72" s="148">
        <v>1033.21</v>
      </c>
      <c r="AM72" s="148">
        <v>1034.19</v>
      </c>
      <c r="AN72" s="148">
        <v>1034.19</v>
      </c>
    </row>
    <row r="73" spans="2:40" ht="15.6">
      <c r="B73" s="65" t="s">
        <v>126</v>
      </c>
      <c r="C73" s="100">
        <v>7618.84</v>
      </c>
      <c r="D73" s="100">
        <v>11895.880060000001</v>
      </c>
      <c r="E73" s="100">
        <v>14123.878419999999</v>
      </c>
      <c r="F73" s="100">
        <v>16316.48659</v>
      </c>
      <c r="G73" s="100">
        <v>17611.174579999999</v>
      </c>
      <c r="H73" s="100">
        <v>16456.04435</v>
      </c>
      <c r="I73" s="100">
        <v>17562.629069999999</v>
      </c>
      <c r="J73" s="100">
        <v>18339.15669</v>
      </c>
      <c r="K73" s="100">
        <v>19195.551950000001</v>
      </c>
      <c r="L73" s="100">
        <v>18843.485760000003</v>
      </c>
      <c r="M73" s="100">
        <v>20808.110199999999</v>
      </c>
      <c r="N73" s="100">
        <v>22633.236260000001</v>
      </c>
      <c r="O73" s="100">
        <v>23991</v>
      </c>
      <c r="P73" s="148">
        <v>23173</v>
      </c>
      <c r="Q73" s="148">
        <v>24338</v>
      </c>
      <c r="R73" s="148">
        <v>25379</v>
      </c>
      <c r="S73" s="148">
        <v>26340.200519999999</v>
      </c>
      <c r="T73" s="148">
        <v>29255</v>
      </c>
      <c r="V73" s="591" t="s">
        <v>130</v>
      </c>
      <c r="W73" s="586">
        <v>137199.29</v>
      </c>
      <c r="X73" s="586">
        <v>42020.69</v>
      </c>
      <c r="Y73" s="586">
        <v>78235.829999999987</v>
      </c>
      <c r="Z73" s="586">
        <v>68015.33</v>
      </c>
      <c r="AA73" s="586">
        <v>166066.84</v>
      </c>
      <c r="AB73" s="586">
        <v>134285.91</v>
      </c>
      <c r="AC73" s="586">
        <v>113241.38999999998</v>
      </c>
      <c r="AD73" s="586">
        <v>55323.39</v>
      </c>
      <c r="AE73" s="586">
        <v>190840.36999999997</v>
      </c>
      <c r="AF73" s="586">
        <v>149485.72</v>
      </c>
      <c r="AG73" s="586">
        <v>146123.56</v>
      </c>
      <c r="AH73" s="586">
        <v>94038.2</v>
      </c>
      <c r="AI73" s="586">
        <v>153361.78999999998</v>
      </c>
      <c r="AJ73" s="586">
        <v>108681.28999999998</v>
      </c>
      <c r="AK73" s="586">
        <v>99020.579999999987</v>
      </c>
      <c r="AL73" s="586">
        <f>SUM(AL67:AL72)</f>
        <v>51773.96</v>
      </c>
      <c r="AM73" s="586">
        <v>111210.84999999999</v>
      </c>
      <c r="AN73" s="586">
        <v>81241.649999999994</v>
      </c>
    </row>
    <row r="74" spans="2:40" ht="16.2" thickBot="1">
      <c r="B74" s="65" t="s">
        <v>488</v>
      </c>
      <c r="C74" s="100">
        <v>84072.864000000001</v>
      </c>
      <c r="D74" s="100">
        <v>0</v>
      </c>
      <c r="E74" s="100">
        <v>0</v>
      </c>
      <c r="F74" s="100">
        <v>0</v>
      </c>
      <c r="G74" s="100">
        <v>0</v>
      </c>
      <c r="H74" s="100">
        <v>0</v>
      </c>
      <c r="I74" s="100">
        <v>0</v>
      </c>
      <c r="J74" s="100">
        <v>0</v>
      </c>
      <c r="K74" s="100">
        <v>0</v>
      </c>
      <c r="L74" s="100">
        <v>0</v>
      </c>
      <c r="M74" s="100">
        <v>0</v>
      </c>
      <c r="N74" s="100">
        <v>0</v>
      </c>
      <c r="O74" s="100">
        <v>0</v>
      </c>
      <c r="P74" s="148">
        <v>0</v>
      </c>
      <c r="Q74" s="148">
        <v>0</v>
      </c>
      <c r="R74" s="148">
        <v>0</v>
      </c>
      <c r="S74" s="148">
        <v>0</v>
      </c>
      <c r="T74" s="148">
        <v>0</v>
      </c>
      <c r="V74" s="120"/>
      <c r="W74" s="139"/>
      <c r="X74" s="139"/>
      <c r="Y74" s="139"/>
      <c r="Z74" s="139"/>
      <c r="AA74" s="139"/>
      <c r="AB74" s="139"/>
      <c r="AC74" s="139"/>
      <c r="AD74" s="139"/>
      <c r="AE74" s="139"/>
      <c r="AF74" s="139"/>
      <c r="AG74" s="139"/>
      <c r="AH74" s="139"/>
      <c r="AI74" s="139"/>
      <c r="AJ74" s="139"/>
      <c r="AK74" s="139"/>
      <c r="AL74" s="139"/>
      <c r="AM74" s="139"/>
      <c r="AN74" s="139"/>
    </row>
    <row r="75" spans="2:40" ht="15.6">
      <c r="B75" s="65" t="s">
        <v>185</v>
      </c>
      <c r="C75" s="100">
        <v>0</v>
      </c>
      <c r="D75" s="100">
        <v>104712.27099999999</v>
      </c>
      <c r="E75" s="100">
        <v>110128.52305</v>
      </c>
      <c r="F75" s="100">
        <v>115733.90889000001</v>
      </c>
      <c r="G75" s="100">
        <v>121330.149</v>
      </c>
      <c r="H75" s="100">
        <v>127971.56600000001</v>
      </c>
      <c r="I75" s="100">
        <v>134357.59452000001</v>
      </c>
      <c r="J75" s="100">
        <v>139341.226</v>
      </c>
      <c r="K75" s="100">
        <v>145907.77802</v>
      </c>
      <c r="L75" s="100">
        <v>152635.15982</v>
      </c>
      <c r="M75" s="100">
        <v>158425.17157000001</v>
      </c>
      <c r="N75" s="100">
        <v>164625.56788999998</v>
      </c>
      <c r="O75" s="100">
        <v>170342</v>
      </c>
      <c r="P75" s="148">
        <v>176453</v>
      </c>
      <c r="Q75" s="148">
        <v>181784</v>
      </c>
      <c r="R75" s="148">
        <v>187981</v>
      </c>
      <c r="S75" s="148">
        <v>192453.63237000001</v>
      </c>
      <c r="T75" s="148">
        <v>197203</v>
      </c>
      <c r="V75" s="65" t="s">
        <v>122</v>
      </c>
      <c r="W75" s="148">
        <v>1050000</v>
      </c>
      <c r="X75" s="148">
        <v>1100000</v>
      </c>
      <c r="Y75" s="148">
        <v>1100000</v>
      </c>
      <c r="Z75" s="148">
        <v>1100000</v>
      </c>
      <c r="AA75" s="148">
        <v>1100000</v>
      </c>
      <c r="AB75" s="148">
        <v>1100000</v>
      </c>
      <c r="AC75" s="148">
        <v>1100000</v>
      </c>
      <c r="AD75" s="148">
        <v>1100000</v>
      </c>
      <c r="AE75" s="148">
        <v>1100000</v>
      </c>
      <c r="AF75" s="148">
        <v>1100000</v>
      </c>
      <c r="AG75" s="148">
        <v>1100000</v>
      </c>
      <c r="AH75" s="148">
        <v>1100000</v>
      </c>
      <c r="AI75" s="148">
        <v>1100000</v>
      </c>
      <c r="AJ75" s="148">
        <v>1100009.6100000001</v>
      </c>
      <c r="AK75" s="148">
        <v>1100000</v>
      </c>
      <c r="AL75" s="148">
        <v>1121000</v>
      </c>
      <c r="AM75" s="148">
        <v>1121000</v>
      </c>
      <c r="AN75" s="148">
        <v>1128000</v>
      </c>
    </row>
    <row r="76" spans="2:40" ht="16.2" thickBot="1">
      <c r="B76" s="108" t="s">
        <v>133</v>
      </c>
      <c r="C76" s="113">
        <v>709020.11664999998</v>
      </c>
      <c r="D76" s="113">
        <v>875830.70977999992</v>
      </c>
      <c r="E76" s="113">
        <v>918851.85710000002</v>
      </c>
      <c r="F76" s="113">
        <v>877601.83354999986</v>
      </c>
      <c r="G76" s="113">
        <v>884914.55536</v>
      </c>
      <c r="H76" s="113">
        <v>876302.08834000002</v>
      </c>
      <c r="I76" s="113">
        <v>876885.15957000002</v>
      </c>
      <c r="J76" s="113">
        <v>1003629.4189300002</v>
      </c>
      <c r="K76" s="113">
        <v>1010864.4553099999</v>
      </c>
      <c r="L76" s="113">
        <v>1017426.6785299999</v>
      </c>
      <c r="M76" s="113">
        <v>1025404.15702</v>
      </c>
      <c r="N76" s="134">
        <v>1033594.0206</v>
      </c>
      <c r="O76" s="134">
        <v>1244978</v>
      </c>
      <c r="P76" s="134">
        <f>SUM(P71:P75)</f>
        <v>1276341</v>
      </c>
      <c r="Q76" s="134">
        <f>SUM(Q71:Q75)</f>
        <v>1257147</v>
      </c>
      <c r="R76" s="134">
        <v>1264363</v>
      </c>
      <c r="S76" s="134">
        <v>1269774.33369</v>
      </c>
      <c r="T76" s="134">
        <f>SUM(T71:T75)</f>
        <v>1277415</v>
      </c>
      <c r="V76" s="65" t="s">
        <v>123</v>
      </c>
      <c r="W76" s="148">
        <v>0</v>
      </c>
      <c r="X76" s="148">
        <v>0</v>
      </c>
      <c r="Y76" s="148">
        <v>0</v>
      </c>
      <c r="Z76" s="148">
        <v>0</v>
      </c>
      <c r="AA76" s="148">
        <v>0</v>
      </c>
      <c r="AB76" s="148">
        <v>776.58</v>
      </c>
      <c r="AC76" s="148">
        <v>0</v>
      </c>
      <c r="AD76" s="148">
        <v>30796.78</v>
      </c>
      <c r="AE76" s="148">
        <v>0</v>
      </c>
      <c r="AF76" s="148">
        <v>0</v>
      </c>
      <c r="AG76" s="148">
        <v>0</v>
      </c>
      <c r="AH76" s="148">
        <v>1111.33</v>
      </c>
      <c r="AI76" s="148">
        <v>1419.59</v>
      </c>
      <c r="AJ76" s="148">
        <v>1419.59</v>
      </c>
      <c r="AK76" s="148">
        <v>1200.1199999999999</v>
      </c>
      <c r="AL76" s="148">
        <v>1200.1199999999999</v>
      </c>
      <c r="AM76" s="148">
        <v>1200.1199999999999</v>
      </c>
      <c r="AN76" s="148">
        <v>980.66</v>
      </c>
    </row>
    <row r="77" spans="2:40" ht="16.2" thickBot="1">
      <c r="B77" s="114" t="s">
        <v>134</v>
      </c>
      <c r="C77" s="115">
        <v>865948.05568263156</v>
      </c>
      <c r="D77" s="115">
        <v>933850.31820999994</v>
      </c>
      <c r="E77" s="115">
        <v>1056518.79904</v>
      </c>
      <c r="F77" s="115">
        <v>993686.90387999988</v>
      </c>
      <c r="G77" s="115">
        <v>996044.79729000002</v>
      </c>
      <c r="H77" s="115">
        <v>989413.65522000007</v>
      </c>
      <c r="I77" s="115">
        <v>972399.07313000003</v>
      </c>
      <c r="J77" s="115">
        <v>1046549.0920100001</v>
      </c>
      <c r="K77" s="115">
        <v>1053612.4707699998</v>
      </c>
      <c r="L77" s="115">
        <v>1058905.33476</v>
      </c>
      <c r="M77" s="115">
        <v>1079280.15298</v>
      </c>
      <c r="N77" s="135">
        <v>1166458.7440599999</v>
      </c>
      <c r="O77" s="135">
        <v>1312859</v>
      </c>
      <c r="P77" s="135">
        <f>P69+P76</f>
        <v>1335402</v>
      </c>
      <c r="Q77" s="135">
        <f>Q69+Q76</f>
        <v>1399516</v>
      </c>
      <c r="R77" s="135">
        <v>1376217</v>
      </c>
      <c r="S77" s="135">
        <v>1402138.49275</v>
      </c>
      <c r="T77" s="135">
        <f>T69+T76</f>
        <v>1402263</v>
      </c>
      <c r="V77" s="65" t="s">
        <v>106</v>
      </c>
      <c r="W77" s="148">
        <v>0</v>
      </c>
      <c r="X77" s="148">
        <v>0</v>
      </c>
      <c r="Y77" s="148">
        <v>0</v>
      </c>
      <c r="Z77" s="148">
        <v>0</v>
      </c>
      <c r="AA77" s="148">
        <v>0</v>
      </c>
      <c r="AB77" s="148">
        <v>0</v>
      </c>
      <c r="AC77" s="148">
        <v>0</v>
      </c>
      <c r="AD77" s="148">
        <v>0</v>
      </c>
      <c r="AE77" s="148">
        <v>0</v>
      </c>
      <c r="AF77" s="148">
        <v>0</v>
      </c>
      <c r="AG77" s="148">
        <v>0</v>
      </c>
      <c r="AH77" s="148">
        <v>0</v>
      </c>
      <c r="AI77" s="148">
        <v>0</v>
      </c>
      <c r="AJ77" s="148">
        <v>0</v>
      </c>
      <c r="AK77" s="148">
        <v>0</v>
      </c>
      <c r="AL77" s="148">
        <v>0</v>
      </c>
      <c r="AM77" s="148">
        <v>0</v>
      </c>
      <c r="AN77" s="148">
        <v>0</v>
      </c>
    </row>
    <row r="78" spans="2:40" ht="16.2" thickBot="1">
      <c r="B78" s="116"/>
      <c r="C78" s="117"/>
      <c r="D78" s="117"/>
      <c r="E78" s="117"/>
      <c r="F78" s="117"/>
      <c r="G78" s="117"/>
      <c r="H78" s="117"/>
      <c r="I78" s="117"/>
      <c r="J78" s="117"/>
      <c r="K78" s="117"/>
      <c r="L78" s="117"/>
      <c r="M78" s="117"/>
      <c r="N78" s="136"/>
      <c r="O78" s="136"/>
      <c r="P78" s="136"/>
      <c r="Q78" s="136"/>
      <c r="R78" s="136"/>
      <c r="S78" s="136"/>
      <c r="T78" s="136"/>
      <c r="V78" s="65" t="s">
        <v>125</v>
      </c>
      <c r="W78" s="148">
        <v>0</v>
      </c>
      <c r="X78" s="148">
        <v>0</v>
      </c>
      <c r="Y78" s="148">
        <v>0</v>
      </c>
      <c r="Z78" s="148">
        <v>0</v>
      </c>
      <c r="AA78" s="148">
        <v>0</v>
      </c>
      <c r="AB78" s="148">
        <v>0</v>
      </c>
      <c r="AC78" s="148">
        <v>0</v>
      </c>
      <c r="AD78" s="148">
        <v>0</v>
      </c>
      <c r="AE78" s="148">
        <v>0</v>
      </c>
      <c r="AF78" s="148">
        <v>0</v>
      </c>
      <c r="AG78" s="148">
        <v>0</v>
      </c>
      <c r="AH78" s="148">
        <v>0</v>
      </c>
      <c r="AI78" s="148">
        <v>0</v>
      </c>
      <c r="AJ78" s="148">
        <v>0</v>
      </c>
      <c r="AK78" s="148">
        <v>0</v>
      </c>
      <c r="AL78" s="148">
        <v>0</v>
      </c>
      <c r="AM78" s="148">
        <v>0</v>
      </c>
      <c r="AN78" s="148">
        <v>0</v>
      </c>
    </row>
    <row r="79" spans="2:40" ht="16.2" thickBot="1">
      <c r="B79" s="122" t="s">
        <v>135</v>
      </c>
      <c r="C79" s="121"/>
      <c r="D79" s="121"/>
      <c r="E79" s="121"/>
      <c r="F79" s="121"/>
      <c r="G79" s="121"/>
      <c r="H79" s="121"/>
      <c r="I79" s="121"/>
      <c r="J79" s="121"/>
      <c r="K79" s="121"/>
      <c r="L79" s="121"/>
      <c r="M79" s="121"/>
      <c r="N79" s="139"/>
      <c r="O79" s="139"/>
      <c r="P79" s="139"/>
      <c r="Q79" s="139"/>
      <c r="R79" s="139"/>
      <c r="S79" s="139"/>
      <c r="T79" s="139"/>
      <c r="V79" s="65" t="s">
        <v>126</v>
      </c>
      <c r="W79" s="148">
        <v>31390.95</v>
      </c>
      <c r="X79" s="148">
        <v>32303.41</v>
      </c>
      <c r="Y79" s="148">
        <v>31825.24</v>
      </c>
      <c r="Z79" s="148">
        <v>33128.22</v>
      </c>
      <c r="AA79" s="148">
        <v>34446.85</v>
      </c>
      <c r="AB79" s="148">
        <v>35298.78</v>
      </c>
      <c r="AC79" s="148">
        <v>36417.589999999997</v>
      </c>
      <c r="AD79" s="148">
        <v>42831.09</v>
      </c>
      <c r="AE79" s="148">
        <v>44023.33</v>
      </c>
      <c r="AF79" s="148">
        <v>44086.61</v>
      </c>
      <c r="AG79" s="148">
        <v>16672.509999999998</v>
      </c>
      <c r="AH79" s="148">
        <v>21019.19</v>
      </c>
      <c r="AI79" s="148">
        <v>21440.9</v>
      </c>
      <c r="AJ79" s="148">
        <v>21862.6</v>
      </c>
      <c r="AK79" s="148">
        <v>22284.31</v>
      </c>
      <c r="AL79" s="148">
        <v>20728.95</v>
      </c>
      <c r="AM79" s="148">
        <v>21515.63</v>
      </c>
      <c r="AN79" s="148">
        <v>22300.07</v>
      </c>
    </row>
    <row r="80" spans="2:40" ht="15.6">
      <c r="B80" s="65" t="s">
        <v>136</v>
      </c>
      <c r="C80" s="100">
        <v>265409.19397999998</v>
      </c>
      <c r="D80" s="100">
        <v>265409.19397999998</v>
      </c>
      <c r="E80" s="100">
        <v>265409.19397999998</v>
      </c>
      <c r="F80" s="100">
        <v>265409.19397999998</v>
      </c>
      <c r="G80" s="100">
        <v>265409.19397999998</v>
      </c>
      <c r="H80" s="100">
        <v>265409.19397999998</v>
      </c>
      <c r="I80" s="100">
        <v>265409.19397999998</v>
      </c>
      <c r="J80" s="100">
        <v>265409.19397999998</v>
      </c>
      <c r="K80" s="100">
        <v>265409.19397999998</v>
      </c>
      <c r="L80" s="100">
        <v>265409.19397999998</v>
      </c>
      <c r="M80" s="100">
        <v>265409.19397999998</v>
      </c>
      <c r="N80" s="100">
        <v>265409.19397999998</v>
      </c>
      <c r="O80" s="100">
        <v>265409</v>
      </c>
      <c r="P80" s="148">
        <v>265409</v>
      </c>
      <c r="Q80" s="148">
        <v>265409</v>
      </c>
      <c r="R80" s="148">
        <v>265409</v>
      </c>
      <c r="S80" s="148">
        <v>265409.19397999998</v>
      </c>
      <c r="T80" s="148">
        <v>265409.19397999998</v>
      </c>
      <c r="V80" s="65" t="s">
        <v>127</v>
      </c>
      <c r="W80" s="148">
        <v>0</v>
      </c>
      <c r="X80" s="148">
        <v>0</v>
      </c>
      <c r="Y80" s="148">
        <v>0</v>
      </c>
      <c r="Z80" s="148">
        <v>0</v>
      </c>
      <c r="AA80" s="148">
        <v>0</v>
      </c>
      <c r="AB80" s="148">
        <v>0</v>
      </c>
      <c r="AC80" s="148">
        <v>0</v>
      </c>
      <c r="AD80" s="148">
        <v>0</v>
      </c>
      <c r="AE80" s="148">
        <v>0</v>
      </c>
      <c r="AF80" s="148">
        <v>0</v>
      </c>
      <c r="AG80" s="148">
        <v>0</v>
      </c>
      <c r="AH80" s="148">
        <v>155.52000000000001</v>
      </c>
      <c r="AI80" s="148">
        <v>156.78</v>
      </c>
      <c r="AJ80" s="148">
        <v>156.78</v>
      </c>
      <c r="AK80" s="148">
        <v>156.78</v>
      </c>
      <c r="AL80" s="148">
        <v>0</v>
      </c>
      <c r="AM80" s="148">
        <v>0</v>
      </c>
      <c r="AN80" s="148">
        <v>0</v>
      </c>
    </row>
    <row r="81" spans="1:40" ht="15.6">
      <c r="B81" s="65" t="s">
        <v>137</v>
      </c>
      <c r="C81" s="100">
        <v>0</v>
      </c>
      <c r="D81" s="100">
        <v>0</v>
      </c>
      <c r="E81" s="100">
        <v>0</v>
      </c>
      <c r="F81" s="100">
        <v>0</v>
      </c>
      <c r="G81" s="100">
        <v>0</v>
      </c>
      <c r="H81" s="100">
        <v>0</v>
      </c>
      <c r="I81" s="100">
        <v>0</v>
      </c>
      <c r="J81" s="100">
        <v>0</v>
      </c>
      <c r="K81" s="100">
        <v>0</v>
      </c>
      <c r="L81" s="100">
        <v>0</v>
      </c>
      <c r="M81" s="100">
        <v>0</v>
      </c>
      <c r="N81" s="100">
        <v>0</v>
      </c>
      <c r="O81" s="100">
        <v>0</v>
      </c>
      <c r="P81" s="148">
        <v>0</v>
      </c>
      <c r="Q81" s="148">
        <v>0</v>
      </c>
      <c r="R81" s="148">
        <v>0</v>
      </c>
      <c r="S81" s="148">
        <v>0</v>
      </c>
      <c r="T81" s="148">
        <v>0</v>
      </c>
      <c r="V81" s="65" t="s">
        <v>114</v>
      </c>
      <c r="W81" s="148">
        <v>202647.03</v>
      </c>
      <c r="X81" s="148">
        <v>204992.49</v>
      </c>
      <c r="Y81" s="148">
        <v>208468.86</v>
      </c>
      <c r="Z81" s="148">
        <v>215098.94</v>
      </c>
      <c r="AA81" s="148">
        <v>224036.18</v>
      </c>
      <c r="AB81" s="148">
        <v>235383.22</v>
      </c>
      <c r="AC81" s="148">
        <v>244967.48</v>
      </c>
      <c r="AD81" s="148">
        <v>231378.81</v>
      </c>
      <c r="AE81" s="148">
        <v>235113.32</v>
      </c>
      <c r="AF81" s="148">
        <v>241776.24</v>
      </c>
      <c r="AG81" s="148">
        <v>251688.89</v>
      </c>
      <c r="AH81" s="148">
        <v>250869.7</v>
      </c>
      <c r="AI81" s="148">
        <v>254557.2</v>
      </c>
      <c r="AJ81" s="148">
        <v>257315.95</v>
      </c>
      <c r="AK81" s="148">
        <v>261316</v>
      </c>
      <c r="AL81" s="148">
        <v>264060.03000000003</v>
      </c>
      <c r="AM81" s="148">
        <v>267035.53000000003</v>
      </c>
      <c r="AN81" s="148">
        <v>269933.09000000003</v>
      </c>
    </row>
    <row r="82" spans="1:40" ht="16.2" thickBot="1">
      <c r="B82" s="65" t="s">
        <v>489</v>
      </c>
      <c r="C82" s="100">
        <v>18213.73155</v>
      </c>
      <c r="D82" s="100">
        <v>22516.466550000001</v>
      </c>
      <c r="E82" s="100">
        <v>27005.51655</v>
      </c>
      <c r="F82" s="100">
        <v>27005.51655</v>
      </c>
      <c r="G82" s="100">
        <v>27005.51655</v>
      </c>
      <c r="H82" s="100">
        <v>27005.51655</v>
      </c>
      <c r="I82" s="100">
        <v>27005.517</v>
      </c>
      <c r="J82" s="100">
        <v>32175.186550000002</v>
      </c>
      <c r="K82" s="100">
        <v>32175.186550000002</v>
      </c>
      <c r="L82" s="100">
        <v>32175.186550000002</v>
      </c>
      <c r="M82" s="100">
        <v>37911.06955</v>
      </c>
      <c r="N82" s="100">
        <v>37911.06955</v>
      </c>
      <c r="O82" s="100">
        <v>37911</v>
      </c>
      <c r="P82" s="148">
        <v>37911</v>
      </c>
      <c r="Q82" s="148">
        <v>43910</v>
      </c>
      <c r="R82" s="148">
        <v>43910</v>
      </c>
      <c r="S82" s="148">
        <v>43909.538549999997</v>
      </c>
      <c r="T82" s="148">
        <v>43910</v>
      </c>
      <c r="V82" s="108" t="s">
        <v>186</v>
      </c>
      <c r="W82" s="134">
        <v>1284037.98</v>
      </c>
      <c r="X82" s="134">
        <v>1337295.8999999999</v>
      </c>
      <c r="Y82" s="134">
        <v>1340294.1000000001</v>
      </c>
      <c r="Z82" s="134">
        <v>1348227.16</v>
      </c>
      <c r="AA82" s="134">
        <v>1358483.03</v>
      </c>
      <c r="AB82" s="134">
        <v>1371458.58</v>
      </c>
      <c r="AC82" s="134">
        <v>1381385.07</v>
      </c>
      <c r="AD82" s="134">
        <v>1405006.6800000002</v>
      </c>
      <c r="AE82" s="134">
        <v>1379136.6500000001</v>
      </c>
      <c r="AF82" s="134">
        <v>1385862.85</v>
      </c>
      <c r="AG82" s="134">
        <v>1368361.4</v>
      </c>
      <c r="AH82" s="134">
        <v>1373155.74</v>
      </c>
      <c r="AI82" s="134">
        <v>1377574.47</v>
      </c>
      <c r="AJ82" s="134">
        <v>1380764.5300000003</v>
      </c>
      <c r="AK82" s="134">
        <v>1384957.2100000002</v>
      </c>
      <c r="AL82" s="134">
        <f>SUM(AL75:AL81)</f>
        <v>1406989.1</v>
      </c>
      <c r="AM82" s="134">
        <v>1410751.28</v>
      </c>
      <c r="AN82" s="134">
        <v>1421213.82</v>
      </c>
    </row>
    <row r="83" spans="1:40" ht="16.2" thickBot="1">
      <c r="B83" s="65" t="s">
        <v>490</v>
      </c>
      <c r="C83" s="100">
        <v>127139.65247</v>
      </c>
      <c r="D83" s="100">
        <v>210754.76357999994</v>
      </c>
      <c r="E83" s="100">
        <v>153882.07629000003</v>
      </c>
      <c r="F83" s="100">
        <v>166306.05958</v>
      </c>
      <c r="G83" s="100">
        <v>179077.26233</v>
      </c>
      <c r="H83" s="100">
        <v>192645.04902999999</v>
      </c>
      <c r="I83" s="100">
        <v>208265.32913</v>
      </c>
      <c r="J83" s="100">
        <v>148863.08302000002</v>
      </c>
      <c r="K83" s="100">
        <v>163377.63139</v>
      </c>
      <c r="L83" s="100">
        <v>179834.21222999995</v>
      </c>
      <c r="M83" s="100">
        <v>187608.97097999998</v>
      </c>
      <c r="N83" s="100">
        <v>137115.47936999999</v>
      </c>
      <c r="O83" s="100">
        <v>153635</v>
      </c>
      <c r="P83" s="148">
        <v>169083</v>
      </c>
      <c r="Q83" s="148">
        <v>113730</v>
      </c>
      <c r="R83" s="148">
        <v>129078</v>
      </c>
      <c r="S83" s="148">
        <v>95415.725009999995</v>
      </c>
      <c r="T83" s="148">
        <v>110762</v>
      </c>
      <c r="V83" s="114" t="s">
        <v>211</v>
      </c>
      <c r="W83" s="135">
        <v>1421237.27</v>
      </c>
      <c r="X83" s="135">
        <v>1379316.5899999999</v>
      </c>
      <c r="Y83" s="135">
        <v>1418529.9300000002</v>
      </c>
      <c r="Z83" s="135">
        <v>1416242.49</v>
      </c>
      <c r="AA83" s="135">
        <v>1524549.87</v>
      </c>
      <c r="AB83" s="135">
        <v>1505744.49</v>
      </c>
      <c r="AC83" s="135">
        <v>1494626.46</v>
      </c>
      <c r="AD83" s="135">
        <v>1460330.07</v>
      </c>
      <c r="AE83" s="135">
        <v>1569977.02</v>
      </c>
      <c r="AF83" s="135">
        <v>1535348.57</v>
      </c>
      <c r="AG83" s="135">
        <v>1514484.96</v>
      </c>
      <c r="AH83" s="135">
        <v>1467193.94</v>
      </c>
      <c r="AI83" s="135">
        <v>1530936.26</v>
      </c>
      <c r="AJ83" s="135">
        <v>1489445.8200000003</v>
      </c>
      <c r="AK83" s="135">
        <v>1483977.7900000003</v>
      </c>
      <c r="AL83" s="135">
        <f>AL73+AL82</f>
        <v>1458763.06</v>
      </c>
      <c r="AM83" s="135">
        <v>1521962.1300000001</v>
      </c>
      <c r="AN83" s="135">
        <v>1502455.47</v>
      </c>
    </row>
    <row r="84" spans="1:40" ht="16.2" thickBot="1">
      <c r="B84" s="65" t="s">
        <v>140</v>
      </c>
      <c r="C84" s="100">
        <v>43027.350349999993</v>
      </c>
      <c r="D84" s="100">
        <v>0</v>
      </c>
      <c r="E84" s="100">
        <v>0</v>
      </c>
      <c r="F84" s="100">
        <v>0</v>
      </c>
      <c r="G84" s="100">
        <v>0</v>
      </c>
      <c r="H84" s="100">
        <v>0</v>
      </c>
      <c r="I84" s="100">
        <v>0</v>
      </c>
      <c r="J84" s="100">
        <v>0</v>
      </c>
      <c r="K84" s="100">
        <v>0</v>
      </c>
      <c r="L84" s="100">
        <v>0</v>
      </c>
      <c r="M84" s="100">
        <v>0</v>
      </c>
      <c r="N84" s="100">
        <v>0</v>
      </c>
      <c r="O84" s="100">
        <v>0</v>
      </c>
      <c r="P84" s="148">
        <v>0</v>
      </c>
      <c r="Q84" s="148">
        <v>0</v>
      </c>
      <c r="R84" s="148">
        <v>0</v>
      </c>
      <c r="S84" s="148">
        <v>0</v>
      </c>
      <c r="T84" s="148">
        <v>0</v>
      </c>
      <c r="V84" s="116"/>
      <c r="W84" s="136"/>
      <c r="X84" s="136">
        <v>0</v>
      </c>
      <c r="Y84" s="136">
        <v>0</v>
      </c>
      <c r="Z84" s="136"/>
      <c r="AA84" s="136"/>
      <c r="AB84" s="136"/>
      <c r="AC84" s="136"/>
      <c r="AD84" s="136"/>
      <c r="AE84" s="136"/>
      <c r="AF84" s="136"/>
      <c r="AG84" s="136"/>
      <c r="AH84" s="136"/>
      <c r="AI84" s="136"/>
      <c r="AJ84" s="136"/>
      <c r="AK84" s="136"/>
      <c r="AL84" s="136"/>
      <c r="AM84" s="136"/>
      <c r="AN84" s="136"/>
    </row>
    <row r="85" spans="1:40" ht="16.2" thickBot="1">
      <c r="B85" s="65" t="s">
        <v>141</v>
      </c>
      <c r="C85" s="100">
        <v>0</v>
      </c>
      <c r="D85" s="100">
        <v>0</v>
      </c>
      <c r="E85" s="100">
        <v>0</v>
      </c>
      <c r="F85" s="100">
        <v>0</v>
      </c>
      <c r="G85" s="100">
        <v>0</v>
      </c>
      <c r="H85" s="100">
        <v>0</v>
      </c>
      <c r="I85" s="100">
        <v>0</v>
      </c>
      <c r="J85" s="100">
        <v>0</v>
      </c>
      <c r="K85" s="100">
        <v>0</v>
      </c>
      <c r="L85" s="100">
        <v>0</v>
      </c>
      <c r="M85" s="100">
        <v>0</v>
      </c>
      <c r="N85" s="100">
        <v>0</v>
      </c>
      <c r="O85" s="100">
        <v>0</v>
      </c>
      <c r="P85" s="148">
        <v>0</v>
      </c>
      <c r="Q85" s="148">
        <v>0</v>
      </c>
      <c r="R85" s="148">
        <v>0</v>
      </c>
      <c r="S85" s="148">
        <v>0</v>
      </c>
      <c r="T85" s="148">
        <v>0</v>
      </c>
      <c r="V85" s="122" t="s">
        <v>135</v>
      </c>
      <c r="W85" s="139"/>
      <c r="X85" s="139"/>
      <c r="Y85" s="139"/>
      <c r="Z85" s="139"/>
      <c r="AA85" s="139"/>
      <c r="AB85" s="139"/>
      <c r="AC85" s="139"/>
      <c r="AD85" s="139"/>
      <c r="AE85" s="139"/>
      <c r="AF85" s="139"/>
      <c r="AG85" s="139"/>
      <c r="AH85" s="139"/>
      <c r="AI85" s="139"/>
      <c r="AJ85" s="139"/>
      <c r="AK85" s="139"/>
      <c r="AL85" s="139"/>
      <c r="AM85" s="139"/>
      <c r="AN85" s="139"/>
    </row>
    <row r="86" spans="1:40" ht="16.2" thickBot="1">
      <c r="B86" s="108" t="s">
        <v>144</v>
      </c>
      <c r="C86" s="113">
        <v>453789.92834999994</v>
      </c>
      <c r="D86" s="113">
        <v>498680.42410999991</v>
      </c>
      <c r="E86" s="113">
        <v>446296.78682000004</v>
      </c>
      <c r="F86" s="113">
        <v>458720.77010999998</v>
      </c>
      <c r="G86" s="113">
        <v>471491.97285999998</v>
      </c>
      <c r="H86" s="113">
        <v>485059.75955999998</v>
      </c>
      <c r="I86" s="113">
        <v>500680.04010999994</v>
      </c>
      <c r="J86" s="113">
        <v>446447.46354999999</v>
      </c>
      <c r="K86" s="113">
        <v>460962.01191999996</v>
      </c>
      <c r="L86" s="113">
        <v>477418.59275999991</v>
      </c>
      <c r="M86" s="113">
        <v>490929.23450999998</v>
      </c>
      <c r="N86" s="134">
        <v>440435.74289999995</v>
      </c>
      <c r="O86" s="134">
        <v>456955</v>
      </c>
      <c r="P86" s="134">
        <f>SUM(P80:P85)</f>
        <v>472403</v>
      </c>
      <c r="Q86" s="134">
        <f>SUM(Q80:Q85)</f>
        <v>423049</v>
      </c>
      <c r="R86" s="134">
        <v>438397</v>
      </c>
      <c r="S86" s="134">
        <v>404734.45753999997</v>
      </c>
      <c r="T86" s="134">
        <f>SUM(T80:T85)</f>
        <v>420081.19397999998</v>
      </c>
      <c r="V86" s="65" t="s">
        <v>136</v>
      </c>
      <c r="W86" s="148">
        <v>265409.19</v>
      </c>
      <c r="X86" s="148">
        <v>265409.19</v>
      </c>
      <c r="Y86" s="148">
        <v>265409.19</v>
      </c>
      <c r="Z86" s="148">
        <v>265409.19</v>
      </c>
      <c r="AA86" s="148">
        <v>265409.19</v>
      </c>
      <c r="AB86" s="148">
        <v>265409.19</v>
      </c>
      <c r="AC86" s="148">
        <v>265409.19</v>
      </c>
      <c r="AD86" s="148">
        <v>265409.19</v>
      </c>
      <c r="AE86" s="148">
        <v>265409.19</v>
      </c>
      <c r="AF86" s="148">
        <v>265409.19</v>
      </c>
      <c r="AG86" s="148">
        <v>265409.19</v>
      </c>
      <c r="AH86" s="148">
        <v>265409.19</v>
      </c>
      <c r="AI86" s="148">
        <v>265409.19</v>
      </c>
      <c r="AJ86" s="148">
        <v>265409.19</v>
      </c>
      <c r="AK86" s="148">
        <v>265409.19</v>
      </c>
      <c r="AL86" s="148">
        <v>265409.19</v>
      </c>
      <c r="AM86" s="148">
        <v>265409.19</v>
      </c>
      <c r="AN86" s="148">
        <v>265409.19</v>
      </c>
    </row>
    <row r="87" spans="1:40" ht="16.2" thickBot="1">
      <c r="B87" s="123" t="s">
        <v>145</v>
      </c>
      <c r="C87" s="115">
        <v>1319737.9840326314</v>
      </c>
      <c r="D87" s="115">
        <v>1432530.7423199997</v>
      </c>
      <c r="E87" s="115">
        <v>1502815.58586</v>
      </c>
      <c r="F87" s="115">
        <v>1452407.6739899998</v>
      </c>
      <c r="G87" s="115">
        <v>1467536.77015</v>
      </c>
      <c r="H87" s="115">
        <v>1474473.41478</v>
      </c>
      <c r="I87" s="115">
        <v>1473079.1132399999</v>
      </c>
      <c r="J87" s="115">
        <v>1492996.5555600002</v>
      </c>
      <c r="K87" s="115">
        <v>1514574.4826899997</v>
      </c>
      <c r="L87" s="115">
        <v>1536323.9275199999</v>
      </c>
      <c r="M87" s="115">
        <v>1570209.3874900001</v>
      </c>
      <c r="N87" s="135">
        <v>1606894.4869599999</v>
      </c>
      <c r="O87" s="135">
        <v>1769814</v>
      </c>
      <c r="P87" s="135">
        <f>P77+P86</f>
        <v>1807805</v>
      </c>
      <c r="Q87" s="135">
        <f>Q77+Q86</f>
        <v>1822565</v>
      </c>
      <c r="R87" s="135">
        <v>1814614</v>
      </c>
      <c r="S87" s="135">
        <v>1806872.9502900001</v>
      </c>
      <c r="T87" s="135">
        <f>T77+T86</f>
        <v>1822344.19398</v>
      </c>
      <c r="V87" s="65" t="s">
        <v>137</v>
      </c>
      <c r="W87" s="148">
        <v>0</v>
      </c>
      <c r="X87" s="148">
        <v>0</v>
      </c>
      <c r="Y87" s="148">
        <v>0</v>
      </c>
      <c r="Z87" s="148">
        <v>0</v>
      </c>
      <c r="AA87" s="148">
        <v>0</v>
      </c>
      <c r="AB87" s="148">
        <v>0</v>
      </c>
      <c r="AC87" s="148">
        <v>0</v>
      </c>
      <c r="AD87" s="148">
        <v>0</v>
      </c>
      <c r="AE87" s="148">
        <v>0</v>
      </c>
      <c r="AF87" s="148">
        <v>0</v>
      </c>
      <c r="AG87" s="148">
        <v>0</v>
      </c>
      <c r="AH87" s="148">
        <v>0</v>
      </c>
      <c r="AI87" s="148">
        <v>0</v>
      </c>
      <c r="AJ87" s="148">
        <v>0</v>
      </c>
      <c r="AK87" s="148">
        <v>0</v>
      </c>
      <c r="AL87" s="148">
        <v>0</v>
      </c>
      <c r="AM87" s="148">
        <v>0</v>
      </c>
      <c r="AN87" s="148">
        <v>0</v>
      </c>
    </row>
    <row r="88" spans="1:40" ht="15.6">
      <c r="B88" s="60"/>
      <c r="C88" s="140"/>
      <c r="D88" s="140"/>
      <c r="E88" s="140"/>
      <c r="F88" s="140"/>
      <c r="G88" s="140"/>
      <c r="H88" s="140"/>
      <c r="I88" s="140"/>
      <c r="J88" s="140"/>
      <c r="K88" s="140"/>
      <c r="L88" s="140"/>
      <c r="M88" s="140"/>
      <c r="N88" s="140"/>
      <c r="O88" s="140"/>
      <c r="P88" s="140"/>
      <c r="Q88" s="140"/>
      <c r="R88" s="140"/>
      <c r="S88" s="140"/>
      <c r="V88" s="65" t="s">
        <v>138</v>
      </c>
      <c r="W88" s="148">
        <v>50177.25</v>
      </c>
      <c r="X88" s="148">
        <v>50177.25</v>
      </c>
      <c r="Y88" s="148">
        <v>50177.25</v>
      </c>
      <c r="Z88" s="148">
        <v>50177.25</v>
      </c>
      <c r="AA88" s="148">
        <v>50177.25</v>
      </c>
      <c r="AB88" s="148">
        <v>53131.839999999997</v>
      </c>
      <c r="AC88" s="148">
        <v>53131.839999999997</v>
      </c>
      <c r="AD88" s="148">
        <v>53131.839999999997</v>
      </c>
      <c r="AE88" s="148">
        <v>53131.839999999997</v>
      </c>
      <c r="AF88" s="148">
        <v>53131.839999999997</v>
      </c>
      <c r="AG88" s="148">
        <v>53131.839999999997</v>
      </c>
      <c r="AH88" s="148">
        <v>53131.839999999997</v>
      </c>
      <c r="AI88" s="148">
        <v>53131.839999999997</v>
      </c>
      <c r="AJ88" s="148">
        <v>53131.839999999997</v>
      </c>
      <c r="AK88" s="148">
        <v>53131.839999999997</v>
      </c>
      <c r="AL88" s="148">
        <v>53131.839999999997</v>
      </c>
      <c r="AM88" s="148">
        <v>53131.839999999997</v>
      </c>
      <c r="AN88" s="148">
        <v>53131.839999999997</v>
      </c>
    </row>
    <row r="89" spans="1:40" ht="15.6">
      <c r="B89" s="60"/>
      <c r="C89" s="98"/>
      <c r="D89" s="98"/>
      <c r="E89" s="98"/>
      <c r="F89" s="98"/>
      <c r="G89" s="98"/>
      <c r="H89" s="98"/>
      <c r="I89" s="98"/>
      <c r="J89" s="98"/>
      <c r="K89" s="98"/>
      <c r="L89" s="98"/>
      <c r="M89" s="98"/>
      <c r="N89" s="98"/>
      <c r="O89" s="98"/>
      <c r="P89" s="98"/>
      <c r="Q89" s="98"/>
      <c r="R89" s="98"/>
      <c r="S89" s="98"/>
      <c r="V89" s="65" t="s">
        <v>139</v>
      </c>
      <c r="W89" s="148">
        <v>84493.96</v>
      </c>
      <c r="X89" s="148">
        <v>84493.96</v>
      </c>
      <c r="Y89" s="148">
        <v>84493.96</v>
      </c>
      <c r="Z89" s="148">
        <v>84493.96</v>
      </c>
      <c r="AA89" s="148">
        <v>84493.96</v>
      </c>
      <c r="AB89" s="148">
        <v>81539.37</v>
      </c>
      <c r="AC89" s="148">
        <v>81539.37</v>
      </c>
      <c r="AD89" s="148">
        <v>81539.37</v>
      </c>
      <c r="AE89" s="148">
        <v>52807.74</v>
      </c>
      <c r="AF89" s="148">
        <v>52807.74</v>
      </c>
      <c r="AG89" s="148">
        <v>52807.74</v>
      </c>
      <c r="AH89" s="148">
        <v>52807.74</v>
      </c>
      <c r="AI89" s="148">
        <v>70043.490000000005</v>
      </c>
      <c r="AJ89" s="148">
        <v>70043.490000000005</v>
      </c>
      <c r="AK89" s="148">
        <v>70043.490000000005</v>
      </c>
      <c r="AL89" s="148">
        <v>69029.34</v>
      </c>
      <c r="AM89" s="148">
        <v>84097.44</v>
      </c>
      <c r="AN89" s="148">
        <v>84097.44</v>
      </c>
    </row>
    <row r="90" spans="1:40" ht="15.6">
      <c r="B90" s="60"/>
      <c r="C90" s="60"/>
      <c r="D90" s="60"/>
      <c r="E90" s="60"/>
      <c r="F90" s="60"/>
      <c r="G90" s="60"/>
      <c r="H90" s="60"/>
      <c r="I90" s="60"/>
      <c r="J90" s="60"/>
      <c r="K90" s="60"/>
      <c r="L90" s="60"/>
      <c r="M90" s="60"/>
      <c r="N90" s="60"/>
      <c r="O90" s="60"/>
      <c r="P90" s="60"/>
      <c r="Q90" s="60"/>
      <c r="R90" s="60"/>
      <c r="S90" s="60"/>
      <c r="V90" s="65" t="s">
        <v>189</v>
      </c>
      <c r="W90" s="148">
        <v>17705.66</v>
      </c>
      <c r="X90" s="148">
        <v>35784.550000000003</v>
      </c>
      <c r="Y90" s="148">
        <v>51723.22</v>
      </c>
      <c r="Z90" s="148">
        <v>72446.080000000002</v>
      </c>
      <c r="AA90" s="148">
        <v>20529.12</v>
      </c>
      <c r="AB90" s="148">
        <v>46402.43</v>
      </c>
      <c r="AC90" s="148">
        <v>68513.350000000006</v>
      </c>
      <c r="AD90" s="148">
        <v>61268.37</v>
      </c>
      <c r="AE90" s="148">
        <v>24455.07</v>
      </c>
      <c r="AF90" s="148">
        <v>49751.67</v>
      </c>
      <c r="AG90" s="148">
        <v>97060.67</v>
      </c>
      <c r="AH90" s="148">
        <v>121525.75</v>
      </c>
      <c r="AI90" s="148">
        <v>27495.81</v>
      </c>
      <c r="AJ90" s="148">
        <v>50940.4</v>
      </c>
      <c r="AK90" s="148">
        <v>81262.36</v>
      </c>
      <c r="AL90" s="148">
        <v>105068.09</v>
      </c>
      <c r="AM90" s="148">
        <v>27378.28</v>
      </c>
      <c r="AN90" s="148">
        <v>53900.45</v>
      </c>
    </row>
    <row r="91" spans="1:40" ht="15.6">
      <c r="A91" s="47" t="s">
        <v>146</v>
      </c>
      <c r="B91" s="11" t="s">
        <v>491</v>
      </c>
      <c r="C91" s="60"/>
      <c r="D91" s="60"/>
      <c r="E91" s="60"/>
      <c r="F91" s="60"/>
      <c r="G91" s="60"/>
      <c r="H91" s="60"/>
      <c r="I91" s="60"/>
      <c r="J91" s="60"/>
      <c r="K91" s="60"/>
      <c r="L91" s="60"/>
      <c r="M91" s="60"/>
      <c r="N91" s="60"/>
      <c r="O91" s="60"/>
      <c r="P91" s="60"/>
      <c r="Q91" s="60"/>
      <c r="R91" s="60"/>
      <c r="S91" s="60"/>
      <c r="V91" s="65" t="s">
        <v>190</v>
      </c>
      <c r="W91" s="148">
        <v>0</v>
      </c>
      <c r="X91" s="148">
        <v>0</v>
      </c>
      <c r="Y91" s="148">
        <v>0</v>
      </c>
      <c r="Z91" s="148">
        <v>0</v>
      </c>
      <c r="AA91" s="148">
        <v>0</v>
      </c>
      <c r="AB91" s="148">
        <v>0</v>
      </c>
      <c r="AC91" s="148">
        <v>0</v>
      </c>
      <c r="AD91" s="148">
        <v>0</v>
      </c>
      <c r="AE91" s="148">
        <v>-0.67</v>
      </c>
      <c r="AF91" s="148">
        <v>-0.45</v>
      </c>
      <c r="AG91" s="148">
        <v>-1.81</v>
      </c>
      <c r="AH91" s="148">
        <v>0.77</v>
      </c>
      <c r="AI91" s="148">
        <v>0.06</v>
      </c>
      <c r="AJ91" s="148">
        <v>-1319.43</v>
      </c>
      <c r="AK91" s="148">
        <v>-1560.17</v>
      </c>
      <c r="AL91" s="148">
        <v>1382.62</v>
      </c>
      <c r="AM91" s="148">
        <v>2430.08</v>
      </c>
      <c r="AN91" s="148">
        <v>2688.35</v>
      </c>
    </row>
    <row r="92" spans="1:40" ht="16.2" thickBot="1">
      <c r="B92" s="13" t="s">
        <v>466</v>
      </c>
      <c r="C92" s="60"/>
      <c r="D92" s="60"/>
      <c r="E92" s="60"/>
      <c r="F92" s="60"/>
      <c r="G92" s="60"/>
      <c r="H92" s="104"/>
      <c r="I92" s="104"/>
      <c r="J92" s="104"/>
      <c r="K92" s="60"/>
      <c r="L92" s="104"/>
      <c r="M92" s="60"/>
      <c r="N92" s="60"/>
      <c r="O92" s="60"/>
      <c r="P92" s="60"/>
      <c r="Q92" s="60"/>
      <c r="R92" s="60"/>
      <c r="S92" s="60"/>
      <c r="V92" s="108" t="s">
        <v>191</v>
      </c>
      <c r="W92" s="134">
        <v>417786.06</v>
      </c>
      <c r="X92" s="134">
        <v>435864.95</v>
      </c>
      <c r="Y92" s="134">
        <v>451803.62</v>
      </c>
      <c r="Z92" s="134">
        <v>472526.48000000004</v>
      </c>
      <c r="AA92" s="134">
        <v>420609.52</v>
      </c>
      <c r="AB92" s="134">
        <v>446482.83</v>
      </c>
      <c r="AC92" s="134">
        <v>468593.75</v>
      </c>
      <c r="AD92" s="134">
        <v>461348.77</v>
      </c>
      <c r="AE92" s="134">
        <v>395803.17000000004</v>
      </c>
      <c r="AF92" s="134">
        <v>421099.99</v>
      </c>
      <c r="AG92" s="134">
        <v>468407.63</v>
      </c>
      <c r="AH92" s="134">
        <v>492875.29000000004</v>
      </c>
      <c r="AI92" s="134">
        <v>416080.39</v>
      </c>
      <c r="AJ92" s="134">
        <v>438205.49000000005</v>
      </c>
      <c r="AK92" s="134">
        <v>468286.71</v>
      </c>
      <c r="AL92" s="134">
        <f>SUM(AL86:AL91)</f>
        <v>494021.07999999996</v>
      </c>
      <c r="AM92" s="134">
        <v>432446.83</v>
      </c>
      <c r="AN92" s="134">
        <v>459227.27</v>
      </c>
    </row>
    <row r="93" spans="1:40" ht="16.2" thickBot="1">
      <c r="B93" s="60"/>
      <c r="C93" s="60"/>
      <c r="D93" s="60"/>
      <c r="E93" s="104"/>
      <c r="F93" s="104"/>
      <c r="G93" s="104"/>
      <c r="H93" s="104"/>
      <c r="I93" s="60"/>
      <c r="J93" s="60"/>
      <c r="K93" s="60"/>
      <c r="L93" s="104"/>
      <c r="M93" s="60"/>
      <c r="N93" s="60"/>
      <c r="O93" s="60"/>
      <c r="P93" s="60"/>
      <c r="Q93" s="60"/>
      <c r="R93" s="60"/>
      <c r="S93" s="60"/>
      <c r="V93" s="123" t="s">
        <v>192</v>
      </c>
      <c r="W93" s="135">
        <v>1839023.33</v>
      </c>
      <c r="X93" s="135">
        <v>1815181.5399999998</v>
      </c>
      <c r="Y93" s="135">
        <v>1870333.5500000003</v>
      </c>
      <c r="Z93" s="135">
        <v>1888768.97</v>
      </c>
      <c r="AA93" s="135">
        <v>1945159.3900000001</v>
      </c>
      <c r="AB93" s="135">
        <v>1952227.32</v>
      </c>
      <c r="AC93" s="135">
        <v>1963220.21</v>
      </c>
      <c r="AD93" s="135">
        <v>1921678.84</v>
      </c>
      <c r="AE93" s="135">
        <v>1965780.19</v>
      </c>
      <c r="AF93" s="135">
        <v>1956448.56</v>
      </c>
      <c r="AG93" s="135">
        <v>1982892.5899999999</v>
      </c>
      <c r="AH93" s="135">
        <v>1960069.23</v>
      </c>
      <c r="AI93" s="135">
        <v>1947016.65</v>
      </c>
      <c r="AJ93" s="135">
        <v>1927651.3100000003</v>
      </c>
      <c r="AK93" s="135">
        <v>1952264.5000000002</v>
      </c>
      <c r="AL93" s="135">
        <f>AL83+AL92</f>
        <v>1952784.1400000001</v>
      </c>
      <c r="AM93" s="135">
        <v>1954408.9600000002</v>
      </c>
      <c r="AN93" s="135">
        <v>1961682.74</v>
      </c>
    </row>
    <row r="94" spans="1:40" ht="15">
      <c r="B94" s="422"/>
      <c r="C94" s="423">
        <v>2016</v>
      </c>
      <c r="D94" s="423">
        <v>2017</v>
      </c>
      <c r="E94" s="423" t="s">
        <v>35</v>
      </c>
      <c r="F94" s="423" t="s">
        <v>36</v>
      </c>
      <c r="G94" s="423" t="s">
        <v>37</v>
      </c>
      <c r="H94" s="423" t="s">
        <v>38</v>
      </c>
      <c r="I94" s="423" t="s">
        <v>39</v>
      </c>
      <c r="J94" s="423" t="s">
        <v>40</v>
      </c>
      <c r="K94" s="423" t="s">
        <v>41</v>
      </c>
      <c r="L94" s="423" t="s">
        <v>42</v>
      </c>
      <c r="M94" s="423" t="s">
        <v>43</v>
      </c>
      <c r="N94" s="423" t="s">
        <v>44</v>
      </c>
      <c r="O94" s="423" t="s">
        <v>45</v>
      </c>
      <c r="P94" s="423" t="s">
        <v>46</v>
      </c>
      <c r="Q94" s="423" t="s">
        <v>47</v>
      </c>
      <c r="R94" s="423" t="s">
        <v>48</v>
      </c>
      <c r="S94" s="423" t="s">
        <v>49</v>
      </c>
      <c r="T94" s="423" t="s">
        <v>50</v>
      </c>
    </row>
    <row r="95" spans="1:40" ht="15.6">
      <c r="B95" s="130"/>
      <c r="C95" s="31"/>
      <c r="D95" s="31"/>
      <c r="E95" s="31"/>
      <c r="F95" s="31"/>
      <c r="G95" s="31"/>
      <c r="H95" s="31"/>
      <c r="I95" s="31"/>
      <c r="J95" s="31"/>
      <c r="K95" s="31"/>
      <c r="L95" s="31"/>
      <c r="M95" s="31"/>
      <c r="N95" s="31"/>
      <c r="O95" s="31"/>
      <c r="P95" s="146"/>
      <c r="Q95" s="146"/>
      <c r="R95" s="146"/>
      <c r="S95" s="146"/>
    </row>
    <row r="96" spans="1:40" ht="15.6">
      <c r="B96" s="65" t="s">
        <v>66</v>
      </c>
      <c r="C96" s="100">
        <v>30837</v>
      </c>
      <c r="D96" s="100">
        <v>18651</v>
      </c>
      <c r="E96" s="100">
        <v>681</v>
      </c>
      <c r="F96" s="100">
        <v>847</v>
      </c>
      <c r="G96" s="100">
        <v>985</v>
      </c>
      <c r="H96" s="100">
        <v>10662</v>
      </c>
      <c r="I96" s="100">
        <v>3583</v>
      </c>
      <c r="J96" s="100">
        <v>1753</v>
      </c>
      <c r="K96" s="100">
        <v>287</v>
      </c>
      <c r="L96" s="100">
        <v>1795</v>
      </c>
      <c r="M96" s="100">
        <v>3646</v>
      </c>
      <c r="N96" s="100">
        <v>4418</v>
      </c>
      <c r="O96" s="100">
        <v>11173</v>
      </c>
      <c r="P96" s="148">
        <v>1779</v>
      </c>
      <c r="Q96" s="148">
        <v>1264</v>
      </c>
      <c r="R96" s="148">
        <v>1363</v>
      </c>
      <c r="S96" s="148">
        <v>0.12613000000010299</v>
      </c>
      <c r="T96" s="148">
        <v>266</v>
      </c>
      <c r="U96" s="47" t="s">
        <v>146</v>
      </c>
      <c r="V96" s="11" t="s">
        <v>491</v>
      </c>
    </row>
    <row r="97" spans="2:40" ht="15.6">
      <c r="B97" s="65" t="s">
        <v>67</v>
      </c>
      <c r="C97" s="100">
        <v>30808</v>
      </c>
      <c r="D97" s="100">
        <v>18251</v>
      </c>
      <c r="E97" s="100">
        <v>504</v>
      </c>
      <c r="F97" s="100">
        <v>943</v>
      </c>
      <c r="G97" s="100">
        <v>949</v>
      </c>
      <c r="H97" s="100">
        <v>11129</v>
      </c>
      <c r="I97" s="100">
        <v>3593</v>
      </c>
      <c r="J97" s="100">
        <v>1742</v>
      </c>
      <c r="K97" s="100">
        <v>284</v>
      </c>
      <c r="L97" s="100">
        <v>1800</v>
      </c>
      <c r="M97" s="100">
        <v>3646</v>
      </c>
      <c r="N97" s="100">
        <v>4418</v>
      </c>
      <c r="O97" s="100">
        <v>11173</v>
      </c>
      <c r="P97" s="148">
        <v>1831</v>
      </c>
      <c r="Q97" s="148">
        <v>1270</v>
      </c>
      <c r="R97" s="148">
        <v>1432</v>
      </c>
      <c r="S97" s="148">
        <v>137.73720999999978</v>
      </c>
      <c r="T97" s="148">
        <v>48</v>
      </c>
      <c r="V97" s="13" t="s">
        <v>466</v>
      </c>
    </row>
    <row r="98" spans="2:40" ht="15.6">
      <c r="B98" s="124" t="s">
        <v>68</v>
      </c>
      <c r="C98" s="131">
        <f>+C96-C97</f>
        <v>29</v>
      </c>
      <c r="D98" s="131">
        <f t="shared" ref="D98:Q98" si="8">+D96-D97</f>
        <v>400</v>
      </c>
      <c r="E98" s="131">
        <f t="shared" si="8"/>
        <v>177</v>
      </c>
      <c r="F98" s="131">
        <f t="shared" si="8"/>
        <v>-96</v>
      </c>
      <c r="G98" s="131">
        <f t="shared" si="8"/>
        <v>36</v>
      </c>
      <c r="H98" s="131">
        <f t="shared" si="8"/>
        <v>-467</v>
      </c>
      <c r="I98" s="131">
        <f t="shared" si="8"/>
        <v>-10</v>
      </c>
      <c r="J98" s="131">
        <f t="shared" si="8"/>
        <v>11</v>
      </c>
      <c r="K98" s="131">
        <f t="shared" si="8"/>
        <v>3</v>
      </c>
      <c r="L98" s="131">
        <f t="shared" si="8"/>
        <v>-5</v>
      </c>
      <c r="M98" s="131">
        <f t="shared" si="8"/>
        <v>0</v>
      </c>
      <c r="N98" s="131">
        <f t="shared" si="8"/>
        <v>0</v>
      </c>
      <c r="O98" s="131">
        <v>0</v>
      </c>
      <c r="P98" s="150">
        <f t="shared" si="8"/>
        <v>-52</v>
      </c>
      <c r="Q98" s="150">
        <f t="shared" si="8"/>
        <v>-6</v>
      </c>
      <c r="R98" s="150">
        <v>-69</v>
      </c>
      <c r="S98" s="150">
        <v>-137.86333999999988</v>
      </c>
      <c r="T98" s="150">
        <f>+T96-T97</f>
        <v>218</v>
      </c>
    </row>
    <row r="99" spans="2:40" ht="15.6">
      <c r="B99" s="130"/>
      <c r="C99" s="8"/>
      <c r="D99" s="8"/>
      <c r="E99" s="8"/>
      <c r="F99" s="8"/>
      <c r="G99" s="8"/>
      <c r="H99" s="8"/>
      <c r="I99" s="8"/>
      <c r="J99" s="8"/>
      <c r="K99" s="8"/>
      <c r="L99" s="8"/>
      <c r="M99" s="8"/>
      <c r="N99" s="8"/>
      <c r="O99" s="8"/>
      <c r="P99" s="146"/>
      <c r="Q99" s="146"/>
      <c r="R99" s="146"/>
      <c r="S99" s="146"/>
      <c r="T99" s="146"/>
    </row>
    <row r="100" spans="2:40" ht="15.6">
      <c r="B100" s="65" t="s">
        <v>492</v>
      </c>
      <c r="C100" s="100">
        <v>116591</v>
      </c>
      <c r="D100" s="100">
        <v>128337</v>
      </c>
      <c r="E100" s="100">
        <v>33702</v>
      </c>
      <c r="F100" s="100">
        <v>35790</v>
      </c>
      <c r="G100" s="100">
        <v>35784</v>
      </c>
      <c r="H100" s="100">
        <v>38494</v>
      </c>
      <c r="I100" s="100">
        <v>36262</v>
      </c>
      <c r="J100" s="100">
        <v>37670</v>
      </c>
      <c r="K100" s="100">
        <v>38176</v>
      </c>
      <c r="L100" s="100">
        <v>37354</v>
      </c>
      <c r="M100" s="100">
        <v>35845</v>
      </c>
      <c r="N100" s="100">
        <v>38423</v>
      </c>
      <c r="O100" s="100">
        <v>37404</v>
      </c>
      <c r="P100" s="148">
        <v>37287</v>
      </c>
      <c r="Q100" s="148">
        <v>38038</v>
      </c>
      <c r="R100" s="148">
        <v>38028</v>
      </c>
      <c r="S100" s="148">
        <v>38268.883549999999</v>
      </c>
      <c r="T100" s="148">
        <v>37991</v>
      </c>
      <c r="V100" s="423"/>
      <c r="W100" s="423" t="s">
        <v>52</v>
      </c>
      <c r="X100" s="423" t="s">
        <v>53</v>
      </c>
      <c r="Y100" s="423" t="s">
        <v>54</v>
      </c>
      <c r="Z100" s="423" t="s">
        <v>55</v>
      </c>
      <c r="AA100" s="423" t="s">
        <v>56</v>
      </c>
      <c r="AB100" s="423" t="s">
        <v>57</v>
      </c>
      <c r="AC100" s="423" t="s">
        <v>58</v>
      </c>
      <c r="AD100" s="423" t="s">
        <v>59</v>
      </c>
      <c r="AE100" s="423" t="s">
        <v>60</v>
      </c>
      <c r="AF100" s="423" t="s">
        <v>61</v>
      </c>
      <c r="AG100" s="423" t="s">
        <v>62</v>
      </c>
      <c r="AH100" s="423" t="s">
        <v>63</v>
      </c>
      <c r="AI100" s="423" t="s">
        <v>64</v>
      </c>
      <c r="AJ100" s="423" t="s">
        <v>65</v>
      </c>
      <c r="AK100" s="423" t="str">
        <f>+AK40</f>
        <v>3T25</v>
      </c>
      <c r="AL100" s="423" t="str">
        <f>+AL40</f>
        <v>4T25</v>
      </c>
      <c r="AM100" s="423" t="str">
        <f>+AM40</f>
        <v>1T26</v>
      </c>
      <c r="AN100" s="423" t="str">
        <f>+AN7</f>
        <v>2T26</v>
      </c>
    </row>
    <row r="101" spans="2:40" ht="15.6">
      <c r="B101" s="65" t="s">
        <v>493</v>
      </c>
      <c r="C101" s="100">
        <v>20342</v>
      </c>
      <c r="D101" s="100">
        <v>16295</v>
      </c>
      <c r="E101" s="100">
        <v>4469</v>
      </c>
      <c r="F101" s="100">
        <v>3864</v>
      </c>
      <c r="G101" s="100">
        <v>4195</v>
      </c>
      <c r="H101" s="100">
        <v>9449</v>
      </c>
      <c r="I101" s="100">
        <v>4704</v>
      </c>
      <c r="J101" s="100">
        <v>5108</v>
      </c>
      <c r="K101" s="100">
        <v>4686</v>
      </c>
      <c r="L101" s="100">
        <v>4629</v>
      </c>
      <c r="M101" s="100">
        <v>4859</v>
      </c>
      <c r="N101" s="100">
        <v>4684</v>
      </c>
      <c r="O101" s="100">
        <v>4392</v>
      </c>
      <c r="P101" s="148">
        <v>4767</v>
      </c>
      <c r="Q101" s="148">
        <v>4764</v>
      </c>
      <c r="R101" s="148">
        <v>3902</v>
      </c>
      <c r="S101" s="148">
        <v>5903.5095799999999</v>
      </c>
      <c r="T101" s="148">
        <v>5006</v>
      </c>
    </row>
    <row r="102" spans="2:40" ht="15.6">
      <c r="B102" s="65" t="s">
        <v>494</v>
      </c>
      <c r="C102" s="100">
        <v>0</v>
      </c>
      <c r="D102" s="100">
        <v>0</v>
      </c>
      <c r="E102" s="100">
        <v>0</v>
      </c>
      <c r="F102" s="100">
        <v>0</v>
      </c>
      <c r="G102" s="100">
        <v>0</v>
      </c>
      <c r="H102" s="100">
        <v>0</v>
      </c>
      <c r="I102" s="100">
        <v>0</v>
      </c>
      <c r="J102" s="100">
        <v>0</v>
      </c>
      <c r="K102" s="100">
        <v>0</v>
      </c>
      <c r="L102" s="100">
        <v>0</v>
      </c>
      <c r="M102" s="100">
        <v>0</v>
      </c>
      <c r="N102" s="100">
        <v>0</v>
      </c>
      <c r="O102" s="100">
        <v>0</v>
      </c>
      <c r="P102" s="148">
        <v>110</v>
      </c>
      <c r="Q102" s="148">
        <v>0</v>
      </c>
      <c r="R102" s="148">
        <v>0</v>
      </c>
      <c r="S102" s="148">
        <v>0</v>
      </c>
      <c r="T102" s="148">
        <v>0</v>
      </c>
      <c r="V102" s="65" t="s">
        <v>467</v>
      </c>
      <c r="W102" s="148">
        <v>0</v>
      </c>
      <c r="X102" s="148">
        <v>24.53</v>
      </c>
      <c r="Y102" s="148">
        <v>0</v>
      </c>
      <c r="Z102" s="148">
        <v>4.72</v>
      </c>
      <c r="AA102" s="148">
        <v>63.76</v>
      </c>
      <c r="AB102" s="148">
        <v>1420.3</v>
      </c>
      <c r="AC102" s="148">
        <v>1936.75</v>
      </c>
      <c r="AD102" s="148">
        <v>2968.28</v>
      </c>
      <c r="AE102" s="148">
        <v>1462.76</v>
      </c>
      <c r="AF102" s="148">
        <v>2806.35</v>
      </c>
      <c r="AG102" s="148">
        <v>4099.47</v>
      </c>
      <c r="AH102" s="148">
        <v>4941.47</v>
      </c>
      <c r="AI102" s="148">
        <v>2248.8000000000002</v>
      </c>
      <c r="AJ102" s="148">
        <v>1272.21</v>
      </c>
      <c r="AK102" s="148">
        <v>2595.0700000000002</v>
      </c>
      <c r="AL102" s="148">
        <v>2168.83</v>
      </c>
      <c r="AM102" s="148">
        <v>2801.43</v>
      </c>
      <c r="AN102" s="148">
        <v>5362.42</v>
      </c>
    </row>
    <row r="103" spans="2:40" ht="15.6">
      <c r="B103" s="65" t="s">
        <v>77</v>
      </c>
      <c r="C103" s="100">
        <v>44261</v>
      </c>
      <c r="D103" s="100">
        <f>41857+2222</f>
        <v>44079</v>
      </c>
      <c r="E103" s="100">
        <v>11359</v>
      </c>
      <c r="F103" s="100">
        <v>11199</v>
      </c>
      <c r="G103" s="100">
        <v>11646</v>
      </c>
      <c r="H103" s="141">
        <v>12170</v>
      </c>
      <c r="I103" s="100">
        <v>11111</v>
      </c>
      <c r="J103" s="100">
        <v>11834</v>
      </c>
      <c r="K103" s="100">
        <v>10933</v>
      </c>
      <c r="L103" s="100">
        <v>9452</v>
      </c>
      <c r="M103" s="100">
        <v>10188</v>
      </c>
      <c r="N103" s="100">
        <v>10939</v>
      </c>
      <c r="O103" s="100">
        <v>11062</v>
      </c>
      <c r="P103" s="148">
        <v>13809</v>
      </c>
      <c r="Q103" s="148">
        <v>10193</v>
      </c>
      <c r="R103" s="148">
        <v>11154</v>
      </c>
      <c r="S103" s="148">
        <v>12699.638699999996</v>
      </c>
      <c r="T103" s="148">
        <v>14495</v>
      </c>
      <c r="V103" s="65" t="s">
        <v>468</v>
      </c>
      <c r="W103" s="148">
        <v>-0.28000000000000003</v>
      </c>
      <c r="X103" s="148">
        <v>-22.02</v>
      </c>
      <c r="Y103" s="148">
        <v>0</v>
      </c>
      <c r="Z103" s="148">
        <v>-4.29</v>
      </c>
      <c r="AA103" s="148">
        <v>-63.76</v>
      </c>
      <c r="AB103" s="148">
        <v>-1299.01</v>
      </c>
      <c r="AC103" s="148">
        <v>-1894.54</v>
      </c>
      <c r="AD103" s="148">
        <v>-2962.23</v>
      </c>
      <c r="AE103" s="148">
        <v>-1415.06</v>
      </c>
      <c r="AF103" s="148">
        <v>-2778.25</v>
      </c>
      <c r="AG103" s="148">
        <v>-4154.8900000000003</v>
      </c>
      <c r="AH103" s="148">
        <v>-4779.17</v>
      </c>
      <c r="AI103" s="148">
        <v>-2162.4699999999998</v>
      </c>
      <c r="AJ103" s="148">
        <v>-1259.8</v>
      </c>
      <c r="AK103" s="148">
        <v>-2538.3200000000002</v>
      </c>
      <c r="AL103" s="148">
        <v>-2167.4499999999998</v>
      </c>
      <c r="AM103" s="148">
        <v>-2801.29</v>
      </c>
      <c r="AN103" s="148">
        <v>-5402.57</v>
      </c>
    </row>
    <row r="104" spans="2:40" ht="15.6">
      <c r="B104" s="124" t="s">
        <v>78</v>
      </c>
      <c r="C104" s="131">
        <f t="shared" ref="C104:P104" si="9">+SUM(C100:C102)-C103</f>
        <v>92672</v>
      </c>
      <c r="D104" s="131">
        <f t="shared" si="9"/>
        <v>100553</v>
      </c>
      <c r="E104" s="131">
        <f t="shared" si="9"/>
        <v>26812</v>
      </c>
      <c r="F104" s="131">
        <f t="shared" si="9"/>
        <v>28455</v>
      </c>
      <c r="G104" s="131">
        <f t="shared" si="9"/>
        <v>28333</v>
      </c>
      <c r="H104" s="131">
        <f t="shared" si="9"/>
        <v>35773</v>
      </c>
      <c r="I104" s="131">
        <f t="shared" si="9"/>
        <v>29855</v>
      </c>
      <c r="J104" s="131">
        <f t="shared" si="9"/>
        <v>30944</v>
      </c>
      <c r="K104" s="131">
        <f t="shared" si="9"/>
        <v>31929</v>
      </c>
      <c r="L104" s="131">
        <f t="shared" si="9"/>
        <v>32531</v>
      </c>
      <c r="M104" s="131">
        <f t="shared" si="9"/>
        <v>30516</v>
      </c>
      <c r="N104" s="131">
        <f t="shared" si="9"/>
        <v>32168</v>
      </c>
      <c r="O104" s="131">
        <v>30734</v>
      </c>
      <c r="P104" s="150">
        <f t="shared" si="9"/>
        <v>28355</v>
      </c>
      <c r="Q104" s="150">
        <f>+SUM(Q100:Q102)-Q103</f>
        <v>32609</v>
      </c>
      <c r="R104" s="150">
        <v>30776</v>
      </c>
      <c r="S104" s="150">
        <v>31472.754430000001</v>
      </c>
      <c r="T104" s="150">
        <f>+SUM(T100:T102)-T103</f>
        <v>28502</v>
      </c>
      <c r="V104" s="363" t="s">
        <v>469</v>
      </c>
      <c r="W104" s="152">
        <v>-0.28000000000000003</v>
      </c>
      <c r="X104" s="152">
        <v>2.5100000000000016</v>
      </c>
      <c r="Y104" s="152">
        <v>0</v>
      </c>
      <c r="Z104" s="152">
        <v>0.42999999999999972</v>
      </c>
      <c r="AA104" s="152">
        <v>0</v>
      </c>
      <c r="AB104" s="152">
        <v>121.28999999999996</v>
      </c>
      <c r="AC104" s="152">
        <v>42.210000000000036</v>
      </c>
      <c r="AD104" s="152">
        <v>6.0500000000001819</v>
      </c>
      <c r="AE104" s="152">
        <v>47.700000000000045</v>
      </c>
      <c r="AF104" s="152">
        <v>28.099999999999909</v>
      </c>
      <c r="AG104" s="152">
        <v>-55.420000000000073</v>
      </c>
      <c r="AH104" s="152">
        <v>162.30000000000018</v>
      </c>
      <c r="AI104" s="152">
        <v>86.330000000000382</v>
      </c>
      <c r="AJ104" s="152">
        <v>12.410000000000082</v>
      </c>
      <c r="AK104" s="152">
        <v>56.75</v>
      </c>
      <c r="AL104" s="152">
        <f>SUM(AL102:AL103)</f>
        <v>1.3800000000001091</v>
      </c>
      <c r="AM104" s="152">
        <v>0.13999999999987267</v>
      </c>
      <c r="AN104" s="152">
        <v>-40.149999999999636</v>
      </c>
    </row>
    <row r="105" spans="2:40" ht="15.6">
      <c r="B105" s="67" t="s">
        <v>159</v>
      </c>
      <c r="C105" s="101">
        <f>+C98+C104</f>
        <v>92701</v>
      </c>
      <c r="D105" s="101">
        <f t="shared" ref="D105:Q105" si="10">+D98+D104</f>
        <v>100953</v>
      </c>
      <c r="E105" s="101">
        <f t="shared" si="10"/>
        <v>26989</v>
      </c>
      <c r="F105" s="101">
        <f t="shared" si="10"/>
        <v>28359</v>
      </c>
      <c r="G105" s="101">
        <f t="shared" si="10"/>
        <v>28369</v>
      </c>
      <c r="H105" s="101">
        <f t="shared" si="10"/>
        <v>35306</v>
      </c>
      <c r="I105" s="101">
        <f t="shared" si="10"/>
        <v>29845</v>
      </c>
      <c r="J105" s="101">
        <f t="shared" si="10"/>
        <v>30955</v>
      </c>
      <c r="K105" s="101">
        <f t="shared" si="10"/>
        <v>31932</v>
      </c>
      <c r="L105" s="101">
        <f t="shared" si="10"/>
        <v>32526</v>
      </c>
      <c r="M105" s="101">
        <f t="shared" si="10"/>
        <v>30516</v>
      </c>
      <c r="N105" s="101">
        <f t="shared" si="10"/>
        <v>32168</v>
      </c>
      <c r="O105" s="101">
        <v>30734</v>
      </c>
      <c r="P105" s="152">
        <f t="shared" si="10"/>
        <v>28303</v>
      </c>
      <c r="Q105" s="152">
        <f t="shared" si="10"/>
        <v>32603</v>
      </c>
      <c r="R105" s="152">
        <v>30707</v>
      </c>
      <c r="S105" s="152">
        <v>31334.891090000001</v>
      </c>
      <c r="T105" s="152">
        <f>+T98+T104</f>
        <v>28720</v>
      </c>
      <c r="V105" s="65"/>
      <c r="W105" s="146"/>
      <c r="X105" s="146"/>
      <c r="Y105" s="146"/>
      <c r="Z105" s="146"/>
      <c r="AA105" s="146"/>
      <c r="AB105" s="146"/>
      <c r="AC105" s="146"/>
      <c r="AD105" s="146"/>
      <c r="AE105" s="146"/>
      <c r="AF105" s="146"/>
      <c r="AG105" s="146"/>
      <c r="AH105" s="146"/>
      <c r="AI105" s="146"/>
      <c r="AJ105" s="146"/>
      <c r="AK105" s="146"/>
      <c r="AL105" s="146"/>
      <c r="AM105" s="146"/>
      <c r="AN105" s="146"/>
    </row>
    <row r="106" spans="2:40" ht="15.6">
      <c r="B106" s="64"/>
      <c r="C106" s="8"/>
      <c r="D106" s="8"/>
      <c r="E106" s="8"/>
      <c r="F106" s="8"/>
      <c r="G106" s="8"/>
      <c r="H106" s="8"/>
      <c r="I106" s="8"/>
      <c r="J106" s="8"/>
      <c r="K106" s="8"/>
      <c r="L106" s="8"/>
      <c r="M106" s="8"/>
      <c r="N106" s="8"/>
      <c r="O106" s="8"/>
      <c r="P106" s="146"/>
      <c r="Q106" s="146"/>
      <c r="R106" s="146"/>
      <c r="S106" s="146"/>
      <c r="T106" s="146"/>
      <c r="V106" s="65" t="s">
        <v>150</v>
      </c>
      <c r="W106" s="148">
        <v>44228.44</v>
      </c>
      <c r="X106" s="148">
        <v>44405.42</v>
      </c>
      <c r="Y106" s="148">
        <v>44628.91</v>
      </c>
      <c r="Z106" s="148">
        <v>46377.58</v>
      </c>
      <c r="AA106" s="148">
        <v>43795.14</v>
      </c>
      <c r="AB106" s="148">
        <v>47676.73</v>
      </c>
      <c r="AC106" s="148">
        <v>49338.33</v>
      </c>
      <c r="AD106" s="148">
        <v>51430.37</v>
      </c>
      <c r="AE106" s="148">
        <v>49226.81</v>
      </c>
      <c r="AF106" s="148">
        <v>50268.91</v>
      </c>
      <c r="AG106" s="148">
        <v>51824.89</v>
      </c>
      <c r="AH106" s="148">
        <v>55273.03</v>
      </c>
      <c r="AI106" s="148">
        <v>51543.27</v>
      </c>
      <c r="AJ106" s="148">
        <v>52985.69</v>
      </c>
      <c r="AK106" s="148">
        <v>59923.37</v>
      </c>
      <c r="AL106" s="148">
        <v>53140.35</v>
      </c>
      <c r="AM106" s="148">
        <v>54937.62</v>
      </c>
      <c r="AN106" s="148">
        <v>53228.76</v>
      </c>
    </row>
    <row r="107" spans="2:40" ht="15.6">
      <c r="B107" s="65" t="s">
        <v>79</v>
      </c>
      <c r="C107" s="142">
        <v>39467</v>
      </c>
      <c r="D107" s="142">
        <v>42909</v>
      </c>
      <c r="E107" s="142">
        <v>10593</v>
      </c>
      <c r="F107" s="142">
        <v>10578</v>
      </c>
      <c r="G107" s="142">
        <v>10546</v>
      </c>
      <c r="H107" s="142">
        <v>10617</v>
      </c>
      <c r="I107" s="142">
        <v>10571</v>
      </c>
      <c r="J107" s="142">
        <v>10974</v>
      </c>
      <c r="K107" s="142">
        <v>10897</v>
      </c>
      <c r="L107" s="142">
        <v>-8660</v>
      </c>
      <c r="M107" s="142">
        <v>10418</v>
      </c>
      <c r="N107" s="142">
        <v>10487</v>
      </c>
      <c r="O107" s="142">
        <v>10439</v>
      </c>
      <c r="P107" s="257">
        <v>11202</v>
      </c>
      <c r="Q107" s="257">
        <v>10463</v>
      </c>
      <c r="R107" s="257">
        <v>10533</v>
      </c>
      <c r="S107" s="257">
        <v>10518.46731</v>
      </c>
      <c r="T107" s="257">
        <v>9731</v>
      </c>
      <c r="V107" s="65" t="s">
        <v>151</v>
      </c>
      <c r="W107" s="148">
        <v>0</v>
      </c>
      <c r="X107" s="148">
        <v>0</v>
      </c>
      <c r="Y107" s="148">
        <v>0</v>
      </c>
      <c r="Z107" s="148">
        <v>0</v>
      </c>
      <c r="AA107" s="148">
        <v>0</v>
      </c>
      <c r="AB107" s="148">
        <v>0</v>
      </c>
      <c r="AC107" s="148">
        <v>0</v>
      </c>
      <c r="AD107" s="148">
        <v>0</v>
      </c>
      <c r="AE107" s="148">
        <v>0</v>
      </c>
      <c r="AF107" s="148">
        <v>0</v>
      </c>
      <c r="AG107" s="148">
        <v>0</v>
      </c>
      <c r="AH107" s="148">
        <v>0</v>
      </c>
      <c r="AI107" s="148">
        <v>0</v>
      </c>
      <c r="AJ107" s="148">
        <v>0</v>
      </c>
      <c r="AK107" s="148">
        <v>0</v>
      </c>
      <c r="AL107" s="148">
        <v>267.14999999999998</v>
      </c>
      <c r="AM107" s="148">
        <v>67.98</v>
      </c>
      <c r="AN107" s="148">
        <v>68.45</v>
      </c>
    </row>
    <row r="108" spans="2:40" ht="15.6">
      <c r="B108" s="65" t="s">
        <v>82</v>
      </c>
      <c r="C108" s="100">
        <v>0</v>
      </c>
      <c r="D108" s="100">
        <v>0</v>
      </c>
      <c r="E108" s="100">
        <v>0</v>
      </c>
      <c r="F108" s="100">
        <v>0</v>
      </c>
      <c r="G108" s="100">
        <v>0</v>
      </c>
      <c r="H108" s="100">
        <v>0</v>
      </c>
      <c r="I108" s="100">
        <v>0</v>
      </c>
      <c r="J108" s="100">
        <v>0</v>
      </c>
      <c r="K108" s="100">
        <v>0</v>
      </c>
      <c r="L108" s="100">
        <v>0</v>
      </c>
      <c r="M108" s="100">
        <v>0</v>
      </c>
      <c r="N108" s="100">
        <v>0</v>
      </c>
      <c r="O108" s="100">
        <v>0</v>
      </c>
      <c r="P108" s="148">
        <v>0</v>
      </c>
      <c r="Q108" s="148">
        <v>0</v>
      </c>
      <c r="R108" s="148">
        <v>0</v>
      </c>
      <c r="S108" s="148">
        <v>0</v>
      </c>
      <c r="T108" s="148">
        <v>0</v>
      </c>
      <c r="V108" s="65" t="s">
        <v>152</v>
      </c>
      <c r="W108" s="148">
        <v>0</v>
      </c>
      <c r="X108" s="148">
        <v>0</v>
      </c>
      <c r="Y108" s="148">
        <v>0</v>
      </c>
      <c r="Z108" s="148">
        <v>0</v>
      </c>
      <c r="AA108" s="148">
        <v>0</v>
      </c>
      <c r="AB108" s="148">
        <v>0</v>
      </c>
      <c r="AC108" s="148">
        <v>0</v>
      </c>
      <c r="AD108" s="148">
        <v>0</v>
      </c>
      <c r="AE108" s="148">
        <v>0</v>
      </c>
      <c r="AF108" s="148">
        <v>0</v>
      </c>
      <c r="AG108" s="148">
        <v>0</v>
      </c>
      <c r="AH108" s="148">
        <v>0</v>
      </c>
      <c r="AI108" s="148">
        <v>0</v>
      </c>
      <c r="AJ108" s="148">
        <v>0</v>
      </c>
      <c r="AK108" s="148">
        <v>0</v>
      </c>
      <c r="AL108" s="148">
        <v>0</v>
      </c>
      <c r="AM108" s="148">
        <v>0</v>
      </c>
      <c r="AN108" s="148">
        <v>0</v>
      </c>
    </row>
    <row r="109" spans="2:40" ht="15.6">
      <c r="B109" s="65" t="s">
        <v>83</v>
      </c>
      <c r="C109" s="100">
        <v>1312</v>
      </c>
      <c r="D109" s="100">
        <v>2222</v>
      </c>
      <c r="E109" s="100">
        <v>358</v>
      </c>
      <c r="F109" s="100">
        <v>192</v>
      </c>
      <c r="G109" s="100">
        <v>575</v>
      </c>
      <c r="H109" s="100">
        <f>1609-E109-F109-G109</f>
        <v>484</v>
      </c>
      <c r="I109" s="100">
        <v>-218</v>
      </c>
      <c r="J109" s="100">
        <v>-84</v>
      </c>
      <c r="K109" s="100">
        <v>-267</v>
      </c>
      <c r="L109" s="100">
        <v>-130</v>
      </c>
      <c r="M109" s="100">
        <f>-ROUND(161225.72/1000,0)</f>
        <v>-161</v>
      </c>
      <c r="N109" s="100">
        <f>-ROUND(110194.07/1000,0)</f>
        <v>-110</v>
      </c>
      <c r="O109" s="100">
        <v>271</v>
      </c>
      <c r="P109" s="148">
        <v>0</v>
      </c>
      <c r="Q109" s="148">
        <v>709</v>
      </c>
      <c r="R109" s="148">
        <v>-309</v>
      </c>
      <c r="S109" s="148">
        <v>123.70071000000007</v>
      </c>
      <c r="T109" s="148">
        <v>3530</v>
      </c>
      <c r="V109" s="65" t="s">
        <v>154</v>
      </c>
      <c r="W109" s="148">
        <v>0</v>
      </c>
      <c r="X109" s="148">
        <v>0</v>
      </c>
      <c r="Y109" s="148">
        <v>0</v>
      </c>
      <c r="Z109" s="148">
        <v>0</v>
      </c>
      <c r="AA109" s="148">
        <v>0</v>
      </c>
      <c r="AB109" s="148">
        <v>0</v>
      </c>
      <c r="AC109" s="148">
        <v>0</v>
      </c>
      <c r="AD109" s="148">
        <v>0</v>
      </c>
      <c r="AE109" s="148">
        <v>0</v>
      </c>
      <c r="AF109" s="148">
        <v>0</v>
      </c>
      <c r="AG109" s="148">
        <v>0</v>
      </c>
      <c r="AH109" s="148">
        <v>0</v>
      </c>
      <c r="AI109" s="148">
        <v>0</v>
      </c>
      <c r="AJ109" s="148">
        <v>0</v>
      </c>
      <c r="AK109" s="148">
        <v>0</v>
      </c>
      <c r="AL109" s="148">
        <v>0</v>
      </c>
      <c r="AM109" s="148">
        <v>0</v>
      </c>
      <c r="AN109" s="148">
        <v>0</v>
      </c>
    </row>
    <row r="110" spans="2:40" ht="15.6">
      <c r="B110" s="67" t="s">
        <v>84</v>
      </c>
      <c r="C110" s="101">
        <f>+C105-C107+C108+C109</f>
        <v>54546</v>
      </c>
      <c r="D110" s="101">
        <f t="shared" ref="D110:Q110" si="11">+D105-D107+D108+D109</f>
        <v>60266</v>
      </c>
      <c r="E110" s="101">
        <f t="shared" si="11"/>
        <v>16754</v>
      </c>
      <c r="F110" s="101">
        <f t="shared" si="11"/>
        <v>17973</v>
      </c>
      <c r="G110" s="101">
        <f t="shared" si="11"/>
        <v>18398</v>
      </c>
      <c r="H110" s="101">
        <f t="shared" si="11"/>
        <v>25173</v>
      </c>
      <c r="I110" s="101">
        <f t="shared" si="11"/>
        <v>19056</v>
      </c>
      <c r="J110" s="101">
        <f t="shared" si="11"/>
        <v>19897</v>
      </c>
      <c r="K110" s="101">
        <f t="shared" si="11"/>
        <v>20768</v>
      </c>
      <c r="L110" s="101">
        <f t="shared" si="11"/>
        <v>41056</v>
      </c>
      <c r="M110" s="101">
        <f t="shared" si="11"/>
        <v>19937</v>
      </c>
      <c r="N110" s="101">
        <f t="shared" si="11"/>
        <v>21571</v>
      </c>
      <c r="O110" s="101">
        <v>20566</v>
      </c>
      <c r="P110" s="152">
        <f t="shared" si="11"/>
        <v>17101</v>
      </c>
      <c r="Q110" s="152">
        <f t="shared" si="11"/>
        <v>22849</v>
      </c>
      <c r="R110" s="152">
        <v>19865</v>
      </c>
      <c r="S110" s="152">
        <v>20940.124490000002</v>
      </c>
      <c r="T110" s="152">
        <f>+T105-T107+T108+T109</f>
        <v>22519</v>
      </c>
      <c r="V110" s="65" t="s">
        <v>76</v>
      </c>
      <c r="W110" s="148">
        <v>225.28</v>
      </c>
      <c r="X110" s="148">
        <v>225.22</v>
      </c>
      <c r="Y110" s="148">
        <v>227</v>
      </c>
      <c r="Z110" s="148">
        <v>229.49</v>
      </c>
      <c r="AA110" s="148">
        <v>243.69</v>
      </c>
      <c r="AB110" s="148">
        <v>294.68</v>
      </c>
      <c r="AC110" s="148">
        <v>242.9</v>
      </c>
      <c r="AD110" s="148">
        <v>246.55</v>
      </c>
      <c r="AE110" s="148">
        <v>247.41</v>
      </c>
      <c r="AF110" s="148">
        <v>230.92</v>
      </c>
      <c r="AG110" s="148">
        <v>302.93</v>
      </c>
      <c r="AH110" s="148">
        <v>261.13</v>
      </c>
      <c r="AI110" s="148">
        <v>262.2</v>
      </c>
      <c r="AJ110" s="148">
        <v>266.56</v>
      </c>
      <c r="AK110" s="148">
        <v>265.29000000000002</v>
      </c>
      <c r="AL110" s="148">
        <v>270.14</v>
      </c>
      <c r="AM110" s="148">
        <v>265.12</v>
      </c>
      <c r="AN110" s="148">
        <v>285.83</v>
      </c>
    </row>
    <row r="111" spans="2:40" ht="15.6">
      <c r="B111" s="65"/>
      <c r="C111" s="100"/>
      <c r="D111" s="100"/>
      <c r="E111" s="100"/>
      <c r="F111" s="100"/>
      <c r="G111" s="100"/>
      <c r="H111" s="100"/>
      <c r="I111" s="100"/>
      <c r="J111" s="100"/>
      <c r="K111" s="100"/>
      <c r="L111" s="100"/>
      <c r="M111" s="100"/>
      <c r="N111" s="100"/>
      <c r="O111" s="100"/>
      <c r="P111" s="148"/>
      <c r="Q111" s="148"/>
      <c r="R111" s="148"/>
      <c r="S111" s="148">
        <v>0</v>
      </c>
      <c r="T111" s="148"/>
      <c r="V111" s="65" t="s">
        <v>155</v>
      </c>
      <c r="W111" s="148">
        <v>-10574.69</v>
      </c>
      <c r="X111" s="148">
        <v>-11303.43</v>
      </c>
      <c r="Y111" s="148">
        <v>-9347.01</v>
      </c>
      <c r="Z111" s="148">
        <v>-10596.74</v>
      </c>
      <c r="AA111" s="148">
        <v>-11677.45</v>
      </c>
      <c r="AB111" s="148">
        <v>-10241.950000000001</v>
      </c>
      <c r="AC111" s="148">
        <v>-11202.64</v>
      </c>
      <c r="AD111" s="148">
        <v>-13970.73</v>
      </c>
      <c r="AE111" s="148">
        <v>-11183.06</v>
      </c>
      <c r="AF111" s="148">
        <v>-13215.58</v>
      </c>
      <c r="AG111" s="148">
        <v>-17460.2</v>
      </c>
      <c r="AH111" s="148">
        <v>-20584.53</v>
      </c>
      <c r="AI111" s="148">
        <v>-13125.78</v>
      </c>
      <c r="AJ111" s="148">
        <v>-14759.25</v>
      </c>
      <c r="AK111" s="148">
        <v>-15646.25</v>
      </c>
      <c r="AL111" s="148">
        <v>-21882.35</v>
      </c>
      <c r="AM111" s="148">
        <v>-15526.92</v>
      </c>
      <c r="AN111" s="148">
        <v>-17849.13</v>
      </c>
    </row>
    <row r="112" spans="2:40" ht="15.6">
      <c r="B112" s="65" t="s">
        <v>85</v>
      </c>
      <c r="C112" s="100">
        <v>-14091</v>
      </c>
      <c r="D112" s="100">
        <v>-11195</v>
      </c>
      <c r="E112" s="100">
        <v>-3430</v>
      </c>
      <c r="F112" s="100">
        <v>-2930</v>
      </c>
      <c r="G112" s="100">
        <v>-3295</v>
      </c>
      <c r="H112" s="100">
        <v>-3146</v>
      </c>
      <c r="I112" s="100">
        <v>-2574</v>
      </c>
      <c r="J112" s="100">
        <v>-3014</v>
      </c>
      <c r="K112" s="100">
        <v>-3347</v>
      </c>
      <c r="L112" s="100">
        <f>-10438-I112-J112-K112</f>
        <v>-1503</v>
      </c>
      <c r="M112" s="100">
        <v>-3889</v>
      </c>
      <c r="N112" s="100">
        <v>-4279</v>
      </c>
      <c r="O112" s="100">
        <v>-3844</v>
      </c>
      <c r="P112" s="148">
        <v>-2344</v>
      </c>
      <c r="Q112" s="148">
        <v>-4427</v>
      </c>
      <c r="R112" s="148">
        <v>-3797</v>
      </c>
      <c r="S112" s="148">
        <v>-1278.6547699999992</v>
      </c>
      <c r="T112" s="148">
        <v>-2140</v>
      </c>
      <c r="V112" s="65" t="s">
        <v>157</v>
      </c>
      <c r="W112" s="148">
        <v>-1622.7</v>
      </c>
      <c r="X112" s="148">
        <v>-1767.47</v>
      </c>
      <c r="Y112" s="148">
        <v>-1588.75</v>
      </c>
      <c r="Z112" s="148">
        <v>-3391.81</v>
      </c>
      <c r="AA112" s="148">
        <v>-1825.95</v>
      </c>
      <c r="AB112" s="148">
        <v>-1759.21</v>
      </c>
      <c r="AC112" s="148">
        <v>-2024.91</v>
      </c>
      <c r="AD112" s="148">
        <v>-3353.09</v>
      </c>
      <c r="AE112" s="148">
        <v>-1076.23</v>
      </c>
      <c r="AF112" s="148">
        <v>-941.79</v>
      </c>
      <c r="AG112" s="148">
        <v>-44.27</v>
      </c>
      <c r="AH112" s="148">
        <v>-2432.81</v>
      </c>
      <c r="AI112" s="148">
        <v>-666.86</v>
      </c>
      <c r="AJ112" s="148">
        <v>-450.67</v>
      </c>
      <c r="AK112" s="148">
        <v>-590.08000000000004</v>
      </c>
      <c r="AL112" s="148">
        <v>-1203.8599999999999</v>
      </c>
      <c r="AM112" s="148">
        <v>-449.46</v>
      </c>
      <c r="AN112" s="148">
        <v>-452</v>
      </c>
    </row>
    <row r="113" spans="1:40" ht="15.6">
      <c r="B113" s="67" t="s">
        <v>86</v>
      </c>
      <c r="C113" s="102">
        <f>+C110+C112</f>
        <v>40455</v>
      </c>
      <c r="D113" s="102">
        <f t="shared" ref="D113:Q113" si="12">+D110+D112</f>
        <v>49071</v>
      </c>
      <c r="E113" s="102">
        <f t="shared" si="12"/>
        <v>13324</v>
      </c>
      <c r="F113" s="102">
        <f t="shared" si="12"/>
        <v>15043</v>
      </c>
      <c r="G113" s="102">
        <f t="shared" si="12"/>
        <v>15103</v>
      </c>
      <c r="H113" s="102">
        <f t="shared" si="12"/>
        <v>22027</v>
      </c>
      <c r="I113" s="102">
        <f t="shared" si="12"/>
        <v>16482</v>
      </c>
      <c r="J113" s="102">
        <f t="shared" si="12"/>
        <v>16883</v>
      </c>
      <c r="K113" s="102">
        <f t="shared" si="12"/>
        <v>17421</v>
      </c>
      <c r="L113" s="102">
        <f t="shared" si="12"/>
        <v>39553</v>
      </c>
      <c r="M113" s="102">
        <f t="shared" si="12"/>
        <v>16048</v>
      </c>
      <c r="N113" s="102">
        <f t="shared" si="12"/>
        <v>17292</v>
      </c>
      <c r="O113" s="102">
        <v>16722</v>
      </c>
      <c r="P113" s="253">
        <f t="shared" si="12"/>
        <v>14757</v>
      </c>
      <c r="Q113" s="253">
        <f t="shared" si="12"/>
        <v>18422</v>
      </c>
      <c r="R113" s="253">
        <v>16068</v>
      </c>
      <c r="S113" s="253">
        <v>19661.469720000001</v>
      </c>
      <c r="T113" s="253">
        <f>+T110+T112</f>
        <v>20379</v>
      </c>
      <c r="V113" s="65" t="s">
        <v>158</v>
      </c>
      <c r="W113" s="148">
        <v>-7458.4</v>
      </c>
      <c r="X113" s="148">
        <v>-7461.96</v>
      </c>
      <c r="Y113" s="148">
        <v>-7468.07</v>
      </c>
      <c r="Z113" s="148">
        <v>-7511.26</v>
      </c>
      <c r="AA113" s="148">
        <v>-7547.55</v>
      </c>
      <c r="AB113" s="148">
        <v>-7567.4</v>
      </c>
      <c r="AC113" s="148">
        <v>-7650.71</v>
      </c>
      <c r="AD113" s="148">
        <v>-7689.24</v>
      </c>
      <c r="AE113" s="148">
        <v>-7679.8</v>
      </c>
      <c r="AF113" s="148">
        <v>-7675.49</v>
      </c>
      <c r="AG113" s="148">
        <v>-7677.03</v>
      </c>
      <c r="AH113" s="148">
        <v>-7744.78</v>
      </c>
      <c r="AI113" s="148">
        <v>-7725.99</v>
      </c>
      <c r="AJ113" s="148">
        <v>-7912.49</v>
      </c>
      <c r="AK113" s="148">
        <v>-7800.11</v>
      </c>
      <c r="AL113" s="148">
        <v>-7888.1</v>
      </c>
      <c r="AM113" s="148">
        <v>-7900.65</v>
      </c>
      <c r="AN113" s="148">
        <v>-7888.02</v>
      </c>
    </row>
    <row r="114" spans="1:40" ht="15.6">
      <c r="B114" s="64"/>
      <c r="C114" s="8"/>
      <c r="D114" s="8"/>
      <c r="E114" s="8"/>
      <c r="F114" s="8"/>
      <c r="G114" s="8"/>
      <c r="H114" s="8"/>
      <c r="I114" s="143"/>
      <c r="J114" s="143"/>
      <c r="K114" s="8"/>
      <c r="L114" s="8"/>
      <c r="M114" s="8"/>
      <c r="N114" s="8"/>
      <c r="O114" s="8"/>
      <c r="P114" s="146"/>
      <c r="Q114" s="146"/>
      <c r="R114" s="146"/>
      <c r="S114" s="146"/>
      <c r="T114" s="146"/>
      <c r="V114" s="363" t="s">
        <v>471</v>
      </c>
      <c r="W114" s="152">
        <v>24797.65</v>
      </c>
      <c r="X114" s="152">
        <v>24100.289999999997</v>
      </c>
      <c r="Y114" s="152">
        <v>26452.080000000002</v>
      </c>
      <c r="Z114" s="152">
        <v>25107.690000000002</v>
      </c>
      <c r="AA114" s="152">
        <v>22987.88</v>
      </c>
      <c r="AB114" s="152">
        <v>28524.140000000007</v>
      </c>
      <c r="AC114" s="152">
        <v>28745.18</v>
      </c>
      <c r="AD114" s="152">
        <v>26669.910000000007</v>
      </c>
      <c r="AE114" s="152">
        <v>29582.83</v>
      </c>
      <c r="AF114" s="152">
        <v>28695.07</v>
      </c>
      <c r="AG114" s="152">
        <v>26890.9</v>
      </c>
      <c r="AH114" s="152">
        <v>24934.339999999997</v>
      </c>
      <c r="AI114" s="152">
        <v>30373.17</v>
      </c>
      <c r="AJ114" s="152">
        <v>30142.250000000004</v>
      </c>
      <c r="AK114" s="152">
        <v>36208.97</v>
      </c>
      <c r="AL114" s="152">
        <f>AL104+SUM(AL106:AL113)</f>
        <v>22704.710000000003</v>
      </c>
      <c r="AM114" s="152">
        <v>31393.830000000009</v>
      </c>
      <c r="AN114" s="152">
        <v>27353.740000000005</v>
      </c>
    </row>
    <row r="115" spans="1:40" ht="15.6">
      <c r="B115" s="65" t="s">
        <v>87</v>
      </c>
      <c r="C115" s="100">
        <v>10419</v>
      </c>
      <c r="D115" s="100">
        <v>18827</v>
      </c>
      <c r="E115" s="100">
        <v>3617</v>
      </c>
      <c r="F115" s="100">
        <v>4519</v>
      </c>
      <c r="G115" s="100">
        <v>4188</v>
      </c>
      <c r="H115" s="100">
        <v>6136</v>
      </c>
      <c r="I115" s="100">
        <v>4530</v>
      </c>
      <c r="J115" s="100">
        <v>5066</v>
      </c>
      <c r="K115" s="100">
        <v>4601</v>
      </c>
      <c r="L115" s="100">
        <v>11208</v>
      </c>
      <c r="M115" s="100">
        <v>4337</v>
      </c>
      <c r="N115" s="100">
        <v>4700</v>
      </c>
      <c r="O115" s="100">
        <v>4539</v>
      </c>
      <c r="P115" s="148">
        <v>5036</v>
      </c>
      <c r="Q115" s="148">
        <v>5099</v>
      </c>
      <c r="R115" s="148">
        <v>3987</v>
      </c>
      <c r="S115" s="148">
        <v>5343.7957800000004</v>
      </c>
      <c r="T115" s="148">
        <v>5936</v>
      </c>
      <c r="V115" s="64"/>
    </row>
    <row r="116" spans="1:40" ht="15.6">
      <c r="B116" s="67" t="s">
        <v>90</v>
      </c>
      <c r="C116" s="102">
        <f>+C113-C115</f>
        <v>30036</v>
      </c>
      <c r="D116" s="102">
        <f t="shared" ref="D116:Q116" si="13">+D113-D115</f>
        <v>30244</v>
      </c>
      <c r="E116" s="102">
        <f t="shared" si="13"/>
        <v>9707</v>
      </c>
      <c r="F116" s="102">
        <f t="shared" si="13"/>
        <v>10524</v>
      </c>
      <c r="G116" s="102">
        <f t="shared" si="13"/>
        <v>10915</v>
      </c>
      <c r="H116" s="102">
        <f t="shared" si="13"/>
        <v>15891</v>
      </c>
      <c r="I116" s="102">
        <f t="shared" si="13"/>
        <v>11952</v>
      </c>
      <c r="J116" s="102">
        <f t="shared" si="13"/>
        <v>11817</v>
      </c>
      <c r="K116" s="102">
        <f t="shared" si="13"/>
        <v>12820</v>
      </c>
      <c r="L116" s="102">
        <f t="shared" si="13"/>
        <v>28345</v>
      </c>
      <c r="M116" s="102">
        <f t="shared" si="13"/>
        <v>11711</v>
      </c>
      <c r="N116" s="102">
        <f t="shared" si="13"/>
        <v>12592</v>
      </c>
      <c r="O116" s="102">
        <v>12183</v>
      </c>
      <c r="P116" s="253">
        <f t="shared" si="13"/>
        <v>9721</v>
      </c>
      <c r="Q116" s="253">
        <f t="shared" si="13"/>
        <v>13323</v>
      </c>
      <c r="R116" s="253">
        <v>12081</v>
      </c>
      <c r="S116" s="253">
        <v>14317.673940000001</v>
      </c>
      <c r="T116" s="253">
        <f>+T113-T115</f>
        <v>14443</v>
      </c>
      <c r="V116" s="65"/>
    </row>
    <row r="117" spans="1:40" ht="15.6">
      <c r="B117" s="144"/>
      <c r="C117" s="60"/>
      <c r="D117" s="60"/>
      <c r="E117" s="60"/>
      <c r="F117" s="60"/>
      <c r="G117" s="60"/>
      <c r="H117" s="60"/>
      <c r="I117" s="60"/>
      <c r="J117" s="60"/>
      <c r="K117" s="60"/>
      <c r="L117" s="60"/>
      <c r="M117" s="60"/>
      <c r="N117" s="60"/>
      <c r="O117" s="60"/>
      <c r="P117" s="60"/>
      <c r="Q117" s="60"/>
      <c r="R117" s="60"/>
      <c r="S117" s="60"/>
      <c r="V117" s="65" t="s">
        <v>160</v>
      </c>
      <c r="W117" s="364">
        <v>0</v>
      </c>
      <c r="X117" s="364">
        <v>0</v>
      </c>
      <c r="Y117" s="364">
        <v>0</v>
      </c>
      <c r="Z117" s="364">
        <v>0</v>
      </c>
      <c r="AA117" s="364">
        <v>0</v>
      </c>
      <c r="AB117" s="364">
        <v>0</v>
      </c>
      <c r="AC117" s="364">
        <v>0</v>
      </c>
      <c r="AD117" s="364">
        <v>0</v>
      </c>
      <c r="AE117" s="364">
        <v>0</v>
      </c>
      <c r="AF117" s="364">
        <v>0</v>
      </c>
      <c r="AG117" s="364">
        <v>0</v>
      </c>
      <c r="AH117" s="364">
        <v>0</v>
      </c>
      <c r="AI117" s="364">
        <v>0</v>
      </c>
      <c r="AJ117" s="364">
        <v>0</v>
      </c>
      <c r="AK117" s="364">
        <v>0</v>
      </c>
      <c r="AL117" s="364">
        <v>0</v>
      </c>
      <c r="AM117" s="364">
        <v>0</v>
      </c>
      <c r="AN117" s="364">
        <v>0</v>
      </c>
    </row>
    <row r="118" spans="1:40" ht="15.6">
      <c r="B118" s="144"/>
      <c r="C118" s="60"/>
      <c r="D118" s="60"/>
      <c r="E118" s="60"/>
      <c r="F118" s="60"/>
      <c r="G118" s="60"/>
      <c r="H118" s="60"/>
      <c r="I118" s="60"/>
      <c r="J118" s="60"/>
      <c r="K118" s="60"/>
      <c r="L118" s="60"/>
      <c r="M118" s="60"/>
      <c r="N118" s="60"/>
      <c r="O118" s="60"/>
      <c r="P118" s="60"/>
      <c r="Q118" s="60"/>
      <c r="R118" s="60"/>
      <c r="S118" s="60"/>
      <c r="V118" s="65" t="s">
        <v>161</v>
      </c>
      <c r="W118" s="364">
        <v>77.13</v>
      </c>
      <c r="X118" s="364">
        <v>-14.27</v>
      </c>
      <c r="Y118" s="364">
        <v>1605.83</v>
      </c>
      <c r="Z118" s="364">
        <v>551.70000000000005</v>
      </c>
      <c r="AA118" s="364">
        <v>491.17</v>
      </c>
      <c r="AB118" s="364">
        <v>152.21</v>
      </c>
      <c r="AC118" s="364">
        <v>102.57</v>
      </c>
      <c r="AD118" s="364">
        <v>259.64</v>
      </c>
      <c r="AE118" s="364">
        <v>31.72</v>
      </c>
      <c r="AF118" s="364">
        <v>617.83000000000004</v>
      </c>
      <c r="AG118" s="364">
        <v>11453.53</v>
      </c>
      <c r="AH118" s="364">
        <v>1136.8699999999999</v>
      </c>
      <c r="AI118" s="364">
        <v>236.69</v>
      </c>
      <c r="AJ118" s="364">
        <v>167.56</v>
      </c>
      <c r="AK118" s="364">
        <v>-322.14999999999998</v>
      </c>
      <c r="AL118" s="364">
        <v>-229.08</v>
      </c>
      <c r="AM118" s="364">
        <v>186.04</v>
      </c>
      <c r="AN118" s="364">
        <v>-28.33</v>
      </c>
    </row>
    <row r="119" spans="1:40" ht="15.6">
      <c r="A119" s="47" t="s">
        <v>146</v>
      </c>
      <c r="B119" s="11" t="s">
        <v>495</v>
      </c>
      <c r="C119" s="29"/>
      <c r="D119" s="29"/>
      <c r="E119" s="30"/>
      <c r="F119" s="60"/>
      <c r="G119" s="29"/>
      <c r="H119" s="29"/>
      <c r="I119" s="30"/>
      <c r="J119" s="29"/>
      <c r="K119" s="29"/>
      <c r="L119" s="29"/>
      <c r="M119" s="30"/>
      <c r="N119" s="29"/>
      <c r="O119" s="29"/>
      <c r="P119" s="29"/>
      <c r="Q119" s="29"/>
      <c r="R119" s="29"/>
      <c r="S119" s="29"/>
      <c r="V119" s="65" t="s">
        <v>162</v>
      </c>
      <c r="W119" s="364">
        <v>-1111.3499999999999</v>
      </c>
      <c r="X119" s="364">
        <v>-1226.3900000000001</v>
      </c>
      <c r="Y119" s="364">
        <v>-1185.17</v>
      </c>
      <c r="Z119" s="364">
        <v>-1194.8599999999999</v>
      </c>
      <c r="AA119" s="364">
        <v>-702.16</v>
      </c>
      <c r="AB119" s="364">
        <v>-664.9</v>
      </c>
      <c r="AC119" s="364">
        <v>-698.48</v>
      </c>
      <c r="AD119" s="364">
        <v>-696.94</v>
      </c>
      <c r="AE119" s="364">
        <v>-636.65</v>
      </c>
      <c r="AF119" s="364">
        <v>-631.71</v>
      </c>
      <c r="AG119" s="364">
        <v>-680.14</v>
      </c>
      <c r="AH119" s="364">
        <v>-609.64</v>
      </c>
      <c r="AI119" s="364">
        <v>-720.22</v>
      </c>
      <c r="AJ119" s="364">
        <v>-756.3</v>
      </c>
      <c r="AK119" s="364">
        <v>-816.89</v>
      </c>
      <c r="AL119" s="364">
        <v>-821.5</v>
      </c>
      <c r="AM119" s="364">
        <v>-867.25</v>
      </c>
      <c r="AN119" s="364">
        <v>-813.39</v>
      </c>
    </row>
    <row r="120" spans="1:40" ht="15.6">
      <c r="B120" s="424" t="s">
        <v>466</v>
      </c>
      <c r="C120" s="125"/>
      <c r="D120" s="125"/>
      <c r="E120" s="125"/>
      <c r="F120" s="125"/>
      <c r="G120" s="125"/>
      <c r="H120" s="125"/>
      <c r="I120" s="125"/>
      <c r="J120" s="125"/>
      <c r="K120" s="125"/>
      <c r="L120" s="125"/>
      <c r="M120" s="125"/>
      <c r="N120" s="125"/>
      <c r="O120" s="125"/>
      <c r="P120" s="125"/>
      <c r="Q120" s="125"/>
      <c r="R120" s="125"/>
      <c r="S120" s="125"/>
      <c r="V120" s="67" t="s">
        <v>84</v>
      </c>
      <c r="W120" s="365">
        <v>23763.43</v>
      </c>
      <c r="X120" s="365">
        <v>22859.629999999997</v>
      </c>
      <c r="Y120" s="365">
        <v>26872.74</v>
      </c>
      <c r="Z120" s="365">
        <v>24464.530000000002</v>
      </c>
      <c r="AA120" s="365">
        <v>22776.89</v>
      </c>
      <c r="AB120" s="365">
        <v>28011.450000000008</v>
      </c>
      <c r="AC120" s="365">
        <v>28149.27</v>
      </c>
      <c r="AD120" s="365">
        <v>26232.610000000008</v>
      </c>
      <c r="AE120" s="365">
        <v>28977.9</v>
      </c>
      <c r="AF120" s="365">
        <v>28681.19</v>
      </c>
      <c r="AG120" s="365">
        <v>37664.29</v>
      </c>
      <c r="AH120" s="365">
        <v>25461.569999999996</v>
      </c>
      <c r="AI120" s="365">
        <v>29889.64</v>
      </c>
      <c r="AJ120" s="365">
        <v>29553.510000000002</v>
      </c>
      <c r="AK120" s="365">
        <v>35069.93</v>
      </c>
      <c r="AL120" s="365">
        <f>AL114+SUM(AL117:AL119)</f>
        <v>21654.130000000005</v>
      </c>
      <c r="AM120" s="365">
        <v>30712.62000000001</v>
      </c>
      <c r="AN120" s="365">
        <v>26512.020000000004</v>
      </c>
    </row>
    <row r="121" spans="1:40" ht="16.2" thickBot="1">
      <c r="B121" s="422"/>
      <c r="C121" s="423">
        <v>2016</v>
      </c>
      <c r="D121" s="423">
        <v>2017</v>
      </c>
      <c r="E121" s="423" t="s">
        <v>35</v>
      </c>
      <c r="F121" s="423" t="s">
        <v>36</v>
      </c>
      <c r="G121" s="423" t="s">
        <v>37</v>
      </c>
      <c r="H121" s="423" t="s">
        <v>38</v>
      </c>
      <c r="I121" s="423" t="s">
        <v>39</v>
      </c>
      <c r="J121" s="423" t="s">
        <v>40</v>
      </c>
      <c r="K121" s="423" t="s">
        <v>41</v>
      </c>
      <c r="L121" s="423" t="s">
        <v>42</v>
      </c>
      <c r="M121" s="423" t="s">
        <v>43</v>
      </c>
      <c r="N121" s="423" t="s">
        <v>44</v>
      </c>
      <c r="O121" s="423" t="s">
        <v>45</v>
      </c>
      <c r="P121" s="423" t="s">
        <v>46</v>
      </c>
      <c r="Q121" s="423" t="s">
        <v>47</v>
      </c>
      <c r="R121" s="423" t="s">
        <v>48</v>
      </c>
      <c r="S121" s="423" t="s">
        <v>49</v>
      </c>
      <c r="T121" s="423" t="s">
        <v>50</v>
      </c>
      <c r="V121" s="65"/>
      <c r="W121" s="364"/>
      <c r="X121" s="364">
        <v>0</v>
      </c>
      <c r="Y121" s="364">
        <v>0</v>
      </c>
      <c r="Z121" s="364"/>
      <c r="AA121" s="364"/>
      <c r="AB121" s="364"/>
      <c r="AC121" s="364"/>
      <c r="AD121" s="364"/>
      <c r="AE121" s="364"/>
      <c r="AF121" s="364"/>
      <c r="AG121" s="364"/>
      <c r="AH121" s="364"/>
      <c r="AI121" s="364"/>
      <c r="AJ121" s="364"/>
      <c r="AK121" s="364"/>
      <c r="AL121" s="364"/>
      <c r="AM121" s="364"/>
      <c r="AN121" s="364"/>
    </row>
    <row r="122" spans="1:40" ht="16.2" thickBot="1">
      <c r="B122" s="106" t="s">
        <v>95</v>
      </c>
      <c r="C122" s="107"/>
      <c r="D122" s="107"/>
      <c r="E122" s="107"/>
      <c r="F122" s="107"/>
      <c r="G122" s="107"/>
      <c r="H122" s="107"/>
      <c r="I122" s="107"/>
      <c r="J122" s="107"/>
      <c r="K122" s="107"/>
      <c r="L122" s="107"/>
      <c r="M122" s="107"/>
      <c r="N122" s="107"/>
      <c r="O122" s="107"/>
      <c r="P122" s="107"/>
      <c r="Q122" s="107"/>
      <c r="R122" s="107"/>
      <c r="S122" s="107"/>
      <c r="T122" s="107"/>
      <c r="V122" s="65" t="s">
        <v>163</v>
      </c>
      <c r="W122" s="364">
        <v>-2944.69</v>
      </c>
      <c r="X122" s="364">
        <v>-1782.72</v>
      </c>
      <c r="Y122" s="364">
        <v>-2233.37</v>
      </c>
      <c r="Z122" s="364">
        <v>-2357.88</v>
      </c>
      <c r="AA122" s="364">
        <v>-3263.03</v>
      </c>
      <c r="AB122" s="364">
        <v>-2481.59</v>
      </c>
      <c r="AC122" s="364">
        <v>-3664.44</v>
      </c>
      <c r="AD122" s="364">
        <v>-2918.31</v>
      </c>
      <c r="AE122" s="364">
        <v>-2577.7399999999998</v>
      </c>
      <c r="AF122" s="364">
        <v>-2675.78</v>
      </c>
      <c r="AG122" s="364">
        <v>-2565.27</v>
      </c>
      <c r="AH122" s="364">
        <v>-1986.59</v>
      </c>
      <c r="AI122" s="364">
        <v>-2178.39</v>
      </c>
      <c r="AJ122" s="364">
        <v>-1666.5</v>
      </c>
      <c r="AK122" s="364">
        <v>-2925.61</v>
      </c>
      <c r="AL122" s="364">
        <v>-1540.3</v>
      </c>
      <c r="AM122" s="364">
        <v>-2709.62</v>
      </c>
      <c r="AN122" s="364">
        <v>-3525.1</v>
      </c>
    </row>
    <row r="123" spans="1:40" ht="16.2" thickBot="1">
      <c r="B123" s="108" t="s">
        <v>96</v>
      </c>
      <c r="C123" s="109"/>
      <c r="D123" s="109"/>
      <c r="E123" s="109"/>
      <c r="F123" s="109"/>
      <c r="G123" s="109"/>
      <c r="H123" s="109"/>
      <c r="I123" s="109"/>
      <c r="J123" s="109"/>
      <c r="K123" s="109"/>
      <c r="L123" s="109"/>
      <c r="M123" s="109"/>
      <c r="N123" s="132"/>
      <c r="O123" s="132"/>
      <c r="P123" s="132"/>
      <c r="Q123" s="132"/>
      <c r="R123" s="132"/>
      <c r="S123" s="132"/>
      <c r="T123" s="132"/>
      <c r="V123" s="67" t="s">
        <v>86</v>
      </c>
      <c r="W123" s="365">
        <v>20818.740000000002</v>
      </c>
      <c r="X123" s="365">
        <v>21076.909999999996</v>
      </c>
      <c r="Y123" s="365">
        <v>24639.370000000003</v>
      </c>
      <c r="Z123" s="365">
        <v>22106.65</v>
      </c>
      <c r="AA123" s="365">
        <v>19513.86</v>
      </c>
      <c r="AB123" s="365">
        <v>25529.860000000008</v>
      </c>
      <c r="AC123" s="365">
        <v>24484.83</v>
      </c>
      <c r="AD123" s="365">
        <v>23314.300000000007</v>
      </c>
      <c r="AE123" s="365">
        <v>26400.160000000003</v>
      </c>
      <c r="AF123" s="365">
        <v>26005.41</v>
      </c>
      <c r="AG123" s="365">
        <v>35099.020000000004</v>
      </c>
      <c r="AH123" s="365">
        <v>23474.979999999996</v>
      </c>
      <c r="AI123" s="365">
        <v>27711.25</v>
      </c>
      <c r="AJ123" s="365">
        <v>27887.010000000002</v>
      </c>
      <c r="AK123" s="365">
        <v>32144.32</v>
      </c>
      <c r="AL123" s="365">
        <f>AL120+AL122</f>
        <v>20113.830000000005</v>
      </c>
      <c r="AM123" s="365">
        <v>28003.000000000011</v>
      </c>
      <c r="AN123" s="365">
        <v>22986.920000000006</v>
      </c>
    </row>
    <row r="124" spans="1:40" ht="15.6">
      <c r="B124" s="65" t="s">
        <v>97</v>
      </c>
      <c r="C124" s="100">
        <v>12954</v>
      </c>
      <c r="D124" s="100">
        <v>16516</v>
      </c>
      <c r="E124" s="100">
        <v>50094</v>
      </c>
      <c r="F124" s="100">
        <v>15029</v>
      </c>
      <c r="G124" s="100">
        <v>20655</v>
      </c>
      <c r="H124" s="100">
        <v>15110</v>
      </c>
      <c r="I124" s="100">
        <v>26636</v>
      </c>
      <c r="J124" s="100">
        <v>5281</v>
      </c>
      <c r="K124" s="100">
        <v>2631</v>
      </c>
      <c r="L124" s="100">
        <v>18809</v>
      </c>
      <c r="M124" s="100">
        <v>83848</v>
      </c>
      <c r="N124" s="100">
        <v>34398</v>
      </c>
      <c r="O124" s="100">
        <v>5725</v>
      </c>
      <c r="P124" s="148">
        <v>12617</v>
      </c>
      <c r="Q124" s="148">
        <v>8426</v>
      </c>
      <c r="R124" s="148">
        <v>62289</v>
      </c>
      <c r="S124" s="148">
        <v>30918.867879999998</v>
      </c>
      <c r="T124" s="148">
        <v>28106</v>
      </c>
      <c r="V124" s="64"/>
      <c r="W124" s="366"/>
      <c r="X124" s="366">
        <v>0</v>
      </c>
      <c r="Y124" s="366">
        <v>0</v>
      </c>
      <c r="Z124" s="366"/>
      <c r="AA124" s="366"/>
      <c r="AB124" s="366"/>
      <c r="AC124" s="366"/>
      <c r="AD124" s="366"/>
      <c r="AE124" s="366"/>
      <c r="AF124" s="366"/>
      <c r="AG124" s="366"/>
      <c r="AH124" s="366"/>
      <c r="AI124" s="366"/>
      <c r="AJ124" s="366"/>
      <c r="AK124" s="366"/>
      <c r="AL124" s="366"/>
      <c r="AM124" s="366"/>
      <c r="AN124" s="366"/>
    </row>
    <row r="125" spans="1:40" ht="15.6">
      <c r="B125" s="65" t="s">
        <v>473</v>
      </c>
      <c r="C125" s="100">
        <v>17931</v>
      </c>
      <c r="D125" s="100">
        <v>17804</v>
      </c>
      <c r="E125" s="100">
        <v>19522</v>
      </c>
      <c r="F125" s="100">
        <v>20736</v>
      </c>
      <c r="G125" s="100">
        <v>20980</v>
      </c>
      <c r="H125" s="100">
        <v>27724</v>
      </c>
      <c r="I125" s="100">
        <v>26728</v>
      </c>
      <c r="J125" s="100">
        <v>26095</v>
      </c>
      <c r="K125" s="100">
        <v>24761</v>
      </c>
      <c r="L125" s="100">
        <v>23202</v>
      </c>
      <c r="M125" s="100">
        <v>19902</v>
      </c>
      <c r="N125" s="100">
        <v>19622</v>
      </c>
      <c r="O125" s="100">
        <v>20037</v>
      </c>
      <c r="P125" s="148">
        <v>19787</v>
      </c>
      <c r="Q125" s="148">
        <v>20524</v>
      </c>
      <c r="R125" s="148">
        <v>22466</v>
      </c>
      <c r="S125" s="148">
        <v>24814.016370000001</v>
      </c>
      <c r="T125" s="148">
        <v>28729</v>
      </c>
      <c r="V125" s="65" t="s">
        <v>87</v>
      </c>
      <c r="W125" s="364">
        <v>-5686.04</v>
      </c>
      <c r="X125" s="364">
        <v>-6132.55</v>
      </c>
      <c r="Y125" s="364">
        <v>-6516.74</v>
      </c>
      <c r="Z125" s="364">
        <v>-5845.78</v>
      </c>
      <c r="AA125" s="364">
        <v>-5300.13</v>
      </c>
      <c r="AB125" s="364">
        <v>-7239.35</v>
      </c>
      <c r="AC125" s="364">
        <v>-6659.48</v>
      </c>
      <c r="AD125" s="364">
        <v>-6463.63</v>
      </c>
      <c r="AE125" s="364">
        <v>-7181.32</v>
      </c>
      <c r="AF125" s="364">
        <v>-7113.34</v>
      </c>
      <c r="AG125" s="364">
        <v>-9343.84</v>
      </c>
      <c r="AH125" s="364">
        <v>-7361.23</v>
      </c>
      <c r="AI125" s="364">
        <v>-7646.36</v>
      </c>
      <c r="AJ125" s="364">
        <v>-7762.77</v>
      </c>
      <c r="AK125" s="364">
        <v>-8816.65</v>
      </c>
      <c r="AL125" s="364">
        <v>-6639.41</v>
      </c>
      <c r="AM125" s="364">
        <v>-7670.32</v>
      </c>
      <c r="AN125" s="364">
        <v>-7455.51</v>
      </c>
    </row>
    <row r="126" spans="1:40" ht="15.6">
      <c r="B126" s="65" t="s">
        <v>496</v>
      </c>
      <c r="C126" s="100">
        <v>769</v>
      </c>
      <c r="D126" s="100">
        <v>1477</v>
      </c>
      <c r="E126" s="100">
        <v>1270</v>
      </c>
      <c r="F126" s="100">
        <v>931</v>
      </c>
      <c r="G126" s="100">
        <v>468</v>
      </c>
      <c r="H126" s="100">
        <v>970</v>
      </c>
      <c r="I126" s="100">
        <v>709</v>
      </c>
      <c r="J126" s="100">
        <v>1948</v>
      </c>
      <c r="K126" s="100">
        <v>1181</v>
      </c>
      <c r="L126" s="100">
        <v>1259</v>
      </c>
      <c r="M126" s="100">
        <v>1568</v>
      </c>
      <c r="N126" s="100">
        <v>1159</v>
      </c>
      <c r="O126" s="100">
        <v>1634</v>
      </c>
      <c r="P126" s="148">
        <v>854</v>
      </c>
      <c r="Q126" s="148">
        <v>1610</v>
      </c>
      <c r="R126" s="148">
        <v>321</v>
      </c>
      <c r="S126" s="148">
        <v>27114.561559999998</v>
      </c>
      <c r="T126" s="148">
        <v>1587</v>
      </c>
      <c r="V126" s="67" t="s">
        <v>164</v>
      </c>
      <c r="W126" s="365">
        <v>15132.7</v>
      </c>
      <c r="X126" s="365">
        <v>14944.359999999997</v>
      </c>
      <c r="Y126" s="365">
        <v>18122.630000000005</v>
      </c>
      <c r="Z126" s="365">
        <v>16260.870000000003</v>
      </c>
      <c r="AA126" s="365">
        <v>14213.73</v>
      </c>
      <c r="AB126" s="365">
        <v>18290.510000000009</v>
      </c>
      <c r="AC126" s="365">
        <v>17825.350000000002</v>
      </c>
      <c r="AD126" s="365">
        <v>16850.670000000006</v>
      </c>
      <c r="AE126" s="365">
        <v>19218.840000000004</v>
      </c>
      <c r="AF126" s="365">
        <v>18892.07</v>
      </c>
      <c r="AG126" s="365">
        <v>25755.180000000004</v>
      </c>
      <c r="AH126" s="365">
        <v>16113.749999999996</v>
      </c>
      <c r="AI126" s="365">
        <v>20064.89</v>
      </c>
      <c r="AJ126" s="365">
        <v>20124.240000000002</v>
      </c>
      <c r="AK126" s="365">
        <v>23327.67</v>
      </c>
      <c r="AL126" s="365">
        <f>AL123+AL125</f>
        <v>13474.420000000006</v>
      </c>
      <c r="AM126" s="365">
        <v>20332.680000000011</v>
      </c>
      <c r="AN126" s="365">
        <v>15531.410000000005</v>
      </c>
    </row>
    <row r="127" spans="1:40" ht="15.6">
      <c r="B127" s="65" t="s">
        <v>474</v>
      </c>
      <c r="C127" s="100">
        <v>4662</v>
      </c>
      <c r="D127" s="100">
        <v>2715</v>
      </c>
      <c r="E127" s="100">
        <v>3596</v>
      </c>
      <c r="F127" s="100">
        <v>4652</v>
      </c>
      <c r="G127" s="100">
        <v>4096</v>
      </c>
      <c r="H127" s="100">
        <v>2324</v>
      </c>
      <c r="I127" s="100">
        <v>1930</v>
      </c>
      <c r="J127" s="100">
        <v>1643</v>
      </c>
      <c r="K127" s="100">
        <v>3589</v>
      </c>
      <c r="L127" s="100">
        <v>5044</v>
      </c>
      <c r="M127" s="100">
        <v>4869</v>
      </c>
      <c r="N127" s="100">
        <v>4108</v>
      </c>
      <c r="O127" s="100">
        <v>2740</v>
      </c>
      <c r="P127" s="148">
        <v>3745</v>
      </c>
      <c r="Q127" s="148">
        <v>4692</v>
      </c>
      <c r="R127" s="148">
        <v>4297</v>
      </c>
      <c r="S127" s="148">
        <v>3716.4677700000002</v>
      </c>
      <c r="T127" s="148">
        <v>2744</v>
      </c>
      <c r="W127" s="307"/>
      <c r="X127" s="307">
        <v>0</v>
      </c>
      <c r="Y127" s="307">
        <v>0</v>
      </c>
      <c r="Z127" s="307"/>
      <c r="AA127" s="307"/>
      <c r="AB127" s="307"/>
      <c r="AC127" s="307"/>
      <c r="AD127" s="307"/>
      <c r="AE127" s="307"/>
      <c r="AF127" s="307"/>
      <c r="AG127" s="307"/>
      <c r="AH127" s="307"/>
      <c r="AI127" s="307"/>
      <c r="AJ127" s="307"/>
      <c r="AK127" s="307"/>
      <c r="AL127" s="307"/>
      <c r="AM127" s="307"/>
      <c r="AN127" s="307"/>
    </row>
    <row r="128" spans="1:40" ht="15.6">
      <c r="B128" s="65" t="s">
        <v>497</v>
      </c>
      <c r="C128" s="100">
        <v>10198</v>
      </c>
      <c r="D128" s="100">
        <v>9221</v>
      </c>
      <c r="E128" s="100">
        <v>9241</v>
      </c>
      <c r="F128" s="100">
        <v>10129</v>
      </c>
      <c r="G128" s="100">
        <v>10316</v>
      </c>
      <c r="H128" s="100">
        <v>10836</v>
      </c>
      <c r="I128" s="100">
        <v>9527</v>
      </c>
      <c r="J128" s="100">
        <v>9316</v>
      </c>
      <c r="K128" s="100">
        <v>9487</v>
      </c>
      <c r="L128" s="100">
        <v>11562</v>
      </c>
      <c r="M128" s="100">
        <v>11626</v>
      </c>
      <c r="N128" s="100">
        <v>11004</v>
      </c>
      <c r="O128" s="100">
        <v>11001</v>
      </c>
      <c r="P128" s="148">
        <v>10698</v>
      </c>
      <c r="Q128" s="148">
        <v>10022</v>
      </c>
      <c r="R128" s="148">
        <v>9822</v>
      </c>
      <c r="S128" s="148">
        <v>9920.62284</v>
      </c>
      <c r="T128" s="148">
        <v>11510</v>
      </c>
      <c r="W128" s="307"/>
      <c r="X128" s="307">
        <v>0</v>
      </c>
      <c r="Y128" s="307">
        <v>0</v>
      </c>
      <c r="Z128" s="307"/>
      <c r="AA128" s="307"/>
      <c r="AB128" s="307"/>
      <c r="AC128" s="307"/>
      <c r="AD128" s="307"/>
      <c r="AE128" s="307"/>
      <c r="AF128" s="307"/>
      <c r="AG128" s="307"/>
      <c r="AH128" s="307"/>
      <c r="AI128" s="307"/>
      <c r="AJ128" s="307"/>
      <c r="AK128" s="307"/>
      <c r="AL128" s="307"/>
      <c r="AM128" s="307"/>
      <c r="AN128" s="307"/>
    </row>
    <row r="129" spans="2:40" ht="15.6">
      <c r="B129" s="65" t="s">
        <v>498</v>
      </c>
      <c r="C129" s="100">
        <v>0</v>
      </c>
      <c r="D129" s="100">
        <v>0</v>
      </c>
      <c r="E129" s="100">
        <v>0</v>
      </c>
      <c r="F129" s="100">
        <v>0</v>
      </c>
      <c r="G129" s="100">
        <v>0</v>
      </c>
      <c r="H129" s="100">
        <v>0</v>
      </c>
      <c r="I129" s="100">
        <v>0</v>
      </c>
      <c r="J129" s="100">
        <v>0</v>
      </c>
      <c r="K129" s="100">
        <v>0</v>
      </c>
      <c r="L129" s="100">
        <v>2900</v>
      </c>
      <c r="M129" s="100">
        <v>0</v>
      </c>
      <c r="N129" s="100">
        <v>0</v>
      </c>
      <c r="O129" s="100">
        <v>0</v>
      </c>
      <c r="P129" s="148">
        <v>8206</v>
      </c>
      <c r="Q129" s="148">
        <v>8516</v>
      </c>
      <c r="R129" s="148">
        <v>0</v>
      </c>
      <c r="S129" s="148">
        <v>0</v>
      </c>
      <c r="T129" s="148">
        <v>0</v>
      </c>
      <c r="V129" s="67" t="s">
        <v>92</v>
      </c>
      <c r="W129" s="365">
        <v>32333.18</v>
      </c>
      <c r="X129" s="365">
        <v>31547.98</v>
      </c>
      <c r="Y129" s="365">
        <v>35525.980000000003</v>
      </c>
      <c r="Z129" s="365">
        <v>33170.65</v>
      </c>
      <c r="AA129" s="365">
        <v>31026.6</v>
      </c>
      <c r="AB129" s="365">
        <v>36243.75</v>
      </c>
      <c r="AC129" s="365">
        <v>36498.46</v>
      </c>
      <c r="AD129" s="365">
        <v>34618.790000000008</v>
      </c>
      <c r="AE129" s="365">
        <v>37294.35</v>
      </c>
      <c r="AF129" s="365">
        <v>36988.39</v>
      </c>
      <c r="AG129" s="365">
        <v>46021.46</v>
      </c>
      <c r="AH129" s="365">
        <v>33815.99</v>
      </c>
      <c r="AI129" s="365">
        <v>38335.85</v>
      </c>
      <c r="AJ129" s="365">
        <v>38222.300000000003</v>
      </c>
      <c r="AK129" s="365">
        <v>43686.93</v>
      </c>
      <c r="AL129" s="365">
        <f>SUM(AL104,AL106:AL112,AL118,AL117)</f>
        <v>30363.729999999996</v>
      </c>
      <c r="AM129" s="365">
        <v>39480.520000000011</v>
      </c>
      <c r="AN129" s="365">
        <v>35213.429999999993</v>
      </c>
    </row>
    <row r="130" spans="2:40" ht="16.2" thickBot="1">
      <c r="B130" s="65" t="s">
        <v>499</v>
      </c>
      <c r="C130" s="100">
        <v>93</v>
      </c>
      <c r="D130" s="100">
        <v>858</v>
      </c>
      <c r="E130" s="100">
        <v>583</v>
      </c>
      <c r="F130" s="100">
        <v>402</v>
      </c>
      <c r="G130" s="100">
        <v>2367</v>
      </c>
      <c r="H130" s="100">
        <v>1814</v>
      </c>
      <c r="I130" s="100">
        <v>1506</v>
      </c>
      <c r="J130" s="100">
        <v>1027</v>
      </c>
      <c r="K130" s="100">
        <v>541</v>
      </c>
      <c r="L130" s="100">
        <v>114</v>
      </c>
      <c r="M130" s="100">
        <v>2205</v>
      </c>
      <c r="N130" s="100">
        <v>1585</v>
      </c>
      <c r="O130" s="100">
        <v>1450</v>
      </c>
      <c r="P130" s="148">
        <v>913</v>
      </c>
      <c r="Q130" s="148">
        <v>963</v>
      </c>
      <c r="R130" s="148">
        <v>580</v>
      </c>
      <c r="S130" s="148">
        <v>2286.8167200000003</v>
      </c>
      <c r="T130" s="148">
        <v>1833</v>
      </c>
    </row>
    <row r="131" spans="2:40" ht="15.6" thickBot="1">
      <c r="B131" s="111" t="s">
        <v>103</v>
      </c>
      <c r="C131" s="112">
        <v>46607</v>
      </c>
      <c r="D131" s="112">
        <v>48591</v>
      </c>
      <c r="E131" s="112">
        <v>84306</v>
      </c>
      <c r="F131" s="112">
        <v>51879</v>
      </c>
      <c r="G131" s="112">
        <v>58882</v>
      </c>
      <c r="H131" s="112">
        <v>58778</v>
      </c>
      <c r="I131" s="112">
        <v>67036</v>
      </c>
      <c r="J131" s="112">
        <v>45310</v>
      </c>
      <c r="K131" s="112">
        <v>42190</v>
      </c>
      <c r="L131" s="112">
        <v>62890</v>
      </c>
      <c r="M131" s="112">
        <v>124018</v>
      </c>
      <c r="N131" s="133">
        <v>71876</v>
      </c>
      <c r="O131" s="133">
        <v>42587</v>
      </c>
      <c r="P131" s="133">
        <f>SUM(P124:P130)</f>
        <v>56820</v>
      </c>
      <c r="Q131" s="133">
        <f>SUM(Q124:Q130)</f>
        <v>54753</v>
      </c>
      <c r="R131" s="133">
        <v>99775</v>
      </c>
      <c r="S131" s="133">
        <v>98771.353140000007</v>
      </c>
      <c r="T131" s="133">
        <f>SUM(T124:T130)</f>
        <v>74509</v>
      </c>
    </row>
    <row r="132" spans="2:40" ht="15.6" thickBot="1">
      <c r="B132" s="108" t="s">
        <v>104</v>
      </c>
      <c r="C132" s="109"/>
      <c r="D132" s="109"/>
      <c r="E132" s="109"/>
      <c r="F132" s="109"/>
      <c r="G132" s="109"/>
      <c r="H132" s="109"/>
      <c r="I132" s="109"/>
      <c r="J132" s="109"/>
      <c r="K132" s="109"/>
      <c r="L132" s="109"/>
      <c r="M132" s="109"/>
      <c r="N132" s="132"/>
      <c r="O132" s="132"/>
      <c r="P132" s="132"/>
      <c r="Q132" s="132"/>
      <c r="R132" s="132"/>
      <c r="S132" s="132"/>
      <c r="T132" s="132"/>
    </row>
    <row r="133" spans="2:40" ht="16.2" thickBot="1">
      <c r="B133" s="65" t="s">
        <v>500</v>
      </c>
      <c r="C133" s="100">
        <v>0</v>
      </c>
      <c r="D133" s="100">
        <v>486</v>
      </c>
      <c r="E133" s="100">
        <v>0</v>
      </c>
      <c r="F133" s="100">
        <v>0</v>
      </c>
      <c r="G133" s="100">
        <v>0</v>
      </c>
      <c r="H133" s="100">
        <v>0</v>
      </c>
      <c r="I133" s="100">
        <v>0</v>
      </c>
      <c r="J133" s="100">
        <v>0</v>
      </c>
      <c r="K133" s="100">
        <v>0</v>
      </c>
      <c r="L133" s="100">
        <v>0</v>
      </c>
      <c r="M133" s="100">
        <v>0</v>
      </c>
      <c r="N133" s="100">
        <v>0</v>
      </c>
      <c r="O133" s="100">
        <v>0</v>
      </c>
      <c r="P133" s="148">
        <v>0</v>
      </c>
      <c r="Q133" s="148">
        <v>0</v>
      </c>
      <c r="R133" s="148">
        <v>0</v>
      </c>
      <c r="S133" s="148">
        <v>0</v>
      </c>
      <c r="T133" s="148">
        <v>0</v>
      </c>
      <c r="V133" s="422"/>
      <c r="W133" s="423" t="str">
        <f t="shared" ref="W133:AI133" si="14">+W100</f>
        <v>1T22</v>
      </c>
      <c r="X133" s="423" t="str">
        <f t="shared" si="14"/>
        <v>2T22</v>
      </c>
      <c r="Y133" s="423" t="str">
        <f t="shared" si="14"/>
        <v>3T22</v>
      </c>
      <c r="Z133" s="423" t="str">
        <f t="shared" si="14"/>
        <v>4T22</v>
      </c>
      <c r="AA133" s="423" t="str">
        <f t="shared" si="14"/>
        <v>1T23</v>
      </c>
      <c r="AB133" s="423" t="str">
        <f t="shared" si="14"/>
        <v>2T23</v>
      </c>
      <c r="AC133" s="423" t="str">
        <f t="shared" si="14"/>
        <v>3T23</v>
      </c>
      <c r="AD133" s="423" t="str">
        <f t="shared" si="14"/>
        <v>4T23</v>
      </c>
      <c r="AE133" s="423" t="str">
        <f t="shared" si="14"/>
        <v>1T24</v>
      </c>
      <c r="AF133" s="423" t="str">
        <f t="shared" si="14"/>
        <v>2T24</v>
      </c>
      <c r="AG133" s="423" t="str">
        <f t="shared" si="14"/>
        <v>3T24</v>
      </c>
      <c r="AH133" s="423" t="str">
        <f t="shared" si="14"/>
        <v>4T24</v>
      </c>
      <c r="AI133" s="423" t="str">
        <f t="shared" si="14"/>
        <v>1T25</v>
      </c>
      <c r="AJ133" s="423" t="str">
        <f>+AJ100</f>
        <v>2T25</v>
      </c>
      <c r="AK133" s="423" t="str">
        <f>+AK100</f>
        <v>3T25</v>
      </c>
      <c r="AL133" s="423" t="str">
        <f>+AL100</f>
        <v>4T25</v>
      </c>
      <c r="AM133" s="423" t="str">
        <f>+AM100</f>
        <v>1T26</v>
      </c>
      <c r="AN133" s="423" t="str">
        <f>+AN7</f>
        <v>2T26</v>
      </c>
    </row>
    <row r="134" spans="2:40" ht="16.2" thickBot="1">
      <c r="B134" s="65" t="s">
        <v>501</v>
      </c>
      <c r="C134" s="100">
        <v>1051</v>
      </c>
      <c r="D134" s="100">
        <v>965</v>
      </c>
      <c r="E134" s="100">
        <v>951</v>
      </c>
      <c r="F134" s="100">
        <v>920</v>
      </c>
      <c r="G134" s="100">
        <v>897</v>
      </c>
      <c r="H134" s="100">
        <v>875</v>
      </c>
      <c r="I134" s="100">
        <v>853</v>
      </c>
      <c r="J134" s="100">
        <v>831</v>
      </c>
      <c r="K134" s="100">
        <v>807</v>
      </c>
      <c r="L134" s="100">
        <v>784</v>
      </c>
      <c r="M134" s="100">
        <v>769</v>
      </c>
      <c r="N134" s="100">
        <v>738</v>
      </c>
      <c r="O134" s="100">
        <v>645</v>
      </c>
      <c r="P134" s="148">
        <v>1047</v>
      </c>
      <c r="Q134" s="148">
        <v>1025</v>
      </c>
      <c r="R134" s="148">
        <v>1003</v>
      </c>
      <c r="S134" s="148">
        <v>980.50080000000003</v>
      </c>
      <c r="T134" s="148">
        <v>958</v>
      </c>
      <c r="V134" s="106" t="s">
        <v>95</v>
      </c>
      <c r="W134" s="107"/>
      <c r="X134" s="107"/>
      <c r="Y134" s="107"/>
      <c r="Z134" s="107"/>
      <c r="AA134" s="107"/>
      <c r="AB134" s="107"/>
      <c r="AC134" s="107"/>
      <c r="AD134" s="107"/>
      <c r="AE134" s="107"/>
      <c r="AF134" s="107"/>
      <c r="AG134" s="107"/>
      <c r="AH134" s="107"/>
      <c r="AI134" s="107"/>
      <c r="AJ134" s="107"/>
      <c r="AK134" s="107"/>
      <c r="AL134" s="107"/>
      <c r="AM134" s="107"/>
      <c r="AN134" s="107"/>
    </row>
    <row r="135" spans="2:40" ht="16.2" thickBot="1">
      <c r="B135" s="65" t="s">
        <v>502</v>
      </c>
      <c r="C135" s="100">
        <v>5087</v>
      </c>
      <c r="D135" s="100">
        <v>4950</v>
      </c>
      <c r="E135" s="100">
        <v>4942</v>
      </c>
      <c r="F135" s="100">
        <v>4907</v>
      </c>
      <c r="G135" s="100">
        <v>4873</v>
      </c>
      <c r="H135" s="100">
        <v>4859</v>
      </c>
      <c r="I135" s="100">
        <v>4829</v>
      </c>
      <c r="J135" s="100">
        <v>4797</v>
      </c>
      <c r="K135" s="100">
        <v>4762</v>
      </c>
      <c r="L135" s="100">
        <v>4714</v>
      </c>
      <c r="M135" s="100">
        <v>4692</v>
      </c>
      <c r="N135" s="100">
        <v>4643</v>
      </c>
      <c r="O135" s="100">
        <v>4600</v>
      </c>
      <c r="P135" s="148">
        <v>4558</v>
      </c>
      <c r="Q135" s="148">
        <v>4516</v>
      </c>
      <c r="R135" s="148">
        <v>4475</v>
      </c>
      <c r="S135" s="148">
        <v>4428.8829699999997</v>
      </c>
      <c r="T135" s="148">
        <v>4384</v>
      </c>
      <c r="V135" s="108" t="s">
        <v>96</v>
      </c>
      <c r="W135" s="132"/>
      <c r="X135" s="132"/>
      <c r="Y135" s="132"/>
      <c r="Z135" s="132"/>
      <c r="AA135" s="132"/>
      <c r="AB135" s="132"/>
      <c r="AC135" s="132"/>
      <c r="AD135" s="132"/>
      <c r="AE135" s="132"/>
      <c r="AF135" s="132"/>
      <c r="AG135" s="132"/>
      <c r="AH135" s="132"/>
      <c r="AI135" s="132"/>
      <c r="AJ135" s="132"/>
      <c r="AK135" s="132"/>
      <c r="AL135" s="132"/>
      <c r="AM135" s="132"/>
      <c r="AN135" s="132"/>
    </row>
    <row r="136" spans="2:40" ht="15.6">
      <c r="B136" s="65" t="s">
        <v>503</v>
      </c>
      <c r="C136" s="100">
        <v>13915</v>
      </c>
      <c r="D136" s="100">
        <v>11392</v>
      </c>
      <c r="E136" s="100">
        <v>10908</v>
      </c>
      <c r="F136" s="100">
        <v>10443</v>
      </c>
      <c r="G136" s="100">
        <v>10194</v>
      </c>
      <c r="H136" s="100">
        <v>10130</v>
      </c>
      <c r="I136" s="100">
        <v>9757</v>
      </c>
      <c r="J136" s="100">
        <v>9412</v>
      </c>
      <c r="K136" s="100">
        <v>8981</v>
      </c>
      <c r="L136" s="100">
        <v>8688</v>
      </c>
      <c r="M136" s="100">
        <v>8547</v>
      </c>
      <c r="N136" s="100">
        <v>8619</v>
      </c>
      <c r="O136" s="100">
        <v>7495</v>
      </c>
      <c r="P136" s="148">
        <v>9982</v>
      </c>
      <c r="Q136" s="148">
        <v>9604</v>
      </c>
      <c r="R136" s="148">
        <v>9308</v>
      </c>
      <c r="S136" s="148">
        <v>9047.8868900000052</v>
      </c>
      <c r="T136" s="148">
        <v>8908</v>
      </c>
      <c r="V136" s="65" t="s">
        <v>97</v>
      </c>
      <c r="W136" s="148">
        <v>38836.31</v>
      </c>
      <c r="X136" s="148">
        <v>13263.87</v>
      </c>
      <c r="Y136" s="148">
        <v>37070.519999999997</v>
      </c>
      <c r="Z136" s="148">
        <v>41356.44</v>
      </c>
      <c r="AA136" s="148">
        <v>53864.12</v>
      </c>
      <c r="AB136" s="148">
        <v>38589.22</v>
      </c>
      <c r="AC136" s="148">
        <v>47448.04</v>
      </c>
      <c r="AD136" s="148">
        <v>69513.61</v>
      </c>
      <c r="AE136" s="148">
        <v>51102.87</v>
      </c>
      <c r="AF136" s="148">
        <v>31164.61</v>
      </c>
      <c r="AG136" s="148">
        <v>36352.629999999997</v>
      </c>
      <c r="AH136" s="148">
        <v>56239.77</v>
      </c>
      <c r="AI136" s="148">
        <v>74628.179999999993</v>
      </c>
      <c r="AJ136" s="148">
        <v>37764.699999999997</v>
      </c>
      <c r="AK136" s="148">
        <v>44761.27</v>
      </c>
      <c r="AL136" s="148">
        <v>56276.2</v>
      </c>
      <c r="AM136" s="148">
        <v>28002.73</v>
      </c>
      <c r="AN136" s="148">
        <v>39060.769999999997</v>
      </c>
    </row>
    <row r="137" spans="2:40" ht="15.6">
      <c r="B137" s="65" t="s">
        <v>504</v>
      </c>
      <c r="C137" s="100">
        <v>0</v>
      </c>
      <c r="D137" s="100">
        <v>0</v>
      </c>
      <c r="E137" s="100">
        <v>0</v>
      </c>
      <c r="F137" s="100">
        <v>0</v>
      </c>
      <c r="G137" s="100">
        <v>0</v>
      </c>
      <c r="H137" s="100">
        <v>0</v>
      </c>
      <c r="I137" s="100">
        <v>0</v>
      </c>
      <c r="J137" s="100">
        <v>0</v>
      </c>
      <c r="K137" s="100">
        <v>0</v>
      </c>
      <c r="L137" s="100">
        <v>8178</v>
      </c>
      <c r="M137" s="100">
        <v>8021</v>
      </c>
      <c r="N137" s="100">
        <v>7863</v>
      </c>
      <c r="O137" s="100">
        <v>8673</v>
      </c>
      <c r="P137" s="148">
        <v>7851</v>
      </c>
      <c r="Q137" s="148">
        <v>7658</v>
      </c>
      <c r="R137" s="148">
        <v>7464</v>
      </c>
      <c r="S137" s="148">
        <v>7270.5197200000002</v>
      </c>
      <c r="T137" s="148">
        <v>3624</v>
      </c>
      <c r="V137" s="65" t="s">
        <v>166</v>
      </c>
      <c r="W137" s="148">
        <v>37435.31</v>
      </c>
      <c r="X137" s="148">
        <v>38654.76</v>
      </c>
      <c r="Y137" s="148">
        <v>33233.089999999997</v>
      </c>
      <c r="Z137" s="148">
        <v>32110.53</v>
      </c>
      <c r="AA137" s="148">
        <v>27873.11</v>
      </c>
      <c r="AB137" s="148">
        <v>29561.23</v>
      </c>
      <c r="AC137" s="148">
        <v>28331.52</v>
      </c>
      <c r="AD137" s="148">
        <v>28356.75</v>
      </c>
      <c r="AE137" s="148">
        <v>51065.95</v>
      </c>
      <c r="AF137" s="148">
        <v>24473.22</v>
      </c>
      <c r="AG137" s="148">
        <v>27510.54</v>
      </c>
      <c r="AH137" s="148">
        <v>34060.720000000001</v>
      </c>
      <c r="AI137" s="148">
        <v>32707.3</v>
      </c>
      <c r="AJ137" s="148">
        <v>30636.75</v>
      </c>
      <c r="AK137" s="148">
        <v>35716.699999999997</v>
      </c>
      <c r="AL137" s="148">
        <v>28766.52</v>
      </c>
      <c r="AM137" s="148">
        <v>30185.53</v>
      </c>
      <c r="AN137" s="148">
        <v>29866.01</v>
      </c>
    </row>
    <row r="138" spans="2:40" ht="15.6">
      <c r="B138" s="65" t="s">
        <v>505</v>
      </c>
      <c r="C138" s="100">
        <v>460058</v>
      </c>
      <c r="D138" s="100">
        <v>449579</v>
      </c>
      <c r="E138" s="100">
        <v>442321</v>
      </c>
      <c r="F138" s="100">
        <v>435023</v>
      </c>
      <c r="G138" s="100">
        <v>428216</v>
      </c>
      <c r="H138" s="100">
        <v>431266</v>
      </c>
      <c r="I138" s="100">
        <v>427302</v>
      </c>
      <c r="J138" s="100">
        <v>421072</v>
      </c>
      <c r="K138" s="100">
        <v>413561</v>
      </c>
      <c r="L138" s="100">
        <v>427337</v>
      </c>
      <c r="M138" s="100">
        <v>424263</v>
      </c>
      <c r="N138" s="100">
        <v>421959</v>
      </c>
      <c r="O138" s="100">
        <v>426470</v>
      </c>
      <c r="P138" s="148">
        <v>421755</v>
      </c>
      <c r="Q138" s="148">
        <v>416129</v>
      </c>
      <c r="R138" s="148">
        <v>410580</v>
      </c>
      <c r="S138" s="148">
        <v>403773.54605</v>
      </c>
      <c r="T138" s="148">
        <v>397232</v>
      </c>
      <c r="V138" s="65" t="s">
        <v>167</v>
      </c>
      <c r="W138" s="148">
        <v>0</v>
      </c>
      <c r="X138" s="148">
        <v>0</v>
      </c>
      <c r="Y138" s="148">
        <v>0</v>
      </c>
      <c r="Z138" s="148">
        <v>0</v>
      </c>
      <c r="AA138" s="148">
        <v>0</v>
      </c>
      <c r="AB138" s="148">
        <v>0</v>
      </c>
      <c r="AC138" s="148">
        <v>0</v>
      </c>
      <c r="AD138" s="148">
        <v>0</v>
      </c>
      <c r="AE138" s="148">
        <v>0</v>
      </c>
      <c r="AF138" s="148">
        <v>0</v>
      </c>
      <c r="AG138" s="148">
        <v>0</v>
      </c>
      <c r="AH138" s="148">
        <v>0</v>
      </c>
      <c r="AI138" s="148">
        <v>0</v>
      </c>
      <c r="AJ138" s="148">
        <v>0</v>
      </c>
      <c r="AK138" s="148">
        <v>0</v>
      </c>
      <c r="AL138" s="148">
        <v>0</v>
      </c>
      <c r="AM138" s="148">
        <v>0</v>
      </c>
      <c r="AN138" s="148">
        <v>0</v>
      </c>
    </row>
    <row r="139" spans="2:40" ht="16.2" thickBot="1">
      <c r="B139" s="108" t="s">
        <v>118</v>
      </c>
      <c r="C139" s="113">
        <v>480111</v>
      </c>
      <c r="D139" s="113">
        <v>467372</v>
      </c>
      <c r="E139" s="113">
        <v>459122</v>
      </c>
      <c r="F139" s="113">
        <v>451293</v>
      </c>
      <c r="G139" s="113">
        <v>444180</v>
      </c>
      <c r="H139" s="113">
        <v>447130</v>
      </c>
      <c r="I139" s="113">
        <v>442741</v>
      </c>
      <c r="J139" s="113">
        <v>436112</v>
      </c>
      <c r="K139" s="113">
        <v>428111</v>
      </c>
      <c r="L139" s="113">
        <v>449701</v>
      </c>
      <c r="M139" s="113">
        <v>446292</v>
      </c>
      <c r="N139" s="134">
        <v>443822</v>
      </c>
      <c r="O139" s="134">
        <v>447883</v>
      </c>
      <c r="P139" s="134">
        <f>SUM(P133:P138)</f>
        <v>445193</v>
      </c>
      <c r="Q139" s="134">
        <f>SUM(Q133:Q138)</f>
        <v>438932</v>
      </c>
      <c r="R139" s="134">
        <v>432830</v>
      </c>
      <c r="S139" s="134">
        <v>425501.33643000002</v>
      </c>
      <c r="T139" s="134">
        <f>SUM(T133:T138)</f>
        <v>415106</v>
      </c>
      <c r="V139" s="65" t="s">
        <v>168</v>
      </c>
      <c r="W139" s="148">
        <v>0</v>
      </c>
      <c r="X139" s="148">
        <v>0</v>
      </c>
      <c r="Y139" s="148">
        <v>0</v>
      </c>
      <c r="Z139" s="148">
        <v>1104.6500000000001</v>
      </c>
      <c r="AA139" s="148">
        <v>2031.04</v>
      </c>
      <c r="AB139" s="148">
        <v>3779.66</v>
      </c>
      <c r="AC139" s="148">
        <v>0</v>
      </c>
      <c r="AD139" s="148">
        <v>0</v>
      </c>
      <c r="AE139" s="148">
        <v>0</v>
      </c>
      <c r="AF139" s="148">
        <v>0</v>
      </c>
      <c r="AG139" s="148">
        <v>0</v>
      </c>
      <c r="AH139" s="148">
        <v>0</v>
      </c>
      <c r="AI139" s="148">
        <v>0</v>
      </c>
      <c r="AJ139" s="148">
        <v>0</v>
      </c>
      <c r="AK139" s="148">
        <v>0</v>
      </c>
      <c r="AL139" s="148">
        <v>0</v>
      </c>
      <c r="AM139" s="148">
        <v>0</v>
      </c>
      <c r="AN139" s="148">
        <v>0</v>
      </c>
    </row>
    <row r="140" spans="2:40" ht="16.2" thickBot="1">
      <c r="B140" s="114" t="s">
        <v>119</v>
      </c>
      <c r="C140" s="115">
        <v>526718</v>
      </c>
      <c r="D140" s="115">
        <v>515963</v>
      </c>
      <c r="E140" s="115">
        <v>543428</v>
      </c>
      <c r="F140" s="115">
        <v>503172</v>
      </c>
      <c r="G140" s="115">
        <v>503062</v>
      </c>
      <c r="H140" s="115">
        <v>505908</v>
      </c>
      <c r="I140" s="115">
        <v>509777</v>
      </c>
      <c r="J140" s="115">
        <v>481422</v>
      </c>
      <c r="K140" s="115">
        <v>470301</v>
      </c>
      <c r="L140" s="115">
        <v>512591</v>
      </c>
      <c r="M140" s="115">
        <v>570310</v>
      </c>
      <c r="N140" s="135">
        <v>515698</v>
      </c>
      <c r="O140" s="135">
        <v>490470</v>
      </c>
      <c r="P140" s="135">
        <f>P131+P139</f>
        <v>502013</v>
      </c>
      <c r="Q140" s="135">
        <f>Q131+Q139</f>
        <v>493685</v>
      </c>
      <c r="R140" s="135">
        <v>532605</v>
      </c>
      <c r="S140" s="135">
        <v>524272.68957000005</v>
      </c>
      <c r="T140" s="135">
        <f>T131+T139</f>
        <v>489615</v>
      </c>
      <c r="V140" s="65" t="s">
        <v>169</v>
      </c>
      <c r="W140" s="148">
        <v>10272.09</v>
      </c>
      <c r="X140" s="148">
        <v>10143.129999999999</v>
      </c>
      <c r="Y140" s="148">
        <v>9744.7199999999993</v>
      </c>
      <c r="Z140" s="148">
        <v>12592.13</v>
      </c>
      <c r="AA140" s="148">
        <v>12609.32</v>
      </c>
      <c r="AB140" s="148">
        <v>12213.25</v>
      </c>
      <c r="AC140" s="148">
        <v>15583.23</v>
      </c>
      <c r="AD140" s="148">
        <v>13207.02</v>
      </c>
      <c r="AE140" s="148">
        <v>11463.27</v>
      </c>
      <c r="AF140" s="148">
        <v>11007.7</v>
      </c>
      <c r="AG140" s="148">
        <v>11554.75</v>
      </c>
      <c r="AH140" s="148">
        <v>11832.77</v>
      </c>
      <c r="AI140" s="148">
        <v>12665.87</v>
      </c>
      <c r="AJ140" s="148">
        <v>13857.6</v>
      </c>
      <c r="AK140" s="148">
        <v>12389.65</v>
      </c>
      <c r="AL140" s="148">
        <v>16793.47</v>
      </c>
      <c r="AM140" s="148">
        <v>16760.189999999999</v>
      </c>
      <c r="AN140" s="148">
        <v>17282.599999999999</v>
      </c>
    </row>
    <row r="141" spans="2:40" ht="16.2" thickBot="1">
      <c r="B141" s="116"/>
      <c r="C141" s="117"/>
      <c r="D141" s="117"/>
      <c r="E141" s="117"/>
      <c r="F141" s="117"/>
      <c r="G141" s="117"/>
      <c r="H141" s="117"/>
      <c r="I141" s="117"/>
      <c r="J141" s="117"/>
      <c r="K141" s="117"/>
      <c r="L141" s="117"/>
      <c r="M141" s="117"/>
      <c r="N141" s="136"/>
      <c r="O141" s="136"/>
      <c r="P141" s="136"/>
      <c r="Q141" s="136"/>
      <c r="R141" s="136"/>
      <c r="S141" s="136">
        <v>0</v>
      </c>
      <c r="V141" s="65" t="s">
        <v>101</v>
      </c>
      <c r="W141" s="148">
        <v>1977.03</v>
      </c>
      <c r="X141" s="148">
        <v>1436</v>
      </c>
      <c r="Y141" s="148">
        <v>7330.09</v>
      </c>
      <c r="Z141" s="148">
        <v>4266.0200000000004</v>
      </c>
      <c r="AA141" s="148">
        <v>6668.99</v>
      </c>
      <c r="AB141" s="148">
        <v>5782.08</v>
      </c>
      <c r="AC141" s="148">
        <v>4933.6000000000004</v>
      </c>
      <c r="AD141" s="148">
        <v>1540.92</v>
      </c>
      <c r="AE141" s="148">
        <v>961.79</v>
      </c>
      <c r="AF141" s="148">
        <v>699.81</v>
      </c>
      <c r="AG141" s="148">
        <v>860.28</v>
      </c>
      <c r="AH141" s="148">
        <v>2428.25</v>
      </c>
      <c r="AI141" s="148">
        <v>4712.6499999999996</v>
      </c>
      <c r="AJ141" s="148">
        <v>4161.2299999999996</v>
      </c>
      <c r="AK141" s="148">
        <v>4481.9799999999996</v>
      </c>
      <c r="AL141" s="148">
        <v>5021.0600000000004</v>
      </c>
      <c r="AM141" s="148">
        <v>2805.67</v>
      </c>
      <c r="AN141" s="148">
        <v>5279.97</v>
      </c>
    </row>
    <row r="142" spans="2:40" ht="15.6" thickBot="1">
      <c r="B142" s="106" t="s">
        <v>120</v>
      </c>
      <c r="C142" s="118"/>
      <c r="D142" s="118"/>
      <c r="E142" s="118"/>
      <c r="F142" s="118"/>
      <c r="G142" s="118"/>
      <c r="H142" s="118"/>
      <c r="I142" s="118"/>
      <c r="J142" s="118"/>
      <c r="K142" s="118"/>
      <c r="L142" s="118"/>
      <c r="M142" s="118"/>
      <c r="N142" s="137"/>
      <c r="O142" s="137"/>
      <c r="P142" s="137"/>
      <c r="Q142" s="137"/>
      <c r="R142" s="137"/>
      <c r="S142" s="137"/>
      <c r="T142" s="137"/>
      <c r="V142" s="111" t="s">
        <v>202</v>
      </c>
      <c r="W142" s="133">
        <f>SUM(W136:W141)</f>
        <v>88520.739999999991</v>
      </c>
      <c r="X142" s="133">
        <f t="shared" ref="X142:AJ142" si="15">SUM(X136:X141)</f>
        <v>63497.760000000002</v>
      </c>
      <c r="Y142" s="133">
        <f t="shared" si="15"/>
        <v>87378.419999999984</v>
      </c>
      <c r="Z142" s="133">
        <f t="shared" si="15"/>
        <v>91429.77</v>
      </c>
      <c r="AA142" s="133">
        <f t="shared" si="15"/>
        <v>103046.58</v>
      </c>
      <c r="AB142" s="133">
        <f t="shared" si="15"/>
        <v>89925.440000000002</v>
      </c>
      <c r="AC142" s="133">
        <f t="shared" si="15"/>
        <v>96296.39</v>
      </c>
      <c r="AD142" s="133">
        <f t="shared" si="15"/>
        <v>112618.3</v>
      </c>
      <c r="AE142" s="133">
        <f t="shared" si="15"/>
        <v>114593.88</v>
      </c>
      <c r="AF142" s="133">
        <f t="shared" si="15"/>
        <v>67345.34</v>
      </c>
      <c r="AG142" s="133">
        <f t="shared" si="15"/>
        <v>76278.2</v>
      </c>
      <c r="AH142" s="133">
        <f t="shared" si="15"/>
        <v>104561.51</v>
      </c>
      <c r="AI142" s="133">
        <f t="shared" si="15"/>
        <v>124713.99999999999</v>
      </c>
      <c r="AJ142" s="133">
        <f t="shared" si="15"/>
        <v>86420.28</v>
      </c>
      <c r="AK142" s="133">
        <v>97349.599999999991</v>
      </c>
      <c r="AL142" s="133">
        <f>SUM(AL136:AL141)</f>
        <v>106857.25</v>
      </c>
      <c r="AM142" s="133">
        <v>77754.12</v>
      </c>
      <c r="AN142" s="133">
        <v>91489.35</v>
      </c>
    </row>
    <row r="143" spans="2:40" ht="15.6" thickBot="1">
      <c r="B143" s="108" t="s">
        <v>121</v>
      </c>
      <c r="C143" s="119"/>
      <c r="D143" s="119"/>
      <c r="E143" s="119"/>
      <c r="F143" s="119"/>
      <c r="G143" s="119"/>
      <c r="H143" s="119"/>
      <c r="I143" s="119"/>
      <c r="J143" s="119"/>
      <c r="K143" s="119"/>
      <c r="L143" s="119"/>
      <c r="M143" s="119"/>
      <c r="N143" s="138"/>
      <c r="O143" s="138"/>
      <c r="P143" s="138"/>
      <c r="Q143" s="138"/>
      <c r="R143" s="138"/>
      <c r="S143" s="138"/>
      <c r="T143" s="138"/>
      <c r="V143" s="108" t="s">
        <v>104</v>
      </c>
      <c r="W143" s="132"/>
      <c r="X143" s="132"/>
      <c r="Y143" s="132"/>
      <c r="Z143" s="132"/>
      <c r="AA143" s="132"/>
      <c r="AB143" s="132"/>
      <c r="AC143" s="132"/>
      <c r="AD143" s="132"/>
      <c r="AE143" s="132"/>
      <c r="AF143" s="132"/>
      <c r="AG143" s="132"/>
      <c r="AH143" s="132"/>
      <c r="AI143" s="132"/>
      <c r="AJ143" s="132"/>
      <c r="AK143" s="132"/>
      <c r="AL143" s="132"/>
      <c r="AM143" s="132"/>
      <c r="AN143" s="132"/>
    </row>
    <row r="144" spans="2:40" ht="15.6">
      <c r="B144" s="65" t="s">
        <v>481</v>
      </c>
      <c r="C144" s="100">
        <v>11450</v>
      </c>
      <c r="D144" s="100">
        <v>8714</v>
      </c>
      <c r="E144" s="100">
        <v>5921</v>
      </c>
      <c r="F144" s="100">
        <v>5349</v>
      </c>
      <c r="G144" s="100">
        <v>4755</v>
      </c>
      <c r="H144" s="100">
        <v>11309</v>
      </c>
      <c r="I144" s="100">
        <v>6822</v>
      </c>
      <c r="J144" s="100">
        <v>5120</v>
      </c>
      <c r="K144" s="100">
        <v>4322</v>
      </c>
      <c r="L144" s="100">
        <v>10451</v>
      </c>
      <c r="M144" s="100">
        <v>5498</v>
      </c>
      <c r="N144" s="100">
        <v>4317</v>
      </c>
      <c r="O144" s="100">
        <v>8840</v>
      </c>
      <c r="P144" s="148">
        <v>11085</v>
      </c>
      <c r="Q144" s="148">
        <v>5081</v>
      </c>
      <c r="R144" s="148">
        <v>5614</v>
      </c>
      <c r="S144" s="148">
        <v>7357.08979</v>
      </c>
      <c r="T144" s="148">
        <v>16320</v>
      </c>
      <c r="V144" s="65" t="s">
        <v>105</v>
      </c>
      <c r="W144" s="148">
        <v>0</v>
      </c>
      <c r="X144" s="148">
        <v>0</v>
      </c>
      <c r="Y144" s="148">
        <v>0</v>
      </c>
      <c r="Z144" s="148">
        <v>0</v>
      </c>
      <c r="AA144" s="148">
        <v>0</v>
      </c>
      <c r="AB144" s="148">
        <v>0</v>
      </c>
      <c r="AC144" s="148">
        <v>0</v>
      </c>
      <c r="AD144" s="148">
        <v>0</v>
      </c>
      <c r="AE144" s="148">
        <v>0</v>
      </c>
      <c r="AF144" s="148">
        <v>0</v>
      </c>
      <c r="AG144" s="148">
        <v>0</v>
      </c>
      <c r="AH144" s="148">
        <v>0</v>
      </c>
      <c r="AI144" s="148">
        <v>0</v>
      </c>
      <c r="AJ144" s="148">
        <v>0</v>
      </c>
      <c r="AK144" s="148">
        <v>0</v>
      </c>
      <c r="AL144" s="148">
        <v>0</v>
      </c>
      <c r="AM144" s="148">
        <v>0</v>
      </c>
      <c r="AN144" s="148">
        <v>0</v>
      </c>
    </row>
    <row r="145" spans="2:40" ht="15.6">
      <c r="B145" s="65" t="s">
        <v>506</v>
      </c>
      <c r="C145" s="100">
        <v>1777</v>
      </c>
      <c r="D145" s="100">
        <v>1424</v>
      </c>
      <c r="E145" s="100">
        <v>41547</v>
      </c>
      <c r="F145" s="100">
        <v>773</v>
      </c>
      <c r="G145" s="100">
        <v>1262</v>
      </c>
      <c r="H145" s="100">
        <v>1778</v>
      </c>
      <c r="I145" s="100">
        <v>61817</v>
      </c>
      <c r="J145" s="100">
        <v>1019</v>
      </c>
      <c r="K145" s="100">
        <v>1583</v>
      </c>
      <c r="L145" s="100">
        <v>2065</v>
      </c>
      <c r="M145" s="100">
        <v>1028</v>
      </c>
      <c r="N145" s="100">
        <v>1295</v>
      </c>
      <c r="O145" s="100">
        <v>1827</v>
      </c>
      <c r="P145" s="148">
        <v>2205</v>
      </c>
      <c r="Q145" s="148">
        <v>49069</v>
      </c>
      <c r="R145" s="148">
        <v>1050</v>
      </c>
      <c r="S145" s="148">
        <v>1699.0661599999999</v>
      </c>
      <c r="T145" s="148">
        <v>2142</v>
      </c>
      <c r="V145" s="65" t="s">
        <v>173</v>
      </c>
      <c r="W145" s="148">
        <v>0</v>
      </c>
      <c r="X145" s="148">
        <v>0</v>
      </c>
      <c r="Y145" s="148">
        <v>0</v>
      </c>
      <c r="Z145" s="148">
        <v>0</v>
      </c>
      <c r="AA145" s="148">
        <v>0</v>
      </c>
      <c r="AB145" s="148">
        <v>0</v>
      </c>
      <c r="AC145" s="148">
        <v>0</v>
      </c>
      <c r="AD145" s="148">
        <v>0</v>
      </c>
      <c r="AE145" s="148">
        <v>0</v>
      </c>
      <c r="AF145" s="148">
        <v>0</v>
      </c>
      <c r="AG145" s="148">
        <v>0</v>
      </c>
      <c r="AH145" s="148">
        <v>0</v>
      </c>
      <c r="AI145" s="148">
        <v>0</v>
      </c>
      <c r="AJ145" s="148">
        <v>0</v>
      </c>
      <c r="AK145" s="148">
        <v>0</v>
      </c>
      <c r="AL145" s="148">
        <v>0</v>
      </c>
      <c r="AM145" s="148">
        <v>0</v>
      </c>
      <c r="AN145" s="148">
        <v>0</v>
      </c>
    </row>
    <row r="146" spans="2:40" ht="15.6">
      <c r="B146" s="65" t="s">
        <v>507</v>
      </c>
      <c r="C146" s="100">
        <v>1523</v>
      </c>
      <c r="D146" s="100">
        <v>3723</v>
      </c>
      <c r="E146" s="100">
        <v>2826</v>
      </c>
      <c r="F146" s="100">
        <v>3633</v>
      </c>
      <c r="G146" s="100">
        <v>5398</v>
      </c>
      <c r="H146" s="100">
        <v>7378</v>
      </c>
      <c r="I146" s="100">
        <v>5283</v>
      </c>
      <c r="J146" s="100">
        <v>2407</v>
      </c>
      <c r="K146" s="100">
        <v>2818</v>
      </c>
      <c r="L146" s="100">
        <v>3276</v>
      </c>
      <c r="M146" s="100">
        <v>1293</v>
      </c>
      <c r="N146" s="100">
        <v>2946</v>
      </c>
      <c r="O146" s="100">
        <v>1655</v>
      </c>
      <c r="P146" s="148">
        <v>3914</v>
      </c>
      <c r="Q146" s="148">
        <v>0</v>
      </c>
      <c r="R146" s="148">
        <v>5435</v>
      </c>
      <c r="S146" s="148">
        <v>7756.0475500000002</v>
      </c>
      <c r="T146" s="148">
        <v>5010</v>
      </c>
      <c r="V146" s="65" t="s">
        <v>174</v>
      </c>
      <c r="W146" s="148">
        <v>0</v>
      </c>
      <c r="X146" s="148">
        <v>0</v>
      </c>
      <c r="Y146" s="148">
        <v>0</v>
      </c>
      <c r="Z146" s="148">
        <v>0</v>
      </c>
      <c r="AA146" s="148">
        <v>0</v>
      </c>
      <c r="AB146" s="148">
        <v>0</v>
      </c>
      <c r="AC146" s="148">
        <v>0</v>
      </c>
      <c r="AD146" s="148">
        <v>0</v>
      </c>
      <c r="AE146" s="148">
        <v>0</v>
      </c>
      <c r="AF146" s="148">
        <v>0</v>
      </c>
      <c r="AG146" s="148">
        <v>0</v>
      </c>
      <c r="AH146" s="148">
        <v>0</v>
      </c>
      <c r="AI146" s="148">
        <v>0</v>
      </c>
      <c r="AJ146" s="148">
        <v>0</v>
      </c>
      <c r="AK146" s="148">
        <v>0</v>
      </c>
      <c r="AL146" s="148">
        <v>0</v>
      </c>
      <c r="AM146" s="148">
        <v>0</v>
      </c>
      <c r="AN146" s="148">
        <v>0</v>
      </c>
    </row>
    <row r="147" spans="2:40" ht="15.6">
      <c r="B147" s="65" t="s">
        <v>482</v>
      </c>
      <c r="C147" s="100">
        <v>8344</v>
      </c>
      <c r="D147" s="100">
        <v>7385</v>
      </c>
      <c r="E147" s="100">
        <v>9019</v>
      </c>
      <c r="F147" s="100">
        <v>9011</v>
      </c>
      <c r="G147" s="100">
        <v>10392</v>
      </c>
      <c r="H147" s="100">
        <v>9223</v>
      </c>
      <c r="I147" s="100">
        <v>9244</v>
      </c>
      <c r="J147" s="100">
        <v>9188</v>
      </c>
      <c r="K147" s="100">
        <v>9847</v>
      </c>
      <c r="L147" s="100">
        <v>8502</v>
      </c>
      <c r="M147" s="100">
        <v>9283</v>
      </c>
      <c r="N147" s="100">
        <v>10035</v>
      </c>
      <c r="O147" s="100">
        <v>10974</v>
      </c>
      <c r="P147" s="148">
        <f>2875+6614</f>
        <v>9489</v>
      </c>
      <c r="Q147" s="148">
        <v>11526</v>
      </c>
      <c r="R147" s="148">
        <v>5447</v>
      </c>
      <c r="S147" s="148">
        <v>4936.0788000000011</v>
      </c>
      <c r="T147" s="148">
        <v>6509</v>
      </c>
      <c r="V147" s="65" t="s">
        <v>175</v>
      </c>
      <c r="W147" s="148">
        <v>4399.4399999999996</v>
      </c>
      <c r="X147" s="148">
        <v>4344.8</v>
      </c>
      <c r="Y147" s="148">
        <v>4330.5600000000004</v>
      </c>
      <c r="Z147" s="148">
        <v>4318.78</v>
      </c>
      <c r="AA147" s="148">
        <v>4285.71</v>
      </c>
      <c r="AB147" s="148">
        <v>5032.08</v>
      </c>
      <c r="AC147" s="148">
        <v>4231.7700000000004</v>
      </c>
      <c r="AD147" s="148">
        <v>4141.88</v>
      </c>
      <c r="AE147" s="148">
        <v>4382.25</v>
      </c>
      <c r="AF147" s="148">
        <v>4834.6899999999996</v>
      </c>
      <c r="AG147" s="148">
        <v>4315.67</v>
      </c>
      <c r="AH147" s="148">
        <v>5369.18</v>
      </c>
      <c r="AI147" s="148">
        <v>5595.53</v>
      </c>
      <c r="AJ147" s="148">
        <v>5369.82</v>
      </c>
      <c r="AK147" s="148">
        <v>5094.3900000000003</v>
      </c>
      <c r="AL147" s="148">
        <v>5030.66</v>
      </c>
      <c r="AM147" s="148">
        <v>4970.38</v>
      </c>
      <c r="AN147" s="148">
        <v>4466.71</v>
      </c>
    </row>
    <row r="148" spans="2:40" ht="15.6">
      <c r="B148" s="65" t="s">
        <v>126</v>
      </c>
      <c r="C148" s="100">
        <v>10683</v>
      </c>
      <c r="D148" s="100">
        <v>13110</v>
      </c>
      <c r="E148" s="100">
        <v>13044</v>
      </c>
      <c r="F148" s="100">
        <v>13128</v>
      </c>
      <c r="G148" s="100">
        <v>12915</v>
      </c>
      <c r="H148" s="100">
        <v>15206</v>
      </c>
      <c r="I148" s="100">
        <v>15377</v>
      </c>
      <c r="J148" s="100">
        <v>15206</v>
      </c>
      <c r="K148" s="100">
        <v>14860</v>
      </c>
      <c r="L148" s="100">
        <v>16876</v>
      </c>
      <c r="M148" s="100">
        <v>16844</v>
      </c>
      <c r="N148" s="100">
        <v>16909</v>
      </c>
      <c r="O148" s="100">
        <v>16909</v>
      </c>
      <c r="P148" s="148">
        <v>16382</v>
      </c>
      <c r="Q148" s="148">
        <v>16377</v>
      </c>
      <c r="R148" s="148">
        <v>16375</v>
      </c>
      <c r="S148" s="148">
        <v>16356.30601</v>
      </c>
      <c r="T148" s="148">
        <v>13779</v>
      </c>
      <c r="V148" s="65" t="s">
        <v>176</v>
      </c>
      <c r="W148" s="148">
        <v>0</v>
      </c>
      <c r="X148" s="148">
        <v>0</v>
      </c>
      <c r="Y148" s="148">
        <v>0</v>
      </c>
      <c r="Z148" s="148">
        <v>0</v>
      </c>
      <c r="AA148" s="148">
        <v>0</v>
      </c>
      <c r="AB148" s="148">
        <v>0</v>
      </c>
      <c r="AC148" s="148">
        <v>0</v>
      </c>
      <c r="AD148" s="148">
        <v>0</v>
      </c>
      <c r="AE148" s="148">
        <v>0</v>
      </c>
      <c r="AF148" s="148">
        <v>0</v>
      </c>
      <c r="AG148" s="148">
        <v>0</v>
      </c>
      <c r="AH148" s="148">
        <v>0</v>
      </c>
      <c r="AI148" s="148">
        <v>0</v>
      </c>
      <c r="AJ148" s="148">
        <v>0</v>
      </c>
      <c r="AK148" s="148">
        <v>0</v>
      </c>
      <c r="AL148" s="148">
        <v>0</v>
      </c>
      <c r="AM148" s="148">
        <v>0</v>
      </c>
      <c r="AN148" s="148">
        <v>0</v>
      </c>
    </row>
    <row r="149" spans="2:40" ht="15.6">
      <c r="B149" s="65" t="s">
        <v>508</v>
      </c>
      <c r="C149" s="100">
        <v>45993</v>
      </c>
      <c r="D149" s="100">
        <v>75887</v>
      </c>
      <c r="E149" s="100">
        <v>45887</v>
      </c>
      <c r="F149" s="100">
        <v>45282</v>
      </c>
      <c r="G149" s="100">
        <v>72793</v>
      </c>
      <c r="H149" s="100">
        <v>72089</v>
      </c>
      <c r="I149" s="100">
        <v>71601</v>
      </c>
      <c r="J149" s="100">
        <v>71358</v>
      </c>
      <c r="K149" s="100">
        <v>3358</v>
      </c>
      <c r="L149" s="100">
        <v>3730</v>
      </c>
      <c r="M149" s="100">
        <v>58359</v>
      </c>
      <c r="N149" s="100">
        <v>58360</v>
      </c>
      <c r="O149" s="100">
        <v>18360</v>
      </c>
      <c r="P149" s="148">
        <v>19049</v>
      </c>
      <c r="Q149" s="148">
        <v>19156</v>
      </c>
      <c r="R149" s="148">
        <v>79568</v>
      </c>
      <c r="S149" s="148">
        <v>79895.863799999992</v>
      </c>
      <c r="T149" s="148">
        <v>78945</v>
      </c>
      <c r="V149" s="65" t="s">
        <v>169</v>
      </c>
      <c r="W149" s="148">
        <v>0</v>
      </c>
      <c r="X149" s="148">
        <v>0</v>
      </c>
      <c r="Y149" s="148">
        <v>0</v>
      </c>
      <c r="Z149" s="148">
        <v>0</v>
      </c>
      <c r="AA149" s="148">
        <v>0</v>
      </c>
      <c r="AB149" s="148">
        <v>0</v>
      </c>
      <c r="AC149" s="148">
        <v>0</v>
      </c>
      <c r="AD149" s="148">
        <v>0</v>
      </c>
      <c r="AE149" s="148">
        <v>0</v>
      </c>
      <c r="AF149" s="148">
        <v>0</v>
      </c>
      <c r="AG149" s="148">
        <v>0</v>
      </c>
      <c r="AH149" s="148">
        <v>0</v>
      </c>
      <c r="AI149" s="148">
        <v>0</v>
      </c>
      <c r="AJ149" s="148">
        <v>0</v>
      </c>
      <c r="AK149" s="148">
        <v>0</v>
      </c>
      <c r="AL149" s="148">
        <v>0</v>
      </c>
      <c r="AM149" s="148">
        <v>0</v>
      </c>
      <c r="AN149" s="148">
        <v>0</v>
      </c>
    </row>
    <row r="150" spans="2:40" ht="16.2" thickBot="1">
      <c r="B150" s="108" t="s">
        <v>130</v>
      </c>
      <c r="C150" s="113">
        <v>79770</v>
      </c>
      <c r="D150" s="113">
        <v>110243</v>
      </c>
      <c r="E150" s="113">
        <v>118244</v>
      </c>
      <c r="F150" s="113">
        <v>77176</v>
      </c>
      <c r="G150" s="113">
        <v>107515</v>
      </c>
      <c r="H150" s="113">
        <v>116983</v>
      </c>
      <c r="I150" s="113">
        <v>170144</v>
      </c>
      <c r="J150" s="113">
        <v>104298</v>
      </c>
      <c r="K150" s="113">
        <v>36788</v>
      </c>
      <c r="L150" s="113">
        <v>44900</v>
      </c>
      <c r="M150" s="113">
        <v>92305</v>
      </c>
      <c r="N150" s="134">
        <v>93862</v>
      </c>
      <c r="O150" s="134">
        <v>58565</v>
      </c>
      <c r="P150" s="134">
        <f>SUM(P144:P149)</f>
        <v>62124</v>
      </c>
      <c r="Q150" s="134">
        <f>SUM(Q144:Q149)</f>
        <v>101209</v>
      </c>
      <c r="R150" s="134">
        <v>113489</v>
      </c>
      <c r="S150" s="134">
        <v>118000.45210999998</v>
      </c>
      <c r="T150" s="134">
        <f>SUM(T144:T149)</f>
        <v>122705</v>
      </c>
      <c r="V150" s="65" t="s">
        <v>177</v>
      </c>
      <c r="W150" s="148">
        <v>11903</v>
      </c>
      <c r="X150" s="148">
        <v>11548.87</v>
      </c>
      <c r="Y150" s="148">
        <v>11235.08</v>
      </c>
      <c r="Z150" s="148">
        <v>11386.72</v>
      </c>
      <c r="AA150" s="148">
        <v>10920.28</v>
      </c>
      <c r="AB150" s="148">
        <v>11368.09</v>
      </c>
      <c r="AC150" s="148">
        <v>11380.51</v>
      </c>
      <c r="AD150" s="148">
        <v>14494.22</v>
      </c>
      <c r="AE150" s="148">
        <v>14160.68</v>
      </c>
      <c r="AF150" s="148">
        <v>13775.87</v>
      </c>
      <c r="AG150" s="148">
        <v>14470.66</v>
      </c>
      <c r="AH150" s="148">
        <v>12796.47</v>
      </c>
      <c r="AI150" s="148">
        <v>12783.93</v>
      </c>
      <c r="AJ150" s="148">
        <v>17509.599999999999</v>
      </c>
      <c r="AK150" s="148">
        <v>17517.900000000001</v>
      </c>
      <c r="AL150" s="148">
        <v>19522.34</v>
      </c>
      <c r="AM150" s="148">
        <v>19199.689999999999</v>
      </c>
      <c r="AN150" s="148">
        <v>18928.259999999998</v>
      </c>
    </row>
    <row r="151" spans="2:40" ht="16.2" thickBot="1">
      <c r="B151" s="120" t="s">
        <v>131</v>
      </c>
      <c r="C151" s="121"/>
      <c r="D151" s="121"/>
      <c r="E151" s="121"/>
      <c r="F151" s="121"/>
      <c r="G151" s="121"/>
      <c r="H151" s="121"/>
      <c r="I151" s="121"/>
      <c r="J151" s="121"/>
      <c r="K151" s="121"/>
      <c r="L151" s="121"/>
      <c r="M151" s="121"/>
      <c r="N151" s="139"/>
      <c r="O151" s="139"/>
      <c r="P151" s="139"/>
      <c r="Q151" s="139"/>
      <c r="R151" s="139"/>
      <c r="S151" s="139"/>
      <c r="T151" s="139"/>
      <c r="V151" s="65" t="s">
        <v>178</v>
      </c>
      <c r="W151" s="148">
        <v>0</v>
      </c>
      <c r="X151" s="148">
        <v>0</v>
      </c>
      <c r="Y151" s="148">
        <v>0</v>
      </c>
      <c r="Z151" s="148">
        <v>0</v>
      </c>
      <c r="AA151" s="148">
        <v>0</v>
      </c>
      <c r="AB151" s="148">
        <v>0</v>
      </c>
      <c r="AC151" s="148">
        <v>0</v>
      </c>
      <c r="AD151" s="148">
        <v>0</v>
      </c>
      <c r="AE151" s="148">
        <v>0</v>
      </c>
      <c r="AF151" s="148">
        <v>0</v>
      </c>
      <c r="AG151" s="148">
        <v>0</v>
      </c>
      <c r="AH151" s="148">
        <v>0</v>
      </c>
      <c r="AI151" s="148">
        <v>0</v>
      </c>
      <c r="AJ151" s="148">
        <v>0</v>
      </c>
      <c r="AK151" s="148">
        <v>0</v>
      </c>
      <c r="AL151" s="148">
        <v>0</v>
      </c>
      <c r="AM151" s="148">
        <v>0</v>
      </c>
      <c r="AN151" s="148">
        <v>0</v>
      </c>
    </row>
    <row r="152" spans="2:40" ht="15.6">
      <c r="B152" s="65" t="s">
        <v>509</v>
      </c>
      <c r="C152" s="100">
        <v>232</v>
      </c>
      <c r="D152" s="100">
        <v>105</v>
      </c>
      <c r="E152" s="100">
        <v>73</v>
      </c>
      <c r="F152" s="100">
        <v>32</v>
      </c>
      <c r="G152" s="100">
        <v>0</v>
      </c>
      <c r="H152" s="100">
        <v>0</v>
      </c>
      <c r="I152" s="100">
        <v>0</v>
      </c>
      <c r="J152" s="100">
        <v>0</v>
      </c>
      <c r="K152" s="100">
        <v>0</v>
      </c>
      <c r="L152" s="100">
        <v>0</v>
      </c>
      <c r="M152" s="100">
        <v>7983</v>
      </c>
      <c r="N152" s="100">
        <v>8139</v>
      </c>
      <c r="O152" s="100">
        <v>7998</v>
      </c>
      <c r="P152" s="148">
        <v>125</v>
      </c>
      <c r="Q152" s="148">
        <v>128</v>
      </c>
      <c r="R152" s="148">
        <v>277</v>
      </c>
      <c r="S152" s="148">
        <v>276.52782000000002</v>
      </c>
      <c r="T152" s="148">
        <v>1157</v>
      </c>
      <c r="V152" s="65" t="s">
        <v>179</v>
      </c>
      <c r="W152" s="148">
        <v>390540.71</v>
      </c>
      <c r="X152" s="148">
        <v>383619.63</v>
      </c>
      <c r="Y152" s="148">
        <v>376739.8</v>
      </c>
      <c r="Z152" s="148">
        <v>373377.64</v>
      </c>
      <c r="AA152" s="148">
        <v>366432.5</v>
      </c>
      <c r="AB152" s="148">
        <v>361494.92</v>
      </c>
      <c r="AC152" s="148">
        <v>359298.04</v>
      </c>
      <c r="AD152" s="148">
        <v>355295.46</v>
      </c>
      <c r="AE152" s="148">
        <v>348935.64</v>
      </c>
      <c r="AF152" s="148">
        <v>344199.77</v>
      </c>
      <c r="AG152" s="148">
        <v>342206.18</v>
      </c>
      <c r="AH152" s="148">
        <v>338297.33</v>
      </c>
      <c r="AI152" s="148">
        <v>332106.46000000002</v>
      </c>
      <c r="AJ152" s="148">
        <v>326003.19</v>
      </c>
      <c r="AK152" s="148">
        <v>320602.88</v>
      </c>
      <c r="AL152" s="148">
        <v>315535.40000000002</v>
      </c>
      <c r="AM152" s="148">
        <v>311111.28000000003</v>
      </c>
      <c r="AN152" s="148">
        <v>309223.09000000003</v>
      </c>
    </row>
    <row r="153" spans="2:40" ht="15.6">
      <c r="B153" s="65" t="s">
        <v>510</v>
      </c>
      <c r="C153" s="100">
        <v>29340</v>
      </c>
      <c r="D153" s="100">
        <v>30048</v>
      </c>
      <c r="E153" s="100">
        <v>32825</v>
      </c>
      <c r="F153" s="100">
        <v>35334</v>
      </c>
      <c r="G153" s="100">
        <v>36492</v>
      </c>
      <c r="H153" s="100">
        <v>28464</v>
      </c>
      <c r="I153" s="100">
        <v>29539</v>
      </c>
      <c r="J153" s="100">
        <v>30928</v>
      </c>
      <c r="K153" s="100">
        <v>32270</v>
      </c>
      <c r="L153" s="100">
        <v>23534</v>
      </c>
      <c r="M153" s="100">
        <v>25061</v>
      </c>
      <c r="N153" s="100">
        <v>27403</v>
      </c>
      <c r="O153" s="100">
        <v>27069</v>
      </c>
      <c r="P153" s="148">
        <v>24170</v>
      </c>
      <c r="Q153" s="148">
        <v>25530</v>
      </c>
      <c r="R153" s="148">
        <v>26586</v>
      </c>
      <c r="S153" s="148">
        <v>27125.491590000001</v>
      </c>
      <c r="T153" s="148">
        <v>24328</v>
      </c>
      <c r="V153" s="65" t="s">
        <v>101</v>
      </c>
      <c r="W153" s="148">
        <v>0</v>
      </c>
      <c r="X153" s="148">
        <v>0</v>
      </c>
      <c r="Y153" s="148">
        <v>0</v>
      </c>
      <c r="Z153" s="148">
        <v>0</v>
      </c>
      <c r="AA153" s="148">
        <v>0</v>
      </c>
      <c r="AB153" s="148">
        <v>0</v>
      </c>
      <c r="AC153" s="148">
        <v>0</v>
      </c>
      <c r="AD153" s="148">
        <v>0</v>
      </c>
      <c r="AE153" s="148">
        <v>0</v>
      </c>
      <c r="AF153" s="148">
        <v>0</v>
      </c>
      <c r="AG153" s="148">
        <v>0</v>
      </c>
      <c r="AH153" s="148">
        <v>0</v>
      </c>
      <c r="AI153" s="148">
        <v>0</v>
      </c>
      <c r="AJ153" s="148">
        <v>0</v>
      </c>
      <c r="AK153" s="148">
        <v>0</v>
      </c>
      <c r="AL153" s="148">
        <v>0</v>
      </c>
      <c r="AM153" s="148">
        <v>0</v>
      </c>
      <c r="AN153" s="148">
        <v>0</v>
      </c>
    </row>
    <row r="154" spans="2:40" ht="15.6">
      <c r="B154" s="65" t="s">
        <v>511</v>
      </c>
      <c r="C154" s="100">
        <v>178724</v>
      </c>
      <c r="D154" s="100">
        <v>144712</v>
      </c>
      <c r="E154" s="100">
        <v>192993</v>
      </c>
      <c r="F154" s="100">
        <v>181203</v>
      </c>
      <c r="G154" s="100">
        <v>139125</v>
      </c>
      <c r="H154" s="100">
        <v>138123</v>
      </c>
      <c r="I154" s="100">
        <v>137475</v>
      </c>
      <c r="J154" s="100">
        <v>162768</v>
      </c>
      <c r="K154" s="100">
        <v>205251</v>
      </c>
      <c r="L154" s="100">
        <v>213549</v>
      </c>
      <c r="M154" s="100">
        <v>202051</v>
      </c>
      <c r="N154" s="100">
        <v>200788</v>
      </c>
      <c r="O154" s="100">
        <v>198685</v>
      </c>
      <c r="P154" s="148">
        <v>206497</v>
      </c>
      <c r="Q154" s="148">
        <v>189875</v>
      </c>
      <c r="R154" s="148">
        <v>202122</v>
      </c>
      <c r="S154" s="148">
        <v>198091.37095000001</v>
      </c>
      <c r="T154" s="148">
        <v>171563</v>
      </c>
      <c r="V154" s="65" t="s">
        <v>114</v>
      </c>
      <c r="W154" s="148">
        <v>0</v>
      </c>
      <c r="X154" s="148">
        <v>0</v>
      </c>
      <c r="Y154" s="148">
        <v>0</v>
      </c>
      <c r="Z154" s="148">
        <v>0</v>
      </c>
      <c r="AA154" s="148">
        <v>0</v>
      </c>
      <c r="AB154" s="148">
        <v>0</v>
      </c>
      <c r="AC154" s="148">
        <v>0</v>
      </c>
      <c r="AD154" s="148">
        <v>0</v>
      </c>
      <c r="AE154" s="148">
        <v>0</v>
      </c>
      <c r="AF154" s="148">
        <v>0</v>
      </c>
      <c r="AG154" s="148">
        <v>0</v>
      </c>
      <c r="AH154" s="148">
        <v>0</v>
      </c>
      <c r="AI154" s="148">
        <v>0</v>
      </c>
      <c r="AJ154" s="148">
        <v>0</v>
      </c>
      <c r="AK154" s="148">
        <v>0</v>
      </c>
      <c r="AL154" s="148">
        <v>0</v>
      </c>
      <c r="AM154" s="148">
        <v>0</v>
      </c>
      <c r="AN154" s="148">
        <v>0</v>
      </c>
    </row>
    <row r="155" spans="2:40" ht="16.2" thickBot="1">
      <c r="B155" s="65" t="s">
        <v>512</v>
      </c>
      <c r="C155" s="100">
        <v>28448</v>
      </c>
      <c r="D155" s="100">
        <v>20542</v>
      </c>
      <c r="E155" s="100">
        <v>18860</v>
      </c>
      <c r="F155" s="100">
        <v>19362</v>
      </c>
      <c r="G155" s="100">
        <v>19762</v>
      </c>
      <c r="H155" s="100">
        <v>22055</v>
      </c>
      <c r="I155" s="100">
        <v>20530</v>
      </c>
      <c r="J155" s="100">
        <v>20908</v>
      </c>
      <c r="K155" s="100">
        <v>20870</v>
      </c>
      <c r="L155" s="100">
        <v>19267</v>
      </c>
      <c r="M155" s="100">
        <v>21844</v>
      </c>
      <c r="N155" s="100">
        <v>22330</v>
      </c>
      <c r="O155" s="100">
        <v>22624</v>
      </c>
      <c r="P155" s="148">
        <v>22357</v>
      </c>
      <c r="Q155" s="148">
        <v>24249</v>
      </c>
      <c r="R155" s="148">
        <v>25420</v>
      </c>
      <c r="S155" s="148">
        <v>28475.733640000002</v>
      </c>
      <c r="T155" s="148">
        <v>26709</v>
      </c>
      <c r="V155" s="108" t="s">
        <v>180</v>
      </c>
      <c r="W155" s="134">
        <f>SUM(W144:W154)</f>
        <v>406843.15</v>
      </c>
      <c r="X155" s="134">
        <f>SUM(X144:X154)</f>
        <v>399513.3</v>
      </c>
      <c r="Y155" s="134">
        <f t="shared" ref="Y155:AJ155" si="16">SUM(Y144:Y154)</f>
        <v>392305.44</v>
      </c>
      <c r="Z155" s="134">
        <f t="shared" si="16"/>
        <v>389083.14</v>
      </c>
      <c r="AA155" s="134">
        <f t="shared" si="16"/>
        <v>381638.49</v>
      </c>
      <c r="AB155" s="134">
        <f t="shared" si="16"/>
        <v>377895.08999999997</v>
      </c>
      <c r="AC155" s="134">
        <f t="shared" si="16"/>
        <v>374910.32</v>
      </c>
      <c r="AD155" s="134">
        <f t="shared" si="16"/>
        <v>373931.56</v>
      </c>
      <c r="AE155" s="134">
        <f t="shared" si="16"/>
        <v>367478.57</v>
      </c>
      <c r="AF155" s="134">
        <f t="shared" si="16"/>
        <v>362810.33</v>
      </c>
      <c r="AG155" s="134">
        <f t="shared" si="16"/>
        <v>360992.51</v>
      </c>
      <c r="AH155" s="134">
        <f t="shared" si="16"/>
        <v>356462.98000000004</v>
      </c>
      <c r="AI155" s="134">
        <f t="shared" si="16"/>
        <v>350485.92000000004</v>
      </c>
      <c r="AJ155" s="134">
        <f t="shared" si="16"/>
        <v>348882.61</v>
      </c>
      <c r="AK155" s="134">
        <v>343215.17</v>
      </c>
      <c r="AL155" s="134">
        <f>SUM(AL144:AL154)</f>
        <v>340088.4</v>
      </c>
      <c r="AM155" s="134">
        <v>335281.35000000003</v>
      </c>
      <c r="AN155" s="134">
        <v>332618.06</v>
      </c>
    </row>
    <row r="156" spans="2:40" ht="16.2" thickBot="1">
      <c r="B156" s="65" t="s">
        <v>513</v>
      </c>
      <c r="C156" s="100">
        <v>10484</v>
      </c>
      <c r="D156" s="100">
        <v>15944</v>
      </c>
      <c r="E156" s="100">
        <v>15025</v>
      </c>
      <c r="F156" s="100">
        <v>13794</v>
      </c>
      <c r="G156" s="100">
        <v>12820</v>
      </c>
      <c r="H156" s="100">
        <v>13423</v>
      </c>
      <c r="I156" s="100">
        <v>12892</v>
      </c>
      <c r="J156" s="100">
        <v>11867</v>
      </c>
      <c r="K156" s="100">
        <v>10985</v>
      </c>
      <c r="L156" s="100">
        <v>18035</v>
      </c>
      <c r="M156" s="100">
        <v>16639</v>
      </c>
      <c r="N156" s="100">
        <v>15711</v>
      </c>
      <c r="O156" s="100">
        <v>15289</v>
      </c>
      <c r="P156" s="148">
        <v>16334</v>
      </c>
      <c r="Q156" s="148">
        <v>15134</v>
      </c>
      <c r="R156" s="148">
        <v>14421</v>
      </c>
      <c r="S156" s="148">
        <v>13276.494359999999</v>
      </c>
      <c r="T156" s="148">
        <v>14976</v>
      </c>
      <c r="V156" s="114" t="s">
        <v>207</v>
      </c>
      <c r="W156" s="135">
        <f>+W155+W142</f>
        <v>495363.89</v>
      </c>
      <c r="X156" s="135">
        <f t="shared" ref="X156:AJ156" si="17">+X155+X142</f>
        <v>463011.06</v>
      </c>
      <c r="Y156" s="135">
        <f t="shared" si="17"/>
        <v>479683.86</v>
      </c>
      <c r="Z156" s="135">
        <f t="shared" si="17"/>
        <v>480512.91000000003</v>
      </c>
      <c r="AA156" s="135">
        <f t="shared" si="17"/>
        <v>484685.07</v>
      </c>
      <c r="AB156" s="135">
        <f t="shared" si="17"/>
        <v>467820.52999999997</v>
      </c>
      <c r="AC156" s="135">
        <f t="shared" si="17"/>
        <v>471206.71</v>
      </c>
      <c r="AD156" s="135">
        <f t="shared" si="17"/>
        <v>486549.86</v>
      </c>
      <c r="AE156" s="135">
        <f t="shared" si="17"/>
        <v>482072.45</v>
      </c>
      <c r="AF156" s="135">
        <f t="shared" si="17"/>
        <v>430155.67000000004</v>
      </c>
      <c r="AG156" s="135">
        <f t="shared" si="17"/>
        <v>437270.71</v>
      </c>
      <c r="AH156" s="135">
        <f t="shared" si="17"/>
        <v>461024.49000000005</v>
      </c>
      <c r="AI156" s="135">
        <f t="shared" si="17"/>
        <v>475199.92000000004</v>
      </c>
      <c r="AJ156" s="135">
        <f t="shared" si="17"/>
        <v>435302.89</v>
      </c>
      <c r="AK156" s="135">
        <v>440564.76999999996</v>
      </c>
      <c r="AL156" s="135">
        <f>AL155+AL142</f>
        <v>446945.65</v>
      </c>
      <c r="AM156" s="135">
        <v>413035.47000000003</v>
      </c>
      <c r="AN156" s="135">
        <v>424107.41000000003</v>
      </c>
    </row>
    <row r="157" spans="2:40" ht="15.6" thickBot="1">
      <c r="B157" s="108" t="s">
        <v>133</v>
      </c>
      <c r="C157" s="113">
        <v>247228</v>
      </c>
      <c r="D157" s="113">
        <v>211351</v>
      </c>
      <c r="E157" s="113">
        <v>259776</v>
      </c>
      <c r="F157" s="113">
        <v>249725</v>
      </c>
      <c r="G157" s="113">
        <v>208199</v>
      </c>
      <c r="H157" s="113">
        <v>202065</v>
      </c>
      <c r="I157" s="113">
        <v>200436</v>
      </c>
      <c r="J157" s="113">
        <v>226471</v>
      </c>
      <c r="K157" s="113">
        <v>269376</v>
      </c>
      <c r="L157" s="113">
        <v>274385</v>
      </c>
      <c r="M157" s="113">
        <v>273578</v>
      </c>
      <c r="N157" s="134">
        <v>274371</v>
      </c>
      <c r="O157" s="134">
        <v>271665</v>
      </c>
      <c r="P157" s="134">
        <f>SUM(P152:P156)</f>
        <v>269483</v>
      </c>
      <c r="Q157" s="134">
        <f>SUM(Q152:Q156)</f>
        <v>254916</v>
      </c>
      <c r="R157" s="134">
        <v>268826</v>
      </c>
      <c r="S157" s="134">
        <v>267245.61836000002</v>
      </c>
      <c r="T157" s="134">
        <f>SUM(T152:T156)</f>
        <v>238733</v>
      </c>
      <c r="V157" s="116"/>
    </row>
    <row r="158" spans="2:40" ht="15.6" thickBot="1">
      <c r="B158" s="114" t="s">
        <v>134</v>
      </c>
      <c r="C158" s="115">
        <v>326998</v>
      </c>
      <c r="D158" s="115">
        <v>321594</v>
      </c>
      <c r="E158" s="115">
        <v>378020</v>
      </c>
      <c r="F158" s="115">
        <v>326901</v>
      </c>
      <c r="G158" s="115">
        <v>315714</v>
      </c>
      <c r="H158" s="115">
        <v>319048</v>
      </c>
      <c r="I158" s="115">
        <v>370580</v>
      </c>
      <c r="J158" s="115">
        <v>330769</v>
      </c>
      <c r="K158" s="115">
        <v>306164</v>
      </c>
      <c r="L158" s="115">
        <v>319285</v>
      </c>
      <c r="M158" s="115">
        <v>365883</v>
      </c>
      <c r="N158" s="135">
        <v>368233</v>
      </c>
      <c r="O158" s="135">
        <v>330230</v>
      </c>
      <c r="P158" s="135">
        <f>P150+P157</f>
        <v>331607</v>
      </c>
      <c r="Q158" s="135">
        <f>Q150+Q157</f>
        <v>356125</v>
      </c>
      <c r="R158" s="135">
        <v>382315</v>
      </c>
      <c r="S158" s="135">
        <v>385246.07047000004</v>
      </c>
      <c r="T158" s="135">
        <f>T150+T157</f>
        <v>361438</v>
      </c>
      <c r="V158" s="106" t="s">
        <v>182</v>
      </c>
      <c r="W158" s="137"/>
      <c r="X158" s="137"/>
      <c r="Y158" s="137"/>
      <c r="Z158" s="137"/>
      <c r="AA158" s="137"/>
      <c r="AB158" s="137"/>
      <c r="AC158" s="137"/>
      <c r="AD158" s="137"/>
      <c r="AE158" s="137"/>
      <c r="AF158" s="137"/>
      <c r="AG158" s="137"/>
      <c r="AH158" s="137"/>
      <c r="AI158" s="137"/>
      <c r="AJ158" s="137"/>
      <c r="AK158" s="137"/>
      <c r="AL158" s="137"/>
      <c r="AM158" s="137"/>
      <c r="AN158" s="137"/>
    </row>
    <row r="159" spans="2:40" ht="15.6" thickBot="1">
      <c r="B159" s="116"/>
      <c r="C159" s="117"/>
      <c r="D159" s="117"/>
      <c r="E159" s="117"/>
      <c r="F159" s="117"/>
      <c r="G159" s="117"/>
      <c r="H159" s="117"/>
      <c r="I159" s="117"/>
      <c r="J159" s="117"/>
      <c r="K159" s="117"/>
      <c r="L159" s="117"/>
      <c r="M159" s="117"/>
      <c r="N159" s="136"/>
      <c r="O159" s="136"/>
      <c r="P159" s="136"/>
      <c r="Q159" s="136"/>
      <c r="R159" s="136"/>
      <c r="S159" s="136">
        <v>0</v>
      </c>
      <c r="V159" s="108" t="s">
        <v>121</v>
      </c>
      <c r="W159" s="138"/>
      <c r="X159" s="138"/>
      <c r="Y159" s="138"/>
      <c r="Z159" s="138"/>
      <c r="AA159" s="138"/>
      <c r="AB159" s="138"/>
      <c r="AC159" s="138"/>
      <c r="AD159" s="138"/>
      <c r="AE159" s="138"/>
      <c r="AF159" s="138"/>
      <c r="AG159" s="138"/>
      <c r="AH159" s="138"/>
      <c r="AI159" s="138"/>
      <c r="AJ159" s="138"/>
      <c r="AK159" s="138"/>
      <c r="AL159" s="138"/>
      <c r="AM159" s="138"/>
      <c r="AN159" s="138"/>
    </row>
    <row r="160" spans="2:40" ht="16.2" thickBot="1">
      <c r="B160" s="122" t="s">
        <v>135</v>
      </c>
      <c r="C160" s="121"/>
      <c r="D160" s="121"/>
      <c r="E160" s="121"/>
      <c r="F160" s="121"/>
      <c r="G160" s="121"/>
      <c r="H160" s="121"/>
      <c r="I160" s="121"/>
      <c r="J160" s="121"/>
      <c r="K160" s="121"/>
      <c r="L160" s="121"/>
      <c r="M160" s="121"/>
      <c r="N160" s="139"/>
      <c r="O160" s="139"/>
      <c r="P160" s="139"/>
      <c r="Q160" s="139"/>
      <c r="R160" s="139"/>
      <c r="S160" s="139"/>
      <c r="T160" s="139"/>
      <c r="V160" s="65" t="s">
        <v>122</v>
      </c>
      <c r="W160" s="148">
        <v>78511.600000000006</v>
      </c>
      <c r="X160" s="148">
        <v>89952.69</v>
      </c>
      <c r="Y160" s="148">
        <v>87959.3</v>
      </c>
      <c r="Z160" s="148">
        <v>71705.31</v>
      </c>
      <c r="AA160" s="148">
        <v>19360.080000000002</v>
      </c>
      <c r="AB160" s="148">
        <v>19939.43</v>
      </c>
      <c r="AC160" s="148">
        <v>37185.870000000003</v>
      </c>
      <c r="AD160" s="148">
        <v>37713.129999999997</v>
      </c>
      <c r="AE160" s="148">
        <v>37225.980000000003</v>
      </c>
      <c r="AF160" s="148">
        <v>37549.99</v>
      </c>
      <c r="AG160" s="148">
        <v>37176.980000000003</v>
      </c>
      <c r="AH160" s="148">
        <v>37174.79</v>
      </c>
      <c r="AI160" s="148">
        <v>79936.53</v>
      </c>
      <c r="AJ160" s="148">
        <v>80147.8</v>
      </c>
      <c r="AK160" s="148">
        <v>63031.15</v>
      </c>
      <c r="AL160" s="148">
        <v>63002.19</v>
      </c>
      <c r="AM160" s="148">
        <v>1719.03</v>
      </c>
      <c r="AN160" s="148">
        <v>7369.22</v>
      </c>
    </row>
    <row r="161" spans="1:40" ht="15.6">
      <c r="B161" s="65" t="s">
        <v>514</v>
      </c>
      <c r="C161" s="100">
        <v>23683</v>
      </c>
      <c r="D161" s="100">
        <v>23683</v>
      </c>
      <c r="E161" s="100">
        <v>23683</v>
      </c>
      <c r="F161" s="100">
        <v>23683</v>
      </c>
      <c r="G161" s="100">
        <v>23683</v>
      </c>
      <c r="H161" s="100">
        <v>23683</v>
      </c>
      <c r="I161" s="100">
        <v>23683</v>
      </c>
      <c r="J161" s="100">
        <v>23683</v>
      </c>
      <c r="K161" s="100">
        <v>23683</v>
      </c>
      <c r="L161" s="100">
        <v>23683</v>
      </c>
      <c r="M161" s="100">
        <v>23683</v>
      </c>
      <c r="N161" s="100">
        <v>23683</v>
      </c>
      <c r="O161" s="100">
        <v>23683</v>
      </c>
      <c r="P161" s="148">
        <v>23683</v>
      </c>
      <c r="Q161" s="148">
        <v>23683</v>
      </c>
      <c r="R161" s="148">
        <v>23683</v>
      </c>
      <c r="S161" s="148">
        <v>23682.675870000003</v>
      </c>
      <c r="T161" s="148">
        <v>23682.675870000003</v>
      </c>
      <c r="V161" s="65" t="s">
        <v>123</v>
      </c>
      <c r="W161" s="148">
        <v>37423.97</v>
      </c>
      <c r="X161" s="148">
        <v>7003.49</v>
      </c>
      <c r="Y161" s="148">
        <v>6281.14</v>
      </c>
      <c r="Z161" s="148">
        <v>10922.02</v>
      </c>
      <c r="AA161" s="148">
        <v>70040.78</v>
      </c>
      <c r="AB161" s="148">
        <v>26204.29</v>
      </c>
      <c r="AC161" s="148">
        <v>15373.62</v>
      </c>
      <c r="AD161" s="148">
        <v>13777.73</v>
      </c>
      <c r="AE161" s="148">
        <v>75894.92</v>
      </c>
      <c r="AF161" s="148">
        <v>8150.44</v>
      </c>
      <c r="AG161" s="148">
        <v>10988.47</v>
      </c>
      <c r="AH161" s="148">
        <v>19779.91</v>
      </c>
      <c r="AI161" s="148">
        <v>89222.48</v>
      </c>
      <c r="AJ161" s="148">
        <v>29487.64</v>
      </c>
      <c r="AK161" s="148">
        <v>29485.93</v>
      </c>
      <c r="AL161" s="148">
        <v>23714.29</v>
      </c>
      <c r="AM161" s="148">
        <v>50793.279999999999</v>
      </c>
      <c r="AN161" s="148">
        <v>47927.68</v>
      </c>
    </row>
    <row r="162" spans="1:40" ht="15.6">
      <c r="B162" s="65" t="s">
        <v>515</v>
      </c>
      <c r="C162" s="100">
        <v>97571</v>
      </c>
      <c r="D162" s="100">
        <v>97571</v>
      </c>
      <c r="E162" s="100">
        <v>97571</v>
      </c>
      <c r="F162" s="100">
        <v>97571</v>
      </c>
      <c r="G162" s="100">
        <v>97571</v>
      </c>
      <c r="H162" s="100">
        <v>97571</v>
      </c>
      <c r="I162" s="100">
        <v>97571</v>
      </c>
      <c r="J162" s="100">
        <v>97571</v>
      </c>
      <c r="K162" s="100">
        <v>97571</v>
      </c>
      <c r="L162" s="100">
        <v>97571</v>
      </c>
      <c r="M162" s="100">
        <v>97571</v>
      </c>
      <c r="N162" s="100">
        <v>97571</v>
      </c>
      <c r="O162" s="100">
        <v>97571</v>
      </c>
      <c r="P162" s="148">
        <v>97571</v>
      </c>
      <c r="Q162" s="148">
        <v>97571</v>
      </c>
      <c r="R162" s="148">
        <v>97571</v>
      </c>
      <c r="S162" s="148">
        <v>72571.273010000004</v>
      </c>
      <c r="T162" s="148">
        <v>72571.273010000004</v>
      </c>
      <c r="V162" s="65" t="s">
        <v>125</v>
      </c>
      <c r="W162" s="148">
        <v>3013.49</v>
      </c>
      <c r="X162" s="148">
        <v>4009.94</v>
      </c>
      <c r="Y162" s="148">
        <v>5163.1899999999996</v>
      </c>
      <c r="Z162" s="148">
        <v>5714.83</v>
      </c>
      <c r="AA162" s="148">
        <v>2935.99</v>
      </c>
      <c r="AB162" s="148">
        <v>4252.53</v>
      </c>
      <c r="AC162" s="148">
        <v>6133.46</v>
      </c>
      <c r="AD162" s="148">
        <v>6807.32</v>
      </c>
      <c r="AE162" s="148">
        <v>3550.95</v>
      </c>
      <c r="AF162" s="148">
        <v>4880.49</v>
      </c>
      <c r="AG162" s="148">
        <v>6582.61</v>
      </c>
      <c r="AH162" s="148">
        <v>8159.7</v>
      </c>
      <c r="AI162" s="148">
        <v>3920.44</v>
      </c>
      <c r="AJ162" s="148">
        <v>5146.3599999999997</v>
      </c>
      <c r="AK162" s="148">
        <v>6662.32</v>
      </c>
      <c r="AL162" s="148">
        <v>8575.14</v>
      </c>
      <c r="AM162" s="148">
        <v>3774.98</v>
      </c>
      <c r="AN162" s="148">
        <v>5249.81</v>
      </c>
    </row>
    <row r="163" spans="1:40" ht="15.6">
      <c r="B163" s="65" t="s">
        <v>489</v>
      </c>
      <c r="C163" s="100">
        <v>4737</v>
      </c>
      <c r="D163" s="100">
        <v>4737</v>
      </c>
      <c r="E163" s="100">
        <v>4737</v>
      </c>
      <c r="F163" s="100">
        <v>4737</v>
      </c>
      <c r="G163" s="100">
        <v>4737</v>
      </c>
      <c r="H163" s="100">
        <v>4737</v>
      </c>
      <c r="I163" s="100">
        <v>4737</v>
      </c>
      <c r="J163" s="100">
        <v>4737</v>
      </c>
      <c r="K163" s="100">
        <v>4737</v>
      </c>
      <c r="L163" s="100">
        <v>4737</v>
      </c>
      <c r="M163" s="100">
        <v>4737</v>
      </c>
      <c r="N163" s="100">
        <v>4737</v>
      </c>
      <c r="O163" s="100">
        <v>4737</v>
      </c>
      <c r="P163" s="148">
        <v>4737</v>
      </c>
      <c r="Q163" s="148">
        <v>4737</v>
      </c>
      <c r="R163" s="148">
        <v>4737</v>
      </c>
      <c r="S163" s="148">
        <v>4736.5354600000001</v>
      </c>
      <c r="T163" s="148">
        <v>4736.5354600000001</v>
      </c>
      <c r="V163" s="65" t="s">
        <v>99</v>
      </c>
      <c r="W163" s="148">
        <v>7021.63</v>
      </c>
      <c r="X163" s="148">
        <v>7727.49</v>
      </c>
      <c r="Y163" s="148">
        <v>6831</v>
      </c>
      <c r="Z163" s="148">
        <v>2097.67</v>
      </c>
      <c r="AA163" s="148">
        <v>3838.31</v>
      </c>
      <c r="AB163" s="148">
        <v>10135.93</v>
      </c>
      <c r="AC163" s="148">
        <v>6456.71</v>
      </c>
      <c r="AD163" s="148">
        <v>5280.48</v>
      </c>
      <c r="AE163" s="148">
        <v>8923.2800000000007</v>
      </c>
      <c r="AF163" s="148">
        <v>6766.56</v>
      </c>
      <c r="AG163" s="148">
        <v>9465.7900000000009</v>
      </c>
      <c r="AH163" s="148">
        <v>8565.58</v>
      </c>
      <c r="AI163" s="148">
        <v>10961.34</v>
      </c>
      <c r="AJ163" s="148">
        <v>6489.06</v>
      </c>
      <c r="AK163" s="148">
        <v>6703.59</v>
      </c>
      <c r="AL163" s="148">
        <v>3962.34</v>
      </c>
      <c r="AM163" s="148">
        <v>6431.68</v>
      </c>
      <c r="AN163" s="148">
        <v>5236.4799999999996</v>
      </c>
    </row>
    <row r="164" spans="1:40" ht="15.6">
      <c r="B164" s="65" t="s">
        <v>516</v>
      </c>
      <c r="C164" s="100">
        <v>-9189</v>
      </c>
      <c r="D164" s="100">
        <v>-4784</v>
      </c>
      <c r="E164" s="100">
        <v>-3874</v>
      </c>
      <c r="F164" s="100">
        <v>-3534</v>
      </c>
      <c r="G164" s="100">
        <v>-3372</v>
      </c>
      <c r="H164" s="100">
        <v>-4330</v>
      </c>
      <c r="I164" s="100">
        <v>-3944</v>
      </c>
      <c r="J164" s="100">
        <v>-4306</v>
      </c>
      <c r="K164" s="100">
        <v>-3642</v>
      </c>
      <c r="L164" s="100">
        <v>-2817</v>
      </c>
      <c r="M164" s="100">
        <v>-3407</v>
      </c>
      <c r="N164" s="100">
        <v>-2829</v>
      </c>
      <c r="O164" s="100">
        <v>-2237</v>
      </c>
      <c r="P164" s="148">
        <v>-1793</v>
      </c>
      <c r="Q164" s="148">
        <v>-1754</v>
      </c>
      <c r="R164" s="148">
        <v>-1106</v>
      </c>
      <c r="S164" s="148">
        <v>-1685.53964</v>
      </c>
      <c r="T164" s="148">
        <v>-1574</v>
      </c>
      <c r="V164" s="65" t="s">
        <v>126</v>
      </c>
      <c r="W164" s="148">
        <v>651.6</v>
      </c>
      <c r="X164" s="148">
        <v>693.44</v>
      </c>
      <c r="Y164" s="148">
        <v>13857.68</v>
      </c>
      <c r="Z164" s="148">
        <v>12857.07</v>
      </c>
      <c r="AA164" s="148">
        <v>12438.66</v>
      </c>
      <c r="AB164" s="148">
        <v>12734.02</v>
      </c>
      <c r="AC164" s="148">
        <v>13219.96</v>
      </c>
      <c r="AD164" s="148">
        <v>12166.53</v>
      </c>
      <c r="AE164" s="148">
        <v>12167.48</v>
      </c>
      <c r="AF164" s="148">
        <v>12153.89</v>
      </c>
      <c r="AG164" s="148">
        <v>5617.59</v>
      </c>
      <c r="AH164" s="148">
        <v>6345.2</v>
      </c>
      <c r="AI164" s="148">
        <v>6345.2</v>
      </c>
      <c r="AJ164" s="148">
        <v>6345.2</v>
      </c>
      <c r="AK164" s="148">
        <v>6345.2</v>
      </c>
      <c r="AL164" s="148">
        <v>8401.6</v>
      </c>
      <c r="AM164" s="148">
        <v>8401.6</v>
      </c>
      <c r="AN164" s="148">
        <v>8401.6</v>
      </c>
    </row>
    <row r="165" spans="1:40" ht="15.6">
      <c r="B165" s="65" t="s">
        <v>490</v>
      </c>
      <c r="C165" s="100">
        <v>82918</v>
      </c>
      <c r="D165" s="100">
        <v>73162</v>
      </c>
      <c r="E165" s="100">
        <v>43291</v>
      </c>
      <c r="F165" s="100">
        <v>53814</v>
      </c>
      <c r="G165" s="100">
        <v>64729</v>
      </c>
      <c r="H165" s="100">
        <v>65199</v>
      </c>
      <c r="I165" s="100">
        <v>17150</v>
      </c>
      <c r="J165" s="100">
        <v>28968</v>
      </c>
      <c r="K165" s="100">
        <v>41788</v>
      </c>
      <c r="L165" s="100">
        <v>70132</v>
      </c>
      <c r="M165" s="100">
        <v>81843</v>
      </c>
      <c r="N165" s="100">
        <v>24303</v>
      </c>
      <c r="O165" s="100">
        <v>36486</v>
      </c>
      <c r="P165" s="148">
        <v>46208</v>
      </c>
      <c r="Q165" s="148">
        <v>13323</v>
      </c>
      <c r="R165" s="148">
        <v>25405</v>
      </c>
      <c r="S165" s="148">
        <v>39721.674399999996</v>
      </c>
      <c r="T165" s="148">
        <v>28761</v>
      </c>
      <c r="V165" s="65" t="s">
        <v>127</v>
      </c>
      <c r="W165" s="148">
        <v>3402.59</v>
      </c>
      <c r="X165" s="148">
        <v>3405.48</v>
      </c>
      <c r="Y165" s="148">
        <v>3257.83</v>
      </c>
      <c r="Z165" s="148">
        <v>3202.06</v>
      </c>
      <c r="AA165" s="148">
        <v>3188.92</v>
      </c>
      <c r="AB165" s="148">
        <v>3135.41</v>
      </c>
      <c r="AC165" s="148">
        <v>3084.39</v>
      </c>
      <c r="AD165" s="148">
        <v>2600.6999999999998</v>
      </c>
      <c r="AE165" s="148">
        <v>2602.64</v>
      </c>
      <c r="AF165" s="148">
        <v>828.24</v>
      </c>
      <c r="AG165" s="148">
        <v>2582.73</v>
      </c>
      <c r="AH165" s="148">
        <v>2091.54</v>
      </c>
      <c r="AI165" s="148">
        <v>825.81</v>
      </c>
      <c r="AJ165" s="148">
        <v>860.96</v>
      </c>
      <c r="AK165" s="148">
        <v>28.92</v>
      </c>
      <c r="AL165" s="148">
        <v>301.2</v>
      </c>
      <c r="AM165" s="148">
        <v>299.05</v>
      </c>
      <c r="AN165" s="148">
        <v>299.06</v>
      </c>
    </row>
    <row r="166" spans="1:40" ht="15.6" thickBot="1">
      <c r="B166" s="108" t="s">
        <v>144</v>
      </c>
      <c r="C166" s="113">
        <v>199720</v>
      </c>
      <c r="D166" s="113">
        <v>194369</v>
      </c>
      <c r="E166" s="113">
        <v>165408</v>
      </c>
      <c r="F166" s="113">
        <v>176271</v>
      </c>
      <c r="G166" s="113">
        <v>187348</v>
      </c>
      <c r="H166" s="113">
        <v>186860</v>
      </c>
      <c r="I166" s="113">
        <v>139197</v>
      </c>
      <c r="J166" s="113">
        <v>150653</v>
      </c>
      <c r="K166" s="113">
        <v>164137</v>
      </c>
      <c r="L166" s="113">
        <v>193306</v>
      </c>
      <c r="M166" s="113">
        <v>204427</v>
      </c>
      <c r="N166" s="134">
        <v>147465</v>
      </c>
      <c r="O166" s="134">
        <v>160240</v>
      </c>
      <c r="P166" s="134">
        <f>SUM(P161:P165)</f>
        <v>170406</v>
      </c>
      <c r="Q166" s="134">
        <f>SUM(Q161:Q165)</f>
        <v>137560</v>
      </c>
      <c r="R166" s="134">
        <v>150290</v>
      </c>
      <c r="S166" s="134">
        <v>139026.61910000001</v>
      </c>
      <c r="T166" s="134">
        <f>SUM(T161:T165)</f>
        <v>128177.48434000001</v>
      </c>
      <c r="V166" s="108" t="s">
        <v>130</v>
      </c>
      <c r="W166" s="134">
        <f>SUM(W160:W165)</f>
        <v>130024.88000000002</v>
      </c>
      <c r="X166" s="134">
        <f t="shared" ref="X166:AJ166" si="18">SUM(X160:X165)</f>
        <v>112792.53000000001</v>
      </c>
      <c r="Y166" s="134">
        <f t="shared" si="18"/>
        <v>123350.14</v>
      </c>
      <c r="Z166" s="134">
        <f t="shared" si="18"/>
        <v>106498.95999999999</v>
      </c>
      <c r="AA166" s="134">
        <f t="shared" si="18"/>
        <v>111802.74</v>
      </c>
      <c r="AB166" s="134">
        <f t="shared" si="18"/>
        <v>76401.61</v>
      </c>
      <c r="AC166" s="134">
        <f t="shared" si="18"/>
        <v>81454.009999999995</v>
      </c>
      <c r="AD166" s="134">
        <f t="shared" si="18"/>
        <v>78345.89</v>
      </c>
      <c r="AE166" s="134">
        <f t="shared" si="18"/>
        <v>140365.25</v>
      </c>
      <c r="AF166" s="134">
        <f t="shared" si="18"/>
        <v>70329.61</v>
      </c>
      <c r="AG166" s="134">
        <f t="shared" si="18"/>
        <v>72414.17</v>
      </c>
      <c r="AH166" s="134">
        <f t="shared" si="18"/>
        <v>82116.719999999987</v>
      </c>
      <c r="AI166" s="134">
        <f t="shared" si="18"/>
        <v>191211.80000000002</v>
      </c>
      <c r="AJ166" s="134">
        <f t="shared" si="18"/>
        <v>128477.02</v>
      </c>
      <c r="AK166" s="134">
        <v>112257.10999999999</v>
      </c>
      <c r="AL166" s="134">
        <f>SUM(AL160:AL165)</f>
        <v>107956.76000000001</v>
      </c>
      <c r="AM166" s="134">
        <v>71419.62000000001</v>
      </c>
      <c r="AN166" s="134">
        <v>74483.850000000006</v>
      </c>
    </row>
    <row r="167" spans="1:40" ht="15.6" thickBot="1">
      <c r="B167" s="123" t="s">
        <v>145</v>
      </c>
      <c r="C167" s="115">
        <v>526718</v>
      </c>
      <c r="D167" s="115">
        <v>515963</v>
      </c>
      <c r="E167" s="115">
        <v>543428</v>
      </c>
      <c r="F167" s="115">
        <v>503172</v>
      </c>
      <c r="G167" s="115">
        <v>503062</v>
      </c>
      <c r="H167" s="115">
        <v>505908</v>
      </c>
      <c r="I167" s="115">
        <v>509777</v>
      </c>
      <c r="J167" s="115">
        <v>481422</v>
      </c>
      <c r="K167" s="115">
        <v>470301</v>
      </c>
      <c r="L167" s="115">
        <v>512591</v>
      </c>
      <c r="M167" s="115">
        <v>570310</v>
      </c>
      <c r="N167" s="135">
        <v>515698</v>
      </c>
      <c r="O167" s="135">
        <v>490470</v>
      </c>
      <c r="P167" s="135">
        <f>P158+P166</f>
        <v>502013</v>
      </c>
      <c r="Q167" s="135">
        <f>Q158+Q166</f>
        <v>493685</v>
      </c>
      <c r="R167" s="135">
        <v>532605</v>
      </c>
      <c r="S167" s="135">
        <v>524272.68957000005</v>
      </c>
      <c r="T167" s="135">
        <f>T158+T166</f>
        <v>489615.48434000002</v>
      </c>
      <c r="V167" s="120" t="s">
        <v>131</v>
      </c>
      <c r="W167" s="139"/>
      <c r="X167" s="139"/>
      <c r="Y167" s="139"/>
      <c r="Z167" s="139"/>
      <c r="AA167" s="139"/>
      <c r="AB167" s="139"/>
      <c r="AC167" s="139"/>
      <c r="AD167" s="139"/>
      <c r="AE167" s="139"/>
      <c r="AF167" s="139"/>
      <c r="AG167" s="139"/>
      <c r="AH167" s="139"/>
      <c r="AI167" s="139"/>
      <c r="AJ167" s="139"/>
      <c r="AK167" s="139"/>
      <c r="AL167" s="139"/>
      <c r="AM167" s="139"/>
      <c r="AN167" s="139"/>
    </row>
    <row r="168" spans="1:40" ht="15.6">
      <c r="B168" s="60"/>
      <c r="C168" s="104">
        <f>+C140-C158-C166</f>
        <v>0</v>
      </c>
      <c r="D168" s="104">
        <f t="shared" ref="D168:Q168" si="19">+D140-D158-D166</f>
        <v>0</v>
      </c>
      <c r="E168" s="104">
        <f t="shared" si="19"/>
        <v>0</v>
      </c>
      <c r="F168" s="104">
        <f t="shared" si="19"/>
        <v>0</v>
      </c>
      <c r="G168" s="104">
        <f t="shared" si="19"/>
        <v>0</v>
      </c>
      <c r="H168" s="104">
        <f t="shared" si="19"/>
        <v>0</v>
      </c>
      <c r="I168" s="104">
        <f t="shared" si="19"/>
        <v>0</v>
      </c>
      <c r="J168" s="104">
        <f t="shared" si="19"/>
        <v>0</v>
      </c>
      <c r="K168" s="104">
        <f t="shared" si="19"/>
        <v>0</v>
      </c>
      <c r="L168" s="104">
        <f t="shared" si="19"/>
        <v>0</v>
      </c>
      <c r="M168" s="104">
        <f t="shared" si="19"/>
        <v>0</v>
      </c>
      <c r="N168" s="104">
        <f t="shared" si="19"/>
        <v>0</v>
      </c>
      <c r="O168" s="104">
        <v>0</v>
      </c>
      <c r="P168" s="104">
        <f t="shared" si="19"/>
        <v>0</v>
      </c>
      <c r="Q168" s="104">
        <f t="shared" si="19"/>
        <v>0</v>
      </c>
      <c r="R168" s="104">
        <v>0</v>
      </c>
      <c r="S168" s="104">
        <v>0</v>
      </c>
      <c r="V168" s="65" t="s">
        <v>122</v>
      </c>
      <c r="W168" s="148">
        <v>193485.86</v>
      </c>
      <c r="X168" s="148">
        <v>171720.49</v>
      </c>
      <c r="Y168" s="148">
        <v>173284.44</v>
      </c>
      <c r="Z168" s="148">
        <v>187998.46</v>
      </c>
      <c r="AA168" s="148">
        <v>236497.69</v>
      </c>
      <c r="AB168" s="148">
        <v>236497.69</v>
      </c>
      <c r="AC168" s="148">
        <v>218997.69</v>
      </c>
      <c r="AD168" s="148">
        <v>218997.69</v>
      </c>
      <c r="AE168" s="148">
        <v>201497.69</v>
      </c>
      <c r="AF168" s="148">
        <v>201497.69</v>
      </c>
      <c r="AG168" s="148">
        <v>183997.69</v>
      </c>
      <c r="AH168" s="148">
        <v>183997.69</v>
      </c>
      <c r="AI168" s="148">
        <v>145997.69</v>
      </c>
      <c r="AJ168" s="148">
        <v>145997.69</v>
      </c>
      <c r="AK168" s="148">
        <v>145997.69</v>
      </c>
      <c r="AL168" s="148">
        <v>145997.69</v>
      </c>
      <c r="AM168" s="148">
        <v>206497.69</v>
      </c>
      <c r="AN168" s="148">
        <v>201497.88</v>
      </c>
    </row>
    <row r="169" spans="1:40" ht="15.6">
      <c r="B169" s="60"/>
      <c r="C169" s="60"/>
      <c r="D169" s="60"/>
      <c r="E169" s="60"/>
      <c r="F169" s="60"/>
      <c r="G169" s="60"/>
      <c r="H169" s="60"/>
      <c r="I169" s="60"/>
      <c r="J169" s="60"/>
      <c r="K169" s="60"/>
      <c r="L169" s="60"/>
      <c r="M169" s="60"/>
      <c r="N169" s="60"/>
      <c r="O169" s="60"/>
      <c r="P169" s="60"/>
      <c r="Q169" s="60"/>
      <c r="R169" s="60"/>
      <c r="S169" s="60"/>
      <c r="V169" s="65" t="s">
        <v>123</v>
      </c>
      <c r="W169" s="148">
        <v>3581.28</v>
      </c>
      <c r="X169" s="148">
        <v>3989.98</v>
      </c>
      <c r="Y169" s="148">
        <v>3866.91</v>
      </c>
      <c r="Z169" s="148">
        <v>3943.14</v>
      </c>
      <c r="AA169" s="148">
        <v>3848.34</v>
      </c>
      <c r="AB169" s="148">
        <v>4452.59</v>
      </c>
      <c r="AC169" s="148">
        <v>4380.93</v>
      </c>
      <c r="AD169" s="148">
        <v>4484.16</v>
      </c>
      <c r="AE169" s="148">
        <v>4351.87</v>
      </c>
      <c r="AF169" s="148">
        <v>4061.83</v>
      </c>
      <c r="AG169" s="148">
        <v>4569.32</v>
      </c>
      <c r="AH169" s="148">
        <v>818.35</v>
      </c>
      <c r="AI169" s="148">
        <v>559.29</v>
      </c>
      <c r="AJ169" s="148">
        <v>4081.36</v>
      </c>
      <c r="AK169" s="148">
        <v>3738.79</v>
      </c>
      <c r="AL169" s="148">
        <v>3940.77</v>
      </c>
      <c r="AM169" s="148">
        <v>3555.16</v>
      </c>
      <c r="AN169" s="148">
        <v>3268.51</v>
      </c>
    </row>
    <row r="170" spans="1:40" ht="15.6">
      <c r="B170" s="60"/>
      <c r="C170" s="60"/>
      <c r="D170" s="60"/>
      <c r="E170" s="60"/>
      <c r="F170" s="60"/>
      <c r="G170" s="60"/>
      <c r="H170" s="60"/>
      <c r="I170" s="60"/>
      <c r="J170" s="60"/>
      <c r="K170" s="60"/>
      <c r="L170" s="60"/>
      <c r="M170" s="60"/>
      <c r="N170" s="60"/>
      <c r="O170" s="60"/>
      <c r="P170" s="60"/>
      <c r="Q170" s="60"/>
      <c r="R170" s="60"/>
      <c r="S170" s="60"/>
      <c r="V170" s="65" t="s">
        <v>106</v>
      </c>
      <c r="W170" s="148">
        <v>0</v>
      </c>
      <c r="X170" s="148">
        <v>0</v>
      </c>
      <c r="Y170" s="148">
        <v>0</v>
      </c>
      <c r="Z170" s="148">
        <v>0</v>
      </c>
      <c r="AA170" s="148">
        <v>0</v>
      </c>
      <c r="AB170" s="148">
        <v>0</v>
      </c>
      <c r="AC170" s="148">
        <v>0</v>
      </c>
      <c r="AD170" s="148">
        <v>0</v>
      </c>
      <c r="AE170" s="148">
        <v>0</v>
      </c>
      <c r="AF170" s="148">
        <v>0</v>
      </c>
      <c r="AG170" s="148">
        <v>0</v>
      </c>
      <c r="AH170" s="148">
        <v>0</v>
      </c>
      <c r="AI170" s="148">
        <v>0</v>
      </c>
      <c r="AJ170" s="148">
        <v>0</v>
      </c>
      <c r="AK170" s="148">
        <v>0</v>
      </c>
      <c r="AL170" s="148">
        <v>0</v>
      </c>
      <c r="AM170" s="148">
        <v>0</v>
      </c>
      <c r="AN170" s="148">
        <v>0</v>
      </c>
    </row>
    <row r="171" spans="1:40" ht="15.6">
      <c r="A171" s="47" t="s">
        <v>146</v>
      </c>
      <c r="B171" s="11" t="s">
        <v>517</v>
      </c>
      <c r="C171" s="98"/>
      <c r="D171" s="98"/>
      <c r="E171" s="98"/>
      <c r="F171" s="98"/>
      <c r="G171" s="98"/>
      <c r="H171" s="98"/>
      <c r="I171" s="60"/>
      <c r="J171" s="60"/>
      <c r="K171" s="60"/>
      <c r="L171" s="60"/>
      <c r="M171" s="98"/>
      <c r="N171" s="98"/>
      <c r="O171" s="98"/>
      <c r="P171" s="98"/>
      <c r="Q171" s="98"/>
      <c r="R171" s="98"/>
      <c r="S171" s="98"/>
      <c r="V171" s="65" t="s">
        <v>125</v>
      </c>
      <c r="W171" s="148">
        <v>1157.4000000000001</v>
      </c>
      <c r="X171" s="148">
        <v>1157.4000000000001</v>
      </c>
      <c r="Y171" s="148">
        <v>850.33</v>
      </c>
      <c r="Z171" s="148">
        <v>876.86</v>
      </c>
      <c r="AA171" s="148">
        <v>876.86</v>
      </c>
      <c r="AB171" s="148">
        <v>876.86</v>
      </c>
      <c r="AC171" s="148">
        <v>876.86</v>
      </c>
      <c r="AD171" s="148">
        <v>1037.44</v>
      </c>
      <c r="AE171" s="148">
        <v>1037.44</v>
      </c>
      <c r="AF171" s="148">
        <v>979.43</v>
      </c>
      <c r="AG171" s="148">
        <v>939.12</v>
      </c>
      <c r="AH171" s="148">
        <v>1194.3599999999999</v>
      </c>
      <c r="AI171" s="148">
        <v>1224.68</v>
      </c>
      <c r="AJ171" s="148">
        <v>1231.8</v>
      </c>
      <c r="AK171" s="148">
        <v>1235.1099999999999</v>
      </c>
      <c r="AL171" s="148">
        <v>1258.77</v>
      </c>
      <c r="AM171" s="148">
        <v>1419.24</v>
      </c>
      <c r="AN171" s="148">
        <v>1442.99</v>
      </c>
    </row>
    <row r="172" spans="1:40" ht="15.6">
      <c r="B172" s="13" t="s">
        <v>466</v>
      </c>
      <c r="C172" s="98"/>
      <c r="D172" s="98"/>
      <c r="E172" s="60"/>
      <c r="F172" s="60"/>
      <c r="G172" s="60"/>
      <c r="H172" s="60"/>
      <c r="I172" s="60"/>
      <c r="J172" s="60"/>
      <c r="K172" s="60"/>
      <c r="L172" s="60"/>
      <c r="M172" s="60"/>
      <c r="N172" s="60"/>
      <c r="O172" s="60"/>
      <c r="P172" s="60"/>
      <c r="Q172" s="60"/>
      <c r="R172" s="60"/>
      <c r="S172" s="60"/>
      <c r="V172" s="65" t="s">
        <v>126</v>
      </c>
      <c r="W172" s="148">
        <v>37060.230000000003</v>
      </c>
      <c r="X172" s="148">
        <v>36379.949999999997</v>
      </c>
      <c r="Y172" s="148">
        <v>22731.15</v>
      </c>
      <c r="Z172" s="148">
        <v>21729.759999999998</v>
      </c>
      <c r="AA172" s="148">
        <v>21779.08</v>
      </c>
      <c r="AB172" s="148">
        <v>21239.62</v>
      </c>
      <c r="AC172" s="148">
        <v>19155.27</v>
      </c>
      <c r="AD172" s="148">
        <v>18238.95</v>
      </c>
      <c r="AE172" s="148">
        <v>16992.88</v>
      </c>
      <c r="AF172" s="148">
        <v>16140.35</v>
      </c>
      <c r="AG172" s="148">
        <v>11923.77</v>
      </c>
      <c r="AH172" s="148">
        <v>11316.99</v>
      </c>
      <c r="AI172" s="148">
        <v>10416.5</v>
      </c>
      <c r="AJ172" s="148">
        <v>9189.7900000000009</v>
      </c>
      <c r="AK172" s="148">
        <v>7336.98</v>
      </c>
      <c r="AL172" s="148">
        <v>5262.03</v>
      </c>
      <c r="AM172" s="148">
        <v>4599.6899999999996</v>
      </c>
      <c r="AN172" s="148">
        <v>2633.74</v>
      </c>
    </row>
    <row r="173" spans="1:40" ht="15.6">
      <c r="B173" s="60"/>
      <c r="C173" s="98">
        <f>8328-C190</f>
        <v>0</v>
      </c>
      <c r="D173" s="98">
        <f>9521-D190</f>
        <v>0</v>
      </c>
      <c r="E173" s="60"/>
      <c r="F173" s="60"/>
      <c r="G173" s="60"/>
      <c r="H173" s="60"/>
      <c r="I173" s="98"/>
      <c r="J173" s="98"/>
      <c r="K173" s="98"/>
      <c r="L173" s="98"/>
      <c r="M173" s="60"/>
      <c r="N173" s="60"/>
      <c r="O173" s="60"/>
      <c r="P173" s="60"/>
      <c r="Q173" s="60"/>
      <c r="R173" s="60"/>
      <c r="S173" s="60"/>
      <c r="V173" s="65" t="s">
        <v>127</v>
      </c>
      <c r="W173" s="148">
        <v>0</v>
      </c>
      <c r="X173" s="148">
        <v>0</v>
      </c>
      <c r="Y173" s="148">
        <v>0</v>
      </c>
      <c r="Z173" s="148">
        <v>0</v>
      </c>
      <c r="AA173" s="148">
        <v>0</v>
      </c>
      <c r="AB173" s="148">
        <v>0</v>
      </c>
      <c r="AC173" s="148">
        <v>0</v>
      </c>
      <c r="AD173" s="148">
        <v>0</v>
      </c>
      <c r="AE173" s="148">
        <v>0</v>
      </c>
      <c r="AF173" s="148">
        <v>0</v>
      </c>
      <c r="AG173" s="148">
        <v>0</v>
      </c>
      <c r="AH173" s="148">
        <v>0</v>
      </c>
      <c r="AI173" s="148">
        <v>0</v>
      </c>
      <c r="AJ173" s="148">
        <v>0</v>
      </c>
      <c r="AK173" s="148">
        <v>0</v>
      </c>
      <c r="AL173" s="148">
        <v>0</v>
      </c>
      <c r="AM173" s="148">
        <v>0</v>
      </c>
      <c r="AN173" s="148">
        <v>0</v>
      </c>
    </row>
    <row r="174" spans="1:40" ht="15.6">
      <c r="B174" s="422"/>
      <c r="C174" s="423">
        <v>2016</v>
      </c>
      <c r="D174" s="423">
        <v>2017</v>
      </c>
      <c r="E174" s="423" t="s">
        <v>35</v>
      </c>
      <c r="F174" s="423" t="s">
        <v>36</v>
      </c>
      <c r="G174" s="423" t="s">
        <v>37</v>
      </c>
      <c r="H174" s="423" t="s">
        <v>38</v>
      </c>
      <c r="I174" s="423" t="s">
        <v>39</v>
      </c>
      <c r="J174" s="423" t="s">
        <v>40</v>
      </c>
      <c r="K174" s="423" t="s">
        <v>41</v>
      </c>
      <c r="L174" s="423" t="s">
        <v>42</v>
      </c>
      <c r="M174" s="423" t="s">
        <v>43</v>
      </c>
      <c r="N174" s="423" t="s">
        <v>44</v>
      </c>
      <c r="O174" s="423" t="s">
        <v>45</v>
      </c>
      <c r="P174" s="423" t="s">
        <v>46</v>
      </c>
      <c r="Q174" s="423" t="s">
        <v>47</v>
      </c>
      <c r="R174" s="423" t="s">
        <v>48</v>
      </c>
      <c r="S174" s="423" t="s">
        <v>49</v>
      </c>
      <c r="T174" s="423" t="s">
        <v>50</v>
      </c>
      <c r="V174" s="65" t="s">
        <v>114</v>
      </c>
      <c r="W174" s="148">
        <v>15020.1</v>
      </c>
      <c r="X174" s="148">
        <v>14775.89</v>
      </c>
      <c r="Y174" s="148">
        <v>14697.25</v>
      </c>
      <c r="Z174" s="148">
        <v>19699.71</v>
      </c>
      <c r="AA174" s="148">
        <v>19976.14</v>
      </c>
      <c r="AB174" s="148">
        <v>20157.43</v>
      </c>
      <c r="AC174" s="148">
        <v>20321.87</v>
      </c>
      <c r="AD174" s="148">
        <v>22575</v>
      </c>
      <c r="AE174" s="148">
        <v>22917.99</v>
      </c>
      <c r="AF174" s="148">
        <v>23345.360000000001</v>
      </c>
      <c r="AG174" s="148">
        <v>23870.06</v>
      </c>
      <c r="AH174" s="148">
        <v>25910.07</v>
      </c>
      <c r="AI174" s="148">
        <v>26354.75</v>
      </c>
      <c r="AJ174" s="148">
        <v>26765.8</v>
      </c>
      <c r="AK174" s="148">
        <v>27111.98</v>
      </c>
      <c r="AL174" s="148">
        <v>26168.1</v>
      </c>
      <c r="AM174" s="148">
        <v>25841.05</v>
      </c>
      <c r="AN174" s="148">
        <v>25546.02</v>
      </c>
    </row>
    <row r="175" spans="1:40" ht="16.2" thickBot="1">
      <c r="B175" s="145"/>
      <c r="C175" s="146"/>
      <c r="D175" s="146"/>
      <c r="E175" s="146"/>
      <c r="F175" s="146"/>
      <c r="G175" s="146"/>
      <c r="H175" s="146"/>
      <c r="I175" s="146"/>
      <c r="J175" s="146"/>
      <c r="K175" s="146"/>
      <c r="L175" s="146"/>
      <c r="M175" s="146"/>
      <c r="N175" s="146"/>
      <c r="O175" s="146"/>
      <c r="P175" s="146"/>
      <c r="Q175" s="146"/>
      <c r="R175" s="146"/>
      <c r="S175" s="146"/>
      <c r="T175" s="146"/>
      <c r="V175" s="108" t="s">
        <v>186</v>
      </c>
      <c r="W175" s="134">
        <f>SUM(W168:W174)</f>
        <v>250304.87</v>
      </c>
      <c r="X175" s="134">
        <f t="shared" ref="X175:AJ175" si="20">SUM(X168:X174)</f>
        <v>228023.71000000002</v>
      </c>
      <c r="Y175" s="134">
        <f t="shared" si="20"/>
        <v>215430.08</v>
      </c>
      <c r="Z175" s="134">
        <f t="shared" si="20"/>
        <v>234247.93</v>
      </c>
      <c r="AA175" s="134">
        <f t="shared" si="20"/>
        <v>282978.11</v>
      </c>
      <c r="AB175" s="134">
        <f t="shared" si="20"/>
        <v>283224.19</v>
      </c>
      <c r="AC175" s="134">
        <f t="shared" si="20"/>
        <v>263732.62</v>
      </c>
      <c r="AD175" s="134">
        <f t="shared" si="20"/>
        <v>265333.24</v>
      </c>
      <c r="AE175" s="134">
        <f t="shared" si="20"/>
        <v>246797.87</v>
      </c>
      <c r="AF175" s="134">
        <f t="shared" si="20"/>
        <v>246024.65999999997</v>
      </c>
      <c r="AG175" s="134">
        <f t="shared" si="20"/>
        <v>225299.96</v>
      </c>
      <c r="AH175" s="134">
        <f t="shared" si="20"/>
        <v>223237.46</v>
      </c>
      <c r="AI175" s="134">
        <f t="shared" si="20"/>
        <v>184552.91</v>
      </c>
      <c r="AJ175" s="134">
        <f t="shared" si="20"/>
        <v>187266.43999999997</v>
      </c>
      <c r="AK175" s="134">
        <v>185420.55000000002</v>
      </c>
      <c r="AL175" s="134">
        <f>SUM(AL168:AL174)</f>
        <v>182627.36</v>
      </c>
      <c r="AM175" s="134">
        <v>241912.83</v>
      </c>
      <c r="AN175" s="134">
        <v>234389.13999999998</v>
      </c>
    </row>
    <row r="176" spans="1:40" ht="16.2" thickBot="1">
      <c r="B176" s="147" t="s">
        <v>66</v>
      </c>
      <c r="C176" s="148">
        <v>19784</v>
      </c>
      <c r="D176" s="148">
        <v>32</v>
      </c>
      <c r="E176" s="148">
        <v>0</v>
      </c>
      <c r="F176" s="148">
        <v>0</v>
      </c>
      <c r="G176" s="148">
        <v>0</v>
      </c>
      <c r="H176" s="148">
        <v>0</v>
      </c>
      <c r="I176" s="148">
        <v>0</v>
      </c>
      <c r="J176" s="148">
        <v>0</v>
      </c>
      <c r="K176" s="148">
        <v>0</v>
      </c>
      <c r="L176" s="148">
        <v>0</v>
      </c>
      <c r="M176" s="148">
        <v>0</v>
      </c>
      <c r="N176" s="148">
        <v>0</v>
      </c>
      <c r="O176" s="148">
        <v>0</v>
      </c>
      <c r="P176" s="148">
        <v>0</v>
      </c>
      <c r="Q176" s="148">
        <v>0</v>
      </c>
      <c r="R176" s="148">
        <v>0</v>
      </c>
      <c r="S176" s="148">
        <v>0</v>
      </c>
      <c r="T176" s="148">
        <v>0</v>
      </c>
      <c r="U176" s="47" t="s">
        <v>146</v>
      </c>
      <c r="V176" s="114" t="s">
        <v>211</v>
      </c>
      <c r="W176" s="135">
        <f>+W175+W166</f>
        <v>380329.75</v>
      </c>
      <c r="X176" s="135">
        <f t="shared" ref="X176:AJ176" si="21">+X175+X166</f>
        <v>340816.24000000005</v>
      </c>
      <c r="Y176" s="135">
        <f t="shared" si="21"/>
        <v>338780.22</v>
      </c>
      <c r="Z176" s="135">
        <f t="shared" si="21"/>
        <v>340746.89</v>
      </c>
      <c r="AA176" s="135">
        <f t="shared" si="21"/>
        <v>394780.85</v>
      </c>
      <c r="AB176" s="135">
        <f t="shared" si="21"/>
        <v>359625.8</v>
      </c>
      <c r="AC176" s="135">
        <f t="shared" si="21"/>
        <v>345186.63</v>
      </c>
      <c r="AD176" s="135">
        <f t="shared" si="21"/>
        <v>343679.13</v>
      </c>
      <c r="AE176" s="135">
        <f t="shared" si="21"/>
        <v>387163.12</v>
      </c>
      <c r="AF176" s="135">
        <f t="shared" si="21"/>
        <v>316354.26999999996</v>
      </c>
      <c r="AG176" s="135">
        <f t="shared" si="21"/>
        <v>297714.13</v>
      </c>
      <c r="AH176" s="135">
        <f t="shared" si="21"/>
        <v>305354.18</v>
      </c>
      <c r="AI176" s="135">
        <f t="shared" si="21"/>
        <v>375764.71</v>
      </c>
      <c r="AJ176" s="135">
        <f t="shared" si="21"/>
        <v>315743.45999999996</v>
      </c>
      <c r="AK176" s="135">
        <v>297677.66000000003</v>
      </c>
      <c r="AL176" s="135">
        <f>AL166+AL175</f>
        <v>290584.12</v>
      </c>
      <c r="AM176" s="135">
        <v>313332.45</v>
      </c>
      <c r="AN176" s="135">
        <v>308872.99</v>
      </c>
    </row>
    <row r="177" spans="2:40" ht="16.2" thickBot="1">
      <c r="B177" s="147" t="s">
        <v>67</v>
      </c>
      <c r="C177" s="148">
        <v>19784</v>
      </c>
      <c r="D177" s="148">
        <v>32</v>
      </c>
      <c r="E177" s="148">
        <v>0</v>
      </c>
      <c r="F177" s="148">
        <v>0</v>
      </c>
      <c r="G177" s="148">
        <v>0</v>
      </c>
      <c r="H177" s="148">
        <v>0</v>
      </c>
      <c r="I177" s="148">
        <v>0</v>
      </c>
      <c r="J177" s="148">
        <v>0</v>
      </c>
      <c r="K177" s="148">
        <v>0</v>
      </c>
      <c r="L177" s="148">
        <v>0</v>
      </c>
      <c r="M177" s="148">
        <v>0</v>
      </c>
      <c r="N177" s="148">
        <v>0</v>
      </c>
      <c r="O177" s="148">
        <v>0</v>
      </c>
      <c r="P177" s="148">
        <v>0</v>
      </c>
      <c r="Q177" s="148">
        <v>0</v>
      </c>
      <c r="R177" s="148">
        <v>0</v>
      </c>
      <c r="S177" s="148">
        <v>0</v>
      </c>
      <c r="T177" s="148">
        <v>0</v>
      </c>
      <c r="V177" s="116"/>
      <c r="W177" s="136"/>
      <c r="X177" s="136">
        <v>0</v>
      </c>
      <c r="Y177" s="136">
        <v>0</v>
      </c>
      <c r="Z177" s="136"/>
      <c r="AA177" s="136"/>
      <c r="AB177" s="136"/>
      <c r="AC177" s="136"/>
      <c r="AD177" s="136"/>
      <c r="AE177" s="136"/>
      <c r="AF177" s="136"/>
      <c r="AG177" s="136"/>
      <c r="AH177" s="136"/>
      <c r="AI177" s="136"/>
      <c r="AJ177" s="136"/>
      <c r="AK177" s="136"/>
      <c r="AL177" s="136"/>
      <c r="AM177" s="136"/>
      <c r="AN177" s="136"/>
    </row>
    <row r="178" spans="2:40" ht="16.2" thickBot="1">
      <c r="B178" s="149" t="s">
        <v>68</v>
      </c>
      <c r="C178" s="150">
        <f t="shared" ref="C178:N178" si="22">+C176-C177</f>
        <v>0</v>
      </c>
      <c r="D178" s="150">
        <f t="shared" si="22"/>
        <v>0</v>
      </c>
      <c r="E178" s="150">
        <f t="shared" si="22"/>
        <v>0</v>
      </c>
      <c r="F178" s="150">
        <f t="shared" si="22"/>
        <v>0</v>
      </c>
      <c r="G178" s="150">
        <f t="shared" si="22"/>
        <v>0</v>
      </c>
      <c r="H178" s="150">
        <f t="shared" si="22"/>
        <v>0</v>
      </c>
      <c r="I178" s="150">
        <f t="shared" si="22"/>
        <v>0</v>
      </c>
      <c r="J178" s="150">
        <f t="shared" si="22"/>
        <v>0</v>
      </c>
      <c r="K178" s="150">
        <f t="shared" si="22"/>
        <v>0</v>
      </c>
      <c r="L178" s="150">
        <f t="shared" si="22"/>
        <v>0</v>
      </c>
      <c r="M178" s="150">
        <f t="shared" si="22"/>
        <v>0</v>
      </c>
      <c r="N178" s="150">
        <f t="shared" si="22"/>
        <v>0</v>
      </c>
      <c r="O178" s="150">
        <v>0</v>
      </c>
      <c r="P178" s="150">
        <v>0</v>
      </c>
      <c r="Q178" s="150">
        <v>0</v>
      </c>
      <c r="R178" s="150">
        <v>0</v>
      </c>
      <c r="S178" s="150">
        <v>0</v>
      </c>
      <c r="T178" s="150">
        <v>0</v>
      </c>
      <c r="V178" s="122" t="s">
        <v>135</v>
      </c>
      <c r="W178" s="139"/>
      <c r="X178" s="139"/>
      <c r="Y178" s="139"/>
      <c r="Z178" s="139"/>
      <c r="AA178" s="139"/>
      <c r="AB178" s="139"/>
      <c r="AC178" s="139"/>
      <c r="AD178" s="139"/>
      <c r="AE178" s="139"/>
      <c r="AF178" s="139"/>
      <c r="AG178" s="139"/>
      <c r="AH178" s="139"/>
      <c r="AI178" s="139"/>
      <c r="AJ178" s="139"/>
      <c r="AK178" s="139"/>
      <c r="AL178" s="139"/>
      <c r="AM178" s="139"/>
      <c r="AN178" s="139"/>
    </row>
    <row r="179" spans="2:40" ht="15.6">
      <c r="B179" s="130"/>
      <c r="C179" s="31"/>
      <c r="D179" s="31"/>
      <c r="E179" s="31"/>
      <c r="F179" s="31"/>
      <c r="G179" s="31"/>
      <c r="H179" s="31"/>
      <c r="I179" s="31"/>
      <c r="J179" s="31"/>
      <c r="K179" s="31"/>
      <c r="L179" s="31"/>
      <c r="M179" s="31"/>
      <c r="N179" s="31"/>
      <c r="O179" s="31"/>
      <c r="P179" s="146"/>
      <c r="Q179" s="146"/>
      <c r="R179" s="146"/>
      <c r="S179" s="146"/>
      <c r="T179" s="146"/>
      <c r="V179" s="65" t="s">
        <v>136</v>
      </c>
      <c r="W179" s="148">
        <v>23682.68</v>
      </c>
      <c r="X179" s="148">
        <v>23682.68</v>
      </c>
      <c r="Y179" s="148">
        <v>23682.68</v>
      </c>
      <c r="Z179" s="148">
        <v>23682.68</v>
      </c>
      <c r="AA179" s="148">
        <v>23682.68</v>
      </c>
      <c r="AB179" s="148">
        <v>23682.68</v>
      </c>
      <c r="AC179" s="148">
        <v>23682.68</v>
      </c>
      <c r="AD179" s="148">
        <v>23682.68</v>
      </c>
      <c r="AE179" s="148">
        <v>23682.68</v>
      </c>
      <c r="AF179" s="148">
        <v>23682.68</v>
      </c>
      <c r="AG179" s="148">
        <v>23682.68</v>
      </c>
      <c r="AH179" s="148">
        <v>23682.68</v>
      </c>
      <c r="AI179" s="148">
        <v>23682.68</v>
      </c>
      <c r="AJ179" s="148">
        <v>23682.68</v>
      </c>
      <c r="AK179" s="148">
        <v>23682.68</v>
      </c>
      <c r="AL179" s="148">
        <v>23682.68</v>
      </c>
      <c r="AM179" s="148">
        <v>23682.68</v>
      </c>
      <c r="AN179" s="148">
        <v>23682.68</v>
      </c>
    </row>
    <row r="180" spans="2:40" ht="15.6">
      <c r="B180" s="65" t="s">
        <v>492</v>
      </c>
      <c r="C180" s="100">
        <v>13606</v>
      </c>
      <c r="D180" s="100">
        <v>15366</v>
      </c>
      <c r="E180" s="100">
        <v>3791</v>
      </c>
      <c r="F180" s="100">
        <v>4173</v>
      </c>
      <c r="G180" s="100">
        <v>4437</v>
      </c>
      <c r="H180" s="100">
        <v>4492</v>
      </c>
      <c r="I180" s="100">
        <v>4679</v>
      </c>
      <c r="J180" s="100">
        <v>4737</v>
      </c>
      <c r="K180" s="100">
        <v>4226</v>
      </c>
      <c r="L180" s="100">
        <v>4536</v>
      </c>
      <c r="M180" s="100">
        <v>4398</v>
      </c>
      <c r="N180" s="100">
        <v>4633</v>
      </c>
      <c r="O180" s="100">
        <v>4692</v>
      </c>
      <c r="P180" s="148">
        <v>4711</v>
      </c>
      <c r="Q180" s="148">
        <v>7593</v>
      </c>
      <c r="R180" s="148">
        <v>7354</v>
      </c>
      <c r="S180" s="148">
        <v>7548.1848299999983</v>
      </c>
      <c r="T180" s="148">
        <v>7589</v>
      </c>
      <c r="V180" s="65" t="s">
        <v>137</v>
      </c>
      <c r="W180" s="148">
        <v>72571.27</v>
      </c>
      <c r="X180" s="148">
        <v>65571.27</v>
      </c>
      <c r="Y180" s="148">
        <v>65571.27</v>
      </c>
      <c r="Z180" s="148">
        <v>47271.27</v>
      </c>
      <c r="AA180" s="148">
        <v>47271.27</v>
      </c>
      <c r="AB180" s="148">
        <v>47271.27</v>
      </c>
      <c r="AC180" s="148">
        <v>47271.27</v>
      </c>
      <c r="AD180" s="148">
        <v>47271.27</v>
      </c>
      <c r="AE180" s="148">
        <v>47271.27</v>
      </c>
      <c r="AF180" s="148">
        <v>47271.27</v>
      </c>
      <c r="AG180" s="148">
        <v>47271.27</v>
      </c>
      <c r="AH180" s="148">
        <v>47271.27</v>
      </c>
      <c r="AI180" s="148">
        <v>47271.27</v>
      </c>
      <c r="AJ180" s="148">
        <v>47271.27</v>
      </c>
      <c r="AK180" s="148">
        <v>47271.27</v>
      </c>
      <c r="AL180" s="148">
        <v>47271.27</v>
      </c>
      <c r="AM180" s="148">
        <v>47271.27</v>
      </c>
      <c r="AN180" s="148">
        <v>47271.27</v>
      </c>
    </row>
    <row r="181" spans="2:40" ht="15.6">
      <c r="B181" s="65" t="s">
        <v>493</v>
      </c>
      <c r="C181" s="100">
        <v>121</v>
      </c>
      <c r="D181" s="100">
        <v>163</v>
      </c>
      <c r="E181" s="100">
        <v>25</v>
      </c>
      <c r="F181" s="100">
        <v>25</v>
      </c>
      <c r="G181" s="100">
        <v>25</v>
      </c>
      <c r="H181" s="100">
        <v>30</v>
      </c>
      <c r="I181" s="100">
        <v>21</v>
      </c>
      <c r="J181" s="100">
        <v>30</v>
      </c>
      <c r="K181" s="100">
        <v>25</v>
      </c>
      <c r="L181" s="100">
        <v>30</v>
      </c>
      <c r="M181" s="100">
        <v>30</v>
      </c>
      <c r="N181" s="100">
        <v>27</v>
      </c>
      <c r="O181" s="100">
        <v>25</v>
      </c>
      <c r="P181" s="148">
        <v>36</v>
      </c>
      <c r="Q181" s="148">
        <v>101</v>
      </c>
      <c r="R181" s="148">
        <v>587</v>
      </c>
      <c r="S181" s="148">
        <v>-39.902330000000006</v>
      </c>
      <c r="T181" s="148">
        <v>178</v>
      </c>
      <c r="V181" s="65" t="s">
        <v>138</v>
      </c>
      <c r="W181" s="148">
        <v>4736.54</v>
      </c>
      <c r="X181" s="148">
        <v>4736.54</v>
      </c>
      <c r="Y181" s="148">
        <v>4736.54</v>
      </c>
      <c r="Z181" s="148">
        <v>4736.54</v>
      </c>
      <c r="AA181" s="148">
        <v>4736.54</v>
      </c>
      <c r="AB181" s="148">
        <v>4736.54</v>
      </c>
      <c r="AC181" s="148">
        <v>4736.54</v>
      </c>
      <c r="AD181" s="148">
        <v>4736.54</v>
      </c>
      <c r="AE181" s="148">
        <v>4736.54</v>
      </c>
      <c r="AF181" s="148">
        <v>4736.54</v>
      </c>
      <c r="AG181" s="148">
        <v>4736.54</v>
      </c>
      <c r="AH181" s="148">
        <v>4736.54</v>
      </c>
      <c r="AI181" s="148">
        <v>4736.54</v>
      </c>
      <c r="AJ181" s="148">
        <v>4736.54</v>
      </c>
      <c r="AK181" s="148">
        <v>4736.54</v>
      </c>
      <c r="AL181" s="148">
        <v>4736.54</v>
      </c>
      <c r="AM181" s="148">
        <v>4736.54</v>
      </c>
      <c r="AN181" s="148">
        <v>4736.54</v>
      </c>
    </row>
    <row r="182" spans="2:40" ht="15.6">
      <c r="B182" s="147" t="s">
        <v>494</v>
      </c>
      <c r="C182" s="100">
        <v>0</v>
      </c>
      <c r="D182" s="100">
        <v>0</v>
      </c>
      <c r="E182" s="100">
        <v>0</v>
      </c>
      <c r="F182" s="100">
        <v>0</v>
      </c>
      <c r="G182" s="100">
        <v>0</v>
      </c>
      <c r="H182" s="100">
        <v>0</v>
      </c>
      <c r="I182" s="100">
        <v>0</v>
      </c>
      <c r="J182" s="100">
        <v>0</v>
      </c>
      <c r="K182" s="100">
        <v>0</v>
      </c>
      <c r="L182" s="100">
        <v>0</v>
      </c>
      <c r="M182" s="100">
        <v>0</v>
      </c>
      <c r="N182" s="100">
        <v>0</v>
      </c>
      <c r="O182" s="100">
        <v>0</v>
      </c>
      <c r="P182" s="148">
        <v>0</v>
      </c>
      <c r="Q182" s="148">
        <v>0</v>
      </c>
      <c r="R182" s="148">
        <v>0</v>
      </c>
      <c r="S182" s="148">
        <v>0</v>
      </c>
      <c r="T182" s="148">
        <v>0</v>
      </c>
      <c r="V182" s="65" t="s">
        <v>139</v>
      </c>
      <c r="W182" s="148">
        <v>0</v>
      </c>
      <c r="X182" s="148">
        <v>0</v>
      </c>
      <c r="Y182" s="148">
        <v>0</v>
      </c>
      <c r="Z182" s="148">
        <v>0</v>
      </c>
      <c r="AA182" s="148">
        <v>0</v>
      </c>
      <c r="AB182" s="148">
        <v>0</v>
      </c>
      <c r="AC182" s="148">
        <v>0</v>
      </c>
      <c r="AD182" s="148">
        <v>0</v>
      </c>
      <c r="AE182" s="148">
        <v>0</v>
      </c>
      <c r="AF182" s="148">
        <v>0</v>
      </c>
      <c r="AG182" s="148">
        <v>0</v>
      </c>
      <c r="AH182" s="148">
        <v>0</v>
      </c>
      <c r="AI182" s="148">
        <v>3679.84</v>
      </c>
      <c r="AJ182" s="148">
        <v>3679.84</v>
      </c>
      <c r="AK182" s="148">
        <v>3679.84</v>
      </c>
      <c r="AL182" s="148">
        <v>3679.84</v>
      </c>
      <c r="AM182" s="148">
        <v>3679.84</v>
      </c>
      <c r="AN182" s="148">
        <v>3679.84</v>
      </c>
    </row>
    <row r="183" spans="2:40" ht="15.6">
      <c r="B183" s="65" t="s">
        <v>77</v>
      </c>
      <c r="C183" s="100">
        <v>1637</v>
      </c>
      <c r="D183" s="100">
        <v>1842</v>
      </c>
      <c r="E183" s="100">
        <v>387</v>
      </c>
      <c r="F183" s="100">
        <v>462</v>
      </c>
      <c r="G183" s="100">
        <v>573</v>
      </c>
      <c r="H183" s="100">
        <v>591</v>
      </c>
      <c r="I183" s="100">
        <v>504</v>
      </c>
      <c r="J183" s="100">
        <v>493</v>
      </c>
      <c r="K183" s="100">
        <v>636</v>
      </c>
      <c r="L183" s="100">
        <v>701</v>
      </c>
      <c r="M183" s="100">
        <v>661</v>
      </c>
      <c r="N183" s="100">
        <v>695</v>
      </c>
      <c r="O183" s="100">
        <v>1758</v>
      </c>
      <c r="P183" s="148">
        <v>782</v>
      </c>
      <c r="Q183" s="148">
        <v>900</v>
      </c>
      <c r="R183" s="148">
        <v>1045</v>
      </c>
      <c r="S183" s="148">
        <v>1483.4238399999999</v>
      </c>
      <c r="T183" s="148">
        <v>1403</v>
      </c>
      <c r="V183" s="65" t="s">
        <v>189</v>
      </c>
      <c r="W183" s="148">
        <v>15132.7</v>
      </c>
      <c r="X183" s="148">
        <v>30077.07</v>
      </c>
      <c r="Y183" s="148">
        <v>48199.7</v>
      </c>
      <c r="Z183" s="148">
        <v>64460.58</v>
      </c>
      <c r="AA183" s="148">
        <v>14213.74</v>
      </c>
      <c r="AB183" s="148">
        <v>32504.240000000002</v>
      </c>
      <c r="AC183" s="148">
        <v>50329.58</v>
      </c>
      <c r="AD183" s="148">
        <v>67180.25</v>
      </c>
      <c r="AE183" s="148">
        <v>19218.849999999999</v>
      </c>
      <c r="AF183" s="148">
        <v>38110.92</v>
      </c>
      <c r="AG183" s="148">
        <v>63866.09</v>
      </c>
      <c r="AH183" s="148">
        <v>79979.839999999997</v>
      </c>
      <c r="AI183" s="148">
        <v>20064.88</v>
      </c>
      <c r="AJ183" s="148">
        <v>40189.120000000003</v>
      </c>
      <c r="AK183" s="148">
        <v>63516.79</v>
      </c>
      <c r="AL183" s="148">
        <v>76991.22</v>
      </c>
      <c r="AM183" s="148">
        <v>20332.689999999999</v>
      </c>
      <c r="AN183" s="148">
        <v>35864.1</v>
      </c>
    </row>
    <row r="184" spans="2:40" ht="15.6">
      <c r="B184" s="149" t="s">
        <v>78</v>
      </c>
      <c r="C184" s="150">
        <f t="shared" ref="C184:N184" si="23">+SUM(C180:C182)-C183</f>
        <v>12090</v>
      </c>
      <c r="D184" s="150">
        <f t="shared" si="23"/>
        <v>13687</v>
      </c>
      <c r="E184" s="150">
        <f t="shared" si="23"/>
        <v>3429</v>
      </c>
      <c r="F184" s="150">
        <f t="shared" si="23"/>
        <v>3736</v>
      </c>
      <c r="G184" s="150">
        <f t="shared" si="23"/>
        <v>3889</v>
      </c>
      <c r="H184" s="150">
        <f t="shared" si="23"/>
        <v>3931</v>
      </c>
      <c r="I184" s="150">
        <f t="shared" si="23"/>
        <v>4196</v>
      </c>
      <c r="J184" s="150">
        <f t="shared" si="23"/>
        <v>4274</v>
      </c>
      <c r="K184" s="150">
        <f t="shared" si="23"/>
        <v>3615</v>
      </c>
      <c r="L184" s="150">
        <f t="shared" si="23"/>
        <v>3865</v>
      </c>
      <c r="M184" s="150">
        <f t="shared" si="23"/>
        <v>3767</v>
      </c>
      <c r="N184" s="150">
        <f t="shared" si="23"/>
        <v>3965</v>
      </c>
      <c r="O184" s="150">
        <v>2959</v>
      </c>
      <c r="P184" s="150">
        <f>+SUM(P180:P182)-P183</f>
        <v>3965</v>
      </c>
      <c r="Q184" s="150">
        <f>+SUM(Q180:Q182)-Q183</f>
        <v>6794</v>
      </c>
      <c r="R184" s="150">
        <v>6896</v>
      </c>
      <c r="S184" s="150">
        <v>6024.8586599999981</v>
      </c>
      <c r="T184" s="150">
        <f>+SUM(T180:T182)-T183</f>
        <v>6364</v>
      </c>
      <c r="V184" s="65" t="s">
        <v>190</v>
      </c>
      <c r="W184" s="148">
        <v>-1089.05</v>
      </c>
      <c r="X184" s="148">
        <v>-1872.76</v>
      </c>
      <c r="Y184" s="148">
        <v>-1286.54</v>
      </c>
      <c r="Z184" s="148">
        <v>-385.04</v>
      </c>
      <c r="AA184" s="148">
        <v>0</v>
      </c>
      <c r="AB184" s="148">
        <v>0</v>
      </c>
      <c r="AC184" s="148">
        <v>0</v>
      </c>
      <c r="AD184" s="148">
        <v>0</v>
      </c>
      <c r="AE184" s="148">
        <v>0</v>
      </c>
      <c r="AF184" s="148">
        <v>0</v>
      </c>
      <c r="AG184" s="148">
        <v>0</v>
      </c>
      <c r="AH184" s="148">
        <v>0</v>
      </c>
      <c r="AI184" s="148">
        <v>0</v>
      </c>
      <c r="AJ184" s="148">
        <v>0</v>
      </c>
      <c r="AK184" s="148">
        <v>0</v>
      </c>
      <c r="AL184" s="148">
        <v>0</v>
      </c>
      <c r="AM184" s="148">
        <v>0</v>
      </c>
      <c r="AN184" s="148">
        <v>0</v>
      </c>
    </row>
    <row r="185" spans="2:40" ht="16.2" thickBot="1">
      <c r="B185" s="151" t="s">
        <v>159</v>
      </c>
      <c r="C185" s="152">
        <f t="shared" ref="C185:Q185" si="24">+C178+C184</f>
        <v>12090</v>
      </c>
      <c r="D185" s="152">
        <f t="shared" si="24"/>
        <v>13687</v>
      </c>
      <c r="E185" s="152">
        <f t="shared" si="24"/>
        <v>3429</v>
      </c>
      <c r="F185" s="152">
        <f t="shared" si="24"/>
        <v>3736</v>
      </c>
      <c r="G185" s="152">
        <f t="shared" si="24"/>
        <v>3889</v>
      </c>
      <c r="H185" s="152">
        <f t="shared" si="24"/>
        <v>3931</v>
      </c>
      <c r="I185" s="152">
        <f t="shared" si="24"/>
        <v>4196</v>
      </c>
      <c r="J185" s="152">
        <f t="shared" si="24"/>
        <v>4274</v>
      </c>
      <c r="K185" s="152">
        <f t="shared" si="24"/>
        <v>3615</v>
      </c>
      <c r="L185" s="152">
        <f t="shared" si="24"/>
        <v>3865</v>
      </c>
      <c r="M185" s="152">
        <f t="shared" si="24"/>
        <v>3767</v>
      </c>
      <c r="N185" s="152">
        <f t="shared" si="24"/>
        <v>3965</v>
      </c>
      <c r="O185" s="152">
        <v>2959</v>
      </c>
      <c r="P185" s="152">
        <f t="shared" si="24"/>
        <v>3965</v>
      </c>
      <c r="Q185" s="152">
        <f t="shared" si="24"/>
        <v>6794</v>
      </c>
      <c r="R185" s="152">
        <v>6896</v>
      </c>
      <c r="S185" s="152">
        <v>6024.8586599999981</v>
      </c>
      <c r="T185" s="152">
        <f>+T178+T184</f>
        <v>6364</v>
      </c>
      <c r="V185" s="108" t="s">
        <v>191</v>
      </c>
      <c r="W185" s="134">
        <f>SUM(W179:W184)</f>
        <v>115034.14</v>
      </c>
      <c r="X185" s="134">
        <f t="shared" ref="X185:AJ185" si="25">SUM(X179:X184)</f>
        <v>122194.8</v>
      </c>
      <c r="Y185" s="134">
        <f t="shared" si="25"/>
        <v>140903.65</v>
      </c>
      <c r="Z185" s="134">
        <f t="shared" si="25"/>
        <v>139766.03</v>
      </c>
      <c r="AA185" s="134">
        <f t="shared" si="25"/>
        <v>89904.23</v>
      </c>
      <c r="AB185" s="134">
        <f t="shared" si="25"/>
        <v>108194.73</v>
      </c>
      <c r="AC185" s="134">
        <f t="shared" si="25"/>
        <v>126020.06999999999</v>
      </c>
      <c r="AD185" s="134">
        <f t="shared" si="25"/>
        <v>142870.74</v>
      </c>
      <c r="AE185" s="134">
        <f t="shared" si="25"/>
        <v>94909.34</v>
      </c>
      <c r="AF185" s="134">
        <f t="shared" si="25"/>
        <v>113801.40999999999</v>
      </c>
      <c r="AG185" s="134">
        <f t="shared" si="25"/>
        <v>139556.57999999999</v>
      </c>
      <c r="AH185" s="134">
        <f t="shared" si="25"/>
        <v>155670.32999999999</v>
      </c>
      <c r="AI185" s="134">
        <f t="shared" si="25"/>
        <v>99435.209999999992</v>
      </c>
      <c r="AJ185" s="134">
        <f t="shared" si="25"/>
        <v>119559.44999999998</v>
      </c>
      <c r="AK185" s="134">
        <v>142887.12</v>
      </c>
      <c r="AL185" s="134">
        <f>SUM(AL179:AL184)</f>
        <v>156361.54999999999</v>
      </c>
      <c r="AM185" s="134">
        <v>99703.01999999999</v>
      </c>
      <c r="AN185" s="134">
        <v>115234.43</v>
      </c>
    </row>
    <row r="186" spans="2:40" ht="16.2" thickBot="1">
      <c r="B186" s="64"/>
      <c r="C186" s="8"/>
      <c r="D186" s="8"/>
      <c r="E186" s="8"/>
      <c r="F186" s="8"/>
      <c r="G186" s="8"/>
      <c r="H186" s="8"/>
      <c r="I186" s="8"/>
      <c r="J186" s="143"/>
      <c r="K186" s="143"/>
      <c r="L186" s="143"/>
      <c r="M186" s="8"/>
      <c r="N186" s="143"/>
      <c r="O186" s="143"/>
      <c r="P186" s="252"/>
      <c r="Q186" s="252"/>
      <c r="R186" s="252"/>
      <c r="S186" s="252"/>
      <c r="T186" s="252"/>
      <c r="V186" s="123" t="s">
        <v>192</v>
      </c>
      <c r="W186" s="135">
        <f>+W185+W176</f>
        <v>495363.89</v>
      </c>
      <c r="X186" s="135">
        <f t="shared" ref="X186:AJ186" si="26">+X185+X176</f>
        <v>463011.04000000004</v>
      </c>
      <c r="Y186" s="135">
        <f t="shared" si="26"/>
        <v>479683.87</v>
      </c>
      <c r="Z186" s="135">
        <f t="shared" si="26"/>
        <v>480512.92000000004</v>
      </c>
      <c r="AA186" s="135">
        <f t="shared" si="26"/>
        <v>484685.07999999996</v>
      </c>
      <c r="AB186" s="135">
        <f t="shared" si="26"/>
        <v>467820.52999999997</v>
      </c>
      <c r="AC186" s="135">
        <f t="shared" si="26"/>
        <v>471206.7</v>
      </c>
      <c r="AD186" s="135">
        <f t="shared" si="26"/>
        <v>486549.87</v>
      </c>
      <c r="AE186" s="135">
        <f t="shared" si="26"/>
        <v>482072.45999999996</v>
      </c>
      <c r="AF186" s="135">
        <f t="shared" si="26"/>
        <v>430155.67999999993</v>
      </c>
      <c r="AG186" s="135">
        <f t="shared" si="26"/>
        <v>437270.70999999996</v>
      </c>
      <c r="AH186" s="135">
        <f t="shared" si="26"/>
        <v>461024.51</v>
      </c>
      <c r="AI186" s="135">
        <f t="shared" si="26"/>
        <v>475199.92000000004</v>
      </c>
      <c r="AJ186" s="135">
        <f t="shared" si="26"/>
        <v>435302.90999999992</v>
      </c>
      <c r="AK186" s="135">
        <v>440564.78</v>
      </c>
      <c r="AL186" s="135">
        <f>AL176+AL185</f>
        <v>446945.67</v>
      </c>
      <c r="AM186" s="135">
        <v>413035.47</v>
      </c>
      <c r="AN186" s="135">
        <v>424107.42</v>
      </c>
    </row>
    <row r="187" spans="2:40" ht="15.6">
      <c r="B187" s="65" t="s">
        <v>79</v>
      </c>
      <c r="C187" s="148">
        <v>3601</v>
      </c>
      <c r="D187" s="148">
        <v>4089</v>
      </c>
      <c r="E187" s="148">
        <v>975</v>
      </c>
      <c r="F187" s="148">
        <v>977</v>
      </c>
      <c r="G187" s="148">
        <v>975</v>
      </c>
      <c r="H187" s="148">
        <v>976</v>
      </c>
      <c r="I187" s="148">
        <v>901</v>
      </c>
      <c r="J187" s="148">
        <v>901</v>
      </c>
      <c r="K187" s="148">
        <v>900</v>
      </c>
      <c r="L187" s="148">
        <v>-596</v>
      </c>
      <c r="M187" s="148">
        <v>915</v>
      </c>
      <c r="N187" s="148">
        <v>915</v>
      </c>
      <c r="O187" s="148">
        <v>915</v>
      </c>
      <c r="P187" s="148">
        <v>972</v>
      </c>
      <c r="Q187" s="148">
        <v>1141</v>
      </c>
      <c r="R187" s="148">
        <v>1139</v>
      </c>
      <c r="S187" s="148">
        <v>1375.67679</v>
      </c>
      <c r="T187" s="148">
        <v>1178</v>
      </c>
    </row>
    <row r="188" spans="2:40" ht="15.6">
      <c r="B188" s="65" t="s">
        <v>82</v>
      </c>
      <c r="C188" s="100">
        <v>0</v>
      </c>
      <c r="D188" s="100">
        <v>0</v>
      </c>
      <c r="E188" s="100">
        <v>0</v>
      </c>
      <c r="F188" s="100">
        <v>0</v>
      </c>
      <c r="G188" s="100">
        <v>0</v>
      </c>
      <c r="H188" s="100">
        <v>0</v>
      </c>
      <c r="I188" s="100">
        <v>0</v>
      </c>
      <c r="J188" s="100">
        <v>0</v>
      </c>
      <c r="K188" s="100">
        <v>0</v>
      </c>
      <c r="L188" s="100">
        <v>0</v>
      </c>
      <c r="M188" s="100">
        <v>0</v>
      </c>
      <c r="N188" s="100">
        <v>0</v>
      </c>
      <c r="O188" s="100">
        <v>0</v>
      </c>
      <c r="P188" s="148">
        <v>0</v>
      </c>
      <c r="Q188" s="148">
        <v>0</v>
      </c>
      <c r="R188" s="148">
        <v>0</v>
      </c>
      <c r="S188" s="148">
        <v>0</v>
      </c>
      <c r="T188" s="148">
        <v>0</v>
      </c>
    </row>
    <row r="189" spans="2:40" ht="15.6">
      <c r="B189" s="65" t="s">
        <v>83</v>
      </c>
      <c r="C189" s="100">
        <v>-161</v>
      </c>
      <c r="D189" s="100">
        <v>-77</v>
      </c>
      <c r="E189" s="100">
        <v>-17</v>
      </c>
      <c r="F189" s="100">
        <v>-15</v>
      </c>
      <c r="G189" s="100">
        <v>0</v>
      </c>
      <c r="H189" s="100">
        <v>-22</v>
      </c>
      <c r="I189" s="100">
        <v>1</v>
      </c>
      <c r="J189" s="100">
        <v>0</v>
      </c>
      <c r="K189" s="100">
        <v>-1</v>
      </c>
      <c r="L189" s="100">
        <v>-3</v>
      </c>
      <c r="M189" s="100">
        <v>0</v>
      </c>
      <c r="N189" s="100">
        <v>-21</v>
      </c>
      <c r="O189" s="100">
        <v>54</v>
      </c>
      <c r="P189" s="148">
        <v>2</v>
      </c>
      <c r="Q189" s="148">
        <v>5</v>
      </c>
      <c r="R189" s="148">
        <v>1</v>
      </c>
      <c r="S189" s="148">
        <v>0.46403999999999979</v>
      </c>
      <c r="T189" s="148">
        <v>4</v>
      </c>
      <c r="V189" s="11" t="s">
        <v>517</v>
      </c>
    </row>
    <row r="190" spans="2:40" ht="15.6">
      <c r="B190" s="67" t="s">
        <v>84</v>
      </c>
      <c r="C190" s="102">
        <f t="shared" ref="C190:Q190" si="27">C185-C187+C188+C189</f>
        <v>8328</v>
      </c>
      <c r="D190" s="102">
        <f t="shared" si="27"/>
        <v>9521</v>
      </c>
      <c r="E190" s="102">
        <f t="shared" si="27"/>
        <v>2437</v>
      </c>
      <c r="F190" s="102">
        <f t="shared" si="27"/>
        <v>2744</v>
      </c>
      <c r="G190" s="102">
        <f t="shared" si="27"/>
        <v>2914</v>
      </c>
      <c r="H190" s="102">
        <f t="shared" si="27"/>
        <v>2933</v>
      </c>
      <c r="I190" s="102">
        <f t="shared" si="27"/>
        <v>3296</v>
      </c>
      <c r="J190" s="102">
        <f t="shared" si="27"/>
        <v>3373</v>
      </c>
      <c r="K190" s="102">
        <f t="shared" si="27"/>
        <v>2714</v>
      </c>
      <c r="L190" s="102">
        <f t="shared" si="27"/>
        <v>4458</v>
      </c>
      <c r="M190" s="102">
        <f t="shared" si="27"/>
        <v>2852</v>
      </c>
      <c r="N190" s="102">
        <f t="shared" si="27"/>
        <v>3029</v>
      </c>
      <c r="O190" s="102">
        <v>2098</v>
      </c>
      <c r="P190" s="253">
        <f t="shared" si="27"/>
        <v>2995</v>
      </c>
      <c r="Q190" s="253">
        <f t="shared" si="27"/>
        <v>5658</v>
      </c>
      <c r="R190" s="253">
        <v>5758</v>
      </c>
      <c r="S190" s="253">
        <v>4649.6459099999984</v>
      </c>
      <c r="T190" s="253">
        <f>T185-T187+T188+T189</f>
        <v>5190</v>
      </c>
      <c r="V190" s="13" t="s">
        <v>466</v>
      </c>
    </row>
    <row r="191" spans="2:40" ht="15.6">
      <c r="B191" s="65"/>
      <c r="C191" s="100"/>
      <c r="D191" s="100"/>
      <c r="E191" s="100"/>
      <c r="F191" s="100"/>
      <c r="G191" s="100"/>
      <c r="H191" s="100"/>
      <c r="I191" s="100"/>
      <c r="J191" s="100"/>
      <c r="K191" s="100"/>
      <c r="L191" s="100"/>
      <c r="M191" s="100"/>
      <c r="N191" s="100"/>
      <c r="O191" s="100"/>
      <c r="P191" s="148"/>
      <c r="Q191" s="148"/>
      <c r="R191" s="148"/>
      <c r="S191" s="148">
        <v>0</v>
      </c>
      <c r="T191" s="148"/>
    </row>
    <row r="192" spans="2:40" ht="15.6">
      <c r="B192" s="65" t="s">
        <v>85</v>
      </c>
      <c r="C192" s="100">
        <v>-541</v>
      </c>
      <c r="D192" s="100">
        <v>-1453</v>
      </c>
      <c r="E192" s="100">
        <v>-355</v>
      </c>
      <c r="F192" s="100">
        <v>-399</v>
      </c>
      <c r="G192" s="100">
        <v>-365</v>
      </c>
      <c r="H192" s="100">
        <f>-1368-E192-F192+-G192</f>
        <v>-249</v>
      </c>
      <c r="I192" s="148">
        <v>-286</v>
      </c>
      <c r="J192" s="148">
        <v>-223</v>
      </c>
      <c r="K192" s="148">
        <v>-308</v>
      </c>
      <c r="L192" s="148">
        <v>-35</v>
      </c>
      <c r="M192" s="148">
        <v>-259</v>
      </c>
      <c r="N192" s="148">
        <v>-290</v>
      </c>
      <c r="O192" s="148">
        <v>-497</v>
      </c>
      <c r="P192" s="148">
        <v>863</v>
      </c>
      <c r="Q192" s="148">
        <v>-1072</v>
      </c>
      <c r="R192" s="148">
        <v>-1075</v>
      </c>
      <c r="S192" s="148">
        <v>-625.01675999999998</v>
      </c>
      <c r="T192" s="148">
        <v>-1741</v>
      </c>
      <c r="V192" s="423"/>
      <c r="W192" s="423" t="s">
        <v>52</v>
      </c>
      <c r="X192" s="423" t="s">
        <v>53</v>
      </c>
      <c r="Y192" s="423" t="s">
        <v>54</v>
      </c>
      <c r="Z192" s="423" t="s">
        <v>55</v>
      </c>
      <c r="AA192" s="423" t="s">
        <v>56</v>
      </c>
      <c r="AB192" s="423" t="s">
        <v>57</v>
      </c>
      <c r="AC192" s="423" t="s">
        <v>58</v>
      </c>
      <c r="AD192" s="423" t="s">
        <v>59</v>
      </c>
      <c r="AE192" s="423" t="s">
        <v>60</v>
      </c>
      <c r="AF192" s="423" t="s">
        <v>61</v>
      </c>
      <c r="AG192" s="423" t="s">
        <v>62</v>
      </c>
      <c r="AH192" s="423" t="s">
        <v>63</v>
      </c>
      <c r="AI192" s="423" t="s">
        <v>64</v>
      </c>
      <c r="AJ192" s="423" t="s">
        <v>65</v>
      </c>
      <c r="AK192" s="423" t="str">
        <f>+AK133</f>
        <v>3T25</v>
      </c>
      <c r="AL192" s="423" t="str">
        <f>+AL133</f>
        <v>4T25</v>
      </c>
      <c r="AM192" s="423" t="str">
        <f>+AM133</f>
        <v>1T26</v>
      </c>
      <c r="AN192" s="423" t="str">
        <f>+AN7</f>
        <v>2T26</v>
      </c>
    </row>
    <row r="193" spans="1:40" ht="15.6">
      <c r="B193" s="67" t="s">
        <v>86</v>
      </c>
      <c r="C193" s="102">
        <f>+C190+C192</f>
        <v>7787</v>
      </c>
      <c r="D193" s="102">
        <f t="shared" ref="D193:Q193" si="28">+D190+D192</f>
        <v>8068</v>
      </c>
      <c r="E193" s="102">
        <f t="shared" si="28"/>
        <v>2082</v>
      </c>
      <c r="F193" s="102">
        <f t="shared" si="28"/>
        <v>2345</v>
      </c>
      <c r="G193" s="102">
        <f t="shared" si="28"/>
        <v>2549</v>
      </c>
      <c r="H193" s="102">
        <f t="shared" si="28"/>
        <v>2684</v>
      </c>
      <c r="I193" s="102">
        <f t="shared" si="28"/>
        <v>3010</v>
      </c>
      <c r="J193" s="102">
        <f t="shared" si="28"/>
        <v>3150</v>
      </c>
      <c r="K193" s="102">
        <f t="shared" si="28"/>
        <v>2406</v>
      </c>
      <c r="L193" s="102">
        <f t="shared" si="28"/>
        <v>4423</v>
      </c>
      <c r="M193" s="102">
        <f t="shared" si="28"/>
        <v>2593</v>
      </c>
      <c r="N193" s="102">
        <f t="shared" si="28"/>
        <v>2739</v>
      </c>
      <c r="O193" s="102">
        <v>1601</v>
      </c>
      <c r="P193" s="253">
        <f t="shared" si="28"/>
        <v>3858</v>
      </c>
      <c r="Q193" s="253">
        <f t="shared" si="28"/>
        <v>4586</v>
      </c>
      <c r="R193" s="253">
        <v>4683</v>
      </c>
      <c r="S193" s="253">
        <v>4024.6291499999984</v>
      </c>
      <c r="T193" s="253">
        <f>+T190+T192</f>
        <v>3449</v>
      </c>
    </row>
    <row r="194" spans="1:40" ht="15.6">
      <c r="B194" s="64"/>
      <c r="C194" s="8"/>
      <c r="D194" s="8"/>
      <c r="E194" s="8"/>
      <c r="F194" s="8"/>
      <c r="G194" s="8"/>
      <c r="H194" s="8"/>
      <c r="I194" s="8"/>
      <c r="J194" s="8"/>
      <c r="K194" s="8"/>
      <c r="L194" s="8"/>
      <c r="M194" s="8"/>
      <c r="N194" s="8"/>
      <c r="O194" s="8"/>
      <c r="P194" s="146"/>
      <c r="Q194" s="146"/>
      <c r="R194" s="146"/>
      <c r="S194" s="146"/>
      <c r="T194" s="146"/>
      <c r="V194" s="65" t="s">
        <v>467</v>
      </c>
      <c r="W194" s="148">
        <v>0</v>
      </c>
      <c r="X194" s="148">
        <v>0</v>
      </c>
      <c r="Y194" s="148">
        <v>0</v>
      </c>
      <c r="Z194" s="148">
        <v>0</v>
      </c>
      <c r="AA194" s="148">
        <v>0</v>
      </c>
      <c r="AB194" s="148">
        <v>0</v>
      </c>
      <c r="AC194" s="148">
        <v>0</v>
      </c>
      <c r="AD194" s="148">
        <v>417.14</v>
      </c>
      <c r="AE194" s="148">
        <v>0</v>
      </c>
      <c r="AF194" s="148">
        <v>0</v>
      </c>
      <c r="AG194" s="148">
        <v>10.63</v>
      </c>
      <c r="AH194" s="148">
        <v>0</v>
      </c>
      <c r="AI194" s="148">
        <v>0</v>
      </c>
      <c r="AJ194" s="148">
        <v>23.8</v>
      </c>
      <c r="AK194" s="148">
        <v>0</v>
      </c>
      <c r="AL194" s="148">
        <v>0</v>
      </c>
      <c r="AM194" s="148"/>
      <c r="AN194" s="148"/>
    </row>
    <row r="195" spans="1:40" ht="15.6">
      <c r="B195" s="65" t="s">
        <v>87</v>
      </c>
      <c r="C195" s="100">
        <v>1728</v>
      </c>
      <c r="D195" s="100">
        <v>2015</v>
      </c>
      <c r="E195" s="148">
        <v>456</v>
      </c>
      <c r="F195" s="148">
        <v>517</v>
      </c>
      <c r="G195" s="148">
        <v>701</v>
      </c>
      <c r="H195" s="148">
        <v>558</v>
      </c>
      <c r="I195" s="100">
        <v>666</v>
      </c>
      <c r="J195" s="100">
        <v>742</v>
      </c>
      <c r="K195" s="100">
        <v>528</v>
      </c>
      <c r="L195" s="100">
        <v>959</v>
      </c>
      <c r="M195" s="148">
        <v>570</v>
      </c>
      <c r="N195" s="148">
        <v>679</v>
      </c>
      <c r="O195" s="148">
        <v>255</v>
      </c>
      <c r="P195" s="148">
        <v>449</v>
      </c>
      <c r="Q195" s="148">
        <v>1009</v>
      </c>
      <c r="R195" s="148">
        <v>1060</v>
      </c>
      <c r="S195" s="148">
        <v>901.42270999999982</v>
      </c>
      <c r="T195" s="148">
        <v>752</v>
      </c>
      <c r="V195" s="65" t="s">
        <v>468</v>
      </c>
      <c r="W195" s="148">
        <v>0</v>
      </c>
      <c r="X195" s="148">
        <v>37.630000000000003</v>
      </c>
      <c r="Y195" s="148">
        <v>0</v>
      </c>
      <c r="Z195" s="148">
        <v>0</v>
      </c>
      <c r="AA195" s="148">
        <v>0</v>
      </c>
      <c r="AB195" s="148">
        <v>0</v>
      </c>
      <c r="AC195" s="148">
        <v>0</v>
      </c>
      <c r="AD195" s="148">
        <v>-333.56</v>
      </c>
      <c r="AE195" s="148">
        <v>0</v>
      </c>
      <c r="AF195" s="148">
        <v>0</v>
      </c>
      <c r="AG195" s="148">
        <v>-9.66</v>
      </c>
      <c r="AH195" s="148">
        <v>0</v>
      </c>
      <c r="AI195" s="148">
        <v>0</v>
      </c>
      <c r="AJ195" s="148">
        <v>-6.78</v>
      </c>
      <c r="AK195" s="148">
        <v>4.8600000000000003</v>
      </c>
      <c r="AL195" s="148">
        <v>-4.8600000000000003</v>
      </c>
      <c r="AM195" s="148"/>
      <c r="AN195" s="148"/>
    </row>
    <row r="196" spans="1:40" ht="15.6">
      <c r="B196" s="67" t="s">
        <v>90</v>
      </c>
      <c r="C196" s="102">
        <f>+C193-C195</f>
        <v>6059</v>
      </c>
      <c r="D196" s="102">
        <f t="shared" ref="D196:Q196" si="29">+D193-D195</f>
        <v>6053</v>
      </c>
      <c r="E196" s="102">
        <f t="shared" si="29"/>
        <v>1626</v>
      </c>
      <c r="F196" s="102">
        <f t="shared" si="29"/>
        <v>1828</v>
      </c>
      <c r="G196" s="102">
        <f t="shared" si="29"/>
        <v>1848</v>
      </c>
      <c r="H196" s="102">
        <f t="shared" si="29"/>
        <v>2126</v>
      </c>
      <c r="I196" s="102">
        <f t="shared" si="29"/>
        <v>2344</v>
      </c>
      <c r="J196" s="102">
        <f t="shared" si="29"/>
        <v>2408</v>
      </c>
      <c r="K196" s="102">
        <f t="shared" si="29"/>
        <v>1878</v>
      </c>
      <c r="L196" s="102">
        <f t="shared" si="29"/>
        <v>3464</v>
      </c>
      <c r="M196" s="102">
        <f t="shared" si="29"/>
        <v>2023</v>
      </c>
      <c r="N196" s="102">
        <f t="shared" si="29"/>
        <v>2060</v>
      </c>
      <c r="O196" s="102">
        <v>1346</v>
      </c>
      <c r="P196" s="253">
        <f t="shared" si="29"/>
        <v>3409</v>
      </c>
      <c r="Q196" s="253">
        <f t="shared" si="29"/>
        <v>3577</v>
      </c>
      <c r="R196" s="253">
        <v>3623</v>
      </c>
      <c r="S196" s="253">
        <v>3123.2064399999986</v>
      </c>
      <c r="T196" s="253">
        <f>+T193-T195</f>
        <v>2697</v>
      </c>
      <c r="V196" s="363" t="s">
        <v>469</v>
      </c>
      <c r="W196" s="152">
        <v>0</v>
      </c>
      <c r="X196" s="152">
        <v>37.630000000000003</v>
      </c>
      <c r="Y196" s="152">
        <v>0</v>
      </c>
      <c r="Z196" s="152">
        <v>0</v>
      </c>
      <c r="AA196" s="152">
        <v>0</v>
      </c>
      <c r="AB196" s="152">
        <v>0</v>
      </c>
      <c r="AC196" s="152">
        <v>0</v>
      </c>
      <c r="AD196" s="152">
        <v>83.579999999999984</v>
      </c>
      <c r="AE196" s="152">
        <v>0</v>
      </c>
      <c r="AF196" s="152">
        <v>0</v>
      </c>
      <c r="AG196" s="152">
        <v>0.97000000000000064</v>
      </c>
      <c r="AH196" s="152">
        <v>0</v>
      </c>
      <c r="AI196" s="152">
        <v>0</v>
      </c>
      <c r="AJ196" s="152">
        <v>17.02</v>
      </c>
      <c r="AK196" s="152">
        <v>4.8600000000000003</v>
      </c>
      <c r="AL196" s="152">
        <f>SUM(AL194:AL195)</f>
        <v>-4.8600000000000003</v>
      </c>
      <c r="AM196" s="152"/>
      <c r="AN196" s="152"/>
    </row>
    <row r="197" spans="1:40" ht="15.6">
      <c r="B197" s="124"/>
      <c r="C197" s="131"/>
      <c r="D197" s="131"/>
      <c r="E197" s="131"/>
      <c r="F197" s="131"/>
      <c r="G197" s="131"/>
      <c r="H197" s="131"/>
      <c r="I197" s="131"/>
      <c r="J197" s="131"/>
      <c r="K197" s="131"/>
      <c r="L197" s="131"/>
      <c r="M197" s="131"/>
      <c r="N197" s="131"/>
      <c r="O197" s="131"/>
      <c r="P197" s="150"/>
      <c r="Q197" s="150"/>
      <c r="R197" s="150"/>
      <c r="S197" s="150"/>
      <c r="V197" s="65"/>
      <c r="W197" s="146"/>
      <c r="X197" s="146"/>
      <c r="Y197" s="146"/>
      <c r="Z197" s="146"/>
      <c r="AA197" s="146"/>
      <c r="AB197" s="146"/>
      <c r="AC197" s="146"/>
      <c r="AD197" s="146"/>
      <c r="AE197" s="146"/>
      <c r="AF197" s="146"/>
      <c r="AG197" s="146"/>
      <c r="AH197" s="146"/>
      <c r="AI197" s="146"/>
      <c r="AJ197" s="146"/>
      <c r="AK197" s="146"/>
      <c r="AL197" s="146"/>
      <c r="AM197" s="146"/>
      <c r="AN197" s="146"/>
    </row>
    <row r="198" spans="1:40" ht="15.6">
      <c r="B198" s="125"/>
      <c r="C198" s="125"/>
      <c r="D198" s="125"/>
      <c r="E198" s="153"/>
      <c r="F198" s="153"/>
      <c r="G198" s="153"/>
      <c r="H198" s="153"/>
      <c r="I198" s="125"/>
      <c r="J198" s="125"/>
      <c r="K198" s="125"/>
      <c r="L198" s="125"/>
      <c r="M198" s="125"/>
      <c r="N198" s="125"/>
      <c r="O198" s="125"/>
      <c r="P198" s="125"/>
      <c r="Q198" s="125"/>
      <c r="R198" s="125"/>
      <c r="S198" s="125"/>
      <c r="V198" s="65" t="s">
        <v>150</v>
      </c>
      <c r="W198" s="148">
        <v>7896.03</v>
      </c>
      <c r="X198" s="148">
        <v>8047.24</v>
      </c>
      <c r="Y198" s="148">
        <v>7969.61</v>
      </c>
      <c r="Z198" s="148">
        <v>8136.22</v>
      </c>
      <c r="AA198" s="148">
        <v>8127.08</v>
      </c>
      <c r="AB198" s="148">
        <v>7926.81</v>
      </c>
      <c r="AC198" s="148">
        <v>8097.7</v>
      </c>
      <c r="AD198" s="148">
        <v>8154.14</v>
      </c>
      <c r="AE198" s="148">
        <v>8072.53</v>
      </c>
      <c r="AF198" s="148">
        <v>7811.48</v>
      </c>
      <c r="AG198" s="148">
        <v>8098.67</v>
      </c>
      <c r="AH198" s="148">
        <v>8140.48</v>
      </c>
      <c r="AI198" s="148">
        <v>8110.39</v>
      </c>
      <c r="AJ198" s="148">
        <v>8033.08</v>
      </c>
      <c r="AK198" s="148">
        <v>8893.0499999999993</v>
      </c>
      <c r="AL198" s="148">
        <v>8845.16</v>
      </c>
      <c r="AM198" s="148">
        <v>8550.2999999999993</v>
      </c>
      <c r="AN198" s="148">
        <v>9022.68</v>
      </c>
    </row>
    <row r="199" spans="1:40" ht="15.6">
      <c r="A199" s="47" t="s">
        <v>146</v>
      </c>
      <c r="B199" s="11" t="s">
        <v>518</v>
      </c>
      <c r="C199" s="29"/>
      <c r="D199" s="29"/>
      <c r="E199" s="30"/>
      <c r="F199" s="29"/>
      <c r="G199" s="29"/>
      <c r="H199" s="29"/>
      <c r="I199" s="30"/>
      <c r="J199" s="29"/>
      <c r="K199" s="29"/>
      <c r="L199" s="29"/>
      <c r="M199" s="30"/>
      <c r="N199" s="29"/>
      <c r="O199" s="29"/>
      <c r="P199" s="29"/>
      <c r="Q199" s="29"/>
      <c r="R199" s="29"/>
      <c r="S199" s="29"/>
      <c r="V199" s="65" t="s">
        <v>151</v>
      </c>
      <c r="W199" s="148">
        <v>0</v>
      </c>
      <c r="X199" s="148">
        <v>0</v>
      </c>
      <c r="Y199" s="148">
        <v>0</v>
      </c>
      <c r="Z199" s="148">
        <v>0</v>
      </c>
      <c r="AA199" s="148">
        <v>0</v>
      </c>
      <c r="AB199" s="148">
        <v>0</v>
      </c>
      <c r="AC199" s="148">
        <v>0</v>
      </c>
      <c r="AD199" s="148">
        <v>0</v>
      </c>
      <c r="AE199" s="148">
        <v>0</v>
      </c>
      <c r="AF199" s="148">
        <v>0</v>
      </c>
      <c r="AG199" s="148">
        <v>0</v>
      </c>
      <c r="AH199" s="148">
        <v>0</v>
      </c>
      <c r="AI199" s="148">
        <v>0</v>
      </c>
      <c r="AJ199" s="148">
        <v>0</v>
      </c>
      <c r="AK199" s="148">
        <v>0</v>
      </c>
      <c r="AL199" s="148">
        <v>0</v>
      </c>
      <c r="AM199" s="148">
        <v>0</v>
      </c>
      <c r="AN199" s="148">
        <v>0</v>
      </c>
    </row>
    <row r="200" spans="1:40" ht="15.6">
      <c r="B200" s="424" t="s">
        <v>519</v>
      </c>
      <c r="C200" s="125"/>
      <c r="D200" s="125"/>
      <c r="E200" s="125"/>
      <c r="F200" s="125"/>
      <c r="G200" s="125"/>
      <c r="H200" s="125"/>
      <c r="I200" s="125"/>
      <c r="J200" s="125"/>
      <c r="K200" s="125"/>
      <c r="L200" s="125"/>
      <c r="M200" s="125"/>
      <c r="N200" s="125"/>
      <c r="O200" s="125"/>
      <c r="P200" s="125"/>
      <c r="Q200" s="125"/>
      <c r="R200" s="125"/>
      <c r="S200" s="125"/>
      <c r="V200" s="65" t="s">
        <v>152</v>
      </c>
      <c r="W200" s="148">
        <v>0</v>
      </c>
      <c r="X200" s="148">
        <v>0</v>
      </c>
      <c r="Y200" s="148">
        <v>0</v>
      </c>
      <c r="Z200" s="148">
        <v>0</v>
      </c>
      <c r="AA200" s="148">
        <v>0</v>
      </c>
      <c r="AB200" s="148">
        <v>0</v>
      </c>
      <c r="AC200" s="148">
        <v>0</v>
      </c>
      <c r="AD200" s="148">
        <v>0</v>
      </c>
      <c r="AE200" s="148">
        <v>0</v>
      </c>
      <c r="AF200" s="148">
        <v>0</v>
      </c>
      <c r="AG200" s="148">
        <v>0</v>
      </c>
      <c r="AH200" s="148">
        <v>0</v>
      </c>
      <c r="AI200" s="148">
        <v>0</v>
      </c>
      <c r="AJ200" s="148">
        <v>0</v>
      </c>
      <c r="AK200" s="148">
        <v>0</v>
      </c>
      <c r="AL200" s="148">
        <v>0</v>
      </c>
      <c r="AM200" s="148">
        <v>0</v>
      </c>
      <c r="AN200" s="148">
        <v>0</v>
      </c>
    </row>
    <row r="201" spans="1:40" ht="16.2" thickBot="1">
      <c r="B201" s="422"/>
      <c r="C201" s="423">
        <v>2016</v>
      </c>
      <c r="D201" s="423">
        <v>2017</v>
      </c>
      <c r="E201" s="423" t="s">
        <v>35</v>
      </c>
      <c r="F201" s="423" t="s">
        <v>36</v>
      </c>
      <c r="G201" s="423" t="s">
        <v>37</v>
      </c>
      <c r="H201" s="423" t="s">
        <v>38</v>
      </c>
      <c r="I201" s="423" t="s">
        <v>39</v>
      </c>
      <c r="J201" s="423" t="s">
        <v>40</v>
      </c>
      <c r="K201" s="423" t="s">
        <v>41</v>
      </c>
      <c r="L201" s="423" t="s">
        <v>42</v>
      </c>
      <c r="M201" s="423" t="s">
        <v>43</v>
      </c>
      <c r="N201" s="423" t="s">
        <v>44</v>
      </c>
      <c r="O201" s="423" t="s">
        <v>45</v>
      </c>
      <c r="P201" s="423" t="s">
        <v>46</v>
      </c>
      <c r="Q201" s="423" t="s">
        <v>47</v>
      </c>
      <c r="R201" s="423" t="s">
        <v>48</v>
      </c>
      <c r="S201" s="423" t="s">
        <v>49</v>
      </c>
      <c r="T201" s="423" t="s">
        <v>50</v>
      </c>
      <c r="V201" s="65" t="s">
        <v>154</v>
      </c>
      <c r="W201" s="148">
        <v>0</v>
      </c>
      <c r="X201" s="148">
        <v>0</v>
      </c>
      <c r="Y201" s="148">
        <v>0</v>
      </c>
      <c r="Z201" s="148">
        <v>0</v>
      </c>
      <c r="AA201" s="148">
        <v>0</v>
      </c>
      <c r="AB201" s="148">
        <v>0</v>
      </c>
      <c r="AC201" s="148">
        <v>0</v>
      </c>
      <c r="AD201" s="148">
        <v>0</v>
      </c>
      <c r="AE201" s="148">
        <v>0</v>
      </c>
      <c r="AF201" s="148">
        <v>0</v>
      </c>
      <c r="AG201" s="148">
        <v>0</v>
      </c>
      <c r="AH201" s="148">
        <v>0</v>
      </c>
      <c r="AI201" s="148">
        <v>0</v>
      </c>
      <c r="AJ201" s="148">
        <v>0</v>
      </c>
      <c r="AK201" s="148">
        <v>0</v>
      </c>
      <c r="AL201" s="148">
        <v>0</v>
      </c>
      <c r="AM201" s="148">
        <v>0</v>
      </c>
      <c r="AN201" s="148">
        <v>0</v>
      </c>
    </row>
    <row r="202" spans="1:40" ht="16.2" thickBot="1">
      <c r="B202" s="106" t="s">
        <v>95</v>
      </c>
      <c r="C202" s="107"/>
      <c r="D202" s="107"/>
      <c r="E202" s="107"/>
      <c r="F202" s="107"/>
      <c r="G202" s="107"/>
      <c r="H202" s="107"/>
      <c r="I202" s="107"/>
      <c r="J202" s="107"/>
      <c r="K202" s="107"/>
      <c r="L202" s="107"/>
      <c r="M202" s="107"/>
      <c r="N202" s="107"/>
      <c r="O202" s="107"/>
      <c r="P202" s="107"/>
      <c r="Q202" s="107"/>
      <c r="R202" s="107"/>
      <c r="S202" s="107"/>
      <c r="T202" s="107"/>
      <c r="V202" s="65" t="s">
        <v>76</v>
      </c>
      <c r="W202" s="148">
        <v>89.83</v>
      </c>
      <c r="X202" s="148">
        <v>44.4</v>
      </c>
      <c r="Y202" s="148">
        <v>44.4</v>
      </c>
      <c r="Z202" s="148">
        <v>47.61</v>
      </c>
      <c r="AA202" s="148">
        <v>43.57</v>
      </c>
      <c r="AB202" s="148">
        <v>46.15</v>
      </c>
      <c r="AC202" s="148">
        <v>49.78</v>
      </c>
      <c r="AD202" s="148">
        <v>98.57</v>
      </c>
      <c r="AE202" s="148">
        <v>49.7</v>
      </c>
      <c r="AF202" s="148">
        <v>94.64</v>
      </c>
      <c r="AG202" s="148">
        <v>67.86</v>
      </c>
      <c r="AH202" s="148">
        <v>71.47</v>
      </c>
      <c r="AI202" s="148">
        <v>59.73</v>
      </c>
      <c r="AJ202" s="148">
        <v>75.400000000000006</v>
      </c>
      <c r="AK202" s="148">
        <v>64.739999999999995</v>
      </c>
      <c r="AL202" s="148">
        <v>75.400000000000006</v>
      </c>
      <c r="AM202" s="148">
        <v>62.85</v>
      </c>
      <c r="AN202" s="148">
        <v>81.489999999999995</v>
      </c>
    </row>
    <row r="203" spans="1:40" ht="16.2" thickBot="1">
      <c r="B203" s="108" t="s">
        <v>96</v>
      </c>
      <c r="C203" s="109"/>
      <c r="D203" s="109"/>
      <c r="E203" s="109"/>
      <c r="F203" s="109"/>
      <c r="G203" s="109"/>
      <c r="H203" s="109"/>
      <c r="I203" s="109"/>
      <c r="J203" s="109"/>
      <c r="K203" s="109"/>
      <c r="L203" s="109"/>
      <c r="M203" s="109"/>
      <c r="N203" s="109"/>
      <c r="O203" s="109"/>
      <c r="P203" s="109"/>
      <c r="Q203" s="109"/>
      <c r="R203" s="109"/>
      <c r="S203" s="109"/>
      <c r="T203" s="109"/>
      <c r="V203" s="65" t="s">
        <v>155</v>
      </c>
      <c r="W203" s="148">
        <v>-1193.1600000000001</v>
      </c>
      <c r="X203" s="148">
        <v>-1065.18</v>
      </c>
      <c r="Y203" s="148">
        <v>-1034.1300000000001</v>
      </c>
      <c r="Z203" s="148">
        <v>-1417.26</v>
      </c>
      <c r="AA203" s="148">
        <v>-966.88</v>
      </c>
      <c r="AB203" s="148">
        <v>-1277.23</v>
      </c>
      <c r="AC203" s="148">
        <v>-1740.58</v>
      </c>
      <c r="AD203" s="148">
        <v>-2169.38</v>
      </c>
      <c r="AE203" s="148">
        <v>-1118.8900000000001</v>
      </c>
      <c r="AF203" s="148">
        <v>-1186.0999999999999</v>
      </c>
      <c r="AG203" s="148">
        <v>-1868.13</v>
      </c>
      <c r="AH203" s="148">
        <v>-2663.73</v>
      </c>
      <c r="AI203" s="148">
        <v>-1248.51</v>
      </c>
      <c r="AJ203" s="148">
        <v>-1486.45</v>
      </c>
      <c r="AK203" s="148">
        <v>-1842.72</v>
      </c>
      <c r="AL203" s="148">
        <v>-2473.81</v>
      </c>
      <c r="AM203" s="148">
        <v>-1412.11</v>
      </c>
      <c r="AN203" s="148">
        <v>-1784.71</v>
      </c>
    </row>
    <row r="204" spans="1:40" ht="16.2" thickBot="1">
      <c r="B204" s="110" t="s">
        <v>520</v>
      </c>
      <c r="C204" s="99">
        <v>4811.0870000000004</v>
      </c>
      <c r="D204" s="99">
        <v>7632.4707900000003</v>
      </c>
      <c r="E204" s="99">
        <v>2960.3437300000001</v>
      </c>
      <c r="F204" s="99">
        <v>4209.6983300000002</v>
      </c>
      <c r="G204" s="99">
        <v>5845.4695499999998</v>
      </c>
      <c r="H204" s="99">
        <v>6241.0284299999994</v>
      </c>
      <c r="I204" s="99">
        <v>4340.3495800000001</v>
      </c>
      <c r="J204" s="99">
        <v>0</v>
      </c>
      <c r="K204" s="99">
        <v>820.54024000000004</v>
      </c>
      <c r="L204" s="99">
        <v>4524.85167</v>
      </c>
      <c r="M204" s="99">
        <v>6892.5769099999998</v>
      </c>
      <c r="N204" s="99">
        <v>2431.4656600000003</v>
      </c>
      <c r="O204" s="99">
        <v>2740</v>
      </c>
      <c r="P204" s="254">
        <v>1225</v>
      </c>
      <c r="Q204" s="254">
        <v>2886</v>
      </c>
      <c r="R204" s="254">
        <v>2455</v>
      </c>
      <c r="S204" s="254">
        <v>3020.46731</v>
      </c>
      <c r="T204" s="254">
        <v>4206</v>
      </c>
      <c r="V204" s="65" t="s">
        <v>157</v>
      </c>
      <c r="W204" s="148">
        <v>-125.39</v>
      </c>
      <c r="X204" s="148">
        <v>-140.16999999999999</v>
      </c>
      <c r="Y204" s="148">
        <v>-81.599999999999994</v>
      </c>
      <c r="Z204" s="148">
        <v>-178.12</v>
      </c>
      <c r="AA204" s="148">
        <v>-127.7</v>
      </c>
      <c r="AB204" s="148">
        <v>-146.74</v>
      </c>
      <c r="AC204" s="148">
        <v>-80.459999999999994</v>
      </c>
      <c r="AD204" s="148">
        <v>-247.44</v>
      </c>
      <c r="AE204" s="148">
        <v>-120.95</v>
      </c>
      <c r="AF204" s="148">
        <v>-20.98</v>
      </c>
      <c r="AG204" s="148">
        <v>71.040000000000006</v>
      </c>
      <c r="AH204" s="148">
        <v>-139.52000000000001</v>
      </c>
      <c r="AI204" s="148">
        <v>-32.01</v>
      </c>
      <c r="AJ204" s="148">
        <v>-26.9</v>
      </c>
      <c r="AK204" s="148">
        <v>-22.56</v>
      </c>
      <c r="AL204" s="148">
        <v>-34.19</v>
      </c>
      <c r="AM204" s="148">
        <v>-59.83</v>
      </c>
      <c r="AN204" s="148">
        <v>-12.86</v>
      </c>
    </row>
    <row r="205" spans="1:40" ht="16.2" thickBot="1">
      <c r="B205" s="110" t="s">
        <v>521</v>
      </c>
      <c r="C205" s="99">
        <v>1794.2190000000001</v>
      </c>
      <c r="D205" s="99">
        <v>1689.6590000000001</v>
      </c>
      <c r="E205" s="99">
        <v>1757.05223</v>
      </c>
      <c r="F205" s="99">
        <v>2214.33592</v>
      </c>
      <c r="G205" s="99">
        <v>2150.4177799999998</v>
      </c>
      <c r="H205" s="99">
        <v>2119.5779400000001</v>
      </c>
      <c r="I205" s="99">
        <v>2170.3915000000002</v>
      </c>
      <c r="J205" s="99">
        <v>2461.7483900000002</v>
      </c>
      <c r="K205" s="99">
        <v>1860.9651399999998</v>
      </c>
      <c r="L205" s="99">
        <v>1303.0773200000001</v>
      </c>
      <c r="M205" s="99">
        <v>1222.0773200000001</v>
      </c>
      <c r="N205" s="99">
        <v>1601.5922399999999</v>
      </c>
      <c r="O205" s="99">
        <v>1589</v>
      </c>
      <c r="P205" s="254">
        <v>1419</v>
      </c>
      <c r="Q205" s="254">
        <v>2723</v>
      </c>
      <c r="R205" s="254">
        <v>3414</v>
      </c>
      <c r="S205" s="254">
        <v>3716.7065499999999</v>
      </c>
      <c r="T205" s="254">
        <v>3516</v>
      </c>
      <c r="V205" s="65" t="s">
        <v>158</v>
      </c>
      <c r="W205" s="148">
        <v>-1047.23</v>
      </c>
      <c r="X205" s="148">
        <v>-1047.4100000000001</v>
      </c>
      <c r="Y205" s="148">
        <v>-1047.8900000000001</v>
      </c>
      <c r="Z205" s="148">
        <v>-1176.02</v>
      </c>
      <c r="AA205" s="148">
        <v>-1090.3900000000001</v>
      </c>
      <c r="AB205" s="148">
        <v>-1103.1199999999999</v>
      </c>
      <c r="AC205" s="148">
        <v>-1116.44</v>
      </c>
      <c r="AD205" s="148">
        <v>-983.58</v>
      </c>
      <c r="AE205" s="148">
        <v>-1035.8800000000001</v>
      </c>
      <c r="AF205" s="148">
        <v>-1053.76</v>
      </c>
      <c r="AG205" s="148">
        <v>-1050.68</v>
      </c>
      <c r="AH205" s="148">
        <v>-1053.18</v>
      </c>
      <c r="AI205" s="148">
        <v>-1047.82</v>
      </c>
      <c r="AJ205" s="148">
        <v>-1053.99</v>
      </c>
      <c r="AK205" s="148">
        <v>-1051.97</v>
      </c>
      <c r="AL205" s="148">
        <v>-1067.72</v>
      </c>
      <c r="AM205" s="148">
        <v>-1059.92</v>
      </c>
      <c r="AN205" s="148">
        <v>-1090.8800000000001</v>
      </c>
    </row>
    <row r="206" spans="1:40" ht="16.2" thickBot="1">
      <c r="B206" s="110" t="s">
        <v>522</v>
      </c>
      <c r="C206" s="99">
        <v>1525.7124199999998</v>
      </c>
      <c r="D206" s="99">
        <v>26.759</v>
      </c>
      <c r="E206" s="99">
        <v>1407.26495</v>
      </c>
      <c r="F206" s="99">
        <v>26.091549999999998</v>
      </c>
      <c r="G206" s="99">
        <v>98.800350000000009</v>
      </c>
      <c r="H206" s="99">
        <v>94.047300000000007</v>
      </c>
      <c r="I206" s="99">
        <v>101.66050999999999</v>
      </c>
      <c r="J206" s="99">
        <v>85.848479999999995</v>
      </c>
      <c r="K206" s="99">
        <v>63.200269999999996</v>
      </c>
      <c r="L206" s="99">
        <v>74.429369999999992</v>
      </c>
      <c r="M206" s="99">
        <v>68.628219999999999</v>
      </c>
      <c r="N206" s="99">
        <v>147.84021999999999</v>
      </c>
      <c r="O206" s="99">
        <v>218</v>
      </c>
      <c r="P206" s="254">
        <v>204</v>
      </c>
      <c r="Q206" s="254">
        <v>303</v>
      </c>
      <c r="R206" s="254">
        <v>290</v>
      </c>
      <c r="S206" s="254">
        <v>136.37515999999999</v>
      </c>
      <c r="T206" s="254">
        <v>121</v>
      </c>
      <c r="V206" s="363" t="s">
        <v>471</v>
      </c>
      <c r="W206" s="152">
        <v>5620.08</v>
      </c>
      <c r="X206" s="152">
        <v>5876.5099999999993</v>
      </c>
      <c r="Y206" s="152">
        <v>5850.3899999999985</v>
      </c>
      <c r="Z206" s="152">
        <v>5412.43</v>
      </c>
      <c r="AA206" s="152">
        <v>5985.6799999999994</v>
      </c>
      <c r="AB206" s="152">
        <v>5445.87</v>
      </c>
      <c r="AC206" s="152">
        <v>5210</v>
      </c>
      <c r="AD206" s="152">
        <v>4935.8900000000012</v>
      </c>
      <c r="AE206" s="152">
        <v>5846.5099999999993</v>
      </c>
      <c r="AF206" s="152">
        <v>5645.2800000000007</v>
      </c>
      <c r="AG206" s="152">
        <v>5319.73</v>
      </c>
      <c r="AH206" s="152">
        <v>4355.5199999999986</v>
      </c>
      <c r="AI206" s="152">
        <v>5841.78</v>
      </c>
      <c r="AJ206" s="152">
        <v>5558.1600000000008</v>
      </c>
      <c r="AK206" s="152">
        <v>6045.3999999999978</v>
      </c>
      <c r="AL206" s="152">
        <f>AL196+SUM(AL198:AL205)</f>
        <v>5339.9800000000005</v>
      </c>
      <c r="AM206" s="152">
        <v>6081.29</v>
      </c>
      <c r="AN206" s="152">
        <v>6215.72</v>
      </c>
    </row>
    <row r="207" spans="1:40" ht="16.2" thickBot="1">
      <c r="B207" s="110" t="s">
        <v>523</v>
      </c>
      <c r="C207" s="99">
        <v>1.4590000000000001</v>
      </c>
      <c r="D207" s="99">
        <v>0</v>
      </c>
      <c r="E207" s="99">
        <v>0.50731000000000004</v>
      </c>
      <c r="F207" s="99">
        <v>0</v>
      </c>
      <c r="G207" s="99">
        <v>0</v>
      </c>
      <c r="H207" s="99">
        <v>0</v>
      </c>
      <c r="I207" s="99">
        <v>0</v>
      </c>
      <c r="J207" s="99">
        <v>5.6841999999999997</v>
      </c>
      <c r="K207" s="99">
        <v>5.1675300000000002</v>
      </c>
      <c r="L207" s="99">
        <v>14.872110000000001</v>
      </c>
      <c r="M207" s="99">
        <v>-3.1183400000000003</v>
      </c>
      <c r="N207" s="99">
        <v>7.8630800000000001</v>
      </c>
      <c r="O207" s="99">
        <v>10</v>
      </c>
      <c r="P207" s="254">
        <v>19</v>
      </c>
      <c r="Q207" s="254">
        <v>3</v>
      </c>
      <c r="R207" s="254">
        <v>2</v>
      </c>
      <c r="S207" s="254">
        <v>8.4405599999999996</v>
      </c>
      <c r="T207" s="254">
        <v>8</v>
      </c>
      <c r="V207" s="64"/>
    </row>
    <row r="208" spans="1:40" ht="16.2" thickBot="1">
      <c r="B208" s="110" t="s">
        <v>475</v>
      </c>
      <c r="C208" s="99">
        <v>1129.095</v>
      </c>
      <c r="D208" s="99">
        <v>1147.7450800000001</v>
      </c>
      <c r="E208" s="99">
        <v>1158.82708</v>
      </c>
      <c r="F208" s="99">
        <v>1204.0717099999999</v>
      </c>
      <c r="G208" s="99">
        <v>1224.7464299999999</v>
      </c>
      <c r="H208" s="99">
        <v>1335.0415600000001</v>
      </c>
      <c r="I208" s="99">
        <v>1327.07656</v>
      </c>
      <c r="J208" s="99">
        <v>1327.07656</v>
      </c>
      <c r="K208" s="99">
        <v>1323.5245300000001</v>
      </c>
      <c r="L208" s="99">
        <v>1204.7401599999998</v>
      </c>
      <c r="M208" s="99">
        <v>1204.7401599999998</v>
      </c>
      <c r="N208" s="99">
        <v>1194.7401599999998</v>
      </c>
      <c r="O208" s="99">
        <v>1195</v>
      </c>
      <c r="P208" s="254">
        <v>1169</v>
      </c>
      <c r="Q208" s="254">
        <v>1569</v>
      </c>
      <c r="R208" s="254">
        <v>1541</v>
      </c>
      <c r="S208" s="254">
        <v>1543.00649</v>
      </c>
      <c r="T208" s="254">
        <v>1830</v>
      </c>
      <c r="V208" s="65"/>
    </row>
    <row r="209" spans="2:40" ht="16.2" thickBot="1">
      <c r="B209" s="110" t="s">
        <v>524</v>
      </c>
      <c r="C209" s="99">
        <v>36.016580000000005</v>
      </c>
      <c r="D209" s="99">
        <v>0</v>
      </c>
      <c r="E209" s="99">
        <v>0</v>
      </c>
      <c r="F209" s="99">
        <v>0</v>
      </c>
      <c r="G209" s="99">
        <v>0</v>
      </c>
      <c r="H209" s="99">
        <v>0</v>
      </c>
      <c r="I209" s="99">
        <v>0</v>
      </c>
      <c r="J209" s="99">
        <v>0</v>
      </c>
      <c r="K209" s="99">
        <v>0</v>
      </c>
      <c r="L209" s="99">
        <v>0</v>
      </c>
      <c r="M209" s="99">
        <v>0</v>
      </c>
      <c r="N209" s="99">
        <v>0</v>
      </c>
      <c r="O209" s="99">
        <v>0</v>
      </c>
      <c r="P209" s="254">
        <v>0</v>
      </c>
      <c r="Q209" s="254">
        <v>151</v>
      </c>
      <c r="R209" s="254">
        <v>0</v>
      </c>
      <c r="S209" s="254">
        <v>0</v>
      </c>
      <c r="T209" s="254">
        <v>0</v>
      </c>
      <c r="V209" s="65" t="s">
        <v>160</v>
      </c>
      <c r="W209" s="364">
        <v>0.02</v>
      </c>
      <c r="X209" s="364">
        <v>0.02</v>
      </c>
      <c r="Y209" s="364">
        <v>0.24</v>
      </c>
      <c r="Z209" s="364">
        <v>0.01</v>
      </c>
      <c r="AA209" s="364">
        <v>0.02</v>
      </c>
      <c r="AB209" s="364">
        <v>0.02</v>
      </c>
      <c r="AC209" s="364">
        <v>0.02</v>
      </c>
      <c r="AD209" s="364">
        <v>0.02</v>
      </c>
      <c r="AE209" s="364">
        <v>0.02</v>
      </c>
      <c r="AF209" s="364">
        <v>0.02</v>
      </c>
      <c r="AG209" s="364">
        <v>0.02</v>
      </c>
      <c r="AH209" s="364">
        <v>0.02</v>
      </c>
      <c r="AI209" s="364">
        <v>0.02</v>
      </c>
      <c r="AJ209" s="364">
        <v>0.02</v>
      </c>
      <c r="AK209" s="364">
        <v>0.02</v>
      </c>
      <c r="AL209" s="364">
        <v>0.03</v>
      </c>
      <c r="AM209" s="364">
        <v>0.03</v>
      </c>
      <c r="AN209" s="364">
        <v>0.03</v>
      </c>
    </row>
    <row r="210" spans="2:40" ht="16.2" thickBot="1">
      <c r="B210" s="110" t="s">
        <v>525</v>
      </c>
      <c r="C210" s="99">
        <v>3.9380000000000002</v>
      </c>
      <c r="D210" s="99">
        <v>79.573170000000005</v>
      </c>
      <c r="E210" s="99">
        <v>18.140130000000003</v>
      </c>
      <c r="F210" s="99">
        <v>8.1252899999999997</v>
      </c>
      <c r="G210" s="99">
        <v>189.06744</v>
      </c>
      <c r="H210" s="99">
        <v>155.42836</v>
      </c>
      <c r="I210" s="99">
        <v>122.40894</v>
      </c>
      <c r="J210" s="99">
        <v>81.904800000000009</v>
      </c>
      <c r="K210" s="99">
        <v>42.55077</v>
      </c>
      <c r="L210" s="99">
        <v>35.402749999999997</v>
      </c>
      <c r="M210" s="99">
        <v>187.86411999999999</v>
      </c>
      <c r="N210" s="99">
        <v>145.20313000000002</v>
      </c>
      <c r="O210" s="99">
        <v>97</v>
      </c>
      <c r="P210" s="254">
        <v>117</v>
      </c>
      <c r="Q210" s="254">
        <v>1948</v>
      </c>
      <c r="R210" s="254">
        <v>0</v>
      </c>
      <c r="S210" s="254">
        <v>353.28140000000002</v>
      </c>
      <c r="T210" s="254">
        <v>309</v>
      </c>
      <c r="V210" s="65" t="s">
        <v>161</v>
      </c>
      <c r="W210" s="364">
        <v>12.4</v>
      </c>
      <c r="X210" s="364">
        <v>0.01</v>
      </c>
      <c r="Y210" s="364">
        <v>-29.31</v>
      </c>
      <c r="Z210" s="364">
        <v>92.24</v>
      </c>
      <c r="AA210" s="364">
        <v>150.24</v>
      </c>
      <c r="AB210" s="364">
        <v>0.51</v>
      </c>
      <c r="AC210" s="364">
        <v>57.08</v>
      </c>
      <c r="AD210" s="364">
        <v>29.82</v>
      </c>
      <c r="AE210" s="364">
        <v>38.14</v>
      </c>
      <c r="AF210" s="364">
        <v>29.77</v>
      </c>
      <c r="AG210" s="364">
        <v>1605.52</v>
      </c>
      <c r="AH210" s="364">
        <v>-9.18</v>
      </c>
      <c r="AI210" s="364">
        <v>39.49</v>
      </c>
      <c r="AJ210" s="364">
        <v>-105.05</v>
      </c>
      <c r="AK210" s="364">
        <v>0.41</v>
      </c>
      <c r="AL210" s="364">
        <v>-36.99</v>
      </c>
      <c r="AM210" s="364">
        <v>7.74</v>
      </c>
      <c r="AN210" s="364">
        <v>-27.77</v>
      </c>
    </row>
    <row r="211" spans="2:40" ht="16.2" thickBot="1">
      <c r="B211" s="177" t="s">
        <v>205</v>
      </c>
      <c r="C211" s="92">
        <v>0</v>
      </c>
      <c r="D211" s="92">
        <v>0</v>
      </c>
      <c r="E211" s="92">
        <v>0</v>
      </c>
      <c r="F211" s="92">
        <v>0</v>
      </c>
      <c r="G211" s="92">
        <v>0</v>
      </c>
      <c r="H211" s="92">
        <v>0</v>
      </c>
      <c r="I211" s="92">
        <v>0</v>
      </c>
      <c r="J211" s="92">
        <v>0</v>
      </c>
      <c r="K211" s="92">
        <v>0</v>
      </c>
      <c r="L211" s="92">
        <v>0</v>
      </c>
      <c r="M211" s="92">
        <v>0</v>
      </c>
      <c r="N211" s="92">
        <v>0</v>
      </c>
      <c r="O211" s="92">
        <v>0</v>
      </c>
      <c r="P211" s="255">
        <v>3342</v>
      </c>
      <c r="Q211" s="255">
        <v>113</v>
      </c>
      <c r="R211" s="255">
        <v>72</v>
      </c>
      <c r="S211" s="255">
        <v>0</v>
      </c>
      <c r="T211" s="255">
        <v>0</v>
      </c>
      <c r="V211" s="65" t="s">
        <v>162</v>
      </c>
      <c r="W211" s="364">
        <v>-180.34</v>
      </c>
      <c r="X211" s="364">
        <v>-69.23</v>
      </c>
      <c r="Y211" s="364">
        <v>-114.63</v>
      </c>
      <c r="Z211" s="364">
        <v>-108.74</v>
      </c>
      <c r="AA211" s="364">
        <v>-110.62</v>
      </c>
      <c r="AB211" s="364">
        <v>-101.97</v>
      </c>
      <c r="AC211" s="364">
        <v>-104.21</v>
      </c>
      <c r="AD211" s="364">
        <v>-126.86</v>
      </c>
      <c r="AE211" s="364">
        <v>-96.24</v>
      </c>
      <c r="AF211" s="364">
        <v>-95.76</v>
      </c>
      <c r="AG211" s="364">
        <v>-92.83</v>
      </c>
      <c r="AH211" s="364">
        <v>-93.58</v>
      </c>
      <c r="AI211" s="364">
        <v>-106.03</v>
      </c>
      <c r="AJ211" s="364">
        <v>-109.34</v>
      </c>
      <c r="AK211" s="364">
        <v>-115.46</v>
      </c>
      <c r="AL211" s="364">
        <v>-122.3</v>
      </c>
      <c r="AM211" s="364">
        <v>-128.25</v>
      </c>
      <c r="AN211" s="364">
        <v>-121.14</v>
      </c>
    </row>
    <row r="212" spans="2:40" ht="16.2" thickBot="1">
      <c r="B212" s="154" t="s">
        <v>103</v>
      </c>
      <c r="C212" s="133">
        <f>+SUM(C204:C211)</f>
        <v>9301.527</v>
      </c>
      <c r="D212" s="133">
        <f t="shared" ref="D212:R212" si="30">+SUM(D204:D211)</f>
        <v>10576.207040000001</v>
      </c>
      <c r="E212" s="133">
        <f t="shared" si="30"/>
        <v>7302.1354299999994</v>
      </c>
      <c r="F212" s="133">
        <f t="shared" si="30"/>
        <v>7662.3228000000008</v>
      </c>
      <c r="G212" s="133">
        <f t="shared" si="30"/>
        <v>9508.5015500000009</v>
      </c>
      <c r="H212" s="133">
        <f t="shared" si="30"/>
        <v>9945.1235899999992</v>
      </c>
      <c r="I212" s="133">
        <f t="shared" si="30"/>
        <v>8061.8870899999993</v>
      </c>
      <c r="J212" s="133">
        <f t="shared" si="30"/>
        <v>3962.2624300000002</v>
      </c>
      <c r="K212" s="133">
        <f t="shared" si="30"/>
        <v>4115.94848</v>
      </c>
      <c r="L212" s="133">
        <f t="shared" si="30"/>
        <v>7157.37338</v>
      </c>
      <c r="M212" s="133">
        <f t="shared" si="30"/>
        <v>9572.7683899999993</v>
      </c>
      <c r="N212" s="133">
        <f t="shared" si="30"/>
        <v>5528.7044900000001</v>
      </c>
      <c r="O212" s="133">
        <f t="shared" si="30"/>
        <v>5849</v>
      </c>
      <c r="P212" s="133">
        <f t="shared" si="30"/>
        <v>7495</v>
      </c>
      <c r="Q212" s="133">
        <f t="shared" si="30"/>
        <v>9696</v>
      </c>
      <c r="R212" s="133">
        <f t="shared" si="30"/>
        <v>7774</v>
      </c>
      <c r="S212" s="133">
        <v>8778.2774699999991</v>
      </c>
      <c r="T212" s="133">
        <f>SUM(T204:T211)</f>
        <v>9990</v>
      </c>
      <c r="V212" s="67" t="s">
        <v>84</v>
      </c>
      <c r="W212" s="365">
        <v>5452.16</v>
      </c>
      <c r="X212" s="365">
        <v>5807.3099999999995</v>
      </c>
      <c r="Y212" s="365">
        <v>5706.6899999999987</v>
      </c>
      <c r="Z212" s="365">
        <v>5395.9400000000005</v>
      </c>
      <c r="AA212" s="365">
        <v>6025.32</v>
      </c>
      <c r="AB212" s="365">
        <v>5344.43</v>
      </c>
      <c r="AC212" s="365">
        <v>5162.8900000000003</v>
      </c>
      <c r="AD212" s="365">
        <v>4838.8700000000008</v>
      </c>
      <c r="AE212" s="365">
        <v>5788.4299999999994</v>
      </c>
      <c r="AF212" s="365">
        <v>5579.31</v>
      </c>
      <c r="AG212" s="365">
        <v>6832.44</v>
      </c>
      <c r="AH212" s="365">
        <v>4252.7799999999988</v>
      </c>
      <c r="AI212" s="365">
        <v>5775.2599999999993</v>
      </c>
      <c r="AJ212" s="365">
        <v>5343.7900000000009</v>
      </c>
      <c r="AK212" s="365">
        <v>5930.3699999999981</v>
      </c>
      <c r="AL212" s="365">
        <f>AL206+SUM(AL209:AL211)</f>
        <v>5180.72</v>
      </c>
      <c r="AM212" s="365">
        <v>5960.81</v>
      </c>
      <c r="AN212" s="365">
        <v>6066.84</v>
      </c>
    </row>
    <row r="213" spans="2:40" ht="16.2" thickBot="1">
      <c r="B213" s="155" t="s">
        <v>104</v>
      </c>
      <c r="C213" s="132"/>
      <c r="D213" s="132"/>
      <c r="E213" s="132"/>
      <c r="F213" s="132"/>
      <c r="G213" s="132"/>
      <c r="H213" s="132"/>
      <c r="I213" s="132"/>
      <c r="J213" s="132"/>
      <c r="K213" s="132"/>
      <c r="L213" s="132"/>
      <c r="M213" s="132"/>
      <c r="N213" s="132"/>
      <c r="O213" s="132"/>
      <c r="P213" s="132"/>
      <c r="Q213" s="132"/>
      <c r="R213" s="132"/>
      <c r="S213" s="132"/>
      <c r="T213" s="132"/>
      <c r="V213" s="65"/>
      <c r="W213" s="364"/>
      <c r="X213" s="364">
        <v>0</v>
      </c>
      <c r="Y213" s="364">
        <v>0</v>
      </c>
      <c r="Z213" s="364"/>
      <c r="AA213" s="364"/>
      <c r="AB213" s="364"/>
      <c r="AC213" s="364"/>
      <c r="AD213" s="364"/>
      <c r="AE213" s="364"/>
      <c r="AF213" s="364"/>
      <c r="AG213" s="364"/>
      <c r="AH213" s="364"/>
      <c r="AI213" s="364"/>
      <c r="AJ213" s="364"/>
      <c r="AK213" s="364"/>
      <c r="AL213" s="364"/>
      <c r="AM213" s="364"/>
      <c r="AN213" s="364"/>
    </row>
    <row r="214" spans="2:40" ht="16.2" thickBot="1">
      <c r="B214" s="110" t="s">
        <v>526</v>
      </c>
      <c r="C214" s="99"/>
      <c r="D214" s="99"/>
      <c r="E214" s="99"/>
      <c r="F214" s="99"/>
      <c r="G214" s="99"/>
      <c r="H214" s="99"/>
      <c r="I214" s="99"/>
      <c r="J214" s="99"/>
      <c r="K214" s="99"/>
      <c r="L214" s="99">
        <v>0</v>
      </c>
      <c r="M214" s="99">
        <v>0</v>
      </c>
      <c r="N214" s="156">
        <v>0</v>
      </c>
      <c r="O214" s="156">
        <v>0</v>
      </c>
      <c r="P214" s="256">
        <v>0</v>
      </c>
      <c r="Q214" s="256">
        <v>0</v>
      </c>
      <c r="R214" s="256">
        <v>0</v>
      </c>
      <c r="S214" s="256">
        <v>0</v>
      </c>
      <c r="T214" s="256">
        <v>0</v>
      </c>
      <c r="V214" s="65" t="s">
        <v>163</v>
      </c>
      <c r="W214" s="364">
        <v>-5520.83</v>
      </c>
      <c r="X214" s="364">
        <v>-1906.74</v>
      </c>
      <c r="Y214" s="364">
        <v>-2601.0300000000002</v>
      </c>
      <c r="Z214" s="364">
        <v>-1663.47</v>
      </c>
      <c r="AA214" s="364">
        <v>-2313.14</v>
      </c>
      <c r="AB214" s="364">
        <v>-2183.8000000000002</v>
      </c>
      <c r="AC214" s="364">
        <v>-2446.33</v>
      </c>
      <c r="AD214" s="364">
        <v>-2280.96</v>
      </c>
      <c r="AE214" s="364">
        <v>-2319.88</v>
      </c>
      <c r="AF214" s="364">
        <v>-2441.4499999999998</v>
      </c>
      <c r="AG214" s="364">
        <v>-2188.02</v>
      </c>
      <c r="AH214" s="364">
        <v>-2257.8000000000002</v>
      </c>
      <c r="AI214" s="364">
        <v>-2128.2199999999998</v>
      </c>
      <c r="AJ214" s="364">
        <v>-2024.35</v>
      </c>
      <c r="AK214" s="364">
        <v>-2317.5</v>
      </c>
      <c r="AL214" s="364">
        <v>-2203.12</v>
      </c>
      <c r="AM214" s="364">
        <v>-2254.59</v>
      </c>
      <c r="AN214" s="364">
        <v>-2352.2199999999998</v>
      </c>
    </row>
    <row r="215" spans="2:40" s="35" customFormat="1" ht="16.2" thickBot="1">
      <c r="B215" s="173" t="s">
        <v>527</v>
      </c>
      <c r="C215" s="174">
        <v>703</v>
      </c>
      <c r="D215" s="174">
        <v>223766</v>
      </c>
      <c r="E215" s="174">
        <v>178545</v>
      </c>
      <c r="F215" s="174">
        <v>169563</v>
      </c>
      <c r="G215" s="174">
        <v>170979</v>
      </c>
      <c r="H215" s="174">
        <v>144942</v>
      </c>
      <c r="I215" s="174">
        <v>134420</v>
      </c>
      <c r="J215" s="174">
        <v>123710</v>
      </c>
      <c r="K215" s="174">
        <v>100456</v>
      </c>
      <c r="L215" s="174">
        <v>133484</v>
      </c>
      <c r="M215" s="174">
        <v>129849</v>
      </c>
      <c r="N215" s="174">
        <v>162269</v>
      </c>
      <c r="O215" s="174">
        <v>158463</v>
      </c>
      <c r="P215" s="174">
        <v>160069</v>
      </c>
      <c r="Q215" s="174">
        <v>0</v>
      </c>
      <c r="R215" s="174">
        <v>0</v>
      </c>
      <c r="S215" s="174">
        <v>0.16400000000000001</v>
      </c>
      <c r="T215" s="354"/>
      <c r="V215" s="67" t="s">
        <v>86</v>
      </c>
      <c r="W215" s="365">
        <v>-68.670000000000073</v>
      </c>
      <c r="X215" s="365">
        <v>3900.5699999999997</v>
      </c>
      <c r="Y215" s="365">
        <v>3105.6599999999985</v>
      </c>
      <c r="Z215" s="365">
        <v>3732.4700000000003</v>
      </c>
      <c r="AA215" s="365">
        <v>3712.18</v>
      </c>
      <c r="AB215" s="365">
        <v>3160.63</v>
      </c>
      <c r="AC215" s="365">
        <v>2716.5600000000004</v>
      </c>
      <c r="AD215" s="365">
        <v>2557.9100000000008</v>
      </c>
      <c r="AE215" s="365">
        <v>3468.5499999999993</v>
      </c>
      <c r="AF215" s="365">
        <v>3137.8600000000006</v>
      </c>
      <c r="AG215" s="365">
        <v>4644.42</v>
      </c>
      <c r="AH215" s="365">
        <v>1994.9799999999987</v>
      </c>
      <c r="AI215" s="365">
        <v>3647.0399999999995</v>
      </c>
      <c r="AJ215" s="365">
        <v>3319.440000000001</v>
      </c>
      <c r="AK215" s="365">
        <v>3612.8699999999981</v>
      </c>
      <c r="AL215" s="365">
        <f>AL212+AL214</f>
        <v>2977.6000000000004</v>
      </c>
      <c r="AM215" s="365">
        <v>3706.2200000000003</v>
      </c>
      <c r="AN215" s="365">
        <v>3714.6200000000003</v>
      </c>
    </row>
    <row r="216" spans="2:40" ht="16.2" thickBot="1">
      <c r="B216" s="110" t="s">
        <v>528</v>
      </c>
      <c r="C216" s="99">
        <v>49.704000000000001</v>
      </c>
      <c r="D216" s="99">
        <v>47.05189</v>
      </c>
      <c r="E216" s="99">
        <v>46.38879</v>
      </c>
      <c r="F216" s="99">
        <v>45.725699999999996</v>
      </c>
      <c r="G216" s="99">
        <v>45.062609999999999</v>
      </c>
      <c r="H216" s="99">
        <v>44.399519999999995</v>
      </c>
      <c r="I216" s="99">
        <v>43.736419999999995</v>
      </c>
      <c r="J216" s="99">
        <v>43.073329999999999</v>
      </c>
      <c r="K216" s="99">
        <v>42.410239999999995</v>
      </c>
      <c r="L216" s="99">
        <v>52.997150000000005</v>
      </c>
      <c r="M216" s="99">
        <v>52.334050000000005</v>
      </c>
      <c r="N216" s="99">
        <v>51.670960000000001</v>
      </c>
      <c r="O216" s="99">
        <v>51</v>
      </c>
      <c r="P216" s="254">
        <v>58</v>
      </c>
      <c r="Q216" s="254">
        <v>21909</v>
      </c>
      <c r="R216" s="254">
        <v>21841</v>
      </c>
      <c r="S216" s="254">
        <v>26252.611390000002</v>
      </c>
      <c r="T216" s="254">
        <v>27167</v>
      </c>
      <c r="V216" s="64"/>
      <c r="W216" s="366"/>
      <c r="X216" s="366">
        <v>0</v>
      </c>
      <c r="Y216" s="366">
        <v>0</v>
      </c>
      <c r="Z216" s="366"/>
      <c r="AA216" s="366"/>
      <c r="AB216" s="366"/>
      <c r="AC216" s="366"/>
      <c r="AD216" s="366"/>
      <c r="AE216" s="366"/>
      <c r="AF216" s="366"/>
      <c r="AG216" s="366"/>
      <c r="AH216" s="366"/>
      <c r="AI216" s="366"/>
      <c r="AJ216" s="366"/>
      <c r="AK216" s="366"/>
      <c r="AL216" s="366"/>
      <c r="AM216" s="366"/>
      <c r="AN216" s="366"/>
    </row>
    <row r="217" spans="2:40" ht="16.2" thickBot="1">
      <c r="B217" s="110" t="s">
        <v>529</v>
      </c>
      <c r="C217" s="99">
        <v>56040.737999999998</v>
      </c>
      <c r="D217" s="99">
        <v>52615.105539999997</v>
      </c>
      <c r="E217" s="99">
        <v>51750.887499999997</v>
      </c>
      <c r="F217" s="99">
        <v>50886.669439999998</v>
      </c>
      <c r="G217" s="99">
        <v>50022.451420000005</v>
      </c>
      <c r="H217" s="99">
        <v>49158.233390000001</v>
      </c>
      <c r="I217" s="99">
        <v>48294.015350000001</v>
      </c>
      <c r="J217" s="99">
        <v>47425.467840000005</v>
      </c>
      <c r="K217" s="99">
        <v>46561.30833</v>
      </c>
      <c r="L217" s="99">
        <v>47570.886610000001</v>
      </c>
      <c r="M217" s="99">
        <v>46841.211670000004</v>
      </c>
      <c r="N217" s="99">
        <v>46111.537020000003</v>
      </c>
      <c r="O217" s="99">
        <v>45382</v>
      </c>
      <c r="P217" s="254">
        <v>44652</v>
      </c>
      <c r="Q217" s="254">
        <v>219568</v>
      </c>
      <c r="R217" s="254">
        <v>218871</v>
      </c>
      <c r="S217" s="254">
        <v>205646.01025999998</v>
      </c>
      <c r="T217" s="254">
        <v>204551</v>
      </c>
      <c r="V217" s="65" t="s">
        <v>87</v>
      </c>
      <c r="W217" s="364">
        <v>-586.4</v>
      </c>
      <c r="X217" s="364">
        <v>-209.41</v>
      </c>
      <c r="Y217" s="364">
        <v>-1048.6199999999999</v>
      </c>
      <c r="Z217" s="364">
        <v>-660.83</v>
      </c>
      <c r="AA217" s="364">
        <v>-862.91</v>
      </c>
      <c r="AB217" s="364">
        <v>-675.44</v>
      </c>
      <c r="AC217" s="364">
        <v>-605.95000000000005</v>
      </c>
      <c r="AD217" s="364">
        <v>-44.73</v>
      </c>
      <c r="AE217" s="364">
        <v>-763.11</v>
      </c>
      <c r="AF217" s="364">
        <v>-911.01</v>
      </c>
      <c r="AG217" s="364">
        <v>-1162.44</v>
      </c>
      <c r="AH217" s="364">
        <v>-337.04</v>
      </c>
      <c r="AI217" s="364">
        <v>-802.35</v>
      </c>
      <c r="AJ217" s="364">
        <v>-717.27</v>
      </c>
      <c r="AK217" s="364">
        <v>-770.82</v>
      </c>
      <c r="AL217" s="364">
        <v>-1311.42</v>
      </c>
      <c r="AM217" s="364">
        <v>-813.88</v>
      </c>
      <c r="AN217" s="364">
        <v>-834.07</v>
      </c>
    </row>
    <row r="218" spans="2:40" ht="16.2" thickBot="1">
      <c r="B218" s="110" t="s">
        <v>530</v>
      </c>
      <c r="C218" s="99">
        <v>871.41300000000001</v>
      </c>
      <c r="D218" s="99">
        <v>535.50527</v>
      </c>
      <c r="E218" s="99">
        <v>565.4166899999999</v>
      </c>
      <c r="F218" s="99">
        <v>744.12060999999994</v>
      </c>
      <c r="G218" s="99">
        <v>636.98600999999996</v>
      </c>
      <c r="H218" s="99">
        <v>645.24162000000001</v>
      </c>
      <c r="I218" s="99">
        <v>652.8723</v>
      </c>
      <c r="J218" s="99">
        <v>653.57219999999995</v>
      </c>
      <c r="K218" s="99">
        <v>602.31506000000002</v>
      </c>
      <c r="L218" s="99">
        <v>228.29979999999998</v>
      </c>
      <c r="M218" s="99">
        <v>237.64404999999999</v>
      </c>
      <c r="N218" s="99">
        <v>233.39692000000002</v>
      </c>
      <c r="O218" s="99">
        <v>347</v>
      </c>
      <c r="P218" s="254">
        <v>278</v>
      </c>
      <c r="Q218" s="254">
        <v>288</v>
      </c>
      <c r="R218" s="254">
        <v>291</v>
      </c>
      <c r="S218" s="254">
        <v>230.43534</v>
      </c>
      <c r="T218" s="254">
        <v>137</v>
      </c>
      <c r="V218" s="67" t="s">
        <v>164</v>
      </c>
      <c r="W218" s="365">
        <v>-655.07000000000005</v>
      </c>
      <c r="X218" s="365">
        <v>3691.16</v>
      </c>
      <c r="Y218" s="365">
        <v>2057.0399999999986</v>
      </c>
      <c r="Z218" s="365">
        <v>3071.6400000000003</v>
      </c>
      <c r="AA218" s="365">
        <v>2849.27</v>
      </c>
      <c r="AB218" s="365">
        <v>2485.19</v>
      </c>
      <c r="AC218" s="365">
        <v>2110.6100000000006</v>
      </c>
      <c r="AD218" s="365">
        <v>2513.1800000000007</v>
      </c>
      <c r="AE218" s="365">
        <v>2705.4399999999991</v>
      </c>
      <c r="AF218" s="365">
        <v>2226.8500000000004</v>
      </c>
      <c r="AG218" s="365">
        <v>3481.98</v>
      </c>
      <c r="AH218" s="365">
        <v>1657.9399999999987</v>
      </c>
      <c r="AI218" s="365">
        <v>2844.6899999999996</v>
      </c>
      <c r="AJ218" s="365">
        <v>2602.170000000001</v>
      </c>
      <c r="AK218" s="365">
        <v>2842.0499999999979</v>
      </c>
      <c r="AL218" s="365">
        <f>+AL217+AL215</f>
        <v>1666.1800000000003</v>
      </c>
      <c r="AM218" s="365">
        <f>+AM217+AM215</f>
        <v>2892.34</v>
      </c>
      <c r="AN218" s="365">
        <v>2880.55</v>
      </c>
    </row>
    <row r="219" spans="2:40" ht="15.6" thickBot="1">
      <c r="B219" s="108" t="s">
        <v>118</v>
      </c>
      <c r="C219" s="113">
        <f>+SUM(C215:C218)</f>
        <v>57664.854999999996</v>
      </c>
      <c r="D219" s="113">
        <f t="shared" ref="D219:R219" si="31">+SUM(D215:D218)</f>
        <v>276963.66270000004</v>
      </c>
      <c r="E219" s="113">
        <f t="shared" si="31"/>
        <v>230907.69298000002</v>
      </c>
      <c r="F219" s="113">
        <f t="shared" si="31"/>
        <v>221239.51575000002</v>
      </c>
      <c r="G219" s="113">
        <f t="shared" si="31"/>
        <v>221683.50003999998</v>
      </c>
      <c r="H219" s="113">
        <f t="shared" si="31"/>
        <v>194789.87453</v>
      </c>
      <c r="I219" s="113">
        <f t="shared" si="31"/>
        <v>183410.62406999999</v>
      </c>
      <c r="J219" s="113">
        <f t="shared" si="31"/>
        <v>171832.11337000001</v>
      </c>
      <c r="K219" s="113">
        <f t="shared" si="31"/>
        <v>147662.03362999999</v>
      </c>
      <c r="L219" s="113">
        <f t="shared" si="31"/>
        <v>181336.18356</v>
      </c>
      <c r="M219" s="113">
        <f t="shared" si="31"/>
        <v>176980.18977</v>
      </c>
      <c r="N219" s="113">
        <f t="shared" si="31"/>
        <v>208665.60490000001</v>
      </c>
      <c r="O219" s="113">
        <f t="shared" si="31"/>
        <v>204243</v>
      </c>
      <c r="P219" s="113">
        <f t="shared" si="31"/>
        <v>205057</v>
      </c>
      <c r="Q219" s="113">
        <f t="shared" si="31"/>
        <v>241765</v>
      </c>
      <c r="R219" s="113">
        <f t="shared" si="31"/>
        <v>241003</v>
      </c>
      <c r="S219" s="113">
        <v>232129.22098999997</v>
      </c>
      <c r="T219" s="113">
        <f>SUM(T214:T218)</f>
        <v>231855</v>
      </c>
      <c r="W219" s="307"/>
      <c r="X219" s="307">
        <v>0</v>
      </c>
      <c r="Y219" s="307">
        <v>0</v>
      </c>
      <c r="Z219" s="307"/>
      <c r="AA219" s="307"/>
      <c r="AB219" s="307"/>
      <c r="AC219" s="307"/>
      <c r="AD219" s="307"/>
      <c r="AE219" s="307"/>
      <c r="AF219" s="307"/>
      <c r="AG219" s="307"/>
      <c r="AH219" s="307"/>
      <c r="AI219" s="307"/>
      <c r="AJ219" s="307"/>
      <c r="AK219" s="307"/>
      <c r="AL219" s="307"/>
      <c r="AM219" s="307"/>
      <c r="AN219" s="307"/>
    </row>
    <row r="220" spans="2:40" ht="15.6" thickBot="1">
      <c r="B220" s="114" t="s">
        <v>119</v>
      </c>
      <c r="C220" s="115">
        <f>+C212+C219</f>
        <v>66966.381999999998</v>
      </c>
      <c r="D220" s="115">
        <f t="shared" ref="D220:R220" si="32">+D212+D219</f>
        <v>287539.86974000005</v>
      </c>
      <c r="E220" s="115">
        <f t="shared" si="32"/>
        <v>238209.82841000002</v>
      </c>
      <c r="F220" s="115">
        <f t="shared" si="32"/>
        <v>228901.83855000001</v>
      </c>
      <c r="G220" s="115">
        <f t="shared" si="32"/>
        <v>231192.00159</v>
      </c>
      <c r="H220" s="115">
        <f t="shared" si="32"/>
        <v>204734.99812</v>
      </c>
      <c r="I220" s="115">
        <f t="shared" si="32"/>
        <v>191472.51115999999</v>
      </c>
      <c r="J220" s="115">
        <f t="shared" si="32"/>
        <v>175794.37580000001</v>
      </c>
      <c r="K220" s="115">
        <f t="shared" si="32"/>
        <v>151777.98210999998</v>
      </c>
      <c r="L220" s="115">
        <f t="shared" si="32"/>
        <v>188493.55694000001</v>
      </c>
      <c r="M220" s="115">
        <f t="shared" si="32"/>
        <v>186552.95816000001</v>
      </c>
      <c r="N220" s="115">
        <f t="shared" si="32"/>
        <v>214194.30939000001</v>
      </c>
      <c r="O220" s="115">
        <f t="shared" si="32"/>
        <v>210092</v>
      </c>
      <c r="P220" s="115">
        <f t="shared" si="32"/>
        <v>212552</v>
      </c>
      <c r="Q220" s="115">
        <f t="shared" si="32"/>
        <v>251461</v>
      </c>
      <c r="R220" s="115">
        <f t="shared" si="32"/>
        <v>248777</v>
      </c>
      <c r="S220" s="115">
        <v>240907.49845999997</v>
      </c>
      <c r="T220" s="115">
        <f>+T212+T219</f>
        <v>241845</v>
      </c>
      <c r="W220" s="307"/>
      <c r="X220" s="307">
        <v>0</v>
      </c>
      <c r="Y220" s="307">
        <v>0</v>
      </c>
      <c r="Z220" s="307"/>
      <c r="AA220" s="307"/>
      <c r="AB220" s="307"/>
      <c r="AC220" s="307"/>
      <c r="AD220" s="307"/>
      <c r="AE220" s="307"/>
      <c r="AF220" s="307"/>
      <c r="AG220" s="307"/>
      <c r="AH220" s="307"/>
      <c r="AI220" s="307"/>
      <c r="AJ220" s="307"/>
      <c r="AK220" s="307"/>
      <c r="AL220" s="307"/>
      <c r="AM220" s="307"/>
      <c r="AN220" s="307"/>
    </row>
    <row r="221" spans="2:40" ht="16.2" thickBot="1">
      <c r="B221" s="116"/>
      <c r="C221" s="117"/>
      <c r="D221" s="117"/>
      <c r="E221" s="117"/>
      <c r="F221" s="117"/>
      <c r="G221" s="117"/>
      <c r="H221" s="117"/>
      <c r="I221" s="117"/>
      <c r="J221" s="117"/>
      <c r="K221" s="117"/>
      <c r="L221" s="117"/>
      <c r="M221" s="117"/>
      <c r="N221" s="136"/>
      <c r="O221" s="136"/>
      <c r="P221" s="136"/>
      <c r="Q221" s="136"/>
      <c r="R221" s="136"/>
      <c r="S221" s="136">
        <v>0</v>
      </c>
      <c r="V221" s="67" t="s">
        <v>92</v>
      </c>
      <c r="W221" s="365">
        <v>6679.7099999999991</v>
      </c>
      <c r="X221" s="365">
        <v>6923.9299999999994</v>
      </c>
      <c r="Y221" s="365">
        <v>6868.9699999999984</v>
      </c>
      <c r="Z221" s="365">
        <v>6680.69</v>
      </c>
      <c r="AA221" s="365">
        <v>7226.33</v>
      </c>
      <c r="AB221" s="365">
        <v>6549.52</v>
      </c>
      <c r="AC221" s="365">
        <v>6383.54</v>
      </c>
      <c r="AD221" s="365">
        <v>5949.3100000000013</v>
      </c>
      <c r="AE221" s="365">
        <v>6920.53</v>
      </c>
      <c r="AF221" s="365">
        <v>6728.8100000000013</v>
      </c>
      <c r="AG221" s="365">
        <v>7975.93</v>
      </c>
      <c r="AH221" s="365">
        <v>5399.5199999999986</v>
      </c>
      <c r="AI221" s="365">
        <v>6929.0899999999992</v>
      </c>
      <c r="AJ221" s="365">
        <v>6507.1</v>
      </c>
      <c r="AK221" s="365">
        <v>7097.7999999999993</v>
      </c>
      <c r="AL221" s="365">
        <f>SUM(AL196,AL198:AL204,AL210,AL209)</f>
        <v>6370.74</v>
      </c>
      <c r="AM221" s="365">
        <v>7148.98</v>
      </c>
      <c r="AN221" s="365">
        <v>7278.86</v>
      </c>
    </row>
    <row r="222" spans="2:40" ht="15.6" thickBot="1">
      <c r="B222" s="106" t="s">
        <v>120</v>
      </c>
      <c r="C222" s="118"/>
      <c r="D222" s="118"/>
      <c r="E222" s="118"/>
      <c r="F222" s="118"/>
      <c r="G222" s="118"/>
      <c r="H222" s="118"/>
      <c r="I222" s="118"/>
      <c r="J222" s="118"/>
      <c r="K222" s="118"/>
      <c r="L222" s="118"/>
      <c r="M222" s="118"/>
      <c r="N222" s="118"/>
      <c r="O222" s="118"/>
      <c r="P222" s="118"/>
      <c r="Q222" s="118"/>
      <c r="R222" s="118"/>
      <c r="S222" s="118"/>
      <c r="T222" s="118"/>
    </row>
    <row r="223" spans="2:40" ht="15.6" thickBot="1">
      <c r="B223" s="108" t="s">
        <v>121</v>
      </c>
      <c r="C223" s="119"/>
      <c r="D223" s="119"/>
      <c r="E223" s="119"/>
      <c r="F223" s="119"/>
      <c r="G223" s="119"/>
      <c r="H223" s="119"/>
      <c r="I223" s="119"/>
      <c r="J223" s="119"/>
      <c r="K223" s="119"/>
      <c r="L223" s="119"/>
      <c r="M223" s="119"/>
      <c r="N223" s="119"/>
      <c r="O223" s="119"/>
      <c r="P223" s="119"/>
      <c r="Q223" s="119"/>
      <c r="R223" s="119"/>
      <c r="S223" s="119"/>
      <c r="T223" s="119"/>
    </row>
    <row r="224" spans="2:40" ht="16.2" thickBot="1">
      <c r="B224" s="110" t="s">
        <v>531</v>
      </c>
      <c r="C224" s="99">
        <v>0</v>
      </c>
      <c r="D224" s="99">
        <v>0</v>
      </c>
      <c r="E224" s="99">
        <v>0</v>
      </c>
      <c r="F224" s="99">
        <v>0</v>
      </c>
      <c r="G224" s="99">
        <v>0</v>
      </c>
      <c r="H224" s="99">
        <v>0</v>
      </c>
      <c r="I224" s="99">
        <v>0</v>
      </c>
      <c r="J224" s="99">
        <v>1240.6630500000001</v>
      </c>
      <c r="K224" s="99">
        <v>0</v>
      </c>
      <c r="L224" s="99">
        <v>0</v>
      </c>
      <c r="M224" s="99">
        <v>0</v>
      </c>
      <c r="N224" s="99">
        <v>0</v>
      </c>
      <c r="O224" s="99">
        <v>0</v>
      </c>
      <c r="P224" s="254">
        <v>0</v>
      </c>
      <c r="Q224" s="254">
        <v>0</v>
      </c>
      <c r="R224" s="254">
        <v>0</v>
      </c>
      <c r="S224" s="254">
        <v>0</v>
      </c>
      <c r="T224" s="254">
        <v>0</v>
      </c>
    </row>
    <row r="225" spans="2:40" ht="16.2" thickBot="1">
      <c r="B225" s="110" t="s">
        <v>532</v>
      </c>
      <c r="C225" s="99">
        <v>2089.9720000000002</v>
      </c>
      <c r="D225" s="99">
        <v>262.15836999999999</v>
      </c>
      <c r="E225" s="99">
        <v>100.83333</v>
      </c>
      <c r="F225" s="99">
        <v>104.45219</v>
      </c>
      <c r="G225" s="99">
        <v>107.15575</v>
      </c>
      <c r="H225" s="99">
        <v>127.10474000000001</v>
      </c>
      <c r="I225" s="99">
        <v>115.89825999999999</v>
      </c>
      <c r="J225" s="99">
        <v>52.311879999999995</v>
      </c>
      <c r="K225" s="99">
        <v>111.28141000000001</v>
      </c>
      <c r="L225" s="99">
        <v>227.55151999999998</v>
      </c>
      <c r="M225" s="99">
        <v>247.11226000000002</v>
      </c>
      <c r="N225" s="99">
        <v>121.59957</v>
      </c>
      <c r="O225" s="99">
        <v>389</v>
      </c>
      <c r="P225" s="254">
        <v>479</v>
      </c>
      <c r="Q225" s="254">
        <v>147</v>
      </c>
      <c r="R225" s="254">
        <v>380</v>
      </c>
      <c r="S225" s="254">
        <v>617.20746999999994</v>
      </c>
      <c r="T225" s="254">
        <v>1643</v>
      </c>
      <c r="V225" s="422"/>
      <c r="W225" s="423" t="str">
        <f t="shared" ref="W225:AI225" si="33">+W192</f>
        <v>1T22</v>
      </c>
      <c r="X225" s="423" t="str">
        <f t="shared" si="33"/>
        <v>2T22</v>
      </c>
      <c r="Y225" s="423" t="str">
        <f t="shared" si="33"/>
        <v>3T22</v>
      </c>
      <c r="Z225" s="423" t="str">
        <f t="shared" si="33"/>
        <v>4T22</v>
      </c>
      <c r="AA225" s="423" t="str">
        <f t="shared" si="33"/>
        <v>1T23</v>
      </c>
      <c r="AB225" s="423" t="str">
        <f t="shared" si="33"/>
        <v>2T23</v>
      </c>
      <c r="AC225" s="423" t="str">
        <f t="shared" si="33"/>
        <v>3T23</v>
      </c>
      <c r="AD225" s="423" t="str">
        <f t="shared" si="33"/>
        <v>4T23</v>
      </c>
      <c r="AE225" s="423" t="str">
        <f t="shared" si="33"/>
        <v>1T24</v>
      </c>
      <c r="AF225" s="423" t="str">
        <f t="shared" si="33"/>
        <v>2T24</v>
      </c>
      <c r="AG225" s="423" t="str">
        <f t="shared" si="33"/>
        <v>3T24</v>
      </c>
      <c r="AH225" s="423" t="str">
        <f t="shared" si="33"/>
        <v>4T24</v>
      </c>
      <c r="AI225" s="423" t="str">
        <f t="shared" si="33"/>
        <v>1T25</v>
      </c>
      <c r="AJ225" s="423" t="str">
        <f>+AJ192</f>
        <v>2T25</v>
      </c>
      <c r="AK225" s="423" t="str">
        <f>+AK192</f>
        <v>3T25</v>
      </c>
      <c r="AL225" s="423" t="str">
        <f>+AL192</f>
        <v>4T25</v>
      </c>
      <c r="AM225" s="423" t="str">
        <f>+AM192</f>
        <v>1T26</v>
      </c>
      <c r="AN225" s="423" t="str">
        <f>+AN7</f>
        <v>2T26</v>
      </c>
    </row>
    <row r="226" spans="2:40" ht="16.2" thickBot="1">
      <c r="B226" s="110" t="s">
        <v>533</v>
      </c>
      <c r="C226" s="99">
        <v>40.892000000000003</v>
      </c>
      <c r="D226" s="99">
        <v>184.137</v>
      </c>
      <c r="E226" s="99">
        <v>1636.48748</v>
      </c>
      <c r="F226" s="99">
        <v>227.46798000000001</v>
      </c>
      <c r="G226" s="99">
        <v>236.20139</v>
      </c>
      <c r="H226" s="99">
        <v>230.71124000000006</v>
      </c>
      <c r="I226" s="99">
        <v>306.72906999999992</v>
      </c>
      <c r="J226" s="99">
        <v>271.56617</v>
      </c>
      <c r="K226" s="99">
        <v>259.90174000000002</v>
      </c>
      <c r="L226" s="99">
        <v>217.59421999999998</v>
      </c>
      <c r="M226" s="99">
        <v>224.76383000000001</v>
      </c>
      <c r="N226" s="99">
        <v>240.35527999999999</v>
      </c>
      <c r="O226" s="99">
        <v>235</v>
      </c>
      <c r="P226" s="254">
        <v>159</v>
      </c>
      <c r="Q226" s="254">
        <v>327</v>
      </c>
      <c r="R226" s="254">
        <v>371</v>
      </c>
      <c r="S226" s="254">
        <v>282.42048999999997</v>
      </c>
      <c r="T226" s="254">
        <v>248</v>
      </c>
      <c r="V226" s="106" t="s">
        <v>95</v>
      </c>
      <c r="W226" s="107"/>
      <c r="X226" s="107"/>
      <c r="Y226" s="107"/>
      <c r="Z226" s="107"/>
      <c r="AA226" s="107"/>
      <c r="AB226" s="107"/>
      <c r="AC226" s="107"/>
      <c r="AD226" s="107"/>
      <c r="AE226" s="107"/>
      <c r="AF226" s="107"/>
      <c r="AG226" s="107"/>
      <c r="AH226" s="107"/>
      <c r="AI226" s="107"/>
      <c r="AJ226" s="107"/>
      <c r="AK226" s="107"/>
      <c r="AL226" s="107"/>
      <c r="AM226" s="107"/>
      <c r="AN226" s="107"/>
    </row>
    <row r="227" spans="2:40" ht="16.2" thickBot="1">
      <c r="B227" s="110" t="s">
        <v>534</v>
      </c>
      <c r="C227" s="99">
        <v>11.651</v>
      </c>
      <c r="D227" s="99">
        <v>0</v>
      </c>
      <c r="E227" s="99">
        <v>17.333490000000001</v>
      </c>
      <c r="F227" s="99">
        <v>3.9153699999999998</v>
      </c>
      <c r="G227" s="99">
        <v>2.7907100000000002</v>
      </c>
      <c r="H227" s="99">
        <v>1.9128800000000001</v>
      </c>
      <c r="I227" s="99">
        <v>3.62263</v>
      </c>
      <c r="J227" s="99">
        <v>0</v>
      </c>
      <c r="K227" s="99">
        <v>0</v>
      </c>
      <c r="L227" s="99">
        <v>0</v>
      </c>
      <c r="M227" s="99">
        <v>0</v>
      </c>
      <c r="N227" s="99">
        <v>0</v>
      </c>
      <c r="O227" s="99">
        <v>0</v>
      </c>
      <c r="P227" s="254">
        <v>0</v>
      </c>
      <c r="Q227" s="254">
        <v>0</v>
      </c>
      <c r="R227" s="254">
        <v>0</v>
      </c>
      <c r="S227" s="254">
        <v>0</v>
      </c>
      <c r="T227" s="254">
        <v>0</v>
      </c>
      <c r="V227" s="108" t="s">
        <v>96</v>
      </c>
      <c r="W227" s="132"/>
      <c r="X227" s="132"/>
      <c r="Y227" s="132"/>
      <c r="Z227" s="132"/>
      <c r="AA227" s="132"/>
      <c r="AB227" s="132"/>
      <c r="AC227" s="132"/>
      <c r="AD227" s="132"/>
      <c r="AE227" s="132"/>
      <c r="AF227" s="132"/>
      <c r="AG227" s="132"/>
      <c r="AH227" s="132"/>
      <c r="AI227" s="132"/>
      <c r="AJ227" s="132"/>
      <c r="AK227" s="132"/>
      <c r="AL227" s="132"/>
      <c r="AM227" s="132"/>
      <c r="AN227" s="132"/>
    </row>
    <row r="228" spans="2:40" ht="16.2" thickBot="1">
      <c r="B228" s="110" t="s">
        <v>535</v>
      </c>
      <c r="C228" s="99">
        <v>483.81599999999997</v>
      </c>
      <c r="D228" s="99">
        <v>399.12099999999998</v>
      </c>
      <c r="E228" s="99">
        <v>325.68234999999999</v>
      </c>
      <c r="F228" s="99">
        <v>317.73381999999992</v>
      </c>
      <c r="G228" s="99">
        <v>310.14509999999996</v>
      </c>
      <c r="H228" s="99">
        <v>49.533729999999984</v>
      </c>
      <c r="I228" s="99">
        <v>20.591940000000061</v>
      </c>
      <c r="J228" s="99">
        <v>24.260960000000079</v>
      </c>
      <c r="K228" s="99">
        <v>27.394239999999932</v>
      </c>
      <c r="L228" s="99">
        <v>38.132859999999987</v>
      </c>
      <c r="M228" s="99">
        <v>38.321949999999951</v>
      </c>
      <c r="N228" s="99">
        <v>44.198779999999914</v>
      </c>
      <c r="O228" s="99">
        <v>-985</v>
      </c>
      <c r="P228" s="254">
        <v>275</v>
      </c>
      <c r="Q228" s="254">
        <v>703</v>
      </c>
      <c r="R228" s="254">
        <v>33</v>
      </c>
      <c r="S228" s="254">
        <v>43.262989999999988</v>
      </c>
      <c r="T228" s="254">
        <v>58</v>
      </c>
      <c r="V228" s="65" t="s">
        <v>97</v>
      </c>
      <c r="W228" s="148">
        <v>2894.22</v>
      </c>
      <c r="X228" s="148">
        <v>7301.94</v>
      </c>
      <c r="Y228" s="148">
        <v>10438.91</v>
      </c>
      <c r="Z228" s="148">
        <v>5479.55</v>
      </c>
      <c r="AA228" s="148">
        <v>4314.99</v>
      </c>
      <c r="AB228" s="148">
        <v>5357.07</v>
      </c>
      <c r="AC228" s="148">
        <v>8835.2999999999993</v>
      </c>
      <c r="AD228" s="148">
        <v>1807.86</v>
      </c>
      <c r="AE228" s="148">
        <v>3659.89</v>
      </c>
      <c r="AF228" s="148">
        <v>4565.72</v>
      </c>
      <c r="AG228" s="148">
        <v>8541.7900000000009</v>
      </c>
      <c r="AH228" s="148">
        <v>4633.7</v>
      </c>
      <c r="AI228" s="148">
        <v>6775.82</v>
      </c>
      <c r="AJ228" s="148">
        <v>2981.03</v>
      </c>
      <c r="AK228" s="148">
        <v>6254.54</v>
      </c>
      <c r="AL228" s="148">
        <v>4319.2299999999996</v>
      </c>
      <c r="AM228" s="148">
        <v>7144.84</v>
      </c>
      <c r="AN228" s="148">
        <v>6893.22</v>
      </c>
    </row>
    <row r="229" spans="2:40" ht="16.2" thickBot="1">
      <c r="B229" s="110" t="s">
        <v>536</v>
      </c>
      <c r="C229" s="99">
        <v>536.35900000000004</v>
      </c>
      <c r="D229" s="99">
        <v>583.25800000000004</v>
      </c>
      <c r="E229" s="99">
        <v>1979.5033199999998</v>
      </c>
      <c r="F229" s="99">
        <v>549.11716999999987</v>
      </c>
      <c r="G229" s="99">
        <v>549.13720000000001</v>
      </c>
      <c r="H229" s="99">
        <v>282.15785000000005</v>
      </c>
      <c r="I229" s="99">
        <v>330.94364000000002</v>
      </c>
      <c r="J229" s="99">
        <v>295.82713000000007</v>
      </c>
      <c r="K229" s="99">
        <v>287.29597999999999</v>
      </c>
      <c r="L229" s="99">
        <v>255.72707999999994</v>
      </c>
      <c r="M229" s="99">
        <v>263.08577999999994</v>
      </c>
      <c r="N229" s="99">
        <v>284.55405999999994</v>
      </c>
      <c r="O229" s="99">
        <v>-750</v>
      </c>
      <c r="P229" s="254">
        <v>435</v>
      </c>
      <c r="Q229" s="254">
        <v>1030</v>
      </c>
      <c r="R229" s="254">
        <v>404</v>
      </c>
      <c r="S229" s="254">
        <v>325.68347999999997</v>
      </c>
      <c r="T229" s="254">
        <v>306</v>
      </c>
      <c r="V229" s="65" t="s">
        <v>166</v>
      </c>
      <c r="W229" s="148">
        <v>4346.51</v>
      </c>
      <c r="X229" s="148">
        <v>8529.84</v>
      </c>
      <c r="Y229" s="148">
        <v>2713.43</v>
      </c>
      <c r="Z229" s="148">
        <v>3352.27</v>
      </c>
      <c r="AA229" s="148">
        <v>3619.46</v>
      </c>
      <c r="AB229" s="148">
        <v>2741.2</v>
      </c>
      <c r="AC229" s="148">
        <v>2065.12</v>
      </c>
      <c r="AD229" s="148">
        <v>2279.3000000000002</v>
      </c>
      <c r="AE229" s="148">
        <v>2721.94</v>
      </c>
      <c r="AF229" s="148">
        <v>2014.12</v>
      </c>
      <c r="AG229" s="148">
        <v>1965.83</v>
      </c>
      <c r="AH229" s="148">
        <v>1816.63</v>
      </c>
      <c r="AI229" s="148">
        <v>2729.82</v>
      </c>
      <c r="AJ229" s="148">
        <v>1831.62</v>
      </c>
      <c r="AK229" s="148">
        <v>2050.56</v>
      </c>
      <c r="AL229" s="148">
        <v>1989.74</v>
      </c>
      <c r="AM229" s="148">
        <v>2790.62</v>
      </c>
      <c r="AN229" s="148">
        <v>2883.17</v>
      </c>
    </row>
    <row r="230" spans="2:40" ht="16.2" thickBot="1">
      <c r="B230" s="110" t="s">
        <v>537</v>
      </c>
      <c r="C230" s="99">
        <v>321.90899999999999</v>
      </c>
      <c r="D230" s="99">
        <v>117.44467</v>
      </c>
      <c r="E230" s="99">
        <v>135.73020000000002</v>
      </c>
      <c r="F230" s="99">
        <v>61.590290000000003</v>
      </c>
      <c r="G230" s="99">
        <v>10.50412</v>
      </c>
      <c r="H230" s="99">
        <v>77.913679999999999</v>
      </c>
      <c r="I230" s="99">
        <v>7436.6472800000001</v>
      </c>
      <c r="J230" s="99">
        <v>159.73886999999999</v>
      </c>
      <c r="K230" s="99">
        <v>95.959039999999987</v>
      </c>
      <c r="L230" s="99">
        <v>201.55891</v>
      </c>
      <c r="M230" s="99">
        <v>216.07115999999999</v>
      </c>
      <c r="N230" s="99">
        <v>-4.6391200000000001</v>
      </c>
      <c r="O230" s="99">
        <v>77</v>
      </c>
      <c r="P230" s="254">
        <v>89</v>
      </c>
      <c r="Q230" s="254">
        <v>4276</v>
      </c>
      <c r="R230" s="254">
        <v>4034</v>
      </c>
      <c r="S230" s="254">
        <v>4117.6294900000003</v>
      </c>
      <c r="T230" s="254">
        <v>4371</v>
      </c>
      <c r="V230" s="65" t="s">
        <v>167</v>
      </c>
      <c r="W230" s="148">
        <v>0</v>
      </c>
      <c r="X230" s="148">
        <v>0</v>
      </c>
      <c r="Y230" s="148">
        <v>0</v>
      </c>
      <c r="Z230" s="148">
        <v>0</v>
      </c>
      <c r="AA230" s="148">
        <v>0</v>
      </c>
      <c r="AB230" s="148">
        <v>0</v>
      </c>
      <c r="AC230" s="148">
        <v>0</v>
      </c>
      <c r="AD230" s="148">
        <v>0</v>
      </c>
      <c r="AE230" s="148">
        <v>0</v>
      </c>
      <c r="AF230" s="148">
        <v>0</v>
      </c>
      <c r="AG230" s="148">
        <v>0</v>
      </c>
      <c r="AH230" s="148">
        <v>0</v>
      </c>
      <c r="AI230" s="148">
        <v>0</v>
      </c>
      <c r="AJ230" s="148">
        <v>0</v>
      </c>
      <c r="AK230" s="148">
        <v>0</v>
      </c>
      <c r="AL230" s="148">
        <v>0</v>
      </c>
      <c r="AM230" s="148">
        <v>0</v>
      </c>
      <c r="AN230" s="148">
        <v>0</v>
      </c>
    </row>
    <row r="231" spans="2:40" ht="16.2" thickBot="1">
      <c r="B231" s="110" t="s">
        <v>538</v>
      </c>
      <c r="C231" s="99">
        <v>504.51900000000001</v>
      </c>
      <c r="D231" s="99">
        <v>6.6830600000000002</v>
      </c>
      <c r="E231" s="99">
        <v>-13.63313</v>
      </c>
      <c r="F231" s="99">
        <v>219.48492000000002</v>
      </c>
      <c r="G231" s="99">
        <v>288.99624</v>
      </c>
      <c r="H231" s="99">
        <v>348.58605999999997</v>
      </c>
      <c r="I231" s="99">
        <v>445.79001</v>
      </c>
      <c r="J231" s="99">
        <v>359.95370000000003</v>
      </c>
      <c r="K231" s="99">
        <v>251.30396999999999</v>
      </c>
      <c r="L231" s="99">
        <v>312.82451000000003</v>
      </c>
      <c r="M231" s="99">
        <v>311.09944000000002</v>
      </c>
      <c r="N231" s="99">
        <v>248.18477999999999</v>
      </c>
      <c r="O231" s="99">
        <v>50</v>
      </c>
      <c r="P231" s="254">
        <v>-220</v>
      </c>
      <c r="Q231" s="254">
        <v>126</v>
      </c>
      <c r="R231" s="254">
        <v>470</v>
      </c>
      <c r="S231" s="254">
        <v>242.82413</v>
      </c>
      <c r="T231" s="254">
        <v>82</v>
      </c>
      <c r="V231" s="65" t="s">
        <v>168</v>
      </c>
      <c r="W231" s="148">
        <v>0</v>
      </c>
      <c r="X231" s="148">
        <v>0</v>
      </c>
      <c r="Y231" s="148">
        <v>99.95</v>
      </c>
      <c r="Z231" s="148">
        <v>909</v>
      </c>
      <c r="AA231" s="148">
        <v>954.52</v>
      </c>
      <c r="AB231" s="148">
        <v>615.17999999999995</v>
      </c>
      <c r="AC231" s="148">
        <v>3.08</v>
      </c>
      <c r="AD231" s="148">
        <v>366.08</v>
      </c>
      <c r="AE231" s="148">
        <v>313.2</v>
      </c>
      <c r="AF231" s="148">
        <v>516.92999999999995</v>
      </c>
      <c r="AG231" s="148">
        <v>504.38</v>
      </c>
      <c r="AH231" s="148">
        <v>504.38</v>
      </c>
      <c r="AI231" s="148">
        <v>504.42</v>
      </c>
      <c r="AJ231" s="148">
        <v>0</v>
      </c>
      <c r="AK231" s="148">
        <v>0.81</v>
      </c>
      <c r="AL231" s="148">
        <v>1189.1400000000001</v>
      </c>
      <c r="AM231" s="148">
        <v>1688.98</v>
      </c>
      <c r="AN231" s="148">
        <v>3071.37</v>
      </c>
    </row>
    <row r="232" spans="2:40" ht="16.2" thickBot="1">
      <c r="B232" s="110" t="s">
        <v>539</v>
      </c>
      <c r="C232" s="99">
        <v>685.7</v>
      </c>
      <c r="D232" s="99">
        <v>210.16800000000001</v>
      </c>
      <c r="E232" s="99">
        <v>232.7165</v>
      </c>
      <c r="F232" s="99">
        <v>268.33249999999998</v>
      </c>
      <c r="G232" s="99">
        <v>250.88574</v>
      </c>
      <c r="H232" s="99">
        <v>627.00434999999993</v>
      </c>
      <c r="I232" s="99">
        <v>572.33484999999996</v>
      </c>
      <c r="J232" s="99">
        <v>560.98996</v>
      </c>
      <c r="K232" s="99">
        <v>519.61709000000008</v>
      </c>
      <c r="L232" s="99">
        <v>713.46316999999999</v>
      </c>
      <c r="M232" s="99">
        <v>720.11279000000002</v>
      </c>
      <c r="N232" s="99">
        <v>720.47079000000008</v>
      </c>
      <c r="O232" s="99">
        <v>728</v>
      </c>
      <c r="P232" s="254">
        <v>704</v>
      </c>
      <c r="Q232" s="254">
        <v>88</v>
      </c>
      <c r="R232" s="254">
        <v>752</v>
      </c>
      <c r="S232" s="254">
        <v>814.90105000000005</v>
      </c>
      <c r="T232" s="254">
        <v>827</v>
      </c>
      <c r="V232" s="65" t="s">
        <v>169</v>
      </c>
      <c r="W232" s="148">
        <v>1804.63</v>
      </c>
      <c r="X232" s="148">
        <v>1825.36</v>
      </c>
      <c r="Y232" s="148">
        <v>2067.0100000000002</v>
      </c>
      <c r="Z232" s="148">
        <v>1859.47</v>
      </c>
      <c r="AA232" s="148">
        <v>2373.2199999999998</v>
      </c>
      <c r="AB232" s="148">
        <v>2394.94</v>
      </c>
      <c r="AC232" s="148">
        <v>2171.19</v>
      </c>
      <c r="AD232" s="148">
        <v>1936.36</v>
      </c>
      <c r="AE232" s="148">
        <v>1910.91</v>
      </c>
      <c r="AF232" s="148">
        <v>1967.57</v>
      </c>
      <c r="AG232" s="148">
        <v>2117.6799999999998</v>
      </c>
      <c r="AH232" s="148">
        <v>2035.33</v>
      </c>
      <c r="AI232" s="148">
        <v>2062.27</v>
      </c>
      <c r="AJ232" s="148">
        <v>2014.8</v>
      </c>
      <c r="AK232" s="148">
        <v>2076.5</v>
      </c>
      <c r="AL232" s="148">
        <v>1988.57</v>
      </c>
      <c r="AM232" s="148">
        <v>1973.35</v>
      </c>
      <c r="AN232" s="148">
        <v>2049.06</v>
      </c>
    </row>
    <row r="233" spans="2:40" ht="16.2" thickBot="1">
      <c r="B233" s="110" t="s">
        <v>540</v>
      </c>
      <c r="C233" s="99">
        <v>0</v>
      </c>
      <c r="D233" s="99">
        <v>5688.2420000000002</v>
      </c>
      <c r="E233" s="99">
        <v>9758.3232100000005</v>
      </c>
      <c r="F233" s="99">
        <v>9829.2682599999989</v>
      </c>
      <c r="G233" s="99">
        <v>8691.7904999999992</v>
      </c>
      <c r="H233" s="99">
        <v>8808.1124799999998</v>
      </c>
      <c r="I233" s="99">
        <v>4867.3505100000002</v>
      </c>
      <c r="J233" s="99">
        <v>4927.3183799999997</v>
      </c>
      <c r="K233" s="99">
        <v>6273.6756599999999</v>
      </c>
      <c r="L233" s="99">
        <v>2378.6024900000002</v>
      </c>
      <c r="M233" s="99">
        <v>2402.5289199999997</v>
      </c>
      <c r="N233" s="99">
        <v>2425.5372400000001</v>
      </c>
      <c r="O233" s="99">
        <v>6449</v>
      </c>
      <c r="P233" s="254">
        <v>5828</v>
      </c>
      <c r="Q233" s="254">
        <v>-654</v>
      </c>
      <c r="R233" s="254">
        <v>-502</v>
      </c>
      <c r="S233" s="254">
        <v>147146.89638999998</v>
      </c>
      <c r="T233" s="254">
        <v>144972</v>
      </c>
      <c r="V233" s="65" t="s">
        <v>101</v>
      </c>
      <c r="W233" s="148">
        <v>178.53</v>
      </c>
      <c r="X233" s="148">
        <v>467.59</v>
      </c>
      <c r="Y233" s="148">
        <v>323.68</v>
      </c>
      <c r="Z233" s="148">
        <v>107.67</v>
      </c>
      <c r="AA233" s="148">
        <v>392.89</v>
      </c>
      <c r="AB233" s="148">
        <v>610.34</v>
      </c>
      <c r="AC233" s="148">
        <v>430.01</v>
      </c>
      <c r="AD233" s="148">
        <v>345.63</v>
      </c>
      <c r="AE233" s="148">
        <v>645.84</v>
      </c>
      <c r="AF233" s="148">
        <v>429.96</v>
      </c>
      <c r="AG233" s="148">
        <v>377.3</v>
      </c>
      <c r="AH233" s="148">
        <v>379.17</v>
      </c>
      <c r="AI233" s="148">
        <v>679.41</v>
      </c>
      <c r="AJ233" s="148">
        <v>447.89</v>
      </c>
      <c r="AK233" s="148">
        <v>206.91</v>
      </c>
      <c r="AL233" s="148">
        <v>14.06</v>
      </c>
      <c r="AM233" s="148">
        <v>383.5</v>
      </c>
      <c r="AN233" s="148">
        <v>575.23</v>
      </c>
    </row>
    <row r="234" spans="2:40" ht="15.6" thickBot="1">
      <c r="B234" s="108" t="s">
        <v>130</v>
      </c>
      <c r="C234" s="113">
        <f>SUM(C224:C233)-SUM(C226:C228)</f>
        <v>4138.4589999999989</v>
      </c>
      <c r="D234" s="113">
        <f t="shared" ref="D234:N234" si="34">SUM(D224:D233)-SUM(D226:D228)</f>
        <v>6867.9541000000008</v>
      </c>
      <c r="E234" s="113">
        <f t="shared" si="34"/>
        <v>12193.47343</v>
      </c>
      <c r="F234" s="113">
        <f t="shared" si="34"/>
        <v>11032.24533</v>
      </c>
      <c r="G234" s="113">
        <f t="shared" si="34"/>
        <v>9898.4695499999998</v>
      </c>
      <c r="H234" s="113">
        <f t="shared" si="34"/>
        <v>10270.87916</v>
      </c>
      <c r="I234" s="113">
        <f t="shared" si="34"/>
        <v>13768.964550000001</v>
      </c>
      <c r="J234" s="113">
        <f t="shared" si="34"/>
        <v>7596.8029700000006</v>
      </c>
      <c r="K234" s="113">
        <f t="shared" si="34"/>
        <v>7539.1331500000006</v>
      </c>
      <c r="L234" s="113">
        <f t="shared" si="34"/>
        <v>4089.7276800000004</v>
      </c>
      <c r="M234" s="113">
        <f t="shared" si="34"/>
        <v>4160.0103499999996</v>
      </c>
      <c r="N234" s="113">
        <f t="shared" si="34"/>
        <v>3795.70732</v>
      </c>
      <c r="O234" s="113">
        <v>6943</v>
      </c>
      <c r="P234" s="113">
        <f>SUM(P224:P233)-SUM(P226:P228)</f>
        <v>7315</v>
      </c>
      <c r="Q234" s="113">
        <f>SUM(Q224:Q233)-SUM(Q226:Q228)</f>
        <v>5013</v>
      </c>
      <c r="R234" s="113">
        <v>5538</v>
      </c>
      <c r="S234" s="113">
        <v>153265.14200999998</v>
      </c>
      <c r="T234" s="113">
        <f>SUM(T224:T233)-SUM(T226:T228)</f>
        <v>152201</v>
      </c>
      <c r="V234" s="111" t="s">
        <v>202</v>
      </c>
      <c r="W234" s="133">
        <f>SUM(W228:W233)</f>
        <v>9223.8900000000012</v>
      </c>
      <c r="X234" s="133">
        <f t="shared" ref="X234:AJ234" si="35">SUM(X228:X233)</f>
        <v>18124.73</v>
      </c>
      <c r="Y234" s="133">
        <f t="shared" si="35"/>
        <v>15642.980000000001</v>
      </c>
      <c r="Z234" s="133">
        <f t="shared" si="35"/>
        <v>11707.96</v>
      </c>
      <c r="AA234" s="133">
        <f t="shared" si="35"/>
        <v>11655.079999999998</v>
      </c>
      <c r="AB234" s="133">
        <f t="shared" si="35"/>
        <v>11718.73</v>
      </c>
      <c r="AC234" s="133">
        <f t="shared" si="35"/>
        <v>13504.699999999999</v>
      </c>
      <c r="AD234" s="133">
        <f t="shared" si="35"/>
        <v>6735.23</v>
      </c>
      <c r="AE234" s="133">
        <f t="shared" si="35"/>
        <v>9251.7800000000007</v>
      </c>
      <c r="AF234" s="133">
        <f t="shared" si="35"/>
        <v>9494.2999999999993</v>
      </c>
      <c r="AG234" s="133">
        <f t="shared" si="35"/>
        <v>13506.98</v>
      </c>
      <c r="AH234" s="133">
        <f t="shared" si="35"/>
        <v>9369.2100000000009</v>
      </c>
      <c r="AI234" s="133">
        <f t="shared" si="35"/>
        <v>12751.74</v>
      </c>
      <c r="AJ234" s="133">
        <f t="shared" si="35"/>
        <v>7275.34</v>
      </c>
      <c r="AK234" s="133">
        <v>10589.32</v>
      </c>
      <c r="AL234" s="133">
        <f>SUM(AL228:AL233)</f>
        <v>9500.74</v>
      </c>
      <c r="AM234" s="133">
        <v>13981.289999999999</v>
      </c>
      <c r="AN234" s="133">
        <v>15472.049999999997</v>
      </c>
    </row>
    <row r="235" spans="2:40" ht="15.6" thickBot="1">
      <c r="B235" s="120" t="s">
        <v>131</v>
      </c>
      <c r="C235" s="121"/>
      <c r="D235" s="121"/>
      <c r="E235" s="121"/>
      <c r="F235" s="121"/>
      <c r="G235" s="121"/>
      <c r="H235" s="121"/>
      <c r="I235" s="121"/>
      <c r="J235" s="121"/>
      <c r="K235" s="121"/>
      <c r="L235" s="121"/>
      <c r="M235" s="121"/>
      <c r="N235" s="139"/>
      <c r="O235" s="139"/>
      <c r="P235" s="139"/>
      <c r="Q235" s="139"/>
      <c r="R235" s="139"/>
      <c r="S235" s="139"/>
      <c r="T235" s="139"/>
      <c r="V235" s="108"/>
      <c r="W235" s="132"/>
      <c r="X235" s="132"/>
      <c r="Y235" s="132"/>
      <c r="Z235" s="132"/>
      <c r="AA235" s="132"/>
      <c r="AB235" s="132"/>
      <c r="AC235" s="132"/>
      <c r="AD235" s="132"/>
      <c r="AE235" s="132"/>
      <c r="AF235" s="132"/>
      <c r="AG235" s="132"/>
      <c r="AH235" s="132"/>
      <c r="AI235" s="132"/>
      <c r="AJ235" s="132"/>
      <c r="AK235" s="132"/>
      <c r="AL235" s="132"/>
      <c r="AM235" s="132"/>
      <c r="AN235" s="132"/>
    </row>
    <row r="236" spans="2:40" ht="16.2" thickBot="1">
      <c r="B236" s="110" t="s">
        <v>539</v>
      </c>
      <c r="C236" s="99">
        <v>1300.029</v>
      </c>
      <c r="D236" s="100">
        <v>16972.439999999999</v>
      </c>
      <c r="E236" s="100">
        <v>18448.233100000001</v>
      </c>
      <c r="F236" s="100">
        <v>20024.345600000001</v>
      </c>
      <c r="G236" s="100">
        <v>21350.256099999999</v>
      </c>
      <c r="H236" s="100">
        <v>17650.471999999998</v>
      </c>
      <c r="I236" s="100">
        <v>18319.892</v>
      </c>
      <c r="J236" s="100">
        <v>18589.962</v>
      </c>
      <c r="K236" s="100">
        <v>18135.815399999999</v>
      </c>
      <c r="L236" s="100">
        <v>15712.804399999999</v>
      </c>
      <c r="M236" s="100">
        <v>17667.252199999999</v>
      </c>
      <c r="N236" s="100">
        <v>19694.451799999999</v>
      </c>
      <c r="O236" s="156">
        <v>2146</v>
      </c>
      <c r="P236" s="256">
        <v>1921</v>
      </c>
      <c r="Q236" s="256">
        <v>2105</v>
      </c>
      <c r="R236" s="256">
        <v>2274</v>
      </c>
      <c r="S236" s="256">
        <v>2183.8203699999999</v>
      </c>
      <c r="T236" s="256">
        <v>2001</v>
      </c>
      <c r="V236" s="65" t="s">
        <v>105</v>
      </c>
      <c r="W236" s="148">
        <v>0</v>
      </c>
      <c r="X236" s="148">
        <v>0</v>
      </c>
      <c r="Y236" s="148">
        <v>0</v>
      </c>
      <c r="Z236" s="148">
        <v>0</v>
      </c>
      <c r="AA236" s="148">
        <v>0</v>
      </c>
      <c r="AB236" s="148">
        <v>0</v>
      </c>
      <c r="AC236" s="148">
        <v>0</v>
      </c>
      <c r="AD236" s="148">
        <v>0</v>
      </c>
      <c r="AE236" s="148">
        <v>0</v>
      </c>
      <c r="AF236" s="148">
        <v>0</v>
      </c>
      <c r="AG236" s="148">
        <v>0</v>
      </c>
      <c r="AH236" s="148">
        <v>0</v>
      </c>
      <c r="AI236" s="148">
        <v>0</v>
      </c>
      <c r="AJ236" s="148">
        <v>0</v>
      </c>
      <c r="AK236" s="148">
        <v>0</v>
      </c>
      <c r="AL236" s="148">
        <v>0</v>
      </c>
      <c r="AM236" s="148">
        <v>0</v>
      </c>
      <c r="AN236" s="148">
        <v>0</v>
      </c>
    </row>
    <row r="237" spans="2:40" ht="16.2" thickBot="1">
      <c r="B237" s="110" t="s">
        <v>541</v>
      </c>
      <c r="C237" s="99">
        <v>28696.924999999999</v>
      </c>
      <c r="D237" s="100">
        <v>230876.02</v>
      </c>
      <c r="E237" s="100">
        <v>179318.913</v>
      </c>
      <c r="F237" s="100">
        <v>167820.40239999999</v>
      </c>
      <c r="G237" s="100">
        <v>168085.82620000001</v>
      </c>
      <c r="H237" s="100">
        <v>142871.17689999999</v>
      </c>
      <c r="I237" s="100">
        <v>130678.82339999999</v>
      </c>
      <c r="J237" s="100">
        <v>118408.2193</v>
      </c>
      <c r="K237" s="100">
        <v>93036.418300000005</v>
      </c>
      <c r="L237" s="100">
        <v>132125.62650000001</v>
      </c>
      <c r="M237" s="100">
        <v>126184.0245</v>
      </c>
      <c r="N237" s="100">
        <v>160084.83660000001</v>
      </c>
      <c r="O237" s="156">
        <v>169504</v>
      </c>
      <c r="P237" s="256">
        <v>168408</v>
      </c>
      <c r="Q237" s="256">
        <v>158000</v>
      </c>
      <c r="R237" s="256">
        <v>151000</v>
      </c>
      <c r="S237" s="256">
        <v>0</v>
      </c>
      <c r="T237" s="256">
        <v>0</v>
      </c>
      <c r="V237" s="65" t="s">
        <v>173</v>
      </c>
      <c r="W237" s="148">
        <v>0</v>
      </c>
      <c r="X237" s="148">
        <v>0</v>
      </c>
      <c r="Y237" s="148">
        <v>0</v>
      </c>
      <c r="Z237" s="148">
        <v>0</v>
      </c>
      <c r="AA237" s="148">
        <v>0</v>
      </c>
      <c r="AB237" s="148">
        <v>0</v>
      </c>
      <c r="AC237" s="148">
        <v>0</v>
      </c>
      <c r="AD237" s="148">
        <v>0</v>
      </c>
      <c r="AE237" s="148">
        <v>0</v>
      </c>
      <c r="AF237" s="148">
        <v>0</v>
      </c>
      <c r="AG237" s="148">
        <v>0</v>
      </c>
      <c r="AH237" s="148">
        <v>0</v>
      </c>
      <c r="AI237" s="148">
        <v>0</v>
      </c>
      <c r="AJ237" s="148">
        <v>0</v>
      </c>
      <c r="AK237" s="148">
        <v>0</v>
      </c>
      <c r="AL237" s="148">
        <v>0</v>
      </c>
      <c r="AM237" s="148">
        <v>0</v>
      </c>
      <c r="AN237" s="148">
        <v>0</v>
      </c>
    </row>
    <row r="238" spans="2:40" ht="19.350000000000001" customHeight="1" thickBot="1">
      <c r="B238" s="110" t="s">
        <v>542</v>
      </c>
      <c r="C238" s="99">
        <v>0</v>
      </c>
      <c r="D238" s="99">
        <v>0</v>
      </c>
      <c r="E238" s="99">
        <v>0</v>
      </c>
      <c r="F238" s="99">
        <v>0</v>
      </c>
      <c r="G238" s="99">
        <v>0</v>
      </c>
      <c r="H238" s="99">
        <v>0</v>
      </c>
      <c r="I238" s="99">
        <v>0</v>
      </c>
      <c r="J238" s="99">
        <v>0</v>
      </c>
      <c r="K238" s="99">
        <v>0</v>
      </c>
      <c r="L238" s="99">
        <v>0</v>
      </c>
      <c r="M238" s="99">
        <v>0</v>
      </c>
      <c r="N238" s="156">
        <v>0</v>
      </c>
      <c r="O238" s="156">
        <v>0</v>
      </c>
      <c r="P238" s="256">
        <v>0</v>
      </c>
      <c r="Q238" s="256">
        <v>0</v>
      </c>
      <c r="R238" s="256">
        <v>0</v>
      </c>
      <c r="S238" s="256">
        <v>123.729</v>
      </c>
      <c r="T238" s="256">
        <v>0</v>
      </c>
      <c r="V238" s="65" t="s">
        <v>174</v>
      </c>
      <c r="W238" s="148">
        <v>0.13</v>
      </c>
      <c r="X238" s="148">
        <v>0.13</v>
      </c>
      <c r="Y238" s="148">
        <v>0.14000000000000001</v>
      </c>
      <c r="Z238" s="148">
        <v>0.18</v>
      </c>
      <c r="AA238" s="148">
        <v>0.15</v>
      </c>
      <c r="AB238" s="148">
        <v>0.18</v>
      </c>
      <c r="AC238" s="148">
        <v>0.21</v>
      </c>
      <c r="AD238" s="148">
        <v>0.24</v>
      </c>
      <c r="AE238" s="148">
        <v>0.18</v>
      </c>
      <c r="AF238" s="148">
        <v>0.19</v>
      </c>
      <c r="AG238" s="148">
        <v>0.21</v>
      </c>
      <c r="AH238" s="148">
        <v>0.23</v>
      </c>
      <c r="AI238" s="148">
        <v>0.18</v>
      </c>
      <c r="AJ238" s="148">
        <v>0.21</v>
      </c>
      <c r="AK238" s="148">
        <v>0.24</v>
      </c>
      <c r="AL238" s="148">
        <v>0.28999999999999998</v>
      </c>
      <c r="AM238" s="148">
        <v>0.22</v>
      </c>
      <c r="AN238" s="148">
        <v>0.16</v>
      </c>
    </row>
    <row r="239" spans="2:40" ht="16.2" thickBot="1">
      <c r="B239" s="110" t="s">
        <v>543</v>
      </c>
      <c r="C239" s="99">
        <v>0</v>
      </c>
      <c r="D239" s="99">
        <v>0</v>
      </c>
      <c r="E239" s="99">
        <v>0</v>
      </c>
      <c r="F239" s="99">
        <v>0</v>
      </c>
      <c r="G239" s="99">
        <v>0</v>
      </c>
      <c r="H239" s="99">
        <v>0</v>
      </c>
      <c r="I239" s="99">
        <v>0</v>
      </c>
      <c r="J239" s="99">
        <v>0</v>
      </c>
      <c r="K239" s="99">
        <v>0</v>
      </c>
      <c r="L239" s="99">
        <v>0</v>
      </c>
      <c r="M239" s="99">
        <v>0</v>
      </c>
      <c r="N239" s="156">
        <v>0</v>
      </c>
      <c r="O239" s="156">
        <v>0</v>
      </c>
      <c r="P239" s="256">
        <v>0</v>
      </c>
      <c r="Q239" s="256">
        <v>47855</v>
      </c>
      <c r="R239" s="256">
        <v>47855</v>
      </c>
      <c r="S239" s="256">
        <v>40101.012000000002</v>
      </c>
      <c r="T239" s="256">
        <v>39711</v>
      </c>
      <c r="V239" s="65" t="s">
        <v>175</v>
      </c>
      <c r="W239" s="148">
        <v>0</v>
      </c>
      <c r="X239" s="148">
        <v>0</v>
      </c>
      <c r="Y239" s="148">
        <v>0</v>
      </c>
      <c r="Z239" s="148">
        <v>0</v>
      </c>
      <c r="AA239" s="148">
        <v>0</v>
      </c>
      <c r="AB239" s="148">
        <v>0</v>
      </c>
      <c r="AC239" s="148">
        <v>0</v>
      </c>
      <c r="AD239" s="148">
        <v>0</v>
      </c>
      <c r="AE239" s="148">
        <v>0</v>
      </c>
      <c r="AF239" s="148">
        <v>0</v>
      </c>
      <c r="AG239" s="148">
        <v>0</v>
      </c>
      <c r="AH239" s="148">
        <v>0</v>
      </c>
      <c r="AI239" s="148">
        <v>0</v>
      </c>
      <c r="AJ239" s="148">
        <v>0</v>
      </c>
      <c r="AK239" s="148">
        <v>0</v>
      </c>
      <c r="AL239" s="148">
        <v>0</v>
      </c>
      <c r="AM239" s="148">
        <v>0</v>
      </c>
      <c r="AN239" s="148">
        <v>0</v>
      </c>
    </row>
    <row r="240" spans="2:40" ht="16.2" thickBot="1">
      <c r="B240" s="108" t="s">
        <v>133</v>
      </c>
      <c r="C240" s="113">
        <f>+SUM(C236:C239)</f>
        <v>29996.953999999998</v>
      </c>
      <c r="D240" s="113">
        <f t="shared" ref="D240:R240" si="36">+SUM(D236:D239)</f>
        <v>247848.46</v>
      </c>
      <c r="E240" s="113">
        <f t="shared" si="36"/>
        <v>197767.14610000001</v>
      </c>
      <c r="F240" s="113">
        <f t="shared" si="36"/>
        <v>187844.74799999999</v>
      </c>
      <c r="G240" s="113">
        <f t="shared" si="36"/>
        <v>189436.08230000001</v>
      </c>
      <c r="H240" s="113">
        <f t="shared" si="36"/>
        <v>160521.6489</v>
      </c>
      <c r="I240" s="113">
        <f t="shared" si="36"/>
        <v>148998.71539999999</v>
      </c>
      <c r="J240" s="113">
        <f t="shared" si="36"/>
        <v>136998.1813</v>
      </c>
      <c r="K240" s="113">
        <f t="shared" si="36"/>
        <v>111172.23370000001</v>
      </c>
      <c r="L240" s="113">
        <f t="shared" si="36"/>
        <v>147838.43090000001</v>
      </c>
      <c r="M240" s="113">
        <f t="shared" si="36"/>
        <v>143851.27669999999</v>
      </c>
      <c r="N240" s="113">
        <f t="shared" si="36"/>
        <v>179779.28840000002</v>
      </c>
      <c r="O240" s="113">
        <f t="shared" si="36"/>
        <v>171650</v>
      </c>
      <c r="P240" s="113">
        <f t="shared" si="36"/>
        <v>170329</v>
      </c>
      <c r="Q240" s="113">
        <f t="shared" si="36"/>
        <v>207960</v>
      </c>
      <c r="R240" s="113">
        <f t="shared" si="36"/>
        <v>201129</v>
      </c>
      <c r="S240" s="113">
        <v>42408.561370000003</v>
      </c>
      <c r="T240" s="134">
        <f>SUM(T236:T239)</f>
        <v>41712</v>
      </c>
      <c r="V240" s="65" t="s">
        <v>176</v>
      </c>
      <c r="W240" s="148">
        <v>0</v>
      </c>
      <c r="X240" s="148">
        <v>0</v>
      </c>
      <c r="Y240" s="148">
        <v>0</v>
      </c>
      <c r="Z240" s="148">
        <v>0</v>
      </c>
      <c r="AA240" s="148">
        <v>0</v>
      </c>
      <c r="AB240" s="148">
        <v>0</v>
      </c>
      <c r="AC240" s="148">
        <v>0</v>
      </c>
      <c r="AD240" s="148">
        <v>0</v>
      </c>
      <c r="AE240" s="148">
        <v>0</v>
      </c>
      <c r="AF240" s="148">
        <v>0</v>
      </c>
      <c r="AG240" s="148">
        <v>0</v>
      </c>
      <c r="AH240" s="148">
        <v>0</v>
      </c>
      <c r="AI240" s="148">
        <v>0</v>
      </c>
      <c r="AJ240" s="148">
        <v>0</v>
      </c>
      <c r="AK240" s="148">
        <v>0</v>
      </c>
      <c r="AL240" s="148">
        <v>0</v>
      </c>
      <c r="AM240" s="148">
        <v>0</v>
      </c>
      <c r="AN240" s="148">
        <v>0</v>
      </c>
    </row>
    <row r="241" spans="1:40" ht="16.2" thickBot="1">
      <c r="B241" s="114" t="s">
        <v>134</v>
      </c>
      <c r="C241" s="115">
        <f>+C234+C240</f>
        <v>34135.413</v>
      </c>
      <c r="D241" s="115">
        <f t="shared" ref="D241:R241" si="37">+D234+D240</f>
        <v>254716.41409999999</v>
      </c>
      <c r="E241" s="115">
        <f t="shared" si="37"/>
        <v>209960.61953000003</v>
      </c>
      <c r="F241" s="115">
        <f t="shared" si="37"/>
        <v>198876.99333</v>
      </c>
      <c r="G241" s="115">
        <f t="shared" si="37"/>
        <v>199334.55185000002</v>
      </c>
      <c r="H241" s="115">
        <f t="shared" si="37"/>
        <v>170792.52806000001</v>
      </c>
      <c r="I241" s="115">
        <f t="shared" si="37"/>
        <v>162767.67994999999</v>
      </c>
      <c r="J241" s="115">
        <f t="shared" si="37"/>
        <v>144594.98426999999</v>
      </c>
      <c r="K241" s="115">
        <f t="shared" si="37"/>
        <v>118711.36685000001</v>
      </c>
      <c r="L241" s="115">
        <f t="shared" si="37"/>
        <v>151928.15858000002</v>
      </c>
      <c r="M241" s="115">
        <f t="shared" si="37"/>
        <v>148011.28704999998</v>
      </c>
      <c r="N241" s="115">
        <f t="shared" si="37"/>
        <v>183574.99572000001</v>
      </c>
      <c r="O241" s="115">
        <f t="shared" si="37"/>
        <v>178593</v>
      </c>
      <c r="P241" s="115">
        <f t="shared" si="37"/>
        <v>177644</v>
      </c>
      <c r="Q241" s="115">
        <f t="shared" si="37"/>
        <v>212973</v>
      </c>
      <c r="R241" s="115">
        <f t="shared" si="37"/>
        <v>206667</v>
      </c>
      <c r="S241" s="115">
        <v>195673.70337999999</v>
      </c>
      <c r="T241" s="135">
        <f>T234+T240</f>
        <v>193913</v>
      </c>
      <c r="V241" s="65" t="s">
        <v>169</v>
      </c>
      <c r="W241" s="148">
        <v>0</v>
      </c>
      <c r="X241" s="148">
        <v>0</v>
      </c>
      <c r="Y241" s="148">
        <v>0</v>
      </c>
      <c r="Z241" s="148">
        <v>0</v>
      </c>
      <c r="AA241" s="148">
        <v>0</v>
      </c>
      <c r="AB241" s="148">
        <v>0</v>
      </c>
      <c r="AC241" s="148">
        <v>0</v>
      </c>
      <c r="AD241" s="148">
        <v>0</v>
      </c>
      <c r="AE241" s="148">
        <v>0</v>
      </c>
      <c r="AF241" s="148">
        <v>0</v>
      </c>
      <c r="AG241" s="148">
        <v>0</v>
      </c>
      <c r="AH241" s="148">
        <v>0</v>
      </c>
      <c r="AI241" s="148">
        <v>0</v>
      </c>
      <c r="AJ241" s="148">
        <v>0</v>
      </c>
      <c r="AK241" s="148">
        <v>0</v>
      </c>
      <c r="AL241" s="148">
        <v>0</v>
      </c>
      <c r="AM241" s="148">
        <v>0</v>
      </c>
      <c r="AN241" s="148">
        <v>0</v>
      </c>
    </row>
    <row r="242" spans="1:40" ht="16.2" thickBot="1">
      <c r="B242" s="116"/>
      <c r="C242" s="117"/>
      <c r="D242" s="117"/>
      <c r="E242" s="117"/>
      <c r="F242" s="117"/>
      <c r="G242" s="117"/>
      <c r="H242" s="117"/>
      <c r="I242" s="117"/>
      <c r="J242" s="117"/>
      <c r="K242" s="117"/>
      <c r="L242" s="117"/>
      <c r="M242" s="117"/>
      <c r="N242" s="136"/>
      <c r="O242" s="136"/>
      <c r="P242" s="136"/>
      <c r="Q242" s="136"/>
      <c r="R242" s="136"/>
      <c r="S242" s="136">
        <v>0</v>
      </c>
      <c r="V242" s="65" t="s">
        <v>177</v>
      </c>
      <c r="W242" s="148">
        <v>26861.85</v>
      </c>
      <c r="X242" s="148">
        <v>26530.65</v>
      </c>
      <c r="Y242" s="148">
        <v>26210.71</v>
      </c>
      <c r="Z242" s="148">
        <v>27688.82</v>
      </c>
      <c r="AA242" s="148">
        <v>27401.93</v>
      </c>
      <c r="AB242" s="148">
        <v>27142.9</v>
      </c>
      <c r="AC242" s="148">
        <v>26982.76</v>
      </c>
      <c r="AD242" s="148">
        <v>28720.07</v>
      </c>
      <c r="AE242" s="148">
        <v>28579.18</v>
      </c>
      <c r="AF242" s="148">
        <v>28582.48</v>
      </c>
      <c r="AG242" s="148">
        <v>28381.5</v>
      </c>
      <c r="AH242" s="148">
        <v>29828.77</v>
      </c>
      <c r="AI242" s="148">
        <v>30252.77</v>
      </c>
      <c r="AJ242" s="148">
        <v>30096.73</v>
      </c>
      <c r="AK242" s="148">
        <v>30113.24</v>
      </c>
      <c r="AL242" s="148">
        <v>30061.89</v>
      </c>
      <c r="AM242" s="148">
        <v>29815.38</v>
      </c>
      <c r="AN242" s="148">
        <v>29557.27</v>
      </c>
    </row>
    <row r="243" spans="1:40" ht="16.2" thickBot="1">
      <c r="B243" s="122" t="s">
        <v>135</v>
      </c>
      <c r="C243" s="121"/>
      <c r="D243" s="121"/>
      <c r="E243" s="121"/>
      <c r="F243" s="121"/>
      <c r="G243" s="121"/>
      <c r="H243" s="121"/>
      <c r="I243" s="121"/>
      <c r="J243" s="121"/>
      <c r="K243" s="121"/>
      <c r="L243" s="121"/>
      <c r="M243" s="121"/>
      <c r="N243" s="139"/>
      <c r="O243" s="139"/>
      <c r="P243" s="139"/>
      <c r="Q243" s="139"/>
      <c r="R243" s="139"/>
      <c r="S243" s="139"/>
      <c r="T243" s="139"/>
      <c r="V243" s="65" t="s">
        <v>178</v>
      </c>
      <c r="W243" s="148">
        <v>0</v>
      </c>
      <c r="X243" s="148">
        <v>0</v>
      </c>
      <c r="Y243" s="148">
        <v>0</v>
      </c>
      <c r="Z243" s="148">
        <v>0</v>
      </c>
      <c r="AA243" s="148">
        <v>0</v>
      </c>
      <c r="AB243" s="148">
        <v>0</v>
      </c>
      <c r="AC243" s="148">
        <v>0</v>
      </c>
      <c r="AD243" s="148">
        <v>0</v>
      </c>
      <c r="AE243" s="148">
        <v>0</v>
      </c>
      <c r="AF243" s="148">
        <v>0</v>
      </c>
      <c r="AG243" s="148">
        <v>0</v>
      </c>
      <c r="AH243" s="148">
        <v>0</v>
      </c>
      <c r="AI243" s="148">
        <v>0</v>
      </c>
      <c r="AJ243" s="148">
        <v>0</v>
      </c>
      <c r="AK243" s="148">
        <v>0</v>
      </c>
      <c r="AL243" s="148">
        <v>0</v>
      </c>
      <c r="AM243" s="148">
        <v>0</v>
      </c>
      <c r="AN243" s="148">
        <v>0</v>
      </c>
    </row>
    <row r="244" spans="1:40" ht="16.2" thickBot="1">
      <c r="B244" s="110" t="s">
        <v>544</v>
      </c>
      <c r="C244" s="100">
        <v>21658.947609999999</v>
      </c>
      <c r="D244" s="100">
        <v>21658.947609999999</v>
      </c>
      <c r="E244" s="100">
        <v>21658.947609999999</v>
      </c>
      <c r="F244" s="100">
        <v>21658.947609999999</v>
      </c>
      <c r="G244" s="100">
        <v>21658.947609999999</v>
      </c>
      <c r="H244" s="100">
        <v>21658.947609999999</v>
      </c>
      <c r="I244" s="100">
        <v>21658.947609999999</v>
      </c>
      <c r="J244" s="100">
        <v>21658.947609999999</v>
      </c>
      <c r="K244" s="100">
        <v>21658.947609999999</v>
      </c>
      <c r="L244" s="100">
        <v>21658.947609999999</v>
      </c>
      <c r="M244" s="100">
        <v>21658.947609999999</v>
      </c>
      <c r="N244" s="156">
        <f>21658947.61/1000</f>
        <v>21658.947609999999</v>
      </c>
      <c r="O244" s="156">
        <v>21659</v>
      </c>
      <c r="P244" s="256">
        <v>21659</v>
      </c>
      <c r="Q244" s="256">
        <v>21659</v>
      </c>
      <c r="R244" s="256">
        <v>21659</v>
      </c>
      <c r="S244" s="256">
        <v>21658.947609999999</v>
      </c>
      <c r="T244" s="256">
        <v>21658.947609999999</v>
      </c>
      <c r="V244" s="65" t="s">
        <v>179</v>
      </c>
      <c r="W244" s="148">
        <v>203849.76</v>
      </c>
      <c r="X244" s="148">
        <v>203148.78</v>
      </c>
      <c r="Y244" s="148">
        <v>202447.81</v>
      </c>
      <c r="Z244" s="148">
        <v>201688.29</v>
      </c>
      <c r="AA244" s="148">
        <v>200963.03</v>
      </c>
      <c r="AB244" s="148">
        <v>201050.65</v>
      </c>
      <c r="AC244" s="148">
        <v>200331.07</v>
      </c>
      <c r="AD244" s="148">
        <v>199584.66</v>
      </c>
      <c r="AE244" s="148">
        <v>198838.24</v>
      </c>
      <c r="AF244" s="148">
        <v>198091.83</v>
      </c>
      <c r="AG244" s="148">
        <v>197345.41</v>
      </c>
      <c r="AH244" s="148">
        <v>196596.36</v>
      </c>
      <c r="AI244" s="148">
        <v>195849.94</v>
      </c>
      <c r="AJ244" s="148">
        <v>195103.52</v>
      </c>
      <c r="AK244" s="148">
        <v>194312.83</v>
      </c>
      <c r="AL244" s="148">
        <v>193566.41</v>
      </c>
      <c r="AM244" s="148">
        <v>192820</v>
      </c>
      <c r="AN244" s="148">
        <v>192073.58</v>
      </c>
    </row>
    <row r="245" spans="1:40" ht="16.2" thickBot="1">
      <c r="B245" s="110" t="s">
        <v>545</v>
      </c>
      <c r="C245" s="100">
        <v>780.92529999999999</v>
      </c>
      <c r="D245" s="100">
        <v>780.92529999999999</v>
      </c>
      <c r="E245" s="100">
        <v>780.92529999999999</v>
      </c>
      <c r="F245" s="100">
        <v>780.92529999999999</v>
      </c>
      <c r="G245" s="100">
        <v>780.92529999999999</v>
      </c>
      <c r="H245" s="100">
        <v>780.92529999999999</v>
      </c>
      <c r="I245" s="100">
        <v>780.92529999999999</v>
      </c>
      <c r="J245" s="100">
        <v>780.92529999999999</v>
      </c>
      <c r="K245" s="100">
        <v>780.92529999999999</v>
      </c>
      <c r="L245" s="100">
        <v>780.92529999999999</v>
      </c>
      <c r="M245" s="100">
        <v>780.92529999999999</v>
      </c>
      <c r="N245" s="100">
        <v>780.92529999999999</v>
      </c>
      <c r="O245" s="156">
        <v>78</v>
      </c>
      <c r="P245" s="256">
        <v>78</v>
      </c>
      <c r="Q245" s="256">
        <v>81</v>
      </c>
      <c r="R245" s="256">
        <v>81</v>
      </c>
      <c r="S245" s="256">
        <v>81.005529999999993</v>
      </c>
      <c r="T245" s="256">
        <v>81.005529999999993</v>
      </c>
      <c r="V245" s="65" t="s">
        <v>101</v>
      </c>
      <c r="W245" s="148">
        <v>0</v>
      </c>
      <c r="X245" s="148">
        <v>0</v>
      </c>
      <c r="Y245" s="148">
        <v>0</v>
      </c>
      <c r="Z245" s="148">
        <v>0</v>
      </c>
      <c r="AA245" s="148">
        <v>0</v>
      </c>
      <c r="AB245" s="148">
        <v>0</v>
      </c>
      <c r="AC245" s="148">
        <v>0</v>
      </c>
      <c r="AD245" s="148">
        <v>0</v>
      </c>
      <c r="AE245" s="148">
        <v>0</v>
      </c>
      <c r="AF245" s="148">
        <v>0</v>
      </c>
      <c r="AG245" s="148">
        <v>0</v>
      </c>
      <c r="AH245" s="148">
        <v>0</v>
      </c>
      <c r="AI245" s="148">
        <v>0</v>
      </c>
      <c r="AJ245" s="148">
        <v>0</v>
      </c>
      <c r="AK245" s="148">
        <v>0</v>
      </c>
      <c r="AL245" s="148">
        <v>0</v>
      </c>
      <c r="AM245" s="148">
        <v>0</v>
      </c>
      <c r="AN245" s="148">
        <v>0</v>
      </c>
    </row>
    <row r="246" spans="1:40" ht="16.2" thickBot="1">
      <c r="B246" s="110" t="s">
        <v>546</v>
      </c>
      <c r="C246" s="100">
        <v>4331.7899800000005</v>
      </c>
      <c r="D246" s="100">
        <v>4331.7899800000005</v>
      </c>
      <c r="E246" s="100">
        <v>4331.7899800000005</v>
      </c>
      <c r="F246" s="100">
        <v>4331.7899800000005</v>
      </c>
      <c r="G246" s="100">
        <v>4331.7899800000005</v>
      </c>
      <c r="H246" s="100">
        <v>4331.7899800000005</v>
      </c>
      <c r="I246" s="100">
        <v>4331.7899800000005</v>
      </c>
      <c r="J246" s="100">
        <v>4331.7899800000005</v>
      </c>
      <c r="K246" s="100">
        <v>4331.7899800000005</v>
      </c>
      <c r="L246" s="100">
        <v>4331.7899800000005</v>
      </c>
      <c r="M246" s="100">
        <v>4331.7899800000005</v>
      </c>
      <c r="N246" s="100">
        <v>4331.7899800000005</v>
      </c>
      <c r="O246" s="156">
        <v>4332</v>
      </c>
      <c r="P246" s="256">
        <v>4332</v>
      </c>
      <c r="Q246" s="256">
        <v>4332</v>
      </c>
      <c r="R246" s="256">
        <v>4332</v>
      </c>
      <c r="S246" s="256">
        <v>4331.7899800000005</v>
      </c>
      <c r="T246" s="256">
        <v>4331.7899800000005</v>
      </c>
      <c r="V246" s="65" t="s">
        <v>114</v>
      </c>
      <c r="W246" s="148">
        <v>0</v>
      </c>
      <c r="X246" s="148">
        <v>0</v>
      </c>
      <c r="Y246" s="148">
        <v>0</v>
      </c>
      <c r="Z246" s="148">
        <v>0</v>
      </c>
      <c r="AA246" s="148">
        <v>0</v>
      </c>
      <c r="AB246" s="148">
        <v>0</v>
      </c>
      <c r="AC246" s="148">
        <v>0</v>
      </c>
      <c r="AD246" s="148">
        <v>0</v>
      </c>
      <c r="AE246" s="148">
        <v>0</v>
      </c>
      <c r="AF246" s="148">
        <v>0</v>
      </c>
      <c r="AG246" s="148">
        <v>0</v>
      </c>
      <c r="AH246" s="148">
        <v>0</v>
      </c>
      <c r="AI246" s="148">
        <v>0</v>
      </c>
      <c r="AJ246" s="148">
        <v>0</v>
      </c>
      <c r="AK246" s="148">
        <v>0</v>
      </c>
      <c r="AL246" s="148">
        <v>0</v>
      </c>
      <c r="AM246" s="148">
        <v>0</v>
      </c>
      <c r="AN246" s="148">
        <v>0</v>
      </c>
    </row>
    <row r="247" spans="1:40" ht="16.2" thickBot="1">
      <c r="B247" s="110" t="s">
        <v>547</v>
      </c>
      <c r="C247" s="100">
        <v>6059.3990000000003</v>
      </c>
      <c r="D247" s="100">
        <v>6052.4430000000002</v>
      </c>
      <c r="E247" s="100">
        <v>1626.15625</v>
      </c>
      <c r="F247" s="100">
        <v>3453.6542999999997</v>
      </c>
      <c r="G247" s="100">
        <v>5302.48369</v>
      </c>
      <c r="H247" s="100">
        <v>7401.5309500000003</v>
      </c>
      <c r="I247" s="100">
        <v>2315.2749499999995</v>
      </c>
      <c r="J247" s="100">
        <v>4719.3615799999998</v>
      </c>
      <c r="K247" s="100">
        <v>6597.255470000001</v>
      </c>
      <c r="L247" s="100">
        <v>10067.654049999999</v>
      </c>
      <c r="M247" s="100">
        <v>12090.499020000001</v>
      </c>
      <c r="N247" s="100">
        <v>4083.22111</v>
      </c>
      <c r="O247" s="156">
        <v>5430</v>
      </c>
      <c r="P247" s="256">
        <v>8839</v>
      </c>
      <c r="Q247" s="256">
        <v>12416</v>
      </c>
      <c r="R247" s="256">
        <v>16038</v>
      </c>
      <c r="S247" s="256">
        <v>19162.348959999999</v>
      </c>
      <c r="T247" s="256">
        <v>21860</v>
      </c>
      <c r="V247" s="108" t="s">
        <v>180</v>
      </c>
      <c r="W247" s="134">
        <f>SUM(W236:W246)</f>
        <v>230711.74000000002</v>
      </c>
      <c r="X247" s="134">
        <f t="shared" ref="X247:AJ247" si="38">SUM(X236:X246)</f>
        <v>229679.56</v>
      </c>
      <c r="Y247" s="134">
        <f t="shared" si="38"/>
        <v>228658.66</v>
      </c>
      <c r="Z247" s="134">
        <f t="shared" si="38"/>
        <v>229377.29</v>
      </c>
      <c r="AA247" s="134">
        <f t="shared" si="38"/>
        <v>228365.11</v>
      </c>
      <c r="AB247" s="134">
        <f t="shared" si="38"/>
        <v>228193.72999999998</v>
      </c>
      <c r="AC247" s="134">
        <f t="shared" si="38"/>
        <v>227314.04</v>
      </c>
      <c r="AD247" s="134">
        <f t="shared" si="38"/>
        <v>228304.97</v>
      </c>
      <c r="AE247" s="134">
        <f t="shared" si="38"/>
        <v>227417.59999999998</v>
      </c>
      <c r="AF247" s="134">
        <f t="shared" si="38"/>
        <v>226674.5</v>
      </c>
      <c r="AG247" s="134">
        <f t="shared" si="38"/>
        <v>225727.12</v>
      </c>
      <c r="AH247" s="134">
        <f t="shared" si="38"/>
        <v>226425.36</v>
      </c>
      <c r="AI247" s="134">
        <f t="shared" si="38"/>
        <v>226102.89</v>
      </c>
      <c r="AJ247" s="134">
        <f t="shared" si="38"/>
        <v>225200.46</v>
      </c>
      <c r="AK247" s="134">
        <v>224426.31</v>
      </c>
      <c r="AL247" s="134">
        <f>SUM(AL236:AL246)</f>
        <v>223628.59</v>
      </c>
      <c r="AM247" s="134">
        <v>222635.6</v>
      </c>
      <c r="AN247" s="134">
        <v>221631.00999999998</v>
      </c>
    </row>
    <row r="248" spans="1:40" ht="16.2" thickBot="1">
      <c r="B248" s="110" t="s">
        <v>548</v>
      </c>
      <c r="C248" s="99"/>
      <c r="D248" s="99"/>
      <c r="E248" s="99">
        <v>-148</v>
      </c>
      <c r="F248" s="99">
        <v>-200</v>
      </c>
      <c r="G248" s="99">
        <v>-217</v>
      </c>
      <c r="H248" s="99">
        <v>-231</v>
      </c>
      <c r="I248" s="99">
        <v>-382</v>
      </c>
      <c r="J248" s="99">
        <v>-291</v>
      </c>
      <c r="K248" s="99">
        <v>-302</v>
      </c>
      <c r="L248" s="99">
        <v>-274</v>
      </c>
      <c r="M248" s="99">
        <v>-320</v>
      </c>
      <c r="N248" s="156">
        <v>-236</v>
      </c>
      <c r="O248" s="156">
        <v>0</v>
      </c>
      <c r="P248" s="256">
        <v>0</v>
      </c>
      <c r="Q248" s="256">
        <v>0</v>
      </c>
      <c r="R248" s="256">
        <v>0</v>
      </c>
      <c r="S248" s="256">
        <v>-0.29699999999999999</v>
      </c>
      <c r="T248" s="256"/>
      <c r="V248" s="114" t="s">
        <v>207</v>
      </c>
      <c r="W248" s="135">
        <f>+W247+W234</f>
        <v>239935.63000000003</v>
      </c>
      <c r="X248" s="135">
        <f t="shared" ref="X248:AJ248" si="39">+X247+X234</f>
        <v>247804.29</v>
      </c>
      <c r="Y248" s="135">
        <f t="shared" si="39"/>
        <v>244301.64</v>
      </c>
      <c r="Z248" s="135">
        <f t="shared" si="39"/>
        <v>241085.25</v>
      </c>
      <c r="AA248" s="135">
        <f t="shared" si="39"/>
        <v>240020.18999999997</v>
      </c>
      <c r="AB248" s="135">
        <f t="shared" si="39"/>
        <v>239912.46</v>
      </c>
      <c r="AC248" s="135">
        <f t="shared" si="39"/>
        <v>240818.74000000002</v>
      </c>
      <c r="AD248" s="135">
        <f t="shared" si="39"/>
        <v>235040.2</v>
      </c>
      <c r="AE248" s="135">
        <f t="shared" si="39"/>
        <v>236669.37999999998</v>
      </c>
      <c r="AF248" s="135">
        <f t="shared" si="39"/>
        <v>236168.8</v>
      </c>
      <c r="AG248" s="135">
        <f t="shared" si="39"/>
        <v>239234.1</v>
      </c>
      <c r="AH248" s="135">
        <f t="shared" si="39"/>
        <v>235794.56999999998</v>
      </c>
      <c r="AI248" s="135">
        <f t="shared" si="39"/>
        <v>238854.63</v>
      </c>
      <c r="AJ248" s="135">
        <f t="shared" si="39"/>
        <v>232475.8</v>
      </c>
      <c r="AK248" s="135">
        <v>235015.63</v>
      </c>
      <c r="AL248" s="135">
        <f>AL247+AL234</f>
        <v>233129.33</v>
      </c>
      <c r="AM248" s="135">
        <v>236616.89</v>
      </c>
      <c r="AN248" s="135">
        <v>237103.05999999997</v>
      </c>
    </row>
    <row r="249" spans="1:40" ht="15.6" thickBot="1">
      <c r="B249" s="108" t="s">
        <v>144</v>
      </c>
      <c r="C249" s="113">
        <f>+SUM(C244:C248)</f>
        <v>32831.061889999997</v>
      </c>
      <c r="D249" s="113">
        <f t="shared" ref="D249:Q249" si="40">+SUM(D244:D248)</f>
        <v>32824.105889999999</v>
      </c>
      <c r="E249" s="113">
        <f t="shared" si="40"/>
        <v>28249.81914</v>
      </c>
      <c r="F249" s="113">
        <f t="shared" si="40"/>
        <v>30025.317189999998</v>
      </c>
      <c r="G249" s="113">
        <f t="shared" si="40"/>
        <v>31857.146580000001</v>
      </c>
      <c r="H249" s="113">
        <f t="shared" si="40"/>
        <v>33942.19384</v>
      </c>
      <c r="I249" s="113">
        <f t="shared" si="40"/>
        <v>28704.937839999999</v>
      </c>
      <c r="J249" s="113">
        <f t="shared" si="40"/>
        <v>31200.02447</v>
      </c>
      <c r="K249" s="113">
        <f t="shared" si="40"/>
        <v>33066.918360000003</v>
      </c>
      <c r="L249" s="113">
        <f t="shared" si="40"/>
        <v>36565.316939999997</v>
      </c>
      <c r="M249" s="113">
        <f t="shared" si="40"/>
        <v>38542.161910000003</v>
      </c>
      <c r="N249" s="113">
        <f t="shared" si="40"/>
        <v>30618.883999999998</v>
      </c>
      <c r="O249" s="113">
        <f t="shared" si="40"/>
        <v>31499</v>
      </c>
      <c r="P249" s="113">
        <f t="shared" si="40"/>
        <v>34908</v>
      </c>
      <c r="Q249" s="113">
        <f t="shared" si="40"/>
        <v>38488</v>
      </c>
      <c r="R249" s="134">
        <v>42110</v>
      </c>
      <c r="S249" s="134">
        <v>45233.795080000004</v>
      </c>
      <c r="T249" s="134">
        <f>SUM(T244:T248)</f>
        <v>47931.743119999999</v>
      </c>
      <c r="V249" s="116"/>
    </row>
    <row r="250" spans="1:40" ht="15.6" thickBot="1">
      <c r="A250" s="47" t="s">
        <v>146</v>
      </c>
      <c r="B250" s="123" t="s">
        <v>145</v>
      </c>
      <c r="C250" s="115">
        <f>+C241+C249</f>
        <v>66966.474889999998</v>
      </c>
      <c r="D250" s="115">
        <f t="shared" ref="D250:R250" si="41">+D241+D249</f>
        <v>287540.51999</v>
      </c>
      <c r="E250" s="115">
        <f t="shared" si="41"/>
        <v>238210.43867000003</v>
      </c>
      <c r="F250" s="115">
        <f t="shared" si="41"/>
        <v>228902.31052</v>
      </c>
      <c r="G250" s="115">
        <f t="shared" si="41"/>
        <v>231191.69843000002</v>
      </c>
      <c r="H250" s="115">
        <f t="shared" si="41"/>
        <v>204734.7219</v>
      </c>
      <c r="I250" s="115">
        <f t="shared" si="41"/>
        <v>191472.61778999999</v>
      </c>
      <c r="J250" s="115">
        <f t="shared" si="41"/>
        <v>175795.00873999999</v>
      </c>
      <c r="K250" s="115">
        <f t="shared" si="41"/>
        <v>151778.28521</v>
      </c>
      <c r="L250" s="115">
        <f t="shared" si="41"/>
        <v>188493.47552000001</v>
      </c>
      <c r="M250" s="115">
        <f t="shared" si="41"/>
        <v>186553.44895999998</v>
      </c>
      <c r="N250" s="115">
        <f t="shared" si="41"/>
        <v>214193.87972</v>
      </c>
      <c r="O250" s="115">
        <f t="shared" si="41"/>
        <v>210092</v>
      </c>
      <c r="P250" s="115">
        <f t="shared" si="41"/>
        <v>212552</v>
      </c>
      <c r="Q250" s="115">
        <f t="shared" si="41"/>
        <v>251461</v>
      </c>
      <c r="R250" s="115">
        <f t="shared" si="41"/>
        <v>248777</v>
      </c>
      <c r="S250" s="115">
        <v>240907.49846</v>
      </c>
      <c r="T250" s="135">
        <f>T241+T249</f>
        <v>241844.74312</v>
      </c>
      <c r="V250" s="106" t="s">
        <v>182</v>
      </c>
      <c r="W250" s="137"/>
      <c r="X250" s="137"/>
      <c r="Y250" s="137"/>
      <c r="Z250" s="137"/>
      <c r="AA250" s="137"/>
      <c r="AB250" s="137"/>
      <c r="AC250" s="137"/>
      <c r="AD250" s="137"/>
      <c r="AE250" s="137"/>
      <c r="AF250" s="137"/>
      <c r="AG250" s="137"/>
      <c r="AH250" s="137"/>
      <c r="AI250" s="137"/>
      <c r="AJ250" s="137"/>
      <c r="AK250" s="137"/>
      <c r="AL250" s="137"/>
      <c r="AM250" s="137"/>
      <c r="AN250" s="137"/>
    </row>
    <row r="251" spans="1:40" s="35" customFormat="1" ht="16.2" thickBot="1">
      <c r="B251" s="39"/>
      <c r="C251" s="40"/>
      <c r="D251" s="40"/>
      <c r="E251" s="40"/>
      <c r="F251" s="40"/>
      <c r="G251" s="40"/>
      <c r="H251" s="40"/>
      <c r="I251" s="40"/>
      <c r="J251" s="40"/>
      <c r="K251" s="40"/>
      <c r="L251" s="40"/>
      <c r="M251" s="40"/>
      <c r="N251" s="40"/>
      <c r="O251" s="40">
        <v>0</v>
      </c>
      <c r="P251" s="401"/>
      <c r="R251" s="104">
        <v>0</v>
      </c>
      <c r="S251" s="104"/>
      <c r="V251" s="108" t="s">
        <v>121</v>
      </c>
      <c r="W251" s="138"/>
      <c r="X251" s="138"/>
      <c r="Y251" s="138"/>
      <c r="Z251" s="138"/>
      <c r="AA251" s="138"/>
      <c r="AB251" s="138"/>
      <c r="AC251" s="138"/>
      <c r="AD251" s="138"/>
      <c r="AE251" s="138"/>
      <c r="AF251" s="138"/>
      <c r="AG251" s="138"/>
      <c r="AH251" s="138"/>
      <c r="AI251" s="138"/>
      <c r="AJ251" s="138"/>
      <c r="AK251" s="138"/>
      <c r="AL251" s="138"/>
      <c r="AM251" s="138"/>
      <c r="AN251" s="138"/>
    </row>
    <row r="252" spans="1:40" s="35" customFormat="1" ht="16.2" thickBot="1">
      <c r="B252" s="41"/>
      <c r="C252" s="302">
        <f>+C220-C241-C249</f>
        <v>-9.2889999999897555E-2</v>
      </c>
      <c r="D252" s="302">
        <f t="shared" ref="D252:Q252" si="42">+D220-D241-D249</f>
        <v>-0.65024999994056998</v>
      </c>
      <c r="E252" s="302">
        <f t="shared" si="42"/>
        <v>-0.61026000000856584</v>
      </c>
      <c r="F252" s="302">
        <f t="shared" si="42"/>
        <v>-0.4719699999805016</v>
      </c>
      <c r="G252" s="302">
        <f t="shared" si="42"/>
        <v>0.30315999998128973</v>
      </c>
      <c r="H252" s="302">
        <f t="shared" si="42"/>
        <v>0.27621999999246327</v>
      </c>
      <c r="I252" s="302">
        <f t="shared" si="42"/>
        <v>-0.10662999999476597</v>
      </c>
      <c r="J252" s="302">
        <f t="shared" si="42"/>
        <v>-0.63293999997767969</v>
      </c>
      <c r="K252" s="302">
        <f t="shared" si="42"/>
        <v>-0.3031000000264612</v>
      </c>
      <c r="L252" s="302">
        <f t="shared" si="42"/>
        <v>8.1419999994977843E-2</v>
      </c>
      <c r="M252" s="302">
        <f t="shared" si="42"/>
        <v>-0.49079999997775303</v>
      </c>
      <c r="N252" s="302">
        <f t="shared" si="42"/>
        <v>0.42967000000498956</v>
      </c>
      <c r="O252" s="302">
        <f t="shared" si="42"/>
        <v>0</v>
      </c>
      <c r="P252" s="302">
        <f t="shared" si="42"/>
        <v>0</v>
      </c>
      <c r="Q252" s="302">
        <f t="shared" si="42"/>
        <v>0</v>
      </c>
      <c r="R252" s="42">
        <v>0</v>
      </c>
      <c r="S252" s="42"/>
      <c r="V252" s="65" t="s">
        <v>122</v>
      </c>
      <c r="W252" s="148">
        <v>82654.100000000006</v>
      </c>
      <c r="X252" s="148">
        <v>82852.83</v>
      </c>
      <c r="Y252" s="148">
        <v>4984.9399999999996</v>
      </c>
      <c r="Z252" s="148">
        <v>5110.43</v>
      </c>
      <c r="AA252" s="148">
        <v>1017.12</v>
      </c>
      <c r="AB252" s="148">
        <v>1088.08</v>
      </c>
      <c r="AC252" s="148">
        <v>1084.94</v>
      </c>
      <c r="AD252" s="148">
        <v>1124.95</v>
      </c>
      <c r="AE252" s="148">
        <v>1064.52</v>
      </c>
      <c r="AF252" s="148">
        <v>1187.29</v>
      </c>
      <c r="AG252" s="148">
        <v>1136.02</v>
      </c>
      <c r="AH252" s="148">
        <v>1244.79</v>
      </c>
      <c r="AI252" s="148">
        <v>1149.58</v>
      </c>
      <c r="AJ252" s="148">
        <v>1316.34</v>
      </c>
      <c r="AK252" s="148">
        <v>1194.6300000000001</v>
      </c>
      <c r="AL252" s="148">
        <v>1576.19</v>
      </c>
      <c r="AM252" s="148">
        <v>7777.19</v>
      </c>
      <c r="AN252" s="148">
        <v>7956.7</v>
      </c>
    </row>
    <row r="253" spans="1:40" s="35" customFormat="1" ht="16.2" thickBot="1">
      <c r="B253" s="43"/>
      <c r="C253" s="44"/>
      <c r="D253" s="44"/>
      <c r="E253" s="44"/>
      <c r="F253" s="44"/>
      <c r="G253" s="44"/>
      <c r="H253" s="44"/>
      <c r="I253" s="44"/>
      <c r="J253" s="44"/>
      <c r="K253" s="44"/>
      <c r="L253" s="44"/>
      <c r="M253" s="44"/>
      <c r="N253" s="46"/>
      <c r="V253" s="65" t="s">
        <v>123</v>
      </c>
      <c r="W253" s="148">
        <v>7653.84</v>
      </c>
      <c r="X253" s="148">
        <v>8118.15</v>
      </c>
      <c r="Y253" s="148">
        <v>8017.88</v>
      </c>
      <c r="Z253" s="148">
        <v>1968.93</v>
      </c>
      <c r="AA253" s="148">
        <v>10079.42</v>
      </c>
      <c r="AB253" s="148">
        <v>7421.46</v>
      </c>
      <c r="AC253" s="148">
        <v>6458.04</v>
      </c>
      <c r="AD253" s="148">
        <v>3206.04</v>
      </c>
      <c r="AE253" s="148">
        <v>8902.18</v>
      </c>
      <c r="AF253" s="148">
        <v>4638.24</v>
      </c>
      <c r="AG253" s="148">
        <v>5430.3</v>
      </c>
      <c r="AH253" s="148">
        <v>3564.99</v>
      </c>
      <c r="AI253" s="148">
        <v>11955.58</v>
      </c>
      <c r="AJ253" s="148">
        <v>7019.14</v>
      </c>
      <c r="AK253" s="148">
        <v>6811.47</v>
      </c>
      <c r="AL253" s="148">
        <v>1721.22</v>
      </c>
      <c r="AM253" s="148">
        <v>11166.33</v>
      </c>
      <c r="AN253" s="148">
        <v>6287.21</v>
      </c>
    </row>
    <row r="254" spans="1:40" s="35" customFormat="1" ht="15.6">
      <c r="B254" s="45"/>
      <c r="C254" s="45"/>
      <c r="D254" s="45"/>
      <c r="E254" s="45"/>
      <c r="F254" s="45"/>
      <c r="G254" s="45"/>
      <c r="H254" s="45"/>
      <c r="I254" s="45"/>
      <c r="J254" s="45"/>
      <c r="K254" s="45"/>
      <c r="L254" s="45"/>
      <c r="M254" s="45"/>
      <c r="N254" s="45"/>
      <c r="V254" s="65" t="s">
        <v>125</v>
      </c>
      <c r="W254" s="148">
        <v>0</v>
      </c>
      <c r="X254" s="148">
        <v>0</v>
      </c>
      <c r="Y254" s="148">
        <v>0</v>
      </c>
      <c r="Z254" s="148">
        <v>0</v>
      </c>
      <c r="AA254" s="148">
        <v>0</v>
      </c>
      <c r="AB254" s="148">
        <v>0</v>
      </c>
      <c r="AC254" s="148">
        <v>0</v>
      </c>
      <c r="AD254" s="148">
        <v>0</v>
      </c>
      <c r="AE254" s="148">
        <v>0</v>
      </c>
      <c r="AF254" s="148">
        <v>0</v>
      </c>
      <c r="AG254" s="148">
        <v>0</v>
      </c>
      <c r="AH254" s="148">
        <v>0</v>
      </c>
      <c r="AI254" s="148">
        <v>0</v>
      </c>
      <c r="AJ254" s="148">
        <v>0</v>
      </c>
      <c r="AK254" s="148">
        <v>0</v>
      </c>
      <c r="AL254" s="148">
        <v>0</v>
      </c>
      <c r="AM254" s="148">
        <v>0</v>
      </c>
      <c r="AN254" s="148">
        <v>0</v>
      </c>
    </row>
    <row r="255" spans="1:40" ht="15.6">
      <c r="B255" s="4"/>
      <c r="C255" s="4"/>
      <c r="D255" s="4"/>
      <c r="E255" s="4"/>
      <c r="F255" s="4"/>
      <c r="G255" s="4"/>
      <c r="H255" s="4"/>
      <c r="I255" s="4"/>
      <c r="J255" s="4"/>
      <c r="K255" s="4"/>
      <c r="L255" s="4"/>
      <c r="M255" s="4"/>
      <c r="N255" s="4"/>
      <c r="V255" s="65" t="s">
        <v>99</v>
      </c>
      <c r="W255" s="148">
        <v>407.3</v>
      </c>
      <c r="X255" s="148">
        <v>3854.96</v>
      </c>
      <c r="Y255" s="148">
        <v>682.75</v>
      </c>
      <c r="Z255" s="148">
        <v>159.68</v>
      </c>
      <c r="AA255" s="148">
        <v>188.49</v>
      </c>
      <c r="AB255" s="148">
        <v>221.45</v>
      </c>
      <c r="AC255" s="148">
        <v>293.12</v>
      </c>
      <c r="AD255" s="148">
        <v>29.18</v>
      </c>
      <c r="AE255" s="148">
        <v>170.5</v>
      </c>
      <c r="AF255" s="148">
        <v>975.21</v>
      </c>
      <c r="AG255" s="148">
        <v>1261.55</v>
      </c>
      <c r="AH255" s="148">
        <v>1334.08</v>
      </c>
      <c r="AI255" s="148">
        <v>1934.65</v>
      </c>
      <c r="AJ255" s="148">
        <v>1624.41</v>
      </c>
      <c r="AK255" s="148">
        <v>2914.58</v>
      </c>
      <c r="AL255" s="148">
        <v>158.1</v>
      </c>
      <c r="AM255" s="148">
        <v>185.58</v>
      </c>
      <c r="AN255" s="148">
        <v>290.39</v>
      </c>
    </row>
    <row r="256" spans="1:40" ht="15.6">
      <c r="B256" s="4"/>
      <c r="C256" s="4"/>
      <c r="D256" s="4"/>
      <c r="E256" s="4"/>
      <c r="F256" s="4"/>
      <c r="G256" s="4"/>
      <c r="H256" s="4"/>
      <c r="I256" s="4"/>
      <c r="J256" s="4"/>
      <c r="K256" s="4"/>
      <c r="L256" s="4"/>
      <c r="M256" s="4"/>
      <c r="N256" s="4"/>
      <c r="V256" s="65" t="s">
        <v>126</v>
      </c>
      <c r="W256" s="148">
        <v>244.37</v>
      </c>
      <c r="X256" s="148">
        <v>262.12</v>
      </c>
      <c r="Y256" s="148">
        <v>909.87</v>
      </c>
      <c r="Z256" s="148">
        <v>1141.33</v>
      </c>
      <c r="AA256" s="148">
        <v>998.54</v>
      </c>
      <c r="AB256" s="148">
        <v>1022.54</v>
      </c>
      <c r="AC256" s="148">
        <v>1029.23</v>
      </c>
      <c r="AD256" s="148">
        <v>549.29</v>
      </c>
      <c r="AE256" s="148">
        <v>547.05999999999995</v>
      </c>
      <c r="AF256" s="148">
        <v>543.6</v>
      </c>
      <c r="AG256" s="148">
        <v>0</v>
      </c>
      <c r="AH256" s="148">
        <v>0</v>
      </c>
      <c r="AI256" s="148">
        <v>0</v>
      </c>
      <c r="AJ256" s="148">
        <v>0</v>
      </c>
      <c r="AK256" s="148">
        <v>0</v>
      </c>
      <c r="AL256" s="148">
        <v>143.91999999999999</v>
      </c>
      <c r="AM256" s="148">
        <v>143.91999999999999</v>
      </c>
      <c r="AN256" s="148">
        <v>143.91999999999999</v>
      </c>
    </row>
    <row r="257" spans="2:40" ht="15.6">
      <c r="B257" s="4"/>
      <c r="C257" s="4"/>
      <c r="D257" s="4"/>
      <c r="E257" s="4"/>
      <c r="F257" s="4"/>
      <c r="G257" s="4"/>
      <c r="H257" s="4"/>
      <c r="I257" s="4"/>
      <c r="J257" s="4"/>
      <c r="K257" s="4"/>
      <c r="L257" s="4"/>
      <c r="M257" s="4"/>
      <c r="N257" s="4"/>
      <c r="V257" s="65" t="s">
        <v>127</v>
      </c>
      <c r="W257" s="148">
        <v>-0.67</v>
      </c>
      <c r="X257" s="148">
        <v>23.72</v>
      </c>
      <c r="Y257" s="148">
        <v>7.0000000000000007E-2</v>
      </c>
      <c r="Z257" s="148">
        <v>0.08</v>
      </c>
      <c r="AA257" s="148">
        <v>0</v>
      </c>
      <c r="AB257" s="148">
        <v>0</v>
      </c>
      <c r="AC257" s="148">
        <v>0</v>
      </c>
      <c r="AD257" s="148">
        <v>0</v>
      </c>
      <c r="AE257" s="148">
        <v>0</v>
      </c>
      <c r="AF257" s="148">
        <v>0</v>
      </c>
      <c r="AG257" s="148">
        <v>0</v>
      </c>
      <c r="AH257" s="148">
        <v>0</v>
      </c>
      <c r="AI257" s="148">
        <v>0</v>
      </c>
      <c r="AJ257" s="148">
        <v>0</v>
      </c>
      <c r="AK257" s="148">
        <v>0</v>
      </c>
      <c r="AL257" s="148">
        <v>0</v>
      </c>
      <c r="AM257" s="148">
        <v>371.19</v>
      </c>
      <c r="AN257" s="148">
        <v>247.46</v>
      </c>
    </row>
    <row r="258" spans="2:40" ht="15.6" thickBot="1">
      <c r="B258" s="4"/>
      <c r="C258" s="4"/>
      <c r="D258" s="4"/>
      <c r="E258" s="4"/>
      <c r="F258" s="4"/>
      <c r="G258" s="4"/>
      <c r="H258" s="4"/>
      <c r="I258" s="4"/>
      <c r="J258" s="4"/>
      <c r="K258" s="4"/>
      <c r="L258" s="4"/>
      <c r="M258" s="4"/>
      <c r="N258" s="4"/>
      <c r="V258" s="108" t="s">
        <v>130</v>
      </c>
      <c r="W258" s="134">
        <f>SUM(W252:W257)</f>
        <v>90958.94</v>
      </c>
      <c r="X258" s="134">
        <f t="shared" ref="X258:AJ258" si="43">SUM(X252:X257)</f>
        <v>95111.78</v>
      </c>
      <c r="Y258" s="134">
        <f t="shared" si="43"/>
        <v>14595.51</v>
      </c>
      <c r="Z258" s="134">
        <f t="shared" si="43"/>
        <v>8380.4500000000007</v>
      </c>
      <c r="AA258" s="134">
        <f t="shared" si="43"/>
        <v>12283.57</v>
      </c>
      <c r="AB258" s="134">
        <f t="shared" si="43"/>
        <v>9753.5300000000025</v>
      </c>
      <c r="AC258" s="134">
        <f t="shared" si="43"/>
        <v>8865.33</v>
      </c>
      <c r="AD258" s="134">
        <f t="shared" si="43"/>
        <v>4909.46</v>
      </c>
      <c r="AE258" s="134">
        <f t="shared" si="43"/>
        <v>10684.26</v>
      </c>
      <c r="AF258" s="134">
        <f t="shared" si="43"/>
        <v>7344.34</v>
      </c>
      <c r="AG258" s="134">
        <f t="shared" si="43"/>
        <v>7827.87</v>
      </c>
      <c r="AH258" s="134">
        <f t="shared" si="43"/>
        <v>6143.86</v>
      </c>
      <c r="AI258" s="134">
        <f t="shared" si="43"/>
        <v>15039.81</v>
      </c>
      <c r="AJ258" s="134">
        <f t="shared" si="43"/>
        <v>9959.89</v>
      </c>
      <c r="AK258" s="134">
        <v>10920.68</v>
      </c>
      <c r="AL258" s="134">
        <f>SUM(AL252:AL257)</f>
        <v>3599.43</v>
      </c>
      <c r="AM258" s="134">
        <v>19644.21</v>
      </c>
      <c r="AN258" s="134">
        <v>14925.679999999998</v>
      </c>
    </row>
    <row r="259" spans="2:40" ht="15.6" thickBot="1">
      <c r="B259" s="4"/>
      <c r="C259" s="4"/>
      <c r="D259" s="4"/>
      <c r="E259" s="4"/>
      <c r="F259" s="4"/>
      <c r="G259" s="4"/>
      <c r="H259" s="4"/>
      <c r="I259" s="4"/>
      <c r="J259" s="4"/>
      <c r="K259" s="4"/>
      <c r="L259" s="4"/>
      <c r="M259" s="4"/>
      <c r="N259" s="4"/>
      <c r="V259" s="120" t="s">
        <v>131</v>
      </c>
      <c r="W259" s="139"/>
      <c r="X259" s="139"/>
      <c r="Y259" s="139"/>
      <c r="Z259" s="139"/>
      <c r="AA259" s="139"/>
      <c r="AB259" s="139"/>
      <c r="AC259" s="139"/>
      <c r="AD259" s="139"/>
      <c r="AE259" s="139"/>
      <c r="AF259" s="139"/>
      <c r="AG259" s="139"/>
      <c r="AH259" s="139"/>
      <c r="AI259" s="139"/>
      <c r="AJ259" s="139"/>
      <c r="AK259" s="139"/>
      <c r="AL259" s="139"/>
      <c r="AM259" s="139"/>
      <c r="AN259" s="139"/>
    </row>
    <row r="260" spans="2:40" ht="15.6">
      <c r="B260" s="4"/>
      <c r="C260" s="4"/>
      <c r="D260" s="4"/>
      <c r="E260" s="4"/>
      <c r="F260" s="4"/>
      <c r="G260" s="4"/>
      <c r="H260" s="4"/>
      <c r="I260" s="4"/>
      <c r="J260" s="4"/>
      <c r="K260" s="4"/>
      <c r="L260" s="4"/>
      <c r="M260" s="4"/>
      <c r="N260" s="4"/>
      <c r="V260" s="65" t="s">
        <v>122</v>
      </c>
      <c r="W260" s="148">
        <v>67659.39</v>
      </c>
      <c r="X260" s="148">
        <v>65802.009999999995</v>
      </c>
      <c r="Y260" s="148">
        <v>138769.57999999999</v>
      </c>
      <c r="Z260" s="148">
        <v>141250.79</v>
      </c>
      <c r="AA260" s="148">
        <v>142274.4</v>
      </c>
      <c r="AB260" s="148">
        <v>144552.81</v>
      </c>
      <c r="AC260" s="148">
        <v>141646.04</v>
      </c>
      <c r="AD260" s="148">
        <v>138283.32999999999</v>
      </c>
      <c r="AE260" s="148">
        <v>138149.42000000001</v>
      </c>
      <c r="AF260" s="148">
        <v>136270.51999999999</v>
      </c>
      <c r="AG260" s="148">
        <v>138132.72</v>
      </c>
      <c r="AH260" s="148">
        <v>134340.85</v>
      </c>
      <c r="AI260" s="148">
        <v>136192.94</v>
      </c>
      <c r="AJ260" s="148">
        <v>134672.57999999999</v>
      </c>
      <c r="AK260" s="148">
        <v>135629.47</v>
      </c>
      <c r="AL260" s="148">
        <v>137859.6</v>
      </c>
      <c r="AM260" s="148">
        <v>129296.14</v>
      </c>
      <c r="AN260" s="148">
        <v>130693.02</v>
      </c>
    </row>
    <row r="261" spans="2:40" ht="15.6">
      <c r="B261" s="4"/>
      <c r="C261" s="4"/>
      <c r="D261" s="4"/>
      <c r="E261" s="4"/>
      <c r="F261" s="4"/>
      <c r="G261" s="4"/>
      <c r="H261" s="4"/>
      <c r="I261" s="4"/>
      <c r="J261" s="4"/>
      <c r="K261" s="4"/>
      <c r="L261" s="4"/>
      <c r="M261" s="4"/>
      <c r="N261" s="4"/>
      <c r="V261" s="65" t="s">
        <v>123</v>
      </c>
      <c r="W261" s="148">
        <v>0</v>
      </c>
      <c r="X261" s="148">
        <v>0</v>
      </c>
      <c r="Y261" s="148">
        <v>0</v>
      </c>
      <c r="Z261" s="148">
        <v>0</v>
      </c>
      <c r="AA261" s="148">
        <v>0</v>
      </c>
      <c r="AB261" s="148">
        <v>0</v>
      </c>
      <c r="AC261" s="148">
        <v>0</v>
      </c>
      <c r="AD261" s="148">
        <v>0</v>
      </c>
      <c r="AE261" s="148">
        <v>0</v>
      </c>
      <c r="AF261" s="148">
        <v>0</v>
      </c>
      <c r="AG261" s="148">
        <v>0</v>
      </c>
      <c r="AH261" s="148">
        <v>0</v>
      </c>
      <c r="AI261" s="148">
        <v>0</v>
      </c>
      <c r="AJ261" s="148">
        <v>0</v>
      </c>
      <c r="AK261" s="148">
        <v>0</v>
      </c>
      <c r="AL261" s="148">
        <v>0</v>
      </c>
      <c r="AM261" s="148">
        <v>0</v>
      </c>
      <c r="AN261" s="148">
        <v>0</v>
      </c>
    </row>
    <row r="262" spans="2:40" ht="15.6">
      <c r="B262" s="4"/>
      <c r="C262" s="4"/>
      <c r="D262" s="4"/>
      <c r="E262" s="4"/>
      <c r="F262" s="4"/>
      <c r="G262" s="4"/>
      <c r="H262" s="4"/>
      <c r="I262" s="4"/>
      <c r="J262" s="4"/>
      <c r="K262" s="4"/>
      <c r="L262" s="4"/>
      <c r="M262" s="4"/>
      <c r="N262" s="4"/>
      <c r="V262" s="65" t="s">
        <v>106</v>
      </c>
      <c r="W262" s="148">
        <v>0</v>
      </c>
      <c r="X262" s="148">
        <v>0</v>
      </c>
      <c r="Y262" s="148">
        <v>0</v>
      </c>
      <c r="Z262" s="148">
        <v>0</v>
      </c>
      <c r="AA262" s="148">
        <v>0</v>
      </c>
      <c r="AB262" s="148">
        <v>0</v>
      </c>
      <c r="AC262" s="148">
        <v>0</v>
      </c>
      <c r="AD262" s="148">
        <v>0</v>
      </c>
      <c r="AE262" s="148">
        <v>0</v>
      </c>
      <c r="AF262" s="148">
        <v>0</v>
      </c>
      <c r="AG262" s="148">
        <v>0</v>
      </c>
      <c r="AH262" s="148">
        <v>0</v>
      </c>
      <c r="AI262" s="148">
        <v>0</v>
      </c>
      <c r="AJ262" s="148">
        <v>0</v>
      </c>
      <c r="AK262" s="148">
        <v>0</v>
      </c>
      <c r="AL262" s="148">
        <v>0</v>
      </c>
      <c r="AM262" s="148">
        <v>0</v>
      </c>
      <c r="AN262" s="148">
        <v>0</v>
      </c>
    </row>
    <row r="263" spans="2:40" ht="15.6">
      <c r="B263" s="4"/>
      <c r="C263" s="4"/>
      <c r="D263" s="4"/>
      <c r="E263" s="4"/>
      <c r="F263" s="4"/>
      <c r="G263" s="4"/>
      <c r="H263" s="4"/>
      <c r="I263" s="4"/>
      <c r="J263" s="4"/>
      <c r="K263" s="4"/>
      <c r="L263" s="4"/>
      <c r="M263" s="4"/>
      <c r="N263" s="4"/>
      <c r="V263" s="65" t="s">
        <v>125</v>
      </c>
      <c r="W263" s="148">
        <v>0</v>
      </c>
      <c r="X263" s="148">
        <v>0</v>
      </c>
      <c r="Y263" s="148">
        <v>0</v>
      </c>
      <c r="Z263" s="148">
        <v>0</v>
      </c>
      <c r="AA263" s="148">
        <v>0</v>
      </c>
      <c r="AB263" s="148">
        <v>0</v>
      </c>
      <c r="AC263" s="148">
        <v>0</v>
      </c>
      <c r="AD263" s="148">
        <v>0</v>
      </c>
      <c r="AE263" s="148">
        <v>0</v>
      </c>
      <c r="AF263" s="148">
        <v>0</v>
      </c>
      <c r="AG263" s="148">
        <v>0</v>
      </c>
      <c r="AH263" s="148">
        <v>0</v>
      </c>
      <c r="AI263" s="148">
        <v>0</v>
      </c>
      <c r="AJ263" s="148">
        <v>0</v>
      </c>
      <c r="AK263" s="148">
        <v>0</v>
      </c>
      <c r="AL263" s="148">
        <v>0</v>
      </c>
      <c r="AM263" s="148">
        <v>0</v>
      </c>
      <c r="AN263" s="148">
        <v>0</v>
      </c>
    </row>
    <row r="264" spans="2:40" ht="15.6">
      <c r="B264" s="4"/>
      <c r="C264" s="4"/>
      <c r="D264" s="4"/>
      <c r="E264" s="4"/>
      <c r="F264" s="4"/>
      <c r="G264" s="4"/>
      <c r="H264" s="4"/>
      <c r="I264" s="4"/>
      <c r="J264" s="4"/>
      <c r="K264" s="4"/>
      <c r="L264" s="4"/>
      <c r="M264" s="4"/>
      <c r="N264" s="4"/>
      <c r="V264" s="65" t="s">
        <v>126</v>
      </c>
      <c r="W264" s="148">
        <v>2654.08</v>
      </c>
      <c r="X264" s="148">
        <v>2736.33</v>
      </c>
      <c r="Y264" s="148">
        <v>2043.34</v>
      </c>
      <c r="Z264" s="148">
        <v>1781.13</v>
      </c>
      <c r="AA264" s="148">
        <v>1761.2</v>
      </c>
      <c r="AB264" s="148">
        <v>1805.54</v>
      </c>
      <c r="AC264" s="148">
        <v>1567.75</v>
      </c>
      <c r="AD264" s="148">
        <v>2020.29</v>
      </c>
      <c r="AE264" s="148">
        <v>2097.5700000000002</v>
      </c>
      <c r="AF264" s="148">
        <v>2165.96</v>
      </c>
      <c r="AG264" s="148">
        <v>906.19</v>
      </c>
      <c r="AH264" s="148">
        <v>1062.33</v>
      </c>
      <c r="AI264" s="148">
        <v>1087.7</v>
      </c>
      <c r="AJ264" s="148">
        <v>1113.06</v>
      </c>
      <c r="AK264" s="148">
        <v>1138.42</v>
      </c>
      <c r="AL264" s="148">
        <v>1047.47</v>
      </c>
      <c r="AM264" s="148">
        <v>1081.1300000000001</v>
      </c>
      <c r="AN264" s="148">
        <v>1113.3699999999999</v>
      </c>
    </row>
    <row r="265" spans="2:40" ht="15.6">
      <c r="B265" s="4"/>
      <c r="C265" s="4"/>
      <c r="D265" s="4"/>
      <c r="E265" s="4"/>
      <c r="F265" s="4"/>
      <c r="G265" s="4"/>
      <c r="H265" s="4"/>
      <c r="I265" s="4"/>
      <c r="J265" s="4"/>
      <c r="K265" s="4"/>
      <c r="L265" s="4"/>
      <c r="M265" s="4"/>
      <c r="N265" s="4"/>
      <c r="V265" s="65" t="s">
        <v>127</v>
      </c>
      <c r="W265" s="148">
        <v>371.19</v>
      </c>
      <c r="X265" s="148">
        <v>247.46</v>
      </c>
      <c r="Y265" s="148">
        <v>123.73</v>
      </c>
      <c r="Z265" s="148">
        <v>0</v>
      </c>
      <c r="AA265" s="148">
        <v>371.19</v>
      </c>
      <c r="AB265" s="148">
        <v>247.46</v>
      </c>
      <c r="AC265" s="148">
        <v>123.73</v>
      </c>
      <c r="AD265" s="148">
        <v>0</v>
      </c>
      <c r="AE265" s="148">
        <v>0</v>
      </c>
      <c r="AF265" s="148">
        <v>247.46</v>
      </c>
      <c r="AG265" s="148">
        <v>123.73</v>
      </c>
      <c r="AH265" s="148">
        <v>0</v>
      </c>
      <c r="AI265" s="148">
        <v>371.19</v>
      </c>
      <c r="AJ265" s="148">
        <v>247.46</v>
      </c>
      <c r="AK265" s="148">
        <v>123.73</v>
      </c>
      <c r="AL265" s="148">
        <v>0</v>
      </c>
      <c r="AM265" s="148">
        <v>0</v>
      </c>
      <c r="AN265" s="148">
        <v>0</v>
      </c>
    </row>
    <row r="266" spans="2:40" ht="15.6">
      <c r="B266" s="4"/>
      <c r="C266" s="4"/>
      <c r="D266" s="4"/>
      <c r="E266" s="4"/>
      <c r="F266" s="4"/>
      <c r="G266" s="4"/>
      <c r="H266" s="4"/>
      <c r="I266" s="4"/>
      <c r="J266" s="4"/>
      <c r="K266" s="4"/>
      <c r="L266" s="4"/>
      <c r="M266" s="4"/>
      <c r="N266" s="4"/>
      <c r="V266" s="65" t="s">
        <v>114</v>
      </c>
      <c r="W266" s="148">
        <v>39612.699999999997</v>
      </c>
      <c r="X266" s="148">
        <v>39482.76</v>
      </c>
      <c r="Y266" s="148">
        <v>39349.040000000001</v>
      </c>
      <c r="Z266" s="148">
        <v>39726.19</v>
      </c>
      <c r="AA266" s="148">
        <v>39709.589999999997</v>
      </c>
      <c r="AB266" s="148">
        <v>39696.639999999999</v>
      </c>
      <c r="AC266" s="148">
        <v>39684.959999999999</v>
      </c>
      <c r="AD266" s="148">
        <v>39822.769999999997</v>
      </c>
      <c r="AE266" s="148">
        <v>39885.83</v>
      </c>
      <c r="AF266" s="148">
        <v>40157.71</v>
      </c>
      <c r="AG266" s="148">
        <v>40650.67</v>
      </c>
      <c r="AH266" s="148">
        <v>40241.800000000003</v>
      </c>
      <c r="AI266" s="148">
        <v>40171.629999999997</v>
      </c>
      <c r="AJ266" s="148">
        <v>39386.589999999997</v>
      </c>
      <c r="AK266" s="148">
        <v>38048.85</v>
      </c>
      <c r="AL266" s="148">
        <v>40444.07</v>
      </c>
      <c r="AM266" s="148">
        <v>41525.17</v>
      </c>
      <c r="AN266" s="148">
        <v>43307.76</v>
      </c>
    </row>
    <row r="267" spans="2:40" ht="15.6" thickBot="1">
      <c r="B267" s="4"/>
      <c r="C267" s="4"/>
      <c r="D267" s="4"/>
      <c r="E267" s="4"/>
      <c r="F267" s="4"/>
      <c r="G267" s="4"/>
      <c r="H267" s="4"/>
      <c r="I267" s="4"/>
      <c r="J267" s="4"/>
      <c r="K267" s="4"/>
      <c r="L267" s="4"/>
      <c r="M267" s="4"/>
      <c r="N267" s="4"/>
      <c r="V267" s="108" t="s">
        <v>186</v>
      </c>
      <c r="W267" s="134">
        <f>SUM(W260:W266)</f>
        <v>110297.36</v>
      </c>
      <c r="X267" s="134">
        <f t="shared" ref="X267:AJ267" si="44">SUM(X260:X266)</f>
        <v>108268.56</v>
      </c>
      <c r="Y267" s="134">
        <f t="shared" si="44"/>
        <v>180285.69</v>
      </c>
      <c r="Z267" s="134">
        <f t="shared" si="44"/>
        <v>182758.11000000002</v>
      </c>
      <c r="AA267" s="134">
        <f t="shared" si="44"/>
        <v>184116.38</v>
      </c>
      <c r="AB267" s="134">
        <f t="shared" si="44"/>
        <v>186302.45</v>
      </c>
      <c r="AC267" s="134">
        <f t="shared" si="44"/>
        <v>183022.48</v>
      </c>
      <c r="AD267" s="134">
        <f t="shared" si="44"/>
        <v>180126.38999999998</v>
      </c>
      <c r="AE267" s="134">
        <f t="shared" si="44"/>
        <v>180132.82</v>
      </c>
      <c r="AF267" s="134">
        <f t="shared" si="44"/>
        <v>178841.64999999997</v>
      </c>
      <c r="AG267" s="134">
        <f t="shared" si="44"/>
        <v>179813.31</v>
      </c>
      <c r="AH267" s="134">
        <f t="shared" si="44"/>
        <v>175644.97999999998</v>
      </c>
      <c r="AI267" s="134">
        <f t="shared" si="44"/>
        <v>177823.46000000002</v>
      </c>
      <c r="AJ267" s="134">
        <f t="shared" si="44"/>
        <v>175419.68999999997</v>
      </c>
      <c r="AK267" s="134">
        <v>174940.47000000003</v>
      </c>
      <c r="AL267" s="134">
        <f>SUM(AL260:AL266)</f>
        <v>179351.14</v>
      </c>
      <c r="AM267" s="134">
        <v>171902.44</v>
      </c>
      <c r="AN267" s="134">
        <v>175114.15000000002</v>
      </c>
    </row>
    <row r="268" spans="2:40" ht="15.6" thickBot="1">
      <c r="B268" s="4"/>
      <c r="C268" s="4"/>
      <c r="D268" s="4"/>
      <c r="E268" s="4"/>
      <c r="F268" s="4"/>
      <c r="G268" s="4"/>
      <c r="H268" s="4"/>
      <c r="I268" s="4"/>
      <c r="J268" s="4"/>
      <c r="K268" s="4"/>
      <c r="L268" s="4"/>
      <c r="M268" s="4"/>
      <c r="N268" s="4"/>
      <c r="V268" s="114" t="s">
        <v>211</v>
      </c>
      <c r="W268" s="135">
        <f>+W267+W258</f>
        <v>201256.3</v>
      </c>
      <c r="X268" s="135">
        <f t="shared" ref="X268:AJ268" si="45">+X267+X258</f>
        <v>203380.34</v>
      </c>
      <c r="Y268" s="135">
        <f t="shared" si="45"/>
        <v>194881.2</v>
      </c>
      <c r="Z268" s="135">
        <f t="shared" si="45"/>
        <v>191138.56000000003</v>
      </c>
      <c r="AA268" s="135">
        <f t="shared" si="45"/>
        <v>196399.95</v>
      </c>
      <c r="AB268" s="135">
        <f t="shared" si="45"/>
        <v>196055.98</v>
      </c>
      <c r="AC268" s="135">
        <f t="shared" si="45"/>
        <v>191887.81</v>
      </c>
      <c r="AD268" s="135">
        <f t="shared" si="45"/>
        <v>185035.84999999998</v>
      </c>
      <c r="AE268" s="135">
        <f t="shared" si="45"/>
        <v>190817.08000000002</v>
      </c>
      <c r="AF268" s="135">
        <f t="shared" si="45"/>
        <v>186185.98999999996</v>
      </c>
      <c r="AG268" s="135">
        <f t="shared" si="45"/>
        <v>187641.18</v>
      </c>
      <c r="AH268" s="135">
        <f t="shared" si="45"/>
        <v>181788.83999999997</v>
      </c>
      <c r="AI268" s="135">
        <f t="shared" si="45"/>
        <v>192863.27000000002</v>
      </c>
      <c r="AJ268" s="135">
        <f t="shared" si="45"/>
        <v>185379.57999999996</v>
      </c>
      <c r="AK268" s="135">
        <v>185861.15000000002</v>
      </c>
      <c r="AL268" s="135">
        <f>AL258+AL267</f>
        <v>182950.57</v>
      </c>
      <c r="AM268" s="135">
        <v>191546.65</v>
      </c>
      <c r="AN268" s="135">
        <v>190039.83000000002</v>
      </c>
    </row>
    <row r="269" spans="2:40" ht="15.6" thickBot="1">
      <c r="B269" s="4"/>
      <c r="C269" s="4"/>
      <c r="D269" s="4"/>
      <c r="E269" s="4"/>
      <c r="F269" s="4"/>
      <c r="G269" s="4"/>
      <c r="H269" s="4"/>
      <c r="I269" s="4"/>
      <c r="J269" s="4"/>
      <c r="K269" s="4"/>
      <c r="L269" s="4"/>
      <c r="M269" s="4"/>
      <c r="N269" s="4"/>
      <c r="V269" s="116"/>
      <c r="W269" s="136"/>
      <c r="X269" s="136">
        <v>0</v>
      </c>
      <c r="Y269" s="136">
        <v>0</v>
      </c>
      <c r="Z269" s="136"/>
      <c r="AA269" s="136"/>
      <c r="AB269" s="136"/>
      <c r="AC269" s="136"/>
      <c r="AD269" s="136"/>
      <c r="AE269" s="136"/>
      <c r="AF269" s="136"/>
      <c r="AG269" s="136"/>
      <c r="AH269" s="136"/>
      <c r="AI269" s="136"/>
      <c r="AJ269" s="136"/>
      <c r="AK269" s="136"/>
      <c r="AL269" s="136"/>
      <c r="AM269" s="136"/>
      <c r="AN269" s="136"/>
    </row>
    <row r="270" spans="2:40" ht="15.6" thickBot="1">
      <c r="B270" s="4"/>
      <c r="C270" s="4"/>
      <c r="D270" s="4"/>
      <c r="E270" s="4"/>
      <c r="F270" s="4"/>
      <c r="G270" s="4"/>
      <c r="H270" s="4"/>
      <c r="I270" s="4"/>
      <c r="J270" s="4"/>
      <c r="K270" s="4"/>
      <c r="L270" s="4"/>
      <c r="M270" s="4"/>
      <c r="N270" s="4"/>
      <c r="V270" s="122" t="s">
        <v>135</v>
      </c>
      <c r="W270" s="139"/>
      <c r="X270" s="139"/>
      <c r="Y270" s="139"/>
      <c r="Z270" s="139"/>
      <c r="AA270" s="139"/>
      <c r="AB270" s="139"/>
      <c r="AC270" s="139"/>
      <c r="AD270" s="139"/>
      <c r="AE270" s="139"/>
      <c r="AF270" s="139"/>
      <c r="AG270" s="139"/>
      <c r="AH270" s="139"/>
      <c r="AI270" s="139"/>
      <c r="AJ270" s="139"/>
      <c r="AK270" s="139"/>
      <c r="AL270" s="139"/>
      <c r="AM270" s="139"/>
      <c r="AN270" s="139"/>
    </row>
    <row r="271" spans="2:40" ht="15.6">
      <c r="B271" s="4"/>
      <c r="C271" s="4"/>
      <c r="D271" s="4"/>
      <c r="E271" s="4"/>
      <c r="F271" s="4"/>
      <c r="G271" s="4"/>
      <c r="H271" s="4"/>
      <c r="I271" s="4"/>
      <c r="J271" s="4"/>
      <c r="K271" s="4"/>
      <c r="L271" s="4"/>
      <c r="M271" s="4"/>
      <c r="N271" s="4"/>
      <c r="V271" s="65" t="s">
        <v>136</v>
      </c>
      <c r="W271" s="148">
        <v>21658.95</v>
      </c>
      <c r="X271" s="148">
        <v>21658.95</v>
      </c>
      <c r="Y271" s="148">
        <v>21658.95</v>
      </c>
      <c r="Z271" s="148">
        <v>21658.95</v>
      </c>
      <c r="AA271" s="148">
        <v>21658.95</v>
      </c>
      <c r="AB271" s="148">
        <v>21658.95</v>
      </c>
      <c r="AC271" s="148">
        <v>21658.95</v>
      </c>
      <c r="AD271" s="148">
        <v>21661.86</v>
      </c>
      <c r="AE271" s="148">
        <v>21661.86</v>
      </c>
      <c r="AF271" s="148">
        <v>21661.86</v>
      </c>
      <c r="AG271" s="148">
        <v>21661.86</v>
      </c>
      <c r="AH271" s="148">
        <v>21661.86</v>
      </c>
      <c r="AI271" s="148">
        <v>21661.86</v>
      </c>
      <c r="AJ271" s="148">
        <v>21661.86</v>
      </c>
      <c r="AK271" s="148">
        <v>21661.86</v>
      </c>
      <c r="AL271" s="148">
        <v>21661.86</v>
      </c>
      <c r="AM271" s="148">
        <v>21661.86</v>
      </c>
      <c r="AN271" s="148">
        <v>21661.86</v>
      </c>
    </row>
    <row r="272" spans="2:40" ht="15.6">
      <c r="B272" s="4"/>
      <c r="C272" s="4"/>
      <c r="D272" s="4"/>
      <c r="E272" s="4"/>
      <c r="F272" s="4"/>
      <c r="G272" s="4"/>
      <c r="H272" s="4"/>
      <c r="I272" s="4"/>
      <c r="J272" s="4"/>
      <c r="K272" s="4"/>
      <c r="L272" s="4"/>
      <c r="M272" s="4"/>
      <c r="N272" s="4"/>
      <c r="V272" s="65" t="s">
        <v>137</v>
      </c>
      <c r="W272" s="148">
        <v>81.010000000000005</v>
      </c>
      <c r="X272" s="148">
        <v>81.010000000000005</v>
      </c>
      <c r="Y272" s="148">
        <v>81.010000000000005</v>
      </c>
      <c r="Z272" s="148">
        <v>81.010000000000005</v>
      </c>
      <c r="AA272" s="148">
        <v>81.010000000000005</v>
      </c>
      <c r="AB272" s="148">
        <v>81.010000000000005</v>
      </c>
      <c r="AC272" s="148">
        <v>81.010000000000005</v>
      </c>
      <c r="AD272" s="148">
        <v>78.09</v>
      </c>
      <c r="AE272" s="148">
        <v>78.09</v>
      </c>
      <c r="AF272" s="148">
        <v>78.09</v>
      </c>
      <c r="AG272" s="148">
        <v>78.09</v>
      </c>
      <c r="AH272" s="148">
        <v>78.09</v>
      </c>
      <c r="AI272" s="148">
        <v>78.09</v>
      </c>
      <c r="AJ272" s="148">
        <v>78.09</v>
      </c>
      <c r="AK272" s="148">
        <v>78.09</v>
      </c>
      <c r="AL272" s="148">
        <v>78.09</v>
      </c>
      <c r="AM272" s="148">
        <v>78.09</v>
      </c>
      <c r="AN272" s="148">
        <v>78.09</v>
      </c>
    </row>
    <row r="273" spans="2:40" ht="15.6">
      <c r="B273" s="4"/>
      <c r="C273" s="4"/>
      <c r="D273" s="4"/>
      <c r="E273" s="4"/>
      <c r="F273" s="4"/>
      <c r="G273" s="4"/>
      <c r="H273" s="4"/>
      <c r="I273" s="4"/>
      <c r="J273" s="4"/>
      <c r="K273" s="4"/>
      <c r="L273" s="4"/>
      <c r="M273" s="4"/>
      <c r="N273" s="4"/>
      <c r="V273" s="65" t="s">
        <v>138</v>
      </c>
      <c r="W273" s="148">
        <v>4331.79</v>
      </c>
      <c r="X273" s="148">
        <v>4331.79</v>
      </c>
      <c r="Y273" s="148">
        <v>4331.79</v>
      </c>
      <c r="Z273" s="148">
        <v>4331.79</v>
      </c>
      <c r="AA273" s="148">
        <v>4331.79</v>
      </c>
      <c r="AB273" s="148">
        <v>4331.79</v>
      </c>
      <c r="AC273" s="148">
        <v>4331.79</v>
      </c>
      <c r="AD273" s="148">
        <v>4331.79</v>
      </c>
      <c r="AE273" s="148">
        <v>4332.37</v>
      </c>
      <c r="AF273" s="148">
        <v>4332.37</v>
      </c>
      <c r="AG273" s="148">
        <v>4332.37</v>
      </c>
      <c r="AH273" s="148">
        <v>4332.37</v>
      </c>
      <c r="AI273" s="148">
        <v>4332.37</v>
      </c>
      <c r="AJ273" s="148">
        <v>4332.37</v>
      </c>
      <c r="AK273" s="148">
        <v>4332.37</v>
      </c>
      <c r="AL273" s="148">
        <v>4332.37</v>
      </c>
      <c r="AM273" s="148">
        <v>4332.37</v>
      </c>
      <c r="AN273" s="148">
        <v>4332.37</v>
      </c>
    </row>
    <row r="274" spans="2:40" ht="15.6">
      <c r="B274" s="4"/>
      <c r="C274" s="4"/>
      <c r="D274" s="4"/>
      <c r="E274" s="4"/>
      <c r="F274" s="4"/>
      <c r="G274" s="4"/>
      <c r="H274" s="4"/>
      <c r="I274" s="4"/>
      <c r="J274" s="4"/>
      <c r="K274" s="4"/>
      <c r="L274" s="4"/>
      <c r="M274" s="4"/>
      <c r="N274" s="4"/>
      <c r="V274" s="65" t="s">
        <v>139</v>
      </c>
      <c r="W274" s="148">
        <v>14859.58</v>
      </c>
      <c r="X274" s="148">
        <v>14861.06</v>
      </c>
      <c r="Y274" s="148">
        <v>14861.06</v>
      </c>
      <c r="Z274" s="148">
        <v>14861.06</v>
      </c>
      <c r="AA274" s="148">
        <v>14861.3</v>
      </c>
      <c r="AB274" s="148">
        <v>14859.58</v>
      </c>
      <c r="AC274" s="148">
        <v>14859.58</v>
      </c>
      <c r="AD274" s="148">
        <v>14859.58</v>
      </c>
      <c r="AE274" s="148">
        <v>17817.25</v>
      </c>
      <c r="AF274" s="148">
        <v>17817.25</v>
      </c>
      <c r="AG274" s="148">
        <v>17817.25</v>
      </c>
      <c r="AH274" s="148">
        <v>17817.25</v>
      </c>
      <c r="AI274" s="148">
        <v>18859.46</v>
      </c>
      <c r="AJ274" s="148">
        <v>18859.46</v>
      </c>
      <c r="AK274" s="148">
        <v>18859.46</v>
      </c>
      <c r="AL274" s="148">
        <v>18859.46</v>
      </c>
      <c r="AM274" s="148">
        <v>18859.47</v>
      </c>
      <c r="AN274" s="148">
        <v>18859.47</v>
      </c>
    </row>
    <row r="275" spans="2:40" ht="15.6">
      <c r="B275" s="4"/>
      <c r="C275" s="4"/>
      <c r="D275" s="4"/>
      <c r="E275" s="4"/>
      <c r="F275" s="4"/>
      <c r="G275" s="4"/>
      <c r="H275" s="4"/>
      <c r="I275" s="4"/>
      <c r="J275" s="4"/>
      <c r="K275" s="4"/>
      <c r="L275" s="4"/>
      <c r="M275" s="4"/>
      <c r="N275" s="4"/>
      <c r="V275" s="65" t="s">
        <v>189</v>
      </c>
      <c r="W275" s="148">
        <v>-655.07000000000005</v>
      </c>
      <c r="X275" s="148">
        <v>3036.08</v>
      </c>
      <c r="Y275" s="148">
        <v>5055.5</v>
      </c>
      <c r="Z275" s="148">
        <v>8127.15</v>
      </c>
      <c r="AA275" s="148">
        <v>2849.28</v>
      </c>
      <c r="AB275" s="148">
        <v>5334.47</v>
      </c>
      <c r="AC275" s="148">
        <v>7445.08</v>
      </c>
      <c r="AD275" s="148">
        <v>9958.25</v>
      </c>
      <c r="AE275" s="148">
        <v>2705.44</v>
      </c>
      <c r="AF275" s="148">
        <v>4932.3</v>
      </c>
      <c r="AG275" s="148">
        <v>8414.27</v>
      </c>
      <c r="AH275" s="148">
        <v>10072.200000000001</v>
      </c>
      <c r="AI275" s="148">
        <v>2844.7</v>
      </c>
      <c r="AJ275" s="148">
        <v>5446.87</v>
      </c>
      <c r="AK275" s="148">
        <v>8288.92</v>
      </c>
      <c r="AL275" s="148">
        <v>9955.11</v>
      </c>
      <c r="AM275" s="148">
        <v>2892.33</v>
      </c>
      <c r="AN275" s="148">
        <v>5772.88</v>
      </c>
    </row>
    <row r="276" spans="2:40" ht="15.6">
      <c r="V276" s="65" t="s">
        <v>190</v>
      </c>
      <c r="W276" s="148">
        <v>-1596.94</v>
      </c>
      <c r="X276" s="148">
        <v>455.1</v>
      </c>
      <c r="Y276" s="148">
        <v>3432.14</v>
      </c>
      <c r="Z276" s="148">
        <v>886.74</v>
      </c>
      <c r="AA276" s="148">
        <v>-162.08000000000001</v>
      </c>
      <c r="AB276" s="148">
        <v>-2409.29</v>
      </c>
      <c r="AC276" s="148">
        <v>554.54</v>
      </c>
      <c r="AD276" s="148">
        <v>-885.23</v>
      </c>
      <c r="AE276" s="148">
        <v>-742.71</v>
      </c>
      <c r="AF276" s="148">
        <v>1160.93</v>
      </c>
      <c r="AG276" s="148">
        <v>-710.92</v>
      </c>
      <c r="AH276" s="148">
        <v>43.96</v>
      </c>
      <c r="AI276" s="148">
        <v>-1785.1</v>
      </c>
      <c r="AJ276" s="148">
        <v>-3282.42</v>
      </c>
      <c r="AK276" s="148">
        <v>-4066.22</v>
      </c>
      <c r="AL276" s="148">
        <v>-4708.13</v>
      </c>
      <c r="AM276" s="148">
        <v>-2753.89</v>
      </c>
      <c r="AN276" s="148">
        <v>-3641.4</v>
      </c>
    </row>
    <row r="277" spans="2:40" ht="15.6" thickBot="1">
      <c r="V277" s="108" t="s">
        <v>191</v>
      </c>
      <c r="W277" s="134">
        <f>SUM(W271:W276)</f>
        <v>38679.32</v>
      </c>
      <c r="X277" s="134">
        <f t="shared" ref="X277:AJ277" si="46">SUM(X271:X276)</f>
        <v>44423.99</v>
      </c>
      <c r="Y277" s="134">
        <f t="shared" si="46"/>
        <v>49420.45</v>
      </c>
      <c r="Z277" s="134">
        <f t="shared" si="46"/>
        <v>49946.7</v>
      </c>
      <c r="AA277" s="134">
        <f t="shared" si="46"/>
        <v>43620.25</v>
      </c>
      <c r="AB277" s="134">
        <f t="shared" si="46"/>
        <v>43856.51</v>
      </c>
      <c r="AC277" s="134">
        <f t="shared" si="46"/>
        <v>48930.950000000004</v>
      </c>
      <c r="AD277" s="134">
        <f t="shared" si="46"/>
        <v>50004.34</v>
      </c>
      <c r="AE277" s="134">
        <f t="shared" si="46"/>
        <v>45852.3</v>
      </c>
      <c r="AF277" s="134">
        <f t="shared" si="46"/>
        <v>49982.8</v>
      </c>
      <c r="AG277" s="134">
        <f t="shared" si="46"/>
        <v>51592.92</v>
      </c>
      <c r="AH277" s="134">
        <f t="shared" si="46"/>
        <v>54005.73</v>
      </c>
      <c r="AI277" s="134">
        <f t="shared" si="46"/>
        <v>45991.38</v>
      </c>
      <c r="AJ277" s="134">
        <f t="shared" si="46"/>
        <v>47096.23</v>
      </c>
      <c r="AK277" s="134">
        <v>49154.479999999996</v>
      </c>
      <c r="AL277" s="134">
        <f>SUM(AL271:AL276)</f>
        <v>50178.76</v>
      </c>
      <c r="AM277" s="134">
        <v>45070.23</v>
      </c>
      <c r="AN277" s="134">
        <v>47063.27</v>
      </c>
    </row>
    <row r="278" spans="2:40" ht="15.6" thickBot="1">
      <c r="V278" s="123" t="s">
        <v>192</v>
      </c>
      <c r="W278" s="135">
        <f>+W277+W268</f>
        <v>239935.62</v>
      </c>
      <c r="X278" s="135">
        <f t="shared" ref="X278:AJ278" si="47">+X277+X268</f>
        <v>247804.33</v>
      </c>
      <c r="Y278" s="135">
        <f t="shared" si="47"/>
        <v>244301.65000000002</v>
      </c>
      <c r="Z278" s="135">
        <f t="shared" si="47"/>
        <v>241085.26</v>
      </c>
      <c r="AA278" s="135">
        <f t="shared" si="47"/>
        <v>240020.2</v>
      </c>
      <c r="AB278" s="135">
        <f t="shared" si="47"/>
        <v>239912.49000000002</v>
      </c>
      <c r="AC278" s="135">
        <f t="shared" si="47"/>
        <v>240818.76</v>
      </c>
      <c r="AD278" s="135">
        <f t="shared" si="47"/>
        <v>235040.18999999997</v>
      </c>
      <c r="AE278" s="135">
        <f t="shared" si="47"/>
        <v>236669.38</v>
      </c>
      <c r="AF278" s="135">
        <f t="shared" si="47"/>
        <v>236168.78999999998</v>
      </c>
      <c r="AG278" s="135">
        <f t="shared" si="47"/>
        <v>239234.09999999998</v>
      </c>
      <c r="AH278" s="135">
        <f t="shared" si="47"/>
        <v>235794.56999999998</v>
      </c>
      <c r="AI278" s="135">
        <f t="shared" si="47"/>
        <v>238854.65000000002</v>
      </c>
      <c r="AJ278" s="135">
        <f t="shared" si="47"/>
        <v>232475.80999999997</v>
      </c>
      <c r="AK278" s="135">
        <v>235015.63</v>
      </c>
      <c r="AL278" s="135">
        <f>AL268+AL277</f>
        <v>233129.33000000002</v>
      </c>
      <c r="AM278" s="135">
        <v>236616.88</v>
      </c>
      <c r="AN278" s="135">
        <v>237103.1</v>
      </c>
    </row>
  </sheetData>
  <phoneticPr fontId="179" type="noConversion"/>
  <hyperlinks>
    <hyperlink ref="A1" location="Contenido!A1" display="Volver al Contenido" xr:uid="{31C488C0-9D7F-4F32-BBE5-38F8EE49E7E3}"/>
  </hyperlinks>
  <pageMargins left="0.7" right="0.7" top="0.75" bottom="0.75" header="0.3" footer="0.3"/>
  <pageSetup orientation="portrait" r:id="rId1"/>
  <headerFooter>
    <oddFooter>&amp;L_x000D_&amp;1#&amp;"Aptos"&amp;14&amp;K000000 Información Interna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CED92-AC05-48C3-93F5-4454DD01B2A2}">
  <sheetPr>
    <tabColor rgb="FF92D050"/>
  </sheetPr>
  <dimension ref="A1:AA95"/>
  <sheetViews>
    <sheetView showGridLines="0" topLeftCell="H1" zoomScale="70" zoomScaleNormal="70" workbookViewId="0">
      <pane xSplit="2" ySplit="6" topLeftCell="S7" activePane="bottomRight" state="frozen"/>
      <selection activeCell="H1" sqref="H1"/>
      <selection pane="topRight" activeCell="J1" sqref="J1"/>
      <selection pane="bottomLeft" activeCell="H7" sqref="H7"/>
      <selection pane="bottomRight" activeCell="W16" sqref="W16"/>
    </sheetView>
  </sheetViews>
  <sheetFormatPr baseColWidth="10" defaultColWidth="11.44140625" defaultRowHeight="14.4"/>
  <cols>
    <col min="1" max="1" width="2.77734375" customWidth="1"/>
    <col min="2" max="2" width="64.77734375" customWidth="1"/>
    <col min="3" max="3" width="14.44140625" customWidth="1"/>
    <col min="4" max="5" width="13.5546875" customWidth="1"/>
    <col min="6" max="7" width="15.44140625" bestFit="1" customWidth="1"/>
    <col min="8" max="8" width="5.5546875" customWidth="1"/>
    <col min="9" max="9" width="70.5546875" bestFit="1" customWidth="1"/>
    <col min="10" max="20" width="15.44140625" bestFit="1" customWidth="1"/>
    <col min="21" max="27" width="13.77734375" bestFit="1" customWidth="1"/>
  </cols>
  <sheetData>
    <row r="1" spans="1:27">
      <c r="A1" s="1" t="s">
        <v>32</v>
      </c>
      <c r="T1" s="411"/>
    </row>
    <row r="2" spans="1:27">
      <c r="T2" s="411"/>
    </row>
    <row r="3" spans="1:27" ht="15.6">
      <c r="A3" s="125"/>
      <c r="B3" s="53" t="s">
        <v>549</v>
      </c>
      <c r="C3" s="29"/>
      <c r="D3" s="29"/>
      <c r="E3" s="29"/>
      <c r="F3" s="125"/>
      <c r="G3" s="384"/>
      <c r="H3" s="125"/>
      <c r="I3" s="125"/>
      <c r="J3" s="125"/>
      <c r="K3" s="125"/>
      <c r="L3" s="125"/>
      <c r="M3" s="125"/>
      <c r="N3" s="125"/>
      <c r="O3" s="125"/>
      <c r="P3" s="125"/>
      <c r="Q3" s="125"/>
      <c r="R3" s="125"/>
      <c r="T3" s="411"/>
    </row>
    <row r="4" spans="1:27">
      <c r="B4" s="425" t="s">
        <v>34</v>
      </c>
      <c r="C4" s="4"/>
      <c r="D4" s="4"/>
      <c r="E4" s="4"/>
      <c r="G4" s="33"/>
      <c r="T4" s="411"/>
    </row>
    <row r="5" spans="1:27" ht="15.6">
      <c r="B5" s="31"/>
      <c r="C5" s="31"/>
      <c r="D5" s="31"/>
      <c r="E5" s="31"/>
      <c r="F5" s="385"/>
      <c r="G5" s="33"/>
      <c r="T5" s="411"/>
    </row>
    <row r="6" spans="1:27" ht="15">
      <c r="B6" s="426"/>
      <c r="C6" s="457" t="s">
        <v>46</v>
      </c>
      <c r="D6" s="457" t="s">
        <v>47</v>
      </c>
      <c r="E6" s="457" t="s">
        <v>48</v>
      </c>
      <c r="F6" s="457" t="s">
        <v>49</v>
      </c>
      <c r="G6" s="457" t="s">
        <v>50</v>
      </c>
      <c r="H6" s="458"/>
      <c r="I6" s="639" t="s">
        <v>51</v>
      </c>
      <c r="J6" s="423" t="s">
        <v>52</v>
      </c>
      <c r="K6" s="423" t="s">
        <v>53</v>
      </c>
      <c r="L6" s="423" t="s">
        <v>54</v>
      </c>
      <c r="M6" s="423" t="s">
        <v>55</v>
      </c>
      <c r="N6" s="423" t="s">
        <v>56</v>
      </c>
      <c r="O6" s="423" t="s">
        <v>57</v>
      </c>
      <c r="P6" s="423" t="s">
        <v>58</v>
      </c>
      <c r="Q6" s="423" t="s">
        <v>59</v>
      </c>
      <c r="R6" s="423" t="s">
        <v>60</v>
      </c>
      <c r="S6" s="423" t="s">
        <v>61</v>
      </c>
      <c r="T6" s="423" t="s">
        <v>62</v>
      </c>
      <c r="U6" s="423" t="s">
        <v>63</v>
      </c>
      <c r="V6" s="423" t="s">
        <v>64</v>
      </c>
      <c r="W6" s="423" t="s">
        <v>65</v>
      </c>
      <c r="X6" s="423" t="s">
        <v>726</v>
      </c>
      <c r="Y6" s="423" t="s">
        <v>727</v>
      </c>
      <c r="Z6" s="423" t="s">
        <v>1015</v>
      </c>
      <c r="AA6" s="423" t="s">
        <v>1082</v>
      </c>
    </row>
    <row r="7" spans="1:27">
      <c r="B7" s="288"/>
      <c r="C7" s="459"/>
      <c r="D7" s="459"/>
      <c r="E7" s="459"/>
      <c r="F7" s="459"/>
      <c r="G7" s="459"/>
      <c r="H7" s="458"/>
    </row>
    <row r="8" spans="1:27" ht="15.6">
      <c r="B8" s="37" t="s">
        <v>66</v>
      </c>
      <c r="C8" s="460">
        <f>+ROUND(26979696861/1000000,0)</f>
        <v>26980</v>
      </c>
      <c r="D8" s="460">
        <v>42471</v>
      </c>
      <c r="E8" s="460">
        <v>28148</v>
      </c>
      <c r="F8" s="460">
        <v>4064</v>
      </c>
      <c r="G8" s="460">
        <v>10697</v>
      </c>
      <c r="H8" s="461"/>
      <c r="I8" s="65" t="s">
        <v>467</v>
      </c>
      <c r="J8" s="148">
        <v>130.59</v>
      </c>
      <c r="K8" s="148">
        <v>1208.49</v>
      </c>
      <c r="L8" s="148">
        <v>32538.66</v>
      </c>
      <c r="M8" s="148">
        <v>1554.3</v>
      </c>
      <c r="N8" s="148">
        <v>2698.3</v>
      </c>
      <c r="O8" s="148">
        <v>3651.37</v>
      </c>
      <c r="P8" s="148">
        <v>2892.39</v>
      </c>
      <c r="Q8" s="148">
        <v>4627.17</v>
      </c>
      <c r="R8" s="148">
        <v>2093.13</v>
      </c>
      <c r="S8" s="148">
        <v>1430.16</v>
      </c>
      <c r="T8" s="148">
        <v>2238.17</v>
      </c>
      <c r="U8" s="148">
        <v>855.93</v>
      </c>
      <c r="V8" s="148">
        <v>323.89999999999998</v>
      </c>
      <c r="W8" s="148">
        <v>146.75</v>
      </c>
      <c r="X8" s="148">
        <v>103.09</v>
      </c>
      <c r="Y8" s="148">
        <v>771.19</v>
      </c>
      <c r="Z8" s="148">
        <v>219.98</v>
      </c>
      <c r="AA8" s="148">
        <v>5721.91</v>
      </c>
    </row>
    <row r="9" spans="1:27" ht="15.6">
      <c r="B9" s="37" t="s">
        <v>67</v>
      </c>
      <c r="C9" s="460">
        <f>+ROUND(24682648811/1000000,0)</f>
        <v>24683</v>
      </c>
      <c r="D9" s="460">
        <v>33977</v>
      </c>
      <c r="E9" s="460">
        <v>22518</v>
      </c>
      <c r="F9" s="460">
        <v>3246</v>
      </c>
      <c r="G9" s="460">
        <v>8596</v>
      </c>
      <c r="H9" s="461"/>
      <c r="I9" s="65" t="s">
        <v>468</v>
      </c>
      <c r="J9" s="148">
        <v>-359.66</v>
      </c>
      <c r="K9" s="148">
        <v>-1355.55</v>
      </c>
      <c r="L9" s="148">
        <v>-28301.3</v>
      </c>
      <c r="M9" s="148">
        <v>-1262.81</v>
      </c>
      <c r="N9" s="148">
        <v>-2387.87</v>
      </c>
      <c r="O9" s="148">
        <v>-3231.3</v>
      </c>
      <c r="P9" s="148">
        <v>-2559.4</v>
      </c>
      <c r="Q9" s="148">
        <v>-4095.07</v>
      </c>
      <c r="R9" s="148">
        <v>-1820.11</v>
      </c>
      <c r="S9" s="148">
        <v>-1243.6199999999999</v>
      </c>
      <c r="T9" s="148">
        <v>-1946.24</v>
      </c>
      <c r="U9" s="148">
        <v>-744.28</v>
      </c>
      <c r="V9" s="148">
        <v>-281.64999999999998</v>
      </c>
      <c r="W9" s="148">
        <v>-127.61</v>
      </c>
      <c r="X9" s="148">
        <v>-89.64</v>
      </c>
      <c r="Y9" s="148">
        <v>-670.6</v>
      </c>
      <c r="Z9" s="148">
        <v>-191.29</v>
      </c>
      <c r="AA9" s="148">
        <v>-4975.57</v>
      </c>
    </row>
    <row r="10" spans="1:27" ht="15.6">
      <c r="B10" s="196" t="s">
        <v>68</v>
      </c>
      <c r="C10" s="462">
        <f>+C8-C9</f>
        <v>2297</v>
      </c>
      <c r="D10" s="462">
        <f>+D8-D9</f>
        <v>8494</v>
      </c>
      <c r="E10" s="462">
        <v>5630</v>
      </c>
      <c r="F10" s="462">
        <f>+F8-F9</f>
        <v>818</v>
      </c>
      <c r="G10" s="462">
        <v>2101</v>
      </c>
      <c r="H10" s="461"/>
      <c r="I10" s="363" t="s">
        <v>469</v>
      </c>
      <c r="J10" s="152">
        <v>-229.07000000000002</v>
      </c>
      <c r="K10" s="152">
        <v>-147.05999999999995</v>
      </c>
      <c r="L10" s="152">
        <v>4237.3600000000006</v>
      </c>
      <c r="M10" s="152">
        <v>291.49</v>
      </c>
      <c r="N10" s="152">
        <v>310.43000000000029</v>
      </c>
      <c r="O10" s="152">
        <v>420.06999999999971</v>
      </c>
      <c r="P10" s="152">
        <v>332.98999999999978</v>
      </c>
      <c r="Q10" s="152">
        <v>532.09999999999991</v>
      </c>
      <c r="R10" s="152">
        <v>273.02000000000021</v>
      </c>
      <c r="S10" s="152">
        <v>186.54000000000019</v>
      </c>
      <c r="T10" s="152">
        <v>291.93000000000006</v>
      </c>
      <c r="U10" s="152">
        <v>111.64999999999998</v>
      </c>
      <c r="V10" s="152">
        <v>42.25</v>
      </c>
      <c r="W10" s="152">
        <v>19.14</v>
      </c>
      <c r="X10" s="152">
        <v>13.450000000000003</v>
      </c>
      <c r="Y10" s="152">
        <v>100.59000000000003</v>
      </c>
      <c r="Z10" s="152">
        <v>28.689999999999998</v>
      </c>
      <c r="AA10" s="152">
        <v>746.34000000000015</v>
      </c>
    </row>
    <row r="11" spans="1:27" ht="15.6">
      <c r="B11" s="37"/>
      <c r="C11" s="460"/>
      <c r="D11" s="460"/>
      <c r="E11" s="460"/>
      <c r="F11" s="460"/>
      <c r="G11" s="460"/>
      <c r="H11" s="461"/>
      <c r="I11" s="65"/>
      <c r="J11" s="146"/>
      <c r="K11" s="146"/>
      <c r="L11" s="146"/>
      <c r="M11" s="146"/>
      <c r="N11" s="146"/>
      <c r="O11" s="146"/>
      <c r="P11" s="146"/>
      <c r="Q11" s="146"/>
      <c r="R11" s="146"/>
      <c r="S11" s="146"/>
      <c r="T11" s="146"/>
      <c r="U11" s="146"/>
      <c r="V11" s="146"/>
      <c r="W11" s="146"/>
      <c r="X11" s="146"/>
      <c r="Y11" s="146"/>
      <c r="Z11" s="146"/>
      <c r="AA11" s="146"/>
    </row>
    <row r="12" spans="1:27" ht="15.6">
      <c r="B12" s="37" t="s">
        <v>550</v>
      </c>
      <c r="C12" s="460">
        <f>+ROUND(17176016432.53/1000000,0)</f>
        <v>17176</v>
      </c>
      <c r="D12" s="460">
        <v>10999</v>
      </c>
      <c r="E12" s="460">
        <v>11821</v>
      </c>
      <c r="F12" s="460">
        <v>12422</v>
      </c>
      <c r="G12" s="460">
        <v>14296</v>
      </c>
      <c r="H12" s="461"/>
      <c r="I12" s="65" t="s">
        <v>150</v>
      </c>
      <c r="J12" s="148">
        <v>0</v>
      </c>
      <c r="K12" s="148">
        <v>0</v>
      </c>
      <c r="L12" s="148">
        <v>0</v>
      </c>
      <c r="M12" s="148">
        <v>0</v>
      </c>
      <c r="N12" s="148">
        <v>0</v>
      </c>
      <c r="O12" s="148">
        <v>0</v>
      </c>
      <c r="P12" s="148">
        <v>0</v>
      </c>
      <c r="Q12" s="148">
        <v>0</v>
      </c>
      <c r="R12" s="148">
        <v>0</v>
      </c>
      <c r="S12" s="148">
        <v>0</v>
      </c>
      <c r="T12" s="148">
        <v>0</v>
      </c>
      <c r="U12" s="148">
        <v>0</v>
      </c>
      <c r="V12" s="148">
        <v>0</v>
      </c>
      <c r="W12" s="148">
        <v>0</v>
      </c>
      <c r="X12" s="148">
        <v>0</v>
      </c>
      <c r="Y12" s="148">
        <v>0</v>
      </c>
      <c r="Z12" s="148">
        <v>0</v>
      </c>
      <c r="AA12" s="148">
        <v>0</v>
      </c>
    </row>
    <row r="13" spans="1:27" ht="15.6">
      <c r="B13" s="37" t="s">
        <v>551</v>
      </c>
      <c r="C13" s="460">
        <f>+ROUND(67678981813/1000000,0)-C12</f>
        <v>50503</v>
      </c>
      <c r="D13" s="460">
        <v>50409</v>
      </c>
      <c r="E13" s="460">
        <v>49383</v>
      </c>
      <c r="F13" s="460">
        <v>50606</v>
      </c>
      <c r="G13" s="460">
        <v>52648</v>
      </c>
      <c r="H13" s="461"/>
      <c r="I13" s="65" t="s">
        <v>151</v>
      </c>
      <c r="J13" s="148">
        <v>0</v>
      </c>
      <c r="K13" s="148">
        <v>0</v>
      </c>
      <c r="L13" s="148">
        <v>0</v>
      </c>
      <c r="M13" s="148">
        <v>0</v>
      </c>
      <c r="N13" s="148">
        <v>0</v>
      </c>
      <c r="O13" s="148">
        <v>0</v>
      </c>
      <c r="P13" s="148">
        <v>0</v>
      </c>
      <c r="Q13" s="148">
        <v>0</v>
      </c>
      <c r="R13" s="148">
        <v>0</v>
      </c>
      <c r="S13" s="148">
        <v>0</v>
      </c>
      <c r="T13" s="148">
        <v>0</v>
      </c>
      <c r="U13" s="148">
        <v>0</v>
      </c>
      <c r="V13" s="148">
        <v>0</v>
      </c>
      <c r="W13" s="148">
        <v>0</v>
      </c>
      <c r="X13" s="148">
        <v>0</v>
      </c>
      <c r="Y13" s="148">
        <v>0</v>
      </c>
      <c r="Z13" s="148">
        <v>0</v>
      </c>
      <c r="AA13" s="148">
        <v>0</v>
      </c>
    </row>
    <row r="14" spans="1:27" ht="15.6">
      <c r="B14" s="37" t="s">
        <v>76</v>
      </c>
      <c r="C14" s="460">
        <v>0</v>
      </c>
      <c r="D14" s="460">
        <v>0</v>
      </c>
      <c r="E14" s="460">
        <v>0</v>
      </c>
      <c r="F14" s="460">
        <v>0</v>
      </c>
      <c r="G14" s="460">
        <v>0</v>
      </c>
      <c r="H14" s="461"/>
      <c r="I14" s="65" t="s">
        <v>152</v>
      </c>
      <c r="J14" s="148">
        <v>65114.62</v>
      </c>
      <c r="K14" s="148">
        <v>69065.919999999998</v>
      </c>
      <c r="L14" s="148">
        <v>75850.490000000005</v>
      </c>
      <c r="M14" s="148">
        <v>94516.51</v>
      </c>
      <c r="N14" s="148">
        <v>83560.06</v>
      </c>
      <c r="O14" s="148">
        <v>80007.960000000006</v>
      </c>
      <c r="P14" s="148">
        <v>77857.19</v>
      </c>
      <c r="Q14" s="148">
        <v>81081.320000000007</v>
      </c>
      <c r="R14" s="148">
        <v>73774.820000000007</v>
      </c>
      <c r="S14" s="148">
        <v>77422.710000000006</v>
      </c>
      <c r="T14" s="148">
        <v>77251.520000000004</v>
      </c>
      <c r="U14" s="148">
        <v>83547.81</v>
      </c>
      <c r="V14" s="148">
        <v>82678.820000000007</v>
      </c>
      <c r="W14" s="148">
        <v>83215.94</v>
      </c>
      <c r="X14" s="148">
        <v>88851.91</v>
      </c>
      <c r="Y14" s="148">
        <v>101155.9</v>
      </c>
      <c r="Z14" s="148">
        <v>93543.61</v>
      </c>
      <c r="AA14" s="148">
        <v>91265.57</v>
      </c>
    </row>
    <row r="15" spans="1:27" ht="15.6">
      <c r="B15" s="37" t="s">
        <v>77</v>
      </c>
      <c r="C15" s="460">
        <f>+ROUND(38503779139/1000000,0)-C9</f>
        <v>13821</v>
      </c>
      <c r="D15" s="460">
        <v>10823</v>
      </c>
      <c r="E15" s="460">
        <v>10906</v>
      </c>
      <c r="F15" s="460">
        <v>12077</v>
      </c>
      <c r="G15" s="460">
        <v>13772</v>
      </c>
      <c r="H15" s="461"/>
      <c r="I15" s="65" t="s">
        <v>154</v>
      </c>
      <c r="J15" s="148">
        <v>0</v>
      </c>
      <c r="K15" s="148">
        <v>0</v>
      </c>
      <c r="L15" s="148">
        <v>0</v>
      </c>
      <c r="M15" s="148">
        <v>0</v>
      </c>
      <c r="N15" s="148">
        <v>0</v>
      </c>
      <c r="O15" s="148">
        <v>0</v>
      </c>
      <c r="P15" s="148">
        <v>0</v>
      </c>
      <c r="Q15" s="148">
        <v>0</v>
      </c>
      <c r="R15" s="148">
        <v>0</v>
      </c>
      <c r="S15" s="148">
        <v>0</v>
      </c>
      <c r="T15" s="148">
        <v>0</v>
      </c>
      <c r="U15" s="148">
        <v>0</v>
      </c>
      <c r="V15" s="148">
        <v>0</v>
      </c>
      <c r="W15" s="148">
        <v>0</v>
      </c>
      <c r="X15" s="148">
        <v>0</v>
      </c>
      <c r="Y15" s="148">
        <v>0</v>
      </c>
      <c r="Z15" s="148">
        <v>0</v>
      </c>
      <c r="AA15" s="148">
        <v>0</v>
      </c>
    </row>
    <row r="16" spans="1:27" ht="15.6">
      <c r="B16" s="196" t="s">
        <v>78</v>
      </c>
      <c r="C16" s="462">
        <f>+SUM(C12:C14)-C15</f>
        <v>53858</v>
      </c>
      <c r="D16" s="462">
        <f>+SUM(D12:D14)-D15</f>
        <v>50585</v>
      </c>
      <c r="E16" s="462">
        <v>50298</v>
      </c>
      <c r="F16" s="462">
        <f>+SUM(F12:F14)-F15</f>
        <v>50951</v>
      </c>
      <c r="G16" s="462">
        <v>53172</v>
      </c>
      <c r="H16" s="461"/>
      <c r="I16" s="65" t="s">
        <v>76</v>
      </c>
      <c r="J16" s="148">
        <v>0</v>
      </c>
      <c r="K16" s="148">
        <v>0</v>
      </c>
      <c r="L16" s="148">
        <v>0</v>
      </c>
      <c r="M16" s="148">
        <v>1397.93</v>
      </c>
      <c r="N16" s="148">
        <v>519.12</v>
      </c>
      <c r="O16" s="148">
        <v>3624.7</v>
      </c>
      <c r="P16" s="148">
        <v>336.77</v>
      </c>
      <c r="Q16" s="148">
        <v>3193.03</v>
      </c>
      <c r="R16" s="148">
        <v>481.05</v>
      </c>
      <c r="S16" s="148">
        <v>1027.21</v>
      </c>
      <c r="T16" s="148">
        <v>1135.26</v>
      </c>
      <c r="U16" s="148">
        <v>4211.4399999999996</v>
      </c>
      <c r="V16" s="148">
        <v>5638.39</v>
      </c>
      <c r="W16" s="148">
        <v>1554.28</v>
      </c>
      <c r="X16" s="148">
        <v>43.34</v>
      </c>
      <c r="Y16" s="148">
        <v>-5690.68</v>
      </c>
      <c r="Z16" s="148">
        <v>3.6</v>
      </c>
      <c r="AA16" s="148">
        <v>499.96</v>
      </c>
    </row>
    <row r="17" spans="2:27" ht="15.6">
      <c r="B17" s="197" t="s">
        <v>80</v>
      </c>
      <c r="C17" s="463">
        <f>+C16+C10</f>
        <v>56155</v>
      </c>
      <c r="D17" s="463">
        <f>+D16+D10</f>
        <v>59079</v>
      </c>
      <c r="E17" s="463">
        <v>55928</v>
      </c>
      <c r="F17" s="463">
        <f>+F16+F10</f>
        <v>51769</v>
      </c>
      <c r="G17" s="463">
        <v>55273</v>
      </c>
      <c r="H17" s="461"/>
      <c r="I17" s="65" t="s">
        <v>155</v>
      </c>
      <c r="J17" s="148">
        <v>-10899.22</v>
      </c>
      <c r="K17" s="148">
        <v>-11298</v>
      </c>
      <c r="L17" s="148">
        <v>-12005.16</v>
      </c>
      <c r="M17" s="148">
        <v>-22806.11</v>
      </c>
      <c r="N17" s="148">
        <v>-12580.51</v>
      </c>
      <c r="O17" s="148">
        <v>-16504.919999999998</v>
      </c>
      <c r="P17" s="148">
        <v>-14631.45</v>
      </c>
      <c r="Q17" s="148">
        <v>-24193.54</v>
      </c>
      <c r="R17" s="148">
        <v>-14759.8</v>
      </c>
      <c r="S17" s="148">
        <v>-15680.76</v>
      </c>
      <c r="T17" s="148">
        <v>-14600.09</v>
      </c>
      <c r="U17" s="148">
        <v>-22481</v>
      </c>
      <c r="V17" s="148">
        <v>-19283.73</v>
      </c>
      <c r="W17" s="148">
        <v>-18957.66</v>
      </c>
      <c r="X17" s="148">
        <v>-22582.62</v>
      </c>
      <c r="Y17" s="148">
        <v>-22773.24</v>
      </c>
      <c r="Z17" s="148">
        <v>-15931.46</v>
      </c>
      <c r="AA17" s="148">
        <v>-19067.78</v>
      </c>
    </row>
    <row r="18" spans="2:27" ht="15.6">
      <c r="B18" s="289"/>
      <c r="C18" s="464"/>
      <c r="D18" s="464"/>
      <c r="E18" s="464"/>
      <c r="F18" s="465"/>
      <c r="G18" s="465"/>
      <c r="H18" s="461"/>
      <c r="I18" s="65" t="s">
        <v>157</v>
      </c>
      <c r="J18" s="148">
        <v>0</v>
      </c>
      <c r="K18" s="148">
        <v>-720.68</v>
      </c>
      <c r="L18" s="148">
        <v>-45.39</v>
      </c>
      <c r="M18" s="148">
        <v>-93.68</v>
      </c>
      <c r="N18" s="148">
        <v>-199.22</v>
      </c>
      <c r="O18" s="148">
        <v>-1349.57</v>
      </c>
      <c r="P18" s="148">
        <v>-1680.44</v>
      </c>
      <c r="Q18" s="148">
        <v>-103.56</v>
      </c>
      <c r="R18" s="148">
        <v>-168.81</v>
      </c>
      <c r="S18" s="148">
        <v>-148.93</v>
      </c>
      <c r="T18" s="148">
        <v>-705.73</v>
      </c>
      <c r="U18" s="148">
        <v>-25.01</v>
      </c>
      <c r="V18" s="148">
        <v>-190.64</v>
      </c>
      <c r="W18" s="148">
        <v>-155.49</v>
      </c>
      <c r="X18" s="148">
        <v>-47.74</v>
      </c>
      <c r="Y18" s="148">
        <v>-42.63</v>
      </c>
      <c r="Z18" s="148">
        <v>-2307.0500000000002</v>
      </c>
      <c r="AA18" s="148">
        <v>-55.01</v>
      </c>
    </row>
    <row r="19" spans="2:27" ht="15.6">
      <c r="B19" s="37" t="s">
        <v>79</v>
      </c>
      <c r="C19" s="460">
        <f>ROUND(256915561/1000000,0)</f>
        <v>257</v>
      </c>
      <c r="D19" s="460">
        <v>363</v>
      </c>
      <c r="E19" s="460">
        <v>443</v>
      </c>
      <c r="F19" s="460">
        <v>356</v>
      </c>
      <c r="G19" s="460">
        <v>351</v>
      </c>
      <c r="H19" s="461"/>
      <c r="I19" s="65" t="s">
        <v>158</v>
      </c>
      <c r="J19" s="148">
        <v>-384.43</v>
      </c>
      <c r="K19" s="148">
        <v>-410.49</v>
      </c>
      <c r="L19" s="148">
        <v>-897.36</v>
      </c>
      <c r="M19" s="148">
        <v>-842.39</v>
      </c>
      <c r="N19" s="148">
        <v>-807.08</v>
      </c>
      <c r="O19" s="148">
        <v>-945.63</v>
      </c>
      <c r="P19" s="148">
        <v>-903.37</v>
      </c>
      <c r="Q19" s="148">
        <v>-1191.1400000000001</v>
      </c>
      <c r="R19" s="148">
        <v>-952.02</v>
      </c>
      <c r="S19" s="148">
        <v>-1023.11</v>
      </c>
      <c r="T19" s="148">
        <v>-1033.94</v>
      </c>
      <c r="U19" s="148">
        <v>-1433.71</v>
      </c>
      <c r="V19" s="148">
        <v>-323.29000000000002</v>
      </c>
      <c r="W19" s="148">
        <v>-984.59</v>
      </c>
      <c r="X19" s="148">
        <v>-977.29</v>
      </c>
      <c r="Y19" s="148">
        <v>-815.54</v>
      </c>
      <c r="Z19" s="148">
        <v>-807.5</v>
      </c>
      <c r="AA19" s="148">
        <v>-960.28</v>
      </c>
    </row>
    <row r="20" spans="2:27" ht="15.6">
      <c r="B20" s="37" t="s">
        <v>82</v>
      </c>
      <c r="C20" s="460">
        <v>0</v>
      </c>
      <c r="D20" s="460">
        <v>0</v>
      </c>
      <c r="E20" s="460">
        <v>0</v>
      </c>
      <c r="F20" s="460"/>
      <c r="G20" s="460">
        <v>0</v>
      </c>
      <c r="H20" s="461"/>
      <c r="I20" s="363" t="s">
        <v>471</v>
      </c>
      <c r="J20" s="152">
        <v>53601.9</v>
      </c>
      <c r="K20" s="152">
        <v>56489.69</v>
      </c>
      <c r="L20" s="152">
        <v>67139.94</v>
      </c>
      <c r="M20" s="152">
        <v>72463.75</v>
      </c>
      <c r="N20" s="152">
        <v>70802.799999999988</v>
      </c>
      <c r="O20" s="152">
        <v>65252.61</v>
      </c>
      <c r="P20" s="152">
        <v>61311.69</v>
      </c>
      <c r="Q20" s="152">
        <v>59318.210000000006</v>
      </c>
      <c r="R20" s="152">
        <v>58648.260000000009</v>
      </c>
      <c r="S20" s="152">
        <v>61783.660000000011</v>
      </c>
      <c r="T20" s="152">
        <v>62338.95</v>
      </c>
      <c r="U20" s="152">
        <v>63931.18</v>
      </c>
      <c r="V20" s="152">
        <v>68561.800000000017</v>
      </c>
      <c r="W20" s="152">
        <v>64691.619999999995</v>
      </c>
      <c r="X20" s="152">
        <v>65301.049999999996</v>
      </c>
      <c r="Y20" s="152">
        <v>71934.399999999994</v>
      </c>
      <c r="Z20" s="152">
        <v>74529.89</v>
      </c>
      <c r="AA20" s="152">
        <v>72428.800000000017</v>
      </c>
    </row>
    <row r="21" spans="2:27" ht="15.6">
      <c r="B21" s="37" t="s">
        <v>83</v>
      </c>
      <c r="C21" s="460">
        <f>-ROUND(2636082778/1000000,0)</f>
        <v>-2636</v>
      </c>
      <c r="D21" s="460">
        <v>-1711</v>
      </c>
      <c r="E21" s="460">
        <v>-415</v>
      </c>
      <c r="F21" s="460">
        <v>-1961</v>
      </c>
      <c r="G21" s="460">
        <v>29</v>
      </c>
      <c r="H21" s="461"/>
      <c r="I21" s="64"/>
    </row>
    <row r="22" spans="2:27" ht="15.6">
      <c r="B22" s="197" t="s">
        <v>84</v>
      </c>
      <c r="C22" s="463">
        <f>+C17-C19+C20+C21</f>
        <v>53262</v>
      </c>
      <c r="D22" s="463">
        <f>+D17-D19+D20+D21</f>
        <v>57005</v>
      </c>
      <c r="E22" s="463">
        <v>55070</v>
      </c>
      <c r="F22" s="463">
        <f>+F17-F19+F20+F21</f>
        <v>49452</v>
      </c>
      <c r="G22" s="463">
        <v>54951</v>
      </c>
      <c r="H22" s="461"/>
      <c r="I22" s="65"/>
    </row>
    <row r="23" spans="2:27" ht="15.6">
      <c r="B23" s="37"/>
      <c r="C23" s="460"/>
      <c r="D23" s="460"/>
      <c r="E23" s="460"/>
      <c r="F23" s="460"/>
      <c r="G23" s="460"/>
      <c r="H23" s="461"/>
      <c r="I23" s="65" t="s">
        <v>160</v>
      </c>
      <c r="J23" s="364">
        <v>0</v>
      </c>
      <c r="K23" s="364">
        <v>0</v>
      </c>
      <c r="L23" s="364">
        <v>0</v>
      </c>
      <c r="M23" s="364">
        <v>0</v>
      </c>
      <c r="N23" s="364">
        <v>0</v>
      </c>
      <c r="O23" s="364">
        <v>0</v>
      </c>
      <c r="P23" s="364">
        <v>0</v>
      </c>
      <c r="Q23" s="364">
        <v>0</v>
      </c>
      <c r="R23" s="364">
        <v>0</v>
      </c>
      <c r="S23" s="364">
        <v>0</v>
      </c>
      <c r="T23" s="364">
        <v>0</v>
      </c>
      <c r="U23" s="364">
        <v>0</v>
      </c>
      <c r="V23" s="364">
        <v>0</v>
      </c>
      <c r="W23" s="364">
        <v>0</v>
      </c>
      <c r="X23" s="364">
        <v>0</v>
      </c>
      <c r="Y23" s="364">
        <v>0</v>
      </c>
      <c r="Z23" s="364">
        <v>0</v>
      </c>
      <c r="AA23" s="364">
        <v>0</v>
      </c>
    </row>
    <row r="24" spans="2:27" ht="15.6">
      <c r="B24" s="37" t="s">
        <v>85</v>
      </c>
      <c r="C24" s="460">
        <v>-45995</v>
      </c>
      <c r="D24" s="460">
        <v>-40546</v>
      </c>
      <c r="E24" s="460">
        <v>-48863</v>
      </c>
      <c r="F24" s="460">
        <v>-51015</v>
      </c>
      <c r="G24" s="460">
        <v>-49896</v>
      </c>
      <c r="H24" s="461"/>
      <c r="I24" s="65" t="s">
        <v>161</v>
      </c>
      <c r="J24" s="364">
        <v>-1673.58</v>
      </c>
      <c r="K24" s="364">
        <v>39.54</v>
      </c>
      <c r="L24" s="364">
        <v>-1729.76</v>
      </c>
      <c r="M24" s="364">
        <v>-0.1</v>
      </c>
      <c r="N24" s="364">
        <v>-1867.54</v>
      </c>
      <c r="O24" s="364">
        <v>356.15</v>
      </c>
      <c r="P24" s="364">
        <v>-1728.76</v>
      </c>
      <c r="Q24" s="364">
        <v>-901.39</v>
      </c>
      <c r="R24" s="364">
        <v>-2051.23</v>
      </c>
      <c r="S24" s="364">
        <v>-1164.27</v>
      </c>
      <c r="T24" s="364">
        <v>-1797.96</v>
      </c>
      <c r="U24" s="364">
        <v>-3.12</v>
      </c>
      <c r="V24" s="364">
        <v>-1792.04</v>
      </c>
      <c r="W24" s="364">
        <v>848.43</v>
      </c>
      <c r="X24" s="364">
        <v>-1534.43</v>
      </c>
      <c r="Y24" s="364">
        <v>6.47</v>
      </c>
      <c r="Z24" s="364">
        <v>12.33</v>
      </c>
      <c r="AA24" s="364">
        <v>0.06</v>
      </c>
    </row>
    <row r="25" spans="2:27" ht="15.6">
      <c r="B25" s="197" t="s">
        <v>86</v>
      </c>
      <c r="C25" s="463">
        <f>+C22+C24</f>
        <v>7267</v>
      </c>
      <c r="D25" s="463">
        <f>+D22+D24</f>
        <v>16459</v>
      </c>
      <c r="E25" s="463">
        <v>6207</v>
      </c>
      <c r="F25" s="463">
        <f>+F22+F24</f>
        <v>-1563</v>
      </c>
      <c r="G25" s="463">
        <v>5055</v>
      </c>
      <c r="H25" s="461"/>
      <c r="I25" s="65" t="s">
        <v>162</v>
      </c>
      <c r="J25" s="364">
        <v>-1038.44</v>
      </c>
      <c r="K25" s="364">
        <v>-531.96</v>
      </c>
      <c r="L25" s="364">
        <v>-842.3</v>
      </c>
      <c r="M25" s="364">
        <v>-789.25</v>
      </c>
      <c r="N25" s="364">
        <v>-1174.46</v>
      </c>
      <c r="O25" s="364">
        <v>-597.04</v>
      </c>
      <c r="P25" s="364">
        <v>-948.77</v>
      </c>
      <c r="Q25" s="364">
        <v>-735.87</v>
      </c>
      <c r="R25" s="364">
        <v>-1778.91</v>
      </c>
      <c r="S25" s="364">
        <v>-1435.64</v>
      </c>
      <c r="T25" s="364">
        <v>-815.44</v>
      </c>
      <c r="U25" s="364">
        <v>-886.72</v>
      </c>
      <c r="V25" s="364">
        <v>-1071.7</v>
      </c>
      <c r="W25" s="364">
        <v>-1398.32</v>
      </c>
      <c r="X25" s="364">
        <v>-961.09</v>
      </c>
      <c r="Y25" s="364">
        <v>-1086.81</v>
      </c>
      <c r="Z25" s="364">
        <v>-1930.77</v>
      </c>
      <c r="AA25" s="364">
        <v>-955.53</v>
      </c>
    </row>
    <row r="26" spans="2:27" ht="15.6">
      <c r="B26" s="289"/>
      <c r="C26" s="464"/>
      <c r="D26" s="464"/>
      <c r="E26" s="464"/>
      <c r="F26" s="464"/>
      <c r="G26" s="464"/>
      <c r="H26" s="461"/>
      <c r="I26" s="67" t="s">
        <v>84</v>
      </c>
      <c r="J26" s="365">
        <v>50889.880000000005</v>
      </c>
      <c r="K26" s="365">
        <v>55997.270000000004</v>
      </c>
      <c r="L26" s="365">
        <v>64567.880000000005</v>
      </c>
      <c r="M26" s="365">
        <v>71674.399999999994</v>
      </c>
      <c r="N26" s="365">
        <v>67760.799999999988</v>
      </c>
      <c r="O26" s="365">
        <v>65011.72</v>
      </c>
      <c r="P26" s="365">
        <v>58634.16</v>
      </c>
      <c r="Q26" s="365">
        <v>57680.950000000004</v>
      </c>
      <c r="R26" s="365">
        <v>54818.12000000001</v>
      </c>
      <c r="S26" s="365">
        <v>59183.750000000015</v>
      </c>
      <c r="T26" s="365">
        <v>59725.549999999996</v>
      </c>
      <c r="U26" s="365">
        <v>63041.340000000004</v>
      </c>
      <c r="V26" s="365">
        <v>65698.060000000012</v>
      </c>
      <c r="W26" s="365">
        <v>64141.729999999996</v>
      </c>
      <c r="X26" s="365">
        <v>62805.53</v>
      </c>
      <c r="Y26" s="365">
        <v>70854.06</v>
      </c>
      <c r="Z26" s="365">
        <v>72611.45</v>
      </c>
      <c r="AA26" s="365">
        <v>71473.330000000016</v>
      </c>
    </row>
    <row r="27" spans="2:27" ht="15.6">
      <c r="B27" s="37" t="s">
        <v>87</v>
      </c>
      <c r="C27" s="460">
        <f>+ROUND(12177220811/1000000,0)</f>
        <v>12177</v>
      </c>
      <c r="D27" s="460">
        <v>4853</v>
      </c>
      <c r="E27" s="460">
        <v>-7670</v>
      </c>
      <c r="F27" s="460">
        <v>6221</v>
      </c>
      <c r="G27" s="460">
        <v>40139</v>
      </c>
      <c r="H27" s="461"/>
      <c r="I27" s="65"/>
      <c r="J27" s="364"/>
      <c r="K27" s="364">
        <v>0</v>
      </c>
      <c r="L27" s="364">
        <v>0</v>
      </c>
      <c r="M27" s="364"/>
      <c r="N27" s="364"/>
      <c r="O27" s="364"/>
      <c r="P27" s="364"/>
      <c r="Q27" s="364"/>
      <c r="R27" s="364"/>
      <c r="S27" s="364"/>
      <c r="T27" s="364"/>
      <c r="U27" s="364"/>
      <c r="V27" s="364"/>
      <c r="W27" s="364"/>
      <c r="X27" s="364"/>
      <c r="Y27" s="364"/>
      <c r="Z27" s="364"/>
      <c r="AA27" s="364"/>
    </row>
    <row r="28" spans="2:27" ht="15.6">
      <c r="B28" s="197" t="s">
        <v>90</v>
      </c>
      <c r="C28" s="463">
        <f>+C25-C27</f>
        <v>-4910</v>
      </c>
      <c r="D28" s="463">
        <f>+D25-D27</f>
        <v>11606</v>
      </c>
      <c r="E28" s="463">
        <v>13877</v>
      </c>
      <c r="F28" s="463">
        <f>+F25-F27</f>
        <v>-7784</v>
      </c>
      <c r="G28" s="463">
        <v>-35084</v>
      </c>
      <c r="H28" s="461"/>
      <c r="I28" s="65" t="s">
        <v>163</v>
      </c>
      <c r="J28" s="364">
        <v>-65310.49</v>
      </c>
      <c r="K28" s="364">
        <v>-66066.92</v>
      </c>
      <c r="L28" s="364">
        <v>-64109.57</v>
      </c>
      <c r="M28" s="364">
        <v>-66264.5</v>
      </c>
      <c r="N28" s="364">
        <v>-75869.5</v>
      </c>
      <c r="O28" s="364">
        <v>-68210.33</v>
      </c>
      <c r="P28" s="364">
        <v>-52919.66</v>
      </c>
      <c r="Q28" s="364">
        <v>-55472.79</v>
      </c>
      <c r="R28" s="364">
        <v>-53147.16</v>
      </c>
      <c r="S28" s="364">
        <v>-49876.68</v>
      </c>
      <c r="T28" s="364">
        <v>-48027.49</v>
      </c>
      <c r="U28" s="364">
        <v>-43544.26</v>
      </c>
      <c r="V28" s="364">
        <v>-53617.09</v>
      </c>
      <c r="W28" s="364">
        <v>-53904.41</v>
      </c>
      <c r="X28" s="364">
        <v>-45791.75</v>
      </c>
      <c r="Y28" s="364">
        <v>-45599</v>
      </c>
      <c r="Z28" s="364">
        <v>-53208.04</v>
      </c>
      <c r="AA28" s="364">
        <v>-52027.93</v>
      </c>
    </row>
    <row r="29" spans="2:27" ht="15.6">
      <c r="C29" s="461"/>
      <c r="D29" s="461"/>
      <c r="E29" s="461"/>
      <c r="F29" s="461"/>
      <c r="G29" s="461"/>
      <c r="H29" s="461"/>
      <c r="I29" s="67" t="s">
        <v>86</v>
      </c>
      <c r="J29" s="365">
        <v>-14420.609999999993</v>
      </c>
      <c r="K29" s="365">
        <v>-10069.649999999994</v>
      </c>
      <c r="L29" s="365">
        <v>458.31000000000495</v>
      </c>
      <c r="M29" s="365">
        <v>5409.8999999999942</v>
      </c>
      <c r="N29" s="365">
        <v>-8108.7000000000116</v>
      </c>
      <c r="O29" s="365">
        <v>-3198.6100000000006</v>
      </c>
      <c r="P29" s="365">
        <v>5714.5</v>
      </c>
      <c r="Q29" s="365">
        <v>2208.1600000000035</v>
      </c>
      <c r="R29" s="365">
        <v>1670.9600000000064</v>
      </c>
      <c r="S29" s="365">
        <v>9307.0700000000143</v>
      </c>
      <c r="T29" s="365">
        <v>11698.059999999998</v>
      </c>
      <c r="U29" s="365">
        <v>19497.080000000002</v>
      </c>
      <c r="V29" s="365">
        <v>12080.970000000016</v>
      </c>
      <c r="W29" s="365">
        <v>10237.319999999992</v>
      </c>
      <c r="X29" s="365">
        <v>17013.78</v>
      </c>
      <c r="Y29" s="365">
        <v>25255.059999999998</v>
      </c>
      <c r="Z29" s="365">
        <v>19403.409999999996</v>
      </c>
      <c r="AA29" s="365">
        <v>19445.400000000016</v>
      </c>
    </row>
    <row r="30" spans="2:27" ht="15.6">
      <c r="C30" s="461"/>
      <c r="D30" s="461"/>
      <c r="E30" s="461"/>
      <c r="F30" s="461"/>
      <c r="G30" s="461"/>
      <c r="H30" s="461"/>
      <c r="I30" s="64"/>
      <c r="J30" s="366"/>
      <c r="K30" s="366">
        <v>0</v>
      </c>
      <c r="L30" s="366">
        <v>0</v>
      </c>
      <c r="M30" s="366"/>
      <c r="N30" s="366"/>
      <c r="O30" s="366"/>
      <c r="P30" s="366"/>
      <c r="Q30" s="366"/>
      <c r="R30" s="366"/>
      <c r="S30" s="366"/>
      <c r="T30" s="366"/>
      <c r="U30" s="366"/>
      <c r="V30" s="366"/>
      <c r="W30" s="366"/>
      <c r="X30" s="366"/>
      <c r="Y30" s="366"/>
      <c r="Z30" s="366"/>
      <c r="AA30" s="366"/>
    </row>
    <row r="31" spans="2:27" ht="15.6">
      <c r="B31" s="11" t="s">
        <v>552</v>
      </c>
      <c r="C31" s="466"/>
      <c r="D31" s="466"/>
      <c r="E31" s="466"/>
      <c r="F31" s="461"/>
      <c r="G31" s="461"/>
      <c r="H31" s="461"/>
      <c r="I31" s="65" t="s">
        <v>87</v>
      </c>
      <c r="J31" s="364">
        <v>-1085.21</v>
      </c>
      <c r="K31" s="364">
        <v>-11659.53</v>
      </c>
      <c r="L31" s="364">
        <v>1356.43</v>
      </c>
      <c r="M31" s="364">
        <v>4170.6099999999997</v>
      </c>
      <c r="N31" s="364">
        <v>-3635.13</v>
      </c>
      <c r="O31" s="364">
        <v>-425.32</v>
      </c>
      <c r="P31" s="364">
        <v>1717.06</v>
      </c>
      <c r="Q31" s="364">
        <v>857.99</v>
      </c>
      <c r="R31" s="364">
        <v>-674.73</v>
      </c>
      <c r="S31" s="364">
        <v>-4120.47</v>
      </c>
      <c r="T31" s="364">
        <v>-4524.67</v>
      </c>
      <c r="U31" s="364">
        <v>-7725.81</v>
      </c>
      <c r="V31" s="364">
        <v>-4822.84</v>
      </c>
      <c r="W31" s="364">
        <v>-4768.58</v>
      </c>
      <c r="X31" s="364">
        <v>-8780.6</v>
      </c>
      <c r="Y31" s="364">
        <v>-6362.02</v>
      </c>
      <c r="Z31" s="364">
        <v>-7631.37</v>
      </c>
      <c r="AA31" s="364">
        <v>-8343.27</v>
      </c>
    </row>
    <row r="32" spans="2:27" ht="15.6">
      <c r="B32" s="425" t="s">
        <v>34</v>
      </c>
      <c r="C32" s="466"/>
      <c r="D32" s="466"/>
      <c r="E32" s="466"/>
      <c r="F32" s="461"/>
      <c r="G32" s="461"/>
      <c r="H32" s="461"/>
      <c r="I32" s="67" t="s">
        <v>164</v>
      </c>
      <c r="J32" s="365">
        <v>-15505.819999999992</v>
      </c>
      <c r="K32" s="365">
        <v>-21729.179999999993</v>
      </c>
      <c r="L32" s="365">
        <v>1814.740000000005</v>
      </c>
      <c r="M32" s="365">
        <v>9580.5099999999948</v>
      </c>
      <c r="N32" s="365">
        <v>-11743.830000000013</v>
      </c>
      <c r="O32" s="365">
        <v>-3623.9300000000007</v>
      </c>
      <c r="P32" s="365">
        <v>7431.5599999999995</v>
      </c>
      <c r="Q32" s="365">
        <v>3066.1500000000033</v>
      </c>
      <c r="R32" s="365">
        <v>996.23000000000638</v>
      </c>
      <c r="S32" s="365">
        <v>5186.600000000014</v>
      </c>
      <c r="T32" s="365">
        <v>7173.3899999999976</v>
      </c>
      <c r="U32" s="365">
        <v>11771.27</v>
      </c>
      <c r="V32" s="365">
        <v>7258.1300000000156</v>
      </c>
      <c r="W32" s="365">
        <v>5468.7399999999925</v>
      </c>
      <c r="X32" s="365">
        <v>8233.1799999999985</v>
      </c>
      <c r="Y32" s="365">
        <v>18893.039999999997</v>
      </c>
      <c r="Z32" s="365">
        <v>11772.039999999997</v>
      </c>
      <c r="AA32" s="365">
        <v>11102.130000000016</v>
      </c>
    </row>
    <row r="33" spans="2:27" ht="15.6">
      <c r="B33" s="72"/>
      <c r="C33" s="466"/>
      <c r="D33" s="466"/>
      <c r="E33" s="466"/>
      <c r="F33" s="461"/>
      <c r="G33" s="461"/>
      <c r="H33" s="461"/>
      <c r="J33" s="307"/>
      <c r="K33" s="307">
        <v>0</v>
      </c>
      <c r="L33" s="307">
        <v>0</v>
      </c>
      <c r="M33" s="307"/>
      <c r="N33" s="307"/>
      <c r="O33" s="307"/>
      <c r="P33" s="307"/>
      <c r="Q33" s="307"/>
      <c r="R33" s="307"/>
      <c r="S33" s="307"/>
      <c r="T33" s="307"/>
      <c r="U33" s="307"/>
      <c r="V33" s="307"/>
      <c r="W33" s="307"/>
      <c r="X33" s="307"/>
      <c r="Y33" s="307"/>
      <c r="Z33" s="307"/>
      <c r="AA33" s="307"/>
    </row>
    <row r="34" spans="2:27" ht="15.6" thickBot="1">
      <c r="B34" s="422"/>
      <c r="C34" s="467" t="s">
        <v>46</v>
      </c>
      <c r="D34" s="467" t="s">
        <v>47</v>
      </c>
      <c r="E34" s="467" t="s">
        <v>48</v>
      </c>
      <c r="F34" s="467" t="s">
        <v>49</v>
      </c>
      <c r="G34" s="467" t="s">
        <v>50</v>
      </c>
      <c r="H34" s="461"/>
      <c r="J34" s="307"/>
      <c r="K34" s="307">
        <v>0</v>
      </c>
      <c r="L34" s="307">
        <v>0</v>
      </c>
      <c r="M34" s="307"/>
      <c r="N34" s="307"/>
      <c r="O34" s="307"/>
      <c r="P34" s="307"/>
      <c r="Q34" s="307"/>
      <c r="R34" s="307"/>
      <c r="S34" s="307"/>
      <c r="T34" s="307"/>
      <c r="U34" s="307"/>
      <c r="V34" s="307"/>
      <c r="W34" s="307"/>
      <c r="X34" s="307"/>
      <c r="Y34" s="307"/>
      <c r="Z34" s="307"/>
      <c r="AA34" s="307"/>
    </row>
    <row r="35" spans="2:27" ht="15.6">
      <c r="B35" s="158" t="s">
        <v>95</v>
      </c>
      <c r="C35" s="468"/>
      <c r="D35" s="468"/>
      <c r="E35" s="468"/>
      <c r="F35" s="468"/>
      <c r="G35" s="468"/>
      <c r="H35" s="461"/>
      <c r="I35" s="67" t="s">
        <v>92</v>
      </c>
      <c r="J35" s="365">
        <v>52312.75</v>
      </c>
      <c r="K35" s="365">
        <v>56939.72</v>
      </c>
      <c r="L35" s="365">
        <v>66307.540000000008</v>
      </c>
      <c r="M35" s="365">
        <v>73306.039999999994</v>
      </c>
      <c r="N35" s="365">
        <v>69742.34</v>
      </c>
      <c r="O35" s="365">
        <v>66554.389999999985</v>
      </c>
      <c r="P35" s="365">
        <v>60486.30000000001</v>
      </c>
      <c r="Q35" s="365">
        <v>59607.960000000014</v>
      </c>
      <c r="R35" s="365">
        <v>57549.05000000001</v>
      </c>
      <c r="S35" s="365">
        <v>61642.500000000007</v>
      </c>
      <c r="T35" s="365">
        <v>61574.929999999993</v>
      </c>
      <c r="U35" s="365">
        <v>65361.76999999999</v>
      </c>
      <c r="V35" s="365">
        <v>67093.050000000017</v>
      </c>
      <c r="W35" s="365">
        <v>66524.639999999985</v>
      </c>
      <c r="X35" s="365">
        <v>64743.909999999996</v>
      </c>
      <c r="Y35" s="365">
        <v>72756.409999999989</v>
      </c>
      <c r="Z35" s="365">
        <v>75349.72</v>
      </c>
      <c r="AA35" s="365">
        <v>73389.140000000014</v>
      </c>
    </row>
    <row r="36" spans="2:27" ht="15">
      <c r="B36" s="160" t="s">
        <v>96</v>
      </c>
      <c r="C36" s="469"/>
      <c r="D36" s="469"/>
      <c r="E36" s="469"/>
      <c r="F36" s="469"/>
      <c r="G36" s="469"/>
      <c r="H36" s="461"/>
    </row>
    <row r="37" spans="2:27" ht="15" thickBot="1">
      <c r="B37" s="298" t="s">
        <v>97</v>
      </c>
      <c r="C37" s="470">
        <v>405090</v>
      </c>
      <c r="D37" s="470">
        <v>348438</v>
      </c>
      <c r="E37" s="470">
        <v>345062</v>
      </c>
      <c r="F37" s="470">
        <v>271759</v>
      </c>
      <c r="G37" s="470">
        <v>440330</v>
      </c>
      <c r="H37" s="461"/>
    </row>
    <row r="38" spans="2:27" ht="15" thickBot="1">
      <c r="B38" s="298" t="s">
        <v>553</v>
      </c>
      <c r="C38" s="470">
        <v>290440</v>
      </c>
      <c r="D38" s="470">
        <v>295114</v>
      </c>
      <c r="E38" s="470">
        <v>274935</v>
      </c>
      <c r="F38" s="470">
        <v>268788</v>
      </c>
      <c r="G38" s="470">
        <v>440672</v>
      </c>
      <c r="H38" s="461"/>
    </row>
    <row r="39" spans="2:27" ht="15.6" thickBot="1">
      <c r="B39" s="298" t="s">
        <v>554</v>
      </c>
      <c r="C39" s="470">
        <v>553</v>
      </c>
      <c r="D39" s="470"/>
      <c r="E39" s="470">
        <v>0</v>
      </c>
      <c r="F39" s="470"/>
      <c r="G39" s="470">
        <v>0</v>
      </c>
      <c r="H39" s="461"/>
      <c r="I39" s="422"/>
      <c r="J39" s="423" t="str">
        <f t="shared" ref="J39:V39" si="0">+J6</f>
        <v>1T22</v>
      </c>
      <c r="K39" s="423" t="str">
        <f t="shared" si="0"/>
        <v>2T22</v>
      </c>
      <c r="L39" s="423" t="str">
        <f t="shared" si="0"/>
        <v>3T22</v>
      </c>
      <c r="M39" s="423" t="str">
        <f t="shared" si="0"/>
        <v>4T22</v>
      </c>
      <c r="N39" s="423" t="str">
        <f t="shared" si="0"/>
        <v>1T23</v>
      </c>
      <c r="O39" s="423" t="str">
        <f t="shared" si="0"/>
        <v>2T23</v>
      </c>
      <c r="P39" s="423" t="str">
        <f t="shared" si="0"/>
        <v>3T23</v>
      </c>
      <c r="Q39" s="423" t="str">
        <f t="shared" si="0"/>
        <v>4T23</v>
      </c>
      <c r="R39" s="423" t="str">
        <f t="shared" si="0"/>
        <v>1T24</v>
      </c>
      <c r="S39" s="423" t="str">
        <f t="shared" si="0"/>
        <v>2T24</v>
      </c>
      <c r="T39" s="423" t="str">
        <f t="shared" si="0"/>
        <v>3T24</v>
      </c>
      <c r="U39" s="423" t="str">
        <f t="shared" si="0"/>
        <v>4T24</v>
      </c>
      <c r="V39" s="423" t="str">
        <f t="shared" si="0"/>
        <v>1T25</v>
      </c>
      <c r="W39" s="423" t="str">
        <f>+W6</f>
        <v>2T25</v>
      </c>
      <c r="X39" s="423" t="str">
        <f>+X6</f>
        <v>3T25</v>
      </c>
      <c r="Y39" s="423" t="str">
        <f>+Y6</f>
        <v>4T25</v>
      </c>
      <c r="Z39" s="423" t="str">
        <f>+Z6</f>
        <v>1T26</v>
      </c>
      <c r="AA39" s="423" t="str">
        <f>+AA6</f>
        <v>2T26</v>
      </c>
    </row>
    <row r="40" spans="2:27" ht="15.6" thickBot="1">
      <c r="B40" s="298" t="s">
        <v>99</v>
      </c>
      <c r="C40" s="470">
        <v>1333</v>
      </c>
      <c r="D40" s="470">
        <v>1984</v>
      </c>
      <c r="E40" s="470">
        <v>3005</v>
      </c>
      <c r="F40" s="470">
        <v>3138</v>
      </c>
      <c r="G40" s="470">
        <v>2463</v>
      </c>
      <c r="H40" s="461"/>
      <c r="I40" s="106" t="s">
        <v>95</v>
      </c>
      <c r="J40" s="107"/>
      <c r="K40" s="107"/>
      <c r="L40" s="107"/>
      <c r="M40" s="107"/>
      <c r="N40" s="107"/>
      <c r="O40" s="107"/>
      <c r="P40" s="107"/>
      <c r="Q40" s="107"/>
      <c r="R40" s="107"/>
      <c r="S40" s="107"/>
      <c r="T40" s="107"/>
      <c r="U40" s="107"/>
      <c r="V40" s="107"/>
      <c r="W40" s="107"/>
      <c r="X40" s="107"/>
      <c r="Y40" s="107"/>
      <c r="Z40" s="107"/>
      <c r="AA40" s="107"/>
    </row>
    <row r="41" spans="2:27" ht="15.6" thickBot="1">
      <c r="B41" s="298" t="s">
        <v>101</v>
      </c>
      <c r="C41" s="470">
        <v>9371</v>
      </c>
      <c r="D41" s="470">
        <v>7144</v>
      </c>
      <c r="E41" s="470">
        <v>5502</v>
      </c>
      <c r="F41" s="470">
        <v>3204</v>
      </c>
      <c r="G41" s="470">
        <v>5465</v>
      </c>
      <c r="H41" s="461"/>
      <c r="I41" s="108" t="s">
        <v>96</v>
      </c>
      <c r="J41" s="132"/>
      <c r="K41" s="132"/>
      <c r="L41" s="132"/>
      <c r="M41" s="132"/>
      <c r="N41" s="132"/>
      <c r="O41" s="132"/>
      <c r="P41" s="132"/>
      <c r="Q41" s="132"/>
      <c r="R41" s="132"/>
      <c r="S41" s="132"/>
      <c r="T41" s="132"/>
      <c r="U41" s="132"/>
      <c r="V41" s="132"/>
      <c r="W41" s="132"/>
      <c r="X41" s="132"/>
      <c r="Y41" s="132"/>
      <c r="Z41" s="132"/>
      <c r="AA41" s="132"/>
    </row>
    <row r="42" spans="2:27" ht="16.2" thickBot="1">
      <c r="B42" s="298" t="s">
        <v>102</v>
      </c>
      <c r="C42" s="470">
        <v>0</v>
      </c>
      <c r="D42" s="470">
        <v>0</v>
      </c>
      <c r="E42" s="470">
        <v>0</v>
      </c>
      <c r="F42" s="470">
        <v>0</v>
      </c>
      <c r="G42" s="470">
        <v>0</v>
      </c>
      <c r="H42" s="461"/>
      <c r="I42" s="65" t="s">
        <v>97</v>
      </c>
      <c r="J42" s="148">
        <v>326333.93</v>
      </c>
      <c r="K42" s="148">
        <v>339940.35</v>
      </c>
      <c r="L42" s="148">
        <v>270140.5</v>
      </c>
      <c r="M42" s="148">
        <v>438863.66</v>
      </c>
      <c r="N42" s="148">
        <v>360770.99</v>
      </c>
      <c r="O42" s="148">
        <v>366920.01</v>
      </c>
      <c r="P42" s="148">
        <v>468116.84</v>
      </c>
      <c r="Q42" s="148">
        <v>515383.67</v>
      </c>
      <c r="R42" s="148">
        <v>427223.18</v>
      </c>
      <c r="S42" s="148">
        <v>449906.23</v>
      </c>
      <c r="T42" s="148">
        <v>398297.16</v>
      </c>
      <c r="U42" s="148">
        <v>399929.54</v>
      </c>
      <c r="V42" s="148">
        <v>478247.47</v>
      </c>
      <c r="W42" s="148">
        <v>485112.34</v>
      </c>
      <c r="X42" s="148">
        <v>429222.45</v>
      </c>
      <c r="Y42" s="148">
        <v>481262.16</v>
      </c>
      <c r="Z42" s="148">
        <v>554652.89</v>
      </c>
      <c r="AA42" s="148">
        <v>569723.67000000004</v>
      </c>
    </row>
    <row r="43" spans="2:27" ht="16.2" thickBot="1">
      <c r="B43" s="290" t="s">
        <v>103</v>
      </c>
      <c r="C43" s="471">
        <f>SUM(C37:C42)</f>
        <v>706787</v>
      </c>
      <c r="D43" s="471">
        <f>SUM(D37:D42)</f>
        <v>652680</v>
      </c>
      <c r="E43" s="471">
        <v>628504</v>
      </c>
      <c r="F43" s="471">
        <f>SUM(F37:F42)</f>
        <v>546889</v>
      </c>
      <c r="G43" s="471">
        <v>888930</v>
      </c>
      <c r="H43" s="461"/>
      <c r="I43" s="65" t="s">
        <v>166</v>
      </c>
      <c r="J43" s="148">
        <v>2542.0300000000002</v>
      </c>
      <c r="K43" s="148">
        <v>3565.14</v>
      </c>
      <c r="L43" s="148">
        <v>444948.71</v>
      </c>
      <c r="M43" s="148">
        <v>488231.46</v>
      </c>
      <c r="N43" s="148">
        <v>443119.14</v>
      </c>
      <c r="O43" s="148">
        <v>327806.06</v>
      </c>
      <c r="P43" s="148">
        <v>276512.24</v>
      </c>
      <c r="Q43" s="148">
        <v>108724.63</v>
      </c>
      <c r="R43" s="148">
        <v>336998.01</v>
      </c>
      <c r="S43" s="148">
        <v>270157.84999999998</v>
      </c>
      <c r="T43" s="148">
        <v>255606.64</v>
      </c>
      <c r="U43" s="148">
        <v>370093.49</v>
      </c>
      <c r="V43" s="148">
        <v>545546.1</v>
      </c>
      <c r="W43" s="148">
        <v>405339.76</v>
      </c>
      <c r="X43" s="148">
        <v>441632.41</v>
      </c>
      <c r="Y43" s="148">
        <v>455390.94</v>
      </c>
      <c r="Z43" s="148">
        <v>662273.6</v>
      </c>
      <c r="AA43" s="148">
        <v>485250.99</v>
      </c>
    </row>
    <row r="44" spans="2:27" ht="16.2" thickBot="1">
      <c r="B44" s="291" t="s">
        <v>104</v>
      </c>
      <c r="C44" s="472"/>
      <c r="D44" s="472"/>
      <c r="E44" s="472"/>
      <c r="F44" s="472"/>
      <c r="G44" s="472"/>
      <c r="H44" s="461"/>
      <c r="I44" s="65" t="s">
        <v>167</v>
      </c>
      <c r="J44" s="148">
        <v>0</v>
      </c>
      <c r="K44" s="148">
        <v>0</v>
      </c>
      <c r="L44" s="148">
        <v>0</v>
      </c>
      <c r="M44" s="148">
        <v>0</v>
      </c>
      <c r="N44" s="148">
        <v>0</v>
      </c>
      <c r="O44" s="148">
        <v>0</v>
      </c>
      <c r="P44" s="148">
        <v>0</v>
      </c>
      <c r="Q44" s="148">
        <v>0</v>
      </c>
      <c r="R44" s="148">
        <v>0</v>
      </c>
      <c r="S44" s="148">
        <v>0</v>
      </c>
      <c r="T44" s="148">
        <v>0</v>
      </c>
      <c r="U44" s="148">
        <v>0</v>
      </c>
      <c r="V44" s="148">
        <v>0</v>
      </c>
      <c r="W44" s="148">
        <v>0</v>
      </c>
      <c r="X44" s="148">
        <v>0</v>
      </c>
      <c r="Y44" s="148">
        <v>0</v>
      </c>
      <c r="Z44" s="148">
        <v>0</v>
      </c>
      <c r="AA44" s="148">
        <v>0</v>
      </c>
    </row>
    <row r="45" spans="2:27" ht="16.2" thickBot="1">
      <c r="B45" s="298" t="s">
        <v>105</v>
      </c>
      <c r="C45" s="470">
        <v>0</v>
      </c>
      <c r="D45" s="470">
        <v>0</v>
      </c>
      <c r="E45" s="470">
        <v>0</v>
      </c>
      <c r="F45" s="470">
        <v>0</v>
      </c>
      <c r="G45" s="470">
        <v>0</v>
      </c>
      <c r="H45" s="461"/>
      <c r="I45" s="65" t="s">
        <v>168</v>
      </c>
      <c r="J45" s="148">
        <v>2794.4</v>
      </c>
      <c r="K45" s="148">
        <v>3384.24</v>
      </c>
      <c r="L45" s="148">
        <v>4145.78</v>
      </c>
      <c r="M45" s="148">
        <v>3642.67</v>
      </c>
      <c r="N45" s="148">
        <v>4723.08</v>
      </c>
      <c r="O45" s="148">
        <v>6120.37</v>
      </c>
      <c r="P45" s="148">
        <v>7212.53</v>
      </c>
      <c r="Q45" s="148">
        <v>7581.71</v>
      </c>
      <c r="R45" s="148">
        <v>8478.34</v>
      </c>
      <c r="S45" s="148">
        <v>8450.15</v>
      </c>
      <c r="T45" s="148">
        <v>2873.22</v>
      </c>
      <c r="U45" s="148">
        <v>4027</v>
      </c>
      <c r="V45" s="148">
        <v>3973.93</v>
      </c>
      <c r="W45" s="148">
        <v>4902.33</v>
      </c>
      <c r="X45" s="148">
        <v>7427.53</v>
      </c>
      <c r="Y45" s="148">
        <v>7763</v>
      </c>
      <c r="Z45" s="148">
        <v>8156.19</v>
      </c>
      <c r="AA45" s="148">
        <v>10727.86</v>
      </c>
    </row>
    <row r="46" spans="2:27" ht="16.2" thickBot="1">
      <c r="B46" s="298" t="s">
        <v>106</v>
      </c>
      <c r="C46" s="470">
        <v>0</v>
      </c>
      <c r="D46" s="470">
        <v>0</v>
      </c>
      <c r="E46" s="470">
        <v>0</v>
      </c>
      <c r="F46" s="470">
        <v>0</v>
      </c>
      <c r="G46" s="470">
        <v>0</v>
      </c>
      <c r="H46" s="461"/>
      <c r="I46" s="65" t="s">
        <v>169</v>
      </c>
      <c r="J46" s="148">
        <v>0</v>
      </c>
      <c r="K46" s="148">
        <v>0</v>
      </c>
      <c r="L46" s="148">
        <v>0</v>
      </c>
      <c r="M46" s="148">
        <v>0</v>
      </c>
      <c r="N46" s="148">
        <v>0</v>
      </c>
      <c r="O46" s="148">
        <v>0</v>
      </c>
      <c r="P46" s="148">
        <v>0</v>
      </c>
      <c r="Q46" s="148">
        <v>0</v>
      </c>
      <c r="R46" s="148">
        <v>0</v>
      </c>
      <c r="S46" s="148">
        <v>0</v>
      </c>
      <c r="T46" s="148">
        <v>0</v>
      </c>
      <c r="U46" s="148">
        <v>0</v>
      </c>
      <c r="V46" s="148">
        <v>0</v>
      </c>
      <c r="W46" s="148">
        <v>0</v>
      </c>
      <c r="X46" s="148">
        <v>0</v>
      </c>
      <c r="Y46" s="148">
        <v>0</v>
      </c>
      <c r="Z46" s="148">
        <v>0</v>
      </c>
      <c r="AA46" s="148">
        <v>0</v>
      </c>
    </row>
    <row r="47" spans="2:27" ht="16.2" thickBot="1">
      <c r="B47" s="298" t="s">
        <v>171</v>
      </c>
      <c r="C47" s="470">
        <v>0</v>
      </c>
      <c r="D47" s="470">
        <v>0</v>
      </c>
      <c r="E47" s="470">
        <v>0</v>
      </c>
      <c r="F47" s="470">
        <v>0</v>
      </c>
      <c r="G47" s="470">
        <v>0</v>
      </c>
      <c r="H47" s="461"/>
      <c r="I47" s="65" t="s">
        <v>101</v>
      </c>
      <c r="J47" s="148">
        <v>4898.79</v>
      </c>
      <c r="K47" s="148">
        <v>4032.44</v>
      </c>
      <c r="L47" s="148">
        <v>3836.9</v>
      </c>
      <c r="M47" s="148">
        <v>7310.6</v>
      </c>
      <c r="N47" s="148">
        <v>5874.31</v>
      </c>
      <c r="O47" s="148">
        <v>4560.3500000000004</v>
      </c>
      <c r="P47" s="148">
        <v>3269.13</v>
      </c>
      <c r="Q47" s="148">
        <v>7133.28</v>
      </c>
      <c r="R47" s="148">
        <v>5400.46</v>
      </c>
      <c r="S47" s="148">
        <v>3578.2</v>
      </c>
      <c r="T47" s="148">
        <v>3726.09</v>
      </c>
      <c r="U47" s="148">
        <v>12038.59</v>
      </c>
      <c r="V47" s="148">
        <v>9726.7999999999993</v>
      </c>
      <c r="W47" s="148">
        <v>7870.03</v>
      </c>
      <c r="X47" s="148">
        <v>5093.29</v>
      </c>
      <c r="Y47" s="148">
        <v>5556.62</v>
      </c>
      <c r="Z47" s="148">
        <v>5151.63</v>
      </c>
      <c r="AA47" s="148">
        <v>13429.96</v>
      </c>
    </row>
    <row r="48" spans="2:27" ht="15.6" thickBot="1">
      <c r="B48" s="298" t="s">
        <v>172</v>
      </c>
      <c r="C48" s="470">
        <v>0</v>
      </c>
      <c r="D48" s="470">
        <v>0</v>
      </c>
      <c r="E48" s="470">
        <v>0</v>
      </c>
      <c r="F48" s="470">
        <v>0</v>
      </c>
      <c r="G48" s="470">
        <v>0</v>
      </c>
      <c r="H48" s="461"/>
      <c r="I48" s="111" t="s">
        <v>202</v>
      </c>
      <c r="J48" s="133">
        <v>336569.15</v>
      </c>
      <c r="K48" s="133">
        <v>350922.17</v>
      </c>
      <c r="L48" s="133">
        <v>723071.89</v>
      </c>
      <c r="M48" s="133">
        <v>938048.39</v>
      </c>
      <c r="N48" s="133">
        <v>814487.52</v>
      </c>
      <c r="O48" s="133">
        <v>705406.79</v>
      </c>
      <c r="P48" s="133">
        <v>755110.74000000011</v>
      </c>
      <c r="Q48" s="133">
        <v>638823.29</v>
      </c>
      <c r="R48" s="133">
        <v>778099.98999999987</v>
      </c>
      <c r="S48" s="133">
        <v>732092.42999999993</v>
      </c>
      <c r="T48" s="133">
        <v>660503.11</v>
      </c>
      <c r="U48" s="133">
        <v>786088.62</v>
      </c>
      <c r="V48" s="133">
        <v>1037494.3</v>
      </c>
      <c r="W48" s="133">
        <v>903224.46000000008</v>
      </c>
      <c r="X48" s="133">
        <v>883375.68</v>
      </c>
      <c r="Y48" s="133">
        <v>949972.72</v>
      </c>
      <c r="Z48" s="133">
        <v>1230234.3099999998</v>
      </c>
      <c r="AA48" s="133">
        <v>1079132.4800000002</v>
      </c>
    </row>
    <row r="49" spans="2:27" ht="15.6" thickBot="1">
      <c r="B49" s="298" t="s">
        <v>553</v>
      </c>
      <c r="C49" s="470">
        <v>1750420</v>
      </c>
      <c r="D49" s="470">
        <v>1729497</v>
      </c>
      <c r="E49" s="470">
        <v>1821970</v>
      </c>
      <c r="F49" s="470">
        <v>1871620</v>
      </c>
      <c r="G49" s="470">
        <v>1784029</v>
      </c>
      <c r="H49" s="461"/>
      <c r="I49" s="108" t="s">
        <v>104</v>
      </c>
      <c r="J49" s="132"/>
      <c r="K49" s="132"/>
      <c r="L49" s="132"/>
      <c r="M49" s="132"/>
      <c r="N49" s="132"/>
      <c r="O49" s="132"/>
      <c r="P49" s="132"/>
      <c r="Q49" s="132"/>
      <c r="R49" s="132"/>
      <c r="S49" s="132"/>
      <c r="T49" s="132"/>
      <c r="U49" s="132"/>
      <c r="V49" s="132"/>
      <c r="W49" s="132"/>
      <c r="X49" s="132"/>
      <c r="Y49" s="132"/>
      <c r="Z49" s="132"/>
      <c r="AA49" s="132"/>
    </row>
    <row r="50" spans="2:27" ht="16.2" thickBot="1">
      <c r="B50" s="298" t="s">
        <v>555</v>
      </c>
      <c r="C50" s="470">
        <v>975</v>
      </c>
      <c r="D50" s="470"/>
      <c r="E50" s="470">
        <v>0</v>
      </c>
      <c r="F50" s="470">
        <v>0</v>
      </c>
      <c r="G50" s="470">
        <v>0</v>
      </c>
      <c r="H50" s="461"/>
      <c r="I50" s="65" t="s">
        <v>105</v>
      </c>
      <c r="J50" s="148">
        <v>0</v>
      </c>
      <c r="K50" s="148">
        <v>0</v>
      </c>
      <c r="L50" s="148">
        <v>0</v>
      </c>
      <c r="M50" s="148">
        <v>0</v>
      </c>
      <c r="N50" s="148">
        <v>0</v>
      </c>
      <c r="O50" s="148">
        <v>0</v>
      </c>
      <c r="P50" s="148">
        <v>0</v>
      </c>
      <c r="Q50" s="148">
        <v>0</v>
      </c>
      <c r="R50" s="148">
        <v>0</v>
      </c>
      <c r="S50" s="148">
        <v>0</v>
      </c>
      <c r="T50" s="148">
        <v>0</v>
      </c>
      <c r="U50" s="148">
        <v>0</v>
      </c>
      <c r="V50" s="148">
        <v>0</v>
      </c>
      <c r="W50" s="148">
        <v>0</v>
      </c>
      <c r="X50" s="148">
        <v>0</v>
      </c>
      <c r="Y50" s="148">
        <v>0</v>
      </c>
      <c r="Z50" s="148">
        <v>0</v>
      </c>
      <c r="AA50" s="148">
        <v>0</v>
      </c>
    </row>
    <row r="51" spans="2:27" ht="16.2" thickBot="1">
      <c r="B51" s="298" t="s">
        <v>109</v>
      </c>
      <c r="C51" s="470">
        <v>0</v>
      </c>
      <c r="D51" s="470">
        <v>0</v>
      </c>
      <c r="E51" s="470">
        <v>0</v>
      </c>
      <c r="F51" s="470">
        <v>0</v>
      </c>
      <c r="G51" s="470">
        <v>0</v>
      </c>
      <c r="H51" s="461"/>
      <c r="I51" s="65" t="s">
        <v>173</v>
      </c>
      <c r="J51" s="148">
        <v>0</v>
      </c>
      <c r="K51" s="148">
        <v>0</v>
      </c>
      <c r="L51" s="148">
        <v>0</v>
      </c>
      <c r="M51" s="148">
        <v>0</v>
      </c>
      <c r="N51" s="148">
        <v>0</v>
      </c>
      <c r="O51" s="148">
        <v>0</v>
      </c>
      <c r="P51" s="148">
        <v>0</v>
      </c>
      <c r="Q51" s="148">
        <v>0</v>
      </c>
      <c r="R51" s="148">
        <v>0</v>
      </c>
      <c r="S51" s="148">
        <v>0</v>
      </c>
      <c r="T51" s="148">
        <v>6581.98</v>
      </c>
      <c r="U51" s="148">
        <v>6581.98</v>
      </c>
      <c r="V51" s="148">
        <v>6581.98</v>
      </c>
      <c r="W51" s="148">
        <v>6581.98</v>
      </c>
      <c r="X51" s="148">
        <v>6581.98</v>
      </c>
      <c r="Y51" s="148">
        <v>9106.4599999999991</v>
      </c>
      <c r="Z51" s="148">
        <v>9106.4599999999991</v>
      </c>
      <c r="AA51" s="148">
        <v>9106.4599999999991</v>
      </c>
    </row>
    <row r="52" spans="2:27" ht="16.2" thickBot="1">
      <c r="B52" s="298" t="s">
        <v>110</v>
      </c>
      <c r="C52" s="470">
        <v>2864</v>
      </c>
      <c r="D52" s="470">
        <v>2682</v>
      </c>
      <c r="E52" s="470">
        <v>7392</v>
      </c>
      <c r="F52" s="470">
        <v>7040</v>
      </c>
      <c r="G52" s="470">
        <v>6704</v>
      </c>
      <c r="H52" s="461"/>
      <c r="I52" s="65" t="s">
        <v>174</v>
      </c>
      <c r="J52" s="148">
        <v>0</v>
      </c>
      <c r="K52" s="148">
        <v>0</v>
      </c>
      <c r="L52" s="148">
        <v>0</v>
      </c>
      <c r="M52" s="148">
        <v>0</v>
      </c>
      <c r="N52" s="148">
        <v>0</v>
      </c>
      <c r="O52" s="148">
        <v>0</v>
      </c>
      <c r="P52" s="148">
        <v>0</v>
      </c>
      <c r="Q52" s="148">
        <v>0</v>
      </c>
      <c r="R52" s="148">
        <v>0</v>
      </c>
      <c r="S52" s="148">
        <v>0</v>
      </c>
      <c r="T52" s="148">
        <v>0</v>
      </c>
      <c r="U52" s="148">
        <v>0</v>
      </c>
      <c r="V52" s="148">
        <v>0</v>
      </c>
      <c r="W52" s="148">
        <v>0</v>
      </c>
      <c r="X52" s="148">
        <v>0</v>
      </c>
      <c r="Y52" s="148">
        <v>0</v>
      </c>
      <c r="Z52" s="148">
        <v>0</v>
      </c>
      <c r="AA52" s="148">
        <v>0</v>
      </c>
    </row>
    <row r="53" spans="2:27" ht="16.2" thickBot="1">
      <c r="B53" s="298" t="s">
        <v>111</v>
      </c>
      <c r="C53" s="470">
        <v>0</v>
      </c>
      <c r="D53" s="470">
        <v>0</v>
      </c>
      <c r="E53" s="470">
        <v>0</v>
      </c>
      <c r="F53" s="470">
        <v>0</v>
      </c>
      <c r="G53" s="470">
        <v>0</v>
      </c>
      <c r="H53" s="461"/>
      <c r="I53" s="65" t="s">
        <v>175</v>
      </c>
      <c r="J53" s="148">
        <v>2079911.98</v>
      </c>
      <c r="K53" s="148">
        <v>2164020.4900000002</v>
      </c>
      <c r="L53" s="148">
        <v>1849970.47</v>
      </c>
      <c r="M53" s="148">
        <v>1911435.82</v>
      </c>
      <c r="N53" s="148">
        <v>1772475.51</v>
      </c>
      <c r="O53" s="148">
        <v>1883776.53</v>
      </c>
      <c r="P53" s="148">
        <v>1965894.12</v>
      </c>
      <c r="Q53" s="148">
        <v>1938182</v>
      </c>
      <c r="R53" s="148">
        <v>1742880.86</v>
      </c>
      <c r="S53" s="148">
        <v>1822312.51</v>
      </c>
      <c r="T53" s="148">
        <v>1878000.6</v>
      </c>
      <c r="U53" s="148">
        <v>1867374.01</v>
      </c>
      <c r="V53" s="148">
        <v>1705577.34</v>
      </c>
      <c r="W53" s="148">
        <v>1666204.43</v>
      </c>
      <c r="X53" s="148">
        <v>1665893.97</v>
      </c>
      <c r="Y53" s="148">
        <v>1695056.53</v>
      </c>
      <c r="Z53" s="148">
        <v>1301393.3</v>
      </c>
      <c r="AA53" s="148">
        <v>1512619.95</v>
      </c>
    </row>
    <row r="54" spans="2:27" ht="16.2" thickBot="1">
      <c r="B54" s="298" t="s">
        <v>113</v>
      </c>
      <c r="C54" s="470">
        <v>128</v>
      </c>
      <c r="D54" s="470">
        <v>109</v>
      </c>
      <c r="E54" s="470">
        <v>90</v>
      </c>
      <c r="F54" s="470">
        <v>140</v>
      </c>
      <c r="G54" s="470">
        <v>648</v>
      </c>
      <c r="H54" s="461"/>
      <c r="I54" s="65" t="s">
        <v>176</v>
      </c>
      <c r="J54" s="148">
        <v>0</v>
      </c>
      <c r="K54" s="148">
        <v>0</v>
      </c>
      <c r="L54" s="148">
        <v>0</v>
      </c>
      <c r="M54" s="148">
        <v>0</v>
      </c>
      <c r="N54" s="148">
        <v>0</v>
      </c>
      <c r="O54" s="148">
        <v>0</v>
      </c>
      <c r="P54" s="148">
        <v>0</v>
      </c>
      <c r="Q54" s="148">
        <v>0</v>
      </c>
      <c r="R54" s="148">
        <v>0</v>
      </c>
      <c r="S54" s="148">
        <v>0</v>
      </c>
      <c r="T54" s="148">
        <v>0</v>
      </c>
      <c r="U54" s="148">
        <v>0</v>
      </c>
      <c r="V54" s="148">
        <v>0</v>
      </c>
      <c r="W54" s="148">
        <v>0</v>
      </c>
      <c r="X54" s="148">
        <v>0</v>
      </c>
      <c r="Y54" s="148">
        <v>0</v>
      </c>
      <c r="Z54" s="148">
        <v>0</v>
      </c>
      <c r="AA54" s="148">
        <v>0</v>
      </c>
    </row>
    <row r="55" spans="2:27" ht="16.2" thickBot="1">
      <c r="B55" s="298" t="s">
        <v>101</v>
      </c>
      <c r="C55" s="470">
        <v>1164</v>
      </c>
      <c r="D55" s="470">
        <v>0</v>
      </c>
      <c r="E55" s="470">
        <v>0</v>
      </c>
      <c r="F55" s="470">
        <v>0</v>
      </c>
      <c r="G55" s="470">
        <v>0</v>
      </c>
      <c r="H55" s="461"/>
      <c r="I55" s="65" t="s">
        <v>169</v>
      </c>
      <c r="J55" s="148">
        <v>0</v>
      </c>
      <c r="K55" s="148">
        <v>0</v>
      </c>
      <c r="L55" s="148">
        <v>0</v>
      </c>
      <c r="M55" s="148">
        <v>0</v>
      </c>
      <c r="N55" s="148">
        <v>0</v>
      </c>
      <c r="O55" s="148">
        <v>0</v>
      </c>
      <c r="P55" s="148">
        <v>0</v>
      </c>
      <c r="Q55" s="148">
        <v>0</v>
      </c>
      <c r="R55" s="148">
        <v>0</v>
      </c>
      <c r="S55" s="148">
        <v>0</v>
      </c>
      <c r="T55" s="148">
        <v>0</v>
      </c>
      <c r="U55" s="148">
        <v>0</v>
      </c>
      <c r="V55" s="148">
        <v>0</v>
      </c>
      <c r="W55" s="148">
        <v>0</v>
      </c>
      <c r="X55" s="148">
        <v>0</v>
      </c>
      <c r="Y55" s="148">
        <v>0</v>
      </c>
      <c r="Z55" s="148">
        <v>0</v>
      </c>
      <c r="AA55" s="148">
        <v>0</v>
      </c>
    </row>
    <row r="56" spans="2:27" ht="16.2" thickBot="1">
      <c r="B56" s="298" t="s">
        <v>114</v>
      </c>
      <c r="C56" s="470">
        <v>655681</v>
      </c>
      <c r="D56" s="470">
        <v>678524</v>
      </c>
      <c r="E56" s="470">
        <v>694741</v>
      </c>
      <c r="F56" s="470">
        <v>834605</v>
      </c>
      <c r="G56" s="470">
        <v>0</v>
      </c>
      <c r="H56" s="461"/>
      <c r="I56" s="65" t="s">
        <v>177</v>
      </c>
      <c r="J56" s="148">
        <v>6294.65</v>
      </c>
      <c r="K56" s="148">
        <v>6757.75</v>
      </c>
      <c r="L56" s="148">
        <v>7326.45</v>
      </c>
      <c r="M56" s="148">
        <v>9752.4500000000007</v>
      </c>
      <c r="N56" s="148">
        <v>15261.2</v>
      </c>
      <c r="O56" s="148">
        <v>12520.37</v>
      </c>
      <c r="P56" s="148">
        <v>11885.01</v>
      </c>
      <c r="Q56" s="148">
        <v>11545.2</v>
      </c>
      <c r="R56" s="148">
        <v>11087.96</v>
      </c>
      <c r="S56" s="148">
        <v>10158.030000000001</v>
      </c>
      <c r="T56" s="148">
        <v>10059.629999999999</v>
      </c>
      <c r="U56" s="148">
        <v>8394.33</v>
      </c>
      <c r="V56" s="148">
        <v>8321.65</v>
      </c>
      <c r="W56" s="148">
        <v>8117.21</v>
      </c>
      <c r="X56" s="148">
        <v>7146.91</v>
      </c>
      <c r="Y56" s="148">
        <v>8038.77</v>
      </c>
      <c r="Z56" s="148">
        <v>7528.19</v>
      </c>
      <c r="AA56" s="148">
        <v>8159.96</v>
      </c>
    </row>
    <row r="57" spans="2:27" ht="16.2" thickBot="1">
      <c r="B57" s="298" t="s">
        <v>115</v>
      </c>
      <c r="C57" s="470">
        <v>2470</v>
      </c>
      <c r="D57" s="470">
        <v>4815</v>
      </c>
      <c r="E57" s="470">
        <v>0</v>
      </c>
      <c r="F57" s="470">
        <v>0</v>
      </c>
      <c r="G57" s="470">
        <v>0</v>
      </c>
      <c r="H57" s="461"/>
      <c r="I57" s="65" t="s">
        <v>178</v>
      </c>
      <c r="J57" s="148">
        <v>0</v>
      </c>
      <c r="K57" s="148">
        <v>0</v>
      </c>
      <c r="L57" s="148">
        <v>0</v>
      </c>
      <c r="M57" s="148">
        <v>0</v>
      </c>
      <c r="N57" s="148">
        <v>0</v>
      </c>
      <c r="O57" s="148">
        <v>0</v>
      </c>
      <c r="P57" s="148">
        <v>0</v>
      </c>
      <c r="Q57" s="148">
        <v>0</v>
      </c>
      <c r="R57" s="148">
        <v>0</v>
      </c>
      <c r="S57" s="148">
        <v>0</v>
      </c>
      <c r="T57" s="148">
        <v>0</v>
      </c>
      <c r="U57" s="148">
        <v>0</v>
      </c>
      <c r="V57" s="148">
        <v>0</v>
      </c>
      <c r="W57" s="148">
        <v>0</v>
      </c>
      <c r="X57" s="148">
        <v>0</v>
      </c>
      <c r="Y57" s="148">
        <v>0</v>
      </c>
      <c r="Z57" s="148">
        <v>0</v>
      </c>
      <c r="AA57" s="148">
        <v>0</v>
      </c>
    </row>
    <row r="58" spans="2:27" ht="16.2" thickBot="1">
      <c r="B58" s="298" t="s">
        <v>102</v>
      </c>
      <c r="C58" s="470">
        <v>0</v>
      </c>
      <c r="D58" s="470">
        <v>0</v>
      </c>
      <c r="E58" s="470">
        <v>0</v>
      </c>
      <c r="F58" s="470">
        <v>0</v>
      </c>
      <c r="G58" s="470">
        <v>0</v>
      </c>
      <c r="H58" s="461"/>
      <c r="I58" s="65" t="s">
        <v>179</v>
      </c>
      <c r="J58" s="148">
        <v>846.58</v>
      </c>
      <c r="K58" s="148">
        <v>659.73</v>
      </c>
      <c r="L58" s="148">
        <v>606.30999999999995</v>
      </c>
      <c r="M58" s="148">
        <v>487.2</v>
      </c>
      <c r="N58" s="148">
        <v>842.33</v>
      </c>
      <c r="O58" s="148">
        <v>271.99</v>
      </c>
      <c r="P58" s="148">
        <v>381.57</v>
      </c>
      <c r="Q58" s="148">
        <v>334.44</v>
      </c>
      <c r="R58" s="148">
        <v>274.31</v>
      </c>
      <c r="S58" s="148">
        <v>241.08</v>
      </c>
      <c r="T58" s="148">
        <v>582.62</v>
      </c>
      <c r="U58" s="148">
        <v>483.28</v>
      </c>
      <c r="V58" s="148">
        <v>362.69</v>
      </c>
      <c r="W58" s="148">
        <v>436.52</v>
      </c>
      <c r="X58" s="148">
        <v>176.76</v>
      </c>
      <c r="Y58" s="148">
        <v>137.86000000000001</v>
      </c>
      <c r="Z58" s="148">
        <v>113.03</v>
      </c>
      <c r="AA58" s="148">
        <v>147.68</v>
      </c>
    </row>
    <row r="59" spans="2:27" ht="16.2" thickBot="1">
      <c r="B59" s="291" t="s">
        <v>118</v>
      </c>
      <c r="C59" s="473">
        <f>SUM(C45:C58)</f>
        <v>2413702</v>
      </c>
      <c r="D59" s="473">
        <f>SUM(D45:D58)</f>
        <v>2415627</v>
      </c>
      <c r="E59" s="473">
        <v>2524193</v>
      </c>
      <c r="F59" s="473">
        <f>SUM(F45:F58)</f>
        <v>2713405</v>
      </c>
      <c r="G59" s="473">
        <v>1791381</v>
      </c>
      <c r="H59" s="461"/>
      <c r="I59" s="65" t="s">
        <v>101</v>
      </c>
      <c r="J59" s="148">
        <v>0</v>
      </c>
      <c r="K59" s="148">
        <v>0</v>
      </c>
      <c r="L59" s="148">
        <v>0</v>
      </c>
      <c r="M59" s="148">
        <v>0</v>
      </c>
      <c r="N59" s="148">
        <v>0</v>
      </c>
      <c r="O59" s="148">
        <v>0</v>
      </c>
      <c r="P59" s="148">
        <v>0</v>
      </c>
      <c r="Q59" s="148">
        <v>0</v>
      </c>
      <c r="R59" s="148">
        <v>2453.4499999999998</v>
      </c>
      <c r="S59" s="148">
        <v>327.13</v>
      </c>
      <c r="T59" s="148">
        <v>2476.81</v>
      </c>
      <c r="U59" s="148">
        <v>327.13</v>
      </c>
      <c r="V59" s="148">
        <v>2453.4499999999998</v>
      </c>
      <c r="W59" s="148">
        <v>327.13</v>
      </c>
      <c r="X59" s="148">
        <v>2476.81</v>
      </c>
      <c r="Y59" s="148">
        <v>327.13</v>
      </c>
      <c r="Z59" s="148">
        <v>2453.4499999999998</v>
      </c>
      <c r="AA59" s="148">
        <v>537.13</v>
      </c>
    </row>
    <row r="60" spans="2:27" ht="16.2" thickBot="1">
      <c r="B60" s="292" t="s">
        <v>119</v>
      </c>
      <c r="C60" s="474">
        <f>+C43+C59</f>
        <v>3120489</v>
      </c>
      <c r="D60" s="474">
        <f>+D43+D59</f>
        <v>3068307</v>
      </c>
      <c r="E60" s="474">
        <v>3152697</v>
      </c>
      <c r="F60" s="474">
        <f>+F43+F59</f>
        <v>3260294</v>
      </c>
      <c r="G60" s="474">
        <v>2680311</v>
      </c>
      <c r="H60" s="461"/>
      <c r="I60" s="65" t="s">
        <v>114</v>
      </c>
      <c r="J60" s="148">
        <v>0</v>
      </c>
      <c r="K60" s="148">
        <v>0</v>
      </c>
      <c r="L60" s="148">
        <v>0</v>
      </c>
      <c r="M60" s="148">
        <v>0</v>
      </c>
      <c r="N60" s="148">
        <v>0</v>
      </c>
      <c r="O60" s="148">
        <v>0</v>
      </c>
      <c r="P60" s="148">
        <v>0</v>
      </c>
      <c r="Q60" s="148">
        <v>0</v>
      </c>
      <c r="R60" s="148">
        <v>0</v>
      </c>
      <c r="S60" s="148">
        <v>0</v>
      </c>
      <c r="T60" s="148">
        <v>0</v>
      </c>
      <c r="U60" s="148">
        <v>0</v>
      </c>
      <c r="V60" s="148">
        <v>0</v>
      </c>
      <c r="W60" s="148">
        <v>0</v>
      </c>
      <c r="X60" s="148">
        <v>0</v>
      </c>
      <c r="Y60" s="148">
        <v>0</v>
      </c>
      <c r="Z60" s="148">
        <v>0</v>
      </c>
      <c r="AA60" s="148">
        <v>0</v>
      </c>
    </row>
    <row r="61" spans="2:27" ht="15.6" thickBot="1">
      <c r="B61" s="293"/>
      <c r="C61" s="475"/>
      <c r="D61" s="475"/>
      <c r="E61" s="475">
        <v>0</v>
      </c>
      <c r="F61" s="475"/>
      <c r="G61" s="475">
        <v>0</v>
      </c>
      <c r="H61" s="461"/>
      <c r="I61" s="108" t="s">
        <v>180</v>
      </c>
      <c r="J61" s="134">
        <f>SUM(J50:J60)</f>
        <v>2087053.21</v>
      </c>
      <c r="K61" s="134">
        <f t="shared" ref="K61:W61" si="1">SUM(K50:K60)</f>
        <v>2171437.9700000002</v>
      </c>
      <c r="L61" s="134">
        <f t="shared" si="1"/>
        <v>1857903.23</v>
      </c>
      <c r="M61" s="134">
        <f t="shared" si="1"/>
        <v>1921675.47</v>
      </c>
      <c r="N61" s="134">
        <f t="shared" si="1"/>
        <v>1788579.04</v>
      </c>
      <c r="O61" s="134">
        <f t="shared" si="1"/>
        <v>1896568.8900000001</v>
      </c>
      <c r="P61" s="134">
        <f t="shared" si="1"/>
        <v>1978160.7000000002</v>
      </c>
      <c r="Q61" s="134">
        <f t="shared" si="1"/>
        <v>1950061.64</v>
      </c>
      <c r="R61" s="134">
        <f t="shared" si="1"/>
        <v>1756696.58</v>
      </c>
      <c r="S61" s="134">
        <f t="shared" si="1"/>
        <v>1833038.75</v>
      </c>
      <c r="T61" s="134">
        <f t="shared" si="1"/>
        <v>1897701.6400000001</v>
      </c>
      <c r="U61" s="134">
        <f t="shared" si="1"/>
        <v>1883160.73</v>
      </c>
      <c r="V61" s="134">
        <f t="shared" si="1"/>
        <v>1723297.1099999999</v>
      </c>
      <c r="W61" s="134">
        <f t="shared" si="1"/>
        <v>1681667.2699999998</v>
      </c>
      <c r="X61" s="134">
        <v>1682276.43</v>
      </c>
      <c r="Y61" s="134">
        <v>1712666.75</v>
      </c>
      <c r="Z61" s="134">
        <v>1320594.43</v>
      </c>
      <c r="AA61" s="134">
        <v>1530571.1799999997</v>
      </c>
    </row>
    <row r="62" spans="2:27" ht="15.6" thickBot="1">
      <c r="B62" s="294" t="s">
        <v>120</v>
      </c>
      <c r="C62" s="476"/>
      <c r="D62" s="476"/>
      <c r="E62" s="476"/>
      <c r="F62" s="476"/>
      <c r="G62" s="476"/>
      <c r="H62" s="461"/>
      <c r="I62" s="114" t="s">
        <v>207</v>
      </c>
      <c r="J62" s="135">
        <f>+J61+J48</f>
        <v>2423622.36</v>
      </c>
      <c r="K62" s="135">
        <f t="shared" ref="K62:W62" si="2">+K61+K48</f>
        <v>2522360.14</v>
      </c>
      <c r="L62" s="135">
        <f t="shared" si="2"/>
        <v>2580975.12</v>
      </c>
      <c r="M62" s="135">
        <f t="shared" si="2"/>
        <v>2859723.86</v>
      </c>
      <c r="N62" s="135">
        <f t="shared" si="2"/>
        <v>2603066.56</v>
      </c>
      <c r="O62" s="135">
        <f t="shared" si="2"/>
        <v>2601975.6800000002</v>
      </c>
      <c r="P62" s="135">
        <f t="shared" si="2"/>
        <v>2733271.4400000004</v>
      </c>
      <c r="Q62" s="135">
        <f t="shared" si="2"/>
        <v>2588884.9299999997</v>
      </c>
      <c r="R62" s="135">
        <f t="shared" si="2"/>
        <v>2534796.5699999998</v>
      </c>
      <c r="S62" s="135">
        <f t="shared" si="2"/>
        <v>2565131.1799999997</v>
      </c>
      <c r="T62" s="135">
        <f t="shared" si="2"/>
        <v>2558204.75</v>
      </c>
      <c r="U62" s="135">
        <f t="shared" si="2"/>
        <v>2669249.35</v>
      </c>
      <c r="V62" s="135">
        <f t="shared" si="2"/>
        <v>2760791.41</v>
      </c>
      <c r="W62" s="135">
        <f t="shared" si="2"/>
        <v>2584891.73</v>
      </c>
      <c r="X62" s="135">
        <v>2565652.11</v>
      </c>
      <c r="Y62" s="135">
        <v>2662640.4699999997</v>
      </c>
      <c r="Z62" s="135">
        <v>2550828.7399999998</v>
      </c>
      <c r="AA62" s="135">
        <v>2609703.66</v>
      </c>
    </row>
    <row r="63" spans="2:27" ht="15.6" thickBot="1">
      <c r="B63" s="291" t="s">
        <v>121</v>
      </c>
      <c r="C63" s="477"/>
      <c r="D63" s="477"/>
      <c r="E63" s="477"/>
      <c r="F63" s="477"/>
      <c r="G63" s="477"/>
      <c r="H63" s="461"/>
      <c r="I63" s="116"/>
    </row>
    <row r="64" spans="2:27" ht="15.6" thickBot="1">
      <c r="B64" s="298" t="s">
        <v>556</v>
      </c>
      <c r="C64" s="470">
        <v>27587</v>
      </c>
      <c r="D64" s="470">
        <v>79408</v>
      </c>
      <c r="E64" s="470">
        <v>108671</v>
      </c>
      <c r="F64" s="470">
        <v>72275</v>
      </c>
      <c r="G64" s="470">
        <v>112871</v>
      </c>
      <c r="H64" s="461"/>
      <c r="I64" s="106"/>
      <c r="J64" s="137"/>
      <c r="K64" s="137"/>
      <c r="L64" s="137"/>
      <c r="M64" s="137"/>
      <c r="N64" s="137"/>
      <c r="O64" s="137"/>
      <c r="P64" s="137"/>
      <c r="Q64" s="137"/>
      <c r="R64" s="137"/>
      <c r="S64" s="137"/>
      <c r="T64" s="137"/>
      <c r="U64" s="137"/>
      <c r="V64" s="137"/>
      <c r="W64" s="137"/>
      <c r="X64" s="137"/>
      <c r="Y64" s="137"/>
      <c r="Z64" s="137"/>
      <c r="AA64" s="137"/>
    </row>
    <row r="65" spans="2:27" ht="15.6" thickBot="1">
      <c r="B65" s="298" t="s">
        <v>557</v>
      </c>
      <c r="C65" s="470">
        <v>36441</v>
      </c>
      <c r="D65" s="470">
        <v>0</v>
      </c>
      <c r="E65" s="470">
        <v>0</v>
      </c>
      <c r="F65" s="470">
        <v>0</v>
      </c>
      <c r="G65" s="470">
        <v>0</v>
      </c>
      <c r="H65" s="461"/>
      <c r="I65" s="108" t="s">
        <v>121</v>
      </c>
      <c r="J65" s="138"/>
      <c r="K65" s="138"/>
      <c r="L65" s="138"/>
      <c r="M65" s="138"/>
      <c r="N65" s="138"/>
      <c r="O65" s="138"/>
      <c r="P65" s="138"/>
      <c r="Q65" s="138"/>
      <c r="R65" s="138"/>
      <c r="S65" s="138"/>
      <c r="T65" s="138"/>
      <c r="U65" s="138"/>
      <c r="V65" s="138"/>
      <c r="W65" s="138"/>
      <c r="X65" s="138"/>
      <c r="Y65" s="138"/>
      <c r="Z65" s="138"/>
      <c r="AA65" s="138"/>
    </row>
    <row r="66" spans="2:27" ht="16.2" thickBot="1">
      <c r="B66" s="298" t="s">
        <v>123</v>
      </c>
      <c r="C66" s="470">
        <v>10445</v>
      </c>
      <c r="D66" s="470">
        <v>14324</v>
      </c>
      <c r="E66" s="470">
        <v>22274</v>
      </c>
      <c r="F66" s="470">
        <v>13502</v>
      </c>
      <c r="G66" s="470">
        <v>52867</v>
      </c>
      <c r="H66" s="461"/>
      <c r="I66" s="65" t="s">
        <v>122</v>
      </c>
      <c r="J66" s="148">
        <v>78810.179999999993</v>
      </c>
      <c r="K66" s="148">
        <v>110356.01</v>
      </c>
      <c r="L66" s="148">
        <v>97474.44</v>
      </c>
      <c r="M66" s="148">
        <v>128950.34</v>
      </c>
      <c r="N66" s="148">
        <v>73249.61</v>
      </c>
      <c r="O66" s="148">
        <v>96621.02</v>
      </c>
      <c r="P66" s="148">
        <v>67426.75</v>
      </c>
      <c r="Q66" s="148">
        <v>90671.01</v>
      </c>
      <c r="R66" s="148">
        <v>72221.179999999993</v>
      </c>
      <c r="S66" s="148">
        <v>95386.74</v>
      </c>
      <c r="T66" s="148">
        <v>72426.759999999995</v>
      </c>
      <c r="U66" s="148">
        <v>93459.45</v>
      </c>
      <c r="V66" s="148">
        <v>83917.42</v>
      </c>
      <c r="W66" s="148">
        <v>99526.23</v>
      </c>
      <c r="X66" s="148">
        <v>83033.84</v>
      </c>
      <c r="Y66" s="148">
        <v>98712.91</v>
      </c>
      <c r="Z66" s="148">
        <v>75478.759999999995</v>
      </c>
      <c r="AA66" s="148">
        <v>88956.67</v>
      </c>
    </row>
    <row r="67" spans="2:27" ht="16.2" thickBot="1">
      <c r="B67" s="298" t="s">
        <v>125</v>
      </c>
      <c r="C67" s="470">
        <v>1153</v>
      </c>
      <c r="D67" s="470">
        <v>581</v>
      </c>
      <c r="E67" s="470">
        <v>624</v>
      </c>
      <c r="F67" s="470">
        <v>861</v>
      </c>
      <c r="G67" s="470">
        <v>1388</v>
      </c>
      <c r="H67" s="461"/>
      <c r="I67" s="65" t="s">
        <v>123</v>
      </c>
      <c r="J67" s="148">
        <v>44968.86</v>
      </c>
      <c r="K67" s="148">
        <v>41951.59</v>
      </c>
      <c r="L67" s="148">
        <v>41349.85</v>
      </c>
      <c r="M67" s="148">
        <v>45517.01</v>
      </c>
      <c r="N67" s="148">
        <v>44943.74</v>
      </c>
      <c r="O67" s="148">
        <v>42973.11</v>
      </c>
      <c r="P67" s="148">
        <v>37988.589999999997</v>
      </c>
      <c r="Q67" s="148">
        <v>48083.99</v>
      </c>
      <c r="R67" s="148">
        <v>37244.78</v>
      </c>
      <c r="S67" s="148">
        <v>34135.46</v>
      </c>
      <c r="T67" s="148">
        <v>34174.39</v>
      </c>
      <c r="U67" s="148">
        <v>39613.86</v>
      </c>
      <c r="V67" s="148">
        <v>36060.559999999998</v>
      </c>
      <c r="W67" s="148">
        <v>38631.97</v>
      </c>
      <c r="X67" s="148">
        <v>36345.410000000003</v>
      </c>
      <c r="Y67" s="148">
        <v>47519.06</v>
      </c>
      <c r="Z67" s="148">
        <v>37539.15</v>
      </c>
      <c r="AA67" s="148">
        <v>39298.89</v>
      </c>
    </row>
    <row r="68" spans="2:27" ht="16.2" thickBot="1">
      <c r="B68" s="298" t="s">
        <v>99</v>
      </c>
      <c r="C68" s="470">
        <v>483</v>
      </c>
      <c r="D68" s="470">
        <v>4069</v>
      </c>
      <c r="E68" s="470">
        <v>4010</v>
      </c>
      <c r="F68" s="470">
        <v>3866</v>
      </c>
      <c r="G68" s="470">
        <v>707</v>
      </c>
      <c r="H68" s="461"/>
      <c r="I68" s="65" t="s">
        <v>125</v>
      </c>
      <c r="J68" s="148">
        <v>651.74</v>
      </c>
      <c r="K68" s="148">
        <v>626.82000000000005</v>
      </c>
      <c r="L68" s="148">
        <v>957.78</v>
      </c>
      <c r="M68" s="148">
        <v>1020.51</v>
      </c>
      <c r="N68" s="148">
        <v>680.79</v>
      </c>
      <c r="O68" s="148">
        <v>1036.27</v>
      </c>
      <c r="P68" s="148">
        <v>1616.47</v>
      </c>
      <c r="Q68" s="148">
        <v>1582.88</v>
      </c>
      <c r="R68" s="148">
        <v>1089.27</v>
      </c>
      <c r="S68" s="148">
        <v>1435.11</v>
      </c>
      <c r="T68" s="148">
        <v>1911.15</v>
      </c>
      <c r="U68" s="148">
        <v>2151.6</v>
      </c>
      <c r="V68" s="148">
        <v>1123.6199999999999</v>
      </c>
      <c r="W68" s="148">
        <v>1423.64</v>
      </c>
      <c r="X68" s="148">
        <v>2095.73</v>
      </c>
      <c r="Y68" s="148">
        <v>2527.58</v>
      </c>
      <c r="Z68" s="148">
        <v>1369.09</v>
      </c>
      <c r="AA68" s="148">
        <v>1372.04</v>
      </c>
    </row>
    <row r="69" spans="2:27" ht="16.2" thickBot="1">
      <c r="B69" s="298" t="s">
        <v>126</v>
      </c>
      <c r="C69" s="470">
        <v>0</v>
      </c>
      <c r="D69" s="470">
        <v>23484</v>
      </c>
      <c r="E69" s="470">
        <v>33290</v>
      </c>
      <c r="F69" s="470">
        <v>31779</v>
      </c>
      <c r="G69" s="470">
        <v>0</v>
      </c>
      <c r="H69" s="461"/>
      <c r="I69" s="65" t="s">
        <v>99</v>
      </c>
      <c r="J69" s="148">
        <v>512.30999999999995</v>
      </c>
      <c r="K69" s="148">
        <v>1249.1199999999999</v>
      </c>
      <c r="L69" s="148">
        <v>1781.47</v>
      </c>
      <c r="M69" s="148">
        <v>1546.02</v>
      </c>
      <c r="N69" s="148">
        <v>1908.25</v>
      </c>
      <c r="O69" s="148">
        <v>1627.42</v>
      </c>
      <c r="P69" s="148">
        <v>2185.7600000000002</v>
      </c>
      <c r="Q69" s="148">
        <v>2703.28</v>
      </c>
      <c r="R69" s="148">
        <v>2158.4699999999998</v>
      </c>
      <c r="S69" s="148">
        <v>1923.81</v>
      </c>
      <c r="T69" s="148">
        <v>1659.48</v>
      </c>
      <c r="U69" s="148">
        <v>3142.45</v>
      </c>
      <c r="V69" s="148">
        <v>2013.57</v>
      </c>
      <c r="W69" s="148">
        <v>2275.1799999999998</v>
      </c>
      <c r="X69" s="148">
        <v>2056.17</v>
      </c>
      <c r="Y69" s="148">
        <v>3875.87</v>
      </c>
      <c r="Z69" s="148">
        <v>1746.37</v>
      </c>
      <c r="AA69" s="148">
        <v>2355.2600000000002</v>
      </c>
    </row>
    <row r="70" spans="2:27" ht="16.2" thickBot="1">
      <c r="B70" s="298" t="s">
        <v>127</v>
      </c>
      <c r="C70" s="470">
        <v>4567</v>
      </c>
      <c r="D70" s="470">
        <v>76195</v>
      </c>
      <c r="E70" s="470">
        <v>63308</v>
      </c>
      <c r="F70" s="470">
        <v>47880</v>
      </c>
      <c r="G70" s="470">
        <v>222483</v>
      </c>
      <c r="H70" s="461"/>
      <c r="I70" s="65" t="s">
        <v>126</v>
      </c>
      <c r="J70" s="148">
        <v>0</v>
      </c>
      <c r="K70" s="148">
        <v>0</v>
      </c>
      <c r="L70" s="148">
        <v>0</v>
      </c>
      <c r="M70" s="148">
        <v>0</v>
      </c>
      <c r="N70" s="148">
        <v>0</v>
      </c>
      <c r="O70" s="148">
        <v>0</v>
      </c>
      <c r="P70" s="148">
        <v>0</v>
      </c>
      <c r="Q70" s="148">
        <v>0</v>
      </c>
      <c r="R70" s="148">
        <v>0</v>
      </c>
      <c r="S70" s="148">
        <v>0</v>
      </c>
      <c r="T70" s="148">
        <v>0</v>
      </c>
      <c r="U70" s="148">
        <v>0</v>
      </c>
      <c r="V70" s="148">
        <v>0</v>
      </c>
      <c r="W70" s="148">
        <v>0</v>
      </c>
      <c r="X70" s="148">
        <v>0</v>
      </c>
      <c r="Y70" s="148">
        <v>0</v>
      </c>
      <c r="Z70" s="148">
        <v>0</v>
      </c>
      <c r="AA70" s="148">
        <v>0</v>
      </c>
    </row>
    <row r="71" spans="2:27" ht="16.2" thickBot="1">
      <c r="B71" s="298" t="s">
        <v>183</v>
      </c>
      <c r="C71" s="478">
        <v>0</v>
      </c>
      <c r="D71" s="478">
        <v>0</v>
      </c>
      <c r="E71" s="478">
        <v>0</v>
      </c>
      <c r="F71" s="478">
        <v>0</v>
      </c>
      <c r="G71" s="478">
        <v>0</v>
      </c>
      <c r="H71" s="461"/>
      <c r="I71" s="65" t="s">
        <v>127</v>
      </c>
      <c r="J71" s="148">
        <v>57772.46</v>
      </c>
      <c r="K71" s="148">
        <v>46568.72</v>
      </c>
      <c r="L71" s="148">
        <v>52747.05</v>
      </c>
      <c r="M71" s="148">
        <v>219015.2</v>
      </c>
      <c r="N71" s="148">
        <v>92643.47</v>
      </c>
      <c r="O71" s="148">
        <v>82162.06</v>
      </c>
      <c r="P71" s="148">
        <v>258906.27</v>
      </c>
      <c r="Q71" s="148">
        <v>66262.75</v>
      </c>
      <c r="R71" s="148">
        <v>112016.34</v>
      </c>
      <c r="S71" s="148">
        <v>46239.82</v>
      </c>
      <c r="T71" s="148">
        <v>48023.03</v>
      </c>
      <c r="U71" s="148">
        <v>59770.35</v>
      </c>
      <c r="V71" s="148">
        <v>267189.42</v>
      </c>
      <c r="W71" s="148">
        <v>39616.43</v>
      </c>
      <c r="X71" s="148">
        <v>40919.86</v>
      </c>
      <c r="Y71" s="148">
        <v>71190.289999999994</v>
      </c>
      <c r="Z71" s="148">
        <v>58687.67</v>
      </c>
      <c r="AA71" s="148">
        <v>58721.05</v>
      </c>
    </row>
    <row r="72" spans="2:27" ht="15.6" thickBot="1">
      <c r="B72" s="291" t="s">
        <v>130</v>
      </c>
      <c r="C72" s="473">
        <f>SUM(C64:C71)</f>
        <v>80676</v>
      </c>
      <c r="D72" s="473">
        <f>SUM(D64:D71)</f>
        <v>198061</v>
      </c>
      <c r="E72" s="473">
        <v>232177</v>
      </c>
      <c r="F72" s="473">
        <f>SUM(F64:F71)</f>
        <v>170163</v>
      </c>
      <c r="G72" s="473">
        <v>390316</v>
      </c>
      <c r="H72" s="461"/>
      <c r="I72" s="108" t="s">
        <v>130</v>
      </c>
      <c r="J72" s="134">
        <v>182715.55</v>
      </c>
      <c r="K72" s="134">
        <v>200752.25999999998</v>
      </c>
      <c r="L72" s="134">
        <v>194310.59000000003</v>
      </c>
      <c r="M72" s="134">
        <v>396049.08</v>
      </c>
      <c r="N72" s="134">
        <v>213425.86</v>
      </c>
      <c r="O72" s="134">
        <v>224419.88</v>
      </c>
      <c r="P72" s="134">
        <v>368123.83999999997</v>
      </c>
      <c r="Q72" s="134">
        <v>209303.91</v>
      </c>
      <c r="R72" s="134">
        <v>224730.03999999998</v>
      </c>
      <c r="S72" s="134">
        <v>179120.94000000003</v>
      </c>
      <c r="T72" s="134">
        <v>158194.81</v>
      </c>
      <c r="U72" s="134">
        <v>198137.71000000002</v>
      </c>
      <c r="V72" s="134">
        <v>390304.58999999997</v>
      </c>
      <c r="W72" s="134">
        <v>181473.45</v>
      </c>
      <c r="X72" s="134">
        <v>164451.01</v>
      </c>
      <c r="Y72" s="134">
        <v>223825.70999999996</v>
      </c>
      <c r="Z72" s="134">
        <v>174821.03999999998</v>
      </c>
      <c r="AA72" s="134">
        <v>190703.90999999997</v>
      </c>
    </row>
    <row r="73" spans="2:27" ht="15.6" thickBot="1">
      <c r="B73" s="295" t="s">
        <v>131</v>
      </c>
      <c r="C73" s="479"/>
      <c r="D73" s="479"/>
      <c r="E73" s="479"/>
      <c r="F73" s="479"/>
      <c r="G73" s="479"/>
      <c r="H73" s="461"/>
      <c r="I73" s="120" t="s">
        <v>131</v>
      </c>
      <c r="J73" s="139"/>
      <c r="K73" s="139"/>
      <c r="L73" s="139"/>
      <c r="M73" s="139"/>
      <c r="N73" s="139"/>
      <c r="O73" s="139"/>
      <c r="P73" s="139"/>
      <c r="Q73" s="139"/>
      <c r="R73" s="139"/>
      <c r="S73" s="139"/>
      <c r="T73" s="139"/>
      <c r="U73" s="139"/>
      <c r="V73" s="139"/>
      <c r="W73" s="139"/>
      <c r="X73" s="139"/>
      <c r="Y73" s="139"/>
      <c r="Z73" s="139"/>
      <c r="AA73" s="139"/>
    </row>
    <row r="74" spans="2:27" ht="16.2" thickBot="1">
      <c r="B74" s="298" t="s">
        <v>556</v>
      </c>
      <c r="C74" s="470">
        <v>754044</v>
      </c>
      <c r="D74" s="470">
        <v>1421574</v>
      </c>
      <c r="E74" s="470">
        <v>1443605</v>
      </c>
      <c r="F74" s="470">
        <v>1469416</v>
      </c>
      <c r="G74" s="470">
        <v>1490307</v>
      </c>
      <c r="H74" s="461"/>
      <c r="I74" s="65" t="s">
        <v>122</v>
      </c>
      <c r="J74" s="148">
        <v>1433797.18</v>
      </c>
      <c r="K74" s="148">
        <v>1521712.96</v>
      </c>
      <c r="L74" s="148">
        <v>1573490.67</v>
      </c>
      <c r="M74" s="148">
        <v>1636274.79</v>
      </c>
      <c r="N74" s="148">
        <v>1554811.06</v>
      </c>
      <c r="O74" s="148">
        <v>1537154.95</v>
      </c>
      <c r="P74" s="148">
        <v>1517817.51</v>
      </c>
      <c r="Q74" s="148">
        <v>1519278.32</v>
      </c>
      <c r="R74" s="148">
        <v>1444991.94</v>
      </c>
      <c r="S74" s="148">
        <v>1511102.34</v>
      </c>
      <c r="T74" s="148">
        <v>1506531.58</v>
      </c>
      <c r="U74" s="148">
        <v>1554856.61</v>
      </c>
      <c r="V74" s="148">
        <v>1436499.68</v>
      </c>
      <c r="W74" s="148">
        <v>1457493.67</v>
      </c>
      <c r="X74" s="148">
        <v>1435369.69</v>
      </c>
      <c r="Y74" s="148">
        <v>1443402.23</v>
      </c>
      <c r="Z74" s="148">
        <v>1353059.41</v>
      </c>
      <c r="AA74" s="148">
        <v>1369310.6</v>
      </c>
    </row>
    <row r="75" spans="2:27" ht="16.2" thickBot="1">
      <c r="B75" s="298" t="s">
        <v>557</v>
      </c>
      <c r="C75" s="470">
        <v>678738</v>
      </c>
      <c r="D75" s="470">
        <v>0</v>
      </c>
      <c r="E75" s="470">
        <v>0</v>
      </c>
      <c r="F75" s="470">
        <v>0</v>
      </c>
      <c r="G75" s="470">
        <v>0</v>
      </c>
      <c r="H75" s="461"/>
      <c r="I75" s="65" t="s">
        <v>123</v>
      </c>
      <c r="J75" s="148">
        <v>511559.81</v>
      </c>
      <c r="K75" s="148">
        <v>516937.9</v>
      </c>
      <c r="L75" s="148">
        <v>521948.09</v>
      </c>
      <c r="M75" s="148">
        <v>527860.43999999994</v>
      </c>
      <c r="N75" s="148">
        <v>536606.18000000005</v>
      </c>
      <c r="O75" s="148">
        <v>542295.03</v>
      </c>
      <c r="P75" s="148">
        <v>546397.35</v>
      </c>
      <c r="Q75" s="148">
        <v>554728.69999999995</v>
      </c>
      <c r="R75" s="148">
        <v>558774.29</v>
      </c>
      <c r="S75" s="148">
        <v>562863.6</v>
      </c>
      <c r="T75" s="148">
        <v>567542.12</v>
      </c>
      <c r="U75" s="148">
        <v>571192.17000000004</v>
      </c>
      <c r="V75" s="148">
        <v>575604.57999999996</v>
      </c>
      <c r="W75" s="148">
        <v>580318.31000000006</v>
      </c>
      <c r="X75" s="148">
        <v>585151.03</v>
      </c>
      <c r="Y75" s="148">
        <v>590036.04</v>
      </c>
      <c r="Z75" s="148">
        <v>594211.72</v>
      </c>
      <c r="AA75" s="148">
        <v>599906.38</v>
      </c>
    </row>
    <row r="76" spans="2:27" ht="16.2" thickBot="1">
      <c r="B76" s="298" t="s">
        <v>558</v>
      </c>
      <c r="C76" s="470">
        <v>0</v>
      </c>
      <c r="D76" s="470">
        <v>4288</v>
      </c>
      <c r="E76" s="470">
        <v>3931</v>
      </c>
      <c r="F76" s="470">
        <v>3731</v>
      </c>
      <c r="G76" s="470">
        <v>3502</v>
      </c>
      <c r="H76" s="461"/>
      <c r="I76" s="65" t="s">
        <v>106</v>
      </c>
      <c r="J76" s="148">
        <v>0</v>
      </c>
      <c r="K76" s="148">
        <v>0</v>
      </c>
      <c r="L76" s="148">
        <v>0</v>
      </c>
      <c r="M76" s="148">
        <v>0</v>
      </c>
      <c r="N76" s="148">
        <v>0</v>
      </c>
      <c r="O76" s="148">
        <v>0</v>
      </c>
      <c r="P76" s="148">
        <v>0</v>
      </c>
      <c r="Q76" s="148">
        <v>0</v>
      </c>
      <c r="R76" s="148">
        <v>0</v>
      </c>
      <c r="S76" s="148">
        <v>0</v>
      </c>
      <c r="T76" s="148">
        <v>0</v>
      </c>
      <c r="U76" s="148">
        <v>0</v>
      </c>
      <c r="V76" s="148">
        <v>0</v>
      </c>
      <c r="W76" s="148">
        <v>0</v>
      </c>
      <c r="X76" s="148">
        <v>0</v>
      </c>
      <c r="Y76" s="148">
        <v>22.71</v>
      </c>
      <c r="Z76" s="148">
        <v>26.3</v>
      </c>
      <c r="AA76" s="148">
        <v>66.239999999999995</v>
      </c>
    </row>
    <row r="77" spans="2:27" ht="16.2" thickBot="1">
      <c r="B77" s="298" t="s">
        <v>132</v>
      </c>
      <c r="C77" s="470">
        <v>479845</v>
      </c>
      <c r="D77" s="470">
        <v>485152</v>
      </c>
      <c r="E77" s="470">
        <v>490748</v>
      </c>
      <c r="F77" s="470">
        <v>496417</v>
      </c>
      <c r="G77" s="470">
        <v>502457</v>
      </c>
      <c r="H77" s="461"/>
      <c r="I77" s="65" t="s">
        <v>125</v>
      </c>
      <c r="J77" s="148">
        <v>0</v>
      </c>
      <c r="K77" s="148">
        <v>0</v>
      </c>
      <c r="L77" s="148">
        <v>0</v>
      </c>
      <c r="M77" s="148">
        <v>0</v>
      </c>
      <c r="N77" s="148">
        <v>0</v>
      </c>
      <c r="O77" s="148">
        <v>0</v>
      </c>
      <c r="P77" s="148">
        <v>0</v>
      </c>
      <c r="Q77" s="148">
        <v>0</v>
      </c>
      <c r="R77" s="148">
        <v>0</v>
      </c>
      <c r="S77" s="148">
        <v>0</v>
      </c>
      <c r="T77" s="148">
        <v>0</v>
      </c>
      <c r="U77" s="148">
        <v>121</v>
      </c>
      <c r="V77" s="148">
        <v>121</v>
      </c>
      <c r="W77" s="148">
        <v>121</v>
      </c>
      <c r="X77" s="148">
        <v>0</v>
      </c>
      <c r="Y77" s="148">
        <v>-145.57</v>
      </c>
      <c r="Z77" s="148">
        <v>-145.57</v>
      </c>
      <c r="AA77" s="148">
        <v>0</v>
      </c>
    </row>
    <row r="78" spans="2:27" ht="16.2" thickBot="1">
      <c r="B78" s="298" t="s">
        <v>125</v>
      </c>
      <c r="C78" s="470">
        <v>0</v>
      </c>
      <c r="D78" s="470">
        <v>0</v>
      </c>
      <c r="E78" s="470">
        <v>0</v>
      </c>
      <c r="F78" s="470">
        <v>0</v>
      </c>
      <c r="G78" s="470">
        <v>0</v>
      </c>
      <c r="H78" s="461"/>
      <c r="I78" s="65" t="s">
        <v>126</v>
      </c>
      <c r="J78" s="148">
        <v>2691.8</v>
      </c>
      <c r="K78" s="148">
        <v>3432.06</v>
      </c>
      <c r="L78" s="148">
        <v>3477.46</v>
      </c>
      <c r="M78" s="148">
        <v>3571.14</v>
      </c>
      <c r="N78" s="148">
        <v>3770.36</v>
      </c>
      <c r="O78" s="148">
        <v>4856.55</v>
      </c>
      <c r="P78" s="148">
        <v>6444.93</v>
      </c>
      <c r="Q78" s="148">
        <v>6548.48</v>
      </c>
      <c r="R78" s="148">
        <v>6717.3</v>
      </c>
      <c r="S78" s="148">
        <v>6866.23</v>
      </c>
      <c r="T78" s="148">
        <v>7571.96</v>
      </c>
      <c r="U78" s="148">
        <v>7596.97</v>
      </c>
      <c r="V78" s="148">
        <v>7787.61</v>
      </c>
      <c r="W78" s="148">
        <v>7943.1</v>
      </c>
      <c r="X78" s="148">
        <v>7990.84</v>
      </c>
      <c r="Y78" s="148">
        <v>8025.53</v>
      </c>
      <c r="Z78" s="148">
        <v>10332.58</v>
      </c>
      <c r="AA78" s="148">
        <v>10387.59</v>
      </c>
    </row>
    <row r="79" spans="2:27" ht="16.2" thickBot="1">
      <c r="B79" s="298" t="s">
        <v>126</v>
      </c>
      <c r="C79" s="470">
        <v>2711</v>
      </c>
      <c r="D79" s="470">
        <v>0</v>
      </c>
      <c r="E79" s="470">
        <v>0</v>
      </c>
      <c r="F79" s="470">
        <v>0</v>
      </c>
      <c r="G79" s="470">
        <v>2711</v>
      </c>
      <c r="H79" s="461"/>
      <c r="I79" s="65" t="s">
        <v>127</v>
      </c>
      <c r="J79" s="148">
        <v>16261.08</v>
      </c>
      <c r="K79" s="148">
        <v>12997.67</v>
      </c>
      <c r="L79" s="148">
        <v>20762.7</v>
      </c>
      <c r="M79" s="148">
        <v>23572.9</v>
      </c>
      <c r="N79" s="148">
        <v>30166.3</v>
      </c>
      <c r="O79" s="148">
        <v>31735.88</v>
      </c>
      <c r="P79" s="148">
        <v>27259.95</v>
      </c>
      <c r="Q79" s="148">
        <v>30014.68</v>
      </c>
      <c r="R79" s="148">
        <v>28901.200000000001</v>
      </c>
      <c r="S79" s="148">
        <v>25189.67</v>
      </c>
      <c r="T79" s="148">
        <v>26677.83</v>
      </c>
      <c r="U79" s="148">
        <v>26161.34</v>
      </c>
      <c r="V79" s="148">
        <v>27209.41</v>
      </c>
      <c r="W79" s="148">
        <v>24040.38</v>
      </c>
      <c r="X79" s="148">
        <v>22173.94</v>
      </c>
      <c r="Y79" s="148">
        <v>21702.18</v>
      </c>
      <c r="Z79" s="148">
        <v>23349.14</v>
      </c>
      <c r="AA79" s="148">
        <v>24709</v>
      </c>
    </row>
    <row r="80" spans="2:27" ht="16.2" thickBot="1">
      <c r="B80" s="298" t="s">
        <v>127</v>
      </c>
      <c r="C80" s="470">
        <v>203934</v>
      </c>
      <c r="D80" s="470">
        <v>0</v>
      </c>
      <c r="E80" s="470">
        <v>0</v>
      </c>
      <c r="F80" s="470">
        <v>0</v>
      </c>
      <c r="G80" s="470">
        <v>0</v>
      </c>
      <c r="H80" s="461"/>
      <c r="I80" s="65" t="s">
        <v>114</v>
      </c>
      <c r="J80" s="148">
        <v>100646.22</v>
      </c>
      <c r="K80" s="148">
        <v>88986.69</v>
      </c>
      <c r="L80" s="148">
        <v>90343.13</v>
      </c>
      <c r="M80" s="148">
        <v>94513.74</v>
      </c>
      <c r="N80" s="148">
        <v>90878.61</v>
      </c>
      <c r="O80" s="148">
        <v>90878.46</v>
      </c>
      <c r="P80" s="148">
        <v>92595.53</v>
      </c>
      <c r="Q80" s="148">
        <v>95999.14</v>
      </c>
      <c r="R80" s="148">
        <v>96673.86</v>
      </c>
      <c r="S80" s="148">
        <v>100793.85</v>
      </c>
      <c r="T80" s="148">
        <v>105318.52</v>
      </c>
      <c r="U80" s="148">
        <v>113044.33</v>
      </c>
      <c r="V80" s="148">
        <v>117867.17</v>
      </c>
      <c r="W80" s="148">
        <v>122635.75</v>
      </c>
      <c r="X80" s="148">
        <v>131416.35</v>
      </c>
      <c r="Y80" s="148">
        <v>137778.35999999999</v>
      </c>
      <c r="Z80" s="148">
        <v>145409.74</v>
      </c>
      <c r="AA80" s="148">
        <v>153753</v>
      </c>
    </row>
    <row r="81" spans="2:27" ht="15.6" thickBot="1">
      <c r="B81" s="298" t="s">
        <v>185</v>
      </c>
      <c r="C81" s="470">
        <v>713869</v>
      </c>
      <c r="D81" s="470">
        <v>740955</v>
      </c>
      <c r="E81" s="470">
        <v>750082</v>
      </c>
      <c r="F81" s="480">
        <f>896196+1</f>
        <v>896197</v>
      </c>
      <c r="G81" s="480">
        <v>101732</v>
      </c>
      <c r="H81" s="461"/>
      <c r="I81" s="108" t="s">
        <v>186</v>
      </c>
      <c r="J81" s="134">
        <v>2064956.09</v>
      </c>
      <c r="K81" s="134">
        <v>2144067.2799999998</v>
      </c>
      <c r="L81" s="134">
        <v>2210022.0500000003</v>
      </c>
      <c r="M81" s="134">
        <v>2285793.0100000002</v>
      </c>
      <c r="N81" s="134">
        <v>2216232.5100000002</v>
      </c>
      <c r="O81" s="134">
        <v>2206920.87</v>
      </c>
      <c r="P81" s="134">
        <v>2190515.2699999996</v>
      </c>
      <c r="Q81" s="134">
        <v>2206569.3200000003</v>
      </c>
      <c r="R81" s="134">
        <v>2136058.59</v>
      </c>
      <c r="S81" s="134">
        <v>2206815.69</v>
      </c>
      <c r="T81" s="134">
        <v>2213642.0100000002</v>
      </c>
      <c r="U81" s="134">
        <v>2272972.4200000004</v>
      </c>
      <c r="V81" s="134">
        <v>2165089.4499999997</v>
      </c>
      <c r="W81" s="134">
        <v>2192552.21</v>
      </c>
      <c r="X81" s="134">
        <v>2182101.85</v>
      </c>
      <c r="Y81" s="134">
        <v>2200821.48</v>
      </c>
      <c r="Z81" s="134">
        <v>2126243.3199999998</v>
      </c>
      <c r="AA81" s="134">
        <v>2158132.81</v>
      </c>
    </row>
    <row r="82" spans="2:27" ht="15.6" thickBot="1">
      <c r="B82" s="291" t="s">
        <v>133</v>
      </c>
      <c r="C82" s="473">
        <f>SUM(C74:C81)</f>
        <v>2833141</v>
      </c>
      <c r="D82" s="473">
        <f>SUM(D74:D81)</f>
        <v>2651969</v>
      </c>
      <c r="E82" s="473">
        <v>2688366</v>
      </c>
      <c r="F82" s="473">
        <f>SUM(F74:F81)</f>
        <v>2865761</v>
      </c>
      <c r="G82" s="473">
        <v>2100709</v>
      </c>
      <c r="H82" s="461"/>
      <c r="I82" s="114" t="s">
        <v>211</v>
      </c>
      <c r="J82" s="135">
        <v>2247671.64</v>
      </c>
      <c r="K82" s="135">
        <v>2344819.5399999996</v>
      </c>
      <c r="L82" s="135">
        <v>2404332.64</v>
      </c>
      <c r="M82" s="135">
        <v>2681842.0900000003</v>
      </c>
      <c r="N82" s="135">
        <v>2429658.37</v>
      </c>
      <c r="O82" s="135">
        <v>2431340.75</v>
      </c>
      <c r="P82" s="135">
        <v>2558639.1099999994</v>
      </c>
      <c r="Q82" s="135">
        <v>2415873.2300000004</v>
      </c>
      <c r="R82" s="135">
        <v>2360788.63</v>
      </c>
      <c r="S82" s="135">
        <v>2385936.63</v>
      </c>
      <c r="T82" s="135">
        <v>2371836.8200000003</v>
      </c>
      <c r="U82" s="135">
        <v>2471110.1300000004</v>
      </c>
      <c r="V82" s="135">
        <v>2555394.0399999996</v>
      </c>
      <c r="W82" s="135">
        <v>2374025.66</v>
      </c>
      <c r="X82" s="135">
        <v>2346552.8600000003</v>
      </c>
      <c r="Y82" s="135">
        <v>2424647.19</v>
      </c>
      <c r="Z82" s="135">
        <v>2301064.36</v>
      </c>
      <c r="AA82" s="135">
        <v>2348836.7200000002</v>
      </c>
    </row>
    <row r="83" spans="2:27" ht="15.6" thickBot="1">
      <c r="B83" s="292" t="s">
        <v>134</v>
      </c>
      <c r="C83" s="474">
        <f>+C72+C82</f>
        <v>2913817</v>
      </c>
      <c r="D83" s="474">
        <f>+D72+D82</f>
        <v>2850030</v>
      </c>
      <c r="E83" s="474">
        <v>2920543</v>
      </c>
      <c r="F83" s="474">
        <f>+F72+F82</f>
        <v>3035924</v>
      </c>
      <c r="G83" s="474">
        <v>2491025</v>
      </c>
      <c r="H83" s="461"/>
      <c r="I83" s="116"/>
      <c r="J83" s="136"/>
      <c r="K83" s="136">
        <v>0</v>
      </c>
      <c r="L83" s="136">
        <v>0</v>
      </c>
      <c r="M83" s="136"/>
      <c r="N83" s="136"/>
      <c r="O83" s="136"/>
      <c r="P83" s="136"/>
      <c r="Q83" s="136"/>
      <c r="R83" s="136"/>
      <c r="S83" s="136"/>
      <c r="T83" s="136"/>
      <c r="U83" s="136"/>
      <c r="V83" s="136"/>
      <c r="W83" s="136"/>
      <c r="X83" s="136"/>
      <c r="Y83" s="136"/>
      <c r="Z83" s="136"/>
      <c r="AA83" s="136"/>
    </row>
    <row r="84" spans="2:27" ht="15.6" thickBot="1">
      <c r="B84" s="293"/>
      <c r="C84" s="475"/>
      <c r="D84" s="475"/>
      <c r="E84" s="475">
        <v>0</v>
      </c>
      <c r="F84" s="475"/>
      <c r="G84" s="475">
        <v>0</v>
      </c>
      <c r="H84" s="461"/>
      <c r="I84" s="122" t="s">
        <v>135</v>
      </c>
      <c r="J84" s="139"/>
      <c r="K84" s="139"/>
      <c r="L84" s="139"/>
      <c r="M84" s="139"/>
      <c r="N84" s="139"/>
      <c r="O84" s="139"/>
      <c r="P84" s="139"/>
      <c r="Q84" s="139"/>
      <c r="R84" s="139"/>
      <c r="S84" s="139"/>
      <c r="T84" s="139"/>
      <c r="U84" s="139"/>
      <c r="V84" s="139"/>
      <c r="W84" s="139"/>
      <c r="X84" s="139"/>
      <c r="Y84" s="139"/>
      <c r="Z84" s="139"/>
      <c r="AA84" s="139"/>
    </row>
    <row r="85" spans="2:27" ht="16.2" thickBot="1">
      <c r="B85" s="296" t="s">
        <v>135</v>
      </c>
      <c r="C85" s="479"/>
      <c r="D85" s="479"/>
      <c r="E85" s="479"/>
      <c r="F85" s="479"/>
      <c r="G85" s="479"/>
      <c r="H85" s="461"/>
      <c r="I85" s="65" t="s">
        <v>136</v>
      </c>
      <c r="J85" s="148">
        <v>83.6</v>
      </c>
      <c r="K85" s="148">
        <v>83.6</v>
      </c>
      <c r="L85" s="148">
        <v>83.6</v>
      </c>
      <c r="M85" s="148">
        <v>83.6</v>
      </c>
      <c r="N85" s="148">
        <v>83.6</v>
      </c>
      <c r="O85" s="148">
        <v>83.6</v>
      </c>
      <c r="P85" s="148">
        <v>83.6</v>
      </c>
      <c r="Q85" s="148">
        <v>83.6</v>
      </c>
      <c r="R85" s="148">
        <v>83.6</v>
      </c>
      <c r="S85" s="148">
        <v>83.6</v>
      </c>
      <c r="T85" s="148">
        <v>83.6</v>
      </c>
      <c r="U85" s="148">
        <v>83.6</v>
      </c>
      <c r="V85" s="148">
        <v>83.6</v>
      </c>
      <c r="W85" s="148">
        <v>83.6</v>
      </c>
      <c r="X85" s="148">
        <v>83.6</v>
      </c>
      <c r="Y85" s="148">
        <v>83.6</v>
      </c>
      <c r="Z85" s="148">
        <v>83.6</v>
      </c>
      <c r="AA85" s="148">
        <v>83.6</v>
      </c>
    </row>
    <row r="86" spans="2:27" ht="16.2" thickBot="1">
      <c r="B86" s="298" t="s">
        <v>136</v>
      </c>
      <c r="C86" s="470">
        <v>84</v>
      </c>
      <c r="D86" s="470">
        <v>84</v>
      </c>
      <c r="E86" s="470">
        <v>84</v>
      </c>
      <c r="F86" s="470">
        <v>84</v>
      </c>
      <c r="G86" s="470">
        <v>84</v>
      </c>
      <c r="H86" s="461"/>
      <c r="I86" s="65" t="s">
        <v>137</v>
      </c>
      <c r="J86" s="148">
        <v>0</v>
      </c>
      <c r="K86" s="148">
        <v>0</v>
      </c>
      <c r="L86" s="148">
        <v>0</v>
      </c>
      <c r="M86" s="148">
        <v>0</v>
      </c>
      <c r="N86" s="148">
        <v>0</v>
      </c>
      <c r="O86" s="148">
        <v>0</v>
      </c>
      <c r="P86" s="148">
        <v>0</v>
      </c>
      <c r="Q86" s="148">
        <v>0</v>
      </c>
      <c r="R86" s="148">
        <v>0</v>
      </c>
      <c r="S86" s="148">
        <v>0</v>
      </c>
      <c r="T86" s="148">
        <v>0</v>
      </c>
      <c r="U86" s="148">
        <v>0</v>
      </c>
      <c r="V86" s="148">
        <v>0</v>
      </c>
      <c r="W86" s="148">
        <v>0</v>
      </c>
      <c r="X86" s="148">
        <v>0</v>
      </c>
      <c r="Y86" s="148">
        <v>0</v>
      </c>
      <c r="Z86" s="148">
        <v>0</v>
      </c>
      <c r="AA86" s="148">
        <v>0</v>
      </c>
    </row>
    <row r="87" spans="2:27" ht="16.2" thickBot="1">
      <c r="B87" s="298" t="s">
        <v>137</v>
      </c>
      <c r="C87" s="470">
        <v>0</v>
      </c>
      <c r="D87" s="470">
        <v>0</v>
      </c>
      <c r="E87" s="470">
        <v>0</v>
      </c>
      <c r="F87" s="470">
        <v>0</v>
      </c>
      <c r="G87" s="470">
        <v>0</v>
      </c>
      <c r="H87" s="461"/>
      <c r="I87" s="65" t="s">
        <v>138</v>
      </c>
      <c r="J87" s="148">
        <v>0</v>
      </c>
      <c r="K87" s="148">
        <v>0</v>
      </c>
      <c r="L87" s="148">
        <v>0</v>
      </c>
      <c r="M87" s="148">
        <v>0</v>
      </c>
      <c r="N87" s="148">
        <v>0</v>
      </c>
      <c r="O87" s="148">
        <v>0</v>
      </c>
      <c r="P87" s="148">
        <v>0</v>
      </c>
      <c r="Q87" s="148">
        <v>0</v>
      </c>
      <c r="R87" s="148">
        <v>0</v>
      </c>
      <c r="S87" s="148">
        <v>0</v>
      </c>
      <c r="T87" s="148">
        <v>0</v>
      </c>
      <c r="U87" s="148">
        <v>0</v>
      </c>
      <c r="V87" s="148">
        <v>0</v>
      </c>
      <c r="W87" s="148">
        <v>0</v>
      </c>
      <c r="X87" s="148">
        <v>0</v>
      </c>
      <c r="Y87" s="148">
        <v>0</v>
      </c>
      <c r="Z87" s="148">
        <v>0</v>
      </c>
      <c r="AA87" s="148">
        <v>0</v>
      </c>
    </row>
    <row r="88" spans="2:27" ht="16.2" thickBot="1">
      <c r="B88" s="298" t="s">
        <v>138</v>
      </c>
      <c r="C88" s="470">
        <v>0</v>
      </c>
      <c r="D88" s="470">
        <v>0</v>
      </c>
      <c r="E88" s="470">
        <v>0</v>
      </c>
      <c r="F88" s="470">
        <v>0</v>
      </c>
      <c r="G88" s="470">
        <v>0</v>
      </c>
      <c r="H88" s="461"/>
      <c r="I88" s="65" t="s">
        <v>139</v>
      </c>
      <c r="J88" s="148">
        <v>189202.53</v>
      </c>
      <c r="K88" s="148">
        <v>189202.53</v>
      </c>
      <c r="L88" s="148">
        <v>189202.53</v>
      </c>
      <c r="M88" s="148">
        <v>189202.53</v>
      </c>
      <c r="N88" s="148">
        <v>177798.16</v>
      </c>
      <c r="O88" s="148">
        <v>177798.16</v>
      </c>
      <c r="P88" s="148">
        <v>177798.16</v>
      </c>
      <c r="Q88" s="148">
        <v>177798.16</v>
      </c>
      <c r="R88" s="148">
        <v>172928.12</v>
      </c>
      <c r="S88" s="148">
        <v>172928.12</v>
      </c>
      <c r="T88" s="148">
        <v>172928.12</v>
      </c>
      <c r="U88" s="148">
        <v>172928.12</v>
      </c>
      <c r="V88" s="148">
        <v>198055.61</v>
      </c>
      <c r="W88" s="148">
        <v>198055.61</v>
      </c>
      <c r="X88" s="148">
        <v>198055.61</v>
      </c>
      <c r="Y88" s="148">
        <v>198055.61</v>
      </c>
      <c r="Z88" s="148">
        <v>237908.71</v>
      </c>
      <c r="AA88" s="148">
        <v>237908.71</v>
      </c>
    </row>
    <row r="89" spans="2:27" ht="16.2" thickBot="1">
      <c r="B89" s="298" t="s">
        <v>139</v>
      </c>
      <c r="C89" s="470">
        <v>211498</v>
      </c>
      <c r="D89" s="470">
        <v>206587</v>
      </c>
      <c r="E89" s="470">
        <v>206587</v>
      </c>
      <c r="F89" s="470">
        <v>206587</v>
      </c>
      <c r="G89" s="470">
        <v>206587</v>
      </c>
      <c r="H89" s="461"/>
      <c r="I89" s="65" t="s">
        <v>189</v>
      </c>
      <c r="J89" s="148">
        <v>-13335.41</v>
      </c>
      <c r="K89" s="148">
        <v>-11745.53</v>
      </c>
      <c r="L89" s="148">
        <v>-12643.66</v>
      </c>
      <c r="M89" s="148">
        <v>-11404.36</v>
      </c>
      <c r="N89" s="148">
        <v>-4473.57</v>
      </c>
      <c r="O89" s="148">
        <v>-7246.85</v>
      </c>
      <c r="P89" s="148">
        <v>-3249.42</v>
      </c>
      <c r="Q89" s="148">
        <v>-4870.04</v>
      </c>
      <c r="R89" s="148">
        <v>996.22</v>
      </c>
      <c r="S89" s="148">
        <v>6182.81</v>
      </c>
      <c r="T89" s="148">
        <v>13356.21</v>
      </c>
      <c r="U89" s="148">
        <v>25127.48</v>
      </c>
      <c r="V89" s="148">
        <v>7258.13</v>
      </c>
      <c r="W89" s="148">
        <v>12726.87</v>
      </c>
      <c r="X89" s="148">
        <v>20960.07</v>
      </c>
      <c r="Y89" s="148">
        <v>39853.1</v>
      </c>
      <c r="Z89" s="148">
        <v>11772.07</v>
      </c>
      <c r="AA89" s="148">
        <v>22874.19</v>
      </c>
    </row>
    <row r="90" spans="2:27" ht="16.2" thickBot="1">
      <c r="B90" s="298" t="s">
        <v>140</v>
      </c>
      <c r="C90" s="470">
        <v>-4910</v>
      </c>
      <c r="D90" s="470">
        <v>11606</v>
      </c>
      <c r="E90" s="470">
        <v>25483</v>
      </c>
      <c r="F90" s="470">
        <v>17699</v>
      </c>
      <c r="G90" s="470">
        <v>-17385</v>
      </c>
      <c r="H90" s="461"/>
      <c r="I90" s="65" t="s">
        <v>190</v>
      </c>
      <c r="J90" s="148">
        <v>0</v>
      </c>
      <c r="K90" s="148">
        <v>0</v>
      </c>
      <c r="L90" s="148">
        <v>0</v>
      </c>
      <c r="M90" s="148">
        <v>0</v>
      </c>
      <c r="N90" s="148">
        <v>0</v>
      </c>
      <c r="O90" s="148">
        <v>0</v>
      </c>
      <c r="P90" s="148">
        <v>0</v>
      </c>
      <c r="Q90" s="148">
        <v>0</v>
      </c>
      <c r="R90" s="148">
        <v>0</v>
      </c>
      <c r="S90" s="148">
        <v>0</v>
      </c>
      <c r="T90" s="148">
        <v>0</v>
      </c>
      <c r="U90" s="148">
        <v>0</v>
      </c>
      <c r="V90" s="148">
        <v>0</v>
      </c>
      <c r="W90" s="148">
        <v>0</v>
      </c>
      <c r="X90" s="148">
        <v>0</v>
      </c>
      <c r="Y90" s="148">
        <v>0</v>
      </c>
      <c r="Z90" s="148">
        <v>0</v>
      </c>
      <c r="AA90" s="148">
        <v>0</v>
      </c>
    </row>
    <row r="91" spans="2:27" ht="15.6" thickBot="1">
      <c r="B91" s="298" t="s">
        <v>141</v>
      </c>
      <c r="C91" s="470">
        <v>0</v>
      </c>
      <c r="D91" s="470">
        <v>0</v>
      </c>
      <c r="E91" s="470">
        <v>0</v>
      </c>
      <c r="F91" s="470">
        <v>0</v>
      </c>
      <c r="G91" s="470">
        <v>0</v>
      </c>
      <c r="H91" s="461"/>
      <c r="I91" s="108" t="s">
        <v>191</v>
      </c>
      <c r="J91" s="134">
        <v>175950.72</v>
      </c>
      <c r="K91" s="134">
        <v>177540.6</v>
      </c>
      <c r="L91" s="134">
        <v>176642.47</v>
      </c>
      <c r="M91" s="134">
        <v>177881.77000000002</v>
      </c>
      <c r="N91" s="134">
        <v>173408.19</v>
      </c>
      <c r="O91" s="134">
        <v>170634.91</v>
      </c>
      <c r="P91" s="134">
        <v>174632.34</v>
      </c>
      <c r="Q91" s="134">
        <v>173011.72</v>
      </c>
      <c r="R91" s="134">
        <v>174007.94</v>
      </c>
      <c r="S91" s="134">
        <v>179194.53</v>
      </c>
      <c r="T91" s="134">
        <v>186367.93</v>
      </c>
      <c r="U91" s="134">
        <v>198139.2</v>
      </c>
      <c r="V91" s="134">
        <v>205397.34</v>
      </c>
      <c r="W91" s="134">
        <v>210866.08</v>
      </c>
      <c r="X91" s="134">
        <v>219099.28</v>
      </c>
      <c r="Y91" s="134">
        <v>237992.31</v>
      </c>
      <c r="Z91" s="134">
        <v>249764.38</v>
      </c>
      <c r="AA91" s="134">
        <v>260866.5</v>
      </c>
    </row>
    <row r="92" spans="2:27" ht="15.6" thickBot="1">
      <c r="B92" s="291" t="s">
        <v>144</v>
      </c>
      <c r="C92" s="473">
        <f>SUM(C86:C91)</f>
        <v>206672</v>
      </c>
      <c r="D92" s="473">
        <f>SUM(D86:D91)</f>
        <v>218277</v>
      </c>
      <c r="E92" s="473">
        <v>232154</v>
      </c>
      <c r="F92" s="473">
        <f>SUM(F86:F91)</f>
        <v>224370</v>
      </c>
      <c r="G92" s="473">
        <v>189286</v>
      </c>
      <c r="H92" s="461"/>
      <c r="I92" s="123" t="s">
        <v>192</v>
      </c>
      <c r="J92" s="135">
        <v>2423622.3600000003</v>
      </c>
      <c r="K92" s="135">
        <v>2522360.1399999997</v>
      </c>
      <c r="L92" s="135">
        <v>2580975.1100000003</v>
      </c>
      <c r="M92" s="135">
        <v>2859723.8600000003</v>
      </c>
      <c r="N92" s="135">
        <v>2603066.56</v>
      </c>
      <c r="O92" s="135">
        <v>2601975.66</v>
      </c>
      <c r="P92" s="135">
        <v>2733271.4499999993</v>
      </c>
      <c r="Q92" s="135">
        <v>2588884.9500000007</v>
      </c>
      <c r="R92" s="135">
        <v>2534796.5699999998</v>
      </c>
      <c r="S92" s="135">
        <v>2565131.1599999997</v>
      </c>
      <c r="T92" s="135">
        <v>2558204.7500000005</v>
      </c>
      <c r="U92" s="135">
        <v>2669249.3300000005</v>
      </c>
      <c r="V92" s="135">
        <v>2760791.3799999994</v>
      </c>
      <c r="W92" s="135">
        <v>2584891.7400000002</v>
      </c>
      <c r="X92" s="135">
        <v>2565652.14</v>
      </c>
      <c r="Y92" s="135">
        <v>2662639.5</v>
      </c>
      <c r="Z92" s="135">
        <v>2550828.7399999998</v>
      </c>
      <c r="AA92" s="135">
        <v>2609703.2200000002</v>
      </c>
    </row>
    <row r="93" spans="2:27" ht="15" thickBot="1">
      <c r="B93" s="297" t="s">
        <v>145</v>
      </c>
      <c r="C93" s="474">
        <f>+C83+C92</f>
        <v>3120489</v>
      </c>
      <c r="D93" s="474">
        <f>+D83+D92</f>
        <v>3068307</v>
      </c>
      <c r="E93" s="474">
        <v>3152697</v>
      </c>
      <c r="F93" s="474">
        <f>+F83+F92</f>
        <v>3260294</v>
      </c>
      <c r="G93" s="474">
        <v>2680311</v>
      </c>
      <c r="H93" s="461"/>
      <c r="T93" s="411"/>
    </row>
    <row r="94" spans="2:27">
      <c r="C94" s="327">
        <f>+C60-C93</f>
        <v>0</v>
      </c>
      <c r="D94" s="327">
        <f>+D60-D93</f>
        <v>0</v>
      </c>
      <c r="E94" s="327">
        <f>+E60-E93</f>
        <v>0</v>
      </c>
      <c r="T94" s="411"/>
    </row>
    <row r="95" spans="2:27">
      <c r="T95" s="411"/>
    </row>
  </sheetData>
  <phoneticPr fontId="179" type="noConversion"/>
  <hyperlinks>
    <hyperlink ref="A1" location="Contenido!A1" display="Volver al Contenido" xr:uid="{AD6CAC73-D6F0-444D-9EC9-A82DDD30B4D4}"/>
  </hyperlinks>
  <pageMargins left="0.7" right="0.7" top="0.75" bottom="0.75" header="0.3" footer="0.3"/>
  <pageSetup orientation="portrait" r:id="rId1"/>
  <headerFooter>
    <oddFooter>&amp;L_x000D_&amp;1#&amp;"Aptos"&amp;14&amp;K000000 Información Interna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2E83-2FC7-45D0-924E-899758DBA349}">
  <sheetPr>
    <tabColor rgb="FF92D050"/>
  </sheetPr>
  <dimension ref="A1:L94"/>
  <sheetViews>
    <sheetView showGridLines="0" topLeftCell="B1" zoomScale="70" zoomScaleNormal="70" workbookViewId="0">
      <selection activeCell="I84" sqref="I84"/>
    </sheetView>
  </sheetViews>
  <sheetFormatPr baseColWidth="10" defaultColWidth="11.44140625" defaultRowHeight="14.4"/>
  <cols>
    <col min="1" max="1" width="2.77734375" customWidth="1"/>
    <col min="2" max="2" width="64.77734375" customWidth="1"/>
    <col min="3" max="6" width="15.44140625" bestFit="1" customWidth="1"/>
    <col min="7" max="9" width="15.21875" bestFit="1" customWidth="1"/>
    <col min="10" max="12" width="16.77734375" bestFit="1" customWidth="1"/>
  </cols>
  <sheetData>
    <row r="1" spans="1:12">
      <c r="A1" s="1" t="s">
        <v>32</v>
      </c>
      <c r="F1" s="411"/>
    </row>
    <row r="2" spans="1:12">
      <c r="F2" s="411"/>
    </row>
    <row r="3" spans="1:12" ht="15.6">
      <c r="A3" s="125"/>
      <c r="B3" s="53" t="s">
        <v>559</v>
      </c>
      <c r="C3" s="125"/>
      <c r="D3" s="125"/>
      <c r="F3" s="411"/>
    </row>
    <row r="4" spans="1:12">
      <c r="B4" s="425" t="s">
        <v>560</v>
      </c>
      <c r="F4" s="411"/>
    </row>
    <row r="5" spans="1:12" ht="15.6">
      <c r="B5" s="31"/>
      <c r="F5" s="411"/>
    </row>
    <row r="6" spans="1:12" ht="15">
      <c r="B6" s="423"/>
      <c r="C6" s="423" t="s">
        <v>60</v>
      </c>
      <c r="D6" s="423" t="s">
        <v>61</v>
      </c>
      <c r="E6" s="423" t="s">
        <v>62</v>
      </c>
      <c r="F6" s="423" t="s">
        <v>63</v>
      </c>
      <c r="G6" s="423" t="s">
        <v>64</v>
      </c>
      <c r="H6" s="423" t="s">
        <v>65</v>
      </c>
      <c r="I6" s="423" t="s">
        <v>726</v>
      </c>
      <c r="J6" s="423" t="s">
        <v>727</v>
      </c>
      <c r="K6" s="423" t="s">
        <v>1015</v>
      </c>
      <c r="L6" s="423" t="s">
        <v>1082</v>
      </c>
    </row>
    <row r="8" spans="1:12" ht="15.6">
      <c r="B8" s="65" t="s">
        <v>467</v>
      </c>
      <c r="C8" s="148">
        <v>0</v>
      </c>
      <c r="D8" s="148">
        <v>1899740.25</v>
      </c>
      <c r="E8" s="148">
        <v>4181782.32</v>
      </c>
      <c r="F8" s="148">
        <v>3930900.13</v>
      </c>
      <c r="G8" s="148">
        <v>3610585.61</v>
      </c>
      <c r="H8" s="148">
        <v>3416985.56</v>
      </c>
      <c r="I8" s="148">
        <v>5648404</v>
      </c>
      <c r="J8" s="148">
        <v>37516612.689999998</v>
      </c>
      <c r="K8" s="148">
        <v>18921159.02</v>
      </c>
      <c r="L8" s="148">
        <v>79973041.480000004</v>
      </c>
    </row>
    <row r="9" spans="1:12" ht="15.6">
      <c r="B9" s="65" t="s">
        <v>468</v>
      </c>
      <c r="C9" s="148">
        <v>0</v>
      </c>
      <c r="D9" s="148">
        <v>-1899740.25</v>
      </c>
      <c r="E9" s="148">
        <v>-3815385.6</v>
      </c>
      <c r="F9" s="148">
        <v>-3693348.1</v>
      </c>
      <c r="G9" s="148">
        <v>-3410717.56</v>
      </c>
      <c r="H9" s="148">
        <v>-3236914.3</v>
      </c>
      <c r="I9" s="148">
        <v>-5340270</v>
      </c>
      <c r="J9" s="148">
        <v>-33866413.119999997</v>
      </c>
      <c r="K9" s="148">
        <v>-16557344.65</v>
      </c>
      <c r="L9" s="148">
        <v>-69541775.200000003</v>
      </c>
    </row>
    <row r="10" spans="1:12" ht="15.6">
      <c r="B10" s="363" t="s">
        <v>469</v>
      </c>
      <c r="C10" s="152">
        <v>0</v>
      </c>
      <c r="D10" s="152">
        <v>0</v>
      </c>
      <c r="E10" s="152">
        <v>366396.71999999974</v>
      </c>
      <c r="F10" s="152">
        <v>237552.0299999998</v>
      </c>
      <c r="G10" s="152">
        <v>199868.04999999981</v>
      </c>
      <c r="H10" s="152">
        <v>180071.26000000024</v>
      </c>
      <c r="I10" s="152">
        <v>308134</v>
      </c>
      <c r="J10" s="152">
        <f>SUM(J8:J9)</f>
        <v>3650199.5700000003</v>
      </c>
      <c r="K10" s="152">
        <v>2363814.3699999992</v>
      </c>
      <c r="L10" s="152">
        <v>10431266.280000001</v>
      </c>
    </row>
    <row r="11" spans="1:12" ht="15.6">
      <c r="B11" s="65"/>
      <c r="C11" s="146"/>
      <c r="D11" s="146"/>
      <c r="E11" s="146"/>
      <c r="F11" s="146"/>
      <c r="G11" s="146"/>
      <c r="H11" s="146"/>
      <c r="I11" s="146"/>
      <c r="J11" s="146"/>
      <c r="K11" s="146"/>
      <c r="L11" s="146"/>
    </row>
    <row r="12" spans="1:12" ht="15.6">
      <c r="B12" s="65" t="s">
        <v>150</v>
      </c>
      <c r="C12" s="148">
        <v>0</v>
      </c>
      <c r="D12" s="148">
        <v>0</v>
      </c>
      <c r="E12" s="148">
        <v>0</v>
      </c>
      <c r="F12" s="148">
        <v>0</v>
      </c>
      <c r="G12" s="148">
        <v>0</v>
      </c>
      <c r="H12" s="148">
        <v>0</v>
      </c>
      <c r="I12" s="148" t="s">
        <v>874</v>
      </c>
      <c r="J12" s="148">
        <v>0</v>
      </c>
      <c r="K12" s="148">
        <v>0</v>
      </c>
      <c r="L12" s="148">
        <v>0</v>
      </c>
    </row>
    <row r="13" spans="1:12" ht="15.6">
      <c r="B13" s="65" t="s">
        <v>151</v>
      </c>
      <c r="C13" s="148">
        <v>0</v>
      </c>
      <c r="D13" s="148">
        <v>0</v>
      </c>
      <c r="E13" s="148">
        <v>0</v>
      </c>
      <c r="F13" s="148">
        <v>0</v>
      </c>
      <c r="G13" s="148">
        <v>0</v>
      </c>
      <c r="H13" s="148">
        <v>0</v>
      </c>
      <c r="I13" s="148" t="s">
        <v>874</v>
      </c>
      <c r="J13" s="148">
        <v>0</v>
      </c>
      <c r="K13" s="148">
        <v>0</v>
      </c>
      <c r="L13" s="148">
        <v>0</v>
      </c>
    </row>
    <row r="14" spans="1:12" ht="15.6">
      <c r="B14" s="65" t="s">
        <v>152</v>
      </c>
      <c r="C14" s="148">
        <v>0</v>
      </c>
      <c r="D14" s="148">
        <v>0</v>
      </c>
      <c r="E14" s="148">
        <v>345427.92</v>
      </c>
      <c r="F14" s="148">
        <v>1799930.55</v>
      </c>
      <c r="G14" s="148">
        <v>1305728.1599999999</v>
      </c>
      <c r="H14" s="148">
        <v>1973877.54</v>
      </c>
      <c r="I14" s="148">
        <v>2736106</v>
      </c>
      <c r="J14" s="148">
        <v>1528035.5</v>
      </c>
      <c r="K14" s="148">
        <v>3604664.25</v>
      </c>
      <c r="L14" s="148">
        <v>5062538.92</v>
      </c>
    </row>
    <row r="15" spans="1:12" ht="15.6">
      <c r="B15" s="65" t="s">
        <v>154</v>
      </c>
      <c r="C15" s="148">
        <v>0</v>
      </c>
      <c r="D15" s="148">
        <v>0</v>
      </c>
      <c r="E15" s="148">
        <v>0</v>
      </c>
      <c r="F15" s="148">
        <v>0</v>
      </c>
      <c r="G15" s="148">
        <v>0</v>
      </c>
      <c r="H15" s="148">
        <v>0</v>
      </c>
      <c r="I15" s="148" t="s">
        <v>874</v>
      </c>
      <c r="J15" s="148">
        <v>0</v>
      </c>
      <c r="K15" s="148">
        <v>0</v>
      </c>
      <c r="L15" s="148">
        <v>0</v>
      </c>
    </row>
    <row r="16" spans="1:12" ht="15.6">
      <c r="B16" s="65" t="s">
        <v>76</v>
      </c>
      <c r="C16" s="148">
        <v>0</v>
      </c>
      <c r="D16" s="148">
        <v>0</v>
      </c>
      <c r="E16" s="148">
        <v>0</v>
      </c>
      <c r="F16" s="148">
        <v>0</v>
      </c>
      <c r="G16" s="148">
        <v>0</v>
      </c>
      <c r="H16" s="148">
        <v>0</v>
      </c>
      <c r="I16" s="148" t="s">
        <v>874</v>
      </c>
      <c r="J16" s="148">
        <v>0</v>
      </c>
      <c r="K16" s="148">
        <v>0</v>
      </c>
      <c r="L16" s="148">
        <v>0</v>
      </c>
    </row>
    <row r="17" spans="2:12" ht="15.6">
      <c r="B17" s="65" t="s">
        <v>155</v>
      </c>
      <c r="C17" s="148">
        <v>-166746</v>
      </c>
      <c r="D17" s="148">
        <v>-399523.94</v>
      </c>
      <c r="E17" s="148">
        <v>-185613.19</v>
      </c>
      <c r="F17" s="148">
        <v>-942177.95</v>
      </c>
      <c r="G17" s="148">
        <v>-826672.72</v>
      </c>
      <c r="H17" s="148">
        <v>-1286387.31</v>
      </c>
      <c r="I17" s="148">
        <v>-1794480</v>
      </c>
      <c r="J17" s="148">
        <v>33667.339999999997</v>
      </c>
      <c r="K17" s="148">
        <v>-676211.33</v>
      </c>
      <c r="L17" s="148">
        <v>-726941.48</v>
      </c>
    </row>
    <row r="18" spans="2:12" ht="15.6">
      <c r="B18" s="65" t="s">
        <v>157</v>
      </c>
      <c r="C18" s="148">
        <v>0</v>
      </c>
      <c r="D18" s="148">
        <v>0</v>
      </c>
      <c r="E18" s="148">
        <v>0</v>
      </c>
      <c r="F18" s="148">
        <v>0</v>
      </c>
      <c r="G18" s="148">
        <v>0</v>
      </c>
      <c r="H18" s="148">
        <v>0</v>
      </c>
      <c r="I18" s="148" t="s">
        <v>874</v>
      </c>
      <c r="J18" s="148">
        <v>0</v>
      </c>
      <c r="K18" s="148">
        <v>0</v>
      </c>
      <c r="L18" s="148">
        <v>0</v>
      </c>
    </row>
    <row r="19" spans="2:12" ht="15.6">
      <c r="B19" s="65" t="s">
        <v>158</v>
      </c>
      <c r="C19" s="148">
        <v>0</v>
      </c>
      <c r="D19" s="148">
        <v>0</v>
      </c>
      <c r="E19" s="148">
        <v>0</v>
      </c>
      <c r="F19" s="148">
        <v>-88819.8</v>
      </c>
      <c r="G19" s="148">
        <v>-44403.05</v>
      </c>
      <c r="H19" s="148">
        <v>-44402.6</v>
      </c>
      <c r="I19" s="148">
        <v>-44403</v>
      </c>
      <c r="J19" s="148">
        <v>-74133.75</v>
      </c>
      <c r="K19" s="148">
        <v>-51835.83</v>
      </c>
      <c r="L19" s="148">
        <v>-62769.67</v>
      </c>
    </row>
    <row r="20" spans="2:12" ht="15.6">
      <c r="B20" s="363" t="s">
        <v>471</v>
      </c>
      <c r="C20" s="152">
        <v>-166746</v>
      </c>
      <c r="D20" s="152">
        <v>-399523.94</v>
      </c>
      <c r="E20" s="152">
        <v>526211.44999999972</v>
      </c>
      <c r="F20" s="152">
        <v>1006484.8299999998</v>
      </c>
      <c r="G20" s="152">
        <v>634520.43999999971</v>
      </c>
      <c r="H20" s="152">
        <v>823158.89000000025</v>
      </c>
      <c r="I20" s="152">
        <v>1205356</v>
      </c>
      <c r="J20" s="152">
        <f>J10+SUM(J12:J19)</f>
        <v>5137768.66</v>
      </c>
      <c r="K20" s="152">
        <v>5240431.459999999</v>
      </c>
      <c r="L20" s="152">
        <v>14704094.050000001</v>
      </c>
    </row>
    <row r="21" spans="2:12" ht="15.6">
      <c r="B21" s="64"/>
    </row>
    <row r="22" spans="2:12" ht="15.6">
      <c r="B22" s="65"/>
    </row>
    <row r="23" spans="2:12" ht="15.6">
      <c r="B23" s="65" t="s">
        <v>160</v>
      </c>
      <c r="C23" s="364">
        <v>0</v>
      </c>
      <c r="D23" s="364">
        <v>0</v>
      </c>
      <c r="E23" s="364">
        <v>0</v>
      </c>
      <c r="F23" s="364">
        <v>0</v>
      </c>
      <c r="G23" s="364">
        <v>0</v>
      </c>
      <c r="H23" s="364">
        <v>0</v>
      </c>
      <c r="I23" s="364" t="s">
        <v>874</v>
      </c>
      <c r="J23" s="364">
        <v>0</v>
      </c>
      <c r="K23" s="364">
        <v>0</v>
      </c>
      <c r="L23" s="364">
        <v>0</v>
      </c>
    </row>
    <row r="24" spans="2:12" ht="15.6">
      <c r="B24" s="65" t="s">
        <v>161</v>
      </c>
      <c r="C24" s="364">
        <v>0</v>
      </c>
      <c r="D24" s="364">
        <v>0</v>
      </c>
      <c r="E24" s="364">
        <v>-29.04</v>
      </c>
      <c r="F24" s="364">
        <v>0</v>
      </c>
      <c r="G24" s="364">
        <v>0.01</v>
      </c>
      <c r="H24" s="364">
        <v>-90.97</v>
      </c>
      <c r="I24" s="364">
        <v>1</v>
      </c>
      <c r="J24" s="364">
        <v>-0.01</v>
      </c>
      <c r="K24" s="364">
        <v>-5.71</v>
      </c>
      <c r="L24" s="364">
        <v>-55479</v>
      </c>
    </row>
    <row r="25" spans="2:12" ht="15.6">
      <c r="B25" s="65" t="s">
        <v>162</v>
      </c>
      <c r="C25" s="364">
        <v>0</v>
      </c>
      <c r="D25" s="364">
        <v>0</v>
      </c>
      <c r="E25" s="364">
        <v>0</v>
      </c>
      <c r="F25" s="364">
        <v>0</v>
      </c>
      <c r="G25" s="364">
        <v>0</v>
      </c>
      <c r="H25" s="364">
        <v>-90000</v>
      </c>
      <c r="I25" s="364">
        <v>-15000</v>
      </c>
      <c r="J25" s="364">
        <v>-15000</v>
      </c>
      <c r="K25" s="364">
        <v>-15000</v>
      </c>
      <c r="L25" s="364">
        <v>-15000</v>
      </c>
    </row>
    <row r="26" spans="2:12" ht="15.6">
      <c r="B26" s="67" t="s">
        <v>84</v>
      </c>
      <c r="C26" s="365">
        <v>-166746</v>
      </c>
      <c r="D26" s="365">
        <v>-399523.94</v>
      </c>
      <c r="E26" s="365">
        <v>526182.40999999968</v>
      </c>
      <c r="F26" s="365">
        <v>1006484.8299999998</v>
      </c>
      <c r="G26" s="365">
        <v>634520.44999999972</v>
      </c>
      <c r="H26" s="365">
        <v>733067.92000000027</v>
      </c>
      <c r="I26" s="365">
        <v>1190357</v>
      </c>
      <c r="J26" s="365">
        <f>J20+SUM(J23:J25)</f>
        <v>5122768.6500000004</v>
      </c>
      <c r="K26" s="365">
        <v>5225425.7499999991</v>
      </c>
      <c r="L26" s="365">
        <v>14633615.050000001</v>
      </c>
    </row>
    <row r="27" spans="2:12" ht="15.6">
      <c r="B27" s="65"/>
      <c r="C27" s="364"/>
      <c r="D27" s="364"/>
      <c r="E27" s="364"/>
      <c r="F27" s="364"/>
      <c r="G27" s="364"/>
      <c r="H27" s="364"/>
      <c r="I27" s="364"/>
      <c r="J27" s="364"/>
      <c r="K27" s="364"/>
      <c r="L27" s="364"/>
    </row>
    <row r="28" spans="2:12" ht="15.6">
      <c r="B28" s="65" t="s">
        <v>163</v>
      </c>
      <c r="C28" s="364">
        <v>0</v>
      </c>
      <c r="D28" s="364">
        <v>-535.75</v>
      </c>
      <c r="E28" s="364">
        <v>-1094.1400000000001</v>
      </c>
      <c r="F28" s="364">
        <v>-17238.72</v>
      </c>
      <c r="G28" s="364">
        <v>-62942.82</v>
      </c>
      <c r="H28" s="364">
        <v>-5666.22</v>
      </c>
      <c r="I28" s="364">
        <v>-225347</v>
      </c>
      <c r="J28" s="364">
        <v>-274335.8</v>
      </c>
      <c r="K28" s="364">
        <v>-904957.72</v>
      </c>
      <c r="L28" s="364">
        <v>-2551284.83</v>
      </c>
    </row>
    <row r="29" spans="2:12" ht="15.6">
      <c r="B29" s="67" t="s">
        <v>86</v>
      </c>
      <c r="C29" s="365">
        <v>-166746</v>
      </c>
      <c r="D29" s="365">
        <v>-400059.69</v>
      </c>
      <c r="E29" s="365">
        <v>525088.26999999967</v>
      </c>
      <c r="F29" s="365">
        <v>989246.10999999987</v>
      </c>
      <c r="G29" s="365">
        <v>571577.62999999977</v>
      </c>
      <c r="H29" s="365">
        <v>727401.7000000003</v>
      </c>
      <c r="I29" s="365">
        <v>965011</v>
      </c>
      <c r="J29" s="365">
        <f>J26+J28</f>
        <v>4848432.8500000006</v>
      </c>
      <c r="K29" s="365">
        <v>4320468.0299999993</v>
      </c>
      <c r="L29" s="365">
        <v>12082330.220000001</v>
      </c>
    </row>
    <row r="30" spans="2:12" ht="15.6">
      <c r="B30" s="64"/>
      <c r="C30" s="366"/>
      <c r="D30" s="366"/>
      <c r="E30" s="366"/>
      <c r="F30" s="366"/>
      <c r="G30" s="366"/>
      <c r="H30" s="366"/>
      <c r="I30" s="366"/>
      <c r="J30" s="366"/>
      <c r="K30" s="366"/>
      <c r="L30" s="366"/>
    </row>
    <row r="31" spans="2:12" ht="15.6">
      <c r="B31" s="65" t="s">
        <v>87</v>
      </c>
      <c r="C31" s="364">
        <v>0</v>
      </c>
      <c r="D31" s="364">
        <v>0</v>
      </c>
      <c r="E31" s="364">
        <v>0</v>
      </c>
      <c r="F31" s="364">
        <v>-236882.17</v>
      </c>
      <c r="G31" s="364">
        <v>-202894.39</v>
      </c>
      <c r="H31" s="364">
        <v>-129350.36</v>
      </c>
      <c r="I31" s="364">
        <v>-245002</v>
      </c>
      <c r="J31" s="364">
        <v>-1140010.03</v>
      </c>
      <c r="K31" s="364">
        <v>-1080117.01</v>
      </c>
      <c r="L31" s="364">
        <v>-3020582.56</v>
      </c>
    </row>
    <row r="32" spans="2:12" ht="15.6">
      <c r="B32" s="67" t="s">
        <v>164</v>
      </c>
      <c r="C32" s="365">
        <v>-166746</v>
      </c>
      <c r="D32" s="365">
        <v>-400059.69</v>
      </c>
      <c r="E32" s="365">
        <v>525088.26999999967</v>
      </c>
      <c r="F32" s="365">
        <v>752363.93999999983</v>
      </c>
      <c r="G32" s="365">
        <v>368683.23999999976</v>
      </c>
      <c r="H32" s="365">
        <v>598051.34000000032</v>
      </c>
      <c r="I32" s="365">
        <v>720008</v>
      </c>
      <c r="J32" s="365">
        <f>J29+J31</f>
        <v>3708422.8200000003</v>
      </c>
      <c r="K32" s="365">
        <v>3240351.0199999996</v>
      </c>
      <c r="L32" s="365">
        <v>9061747.6600000001</v>
      </c>
    </row>
    <row r="33" spans="2:12">
      <c r="C33" s="307"/>
      <c r="D33" s="307"/>
      <c r="E33" s="307"/>
      <c r="F33" s="307"/>
      <c r="G33" s="307"/>
      <c r="H33" s="307"/>
      <c r="I33" s="307"/>
      <c r="J33" s="307"/>
      <c r="K33" s="307"/>
      <c r="L33" s="307"/>
    </row>
    <row r="34" spans="2:12">
      <c r="C34" s="307"/>
      <c r="D34" s="307"/>
      <c r="E34" s="307"/>
      <c r="F34" s="307"/>
      <c r="G34" s="307"/>
      <c r="H34" s="307"/>
      <c r="I34" s="307"/>
      <c r="J34" s="307"/>
      <c r="K34" s="307"/>
      <c r="L34" s="307"/>
    </row>
    <row r="35" spans="2:12" ht="15.6">
      <c r="B35" s="67" t="s">
        <v>92</v>
      </c>
      <c r="C35" s="365">
        <v>-166746</v>
      </c>
      <c r="D35" s="365">
        <v>-399523.94</v>
      </c>
      <c r="E35" s="365">
        <v>526182.40999999968</v>
      </c>
      <c r="F35" s="365">
        <v>1095304.6299999999</v>
      </c>
      <c r="G35" s="365">
        <v>678923.49999999977</v>
      </c>
      <c r="H35" s="365">
        <v>867470.52000000025</v>
      </c>
      <c r="I35" s="365">
        <v>1249760</v>
      </c>
      <c r="J35" s="365">
        <f>SUM(J10,J12:J18,J24,J23)</f>
        <v>5211902.4000000004</v>
      </c>
      <c r="K35" s="365">
        <v>5292261.5799999991</v>
      </c>
      <c r="L35" s="365">
        <v>14711384.720000001</v>
      </c>
    </row>
    <row r="39" spans="2:12" ht="15.6" thickBot="1">
      <c r="B39" s="422"/>
      <c r="C39" s="423" t="str">
        <f>+C6</f>
        <v>1T24</v>
      </c>
      <c r="D39" s="423" t="str">
        <f t="shared" ref="D39:K39" si="0">+D6</f>
        <v>2T24</v>
      </c>
      <c r="E39" s="423" t="str">
        <f t="shared" si="0"/>
        <v>3T24</v>
      </c>
      <c r="F39" s="423" t="str">
        <f t="shared" si="0"/>
        <v>4T24</v>
      </c>
      <c r="G39" s="423" t="str">
        <f t="shared" si="0"/>
        <v>1T25</v>
      </c>
      <c r="H39" s="423" t="str">
        <f t="shared" si="0"/>
        <v>2T25</v>
      </c>
      <c r="I39" s="423" t="str">
        <f t="shared" si="0"/>
        <v>3T25</v>
      </c>
      <c r="J39" s="423" t="str">
        <f t="shared" si="0"/>
        <v>4T25</v>
      </c>
      <c r="K39" s="423" t="str">
        <f t="shared" si="0"/>
        <v>1T26</v>
      </c>
      <c r="L39" s="423" t="str">
        <f>+L6</f>
        <v>2T26</v>
      </c>
    </row>
    <row r="40" spans="2:12" ht="15.6" thickBot="1">
      <c r="B40" s="106" t="s">
        <v>95</v>
      </c>
      <c r="C40" s="107"/>
      <c r="D40" s="107"/>
      <c r="E40" s="107"/>
      <c r="F40" s="107"/>
      <c r="G40" s="107"/>
      <c r="H40" s="107"/>
      <c r="I40" s="107"/>
      <c r="J40" s="107"/>
      <c r="K40" s="107"/>
      <c r="L40" s="107"/>
    </row>
    <row r="41" spans="2:12" ht="15.6" thickBot="1">
      <c r="B41" s="108" t="s">
        <v>96</v>
      </c>
      <c r="C41" s="132"/>
      <c r="D41" s="132"/>
      <c r="E41" s="132"/>
      <c r="F41" s="132"/>
      <c r="G41" s="132"/>
      <c r="H41" s="132"/>
      <c r="I41" s="132"/>
      <c r="J41" s="132"/>
      <c r="K41" s="132"/>
      <c r="L41" s="132"/>
    </row>
    <row r="42" spans="2:12" ht="15.6">
      <c r="B42" s="65" t="s">
        <v>97</v>
      </c>
      <c r="C42" s="148">
        <v>6266661</v>
      </c>
      <c r="D42" s="148">
        <v>4268136.9000000004</v>
      </c>
      <c r="E42" s="148">
        <v>8356259.6399999997</v>
      </c>
      <c r="F42" s="148">
        <v>6998612.5999999996</v>
      </c>
      <c r="G42" s="148">
        <v>15359093.91</v>
      </c>
      <c r="H42" s="148">
        <v>22357687.969999999</v>
      </c>
      <c r="I42" s="148">
        <v>35215828</v>
      </c>
      <c r="J42" s="148">
        <v>7571574.3300000001</v>
      </c>
      <c r="K42" s="148">
        <v>12513868.93</v>
      </c>
      <c r="L42" s="148">
        <v>66166203.020000003</v>
      </c>
    </row>
    <row r="43" spans="2:12" ht="15.6">
      <c r="B43" s="65" t="s">
        <v>166</v>
      </c>
      <c r="C43" s="148">
        <v>0</v>
      </c>
      <c r="D43" s="148">
        <v>0</v>
      </c>
      <c r="E43" s="148">
        <v>4500</v>
      </c>
      <c r="F43" s="148">
        <v>5300</v>
      </c>
      <c r="G43" s="148">
        <v>800</v>
      </c>
      <c r="H43" s="148">
        <v>800</v>
      </c>
      <c r="I43" s="148">
        <v>800</v>
      </c>
      <c r="J43" s="148">
        <v>800</v>
      </c>
      <c r="K43" s="148">
        <v>800</v>
      </c>
      <c r="L43" s="148">
        <v>800</v>
      </c>
    </row>
    <row r="44" spans="2:12" ht="15.6">
      <c r="B44" s="65" t="s">
        <v>167</v>
      </c>
      <c r="C44" s="148">
        <v>0</v>
      </c>
      <c r="D44" s="148">
        <v>0</v>
      </c>
      <c r="E44" s="148">
        <v>0</v>
      </c>
      <c r="F44" s="148">
        <v>0</v>
      </c>
      <c r="G44" s="148">
        <v>0</v>
      </c>
      <c r="H44" s="148">
        <v>0</v>
      </c>
      <c r="I44" s="148" t="s">
        <v>874</v>
      </c>
      <c r="J44" s="148">
        <v>0</v>
      </c>
      <c r="K44" s="148">
        <v>0</v>
      </c>
      <c r="L44" s="148">
        <v>0</v>
      </c>
    </row>
    <row r="45" spans="2:12" ht="15.6">
      <c r="B45" s="65" t="s">
        <v>168</v>
      </c>
      <c r="C45" s="148">
        <v>0</v>
      </c>
      <c r="D45" s="148">
        <v>61602.27</v>
      </c>
      <c r="E45" s="148">
        <v>307738.53999999998</v>
      </c>
      <c r="F45" s="148">
        <v>600697.5</v>
      </c>
      <c r="G45" s="148">
        <v>851920.14</v>
      </c>
      <c r="H45" s="148">
        <v>960211.49</v>
      </c>
      <c r="I45" s="148">
        <v>2964695</v>
      </c>
      <c r="J45" s="148">
        <v>3860757.23</v>
      </c>
      <c r="K45" s="148">
        <v>4865248.16</v>
      </c>
      <c r="L45" s="148">
        <v>8096033.9500000002</v>
      </c>
    </row>
    <row r="46" spans="2:12" ht="15.6">
      <c r="B46" s="65" t="s">
        <v>169</v>
      </c>
      <c r="C46" s="148">
        <v>0</v>
      </c>
      <c r="D46" s="148">
        <v>0</v>
      </c>
      <c r="E46" s="148">
        <v>0</v>
      </c>
      <c r="F46" s="148">
        <v>0</v>
      </c>
      <c r="G46" s="148">
        <v>0</v>
      </c>
      <c r="H46" s="148">
        <v>0</v>
      </c>
      <c r="I46" s="148" t="s">
        <v>874</v>
      </c>
      <c r="J46" s="148">
        <v>0</v>
      </c>
      <c r="K46" s="148">
        <v>0</v>
      </c>
      <c r="L46" s="148">
        <v>0</v>
      </c>
    </row>
    <row r="47" spans="2:12" ht="16.2" thickBot="1">
      <c r="B47" s="65" t="s">
        <v>101</v>
      </c>
      <c r="C47" s="148">
        <v>0</v>
      </c>
      <c r="D47" s="148">
        <v>6105</v>
      </c>
      <c r="E47" s="148">
        <v>33397.800000000003</v>
      </c>
      <c r="F47" s="148">
        <v>225151.13</v>
      </c>
      <c r="G47" s="148">
        <v>563487.79</v>
      </c>
      <c r="H47" s="148">
        <v>28611203.420000002</v>
      </c>
      <c r="I47" s="148">
        <v>28045814</v>
      </c>
      <c r="J47" s="148">
        <v>145467.07</v>
      </c>
      <c r="K47" s="148">
        <v>117315.98</v>
      </c>
      <c r="L47" s="148">
        <v>39339.730000000003</v>
      </c>
    </row>
    <row r="48" spans="2:12" ht="15.6" thickBot="1">
      <c r="B48" s="111" t="s">
        <v>202</v>
      </c>
      <c r="C48" s="133">
        <v>6266661</v>
      </c>
      <c r="D48" s="133">
        <v>4335844.17</v>
      </c>
      <c r="E48" s="133">
        <v>8701895.9800000004</v>
      </c>
      <c r="F48" s="133">
        <v>7829761.2299999995</v>
      </c>
      <c r="G48" s="133">
        <v>16775301.84</v>
      </c>
      <c r="H48" s="133">
        <v>51929902.879999995</v>
      </c>
      <c r="I48" s="133">
        <v>66227137</v>
      </c>
      <c r="J48" s="133">
        <f>SUM(J42:J47)</f>
        <v>11578598.630000001</v>
      </c>
      <c r="K48" s="133">
        <v>17497233.07</v>
      </c>
      <c r="L48" s="133">
        <v>74302376.700000003</v>
      </c>
    </row>
    <row r="49" spans="2:12" ht="15.6" thickBot="1">
      <c r="B49" s="108" t="s">
        <v>104</v>
      </c>
      <c r="C49" s="132"/>
      <c r="D49" s="132"/>
      <c r="E49" s="132"/>
      <c r="F49" s="132"/>
      <c r="G49" s="132"/>
      <c r="H49" s="132"/>
      <c r="I49" s="132"/>
      <c r="J49" s="132"/>
      <c r="K49" s="132"/>
      <c r="L49" s="132"/>
    </row>
    <row r="50" spans="2:12" ht="15.6">
      <c r="B50" s="65" t="s">
        <v>105</v>
      </c>
      <c r="C50" s="148">
        <v>0</v>
      </c>
      <c r="D50" s="148">
        <v>0</v>
      </c>
      <c r="E50" s="148">
        <v>0</v>
      </c>
      <c r="F50" s="148">
        <v>0</v>
      </c>
      <c r="G50" s="148">
        <v>0</v>
      </c>
      <c r="H50" s="148">
        <v>0</v>
      </c>
      <c r="I50" s="148" t="s">
        <v>874</v>
      </c>
      <c r="J50" s="148">
        <v>0</v>
      </c>
      <c r="K50" s="148">
        <v>0</v>
      </c>
      <c r="L50" s="148">
        <v>0</v>
      </c>
    </row>
    <row r="51" spans="2:12" ht="15.6">
      <c r="B51" s="65" t="s">
        <v>173</v>
      </c>
      <c r="C51" s="148">
        <v>0</v>
      </c>
      <c r="D51" s="148">
        <v>0</v>
      </c>
      <c r="E51" s="148">
        <v>0</v>
      </c>
      <c r="F51" s="148">
        <v>0</v>
      </c>
      <c r="G51" s="148">
        <v>0</v>
      </c>
      <c r="H51" s="148">
        <v>0</v>
      </c>
      <c r="I51" s="148" t="s">
        <v>874</v>
      </c>
      <c r="J51" s="148">
        <v>0</v>
      </c>
      <c r="K51" s="148">
        <v>0</v>
      </c>
      <c r="L51" s="148">
        <v>0</v>
      </c>
    </row>
    <row r="52" spans="2:12" ht="15.6">
      <c r="B52" s="65" t="s">
        <v>174</v>
      </c>
      <c r="C52" s="148">
        <v>0</v>
      </c>
      <c r="D52" s="148">
        <v>0</v>
      </c>
      <c r="E52" s="148">
        <v>0</v>
      </c>
      <c r="F52" s="148">
        <v>0</v>
      </c>
      <c r="G52" s="148">
        <v>0</v>
      </c>
      <c r="H52" s="148">
        <v>0</v>
      </c>
      <c r="I52" s="148" t="s">
        <v>874</v>
      </c>
      <c r="J52" s="148">
        <v>0</v>
      </c>
      <c r="K52" s="148">
        <v>0</v>
      </c>
      <c r="L52" s="148">
        <v>0</v>
      </c>
    </row>
    <row r="53" spans="2:12" ht="15.6">
      <c r="B53" s="65" t="s">
        <v>175</v>
      </c>
      <c r="C53" s="148">
        <v>0</v>
      </c>
      <c r="D53" s="148">
        <v>1899740.25</v>
      </c>
      <c r="E53" s="148">
        <v>6426950.4900000002</v>
      </c>
      <c r="F53" s="148">
        <v>12157781.17</v>
      </c>
      <c r="G53" s="148">
        <v>17074094.940000001</v>
      </c>
      <c r="H53" s="148">
        <v>22464958.039999999</v>
      </c>
      <c r="I53" s="148">
        <v>30849467</v>
      </c>
      <c r="J53" s="148">
        <v>93508803.459999993</v>
      </c>
      <c r="K53" s="148">
        <v>115285763.02</v>
      </c>
      <c r="L53" s="148">
        <v>195284112.96000001</v>
      </c>
    </row>
    <row r="54" spans="2:12" ht="15.6">
      <c r="B54" s="65" t="s">
        <v>176</v>
      </c>
      <c r="C54" s="148">
        <v>0</v>
      </c>
      <c r="D54" s="148">
        <v>0</v>
      </c>
      <c r="E54" s="148">
        <v>0</v>
      </c>
      <c r="F54" s="148">
        <v>0</v>
      </c>
      <c r="G54" s="148">
        <v>0</v>
      </c>
      <c r="H54" s="148">
        <v>0</v>
      </c>
      <c r="I54" s="148" t="s">
        <v>874</v>
      </c>
      <c r="J54" s="148">
        <v>0</v>
      </c>
      <c r="K54" s="148">
        <v>0</v>
      </c>
      <c r="L54" s="148">
        <v>0</v>
      </c>
    </row>
    <row r="55" spans="2:12" ht="15.6">
      <c r="B55" s="65" t="s">
        <v>169</v>
      </c>
      <c r="C55" s="148">
        <v>0</v>
      </c>
      <c r="D55" s="148">
        <v>0</v>
      </c>
      <c r="E55" s="148">
        <v>0</v>
      </c>
      <c r="F55" s="148">
        <v>0</v>
      </c>
      <c r="G55" s="148">
        <v>0</v>
      </c>
      <c r="H55" s="148">
        <v>0</v>
      </c>
      <c r="I55" s="148" t="s">
        <v>874</v>
      </c>
      <c r="J55" s="148">
        <v>0</v>
      </c>
      <c r="K55" s="148">
        <v>0</v>
      </c>
      <c r="L55" s="148">
        <v>0</v>
      </c>
    </row>
    <row r="56" spans="2:12" ht="15.6">
      <c r="B56" s="65" t="s">
        <v>177</v>
      </c>
      <c r="C56" s="148">
        <v>0</v>
      </c>
      <c r="D56" s="148">
        <v>0</v>
      </c>
      <c r="E56" s="148">
        <v>0</v>
      </c>
      <c r="F56" s="148">
        <v>505405</v>
      </c>
      <c r="G56" s="148">
        <v>461001.95</v>
      </c>
      <c r="H56" s="148">
        <v>416599.35</v>
      </c>
      <c r="I56" s="148">
        <v>372196</v>
      </c>
      <c r="J56" s="148">
        <v>372390.56</v>
      </c>
      <c r="K56" s="148">
        <v>320554.73</v>
      </c>
      <c r="L56" s="148">
        <v>293080.40999999997</v>
      </c>
    </row>
    <row r="57" spans="2:12" ht="15.6">
      <c r="B57" s="65" t="s">
        <v>178</v>
      </c>
      <c r="C57" s="148">
        <v>0</v>
      </c>
      <c r="D57" s="148">
        <v>0</v>
      </c>
      <c r="E57" s="148">
        <v>0</v>
      </c>
      <c r="F57" s="148">
        <v>0</v>
      </c>
      <c r="G57" s="148">
        <v>0</v>
      </c>
      <c r="H57" s="148">
        <v>0</v>
      </c>
      <c r="I57" s="148" t="s">
        <v>874</v>
      </c>
      <c r="J57" s="148">
        <v>0</v>
      </c>
      <c r="K57" s="148">
        <v>0</v>
      </c>
      <c r="L57" s="148">
        <v>0</v>
      </c>
    </row>
    <row r="58" spans="2:12" ht="15.6">
      <c r="B58" s="65" t="s">
        <v>179</v>
      </c>
      <c r="C58" s="148">
        <v>0</v>
      </c>
      <c r="D58" s="148">
        <v>0</v>
      </c>
      <c r="E58" s="148">
        <v>0</v>
      </c>
      <c r="F58" s="148">
        <v>0</v>
      </c>
      <c r="G58" s="148">
        <v>0</v>
      </c>
      <c r="H58" s="148">
        <v>0</v>
      </c>
      <c r="I58" s="148" t="s">
        <v>874</v>
      </c>
      <c r="J58" s="148">
        <v>0</v>
      </c>
      <c r="K58" s="148">
        <v>0</v>
      </c>
      <c r="L58" s="148">
        <v>0</v>
      </c>
    </row>
    <row r="59" spans="2:12" ht="15.6">
      <c r="B59" s="65" t="s">
        <v>101</v>
      </c>
      <c r="C59" s="148">
        <v>0</v>
      </c>
      <c r="D59" s="148">
        <v>0</v>
      </c>
      <c r="E59" s="148">
        <v>0</v>
      </c>
      <c r="F59" s="148">
        <v>0</v>
      </c>
      <c r="G59" s="148">
        <v>0</v>
      </c>
      <c r="H59" s="148">
        <v>0</v>
      </c>
      <c r="I59" s="148" t="s">
        <v>874</v>
      </c>
      <c r="J59" s="148">
        <v>0</v>
      </c>
      <c r="K59" s="148">
        <v>0</v>
      </c>
      <c r="L59" s="148">
        <v>0</v>
      </c>
    </row>
    <row r="60" spans="2:12" ht="15.6">
      <c r="B60" s="65" t="s">
        <v>114</v>
      </c>
      <c r="C60" s="148">
        <v>0</v>
      </c>
      <c r="D60" s="148">
        <v>0</v>
      </c>
      <c r="E60" s="148">
        <v>0</v>
      </c>
      <c r="F60" s="148">
        <v>0</v>
      </c>
      <c r="G60" s="148">
        <v>0</v>
      </c>
      <c r="H60" s="148">
        <v>0</v>
      </c>
      <c r="I60" s="148" t="s">
        <v>874</v>
      </c>
      <c r="J60" s="148">
        <v>0</v>
      </c>
      <c r="K60" s="148">
        <v>0</v>
      </c>
      <c r="L60" s="148">
        <v>0</v>
      </c>
    </row>
    <row r="61" spans="2:12" ht="15.6" thickBot="1">
      <c r="B61" s="108" t="s">
        <v>180</v>
      </c>
      <c r="C61" s="134">
        <v>0</v>
      </c>
      <c r="D61" s="134">
        <v>1899740.25</v>
      </c>
      <c r="E61" s="134">
        <v>6426950.4900000002</v>
      </c>
      <c r="F61" s="134">
        <v>12663186.17</v>
      </c>
      <c r="G61" s="134">
        <v>17535096.890000001</v>
      </c>
      <c r="H61" s="134">
        <v>22881557.390000001</v>
      </c>
      <c r="I61" s="134">
        <v>31221664</v>
      </c>
      <c r="J61" s="134">
        <f>SUM(J50:J60)</f>
        <v>93881194.019999996</v>
      </c>
      <c r="K61" s="134">
        <v>115606317.75</v>
      </c>
      <c r="L61" s="134">
        <v>195577193.37</v>
      </c>
    </row>
    <row r="62" spans="2:12" ht="15.6" thickBot="1">
      <c r="B62" s="114" t="s">
        <v>207</v>
      </c>
      <c r="C62" s="135">
        <v>6266661</v>
      </c>
      <c r="D62" s="135">
        <v>6235584.4199999999</v>
      </c>
      <c r="E62" s="135">
        <v>15128846.470000001</v>
      </c>
      <c r="F62" s="135">
        <v>20492947.399999999</v>
      </c>
      <c r="G62" s="135">
        <v>34310398.730000004</v>
      </c>
      <c r="H62" s="135">
        <v>74811460.269999996</v>
      </c>
      <c r="I62" s="135">
        <v>97448801</v>
      </c>
      <c r="J62" s="135">
        <f>J61+J48</f>
        <v>105459792.64999999</v>
      </c>
      <c r="K62" s="135">
        <v>133103550.81999999</v>
      </c>
      <c r="L62" s="135">
        <v>269879570.06999999</v>
      </c>
    </row>
    <row r="63" spans="2:12" ht="15.6" thickBot="1">
      <c r="B63" s="116"/>
    </row>
    <row r="64" spans="2:12" ht="15.6" thickBot="1">
      <c r="B64" s="106" t="s">
        <v>120</v>
      </c>
      <c r="C64" s="137"/>
      <c r="D64" s="137"/>
      <c r="E64" s="137"/>
      <c r="F64" s="137"/>
      <c r="G64" s="137"/>
      <c r="H64" s="137"/>
      <c r="I64" s="137"/>
      <c r="J64" s="137"/>
      <c r="K64" s="137"/>
      <c r="L64" s="137"/>
    </row>
    <row r="65" spans="2:12" ht="15.6" thickBot="1">
      <c r="B65" s="108" t="s">
        <v>121</v>
      </c>
      <c r="C65" s="138"/>
      <c r="D65" s="138"/>
      <c r="E65" s="138"/>
      <c r="F65" s="138"/>
      <c r="G65" s="138"/>
      <c r="H65" s="138"/>
      <c r="I65" s="138"/>
      <c r="J65" s="138"/>
      <c r="K65" s="138"/>
      <c r="L65" s="138"/>
    </row>
    <row r="66" spans="2:12" ht="15.6">
      <c r="B66" s="65" t="s">
        <v>122</v>
      </c>
      <c r="C66" s="148">
        <v>0</v>
      </c>
      <c r="D66" s="148">
        <v>0</v>
      </c>
      <c r="E66" s="148">
        <v>0</v>
      </c>
      <c r="F66" s="148">
        <v>0</v>
      </c>
      <c r="G66" s="148">
        <v>0</v>
      </c>
      <c r="H66" s="148">
        <v>0</v>
      </c>
      <c r="I66" s="148" t="s">
        <v>874</v>
      </c>
      <c r="J66" s="148">
        <v>0</v>
      </c>
      <c r="K66" s="148">
        <v>0</v>
      </c>
      <c r="L66" s="148">
        <v>0</v>
      </c>
    </row>
    <row r="67" spans="2:12" ht="15.6">
      <c r="B67" s="65" t="s">
        <v>123</v>
      </c>
      <c r="C67" s="148">
        <v>166746</v>
      </c>
      <c r="D67" s="148">
        <v>530773.98</v>
      </c>
      <c r="E67" s="148">
        <v>2821922.71</v>
      </c>
      <c r="F67" s="148">
        <v>887722.93</v>
      </c>
      <c r="G67" s="148">
        <v>1144506</v>
      </c>
      <c r="H67" s="148">
        <v>1785949.73</v>
      </c>
      <c r="I67" s="148">
        <v>3418560</v>
      </c>
      <c r="J67" s="148">
        <v>1676927.72</v>
      </c>
      <c r="K67" s="148">
        <v>2037649.61</v>
      </c>
      <c r="L67" s="148">
        <v>24708405.530000001</v>
      </c>
    </row>
    <row r="68" spans="2:12" ht="15.6">
      <c r="B68" s="65" t="s">
        <v>125</v>
      </c>
      <c r="C68" s="148">
        <v>0</v>
      </c>
      <c r="D68" s="148">
        <v>4955.13</v>
      </c>
      <c r="E68" s="148">
        <v>61505.03</v>
      </c>
      <c r="F68" s="148">
        <v>104347.15</v>
      </c>
      <c r="G68" s="148">
        <v>202100.93</v>
      </c>
      <c r="H68" s="148">
        <v>301233.90000000002</v>
      </c>
      <c r="I68" s="148">
        <v>378692</v>
      </c>
      <c r="J68" s="148">
        <v>341249.19</v>
      </c>
      <c r="K68" s="148">
        <v>436599.64</v>
      </c>
      <c r="L68" s="148">
        <v>506050.23</v>
      </c>
    </row>
    <row r="69" spans="2:12" ht="15.6">
      <c r="B69" s="65" t="s">
        <v>99</v>
      </c>
      <c r="C69" s="148">
        <v>0</v>
      </c>
      <c r="D69" s="148">
        <v>0</v>
      </c>
      <c r="E69" s="148">
        <v>20475.150000000001</v>
      </c>
      <c r="F69" s="148">
        <v>49321.41</v>
      </c>
      <c r="G69" s="148">
        <v>56023.12</v>
      </c>
      <c r="H69" s="148">
        <v>61430.559999999998</v>
      </c>
      <c r="I69" s="148">
        <v>80470</v>
      </c>
      <c r="J69" s="148">
        <v>23353.48</v>
      </c>
      <c r="K69" s="148">
        <v>4570.38</v>
      </c>
      <c r="L69" s="148">
        <v>5466.17</v>
      </c>
    </row>
    <row r="70" spans="2:12" ht="15.6">
      <c r="B70" s="65" t="s">
        <v>126</v>
      </c>
      <c r="C70" s="148">
        <v>0</v>
      </c>
      <c r="D70" s="148">
        <v>0</v>
      </c>
      <c r="E70" s="148">
        <v>0</v>
      </c>
      <c r="F70" s="148">
        <v>0</v>
      </c>
      <c r="G70" s="148">
        <v>0</v>
      </c>
      <c r="H70" s="148">
        <v>0</v>
      </c>
      <c r="I70" s="148" t="s">
        <v>874</v>
      </c>
      <c r="J70" s="148">
        <v>0</v>
      </c>
      <c r="K70" s="148">
        <v>0</v>
      </c>
      <c r="L70" s="148">
        <v>0</v>
      </c>
    </row>
    <row r="71" spans="2:12" ht="15.6">
      <c r="B71" s="65" t="s">
        <v>127</v>
      </c>
      <c r="C71" s="148">
        <v>0</v>
      </c>
      <c r="D71" s="148">
        <v>0</v>
      </c>
      <c r="E71" s="148">
        <v>0</v>
      </c>
      <c r="F71" s="148">
        <v>0</v>
      </c>
      <c r="G71" s="148">
        <v>0</v>
      </c>
      <c r="H71" s="148">
        <v>0</v>
      </c>
      <c r="I71" s="148" t="s">
        <v>874</v>
      </c>
      <c r="J71" s="148">
        <v>0</v>
      </c>
      <c r="K71" s="148">
        <v>0</v>
      </c>
      <c r="L71" s="148">
        <v>0</v>
      </c>
    </row>
    <row r="72" spans="2:12" ht="15.6" thickBot="1">
      <c r="B72" s="108" t="s">
        <v>130</v>
      </c>
      <c r="C72" s="134">
        <v>166746</v>
      </c>
      <c r="D72" s="134">
        <v>535729.11</v>
      </c>
      <c r="E72" s="134">
        <v>2903902.8899999997</v>
      </c>
      <c r="F72" s="134">
        <v>1041391.4900000001</v>
      </c>
      <c r="G72" s="134">
        <v>1402630.05</v>
      </c>
      <c r="H72" s="134">
        <v>2148614.19</v>
      </c>
      <c r="I72" s="134">
        <v>3877722</v>
      </c>
      <c r="J72" s="134">
        <f>SUM(J66:J71)</f>
        <v>2041530.39</v>
      </c>
      <c r="K72" s="134">
        <v>2478819.63</v>
      </c>
      <c r="L72" s="134">
        <v>25219921.930000003</v>
      </c>
    </row>
    <row r="73" spans="2:12" ht="15.6" thickBot="1">
      <c r="B73" s="120" t="s">
        <v>131</v>
      </c>
      <c r="C73" s="139"/>
      <c r="D73" s="139"/>
      <c r="E73" s="139"/>
      <c r="F73" s="139"/>
      <c r="G73" s="139"/>
      <c r="H73" s="139"/>
      <c r="I73" s="139"/>
      <c r="J73" s="139"/>
      <c r="K73" s="139"/>
      <c r="L73" s="139"/>
    </row>
    <row r="74" spans="2:12" ht="15.6">
      <c r="B74" s="65" t="s">
        <v>122</v>
      </c>
      <c r="C74" s="148">
        <v>0</v>
      </c>
      <c r="D74" s="148">
        <v>0</v>
      </c>
      <c r="E74" s="148">
        <v>0</v>
      </c>
      <c r="F74" s="148">
        <v>0</v>
      </c>
      <c r="G74" s="148">
        <v>0</v>
      </c>
      <c r="H74" s="148">
        <v>0</v>
      </c>
      <c r="I74" s="148" t="s">
        <v>874</v>
      </c>
      <c r="J74" s="148">
        <v>0</v>
      </c>
      <c r="K74" s="148">
        <v>25448251.260000002</v>
      </c>
      <c r="L74" s="148">
        <v>125299866.09</v>
      </c>
    </row>
    <row r="75" spans="2:12" ht="15.6">
      <c r="B75" s="65" t="s">
        <v>123</v>
      </c>
      <c r="C75" s="148">
        <v>0</v>
      </c>
      <c r="D75" s="148">
        <v>0</v>
      </c>
      <c r="E75" s="148">
        <v>0</v>
      </c>
      <c r="F75" s="148">
        <v>237366.22</v>
      </c>
      <c r="G75" s="148">
        <v>197001.36</v>
      </c>
      <c r="H75" s="148">
        <v>149677.06</v>
      </c>
      <c r="I75" s="148">
        <v>92899</v>
      </c>
      <c r="J75" s="148">
        <v>91649.63</v>
      </c>
      <c r="K75" s="148">
        <v>34271.79</v>
      </c>
      <c r="L75" s="148">
        <v>120.23</v>
      </c>
    </row>
    <row r="76" spans="2:12" ht="15.6">
      <c r="B76" s="65" t="s">
        <v>106</v>
      </c>
      <c r="C76" s="148">
        <v>0</v>
      </c>
      <c r="D76" s="148">
        <v>0</v>
      </c>
      <c r="E76" s="148">
        <v>0</v>
      </c>
      <c r="F76" s="148">
        <v>0</v>
      </c>
      <c r="G76" s="148">
        <v>0</v>
      </c>
      <c r="H76" s="148">
        <v>0</v>
      </c>
      <c r="I76" s="148" t="s">
        <v>874</v>
      </c>
      <c r="J76" s="148">
        <v>0</v>
      </c>
      <c r="K76" s="148">
        <v>0</v>
      </c>
      <c r="L76" s="148">
        <v>0</v>
      </c>
    </row>
    <row r="77" spans="2:12" ht="15.6">
      <c r="B77" s="65" t="s">
        <v>125</v>
      </c>
      <c r="C77" s="148">
        <v>0</v>
      </c>
      <c r="D77" s="148">
        <v>0</v>
      </c>
      <c r="E77" s="148">
        <v>0</v>
      </c>
      <c r="F77" s="148">
        <v>0</v>
      </c>
      <c r="G77" s="148">
        <v>0</v>
      </c>
      <c r="H77" s="148">
        <v>0</v>
      </c>
      <c r="I77" s="148" t="s">
        <v>874</v>
      </c>
      <c r="J77" s="148">
        <v>0</v>
      </c>
      <c r="K77" s="148">
        <v>0</v>
      </c>
      <c r="L77" s="148">
        <v>0</v>
      </c>
    </row>
    <row r="78" spans="2:12" ht="15.6">
      <c r="B78" s="65" t="s">
        <v>126</v>
      </c>
      <c r="C78" s="148">
        <v>0</v>
      </c>
      <c r="D78" s="148">
        <v>0</v>
      </c>
      <c r="E78" s="148">
        <v>0</v>
      </c>
      <c r="F78" s="148">
        <v>0</v>
      </c>
      <c r="G78" s="148">
        <v>0</v>
      </c>
      <c r="H78" s="148">
        <v>0</v>
      </c>
      <c r="I78" s="148" t="s">
        <v>874</v>
      </c>
      <c r="J78" s="148">
        <v>0</v>
      </c>
      <c r="K78" s="148">
        <v>0</v>
      </c>
      <c r="L78" s="148">
        <v>0</v>
      </c>
    </row>
    <row r="79" spans="2:12" ht="15.6">
      <c r="B79" s="65" t="s">
        <v>127</v>
      </c>
      <c r="C79" s="148">
        <v>0</v>
      </c>
      <c r="D79" s="148">
        <v>0</v>
      </c>
      <c r="E79" s="148">
        <v>0</v>
      </c>
      <c r="F79" s="148">
        <v>0</v>
      </c>
      <c r="G79" s="148">
        <v>0</v>
      </c>
      <c r="H79" s="148">
        <v>0</v>
      </c>
      <c r="I79" s="148" t="s">
        <v>874</v>
      </c>
      <c r="J79" s="148">
        <v>0</v>
      </c>
      <c r="K79" s="148">
        <v>0</v>
      </c>
      <c r="L79" s="148">
        <v>0</v>
      </c>
    </row>
    <row r="80" spans="2:12" ht="15.6">
      <c r="B80" s="65" t="s">
        <v>114</v>
      </c>
      <c r="C80" s="148">
        <v>0</v>
      </c>
      <c r="D80" s="148">
        <v>0</v>
      </c>
      <c r="E80" s="148">
        <v>0</v>
      </c>
      <c r="F80" s="148">
        <v>236882.17</v>
      </c>
      <c r="G80" s="148">
        <v>364776.56</v>
      </c>
      <c r="H80" s="148">
        <v>569126.92000000004</v>
      </c>
      <c r="I80" s="148">
        <v>814129</v>
      </c>
      <c r="J80" s="148">
        <v>1954139.42</v>
      </c>
      <c r="K80" s="148">
        <v>2408038.2999999998</v>
      </c>
      <c r="L80" s="148">
        <v>5962401.7300000004</v>
      </c>
    </row>
    <row r="81" spans="2:12" ht="15.6" thickBot="1">
      <c r="B81" s="108" t="s">
        <v>186</v>
      </c>
      <c r="C81" s="134">
        <v>0</v>
      </c>
      <c r="D81" s="134">
        <v>0</v>
      </c>
      <c r="E81" s="134">
        <v>0</v>
      </c>
      <c r="F81" s="134">
        <v>474248.39</v>
      </c>
      <c r="G81" s="134">
        <v>561777.91999999993</v>
      </c>
      <c r="H81" s="134">
        <v>718803.98</v>
      </c>
      <c r="I81" s="134">
        <v>907028</v>
      </c>
      <c r="J81" s="134">
        <f>SUM(J74:J80)</f>
        <v>2045789.0499999998</v>
      </c>
      <c r="K81" s="134">
        <v>27890561.350000001</v>
      </c>
      <c r="L81" s="134">
        <v>131262388.05000001</v>
      </c>
    </row>
    <row r="82" spans="2:12" ht="15.6" thickBot="1">
      <c r="B82" s="114" t="s">
        <v>211</v>
      </c>
      <c r="C82" s="135">
        <v>166746</v>
      </c>
      <c r="D82" s="135">
        <v>535729.11</v>
      </c>
      <c r="E82" s="135">
        <v>2903902.8899999997</v>
      </c>
      <c r="F82" s="135">
        <v>1515639.8800000001</v>
      </c>
      <c r="G82" s="135">
        <v>1964407.97</v>
      </c>
      <c r="H82" s="135">
        <v>2867418.17</v>
      </c>
      <c r="I82" s="135">
        <v>4784750</v>
      </c>
      <c r="J82" s="135">
        <f>J72+J81</f>
        <v>4087319.4399999995</v>
      </c>
      <c r="K82" s="135">
        <v>30369380.98</v>
      </c>
      <c r="L82" s="135">
        <v>156482309.98000002</v>
      </c>
    </row>
    <row r="83" spans="2:12" ht="15.6" thickBot="1">
      <c r="B83" s="116"/>
      <c r="C83" s="136"/>
      <c r="D83" s="136"/>
      <c r="E83" s="136"/>
      <c r="F83" s="136"/>
      <c r="G83" s="136"/>
      <c r="H83" s="136"/>
      <c r="I83" s="136"/>
      <c r="J83" s="136"/>
      <c r="K83" s="136"/>
      <c r="L83" s="136"/>
    </row>
    <row r="84" spans="2:12" ht="15.6" thickBot="1">
      <c r="B84" s="122" t="s">
        <v>135</v>
      </c>
      <c r="C84" s="139"/>
      <c r="D84" s="139"/>
      <c r="E84" s="139"/>
      <c r="F84" s="139"/>
      <c r="G84" s="139"/>
      <c r="H84" s="139"/>
      <c r="I84" s="139"/>
      <c r="J84" s="139"/>
      <c r="K84" s="139"/>
      <c r="L84" s="139"/>
    </row>
    <row r="85" spans="2:12" ht="15.6">
      <c r="B85" s="65" t="s">
        <v>136</v>
      </c>
      <c r="C85" s="148">
        <v>6266661</v>
      </c>
      <c r="D85" s="148">
        <v>6266661</v>
      </c>
      <c r="E85" s="148">
        <v>12266661</v>
      </c>
      <c r="F85" s="148">
        <v>18266661</v>
      </c>
      <c r="G85" s="148">
        <v>31266661</v>
      </c>
      <c r="H85" s="148">
        <v>70266661</v>
      </c>
      <c r="I85" s="148">
        <v>90266661</v>
      </c>
      <c r="J85" s="148">
        <v>95266661</v>
      </c>
      <c r="K85" s="148">
        <v>95266661</v>
      </c>
      <c r="L85" s="148">
        <v>95266661</v>
      </c>
    </row>
    <row r="86" spans="2:12" ht="15.6">
      <c r="B86" s="65" t="s">
        <v>137</v>
      </c>
      <c r="C86" s="148">
        <v>0</v>
      </c>
      <c r="D86" s="148">
        <v>0</v>
      </c>
      <c r="E86" s="148">
        <v>0</v>
      </c>
      <c r="F86" s="148">
        <v>0</v>
      </c>
      <c r="G86" s="148">
        <v>0</v>
      </c>
      <c r="H86" s="148">
        <v>0</v>
      </c>
      <c r="I86" s="148" t="s">
        <v>874</v>
      </c>
      <c r="J86" s="148">
        <v>0</v>
      </c>
      <c r="K86" s="148">
        <v>0</v>
      </c>
      <c r="L86" s="148">
        <v>0</v>
      </c>
    </row>
    <row r="87" spans="2:12" ht="15.6">
      <c r="B87" s="65" t="s">
        <v>138</v>
      </c>
      <c r="C87" s="148">
        <v>0</v>
      </c>
      <c r="D87" s="148">
        <v>0</v>
      </c>
      <c r="E87" s="148">
        <v>0</v>
      </c>
      <c r="F87" s="148">
        <v>0</v>
      </c>
      <c r="G87" s="148">
        <v>0</v>
      </c>
      <c r="H87" s="148">
        <v>0</v>
      </c>
      <c r="I87" s="148" t="s">
        <v>874</v>
      </c>
      <c r="J87" s="148">
        <v>0</v>
      </c>
      <c r="K87" s="148">
        <v>0</v>
      </c>
      <c r="L87" s="148">
        <v>0</v>
      </c>
    </row>
    <row r="88" spans="2:12" ht="15.6">
      <c r="B88" s="65" t="s">
        <v>139</v>
      </c>
      <c r="C88" s="148">
        <v>0</v>
      </c>
      <c r="D88" s="148">
        <v>0</v>
      </c>
      <c r="E88" s="148">
        <v>0</v>
      </c>
      <c r="F88" s="148">
        <v>0</v>
      </c>
      <c r="G88" s="148">
        <v>710646.52</v>
      </c>
      <c r="H88" s="148">
        <v>710646.52</v>
      </c>
      <c r="I88" s="148">
        <v>710647</v>
      </c>
      <c r="J88" s="148">
        <v>710646.52</v>
      </c>
      <c r="K88" s="148">
        <v>6105812.21</v>
      </c>
      <c r="L88" s="148">
        <v>6105812.21</v>
      </c>
    </row>
    <row r="89" spans="2:12" ht="15.6">
      <c r="B89" s="65" t="s">
        <v>189</v>
      </c>
      <c r="C89" s="148">
        <v>-166746</v>
      </c>
      <c r="D89" s="148">
        <v>-566805.68999999994</v>
      </c>
      <c r="E89" s="148">
        <v>-41717.42</v>
      </c>
      <c r="F89" s="148">
        <v>710646.52</v>
      </c>
      <c r="G89" s="148">
        <v>368683.24</v>
      </c>
      <c r="H89" s="148">
        <v>966734.58</v>
      </c>
      <c r="I89" s="148">
        <v>1686743</v>
      </c>
      <c r="J89" s="148">
        <v>5395165.6900000004</v>
      </c>
      <c r="K89" s="148">
        <v>3240351.02</v>
      </c>
      <c r="L89" s="148">
        <v>12302098.68</v>
      </c>
    </row>
    <row r="90" spans="2:12" ht="15.6">
      <c r="B90" s="65" t="s">
        <v>190</v>
      </c>
      <c r="C90" s="148">
        <v>0</v>
      </c>
      <c r="D90" s="148">
        <v>0</v>
      </c>
      <c r="E90" s="148">
        <v>0</v>
      </c>
      <c r="F90" s="148">
        <v>0</v>
      </c>
      <c r="G90" s="148">
        <v>0</v>
      </c>
      <c r="H90" s="148">
        <v>0</v>
      </c>
      <c r="I90" s="148" t="s">
        <v>874</v>
      </c>
      <c r="J90" s="148">
        <v>0</v>
      </c>
      <c r="K90" s="148">
        <v>-1878654.39</v>
      </c>
      <c r="L90" s="148">
        <v>-277311.8</v>
      </c>
    </row>
    <row r="91" spans="2:12" ht="15.6" thickBot="1">
      <c r="B91" s="108" t="s">
        <v>191</v>
      </c>
      <c r="C91" s="134">
        <v>6099915</v>
      </c>
      <c r="D91" s="134">
        <v>5699855.3100000005</v>
      </c>
      <c r="E91" s="134">
        <v>12224943.58</v>
      </c>
      <c r="F91" s="134">
        <v>18977307.52</v>
      </c>
      <c r="G91" s="134">
        <v>32345990.759999998</v>
      </c>
      <c r="H91" s="134">
        <v>71944042.099999994</v>
      </c>
      <c r="I91" s="134">
        <v>92664050</v>
      </c>
      <c r="J91" s="134">
        <f>SUM(J85:J90)</f>
        <v>101372473.20999999</v>
      </c>
      <c r="K91" s="134">
        <v>102734169.83999999</v>
      </c>
      <c r="L91" s="134">
        <v>113397260.08999999</v>
      </c>
    </row>
    <row r="92" spans="2:12" ht="15.6" thickBot="1">
      <c r="B92" s="123" t="s">
        <v>192</v>
      </c>
      <c r="C92" s="135">
        <v>6266661</v>
      </c>
      <c r="D92" s="135">
        <v>6235584.4200000009</v>
      </c>
      <c r="E92" s="135">
        <v>15128846.469999999</v>
      </c>
      <c r="F92" s="135">
        <v>20492947.399999999</v>
      </c>
      <c r="G92" s="135">
        <v>34310398.729999997</v>
      </c>
      <c r="H92" s="135">
        <v>74811460.269999996</v>
      </c>
      <c r="I92" s="135">
        <v>97448801</v>
      </c>
      <c r="J92" s="135">
        <f>J82+J91</f>
        <v>105459792.64999999</v>
      </c>
      <c r="K92" s="135">
        <v>133103550.81999999</v>
      </c>
      <c r="L92" s="135">
        <v>269879570.06999999</v>
      </c>
    </row>
    <row r="93" spans="2:12">
      <c r="F93" s="411"/>
    </row>
    <row r="94" spans="2:12">
      <c r="F94" s="411"/>
    </row>
  </sheetData>
  <phoneticPr fontId="179" type="noConversion"/>
  <hyperlinks>
    <hyperlink ref="A1" location="Contenido!A1" display="Volver al Contenido" xr:uid="{499B7F0B-6EB6-4A51-93C8-829DB91D4054}"/>
  </hyperlinks>
  <pageMargins left="0.7" right="0.7" top="0.75" bottom="0.75" header="0.3" footer="0.3"/>
  <pageSetup orientation="portrait" r:id="rId1"/>
  <headerFooter>
    <oddFooter>&amp;L_x000D_&amp;1#&amp;"Aptos"&amp;14&amp;K000000 Información Interna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9E6D-0F62-432A-9BEE-072C0F4739E2}">
  <sheetPr>
    <tabColor rgb="FF92D050"/>
  </sheetPr>
  <dimension ref="A1:AN87"/>
  <sheetViews>
    <sheetView showGridLines="0" topLeftCell="U1" zoomScale="70" zoomScaleNormal="70" workbookViewId="0">
      <selection activeCell="AD21" sqref="AD21"/>
    </sheetView>
  </sheetViews>
  <sheetFormatPr baseColWidth="10" defaultColWidth="11.44140625" defaultRowHeight="15"/>
  <cols>
    <col min="1" max="1" width="2.77734375" style="125" customWidth="1"/>
    <col min="2" max="2" width="64.77734375" style="125" customWidth="1"/>
    <col min="3" max="15" width="11.44140625" style="125"/>
    <col min="16" max="16" width="13.21875" style="125" customWidth="1"/>
    <col min="17" max="20" width="11.44140625" style="125"/>
    <col min="21" max="21" width="5.5546875" style="125" customWidth="1"/>
    <col min="22" max="22" width="65.77734375" style="125" bestFit="1" customWidth="1"/>
    <col min="23" max="25" width="9.21875" style="125" bestFit="1" customWidth="1"/>
    <col min="26" max="26" width="13.44140625" style="125" bestFit="1" customWidth="1"/>
    <col min="27" max="40" width="9.21875" style="125" bestFit="1" customWidth="1"/>
    <col min="41" max="16384" width="11.44140625" style="125"/>
  </cols>
  <sheetData>
    <row r="1" spans="1:40">
      <c r="A1" s="493" t="s">
        <v>32</v>
      </c>
    </row>
    <row r="3" spans="1:40">
      <c r="B3" s="53" t="s">
        <v>561</v>
      </c>
      <c r="C3" s="29"/>
      <c r="D3" s="29"/>
      <c r="E3" s="30"/>
      <c r="F3" s="29"/>
      <c r="G3" s="29"/>
      <c r="H3" s="29"/>
      <c r="I3" s="29"/>
      <c r="J3" s="30"/>
      <c r="K3" s="29"/>
      <c r="L3" s="29"/>
      <c r="M3" s="29"/>
      <c r="N3" s="29"/>
      <c r="O3" s="29"/>
      <c r="P3" s="29"/>
      <c r="Q3" s="29"/>
      <c r="R3" s="29"/>
      <c r="S3" s="29"/>
    </row>
    <row r="4" spans="1:40" ht="15.6" customHeight="1">
      <c r="B4" s="424" t="s">
        <v>562</v>
      </c>
    </row>
    <row r="5" spans="1:40" ht="15.6" customHeight="1">
      <c r="B5" s="191"/>
    </row>
    <row r="6" spans="1:40">
      <c r="B6" s="31"/>
      <c r="C6" s="31"/>
      <c r="D6" s="31"/>
      <c r="E6" s="31"/>
      <c r="F6" s="31"/>
      <c r="G6" s="31"/>
      <c r="H6" s="31"/>
      <c r="I6" s="31"/>
      <c r="J6" s="31"/>
      <c r="K6" s="31"/>
      <c r="L6" s="31"/>
      <c r="M6" s="31"/>
      <c r="N6" s="31"/>
      <c r="O6" s="31"/>
      <c r="P6" s="31"/>
      <c r="Q6" s="31"/>
      <c r="R6" s="31"/>
      <c r="S6" s="31"/>
    </row>
    <row r="7" spans="1:40">
      <c r="B7" s="422"/>
      <c r="C7" s="423">
        <v>2016</v>
      </c>
      <c r="D7" s="423">
        <v>2017</v>
      </c>
      <c r="E7" s="423" t="s">
        <v>35</v>
      </c>
      <c r="F7" s="423" t="s">
        <v>36</v>
      </c>
      <c r="G7" s="423" t="s">
        <v>37</v>
      </c>
      <c r="H7" s="423" t="s">
        <v>38</v>
      </c>
      <c r="I7" s="423" t="s">
        <v>39</v>
      </c>
      <c r="J7" s="423" t="s">
        <v>40</v>
      </c>
      <c r="K7" s="423" t="s">
        <v>41</v>
      </c>
      <c r="L7" s="423" t="s">
        <v>42</v>
      </c>
      <c r="M7" s="423" t="s">
        <v>43</v>
      </c>
      <c r="N7" s="423" t="s">
        <v>44</v>
      </c>
      <c r="O7" s="423" t="s">
        <v>45</v>
      </c>
      <c r="P7" s="423" t="s">
        <v>46</v>
      </c>
      <c r="Q7" s="219" t="s">
        <v>47</v>
      </c>
      <c r="R7" s="219" t="s">
        <v>48</v>
      </c>
      <c r="S7" s="219" t="s">
        <v>49</v>
      </c>
      <c r="T7" s="219" t="s">
        <v>50</v>
      </c>
      <c r="V7" s="639" t="s">
        <v>51</v>
      </c>
      <c r="W7" s="219" t="s">
        <v>52</v>
      </c>
      <c r="X7" s="219" t="s">
        <v>53</v>
      </c>
      <c r="Y7" s="219" t="s">
        <v>54</v>
      </c>
      <c r="Z7" s="219" t="s">
        <v>55</v>
      </c>
      <c r="AA7" s="219" t="s">
        <v>56</v>
      </c>
      <c r="AB7" s="219" t="s">
        <v>57</v>
      </c>
      <c r="AC7" s="219" t="s">
        <v>58</v>
      </c>
      <c r="AD7" s="219" t="s">
        <v>59</v>
      </c>
      <c r="AE7" s="219" t="s">
        <v>60</v>
      </c>
      <c r="AF7" s="219" t="s">
        <v>61</v>
      </c>
      <c r="AG7" s="219" t="s">
        <v>62</v>
      </c>
      <c r="AH7" s="219" t="s">
        <v>63</v>
      </c>
      <c r="AI7" s="219" t="s">
        <v>64</v>
      </c>
      <c r="AJ7" s="219" t="s">
        <v>65</v>
      </c>
      <c r="AK7" s="219" t="s">
        <v>726</v>
      </c>
      <c r="AL7" s="219" t="s">
        <v>727</v>
      </c>
      <c r="AM7" s="219" t="s">
        <v>1015</v>
      </c>
      <c r="AN7" s="219" t="s">
        <v>1082</v>
      </c>
    </row>
    <row r="8" spans="1:40" ht="6" customHeight="1">
      <c r="B8" s="130"/>
      <c r="C8" s="31"/>
      <c r="D8" s="31"/>
      <c r="E8" s="31"/>
      <c r="F8" s="31"/>
      <c r="G8" s="31"/>
      <c r="H8" s="31"/>
      <c r="I8" s="31"/>
      <c r="J8" s="31"/>
      <c r="K8" s="31"/>
      <c r="L8" s="31"/>
      <c r="M8" s="31"/>
      <c r="N8" s="31"/>
      <c r="O8" s="31"/>
      <c r="P8" s="31"/>
    </row>
    <row r="9" spans="1:40">
      <c r="B9" s="65" t="s">
        <v>70</v>
      </c>
      <c r="C9" s="100">
        <v>0</v>
      </c>
      <c r="D9" s="100">
        <v>5</v>
      </c>
      <c r="E9" s="100">
        <v>6</v>
      </c>
      <c r="F9" s="100">
        <v>1</v>
      </c>
      <c r="G9" s="100">
        <v>20</v>
      </c>
      <c r="H9" s="100">
        <v>8</v>
      </c>
      <c r="I9" s="100">
        <v>11</v>
      </c>
      <c r="J9" s="100">
        <v>21</v>
      </c>
      <c r="K9" s="100">
        <v>21</v>
      </c>
      <c r="L9" s="100">
        <v>19</v>
      </c>
      <c r="M9" s="100">
        <v>19</v>
      </c>
      <c r="N9" s="100">
        <v>21</v>
      </c>
      <c r="O9" s="100">
        <v>19</v>
      </c>
      <c r="P9" s="100">
        <v>20</v>
      </c>
      <c r="Q9" s="100">
        <v>20</v>
      </c>
      <c r="R9" s="100">
        <v>21</v>
      </c>
      <c r="S9" s="100">
        <v>22</v>
      </c>
      <c r="T9" s="100">
        <v>23</v>
      </c>
      <c r="V9" s="65" t="str">
        <f>+B9</f>
        <v>Ingresos por servicios de transmisión de energía eléctrica</v>
      </c>
      <c r="W9" s="100">
        <v>23</v>
      </c>
      <c r="X9" s="100">
        <v>24</v>
      </c>
      <c r="Y9" s="100">
        <v>23</v>
      </c>
      <c r="Z9" s="100">
        <f>94-W9-X9-Y9</f>
        <v>24</v>
      </c>
      <c r="AA9" s="100">
        <v>24</v>
      </c>
      <c r="AB9" s="100">
        <v>25</v>
      </c>
      <c r="AC9" s="100">
        <v>25</v>
      </c>
      <c r="AD9" s="100">
        <v>28</v>
      </c>
      <c r="AE9" s="100">
        <v>26</v>
      </c>
      <c r="AF9" s="100">
        <v>26</v>
      </c>
      <c r="AG9" s="100">
        <v>27</v>
      </c>
      <c r="AH9" s="100">
        <v>27</v>
      </c>
      <c r="AI9" s="100">
        <v>27</v>
      </c>
      <c r="AJ9" s="100">
        <v>27</v>
      </c>
      <c r="AK9" s="100">
        <v>28</v>
      </c>
      <c r="AL9" s="100">
        <v>27</v>
      </c>
      <c r="AM9" s="100">
        <v>27</v>
      </c>
      <c r="AN9" s="100">
        <v>29</v>
      </c>
    </row>
    <row r="10" spans="1:40">
      <c r="B10" s="65" t="s">
        <v>71</v>
      </c>
      <c r="C10" s="100">
        <v>0</v>
      </c>
      <c r="D10" s="100">
        <v>0</v>
      </c>
      <c r="E10" s="100">
        <v>0</v>
      </c>
      <c r="F10" s="100">
        <v>0</v>
      </c>
      <c r="G10" s="100">
        <v>0</v>
      </c>
      <c r="H10" s="100">
        <v>0</v>
      </c>
      <c r="I10" s="100">
        <v>0</v>
      </c>
      <c r="J10" s="100">
        <v>0</v>
      </c>
      <c r="K10" s="100">
        <v>0</v>
      </c>
      <c r="L10" s="100">
        <v>0</v>
      </c>
      <c r="M10" s="100">
        <v>0</v>
      </c>
      <c r="N10" s="100">
        <v>0</v>
      </c>
      <c r="O10" s="100">
        <v>0</v>
      </c>
      <c r="P10" s="100">
        <v>0</v>
      </c>
      <c r="Q10" s="100"/>
      <c r="R10" s="100">
        <v>0</v>
      </c>
      <c r="S10" s="100">
        <v>0</v>
      </c>
      <c r="T10" s="100">
        <v>0</v>
      </c>
      <c r="V10" s="65" t="str">
        <f>+B10</f>
        <v>Ingresos por cargos de conexión</v>
      </c>
      <c r="W10" s="100">
        <v>0</v>
      </c>
      <c r="X10" s="100">
        <v>0</v>
      </c>
      <c r="Y10" s="100">
        <v>0</v>
      </c>
      <c r="Z10" s="100">
        <v>0</v>
      </c>
      <c r="AA10" s="100">
        <v>0</v>
      </c>
      <c r="AB10" s="100">
        <v>0</v>
      </c>
      <c r="AC10" s="100">
        <v>0</v>
      </c>
      <c r="AD10" s="100">
        <v>0</v>
      </c>
      <c r="AE10" s="100">
        <v>0</v>
      </c>
      <c r="AF10" s="100">
        <v>0</v>
      </c>
      <c r="AG10" s="100">
        <v>0</v>
      </c>
      <c r="AH10" s="100"/>
      <c r="AI10" s="100"/>
      <c r="AJ10" s="100"/>
      <c r="AK10" s="100"/>
      <c r="AL10" s="100"/>
      <c r="AM10" s="100"/>
      <c r="AN10" s="100"/>
    </row>
    <row r="11" spans="1:40">
      <c r="B11" s="65" t="s">
        <v>76</v>
      </c>
      <c r="C11" s="100">
        <v>0</v>
      </c>
      <c r="D11" s="100">
        <v>0</v>
      </c>
      <c r="E11" s="100">
        <v>0</v>
      </c>
      <c r="F11" s="100">
        <v>0</v>
      </c>
      <c r="G11" s="100">
        <v>0</v>
      </c>
      <c r="H11" s="100">
        <v>0</v>
      </c>
      <c r="I11" s="100">
        <v>0</v>
      </c>
      <c r="J11" s="100">
        <v>0</v>
      </c>
      <c r="K11" s="100">
        <v>0</v>
      </c>
      <c r="L11" s="100">
        <v>0</v>
      </c>
      <c r="M11" s="100">
        <v>0</v>
      </c>
      <c r="N11" s="100">
        <v>0</v>
      </c>
      <c r="O11" s="100">
        <v>0</v>
      </c>
      <c r="P11" s="100">
        <v>0</v>
      </c>
      <c r="Q11" s="100"/>
      <c r="R11" s="100">
        <v>0</v>
      </c>
      <c r="S11" s="100">
        <v>0</v>
      </c>
      <c r="T11" s="100">
        <v>0</v>
      </c>
      <c r="V11" s="65" t="str">
        <f>+B11</f>
        <v>Otros ingresos operacionales</v>
      </c>
      <c r="W11" s="100">
        <v>0</v>
      </c>
      <c r="X11" s="100">
        <v>0</v>
      </c>
      <c r="Y11" s="100">
        <v>0</v>
      </c>
      <c r="Z11" s="100">
        <v>0</v>
      </c>
      <c r="AA11" s="100">
        <v>0</v>
      </c>
      <c r="AB11" s="100">
        <v>0</v>
      </c>
      <c r="AC11" s="100">
        <v>0</v>
      </c>
      <c r="AD11" s="100">
        <v>0</v>
      </c>
      <c r="AE11" s="100">
        <v>0</v>
      </c>
      <c r="AF11" s="100">
        <v>0</v>
      </c>
      <c r="AG11" s="100">
        <v>0</v>
      </c>
      <c r="AH11" s="100"/>
      <c r="AI11" s="100"/>
      <c r="AJ11" s="100"/>
      <c r="AK11" s="100"/>
      <c r="AL11" s="100"/>
      <c r="AM11" s="100"/>
      <c r="AN11" s="100"/>
    </row>
    <row r="12" spans="1:40">
      <c r="B12" s="65" t="s">
        <v>77</v>
      </c>
      <c r="C12" s="100">
        <v>3</v>
      </c>
      <c r="D12" s="100">
        <v>6</v>
      </c>
      <c r="E12" s="100">
        <v>1</v>
      </c>
      <c r="F12" s="100">
        <v>1</v>
      </c>
      <c r="G12" s="100">
        <v>3</v>
      </c>
      <c r="H12" s="100">
        <v>3</v>
      </c>
      <c r="I12" s="100">
        <v>7</v>
      </c>
      <c r="J12" s="100">
        <v>-2</v>
      </c>
      <c r="K12" s="100">
        <v>2</v>
      </c>
      <c r="L12" s="100">
        <v>3</v>
      </c>
      <c r="M12" s="100">
        <v>2</v>
      </c>
      <c r="N12" s="100">
        <v>2</v>
      </c>
      <c r="O12" s="100">
        <v>3</v>
      </c>
      <c r="P12" s="100">
        <v>3</v>
      </c>
      <c r="Q12" s="100">
        <v>4</v>
      </c>
      <c r="R12" s="100">
        <v>4</v>
      </c>
      <c r="S12" s="100">
        <v>6</v>
      </c>
      <c r="T12" s="100">
        <v>8</v>
      </c>
      <c r="V12" s="65" t="str">
        <f>+B12</f>
        <v>Costos y gastos AOM</v>
      </c>
      <c r="W12" s="100">
        <v>10</v>
      </c>
      <c r="X12" s="100">
        <v>4</v>
      </c>
      <c r="Y12" s="100">
        <v>1</v>
      </c>
      <c r="Z12" s="100">
        <v>11</v>
      </c>
      <c r="AA12" s="100">
        <v>5</v>
      </c>
      <c r="AB12" s="100">
        <v>6</v>
      </c>
      <c r="AC12" s="100">
        <v>5</v>
      </c>
      <c r="AD12" s="100">
        <v>12</v>
      </c>
      <c r="AE12" s="100">
        <v>3</v>
      </c>
      <c r="AF12" s="100"/>
      <c r="AG12" s="100">
        <v>6</v>
      </c>
      <c r="AH12" s="100">
        <v>6</v>
      </c>
      <c r="AI12" s="100">
        <v>5</v>
      </c>
      <c r="AJ12" s="100">
        <v>7</v>
      </c>
      <c r="AK12" s="100">
        <v>8</v>
      </c>
      <c r="AL12" s="100">
        <v>4</v>
      </c>
      <c r="AM12" s="100">
        <v>6</v>
      </c>
      <c r="AN12" s="100">
        <v>6</v>
      </c>
    </row>
    <row r="13" spans="1:40">
      <c r="B13" s="67" t="s">
        <v>159</v>
      </c>
      <c r="C13" s="101">
        <v>-3</v>
      </c>
      <c r="D13" s="101">
        <v>-1</v>
      </c>
      <c r="E13" s="101">
        <v>5</v>
      </c>
      <c r="F13" s="101">
        <v>0</v>
      </c>
      <c r="G13" s="101">
        <v>17</v>
      </c>
      <c r="H13" s="101">
        <v>5</v>
      </c>
      <c r="I13" s="101">
        <v>4</v>
      </c>
      <c r="J13" s="101">
        <v>23</v>
      </c>
      <c r="K13" s="101">
        <v>19</v>
      </c>
      <c r="L13" s="101">
        <v>16</v>
      </c>
      <c r="M13" s="101">
        <v>17</v>
      </c>
      <c r="N13" s="101">
        <v>19</v>
      </c>
      <c r="O13" s="101">
        <v>16</v>
      </c>
      <c r="P13" s="101">
        <v>17</v>
      </c>
      <c r="Q13" s="101">
        <v>16</v>
      </c>
      <c r="R13" s="101">
        <v>17</v>
      </c>
      <c r="S13" s="101">
        <v>16</v>
      </c>
      <c r="T13" s="101">
        <v>15</v>
      </c>
      <c r="V13" s="65" t="s">
        <v>79</v>
      </c>
      <c r="W13" s="100">
        <v>10</v>
      </c>
      <c r="X13" s="100">
        <v>8</v>
      </c>
      <c r="Y13" s="100">
        <v>5</v>
      </c>
      <c r="Z13" s="100"/>
      <c r="AA13" s="100">
        <v>8</v>
      </c>
      <c r="AB13" s="100">
        <v>8</v>
      </c>
      <c r="AC13" s="100">
        <v>9</v>
      </c>
      <c r="AD13" s="100">
        <v>8</v>
      </c>
      <c r="AE13" s="100">
        <v>8</v>
      </c>
      <c r="AF13" s="100"/>
      <c r="AG13" s="100">
        <v>8</v>
      </c>
      <c r="AH13" s="100">
        <v>7</v>
      </c>
      <c r="AI13" s="100">
        <v>8</v>
      </c>
      <c r="AJ13" s="100">
        <v>8</v>
      </c>
      <c r="AK13" s="100">
        <v>8</v>
      </c>
      <c r="AL13" s="100">
        <f>33-24</f>
        <v>9</v>
      </c>
      <c r="AM13" s="100">
        <v>8</v>
      </c>
      <c r="AN13" s="100">
        <v>8</v>
      </c>
    </row>
    <row r="14" spans="1:40">
      <c r="B14" s="64"/>
      <c r="C14" s="8"/>
      <c r="D14" s="8"/>
      <c r="E14" s="8"/>
      <c r="F14" s="157"/>
      <c r="G14" s="8"/>
      <c r="H14" s="8"/>
      <c r="I14" s="8"/>
      <c r="J14" s="8"/>
      <c r="K14" s="8"/>
      <c r="L14" s="8"/>
      <c r="M14" s="8"/>
      <c r="N14" s="8"/>
      <c r="O14" s="8"/>
      <c r="P14" s="8"/>
      <c r="Q14" s="8"/>
      <c r="R14" s="8"/>
      <c r="S14" s="8"/>
      <c r="T14" s="8"/>
      <c r="V14" s="67" t="s">
        <v>563</v>
      </c>
      <c r="W14" s="102">
        <v>3</v>
      </c>
      <c r="X14" s="102">
        <v>12</v>
      </c>
      <c r="Y14" s="102">
        <v>17</v>
      </c>
      <c r="Z14" s="102">
        <f>+Z9-Z12-Z13</f>
        <v>13</v>
      </c>
      <c r="AA14" s="102">
        <f>+AA9-AA12-AA13</f>
        <v>11</v>
      </c>
      <c r="AB14" s="102">
        <v>11</v>
      </c>
      <c r="AC14" s="102">
        <v>11</v>
      </c>
      <c r="AD14" s="102">
        <f>+AD9-AD12-AD13</f>
        <v>8</v>
      </c>
      <c r="AE14" s="102">
        <v>15</v>
      </c>
      <c r="AF14" s="102">
        <v>26</v>
      </c>
      <c r="AG14" s="102">
        <v>13</v>
      </c>
      <c r="AH14" s="102">
        <f>+AH9-AH12-AH13</f>
        <v>14</v>
      </c>
      <c r="AI14" s="102">
        <v>14</v>
      </c>
      <c r="AJ14" s="102">
        <f>+AJ9-AJ12-AJ13</f>
        <v>12</v>
      </c>
      <c r="AK14" s="102">
        <f>+AK9-AK12-AK13</f>
        <v>12</v>
      </c>
      <c r="AL14" s="102">
        <f>+AL9-AL12-AL13</f>
        <v>14</v>
      </c>
      <c r="AM14" s="102">
        <v>13</v>
      </c>
      <c r="AN14" s="102">
        <v>15</v>
      </c>
    </row>
    <row r="15" spans="1:40">
      <c r="B15" s="65" t="s">
        <v>79</v>
      </c>
      <c r="C15" s="100">
        <v>0</v>
      </c>
      <c r="D15" s="100">
        <v>1</v>
      </c>
      <c r="E15" s="100">
        <v>1</v>
      </c>
      <c r="F15" s="100">
        <v>0</v>
      </c>
      <c r="G15" s="100">
        <v>1</v>
      </c>
      <c r="H15" s="100">
        <v>7</v>
      </c>
      <c r="I15" s="100">
        <v>3</v>
      </c>
      <c r="J15" s="100">
        <v>3</v>
      </c>
      <c r="K15" s="100">
        <v>7</v>
      </c>
      <c r="L15" s="100">
        <v>7</v>
      </c>
      <c r="M15" s="100">
        <v>7</v>
      </c>
      <c r="N15" s="100">
        <v>9</v>
      </c>
      <c r="O15" s="100">
        <v>6</v>
      </c>
      <c r="P15" s="100">
        <v>7</v>
      </c>
      <c r="Q15" s="100">
        <v>7</v>
      </c>
      <c r="R15" s="100">
        <v>8</v>
      </c>
      <c r="S15" s="100">
        <v>9</v>
      </c>
      <c r="T15" s="100">
        <v>8</v>
      </c>
      <c r="W15" s="100"/>
      <c r="X15" s="100"/>
      <c r="Y15" s="100"/>
      <c r="Z15" s="100"/>
      <c r="AA15" s="100"/>
      <c r="AB15" s="100"/>
      <c r="AC15" s="100"/>
      <c r="AD15" s="100"/>
      <c r="AE15" s="100"/>
      <c r="AF15" s="100"/>
      <c r="AG15" s="100"/>
      <c r="AH15" s="100"/>
      <c r="AI15" s="100"/>
      <c r="AJ15" s="100"/>
      <c r="AK15" s="100"/>
      <c r="AL15" s="100"/>
      <c r="AM15" s="100"/>
      <c r="AN15" s="100"/>
    </row>
    <row r="16" spans="1:40">
      <c r="B16" s="65" t="s">
        <v>82</v>
      </c>
      <c r="C16" s="100">
        <v>0</v>
      </c>
      <c r="D16" s="100">
        <v>0</v>
      </c>
      <c r="E16" s="100">
        <v>0</v>
      </c>
      <c r="F16" s="100">
        <v>0</v>
      </c>
      <c r="G16" s="100">
        <v>0</v>
      </c>
      <c r="H16" s="100">
        <v>0</v>
      </c>
      <c r="I16" s="100">
        <v>0</v>
      </c>
      <c r="J16" s="100">
        <v>0</v>
      </c>
      <c r="K16" s="100">
        <v>0</v>
      </c>
      <c r="L16" s="100">
        <v>0</v>
      </c>
      <c r="M16" s="100">
        <v>0</v>
      </c>
      <c r="N16" s="100">
        <v>0</v>
      </c>
      <c r="O16" s="100">
        <v>0</v>
      </c>
      <c r="P16" s="100">
        <v>0</v>
      </c>
      <c r="Q16" s="100"/>
      <c r="R16" s="100">
        <v>0</v>
      </c>
      <c r="S16" s="100">
        <v>0</v>
      </c>
      <c r="T16" s="100">
        <v>0</v>
      </c>
      <c r="V16" s="65" t="str">
        <f>+B16</f>
        <v>Metodo de participación neto ingreso /(gasto)</v>
      </c>
      <c r="W16" s="100">
        <v>0</v>
      </c>
      <c r="X16" s="100">
        <v>0</v>
      </c>
      <c r="Y16" s="100">
        <v>0</v>
      </c>
      <c r="Z16" s="100">
        <v>0</v>
      </c>
      <c r="AA16" s="100">
        <v>0</v>
      </c>
      <c r="AB16" s="100">
        <v>0</v>
      </c>
      <c r="AC16" s="100"/>
      <c r="AD16" s="100"/>
      <c r="AE16" s="100"/>
      <c r="AF16" s="100"/>
      <c r="AG16" s="100"/>
      <c r="AH16" s="100"/>
      <c r="AI16" s="100"/>
      <c r="AJ16" s="100"/>
      <c r="AK16" s="100"/>
      <c r="AL16" s="100"/>
      <c r="AM16" s="100"/>
      <c r="AN16" s="100"/>
    </row>
    <row r="17" spans="2:40">
      <c r="B17" s="65" t="s">
        <v>83</v>
      </c>
      <c r="C17" s="100">
        <v>0</v>
      </c>
      <c r="D17" s="100">
        <v>0</v>
      </c>
      <c r="E17" s="100">
        <v>0</v>
      </c>
      <c r="F17" s="100">
        <v>0</v>
      </c>
      <c r="G17" s="100">
        <v>0</v>
      </c>
      <c r="H17" s="100">
        <v>1</v>
      </c>
      <c r="I17" s="100">
        <v>0</v>
      </c>
      <c r="J17" s="100">
        <v>0</v>
      </c>
      <c r="K17" s="100">
        <v>0</v>
      </c>
      <c r="L17" s="100">
        <v>0</v>
      </c>
      <c r="M17" s="100">
        <v>0</v>
      </c>
      <c r="N17" s="100">
        <v>0</v>
      </c>
      <c r="O17" s="100">
        <v>0</v>
      </c>
      <c r="P17" s="100">
        <v>0</v>
      </c>
      <c r="Q17" s="100"/>
      <c r="R17" s="100">
        <v>0</v>
      </c>
      <c r="S17" s="100">
        <v>0</v>
      </c>
      <c r="T17" s="100">
        <v>0</v>
      </c>
      <c r="V17" s="65" t="str">
        <f>+B17</f>
        <v>Otros neto ingreso /(gasto)</v>
      </c>
      <c r="W17" s="100">
        <v>0</v>
      </c>
      <c r="X17" s="100">
        <v>0</v>
      </c>
      <c r="Y17" s="100">
        <v>0</v>
      </c>
      <c r="Z17" s="100">
        <v>0</v>
      </c>
      <c r="AA17" s="100">
        <v>0</v>
      </c>
      <c r="AB17" s="100">
        <v>0</v>
      </c>
      <c r="AC17" s="100"/>
      <c r="AD17" s="100"/>
      <c r="AE17" s="100"/>
      <c r="AF17" s="100"/>
      <c r="AG17" s="100"/>
      <c r="AH17" s="100"/>
      <c r="AI17" s="100"/>
      <c r="AJ17" s="100"/>
      <c r="AK17" s="100"/>
      <c r="AL17" s="100"/>
      <c r="AM17" s="100"/>
      <c r="AN17" s="100"/>
    </row>
    <row r="18" spans="2:40">
      <c r="B18" s="67" t="s">
        <v>84</v>
      </c>
      <c r="C18" s="102">
        <v>-3</v>
      </c>
      <c r="D18" s="102">
        <v>-2</v>
      </c>
      <c r="E18" s="102">
        <v>4</v>
      </c>
      <c r="F18" s="102">
        <v>0</v>
      </c>
      <c r="G18" s="102">
        <v>16</v>
      </c>
      <c r="H18" s="102">
        <v>-1</v>
      </c>
      <c r="I18" s="102">
        <v>1</v>
      </c>
      <c r="J18" s="102">
        <v>20</v>
      </c>
      <c r="K18" s="102">
        <v>12</v>
      </c>
      <c r="L18" s="102">
        <v>9</v>
      </c>
      <c r="M18" s="102">
        <v>10</v>
      </c>
      <c r="N18" s="102">
        <v>10</v>
      </c>
      <c r="O18" s="102">
        <v>10</v>
      </c>
      <c r="P18" s="102">
        <v>10</v>
      </c>
      <c r="Q18" s="102">
        <v>9</v>
      </c>
      <c r="R18" s="102">
        <v>9</v>
      </c>
      <c r="S18" s="102">
        <v>7</v>
      </c>
      <c r="T18" s="102">
        <v>7</v>
      </c>
      <c r="V18" s="67" t="s">
        <v>84</v>
      </c>
      <c r="W18" s="102">
        <v>3</v>
      </c>
      <c r="X18" s="102">
        <v>12</v>
      </c>
      <c r="Y18" s="102">
        <v>17</v>
      </c>
      <c r="Z18" s="102">
        <f>+Z14</f>
        <v>13</v>
      </c>
      <c r="AA18" s="102">
        <f>+AA14</f>
        <v>11</v>
      </c>
      <c r="AB18" s="102">
        <v>11</v>
      </c>
      <c r="AC18" s="102">
        <v>11</v>
      </c>
      <c r="AD18" s="102">
        <f>+AD14</f>
        <v>8</v>
      </c>
      <c r="AE18" s="102">
        <v>15</v>
      </c>
      <c r="AF18" s="102">
        <v>26</v>
      </c>
      <c r="AG18" s="102">
        <v>13</v>
      </c>
      <c r="AH18" s="102">
        <f>+AH14</f>
        <v>14</v>
      </c>
      <c r="AI18" s="102">
        <v>14</v>
      </c>
      <c r="AJ18" s="102">
        <f>+AJ14</f>
        <v>12</v>
      </c>
      <c r="AK18" s="102">
        <f>+AK14</f>
        <v>12</v>
      </c>
      <c r="AL18" s="102">
        <f>+AL14</f>
        <v>14</v>
      </c>
      <c r="AM18" s="102">
        <v>13</v>
      </c>
      <c r="AN18" s="102">
        <v>15</v>
      </c>
    </row>
    <row r="19" spans="2:40">
      <c r="B19" s="65"/>
      <c r="C19" s="100"/>
      <c r="D19" s="100"/>
      <c r="E19" s="100"/>
      <c r="F19" s="100"/>
      <c r="G19" s="100"/>
      <c r="H19" s="100"/>
      <c r="I19" s="100"/>
      <c r="J19" s="100"/>
      <c r="K19" s="100"/>
      <c r="L19" s="100"/>
      <c r="M19" s="100"/>
      <c r="N19" s="100"/>
      <c r="O19" s="100"/>
      <c r="P19" s="100"/>
      <c r="Q19" s="100"/>
      <c r="R19" s="100">
        <v>0</v>
      </c>
      <c r="S19" s="100">
        <v>0</v>
      </c>
      <c r="T19" s="100">
        <v>0</v>
      </c>
      <c r="Z19" s="125">
        <f>+AA19-W19-X19-Y19</f>
        <v>0</v>
      </c>
    </row>
    <row r="20" spans="2:40">
      <c r="B20" s="65" t="s">
        <v>85</v>
      </c>
      <c r="C20" s="100">
        <v>6</v>
      </c>
      <c r="D20" s="100">
        <v>-3</v>
      </c>
      <c r="E20" s="100">
        <v>0</v>
      </c>
      <c r="F20" s="100">
        <v>-4</v>
      </c>
      <c r="G20" s="100">
        <v>-2</v>
      </c>
      <c r="H20" s="100">
        <v>-6</v>
      </c>
      <c r="I20" s="100">
        <v>-4</v>
      </c>
      <c r="J20" s="100">
        <v>-7</v>
      </c>
      <c r="K20" s="100">
        <v>-10</v>
      </c>
      <c r="L20" s="100">
        <v>-6</v>
      </c>
      <c r="M20" s="100">
        <v>-12</v>
      </c>
      <c r="N20" s="100">
        <v>-9</v>
      </c>
      <c r="O20" s="100">
        <v>-9</v>
      </c>
      <c r="P20" s="100">
        <v>-6</v>
      </c>
      <c r="Q20" s="100">
        <v>-8</v>
      </c>
      <c r="R20" s="100">
        <v>-8</v>
      </c>
      <c r="S20" s="100">
        <v>-6</v>
      </c>
      <c r="T20" s="100">
        <v>-2</v>
      </c>
      <c r="V20" s="65" t="str">
        <f>+B20</f>
        <v>Financiero neto ingreso/(gasto)</v>
      </c>
      <c r="W20" s="100">
        <v>-2</v>
      </c>
      <c r="X20" s="100">
        <v>-19</v>
      </c>
      <c r="Y20" s="100">
        <v>-19</v>
      </c>
      <c r="Z20" s="100">
        <v>-11</v>
      </c>
      <c r="AA20" s="100">
        <v>-9</v>
      </c>
      <c r="AB20" s="100">
        <v>-1</v>
      </c>
      <c r="AC20" s="100">
        <v>-6</v>
      </c>
      <c r="AD20" s="100">
        <v>11</v>
      </c>
      <c r="AE20" s="100">
        <v>-10</v>
      </c>
      <c r="AF20" s="100">
        <v>-16</v>
      </c>
      <c r="AG20" s="100">
        <v>-8</v>
      </c>
      <c r="AH20" s="100">
        <v>-12</v>
      </c>
      <c r="AI20" s="100">
        <v>-7</v>
      </c>
      <c r="AJ20" s="100">
        <v>-8</v>
      </c>
      <c r="AK20" s="100">
        <v>-7</v>
      </c>
      <c r="AL20" s="100">
        <v>-10</v>
      </c>
      <c r="AM20" s="100">
        <v>-10</v>
      </c>
      <c r="AN20" s="100">
        <v>-10</v>
      </c>
    </row>
    <row r="21" spans="2:40">
      <c r="B21" s="67" t="s">
        <v>86</v>
      </c>
      <c r="C21" s="102">
        <v>3</v>
      </c>
      <c r="D21" s="102">
        <v>-5</v>
      </c>
      <c r="E21" s="102">
        <v>4</v>
      </c>
      <c r="F21" s="102">
        <v>-4</v>
      </c>
      <c r="G21" s="102">
        <v>14</v>
      </c>
      <c r="H21" s="102">
        <v>-7</v>
      </c>
      <c r="I21" s="102">
        <v>-3</v>
      </c>
      <c r="J21" s="102">
        <v>13</v>
      </c>
      <c r="K21" s="102">
        <v>2</v>
      </c>
      <c r="L21" s="102">
        <v>3</v>
      </c>
      <c r="M21" s="102">
        <v>-2</v>
      </c>
      <c r="N21" s="102">
        <v>1</v>
      </c>
      <c r="O21" s="102">
        <v>1</v>
      </c>
      <c r="P21" s="102">
        <v>4</v>
      </c>
      <c r="Q21" s="102">
        <v>1</v>
      </c>
      <c r="R21" s="102">
        <v>1</v>
      </c>
      <c r="S21" s="102">
        <v>1</v>
      </c>
      <c r="T21" s="102">
        <v>5</v>
      </c>
      <c r="V21" s="67" t="str">
        <f>+B21</f>
        <v>Utilidad antes de impuestos</v>
      </c>
      <c r="W21" s="102">
        <v>1</v>
      </c>
      <c r="X21" s="102">
        <v>-7</v>
      </c>
      <c r="Y21" s="102">
        <v>-2</v>
      </c>
      <c r="Z21" s="102">
        <f>+Z18+Z20</f>
        <v>2</v>
      </c>
      <c r="AA21" s="102">
        <f>+AA18+AA20</f>
        <v>2</v>
      </c>
      <c r="AB21" s="102">
        <v>10</v>
      </c>
      <c r="AC21" s="102">
        <v>5</v>
      </c>
      <c r="AD21" s="102">
        <f>+AD18+AD20</f>
        <v>19</v>
      </c>
      <c r="AE21" s="102">
        <v>5</v>
      </c>
      <c r="AF21" s="102">
        <v>10</v>
      </c>
      <c r="AG21" s="102">
        <v>5</v>
      </c>
      <c r="AH21" s="102">
        <f>+AH18+AH20</f>
        <v>2</v>
      </c>
      <c r="AI21" s="102">
        <v>7</v>
      </c>
      <c r="AJ21" s="102">
        <f>+AJ18+AJ20</f>
        <v>4</v>
      </c>
      <c r="AK21" s="102">
        <f>+AK18+AK20</f>
        <v>5</v>
      </c>
      <c r="AL21" s="102">
        <f>+AL18+AL20</f>
        <v>4</v>
      </c>
      <c r="AM21" s="102">
        <v>3</v>
      </c>
      <c r="AN21" s="102">
        <v>5</v>
      </c>
    </row>
    <row r="22" spans="2:40">
      <c r="B22" s="64"/>
      <c r="C22" s="8"/>
      <c r="D22" s="8"/>
      <c r="E22" s="8"/>
      <c r="F22" s="8"/>
      <c r="G22" s="8"/>
      <c r="H22" s="8"/>
      <c r="I22" s="8"/>
      <c r="J22" s="8"/>
      <c r="K22" s="8"/>
      <c r="L22" s="8"/>
      <c r="M22" s="8"/>
      <c r="N22" s="8"/>
      <c r="O22" s="8"/>
      <c r="P22" s="8"/>
      <c r="Q22" s="8"/>
      <c r="R22" s="8"/>
      <c r="S22" s="8"/>
      <c r="T22" s="8"/>
      <c r="V22" s="64"/>
      <c r="W22" s="64"/>
      <c r="X22" s="64"/>
      <c r="Y22" s="64"/>
      <c r="Z22" s="64"/>
      <c r="AA22" s="64"/>
      <c r="AB22" s="64"/>
      <c r="AC22" s="64"/>
      <c r="AD22" s="64"/>
      <c r="AE22" s="64"/>
      <c r="AF22" s="64"/>
      <c r="AG22" s="64"/>
      <c r="AH22" s="64"/>
      <c r="AI22" s="64"/>
      <c r="AJ22" s="64"/>
      <c r="AK22" s="64"/>
      <c r="AL22" s="64"/>
      <c r="AM22" s="64"/>
      <c r="AN22" s="64"/>
    </row>
    <row r="23" spans="2:40">
      <c r="B23" s="65" t="s">
        <v>87</v>
      </c>
      <c r="C23" s="100">
        <v>1</v>
      </c>
      <c r="D23" s="100">
        <v>-1</v>
      </c>
      <c r="E23" s="100">
        <v>4</v>
      </c>
      <c r="F23" s="100">
        <v>-1</v>
      </c>
      <c r="G23" s="100">
        <v>6</v>
      </c>
      <c r="H23" s="100">
        <v>-13</v>
      </c>
      <c r="I23" s="100">
        <v>-5</v>
      </c>
      <c r="J23" s="100">
        <v>-6</v>
      </c>
      <c r="K23" s="100">
        <v>-5</v>
      </c>
      <c r="L23" s="100">
        <v>19</v>
      </c>
      <c r="M23" s="100">
        <v>0</v>
      </c>
      <c r="N23" s="100">
        <v>0</v>
      </c>
      <c r="O23" s="100">
        <v>0</v>
      </c>
      <c r="P23" s="100">
        <v>0</v>
      </c>
      <c r="Q23" s="100">
        <v>0</v>
      </c>
      <c r="R23" s="100">
        <v>0</v>
      </c>
      <c r="S23" s="100">
        <v>0</v>
      </c>
      <c r="T23" s="100">
        <v>0</v>
      </c>
      <c r="V23" s="65" t="str">
        <f>+B23</f>
        <v>Provisión impuesto de renta</v>
      </c>
      <c r="W23" s="100">
        <v>0</v>
      </c>
      <c r="X23" s="100">
        <v>-2</v>
      </c>
      <c r="Y23" s="100">
        <v>0</v>
      </c>
      <c r="Z23" s="100">
        <v>0</v>
      </c>
      <c r="AA23" s="100">
        <v>0</v>
      </c>
      <c r="AB23" s="100">
        <v>0</v>
      </c>
      <c r="AC23" s="100"/>
      <c r="AD23" s="100"/>
      <c r="AE23" s="100">
        <v>1</v>
      </c>
      <c r="AF23" s="100">
        <v>3</v>
      </c>
      <c r="AG23" s="100">
        <v>1</v>
      </c>
      <c r="AH23" s="100">
        <v>0</v>
      </c>
      <c r="AI23" s="100">
        <v>2</v>
      </c>
      <c r="AJ23" s="100">
        <v>1</v>
      </c>
      <c r="AK23" s="100">
        <v>1</v>
      </c>
      <c r="AL23" s="100">
        <v>1</v>
      </c>
      <c r="AM23" s="100">
        <v>1</v>
      </c>
      <c r="AN23" s="100">
        <v>2</v>
      </c>
    </row>
    <row r="24" spans="2:40">
      <c r="B24" s="67" t="s">
        <v>90</v>
      </c>
      <c r="C24" s="102">
        <v>2</v>
      </c>
      <c r="D24" s="102">
        <v>-4</v>
      </c>
      <c r="E24" s="102">
        <v>0</v>
      </c>
      <c r="F24" s="102">
        <v>-3</v>
      </c>
      <c r="G24" s="102">
        <v>8</v>
      </c>
      <c r="H24" s="102">
        <v>6</v>
      </c>
      <c r="I24" s="102">
        <v>2</v>
      </c>
      <c r="J24" s="102">
        <v>19</v>
      </c>
      <c r="K24" s="102">
        <v>7</v>
      </c>
      <c r="L24" s="102">
        <v>-16</v>
      </c>
      <c r="M24" s="102">
        <v>-2</v>
      </c>
      <c r="N24" s="102">
        <v>1</v>
      </c>
      <c r="O24" s="102">
        <v>1</v>
      </c>
      <c r="P24" s="102">
        <v>4</v>
      </c>
      <c r="Q24" s="102">
        <v>1</v>
      </c>
      <c r="R24" s="102">
        <v>1</v>
      </c>
      <c r="S24" s="102">
        <v>1</v>
      </c>
      <c r="T24" s="102">
        <v>5</v>
      </c>
      <c r="V24" s="67" t="str">
        <f>+B24</f>
        <v>Utilidad neta</v>
      </c>
      <c r="W24" s="102">
        <v>1</v>
      </c>
      <c r="X24" s="102">
        <v>-5</v>
      </c>
      <c r="Y24" s="102">
        <v>-2</v>
      </c>
      <c r="Z24" s="102">
        <v>2</v>
      </c>
      <c r="AA24" s="102">
        <v>2</v>
      </c>
      <c r="AB24" s="102">
        <v>2</v>
      </c>
      <c r="AC24" s="102">
        <v>5</v>
      </c>
      <c r="AD24" s="102">
        <f>+AD21-AD23</f>
        <v>19</v>
      </c>
      <c r="AE24" s="102">
        <v>4</v>
      </c>
      <c r="AF24" s="102">
        <v>7</v>
      </c>
      <c r="AG24" s="102">
        <v>4</v>
      </c>
      <c r="AH24" s="102">
        <f>+AH21-AH23</f>
        <v>2</v>
      </c>
      <c r="AI24" s="102">
        <v>5</v>
      </c>
      <c r="AJ24" s="102">
        <f>+AJ21-AJ23</f>
        <v>3</v>
      </c>
      <c r="AK24" s="102">
        <f>+AK21-AK23</f>
        <v>4</v>
      </c>
      <c r="AL24" s="102">
        <f>+AL21-AL23</f>
        <v>3</v>
      </c>
      <c r="AM24" s="102">
        <v>2</v>
      </c>
      <c r="AN24" s="102">
        <v>3</v>
      </c>
    </row>
    <row r="25" spans="2:40">
      <c r="P25" s="31"/>
      <c r="Q25" s="31"/>
      <c r="R25" s="31"/>
      <c r="S25" s="31"/>
      <c r="T25" s="31"/>
    </row>
    <row r="26" spans="2:40">
      <c r="V26" s="67" t="s">
        <v>92</v>
      </c>
      <c r="W26" s="102">
        <v>19.474485999999999</v>
      </c>
      <c r="X26" s="102">
        <v>19</v>
      </c>
      <c r="Y26" s="102">
        <v>22</v>
      </c>
      <c r="Z26" s="102">
        <f>+Z9-Z12</f>
        <v>13</v>
      </c>
      <c r="AA26" s="102">
        <f>+AA9-AA12</f>
        <v>19</v>
      </c>
      <c r="AB26" s="102">
        <v>19</v>
      </c>
      <c r="AC26" s="102">
        <v>20</v>
      </c>
      <c r="AD26" s="102">
        <f>+AD9-AD12</f>
        <v>16</v>
      </c>
      <c r="AE26" s="102">
        <v>23</v>
      </c>
      <c r="AF26" s="102">
        <v>26</v>
      </c>
      <c r="AG26" s="102">
        <v>21</v>
      </c>
      <c r="AH26" s="102">
        <f>+AH9-AH12</f>
        <v>21</v>
      </c>
      <c r="AI26" s="102">
        <v>22</v>
      </c>
      <c r="AJ26" s="102">
        <f>+AJ9-AJ12</f>
        <v>20</v>
      </c>
      <c r="AK26" s="102">
        <f>+AK9-AK12</f>
        <v>20</v>
      </c>
      <c r="AL26" s="102">
        <f>+AL9-AL12</f>
        <v>23</v>
      </c>
      <c r="AM26" s="102">
        <v>21</v>
      </c>
      <c r="AN26" s="102">
        <v>23</v>
      </c>
    </row>
    <row r="27" spans="2:40">
      <c r="B27" s="11" t="s">
        <v>564</v>
      </c>
      <c r="H27" s="11"/>
      <c r="I27" s="11"/>
      <c r="J27" s="11"/>
      <c r="K27" s="11"/>
      <c r="L27" s="11"/>
      <c r="M27" s="11"/>
      <c r="N27" s="11"/>
      <c r="O27" s="11"/>
    </row>
    <row r="28" spans="2:40">
      <c r="B28" s="424" t="s">
        <v>562</v>
      </c>
      <c r="H28" s="70"/>
      <c r="I28" s="70"/>
      <c r="J28" s="70"/>
      <c r="K28" s="70"/>
      <c r="L28" s="70"/>
      <c r="M28" s="70"/>
      <c r="N28" s="70"/>
      <c r="O28" s="70"/>
    </row>
    <row r="29" spans="2:40" ht="13.35" customHeight="1">
      <c r="B29" s="72"/>
      <c r="H29" s="72"/>
      <c r="I29" s="72"/>
      <c r="J29" s="72"/>
      <c r="K29" s="72"/>
      <c r="L29" s="72"/>
      <c r="M29" s="72"/>
      <c r="N29" s="72"/>
      <c r="O29" s="72"/>
    </row>
    <row r="30" spans="2:40" ht="15.6" thickBot="1">
      <c r="B30" s="422"/>
      <c r="C30" s="423">
        <v>2016</v>
      </c>
      <c r="D30" s="423">
        <v>2017</v>
      </c>
      <c r="E30" s="423" t="s">
        <v>35</v>
      </c>
      <c r="F30" s="423" t="s">
        <v>36</v>
      </c>
      <c r="G30" s="423" t="s">
        <v>37</v>
      </c>
      <c r="H30" s="423" t="s">
        <v>38</v>
      </c>
      <c r="I30" s="423" t="s">
        <v>39</v>
      </c>
      <c r="J30" s="423" t="s">
        <v>40</v>
      </c>
      <c r="K30" s="423" t="s">
        <v>41</v>
      </c>
      <c r="L30" s="423" t="s">
        <v>42</v>
      </c>
      <c r="M30" s="423" t="s">
        <v>43</v>
      </c>
      <c r="N30" s="423" t="s">
        <v>44</v>
      </c>
      <c r="O30" s="423" t="s">
        <v>45</v>
      </c>
      <c r="P30" s="219" t="s">
        <v>46</v>
      </c>
      <c r="Q30" s="219" t="s">
        <v>47</v>
      </c>
      <c r="R30" s="219" t="s">
        <v>48</v>
      </c>
      <c r="S30" s="219" t="s">
        <v>49</v>
      </c>
      <c r="T30" s="219" t="s">
        <v>50</v>
      </c>
      <c r="V30" s="422"/>
      <c r="W30" s="219" t="s">
        <v>52</v>
      </c>
      <c r="X30" s="219" t="s">
        <v>53</v>
      </c>
      <c r="Y30" s="219" t="s">
        <v>54</v>
      </c>
      <c r="Z30" s="219" t="s">
        <v>55</v>
      </c>
      <c r="AA30" s="219" t="str">
        <f>+AA7</f>
        <v>1T23</v>
      </c>
      <c r="AB30" s="219" t="s">
        <v>57</v>
      </c>
      <c r="AC30" s="219" t="s">
        <v>58</v>
      </c>
      <c r="AD30" s="219" t="s">
        <v>59</v>
      </c>
      <c r="AE30" s="219" t="s">
        <v>60</v>
      </c>
      <c r="AF30" s="219" t="s">
        <v>61</v>
      </c>
      <c r="AG30" s="219" t="s">
        <v>62</v>
      </c>
      <c r="AH30" s="219" t="s">
        <v>63</v>
      </c>
      <c r="AI30" s="219" t="str">
        <f>+AI7</f>
        <v>1T25</v>
      </c>
      <c r="AJ30" s="219" t="s">
        <v>65</v>
      </c>
      <c r="AK30" s="219" t="str">
        <f>+AK7</f>
        <v>3T25</v>
      </c>
      <c r="AL30" s="219" t="str">
        <f>+AL7</f>
        <v>4T25</v>
      </c>
      <c r="AM30" s="219" t="str">
        <f>+AM7</f>
        <v>1T26</v>
      </c>
      <c r="AN30" s="219" t="str">
        <f>+AN7</f>
        <v>2T26</v>
      </c>
    </row>
    <row r="31" spans="2:40">
      <c r="B31" s="158" t="s">
        <v>95</v>
      </c>
      <c r="C31" s="159"/>
      <c r="D31" s="159"/>
      <c r="E31" s="159"/>
      <c r="F31" s="159"/>
      <c r="G31" s="159"/>
      <c r="H31" s="159"/>
      <c r="I31" s="159"/>
      <c r="J31" s="159"/>
      <c r="K31" s="159"/>
      <c r="L31" s="159"/>
      <c r="M31" s="159"/>
      <c r="N31" s="158"/>
      <c r="O31" s="158"/>
      <c r="P31" s="158"/>
      <c r="Q31" s="158"/>
      <c r="R31" s="158"/>
      <c r="S31" s="158"/>
      <c r="T31" s="158"/>
      <c r="V31" s="158" t="s">
        <v>95</v>
      </c>
      <c r="W31" s="158"/>
      <c r="X31" s="158"/>
      <c r="Y31" s="158"/>
      <c r="Z31" s="158"/>
      <c r="AA31" s="158"/>
      <c r="AB31" s="158"/>
      <c r="AC31" s="158"/>
      <c r="AD31" s="158"/>
      <c r="AE31" s="158"/>
      <c r="AF31" s="158"/>
      <c r="AG31" s="158"/>
      <c r="AH31" s="158"/>
      <c r="AI31" s="158"/>
      <c r="AJ31" s="158"/>
      <c r="AK31" s="158"/>
      <c r="AL31" s="158"/>
      <c r="AM31" s="158"/>
      <c r="AN31" s="158"/>
    </row>
    <row r="32" spans="2:40">
      <c r="B32" s="160" t="s">
        <v>96</v>
      </c>
      <c r="C32" s="161"/>
      <c r="D32" s="161"/>
      <c r="E32" s="161"/>
      <c r="F32" s="161"/>
      <c r="G32" s="161"/>
      <c r="H32" s="161"/>
      <c r="I32" s="161"/>
      <c r="J32" s="161"/>
      <c r="K32" s="161"/>
      <c r="L32" s="161"/>
      <c r="M32" s="161"/>
      <c r="N32" s="161"/>
      <c r="O32" s="161"/>
      <c r="P32" s="161"/>
      <c r="Q32" s="161"/>
      <c r="R32" s="161"/>
      <c r="S32" s="161"/>
      <c r="T32" s="161"/>
      <c r="V32" s="160" t="s">
        <v>96</v>
      </c>
      <c r="W32" s="161"/>
      <c r="X32" s="161"/>
      <c r="Y32" s="161"/>
      <c r="Z32" s="161"/>
      <c r="AA32" s="161"/>
      <c r="AB32" s="161"/>
      <c r="AC32" s="161"/>
      <c r="AD32" s="161"/>
      <c r="AE32" s="161"/>
      <c r="AF32" s="161"/>
      <c r="AG32" s="161"/>
      <c r="AH32" s="161"/>
      <c r="AI32" s="161"/>
      <c r="AJ32" s="161"/>
      <c r="AK32" s="161"/>
      <c r="AL32" s="161"/>
      <c r="AM32" s="161"/>
      <c r="AN32" s="161"/>
    </row>
    <row r="33" spans="2:40" s="172" customFormat="1">
      <c r="B33" s="162" t="s">
        <v>97</v>
      </c>
      <c r="C33" s="163">
        <v>35</v>
      </c>
      <c r="D33" s="163">
        <v>0</v>
      </c>
      <c r="E33" s="163">
        <v>20</v>
      </c>
      <c r="F33" s="163">
        <v>6</v>
      </c>
      <c r="G33" s="163">
        <v>1</v>
      </c>
      <c r="H33" s="163">
        <v>1</v>
      </c>
      <c r="I33" s="163">
        <v>2</v>
      </c>
      <c r="J33" s="163">
        <v>1</v>
      </c>
      <c r="K33" s="163">
        <v>1</v>
      </c>
      <c r="L33" s="163">
        <v>1</v>
      </c>
      <c r="M33" s="163">
        <v>1</v>
      </c>
      <c r="N33" s="163">
        <v>1</v>
      </c>
      <c r="O33" s="163">
        <v>1.284</v>
      </c>
      <c r="P33" s="163">
        <v>1</v>
      </c>
      <c r="Q33" s="163">
        <v>1</v>
      </c>
      <c r="R33" s="163">
        <v>0</v>
      </c>
      <c r="S33" s="163">
        <v>333</v>
      </c>
      <c r="T33" s="163">
        <v>314</v>
      </c>
      <c r="V33" s="162" t="s">
        <v>97</v>
      </c>
      <c r="W33" s="163">
        <v>333</v>
      </c>
      <c r="X33" s="163">
        <v>307</v>
      </c>
      <c r="Y33" s="163">
        <v>302</v>
      </c>
      <c r="Z33" s="163">
        <v>302</v>
      </c>
      <c r="AA33" s="163">
        <v>331</v>
      </c>
      <c r="AB33" s="163">
        <v>282</v>
      </c>
      <c r="AC33" s="163">
        <v>270</v>
      </c>
      <c r="AD33" s="163">
        <v>170</v>
      </c>
      <c r="AE33" s="163">
        <v>167</v>
      </c>
      <c r="AF33" s="163">
        <v>95</v>
      </c>
      <c r="AG33" s="163">
        <v>88</v>
      </c>
      <c r="AH33" s="163">
        <v>61</v>
      </c>
      <c r="AI33" s="163">
        <v>82</v>
      </c>
      <c r="AJ33" s="163">
        <v>58</v>
      </c>
      <c r="AK33" s="163">
        <v>101</v>
      </c>
      <c r="AL33" s="163">
        <v>59</v>
      </c>
      <c r="AM33" s="163">
        <v>40</v>
      </c>
      <c r="AN33" s="163">
        <v>32</v>
      </c>
    </row>
    <row r="34" spans="2:40" s="172" customFormat="1">
      <c r="B34" s="162" t="s">
        <v>98</v>
      </c>
      <c r="C34" s="163">
        <v>8</v>
      </c>
      <c r="D34" s="163">
        <v>0</v>
      </c>
      <c r="E34" s="163">
        <v>0</v>
      </c>
      <c r="F34" s="163">
        <v>0</v>
      </c>
      <c r="G34" s="163">
        <v>0</v>
      </c>
      <c r="H34" s="163">
        <v>1</v>
      </c>
      <c r="I34" s="163">
        <v>2</v>
      </c>
      <c r="J34" s="163">
        <v>1</v>
      </c>
      <c r="K34" s="163">
        <v>1</v>
      </c>
      <c r="L34" s="163">
        <v>2</v>
      </c>
      <c r="M34" s="163">
        <v>1</v>
      </c>
      <c r="N34" s="163">
        <v>1</v>
      </c>
      <c r="O34" s="163">
        <v>1.0669999999999999</v>
      </c>
      <c r="P34" s="163">
        <v>12</v>
      </c>
      <c r="Q34" s="163">
        <v>7</v>
      </c>
      <c r="R34" s="163">
        <v>3</v>
      </c>
      <c r="S34" s="163">
        <v>21</v>
      </c>
      <c r="T34" s="163">
        <v>19</v>
      </c>
      <c r="V34" s="162" t="s">
        <v>98</v>
      </c>
      <c r="W34" s="163">
        <v>16</v>
      </c>
      <c r="X34" s="163">
        <v>1</v>
      </c>
      <c r="Y34" s="163">
        <v>75</v>
      </c>
      <c r="Z34" s="163">
        <v>78</v>
      </c>
      <c r="AA34" s="163">
        <v>70</v>
      </c>
      <c r="AB34" s="163">
        <v>1</v>
      </c>
      <c r="AC34" s="163">
        <v>0</v>
      </c>
      <c r="AD34" s="163">
        <v>2</v>
      </c>
      <c r="AE34" s="163">
        <v>1</v>
      </c>
      <c r="AF34" s="163">
        <v>1</v>
      </c>
      <c r="AG34" s="163">
        <v>32</v>
      </c>
      <c r="AH34" s="163">
        <v>27</v>
      </c>
      <c r="AI34" s="163">
        <v>2</v>
      </c>
      <c r="AJ34" s="163">
        <f>32+33</f>
        <v>65</v>
      </c>
      <c r="AK34" s="163">
        <f>54+28</f>
        <v>82</v>
      </c>
      <c r="AL34" s="163">
        <f>21+68</f>
        <v>89</v>
      </c>
      <c r="AM34" s="163">
        <v>78</v>
      </c>
      <c r="AN34" s="163">
        <v>62</v>
      </c>
    </row>
    <row r="35" spans="2:40" s="172" customFormat="1">
      <c r="B35" s="162" t="s">
        <v>99</v>
      </c>
      <c r="C35" s="163">
        <v>53</v>
      </c>
      <c r="D35" s="163">
        <v>16</v>
      </c>
      <c r="E35" s="163">
        <v>21</v>
      </c>
      <c r="F35" s="163">
        <v>30</v>
      </c>
      <c r="G35" s="163">
        <v>28</v>
      </c>
      <c r="H35" s="163">
        <v>29</v>
      </c>
      <c r="I35" s="163">
        <v>7</v>
      </c>
      <c r="J35" s="163">
        <v>8</v>
      </c>
      <c r="K35" s="163">
        <v>7</v>
      </c>
      <c r="L35" s="163">
        <v>4</v>
      </c>
      <c r="M35" s="163">
        <v>1</v>
      </c>
      <c r="N35" s="163">
        <v>2</v>
      </c>
      <c r="O35" s="163">
        <v>1.1859999999999999</v>
      </c>
      <c r="P35" s="163">
        <v>0</v>
      </c>
      <c r="Q35" s="163"/>
      <c r="R35" s="163">
        <v>0</v>
      </c>
      <c r="S35" s="163">
        <v>0</v>
      </c>
      <c r="T35" s="163">
        <v>0</v>
      </c>
      <c r="V35" s="162" t="s">
        <v>99</v>
      </c>
      <c r="W35" s="163">
        <v>0</v>
      </c>
      <c r="X35" s="163">
        <v>0</v>
      </c>
      <c r="Y35" s="163">
        <v>0</v>
      </c>
      <c r="Z35" s="163">
        <v>0</v>
      </c>
      <c r="AA35" s="163">
        <v>1</v>
      </c>
      <c r="AB35" s="163">
        <v>1</v>
      </c>
      <c r="AC35" s="163"/>
      <c r="AD35" s="163">
        <v>0</v>
      </c>
      <c r="AE35" s="163">
        <v>0</v>
      </c>
      <c r="AF35" s="163"/>
      <c r="AG35" s="163"/>
      <c r="AH35" s="163"/>
      <c r="AI35" s="163"/>
      <c r="AJ35" s="163"/>
      <c r="AK35" s="163"/>
      <c r="AL35" s="163"/>
      <c r="AM35" s="163"/>
      <c r="AN35" s="163"/>
    </row>
    <row r="36" spans="2:40" s="172" customFormat="1">
      <c r="B36" s="162" t="s">
        <v>101</v>
      </c>
      <c r="C36" s="163">
        <v>1</v>
      </c>
      <c r="D36" s="163">
        <v>3</v>
      </c>
      <c r="E36" s="163">
        <v>1</v>
      </c>
      <c r="F36" s="163">
        <v>2</v>
      </c>
      <c r="G36" s="163">
        <v>2</v>
      </c>
      <c r="H36" s="163">
        <v>2</v>
      </c>
      <c r="I36" s="163">
        <v>3</v>
      </c>
      <c r="J36" s="163">
        <v>2</v>
      </c>
      <c r="K36" s="163">
        <v>3</v>
      </c>
      <c r="L36" s="163">
        <v>1</v>
      </c>
      <c r="M36" s="163">
        <v>2</v>
      </c>
      <c r="N36" s="163">
        <v>2</v>
      </c>
      <c r="O36" s="163">
        <v>0.59299999999999997</v>
      </c>
      <c r="P36" s="163">
        <v>1</v>
      </c>
      <c r="Q36" s="163">
        <v>7</v>
      </c>
      <c r="R36" s="163">
        <v>4</v>
      </c>
      <c r="S36" s="163">
        <v>5</v>
      </c>
      <c r="T36" s="163">
        <v>5</v>
      </c>
      <c r="V36" s="162" t="s">
        <v>101</v>
      </c>
      <c r="W36" s="163">
        <v>5</v>
      </c>
      <c r="X36" s="163">
        <v>0</v>
      </c>
      <c r="Y36" s="163">
        <v>0</v>
      </c>
      <c r="Z36" s="163">
        <v>0</v>
      </c>
      <c r="AA36" s="163">
        <v>0</v>
      </c>
      <c r="AB36" s="163">
        <v>0</v>
      </c>
      <c r="AC36" s="163">
        <v>1</v>
      </c>
      <c r="AD36" s="163">
        <v>1</v>
      </c>
      <c r="AE36" s="163">
        <v>1</v>
      </c>
      <c r="AF36" s="163"/>
      <c r="AG36" s="163">
        <v>2</v>
      </c>
      <c r="AH36" s="163">
        <v>2</v>
      </c>
      <c r="AI36" s="163">
        <v>1</v>
      </c>
      <c r="AJ36" s="163">
        <v>1</v>
      </c>
      <c r="AK36" s="163">
        <v>1</v>
      </c>
      <c r="AL36" s="163">
        <v>1</v>
      </c>
      <c r="AM36" s="163">
        <v>1</v>
      </c>
      <c r="AN36" s="163">
        <v>1</v>
      </c>
    </row>
    <row r="37" spans="2:40" s="172" customFormat="1">
      <c r="B37" s="162" t="s">
        <v>475</v>
      </c>
      <c r="C37" s="163">
        <v>0</v>
      </c>
      <c r="D37" s="163">
        <v>0</v>
      </c>
      <c r="E37" s="163">
        <v>0</v>
      </c>
      <c r="F37" s="163">
        <v>0</v>
      </c>
      <c r="G37" s="163">
        <v>0</v>
      </c>
      <c r="H37" s="163">
        <v>0</v>
      </c>
      <c r="I37" s="163">
        <v>0</v>
      </c>
      <c r="J37" s="163">
        <v>0</v>
      </c>
      <c r="K37" s="163">
        <v>0</v>
      </c>
      <c r="L37" s="163">
        <v>0</v>
      </c>
      <c r="M37" s="163">
        <v>0</v>
      </c>
      <c r="N37" s="163">
        <v>0</v>
      </c>
      <c r="O37" s="163">
        <v>0</v>
      </c>
      <c r="P37" s="163"/>
      <c r="Q37" s="163"/>
      <c r="R37" s="163"/>
      <c r="S37" s="163">
        <v>0</v>
      </c>
      <c r="T37" s="163">
        <v>0</v>
      </c>
      <c r="V37" s="162" t="s">
        <v>475</v>
      </c>
      <c r="W37" s="163"/>
      <c r="X37" s="163">
        <v>0</v>
      </c>
      <c r="Y37" s="163">
        <v>0</v>
      </c>
      <c r="Z37" s="163">
        <v>0</v>
      </c>
      <c r="AA37" s="163">
        <v>0</v>
      </c>
      <c r="AB37" s="163">
        <v>0</v>
      </c>
      <c r="AC37" s="163"/>
      <c r="AD37" s="163"/>
      <c r="AE37" s="163"/>
      <c r="AF37" s="163"/>
      <c r="AG37" s="163"/>
      <c r="AH37" s="163"/>
      <c r="AI37" s="163"/>
      <c r="AJ37" s="163"/>
      <c r="AK37" s="163"/>
      <c r="AL37" s="163"/>
      <c r="AM37" s="163"/>
      <c r="AN37" s="163"/>
    </row>
    <row r="38" spans="2:40" s="172" customFormat="1">
      <c r="B38" s="162" t="s">
        <v>102</v>
      </c>
      <c r="C38" s="163">
        <v>0</v>
      </c>
      <c r="D38" s="163">
        <v>0</v>
      </c>
      <c r="E38" s="163">
        <v>0</v>
      </c>
      <c r="F38" s="163">
        <v>0</v>
      </c>
      <c r="G38" s="163">
        <v>0</v>
      </c>
      <c r="H38" s="163">
        <v>0</v>
      </c>
      <c r="I38" s="163">
        <v>0</v>
      </c>
      <c r="J38" s="163">
        <v>0</v>
      </c>
      <c r="K38" s="163">
        <v>0</v>
      </c>
      <c r="L38" s="163">
        <v>0</v>
      </c>
      <c r="M38" s="163">
        <v>0</v>
      </c>
      <c r="N38" s="163">
        <v>0</v>
      </c>
      <c r="O38" s="163">
        <v>0</v>
      </c>
      <c r="P38" s="163"/>
      <c r="Q38" s="163"/>
      <c r="R38" s="163"/>
      <c r="S38" s="163">
        <v>0</v>
      </c>
      <c r="T38" s="163">
        <v>0</v>
      </c>
      <c r="V38" s="162" t="s">
        <v>102</v>
      </c>
      <c r="W38" s="163"/>
      <c r="X38" s="163">
        <v>0</v>
      </c>
      <c r="Y38" s="163">
        <v>0</v>
      </c>
      <c r="Z38" s="163">
        <v>0</v>
      </c>
      <c r="AA38" s="163">
        <v>0</v>
      </c>
      <c r="AB38" s="163">
        <v>50</v>
      </c>
      <c r="AC38" s="163">
        <v>65</v>
      </c>
      <c r="AD38" s="163">
        <v>65</v>
      </c>
      <c r="AE38" s="163">
        <v>88</v>
      </c>
      <c r="AF38" s="163">
        <v>163</v>
      </c>
      <c r="AG38" s="163">
        <v>175</v>
      </c>
      <c r="AH38" s="163">
        <v>197</v>
      </c>
      <c r="AI38" s="163">
        <v>204</v>
      </c>
      <c r="AJ38" s="163">
        <v>224</v>
      </c>
      <c r="AK38" s="163">
        <v>186</v>
      </c>
      <c r="AL38" s="163">
        <v>221</v>
      </c>
      <c r="AM38" s="163">
        <v>276</v>
      </c>
      <c r="AN38" s="163">
        <v>279</v>
      </c>
    </row>
    <row r="39" spans="2:40">
      <c r="B39" s="114" t="s">
        <v>103</v>
      </c>
      <c r="C39" s="164">
        <f t="shared" ref="C39:N39" si="0">SUM(C33:C38)</f>
        <v>97</v>
      </c>
      <c r="D39" s="164">
        <f t="shared" si="0"/>
        <v>19</v>
      </c>
      <c r="E39" s="164">
        <f t="shared" si="0"/>
        <v>42</v>
      </c>
      <c r="F39" s="164">
        <f t="shared" si="0"/>
        <v>38</v>
      </c>
      <c r="G39" s="164">
        <f t="shared" si="0"/>
        <v>31</v>
      </c>
      <c r="H39" s="164">
        <f t="shared" si="0"/>
        <v>33</v>
      </c>
      <c r="I39" s="164">
        <f t="shared" si="0"/>
        <v>14</v>
      </c>
      <c r="J39" s="164">
        <f t="shared" si="0"/>
        <v>12</v>
      </c>
      <c r="K39" s="164">
        <f t="shared" si="0"/>
        <v>12</v>
      </c>
      <c r="L39" s="164">
        <f t="shared" si="0"/>
        <v>8</v>
      </c>
      <c r="M39" s="164">
        <f t="shared" si="0"/>
        <v>5</v>
      </c>
      <c r="N39" s="164">
        <f t="shared" si="0"/>
        <v>6</v>
      </c>
      <c r="O39" s="164">
        <v>4.13</v>
      </c>
      <c r="P39" s="164">
        <f>SUM(P33:P38)</f>
        <v>14</v>
      </c>
      <c r="Q39" s="164">
        <v>9</v>
      </c>
      <c r="R39" s="164">
        <v>7</v>
      </c>
      <c r="S39" s="164">
        <v>359</v>
      </c>
      <c r="T39" s="164">
        <v>338</v>
      </c>
      <c r="V39" s="114" t="s">
        <v>103</v>
      </c>
      <c r="W39" s="164">
        <v>354</v>
      </c>
      <c r="X39" s="164">
        <v>308</v>
      </c>
      <c r="Y39" s="164">
        <v>377</v>
      </c>
      <c r="Z39" s="164">
        <f>SUM(Z33:Z38)</f>
        <v>380</v>
      </c>
      <c r="AA39" s="164">
        <f>SUM(AA33:AA38)</f>
        <v>402</v>
      </c>
      <c r="AB39" s="164">
        <v>334</v>
      </c>
      <c r="AC39" s="164">
        <f>SUM(AC33:AC38)</f>
        <v>336</v>
      </c>
      <c r="AD39" s="164">
        <f>SUM(AD33:AD38)</f>
        <v>238</v>
      </c>
      <c r="AE39" s="164">
        <v>257</v>
      </c>
      <c r="AF39" s="164">
        <v>259</v>
      </c>
      <c r="AG39" s="164">
        <v>297</v>
      </c>
      <c r="AH39" s="164">
        <f>SUM(AH33:AH38)</f>
        <v>287</v>
      </c>
      <c r="AI39" s="164">
        <v>289</v>
      </c>
      <c r="AJ39" s="164">
        <f>SUM(AJ33:AJ38)</f>
        <v>348</v>
      </c>
      <c r="AK39" s="164">
        <f>SUM(AK33:AK38)</f>
        <v>370</v>
      </c>
      <c r="AL39" s="164">
        <f>SUM(AL33:AL38)</f>
        <v>370</v>
      </c>
      <c r="AM39" s="164">
        <v>395</v>
      </c>
      <c r="AN39" s="164">
        <v>374</v>
      </c>
    </row>
    <row r="40" spans="2:40">
      <c r="B40" s="160" t="s">
        <v>104</v>
      </c>
      <c r="C40" s="161"/>
      <c r="D40" s="161"/>
      <c r="E40" s="161"/>
      <c r="F40" s="161"/>
      <c r="G40" s="161"/>
      <c r="H40" s="161"/>
      <c r="I40" s="161"/>
      <c r="J40" s="161"/>
      <c r="K40" s="161"/>
      <c r="L40" s="161"/>
      <c r="M40" s="161"/>
      <c r="N40" s="161"/>
      <c r="O40" s="161">
        <v>0</v>
      </c>
      <c r="P40" s="161"/>
      <c r="Q40" s="161"/>
      <c r="R40" s="161"/>
      <c r="S40" s="161">
        <v>0</v>
      </c>
      <c r="T40" s="161">
        <v>0</v>
      </c>
      <c r="V40" s="160" t="s">
        <v>104</v>
      </c>
      <c r="W40" s="161"/>
      <c r="X40" s="161"/>
      <c r="Y40" s="161"/>
      <c r="Z40" s="161"/>
      <c r="AA40" s="161"/>
      <c r="AB40" s="161"/>
      <c r="AC40" s="161"/>
      <c r="AD40" s="161"/>
      <c r="AE40" s="161"/>
      <c r="AF40" s="161"/>
      <c r="AG40" s="161"/>
      <c r="AH40" s="161"/>
      <c r="AI40" s="161"/>
      <c r="AJ40" s="161"/>
      <c r="AK40" s="161"/>
      <c r="AL40" s="161"/>
      <c r="AM40" s="161"/>
      <c r="AN40" s="161"/>
    </row>
    <row r="41" spans="2:40" s="172" customFormat="1">
      <c r="B41" s="162" t="s">
        <v>105</v>
      </c>
      <c r="C41" s="163">
        <v>4</v>
      </c>
      <c r="D41" s="163">
        <v>3</v>
      </c>
      <c r="E41" s="163">
        <v>9</v>
      </c>
      <c r="F41" s="163">
        <v>22</v>
      </c>
      <c r="G41" s="163">
        <v>11</v>
      </c>
      <c r="H41" s="163">
        <v>86</v>
      </c>
      <c r="I41" s="163">
        <v>64</v>
      </c>
      <c r="J41" s="163">
        <v>44</v>
      </c>
      <c r="K41" s="163">
        <v>19</v>
      </c>
      <c r="L41" s="163">
        <v>15</v>
      </c>
      <c r="M41" s="163">
        <v>8</v>
      </c>
      <c r="N41" s="163">
        <v>85</v>
      </c>
      <c r="O41" s="163">
        <v>49.622</v>
      </c>
      <c r="P41" s="163">
        <v>52</v>
      </c>
      <c r="Q41" s="163">
        <v>54</v>
      </c>
      <c r="R41" s="163">
        <v>57</v>
      </c>
      <c r="S41" s="163">
        <v>11</v>
      </c>
      <c r="T41" s="163">
        <v>23</v>
      </c>
      <c r="V41" s="162" t="s">
        <v>105</v>
      </c>
      <c r="W41" s="163">
        <v>24</v>
      </c>
      <c r="X41" s="163">
        <v>43</v>
      </c>
      <c r="Y41" s="163">
        <v>0</v>
      </c>
      <c r="Z41" s="163">
        <v>0</v>
      </c>
      <c r="AA41" s="163">
        <v>0</v>
      </c>
      <c r="AB41" s="163">
        <v>54</v>
      </c>
      <c r="AC41" s="163">
        <v>65</v>
      </c>
      <c r="AD41" s="163">
        <v>59</v>
      </c>
      <c r="AE41" s="163">
        <v>48</v>
      </c>
      <c r="AF41" s="163">
        <v>42</v>
      </c>
      <c r="AG41" s="163">
        <v>47</v>
      </c>
      <c r="AH41" s="163">
        <v>45</v>
      </c>
      <c r="AI41" s="163">
        <v>37</v>
      </c>
      <c r="AJ41" s="163">
        <v>0</v>
      </c>
      <c r="AK41" s="163">
        <v>1</v>
      </c>
      <c r="AL41" s="163">
        <v>0</v>
      </c>
      <c r="AM41" s="163"/>
      <c r="AN41" s="163"/>
    </row>
    <row r="42" spans="2:40" s="172" customFormat="1">
      <c r="B42" s="162" t="s">
        <v>106</v>
      </c>
      <c r="C42" s="163">
        <v>0</v>
      </c>
      <c r="D42" s="163">
        <v>0</v>
      </c>
      <c r="E42" s="163">
        <v>0</v>
      </c>
      <c r="F42" s="163">
        <v>0</v>
      </c>
      <c r="G42" s="163">
        <v>0</v>
      </c>
      <c r="H42" s="163">
        <v>0</v>
      </c>
      <c r="I42" s="163">
        <v>0</v>
      </c>
      <c r="J42" s="163">
        <v>0</v>
      </c>
      <c r="K42" s="163">
        <v>0</v>
      </c>
      <c r="L42" s="163">
        <v>0</v>
      </c>
      <c r="M42" s="163">
        <v>0</v>
      </c>
      <c r="N42" s="163">
        <v>0</v>
      </c>
      <c r="O42" s="163">
        <v>0</v>
      </c>
      <c r="P42" s="163"/>
      <c r="Q42" s="163"/>
      <c r="R42" s="163">
        <v>0</v>
      </c>
      <c r="S42" s="163">
        <v>0</v>
      </c>
      <c r="T42" s="163">
        <v>0</v>
      </c>
      <c r="V42" s="162" t="s">
        <v>106</v>
      </c>
      <c r="W42" s="163">
        <v>0</v>
      </c>
      <c r="X42" s="163">
        <v>0</v>
      </c>
      <c r="Y42" s="163">
        <v>0</v>
      </c>
      <c r="Z42" s="163">
        <v>0</v>
      </c>
      <c r="AA42" s="163">
        <v>0</v>
      </c>
      <c r="AB42" s="163">
        <v>0</v>
      </c>
      <c r="AC42" s="163">
        <v>0</v>
      </c>
      <c r="AD42" s="163">
        <v>0</v>
      </c>
      <c r="AE42" s="163"/>
      <c r="AF42" s="163"/>
      <c r="AG42" s="163"/>
      <c r="AH42" s="163"/>
      <c r="AI42" s="163"/>
      <c r="AJ42" s="163">
        <v>0</v>
      </c>
      <c r="AK42" s="163">
        <v>0</v>
      </c>
      <c r="AL42" s="163"/>
      <c r="AM42" s="163"/>
      <c r="AN42" s="163"/>
    </row>
    <row r="43" spans="2:40" s="172" customFormat="1" ht="16.350000000000001" customHeight="1">
      <c r="B43" s="162" t="s">
        <v>171</v>
      </c>
      <c r="C43" s="163">
        <v>0</v>
      </c>
      <c r="D43" s="163">
        <v>0</v>
      </c>
      <c r="E43" s="163">
        <v>0</v>
      </c>
      <c r="F43" s="163">
        <v>0</v>
      </c>
      <c r="G43" s="163">
        <v>0</v>
      </c>
      <c r="H43" s="163">
        <v>0</v>
      </c>
      <c r="I43" s="163">
        <v>0</v>
      </c>
      <c r="J43" s="163">
        <v>0</v>
      </c>
      <c r="K43" s="163">
        <v>0</v>
      </c>
      <c r="L43" s="163">
        <v>0</v>
      </c>
      <c r="M43" s="163">
        <v>0</v>
      </c>
      <c r="N43" s="163">
        <v>0</v>
      </c>
      <c r="O43" s="163">
        <v>0</v>
      </c>
      <c r="P43" s="163"/>
      <c r="Q43" s="163"/>
      <c r="R43" s="163">
        <v>0</v>
      </c>
      <c r="S43" s="163">
        <v>0</v>
      </c>
      <c r="T43" s="163">
        <v>0</v>
      </c>
      <c r="V43" s="162" t="s">
        <v>171</v>
      </c>
      <c r="W43" s="163">
        <v>0</v>
      </c>
      <c r="X43" s="163">
        <v>0</v>
      </c>
      <c r="Y43" s="163">
        <v>0</v>
      </c>
      <c r="Z43" s="163">
        <v>0</v>
      </c>
      <c r="AA43" s="163">
        <v>0</v>
      </c>
      <c r="AB43" s="163">
        <v>0</v>
      </c>
      <c r="AC43" s="163">
        <v>0</v>
      </c>
      <c r="AD43" s="163">
        <v>0</v>
      </c>
      <c r="AE43" s="163"/>
      <c r="AF43" s="163"/>
      <c r="AG43" s="163"/>
      <c r="AH43" s="163"/>
      <c r="AI43" s="163"/>
      <c r="AJ43" s="163">
        <v>0</v>
      </c>
      <c r="AK43" s="163">
        <v>0</v>
      </c>
      <c r="AL43" s="163"/>
      <c r="AM43" s="163"/>
      <c r="AN43" s="163"/>
    </row>
    <row r="44" spans="2:40" s="172" customFormat="1">
      <c r="B44" s="162" t="s">
        <v>172</v>
      </c>
      <c r="C44" s="163">
        <v>0</v>
      </c>
      <c r="D44" s="163">
        <v>0</v>
      </c>
      <c r="E44" s="163">
        <v>0</v>
      </c>
      <c r="F44" s="163">
        <v>0</v>
      </c>
      <c r="G44" s="163">
        <v>0</v>
      </c>
      <c r="H44" s="163">
        <v>0</v>
      </c>
      <c r="I44" s="163">
        <v>0</v>
      </c>
      <c r="J44" s="163">
        <v>0</v>
      </c>
      <c r="K44" s="163">
        <v>0</v>
      </c>
      <c r="L44" s="163">
        <v>0</v>
      </c>
      <c r="M44" s="163">
        <v>0</v>
      </c>
      <c r="N44" s="163">
        <v>0</v>
      </c>
      <c r="O44" s="163">
        <v>0</v>
      </c>
      <c r="P44" s="163"/>
      <c r="Q44" s="163"/>
      <c r="R44" s="163">
        <v>0</v>
      </c>
      <c r="S44" s="163">
        <v>0</v>
      </c>
      <c r="T44" s="163">
        <v>0</v>
      </c>
      <c r="V44" s="162" t="s">
        <v>172</v>
      </c>
      <c r="W44" s="163">
        <v>0</v>
      </c>
      <c r="X44" s="163">
        <v>0</v>
      </c>
      <c r="Y44" s="163">
        <v>0</v>
      </c>
      <c r="Z44" s="163">
        <v>0</v>
      </c>
      <c r="AA44" s="163">
        <v>0</v>
      </c>
      <c r="AB44" s="163">
        <v>0</v>
      </c>
      <c r="AC44" s="163">
        <v>0</v>
      </c>
      <c r="AD44" s="163">
        <v>0</v>
      </c>
      <c r="AE44" s="163"/>
      <c r="AF44" s="163">
        <v>-6</v>
      </c>
      <c r="AG44" s="163">
        <v>-10</v>
      </c>
      <c r="AH44" s="163">
        <v>-4</v>
      </c>
      <c r="AI44" s="163">
        <v>-6</v>
      </c>
      <c r="AJ44" s="163">
        <v>0</v>
      </c>
      <c r="AK44" s="163">
        <v>0</v>
      </c>
      <c r="AL44" s="163">
        <v>1</v>
      </c>
      <c r="AM44" s="163"/>
      <c r="AN44" s="163"/>
    </row>
    <row r="45" spans="2:40" s="172" customFormat="1">
      <c r="B45" s="162" t="s">
        <v>98</v>
      </c>
      <c r="C45" s="163">
        <v>0</v>
      </c>
      <c r="D45" s="163">
        <v>1</v>
      </c>
      <c r="E45" s="163">
        <v>2</v>
      </c>
      <c r="F45" s="163">
        <v>1</v>
      </c>
      <c r="G45" s="163">
        <v>14</v>
      </c>
      <c r="H45" s="163">
        <v>8</v>
      </c>
      <c r="I45" s="163">
        <v>4</v>
      </c>
      <c r="J45" s="163">
        <v>10</v>
      </c>
      <c r="K45" s="163">
        <v>11</v>
      </c>
      <c r="L45" s="163">
        <v>14</v>
      </c>
      <c r="M45" s="163">
        <v>21</v>
      </c>
      <c r="N45" s="163">
        <v>28</v>
      </c>
      <c r="O45" s="163">
        <v>30.213000000000001</v>
      </c>
      <c r="P45" s="163">
        <v>34</v>
      </c>
      <c r="Q45" s="163">
        <v>32</v>
      </c>
      <c r="R45" s="163">
        <v>29</v>
      </c>
      <c r="S45" s="163">
        <v>1</v>
      </c>
      <c r="T45" s="163">
        <v>1</v>
      </c>
      <c r="V45" s="162" t="s">
        <v>98</v>
      </c>
      <c r="W45" s="163">
        <v>0</v>
      </c>
      <c r="X45" s="163">
        <v>10</v>
      </c>
      <c r="Y45" s="163">
        <v>0</v>
      </c>
      <c r="Z45" s="163">
        <v>0</v>
      </c>
      <c r="AA45" s="163">
        <v>1</v>
      </c>
      <c r="AB45" s="163">
        <v>26</v>
      </c>
      <c r="AC45" s="163">
        <v>23</v>
      </c>
      <c r="AD45" s="163">
        <v>17</v>
      </c>
      <c r="AE45" s="163">
        <v>18</v>
      </c>
      <c r="AF45" s="163">
        <v>24</v>
      </c>
      <c r="AG45" s="163"/>
      <c r="AH45" s="163"/>
      <c r="AI45" s="163">
        <v>31</v>
      </c>
      <c r="AJ45" s="163">
        <v>0</v>
      </c>
      <c r="AK45" s="163">
        <v>0</v>
      </c>
      <c r="AL45" s="163"/>
      <c r="AM45" s="163"/>
      <c r="AN45" s="163"/>
    </row>
    <row r="46" spans="2:40" s="172" customFormat="1">
      <c r="B46" s="162" t="s">
        <v>109</v>
      </c>
      <c r="C46" s="163">
        <v>0</v>
      </c>
      <c r="D46" s="163">
        <v>0</v>
      </c>
      <c r="E46" s="163">
        <v>0</v>
      </c>
      <c r="F46" s="163">
        <v>0</v>
      </c>
      <c r="G46" s="163">
        <v>0</v>
      </c>
      <c r="H46" s="163">
        <v>0</v>
      </c>
      <c r="I46" s="163">
        <v>0</v>
      </c>
      <c r="J46" s="163">
        <v>0</v>
      </c>
      <c r="K46" s="163">
        <v>0</v>
      </c>
      <c r="L46" s="163">
        <v>0</v>
      </c>
      <c r="M46" s="163">
        <v>0</v>
      </c>
      <c r="N46" s="163">
        <v>0</v>
      </c>
      <c r="O46" s="163">
        <v>0</v>
      </c>
      <c r="P46" s="163"/>
      <c r="Q46" s="163"/>
      <c r="R46" s="163">
        <v>0</v>
      </c>
      <c r="S46" s="163">
        <v>0</v>
      </c>
      <c r="T46" s="163">
        <v>0</v>
      </c>
      <c r="V46" s="162" t="s">
        <v>109</v>
      </c>
      <c r="W46" s="163">
        <v>0</v>
      </c>
      <c r="X46" s="163">
        <v>0</v>
      </c>
      <c r="Y46" s="163">
        <v>0</v>
      </c>
      <c r="Z46" s="163">
        <v>0</v>
      </c>
      <c r="AA46" s="163">
        <v>0</v>
      </c>
      <c r="AB46" s="163"/>
      <c r="AC46" s="163"/>
      <c r="AD46" s="163"/>
      <c r="AE46" s="163"/>
      <c r="AF46" s="163"/>
      <c r="AG46" s="163"/>
      <c r="AH46" s="163"/>
      <c r="AI46" s="163"/>
      <c r="AJ46" s="163">
        <v>0</v>
      </c>
      <c r="AK46" s="163">
        <v>0</v>
      </c>
      <c r="AL46" s="163"/>
      <c r="AM46" s="163"/>
      <c r="AN46" s="163"/>
    </row>
    <row r="47" spans="2:40" s="172" customFormat="1">
      <c r="B47" s="162" t="s">
        <v>110</v>
      </c>
      <c r="C47" s="163">
        <v>484</v>
      </c>
      <c r="D47" s="163">
        <v>740</v>
      </c>
      <c r="E47" s="163">
        <v>784</v>
      </c>
      <c r="F47" s="163">
        <v>854</v>
      </c>
      <c r="G47" s="163">
        <v>878</v>
      </c>
      <c r="H47" s="163">
        <v>880</v>
      </c>
      <c r="I47" s="163">
        <v>917</v>
      </c>
      <c r="J47" s="163">
        <v>862</v>
      </c>
      <c r="K47" s="163">
        <v>891</v>
      </c>
      <c r="L47" s="163">
        <v>1018</v>
      </c>
      <c r="M47" s="163">
        <v>1013</v>
      </c>
      <c r="N47" s="163">
        <v>1006</v>
      </c>
      <c r="O47" s="163">
        <v>1034.9549999999999</v>
      </c>
      <c r="P47" s="163">
        <v>1050</v>
      </c>
      <c r="Q47" s="163">
        <v>1044</v>
      </c>
      <c r="R47" s="163">
        <v>1040</v>
      </c>
      <c r="S47" s="163">
        <v>1045</v>
      </c>
      <c r="T47" s="163">
        <v>1030</v>
      </c>
      <c r="V47" s="162" t="s">
        <v>110</v>
      </c>
      <c r="W47" s="163">
        <v>1024</v>
      </c>
      <c r="X47" s="163">
        <v>1018</v>
      </c>
      <c r="Y47" s="163">
        <v>1010</v>
      </c>
      <c r="Z47" s="163">
        <v>1004</v>
      </c>
      <c r="AA47" s="163">
        <f>1112-114</f>
        <v>998</v>
      </c>
      <c r="AB47" s="163">
        <v>991</v>
      </c>
      <c r="AC47" s="163">
        <v>1002</v>
      </c>
      <c r="AD47" s="163">
        <v>998</v>
      </c>
      <c r="AE47" s="163">
        <v>993</v>
      </c>
      <c r="AF47" s="163">
        <v>987</v>
      </c>
      <c r="AG47" s="163">
        <v>979</v>
      </c>
      <c r="AH47" s="163">
        <v>977</v>
      </c>
      <c r="AI47" s="163">
        <v>970</v>
      </c>
      <c r="AJ47" s="163">
        <v>965</v>
      </c>
      <c r="AK47" s="163">
        <v>960</v>
      </c>
      <c r="AL47" s="163">
        <v>963</v>
      </c>
      <c r="AM47" s="163">
        <v>955</v>
      </c>
      <c r="AN47" s="163">
        <v>956</v>
      </c>
    </row>
    <row r="48" spans="2:40" s="172" customFormat="1">
      <c r="B48" s="162" t="s">
        <v>111</v>
      </c>
      <c r="C48" s="163">
        <v>0</v>
      </c>
      <c r="D48" s="163">
        <v>0</v>
      </c>
      <c r="E48" s="163">
        <v>0</v>
      </c>
      <c r="F48" s="163">
        <v>0</v>
      </c>
      <c r="G48" s="163">
        <v>0</v>
      </c>
      <c r="H48" s="163">
        <v>0</v>
      </c>
      <c r="I48" s="163">
        <v>0</v>
      </c>
      <c r="J48" s="163">
        <v>0</v>
      </c>
      <c r="K48" s="163">
        <v>0</v>
      </c>
      <c r="L48" s="163">
        <v>0</v>
      </c>
      <c r="M48" s="163">
        <v>0</v>
      </c>
      <c r="N48" s="163">
        <v>0</v>
      </c>
      <c r="O48" s="163">
        <v>0</v>
      </c>
      <c r="P48" s="163"/>
      <c r="Q48" s="163"/>
      <c r="R48" s="163">
        <v>0</v>
      </c>
      <c r="S48" s="163">
        <v>0</v>
      </c>
      <c r="T48" s="163">
        <v>0</v>
      </c>
      <c r="V48" s="162" t="s">
        <v>111</v>
      </c>
      <c r="W48" s="163">
        <v>0</v>
      </c>
      <c r="X48" s="163">
        <v>0</v>
      </c>
      <c r="Y48" s="163">
        <v>0</v>
      </c>
      <c r="Z48" s="163"/>
      <c r="AA48" s="163"/>
      <c r="AB48" s="163"/>
      <c r="AC48" s="163"/>
      <c r="AD48" s="163"/>
      <c r="AE48" s="163"/>
      <c r="AF48" s="163"/>
      <c r="AG48" s="163"/>
      <c r="AH48" s="163"/>
      <c r="AI48" s="163"/>
      <c r="AJ48" s="163"/>
      <c r="AK48" s="163"/>
      <c r="AL48" s="163"/>
      <c r="AM48" s="163"/>
      <c r="AN48" s="163"/>
    </row>
    <row r="49" spans="2:40" s="172" customFormat="1">
      <c r="B49" s="162" t="s">
        <v>113</v>
      </c>
      <c r="C49" s="163">
        <v>0</v>
      </c>
      <c r="D49" s="163">
        <v>2</v>
      </c>
      <c r="E49" s="163">
        <v>2</v>
      </c>
      <c r="F49" s="163">
        <v>2</v>
      </c>
      <c r="G49" s="163">
        <v>2</v>
      </c>
      <c r="H49" s="163">
        <v>25</v>
      </c>
      <c r="I49" s="163">
        <v>25</v>
      </c>
      <c r="J49" s="163">
        <v>101</v>
      </c>
      <c r="K49" s="163">
        <v>101</v>
      </c>
      <c r="L49" s="163">
        <v>109</v>
      </c>
      <c r="M49" s="163">
        <v>109</v>
      </c>
      <c r="N49" s="163">
        <v>109</v>
      </c>
      <c r="O49" s="163">
        <v>109.471</v>
      </c>
      <c r="P49" s="163">
        <v>109</v>
      </c>
      <c r="Q49" s="163">
        <v>109</v>
      </c>
      <c r="R49" s="163">
        <v>109</v>
      </c>
      <c r="S49" s="163">
        <v>110</v>
      </c>
      <c r="T49" s="163">
        <v>110</v>
      </c>
      <c r="V49" s="162" t="s">
        <v>113</v>
      </c>
      <c r="W49" s="163">
        <v>110</v>
      </c>
      <c r="X49" s="163">
        <v>110</v>
      </c>
      <c r="Y49" s="163">
        <v>110</v>
      </c>
      <c r="Z49" s="163">
        <v>111</v>
      </c>
      <c r="AA49" s="163">
        <v>114</v>
      </c>
      <c r="AB49" s="163">
        <v>112</v>
      </c>
      <c r="AC49" s="163">
        <v>112</v>
      </c>
      <c r="AD49" s="163">
        <v>112</v>
      </c>
      <c r="AE49" s="163">
        <v>112</v>
      </c>
      <c r="AF49" s="163">
        <v>112</v>
      </c>
      <c r="AG49" s="163">
        <v>112</v>
      </c>
      <c r="AH49" s="163">
        <v>115</v>
      </c>
      <c r="AI49" s="163">
        <v>113</v>
      </c>
      <c r="AJ49" s="163">
        <v>115</v>
      </c>
      <c r="AK49" s="163">
        <v>115</v>
      </c>
      <c r="AL49" s="163">
        <v>115</v>
      </c>
      <c r="AM49" s="163">
        <v>115</v>
      </c>
      <c r="AN49" s="163">
        <v>115</v>
      </c>
    </row>
    <row r="50" spans="2:40" s="172" customFormat="1">
      <c r="B50" s="162" t="s">
        <v>101</v>
      </c>
      <c r="C50" s="163">
        <v>0</v>
      </c>
      <c r="D50" s="163">
        <v>0</v>
      </c>
      <c r="E50" s="163">
        <v>0</v>
      </c>
      <c r="F50" s="163">
        <v>0</v>
      </c>
      <c r="G50" s="163">
        <v>0</v>
      </c>
      <c r="H50" s="163">
        <v>0</v>
      </c>
      <c r="I50" s="163">
        <v>0</v>
      </c>
      <c r="J50" s="163">
        <v>0</v>
      </c>
      <c r="K50" s="163">
        <v>0</v>
      </c>
      <c r="L50" s="163">
        <v>0</v>
      </c>
      <c r="M50" s="163">
        <v>0</v>
      </c>
      <c r="N50" s="163">
        <v>0</v>
      </c>
      <c r="O50" s="163">
        <v>0.41699999999999998</v>
      </c>
      <c r="P50" s="163"/>
      <c r="Q50" s="163"/>
      <c r="R50" s="163">
        <v>0</v>
      </c>
      <c r="S50" s="163">
        <v>0</v>
      </c>
      <c r="T50" s="163">
        <v>0</v>
      </c>
      <c r="V50" s="162" t="s">
        <v>101</v>
      </c>
      <c r="W50" s="163">
        <v>0</v>
      </c>
      <c r="X50" s="163">
        <v>1</v>
      </c>
      <c r="Y50" s="163">
        <v>0</v>
      </c>
      <c r="Z50" s="163"/>
      <c r="AA50" s="163"/>
      <c r="AB50" s="163">
        <v>3</v>
      </c>
      <c r="AC50" s="163">
        <v>3</v>
      </c>
      <c r="AD50" s="163">
        <v>3</v>
      </c>
      <c r="AE50" s="163">
        <v>3</v>
      </c>
      <c r="AF50" s="163">
        <v>3</v>
      </c>
      <c r="AG50" s="163">
        <v>4</v>
      </c>
      <c r="AH50" s="163">
        <v>1</v>
      </c>
      <c r="AI50" s="163">
        <v>2</v>
      </c>
      <c r="AJ50" s="163"/>
      <c r="AK50" s="163"/>
      <c r="AL50" s="163"/>
      <c r="AM50" s="163"/>
      <c r="AN50" s="163"/>
    </row>
    <row r="51" spans="2:40" s="172" customFormat="1">
      <c r="B51" s="162" t="s">
        <v>114</v>
      </c>
      <c r="C51" s="163">
        <v>10</v>
      </c>
      <c r="D51" s="163">
        <v>21</v>
      </c>
      <c r="E51" s="163">
        <v>18</v>
      </c>
      <c r="F51" s="163">
        <v>19</v>
      </c>
      <c r="G51" s="163">
        <v>14</v>
      </c>
      <c r="H51" s="163">
        <v>43</v>
      </c>
      <c r="I51" s="163">
        <v>60</v>
      </c>
      <c r="J51" s="163">
        <v>75</v>
      </c>
      <c r="K51" s="163">
        <v>98</v>
      </c>
      <c r="L51" s="163">
        <v>92</v>
      </c>
      <c r="M51" s="163">
        <v>122</v>
      </c>
      <c r="N51" s="163">
        <v>132</v>
      </c>
      <c r="O51" s="163">
        <v>141.44399999999999</v>
      </c>
      <c r="P51" s="163">
        <v>150</v>
      </c>
      <c r="Q51" s="163">
        <v>148</v>
      </c>
      <c r="R51" s="163">
        <v>161</v>
      </c>
      <c r="S51" s="163">
        <v>187</v>
      </c>
      <c r="T51" s="163">
        <v>198</v>
      </c>
      <c r="V51" s="162" t="s">
        <v>114</v>
      </c>
      <c r="W51" s="163">
        <v>34</v>
      </c>
      <c r="X51" s="163">
        <v>36</v>
      </c>
      <c r="Y51" s="163">
        <v>36</v>
      </c>
      <c r="Z51" s="163">
        <v>37</v>
      </c>
      <c r="AA51" s="163">
        <v>239</v>
      </c>
      <c r="AB51" s="163">
        <v>246</v>
      </c>
      <c r="AC51" s="163">
        <v>252</v>
      </c>
      <c r="AD51" s="163">
        <v>256</v>
      </c>
      <c r="AE51" s="163">
        <v>257</v>
      </c>
      <c r="AF51" s="163">
        <v>262</v>
      </c>
      <c r="AG51" s="163">
        <v>265</v>
      </c>
      <c r="AH51" s="163">
        <v>269</v>
      </c>
      <c r="AI51" s="163">
        <v>271</v>
      </c>
      <c r="AJ51" s="163">
        <v>272</v>
      </c>
      <c r="AK51" s="163">
        <v>269</v>
      </c>
      <c r="AL51" s="163">
        <v>266</v>
      </c>
      <c r="AM51" s="163">
        <v>266</v>
      </c>
      <c r="AN51" s="163">
        <v>263</v>
      </c>
    </row>
    <row r="52" spans="2:40" s="172" customFormat="1">
      <c r="B52" s="162" t="s">
        <v>115</v>
      </c>
      <c r="C52" s="163">
        <v>0</v>
      </c>
      <c r="D52" s="163">
        <v>0</v>
      </c>
      <c r="E52" s="163">
        <v>0</v>
      </c>
      <c r="F52" s="163">
        <v>0</v>
      </c>
      <c r="G52" s="163">
        <v>0</v>
      </c>
      <c r="H52" s="163">
        <v>0</v>
      </c>
      <c r="I52" s="163">
        <v>0</v>
      </c>
      <c r="J52" s="163">
        <v>0</v>
      </c>
      <c r="K52" s="163">
        <v>1</v>
      </c>
      <c r="L52" s="163">
        <v>1</v>
      </c>
      <c r="M52" s="163">
        <v>1</v>
      </c>
      <c r="N52" s="163">
        <v>1</v>
      </c>
      <c r="O52" s="163">
        <v>0.96299999999999997</v>
      </c>
      <c r="P52" s="163">
        <v>1</v>
      </c>
      <c r="Q52" s="163">
        <v>1</v>
      </c>
      <c r="R52" s="163">
        <v>1</v>
      </c>
      <c r="S52" s="163">
        <v>1</v>
      </c>
      <c r="T52" s="163">
        <v>1</v>
      </c>
      <c r="V52" s="162" t="s">
        <v>115</v>
      </c>
      <c r="W52" s="163">
        <v>1</v>
      </c>
      <c r="X52" s="163">
        <v>0</v>
      </c>
      <c r="Y52" s="163">
        <v>0</v>
      </c>
      <c r="Z52" s="163"/>
      <c r="AA52" s="163"/>
      <c r="AB52" s="163"/>
      <c r="AC52" s="163"/>
      <c r="AD52" s="163"/>
      <c r="AE52" s="163"/>
      <c r="AF52" s="163"/>
      <c r="AG52" s="163"/>
      <c r="AH52" s="163"/>
      <c r="AI52" s="163"/>
      <c r="AJ52" s="163"/>
      <c r="AK52" s="163"/>
      <c r="AL52" s="163"/>
      <c r="AM52" s="163"/>
      <c r="AN52" s="163"/>
    </row>
    <row r="53" spans="2:40" s="172" customFormat="1">
      <c r="B53" s="162" t="s">
        <v>102</v>
      </c>
      <c r="C53" s="163">
        <v>0</v>
      </c>
      <c r="D53" s="163">
        <v>0</v>
      </c>
      <c r="E53" s="163">
        <v>0</v>
      </c>
      <c r="F53" s="163">
        <v>0</v>
      </c>
      <c r="G53" s="163">
        <v>0</v>
      </c>
      <c r="H53" s="163">
        <v>0</v>
      </c>
      <c r="I53" s="163">
        <v>0</v>
      </c>
      <c r="J53" s="163">
        <v>0</v>
      </c>
      <c r="K53" s="163">
        <v>0</v>
      </c>
      <c r="L53" s="163">
        <v>0</v>
      </c>
      <c r="M53" s="163">
        <v>0</v>
      </c>
      <c r="N53" s="163">
        <v>0</v>
      </c>
      <c r="O53" s="163">
        <v>0</v>
      </c>
      <c r="P53" s="163"/>
      <c r="Q53" s="163"/>
      <c r="R53" s="163">
        <v>0</v>
      </c>
      <c r="S53" s="163">
        <v>0</v>
      </c>
      <c r="T53" s="163">
        <v>0</v>
      </c>
      <c r="V53" s="162" t="s">
        <v>102</v>
      </c>
      <c r="W53" s="163">
        <v>0</v>
      </c>
      <c r="X53" s="163">
        <v>0</v>
      </c>
      <c r="Y53" s="163">
        <v>0</v>
      </c>
      <c r="Z53" s="163"/>
      <c r="AA53" s="163"/>
      <c r="AB53" s="163"/>
      <c r="AC53" s="163"/>
      <c r="AD53" s="163"/>
      <c r="AE53" s="163"/>
      <c r="AF53" s="163"/>
      <c r="AG53" s="163"/>
      <c r="AH53" s="163"/>
      <c r="AI53" s="163"/>
      <c r="AJ53" s="163"/>
      <c r="AK53" s="163"/>
      <c r="AL53" s="163"/>
      <c r="AM53" s="163"/>
      <c r="AN53" s="163"/>
    </row>
    <row r="54" spans="2:40">
      <c r="B54" s="160" t="s">
        <v>118</v>
      </c>
      <c r="C54" s="165">
        <f t="shared" ref="C54:N54" si="1">SUM(C41:C53)</f>
        <v>498</v>
      </c>
      <c r="D54" s="165">
        <f t="shared" si="1"/>
        <v>767</v>
      </c>
      <c r="E54" s="165">
        <f t="shared" si="1"/>
        <v>815</v>
      </c>
      <c r="F54" s="165">
        <f t="shared" si="1"/>
        <v>898</v>
      </c>
      <c r="G54" s="165">
        <f t="shared" si="1"/>
        <v>919</v>
      </c>
      <c r="H54" s="165">
        <f t="shared" si="1"/>
        <v>1042</v>
      </c>
      <c r="I54" s="165">
        <f t="shared" si="1"/>
        <v>1070</v>
      </c>
      <c r="J54" s="165">
        <f t="shared" si="1"/>
        <v>1092</v>
      </c>
      <c r="K54" s="165">
        <f t="shared" si="1"/>
        <v>1121</v>
      </c>
      <c r="L54" s="165">
        <f t="shared" si="1"/>
        <v>1249</v>
      </c>
      <c r="M54" s="165">
        <f t="shared" si="1"/>
        <v>1274</v>
      </c>
      <c r="N54" s="165">
        <f t="shared" si="1"/>
        <v>1361</v>
      </c>
      <c r="O54" s="165">
        <v>1367.085</v>
      </c>
      <c r="P54" s="165">
        <f>SUM(P41:P53)</f>
        <v>1396</v>
      </c>
      <c r="Q54" s="165">
        <v>1388</v>
      </c>
      <c r="R54" s="165">
        <v>1397</v>
      </c>
      <c r="S54" s="165">
        <v>1355</v>
      </c>
      <c r="T54" s="165">
        <v>1363</v>
      </c>
      <c r="V54" s="160" t="s">
        <v>118</v>
      </c>
      <c r="W54" s="165">
        <v>1193</v>
      </c>
      <c r="X54" s="165">
        <v>1218</v>
      </c>
      <c r="Y54" s="165">
        <v>1156</v>
      </c>
      <c r="Z54" s="165">
        <f>SUM(Z41:Z53)</f>
        <v>1152</v>
      </c>
      <c r="AA54" s="165">
        <f>SUM(AA41:AA53)</f>
        <v>1352</v>
      </c>
      <c r="AB54" s="165">
        <v>1432</v>
      </c>
      <c r="AC54" s="165">
        <f>SUM(AC41:AC53)</f>
        <v>1457</v>
      </c>
      <c r="AD54" s="165">
        <f>SUM(AD41:AD53)</f>
        <v>1445</v>
      </c>
      <c r="AE54" s="165">
        <v>1431</v>
      </c>
      <c r="AF54" s="165">
        <v>1424</v>
      </c>
      <c r="AG54" s="165">
        <v>1397</v>
      </c>
      <c r="AH54" s="165">
        <f>SUM(AH41:AH53)</f>
        <v>1403</v>
      </c>
      <c r="AI54" s="165">
        <v>1418</v>
      </c>
      <c r="AJ54" s="165">
        <f>SUM(AJ41:AJ53)</f>
        <v>1352</v>
      </c>
      <c r="AK54" s="165">
        <f>SUM(AK41:AK53)</f>
        <v>1345</v>
      </c>
      <c r="AL54" s="165">
        <f>SUM(AL41:AL53)</f>
        <v>1345</v>
      </c>
      <c r="AM54" s="165">
        <v>1336</v>
      </c>
      <c r="AN54" s="165">
        <v>1334</v>
      </c>
    </row>
    <row r="55" spans="2:40">
      <c r="B55" s="114" t="s">
        <v>119</v>
      </c>
      <c r="C55" s="164">
        <f t="shared" ref="C55:N55" si="2">+C39+C54</f>
        <v>595</v>
      </c>
      <c r="D55" s="164">
        <f t="shared" si="2"/>
        <v>786</v>
      </c>
      <c r="E55" s="164">
        <f t="shared" si="2"/>
        <v>857</v>
      </c>
      <c r="F55" s="164">
        <f t="shared" si="2"/>
        <v>936</v>
      </c>
      <c r="G55" s="164">
        <f t="shared" si="2"/>
        <v>950</v>
      </c>
      <c r="H55" s="164">
        <f t="shared" si="2"/>
        <v>1075</v>
      </c>
      <c r="I55" s="164">
        <f t="shared" si="2"/>
        <v>1084</v>
      </c>
      <c r="J55" s="164">
        <f t="shared" si="2"/>
        <v>1104</v>
      </c>
      <c r="K55" s="164">
        <f t="shared" si="2"/>
        <v>1133</v>
      </c>
      <c r="L55" s="164">
        <f t="shared" si="2"/>
        <v>1257</v>
      </c>
      <c r="M55" s="164">
        <f t="shared" si="2"/>
        <v>1279</v>
      </c>
      <c r="N55" s="164">
        <f t="shared" si="2"/>
        <v>1367</v>
      </c>
      <c r="O55" s="164">
        <v>1371.2149999999999</v>
      </c>
      <c r="P55" s="164">
        <f>+P54+P39</f>
        <v>1410</v>
      </c>
      <c r="Q55" s="164">
        <v>1397</v>
      </c>
      <c r="R55" s="164">
        <v>1404</v>
      </c>
      <c r="S55" s="164">
        <v>1714</v>
      </c>
      <c r="T55" s="164">
        <v>1701</v>
      </c>
      <c r="V55" s="114" t="s">
        <v>119</v>
      </c>
      <c r="W55" s="164">
        <v>1547</v>
      </c>
      <c r="X55" s="164">
        <v>1526</v>
      </c>
      <c r="Y55" s="164">
        <v>1533</v>
      </c>
      <c r="Z55" s="164">
        <f>+Z54+Z39</f>
        <v>1532</v>
      </c>
      <c r="AA55" s="164">
        <f>+AA54+AA39</f>
        <v>1754</v>
      </c>
      <c r="AB55" s="164">
        <v>1766</v>
      </c>
      <c r="AC55" s="164">
        <f>+AC54+AC39</f>
        <v>1793</v>
      </c>
      <c r="AD55" s="164">
        <f>+AD54+AD39</f>
        <v>1683</v>
      </c>
      <c r="AE55" s="164">
        <v>1688</v>
      </c>
      <c r="AF55" s="164">
        <v>1683</v>
      </c>
      <c r="AG55" s="164">
        <v>1694</v>
      </c>
      <c r="AH55" s="164">
        <f>+AH54+AH39</f>
        <v>1690</v>
      </c>
      <c r="AI55" s="164">
        <v>1707</v>
      </c>
      <c r="AJ55" s="164">
        <f>+AJ54+AJ39</f>
        <v>1700</v>
      </c>
      <c r="AK55" s="164">
        <f>+AK54+AK39</f>
        <v>1715</v>
      </c>
      <c r="AL55" s="164">
        <f>+AL54+AL39</f>
        <v>1715</v>
      </c>
      <c r="AM55" s="164">
        <v>1731</v>
      </c>
      <c r="AN55" s="164">
        <v>1708</v>
      </c>
    </row>
    <row r="56" spans="2:40">
      <c r="B56" s="116"/>
      <c r="C56" s="166"/>
      <c r="D56" s="166"/>
      <c r="E56" s="166"/>
      <c r="F56" s="166"/>
      <c r="G56" s="166"/>
      <c r="H56" s="166"/>
      <c r="I56" s="166"/>
      <c r="J56" s="166"/>
      <c r="K56" s="166"/>
      <c r="L56" s="166"/>
      <c r="M56" s="166"/>
      <c r="N56" s="166"/>
      <c r="O56" s="166">
        <v>0</v>
      </c>
      <c r="S56" s="125">
        <v>0</v>
      </c>
      <c r="T56" s="125">
        <v>0</v>
      </c>
      <c r="V56" s="116"/>
    </row>
    <row r="57" spans="2:40">
      <c r="B57" s="167" t="s">
        <v>120</v>
      </c>
      <c r="C57" s="168"/>
      <c r="D57" s="168"/>
      <c r="E57" s="168"/>
      <c r="F57" s="168"/>
      <c r="G57" s="168"/>
      <c r="H57" s="168"/>
      <c r="I57" s="168"/>
      <c r="J57" s="168"/>
      <c r="K57" s="168"/>
      <c r="L57" s="168"/>
      <c r="M57" s="168"/>
      <c r="N57" s="168"/>
      <c r="O57" s="168">
        <v>0</v>
      </c>
      <c r="P57" s="168"/>
      <c r="Q57" s="168"/>
      <c r="R57" s="168"/>
      <c r="S57" s="168">
        <v>0</v>
      </c>
      <c r="T57" s="168">
        <v>0</v>
      </c>
      <c r="V57" s="167" t="s">
        <v>120</v>
      </c>
      <c r="W57" s="168"/>
      <c r="X57" s="168"/>
      <c r="Y57" s="168"/>
      <c r="Z57" s="168"/>
      <c r="AA57" s="168"/>
      <c r="AB57" s="168"/>
      <c r="AC57" s="168"/>
      <c r="AD57" s="168"/>
      <c r="AE57" s="168"/>
      <c r="AF57" s="168"/>
      <c r="AG57" s="168"/>
      <c r="AH57" s="168"/>
      <c r="AI57" s="168"/>
      <c r="AJ57" s="168"/>
      <c r="AK57" s="168"/>
      <c r="AL57" s="168"/>
      <c r="AM57" s="168"/>
      <c r="AN57" s="168"/>
    </row>
    <row r="58" spans="2:40">
      <c r="B58" s="160" t="s">
        <v>121</v>
      </c>
      <c r="C58" s="169"/>
      <c r="D58" s="169"/>
      <c r="E58" s="169"/>
      <c r="F58" s="169"/>
      <c r="G58" s="169"/>
      <c r="H58" s="169"/>
      <c r="I58" s="169"/>
      <c r="J58" s="169"/>
      <c r="K58" s="169"/>
      <c r="L58" s="169"/>
      <c r="M58" s="169"/>
      <c r="N58" s="169"/>
      <c r="O58" s="169">
        <v>0</v>
      </c>
      <c r="P58" s="169"/>
      <c r="Q58" s="169"/>
      <c r="R58" s="169"/>
      <c r="S58" s="169">
        <v>0</v>
      </c>
      <c r="T58" s="169">
        <v>0</v>
      </c>
      <c r="V58" s="160" t="s">
        <v>121</v>
      </c>
      <c r="W58" s="169"/>
      <c r="X58" s="169"/>
      <c r="Y58" s="169"/>
      <c r="Z58" s="169"/>
      <c r="AA58" s="169"/>
      <c r="AB58" s="169"/>
      <c r="AC58" s="169"/>
      <c r="AD58" s="169"/>
      <c r="AE58" s="169"/>
      <c r="AF58" s="169"/>
      <c r="AG58" s="169"/>
      <c r="AH58" s="169"/>
      <c r="AI58" s="169"/>
      <c r="AJ58" s="169"/>
      <c r="AK58" s="169"/>
      <c r="AL58" s="169"/>
      <c r="AM58" s="169"/>
      <c r="AN58" s="169"/>
    </row>
    <row r="59" spans="2:40" s="172" customFormat="1">
      <c r="B59" s="162" t="s">
        <v>122</v>
      </c>
      <c r="C59" s="163">
        <v>0</v>
      </c>
      <c r="D59" s="163">
        <v>0</v>
      </c>
      <c r="E59" s="163">
        <v>-18</v>
      </c>
      <c r="F59" s="163">
        <v>0</v>
      </c>
      <c r="G59" s="163">
        <v>0</v>
      </c>
      <c r="H59" s="163">
        <v>0</v>
      </c>
      <c r="I59" s="163">
        <v>0</v>
      </c>
      <c r="J59" s="163">
        <v>0</v>
      </c>
      <c r="K59" s="163">
        <v>0</v>
      </c>
      <c r="L59" s="163">
        <v>0</v>
      </c>
      <c r="M59" s="163">
        <v>0</v>
      </c>
      <c r="N59" s="163">
        <v>0</v>
      </c>
      <c r="O59" s="163">
        <v>0</v>
      </c>
      <c r="P59" s="163">
        <v>-8</v>
      </c>
      <c r="Q59" s="163">
        <v>-7</v>
      </c>
      <c r="R59" s="163">
        <v>-6</v>
      </c>
      <c r="S59" s="163">
        <v>0</v>
      </c>
      <c r="T59" s="163">
        <v>0</v>
      </c>
      <c r="V59" s="162" t="s">
        <v>122</v>
      </c>
      <c r="W59" s="163">
        <v>0</v>
      </c>
      <c r="X59" s="163">
        <v>0</v>
      </c>
      <c r="Y59" s="163">
        <v>0</v>
      </c>
      <c r="Z59" s="163">
        <v>0</v>
      </c>
      <c r="AA59" s="163">
        <v>0</v>
      </c>
      <c r="AB59" s="163">
        <v>0</v>
      </c>
      <c r="AC59" s="163">
        <v>0</v>
      </c>
      <c r="AD59" s="163">
        <v>0</v>
      </c>
      <c r="AE59" s="163"/>
      <c r="AF59" s="163"/>
      <c r="AG59" s="163"/>
      <c r="AH59" s="163"/>
      <c r="AI59" s="163"/>
      <c r="AJ59" s="163"/>
      <c r="AK59" s="163"/>
      <c r="AL59" s="163"/>
      <c r="AM59" s="163"/>
      <c r="AN59" s="163"/>
    </row>
    <row r="60" spans="2:40" s="172" customFormat="1">
      <c r="B60" s="162" t="s">
        <v>123</v>
      </c>
      <c r="C60" s="163">
        <v>5</v>
      </c>
      <c r="D60" s="163">
        <v>17</v>
      </c>
      <c r="E60" s="163">
        <v>14</v>
      </c>
      <c r="F60" s="163">
        <v>12</v>
      </c>
      <c r="G60" s="163">
        <v>9</v>
      </c>
      <c r="H60" s="163">
        <v>7</v>
      </c>
      <c r="I60" s="163">
        <v>3</v>
      </c>
      <c r="J60" s="163">
        <v>3</v>
      </c>
      <c r="K60" s="163">
        <v>10</v>
      </c>
      <c r="L60" s="163">
        <v>1</v>
      </c>
      <c r="M60" s="163">
        <v>2</v>
      </c>
      <c r="N60" s="163">
        <v>3</v>
      </c>
      <c r="O60" s="163">
        <v>8.4450000000000003</v>
      </c>
      <c r="P60" s="163">
        <v>4</v>
      </c>
      <c r="Q60" s="163">
        <v>4</v>
      </c>
      <c r="R60" s="163">
        <v>6</v>
      </c>
      <c r="S60" s="163">
        <v>10</v>
      </c>
      <c r="T60" s="163">
        <v>6</v>
      </c>
      <c r="V60" s="162" t="s">
        <v>123</v>
      </c>
      <c r="W60" s="163">
        <v>6</v>
      </c>
      <c r="X60" s="163">
        <v>10</v>
      </c>
      <c r="Y60" s="163">
        <v>5</v>
      </c>
      <c r="Z60" s="163">
        <f>37-17</f>
        <v>20</v>
      </c>
      <c r="AA60" s="163">
        <v>39</v>
      </c>
      <c r="AB60" s="163">
        <v>5</v>
      </c>
      <c r="AC60" s="163">
        <v>6</v>
      </c>
      <c r="AD60" s="163">
        <v>7</v>
      </c>
      <c r="AE60" s="163">
        <v>7</v>
      </c>
      <c r="AF60" s="163">
        <v>7</v>
      </c>
      <c r="AG60" s="163">
        <v>5</v>
      </c>
      <c r="AH60" s="163">
        <v>9</v>
      </c>
      <c r="AI60" s="163">
        <v>4</v>
      </c>
      <c r="AJ60" s="163">
        <v>25</v>
      </c>
      <c r="AK60" s="163">
        <v>25</v>
      </c>
      <c r="AL60" s="163">
        <v>25</v>
      </c>
      <c r="AM60" s="163">
        <v>29</v>
      </c>
      <c r="AN60" s="163">
        <v>16</v>
      </c>
    </row>
    <row r="61" spans="2:40" s="172" customFormat="1">
      <c r="B61" s="162" t="s">
        <v>125</v>
      </c>
      <c r="C61" s="163">
        <v>0</v>
      </c>
      <c r="D61" s="163">
        <v>1</v>
      </c>
      <c r="E61" s="163">
        <v>0</v>
      </c>
      <c r="F61" s="163">
        <v>0</v>
      </c>
      <c r="G61" s="163">
        <v>0</v>
      </c>
      <c r="H61" s="163">
        <v>0</v>
      </c>
      <c r="I61" s="163">
        <v>1</v>
      </c>
      <c r="J61" s="163">
        <v>1</v>
      </c>
      <c r="K61" s="163">
        <v>2</v>
      </c>
      <c r="L61" s="163">
        <v>0</v>
      </c>
      <c r="M61" s="163">
        <v>1</v>
      </c>
      <c r="N61" s="163">
        <v>1</v>
      </c>
      <c r="O61" s="163">
        <v>0.216</v>
      </c>
      <c r="P61" s="163">
        <v>0</v>
      </c>
      <c r="Q61" s="163"/>
      <c r="R61" s="163">
        <v>0</v>
      </c>
      <c r="S61" s="163">
        <v>0</v>
      </c>
      <c r="T61" s="163">
        <v>0</v>
      </c>
      <c r="V61" s="162" t="s">
        <v>125</v>
      </c>
      <c r="W61" s="163">
        <v>0</v>
      </c>
      <c r="X61" s="163">
        <v>0</v>
      </c>
      <c r="Y61" s="163">
        <v>0</v>
      </c>
      <c r="Z61" s="163"/>
      <c r="AA61" s="163"/>
      <c r="AB61" s="163"/>
      <c r="AC61" s="163"/>
      <c r="AD61" s="163">
        <v>1</v>
      </c>
      <c r="AE61" s="163">
        <v>0</v>
      </c>
      <c r="AF61" s="163">
        <v>1</v>
      </c>
      <c r="AG61" s="163">
        <v>1</v>
      </c>
      <c r="AH61" s="163">
        <v>2</v>
      </c>
      <c r="AI61" s="163">
        <v>1</v>
      </c>
      <c r="AJ61" s="163"/>
      <c r="AK61" s="163"/>
      <c r="AL61" s="163"/>
      <c r="AM61" s="163"/>
      <c r="AN61" s="163"/>
    </row>
    <row r="62" spans="2:40" s="172" customFormat="1">
      <c r="B62" s="162" t="s">
        <v>99</v>
      </c>
      <c r="C62" s="163">
        <v>23</v>
      </c>
      <c r="D62" s="163">
        <v>3</v>
      </c>
      <c r="E62" s="163">
        <v>0</v>
      </c>
      <c r="F62" s="163">
        <v>1</v>
      </c>
      <c r="G62" s="163">
        <v>1</v>
      </c>
      <c r="H62" s="163">
        <v>1</v>
      </c>
      <c r="I62" s="163">
        <v>2</v>
      </c>
      <c r="J62" s="163">
        <v>1</v>
      </c>
      <c r="K62" s="163">
        <v>1</v>
      </c>
      <c r="L62" s="163">
        <v>1</v>
      </c>
      <c r="M62" s="163">
        <v>1</v>
      </c>
      <c r="N62" s="163">
        <v>1</v>
      </c>
      <c r="O62" s="163">
        <v>1.099</v>
      </c>
      <c r="P62" s="163">
        <v>3</v>
      </c>
      <c r="Q62" s="163">
        <v>2</v>
      </c>
      <c r="R62" s="163">
        <v>2</v>
      </c>
      <c r="S62" s="163">
        <v>0</v>
      </c>
      <c r="T62" s="163">
        <v>1</v>
      </c>
      <c r="V62" s="162" t="s">
        <v>99</v>
      </c>
      <c r="W62" s="163">
        <v>1</v>
      </c>
      <c r="X62" s="163">
        <v>3</v>
      </c>
      <c r="Y62" s="163">
        <v>0</v>
      </c>
      <c r="Z62" s="163">
        <v>0</v>
      </c>
      <c r="AA62" s="163">
        <v>1</v>
      </c>
      <c r="AB62" s="163">
        <v>3</v>
      </c>
      <c r="AC62" s="163">
        <v>2</v>
      </c>
      <c r="AD62" s="163">
        <v>2</v>
      </c>
      <c r="AE62" s="163">
        <v>2</v>
      </c>
      <c r="AF62" s="163">
        <v>4</v>
      </c>
      <c r="AG62" s="163">
        <v>2</v>
      </c>
      <c r="AH62" s="163">
        <v>2</v>
      </c>
      <c r="AI62" s="163">
        <v>2</v>
      </c>
      <c r="AJ62" s="163">
        <v>1</v>
      </c>
      <c r="AK62" s="163"/>
      <c r="AL62" s="163">
        <v>3</v>
      </c>
      <c r="AM62" s="163">
        <v>2</v>
      </c>
      <c r="AN62" s="163">
        <v>1</v>
      </c>
    </row>
    <row r="63" spans="2:40" s="172" customFormat="1">
      <c r="B63" s="162" t="s">
        <v>126</v>
      </c>
      <c r="C63" s="163">
        <v>0</v>
      </c>
      <c r="D63" s="163">
        <v>0</v>
      </c>
      <c r="E63" s="163">
        <v>0</v>
      </c>
      <c r="F63" s="163">
        <v>0</v>
      </c>
      <c r="G63" s="163">
        <v>0</v>
      </c>
      <c r="H63" s="163">
        <v>6</v>
      </c>
      <c r="I63" s="163">
        <v>9</v>
      </c>
      <c r="J63" s="163">
        <v>3</v>
      </c>
      <c r="K63" s="163">
        <v>2</v>
      </c>
      <c r="L63" s="163">
        <v>125</v>
      </c>
      <c r="M63" s="163">
        <v>44</v>
      </c>
      <c r="N63" s="163">
        <v>31</v>
      </c>
      <c r="O63" s="163">
        <v>24.690999999999999</v>
      </c>
      <c r="P63" s="163">
        <v>59</v>
      </c>
      <c r="Q63" s="163">
        <v>55</v>
      </c>
      <c r="R63" s="163">
        <v>52</v>
      </c>
      <c r="S63" s="163">
        <v>37</v>
      </c>
      <c r="T63" s="163">
        <v>29</v>
      </c>
      <c r="V63" s="162" t="s">
        <v>126</v>
      </c>
      <c r="W63" s="163">
        <v>27</v>
      </c>
      <c r="X63" s="163">
        <v>12</v>
      </c>
      <c r="Y63" s="163">
        <v>21</v>
      </c>
      <c r="Z63" s="163">
        <v>17</v>
      </c>
      <c r="AA63" s="163">
        <v>0</v>
      </c>
      <c r="AB63" s="163">
        <v>15</v>
      </c>
      <c r="AC63" s="163">
        <v>27</v>
      </c>
      <c r="AD63" s="163">
        <v>25</v>
      </c>
      <c r="AE63" s="163">
        <v>22</v>
      </c>
      <c r="AF63" s="163">
        <v>21</v>
      </c>
      <c r="AG63" s="163">
        <v>21</v>
      </c>
      <c r="AH63" s="163">
        <v>9</v>
      </c>
      <c r="AI63" s="163">
        <v>10</v>
      </c>
      <c r="AJ63" s="163">
        <v>0</v>
      </c>
      <c r="AK63" s="163"/>
      <c r="AL63" s="163"/>
      <c r="AM63" s="163"/>
      <c r="AN63" s="163"/>
    </row>
    <row r="64" spans="2:40" s="172" customFormat="1">
      <c r="B64" s="162" t="s">
        <v>124</v>
      </c>
      <c r="C64" s="163">
        <v>0</v>
      </c>
      <c r="D64" s="163">
        <v>0</v>
      </c>
      <c r="E64" s="163">
        <v>0</v>
      </c>
      <c r="F64" s="163">
        <v>0</v>
      </c>
      <c r="G64" s="163">
        <v>0</v>
      </c>
      <c r="H64" s="163">
        <v>1</v>
      </c>
      <c r="I64" s="163">
        <v>1</v>
      </c>
      <c r="J64" s="163">
        <v>1</v>
      </c>
      <c r="K64" s="163">
        <v>1</v>
      </c>
      <c r="L64" s="163">
        <v>0</v>
      </c>
      <c r="M64" s="163">
        <v>79</v>
      </c>
      <c r="N64" s="163">
        <v>78</v>
      </c>
      <c r="O64" s="163">
        <v>78.554000000000002</v>
      </c>
      <c r="P64" s="163">
        <v>79</v>
      </c>
      <c r="Q64" s="163">
        <v>79</v>
      </c>
      <c r="R64" s="163">
        <v>78</v>
      </c>
      <c r="S64" s="163">
        <v>0</v>
      </c>
      <c r="T64" s="163">
        <v>0</v>
      </c>
      <c r="V64" s="162" t="s">
        <v>124</v>
      </c>
      <c r="W64" s="163">
        <v>0</v>
      </c>
      <c r="X64" s="163">
        <v>0</v>
      </c>
      <c r="Y64" s="163">
        <v>0</v>
      </c>
      <c r="Z64" s="163">
        <v>0</v>
      </c>
      <c r="AA64" s="163">
        <v>0</v>
      </c>
      <c r="AB64" s="163">
        <v>0</v>
      </c>
      <c r="AC64" s="163">
        <v>0</v>
      </c>
      <c r="AD64" s="163">
        <v>0</v>
      </c>
      <c r="AE64" s="163">
        <v>0</v>
      </c>
      <c r="AF64" s="163">
        <v>0</v>
      </c>
      <c r="AG64" s="163">
        <v>0</v>
      </c>
      <c r="AH64" s="163">
        <v>0</v>
      </c>
      <c r="AI64" s="163">
        <v>0</v>
      </c>
      <c r="AJ64" s="163">
        <v>0</v>
      </c>
      <c r="AK64" s="163"/>
      <c r="AL64" s="163"/>
      <c r="AM64" s="163"/>
      <c r="AN64" s="163"/>
    </row>
    <row r="65" spans="2:40" s="172" customFormat="1">
      <c r="B65" s="162" t="s">
        <v>127</v>
      </c>
      <c r="C65" s="163">
        <v>0</v>
      </c>
      <c r="D65" s="163">
        <v>0</v>
      </c>
      <c r="E65" s="163">
        <v>0</v>
      </c>
      <c r="F65" s="163">
        <v>0</v>
      </c>
      <c r="G65" s="163">
        <v>0</v>
      </c>
      <c r="H65" s="163">
        <v>0</v>
      </c>
      <c r="I65" s="163">
        <v>0</v>
      </c>
      <c r="J65" s="163">
        <v>0</v>
      </c>
      <c r="K65" s="163">
        <v>0</v>
      </c>
      <c r="L65" s="163">
        <v>0</v>
      </c>
      <c r="M65" s="163">
        <v>0</v>
      </c>
      <c r="N65" s="163">
        <v>0</v>
      </c>
      <c r="O65" s="163">
        <v>0</v>
      </c>
      <c r="P65" s="163"/>
      <c r="Q65" s="163"/>
      <c r="R65" s="163">
        <v>0</v>
      </c>
      <c r="S65" s="163">
        <v>0</v>
      </c>
      <c r="T65" s="163">
        <v>0</v>
      </c>
      <c r="V65" s="162" t="s">
        <v>127</v>
      </c>
      <c r="W65" s="163">
        <v>0</v>
      </c>
      <c r="X65" s="163">
        <v>0</v>
      </c>
      <c r="Y65" s="163">
        <v>0</v>
      </c>
      <c r="Z65" s="163">
        <v>0</v>
      </c>
      <c r="AA65" s="163">
        <v>0</v>
      </c>
      <c r="AB65" s="163">
        <v>0</v>
      </c>
      <c r="AC65" s="163">
        <v>0</v>
      </c>
      <c r="AD65" s="163">
        <v>0</v>
      </c>
      <c r="AE65" s="163">
        <v>0</v>
      </c>
      <c r="AF65" s="163">
        <v>0</v>
      </c>
      <c r="AG65" s="163">
        <v>0</v>
      </c>
      <c r="AH65" s="163">
        <v>0</v>
      </c>
      <c r="AI65" s="163">
        <v>0</v>
      </c>
      <c r="AJ65" s="163">
        <v>0</v>
      </c>
      <c r="AK65" s="163"/>
      <c r="AL65" s="163"/>
      <c r="AM65" s="163"/>
      <c r="AN65" s="163"/>
    </row>
    <row r="66" spans="2:40" s="172" customFormat="1">
      <c r="B66" s="162" t="s">
        <v>183</v>
      </c>
      <c r="C66" s="163">
        <v>0</v>
      </c>
      <c r="D66" s="163">
        <v>0</v>
      </c>
      <c r="E66" s="163">
        <v>0</v>
      </c>
      <c r="F66" s="163">
        <v>0</v>
      </c>
      <c r="G66" s="163">
        <v>0</v>
      </c>
      <c r="H66" s="163">
        <v>0</v>
      </c>
      <c r="I66" s="163">
        <v>0</v>
      </c>
      <c r="J66" s="163">
        <v>0</v>
      </c>
      <c r="K66" s="163">
        <v>0</v>
      </c>
      <c r="L66" s="163">
        <v>0</v>
      </c>
      <c r="M66" s="163">
        <v>0</v>
      </c>
      <c r="N66" s="163">
        <v>0</v>
      </c>
      <c r="O66" s="163">
        <v>0</v>
      </c>
      <c r="P66" s="163"/>
      <c r="Q66" s="163"/>
      <c r="R66" s="163">
        <v>0</v>
      </c>
      <c r="S66" s="163">
        <v>0</v>
      </c>
      <c r="T66" s="163">
        <v>0</v>
      </c>
      <c r="V66" s="162" t="s">
        <v>183</v>
      </c>
      <c r="W66" s="163">
        <v>0</v>
      </c>
      <c r="X66" s="163">
        <v>0</v>
      </c>
      <c r="Y66" s="163">
        <v>0</v>
      </c>
      <c r="Z66" s="163">
        <v>0</v>
      </c>
      <c r="AA66" s="163">
        <v>0</v>
      </c>
      <c r="AB66" s="163">
        <v>0</v>
      </c>
      <c r="AC66" s="163">
        <v>0</v>
      </c>
      <c r="AD66" s="163">
        <v>0</v>
      </c>
      <c r="AE66" s="163">
        <v>0</v>
      </c>
      <c r="AF66" s="163">
        <v>0</v>
      </c>
      <c r="AG66" s="163">
        <v>0</v>
      </c>
      <c r="AH66" s="163">
        <v>0</v>
      </c>
      <c r="AI66" s="163">
        <v>0</v>
      </c>
      <c r="AJ66" s="163">
        <v>0</v>
      </c>
      <c r="AK66" s="163"/>
      <c r="AL66" s="163"/>
      <c r="AM66" s="163"/>
      <c r="AN66" s="163"/>
    </row>
    <row r="67" spans="2:40">
      <c r="B67" s="160" t="s">
        <v>130</v>
      </c>
      <c r="C67" s="165">
        <f t="shared" ref="C67:N67" si="3">SUM(C59:C66)</f>
        <v>28</v>
      </c>
      <c r="D67" s="165">
        <f t="shared" si="3"/>
        <v>21</v>
      </c>
      <c r="E67" s="165">
        <f t="shared" si="3"/>
        <v>-4</v>
      </c>
      <c r="F67" s="165">
        <f t="shared" si="3"/>
        <v>13</v>
      </c>
      <c r="G67" s="165">
        <f t="shared" si="3"/>
        <v>10</v>
      </c>
      <c r="H67" s="165">
        <f t="shared" si="3"/>
        <v>15</v>
      </c>
      <c r="I67" s="165">
        <f t="shared" si="3"/>
        <v>16</v>
      </c>
      <c r="J67" s="165">
        <f t="shared" si="3"/>
        <v>9</v>
      </c>
      <c r="K67" s="165">
        <f t="shared" si="3"/>
        <v>16</v>
      </c>
      <c r="L67" s="165">
        <f t="shared" si="3"/>
        <v>127</v>
      </c>
      <c r="M67" s="165">
        <f t="shared" si="3"/>
        <v>127</v>
      </c>
      <c r="N67" s="165">
        <f t="shared" si="3"/>
        <v>114</v>
      </c>
      <c r="O67" s="165">
        <v>113.005</v>
      </c>
      <c r="P67" s="165">
        <f>SUM(P59:P66)</f>
        <v>137</v>
      </c>
      <c r="Q67" s="165">
        <v>133</v>
      </c>
      <c r="R67" s="165">
        <v>132</v>
      </c>
      <c r="S67" s="165">
        <v>47</v>
      </c>
      <c r="T67" s="165">
        <v>36</v>
      </c>
      <c r="V67" s="160" t="s">
        <v>130</v>
      </c>
      <c r="W67" s="165">
        <v>34</v>
      </c>
      <c r="X67" s="165">
        <v>25</v>
      </c>
      <c r="Y67" s="165">
        <v>26</v>
      </c>
      <c r="Z67" s="165">
        <f>SUM(Z60:Z66)</f>
        <v>37</v>
      </c>
      <c r="AA67" s="165">
        <f>SUM(AA60:AA66)</f>
        <v>40</v>
      </c>
      <c r="AB67" s="165">
        <v>23</v>
      </c>
      <c r="AC67" s="165">
        <f>SUM(AC60:AC66)</f>
        <v>35</v>
      </c>
      <c r="AD67" s="165">
        <f>SUM(AD60:AD66)</f>
        <v>35</v>
      </c>
      <c r="AE67" s="165">
        <v>31</v>
      </c>
      <c r="AF67" s="165">
        <v>33</v>
      </c>
      <c r="AG67" s="165">
        <v>29</v>
      </c>
      <c r="AH67" s="165">
        <f>SUM(AH60:AH66)</f>
        <v>22</v>
      </c>
      <c r="AI67" s="165">
        <v>17</v>
      </c>
      <c r="AJ67" s="165">
        <f>SUM(AJ60:AJ66)</f>
        <v>26</v>
      </c>
      <c r="AK67" s="165">
        <f>SUM(AK60:AK66)</f>
        <v>25</v>
      </c>
      <c r="AL67" s="165">
        <f>SUM(AL60:AL66)</f>
        <v>28</v>
      </c>
      <c r="AM67" s="165">
        <v>31</v>
      </c>
      <c r="AN67" s="165">
        <v>17</v>
      </c>
    </row>
    <row r="68" spans="2:40">
      <c r="B68" s="170" t="s">
        <v>131</v>
      </c>
      <c r="C68" s="171"/>
      <c r="D68" s="171"/>
      <c r="E68" s="171"/>
      <c r="F68" s="171"/>
      <c r="G68" s="171"/>
      <c r="H68" s="171"/>
      <c r="I68" s="171"/>
      <c r="J68" s="171"/>
      <c r="K68" s="171"/>
      <c r="L68" s="171"/>
      <c r="M68" s="171"/>
      <c r="N68" s="171"/>
      <c r="O68" s="171">
        <v>0</v>
      </c>
      <c r="P68" s="171"/>
      <c r="Q68" s="171"/>
      <c r="R68" s="171"/>
      <c r="S68" s="171">
        <v>0</v>
      </c>
      <c r="T68" s="171">
        <v>0</v>
      </c>
      <c r="V68" s="170" t="s">
        <v>131</v>
      </c>
      <c r="W68" s="171"/>
      <c r="X68" s="171"/>
      <c r="Y68" s="171"/>
      <c r="Z68" s="171"/>
      <c r="AA68" s="171"/>
      <c r="AB68" s="171"/>
      <c r="AC68" s="171"/>
      <c r="AD68" s="171"/>
      <c r="AE68" s="171"/>
      <c r="AF68" s="171"/>
      <c r="AG68" s="171"/>
      <c r="AH68" s="171"/>
      <c r="AI68" s="171"/>
      <c r="AJ68" s="171"/>
      <c r="AK68" s="171"/>
      <c r="AL68" s="171"/>
      <c r="AM68" s="171"/>
      <c r="AN68" s="171"/>
    </row>
    <row r="69" spans="2:40" s="172" customFormat="1">
      <c r="B69" s="162" t="s">
        <v>122</v>
      </c>
      <c r="C69" s="163">
        <v>228</v>
      </c>
      <c r="D69" s="163">
        <v>425</v>
      </c>
      <c r="E69" s="163">
        <v>506</v>
      </c>
      <c r="F69" s="163">
        <v>566</v>
      </c>
      <c r="G69" s="163">
        <v>557</v>
      </c>
      <c r="H69" s="163">
        <v>666</v>
      </c>
      <c r="I69" s="163">
        <v>669</v>
      </c>
      <c r="J69" s="163">
        <v>695</v>
      </c>
      <c r="K69" s="163">
        <v>712</v>
      </c>
      <c r="L69" s="163">
        <v>686</v>
      </c>
      <c r="M69" s="163">
        <v>746</v>
      </c>
      <c r="N69" s="163">
        <v>833</v>
      </c>
      <c r="O69" s="163">
        <v>822.98400000000004</v>
      </c>
      <c r="P69" s="163">
        <v>815</v>
      </c>
      <c r="Q69" s="163">
        <v>770</v>
      </c>
      <c r="R69" s="163">
        <v>776</v>
      </c>
      <c r="S69" s="163">
        <v>1196</v>
      </c>
      <c r="T69" s="163">
        <v>1185</v>
      </c>
      <c r="V69" s="162" t="s">
        <v>122</v>
      </c>
      <c r="W69" s="163">
        <v>1198</v>
      </c>
      <c r="X69" s="163">
        <v>1185</v>
      </c>
      <c r="Y69" s="163">
        <v>1198</v>
      </c>
      <c r="Z69" s="163">
        <v>1184</v>
      </c>
      <c r="AA69" s="163">
        <v>1197</v>
      </c>
      <c r="AB69" s="163">
        <v>1184</v>
      </c>
      <c r="AC69" s="163">
        <v>1198</v>
      </c>
      <c r="AD69" s="163">
        <v>1058</v>
      </c>
      <c r="AE69" s="163">
        <v>1070</v>
      </c>
      <c r="AF69" s="163">
        <v>1058</v>
      </c>
      <c r="AG69" s="163">
        <v>1070</v>
      </c>
      <c r="AH69" s="163">
        <v>1059</v>
      </c>
      <c r="AI69" s="163">
        <v>1070</v>
      </c>
      <c r="AJ69" s="163">
        <v>1058</v>
      </c>
      <c r="AK69" s="163">
        <v>1070</v>
      </c>
      <c r="AL69" s="163">
        <v>1058</v>
      </c>
      <c r="AM69" s="163">
        <v>1070</v>
      </c>
      <c r="AN69" s="163">
        <v>1058</v>
      </c>
    </row>
    <row r="70" spans="2:40" s="172" customFormat="1">
      <c r="B70" s="162" t="s">
        <v>123</v>
      </c>
      <c r="C70" s="163">
        <v>0</v>
      </c>
      <c r="D70" s="163">
        <v>0</v>
      </c>
      <c r="E70" s="163">
        <v>0</v>
      </c>
      <c r="F70" s="163">
        <v>0</v>
      </c>
      <c r="G70" s="163">
        <v>0</v>
      </c>
      <c r="H70" s="163">
        <v>0</v>
      </c>
      <c r="I70" s="163">
        <v>0</v>
      </c>
      <c r="J70" s="163">
        <v>0</v>
      </c>
      <c r="K70" s="163">
        <v>1</v>
      </c>
      <c r="L70" s="163">
        <v>1</v>
      </c>
      <c r="M70" s="163">
        <v>1</v>
      </c>
      <c r="N70" s="163">
        <v>1</v>
      </c>
      <c r="O70" s="163">
        <v>1.014</v>
      </c>
      <c r="P70" s="163">
        <v>1</v>
      </c>
      <c r="Q70" s="163">
        <v>1</v>
      </c>
      <c r="R70" s="163">
        <v>1</v>
      </c>
      <c r="S70" s="163">
        <v>0</v>
      </c>
      <c r="T70" s="163">
        <v>0</v>
      </c>
      <c r="V70" s="162" t="s">
        <v>123</v>
      </c>
      <c r="W70" s="163">
        <v>0</v>
      </c>
      <c r="X70" s="163">
        <v>6</v>
      </c>
      <c r="Y70" s="163">
        <v>0</v>
      </c>
      <c r="Z70" s="163">
        <v>0</v>
      </c>
      <c r="AA70" s="163">
        <v>0</v>
      </c>
      <c r="AB70" s="163">
        <v>0</v>
      </c>
      <c r="AC70" s="163">
        <v>0</v>
      </c>
      <c r="AD70" s="163">
        <v>0</v>
      </c>
      <c r="AE70" s="163">
        <v>3</v>
      </c>
      <c r="AF70" s="163">
        <v>3</v>
      </c>
      <c r="AG70" s="163">
        <v>4</v>
      </c>
      <c r="AH70" s="163">
        <v>3</v>
      </c>
      <c r="AI70" s="163">
        <v>3</v>
      </c>
      <c r="AJ70" s="163">
        <v>3</v>
      </c>
      <c r="AK70" s="163">
        <v>3</v>
      </c>
      <c r="AL70" s="163">
        <v>10</v>
      </c>
      <c r="AM70" s="163">
        <v>10</v>
      </c>
      <c r="AN70" s="163">
        <v>10</v>
      </c>
    </row>
    <row r="71" spans="2:40" s="172" customFormat="1">
      <c r="B71" s="162" t="s">
        <v>132</v>
      </c>
      <c r="C71" s="163">
        <v>0</v>
      </c>
      <c r="D71" s="163">
        <v>0</v>
      </c>
      <c r="E71" s="163">
        <v>0</v>
      </c>
      <c r="F71" s="163">
        <v>0</v>
      </c>
      <c r="G71" s="163">
        <v>0</v>
      </c>
      <c r="H71" s="163">
        <v>0</v>
      </c>
      <c r="I71" s="163">
        <v>0</v>
      </c>
      <c r="J71" s="163">
        <v>0</v>
      </c>
      <c r="K71" s="163">
        <v>0</v>
      </c>
      <c r="L71" s="163">
        <v>0</v>
      </c>
      <c r="M71" s="163">
        <v>0</v>
      </c>
      <c r="N71" s="163">
        <v>0</v>
      </c>
      <c r="O71" s="163">
        <v>0</v>
      </c>
      <c r="P71" s="163"/>
      <c r="Q71" s="163"/>
      <c r="R71" s="163">
        <v>0</v>
      </c>
      <c r="S71" s="163">
        <v>0</v>
      </c>
      <c r="T71" s="163">
        <v>0</v>
      </c>
      <c r="V71" s="162" t="s">
        <v>132</v>
      </c>
      <c r="W71" s="163">
        <v>0</v>
      </c>
      <c r="X71" s="163">
        <v>0</v>
      </c>
      <c r="Y71" s="163">
        <v>0</v>
      </c>
      <c r="Z71" s="163">
        <v>0</v>
      </c>
      <c r="AA71" s="163">
        <v>0</v>
      </c>
      <c r="AB71" s="163">
        <v>0</v>
      </c>
      <c r="AC71" s="163">
        <v>0</v>
      </c>
      <c r="AD71" s="163">
        <v>0</v>
      </c>
      <c r="AE71" s="163">
        <v>0</v>
      </c>
      <c r="AF71" s="163">
        <v>0</v>
      </c>
      <c r="AG71" s="163">
        <v>0</v>
      </c>
      <c r="AH71" s="163">
        <v>0</v>
      </c>
      <c r="AI71" s="163">
        <v>0</v>
      </c>
      <c r="AJ71" s="163">
        <v>0</v>
      </c>
      <c r="AK71" s="163"/>
      <c r="AL71" s="163"/>
      <c r="AM71" s="163"/>
      <c r="AN71" s="163"/>
    </row>
    <row r="72" spans="2:40" s="172" customFormat="1">
      <c r="B72" s="162" t="s">
        <v>125</v>
      </c>
      <c r="C72" s="163">
        <v>0</v>
      </c>
      <c r="D72" s="163">
        <v>0</v>
      </c>
      <c r="E72" s="163">
        <v>0</v>
      </c>
      <c r="F72" s="163">
        <v>0</v>
      </c>
      <c r="G72" s="163">
        <v>0</v>
      </c>
      <c r="H72" s="163">
        <v>0</v>
      </c>
      <c r="I72" s="163">
        <v>0</v>
      </c>
      <c r="J72" s="163">
        <v>0</v>
      </c>
      <c r="K72" s="163">
        <v>0</v>
      </c>
      <c r="L72" s="163">
        <v>0</v>
      </c>
      <c r="M72" s="163">
        <v>0</v>
      </c>
      <c r="N72" s="163">
        <v>0</v>
      </c>
      <c r="O72" s="163">
        <v>0</v>
      </c>
      <c r="P72" s="163"/>
      <c r="Q72" s="163"/>
      <c r="R72" s="163">
        <v>0</v>
      </c>
      <c r="S72" s="163">
        <v>0</v>
      </c>
      <c r="T72" s="163">
        <v>0</v>
      </c>
      <c r="V72" s="162" t="s">
        <v>125</v>
      </c>
      <c r="W72" s="163">
        <v>0</v>
      </c>
      <c r="X72" s="163">
        <v>0</v>
      </c>
      <c r="Y72" s="163">
        <v>0</v>
      </c>
      <c r="Z72" s="163">
        <v>0</v>
      </c>
      <c r="AA72" s="163">
        <v>0</v>
      </c>
      <c r="AB72" s="163">
        <v>0</v>
      </c>
      <c r="AC72" s="163">
        <v>0</v>
      </c>
      <c r="AD72" s="163">
        <v>0</v>
      </c>
      <c r="AE72" s="163">
        <v>0</v>
      </c>
      <c r="AF72" s="163">
        <v>0</v>
      </c>
      <c r="AG72" s="163">
        <v>0</v>
      </c>
      <c r="AH72" s="163">
        <v>0</v>
      </c>
      <c r="AI72" s="163">
        <v>0</v>
      </c>
      <c r="AJ72" s="163">
        <v>0</v>
      </c>
      <c r="AK72" s="163"/>
      <c r="AL72" s="163"/>
      <c r="AM72" s="163"/>
      <c r="AN72" s="163"/>
    </row>
    <row r="73" spans="2:40" s="172" customFormat="1">
      <c r="B73" s="162" t="s">
        <v>126</v>
      </c>
      <c r="C73" s="163">
        <v>0</v>
      </c>
      <c r="D73" s="163">
        <v>0</v>
      </c>
      <c r="E73" s="163">
        <v>0</v>
      </c>
      <c r="F73" s="163">
        <v>0</v>
      </c>
      <c r="G73" s="163">
        <v>0</v>
      </c>
      <c r="H73" s="163">
        <v>0</v>
      </c>
      <c r="I73" s="163">
        <v>0</v>
      </c>
      <c r="J73" s="163">
        <v>0</v>
      </c>
      <c r="K73" s="163">
        <v>0</v>
      </c>
      <c r="L73" s="163">
        <v>0</v>
      </c>
      <c r="M73" s="163">
        <v>0</v>
      </c>
      <c r="N73" s="163">
        <v>0</v>
      </c>
      <c r="O73" s="163">
        <v>0</v>
      </c>
      <c r="P73" s="163"/>
      <c r="Q73" s="163"/>
      <c r="R73" s="163">
        <v>0</v>
      </c>
      <c r="S73" s="163">
        <v>0</v>
      </c>
      <c r="T73" s="163">
        <v>0</v>
      </c>
      <c r="V73" s="162" t="s">
        <v>126</v>
      </c>
      <c r="W73" s="163">
        <v>0</v>
      </c>
      <c r="X73" s="163">
        <v>0</v>
      </c>
      <c r="Y73" s="163">
        <v>0</v>
      </c>
      <c r="Z73" s="163">
        <v>0</v>
      </c>
      <c r="AA73" s="163">
        <v>0</v>
      </c>
      <c r="AB73" s="163">
        <v>0</v>
      </c>
      <c r="AC73" s="163">
        <v>0</v>
      </c>
      <c r="AD73" s="163">
        <v>0</v>
      </c>
      <c r="AE73" s="163"/>
      <c r="AF73" s="163"/>
      <c r="AG73" s="163"/>
      <c r="AH73" s="163">
        <v>9</v>
      </c>
      <c r="AI73" s="163">
        <v>9</v>
      </c>
      <c r="AJ73" s="163"/>
      <c r="AK73" s="163"/>
      <c r="AL73" s="163"/>
      <c r="AM73" s="163"/>
      <c r="AN73" s="163"/>
    </row>
    <row r="74" spans="2:40" s="172" customFormat="1">
      <c r="B74" s="162" t="s">
        <v>127</v>
      </c>
      <c r="C74" s="163">
        <v>0</v>
      </c>
      <c r="D74" s="163">
        <v>0</v>
      </c>
      <c r="E74" s="163">
        <v>0</v>
      </c>
      <c r="F74" s="163">
        <v>0</v>
      </c>
      <c r="G74" s="163">
        <v>0</v>
      </c>
      <c r="H74" s="163">
        <v>0</v>
      </c>
      <c r="I74" s="163">
        <v>0</v>
      </c>
      <c r="J74" s="163">
        <v>0</v>
      </c>
      <c r="K74" s="163">
        <v>0</v>
      </c>
      <c r="L74" s="163">
        <v>0</v>
      </c>
      <c r="M74" s="163">
        <v>0</v>
      </c>
      <c r="N74" s="163">
        <v>0</v>
      </c>
      <c r="O74" s="163">
        <v>0</v>
      </c>
      <c r="P74" s="163"/>
      <c r="Q74" s="163"/>
      <c r="R74" s="163">
        <v>0</v>
      </c>
      <c r="S74" s="163">
        <v>0</v>
      </c>
      <c r="T74" s="163">
        <v>0</v>
      </c>
      <c r="V74" s="162" t="s">
        <v>127</v>
      </c>
      <c r="W74" s="163">
        <v>0</v>
      </c>
      <c r="X74" s="163">
        <v>0</v>
      </c>
      <c r="Y74" s="163">
        <v>0</v>
      </c>
      <c r="Z74" s="163">
        <v>0</v>
      </c>
      <c r="AA74" s="163">
        <v>0</v>
      </c>
      <c r="AB74" s="163">
        <v>33</v>
      </c>
      <c r="AC74" s="163">
        <v>26</v>
      </c>
      <c r="AD74" s="163">
        <v>18</v>
      </c>
      <c r="AE74" s="163">
        <v>8</v>
      </c>
      <c r="AF74" s="163">
        <v>5</v>
      </c>
      <c r="AG74" s="163">
        <v>0</v>
      </c>
      <c r="AH74" s="163"/>
      <c r="AI74" s="163"/>
      <c r="AJ74" s="163"/>
      <c r="AK74" s="163"/>
      <c r="AL74" s="163"/>
      <c r="AM74" s="163"/>
      <c r="AN74" s="163"/>
    </row>
    <row r="75" spans="2:40" s="172" customFormat="1">
      <c r="B75" s="162" t="s">
        <v>185</v>
      </c>
      <c r="C75" s="163">
        <v>11</v>
      </c>
      <c r="D75" s="163">
        <v>19</v>
      </c>
      <c r="E75" s="163">
        <v>25</v>
      </c>
      <c r="F75" s="163">
        <v>27</v>
      </c>
      <c r="G75" s="163">
        <v>29</v>
      </c>
      <c r="H75" s="163">
        <v>42</v>
      </c>
      <c r="I75" s="163">
        <v>49</v>
      </c>
      <c r="J75" s="163">
        <v>49</v>
      </c>
      <c r="K75" s="163">
        <v>62</v>
      </c>
      <c r="L75" s="163">
        <v>79</v>
      </c>
      <c r="M75" s="163">
        <v>91</v>
      </c>
      <c r="N75" s="163">
        <v>103</v>
      </c>
      <c r="O75" s="163">
        <v>113.545</v>
      </c>
      <c r="P75" s="163">
        <v>124</v>
      </c>
      <c r="Q75" s="163">
        <v>132</v>
      </c>
      <c r="R75" s="163">
        <v>142</v>
      </c>
      <c r="S75" s="163">
        <v>155</v>
      </c>
      <c r="T75" s="163">
        <v>164</v>
      </c>
      <c r="V75" s="162" t="s">
        <v>185</v>
      </c>
      <c r="W75" s="163">
        <v>0</v>
      </c>
      <c r="X75" s="163">
        <v>0</v>
      </c>
      <c r="Y75" s="163">
        <v>0</v>
      </c>
      <c r="Z75" s="163">
        <v>0</v>
      </c>
      <c r="AA75" s="163">
        <v>204</v>
      </c>
      <c r="AB75" s="163">
        <v>212</v>
      </c>
      <c r="AC75" s="163">
        <v>218</v>
      </c>
      <c r="AD75" s="163">
        <v>232</v>
      </c>
      <c r="AE75" s="163">
        <v>234</v>
      </c>
      <c r="AF75" s="163">
        <v>241</v>
      </c>
      <c r="AG75" s="163">
        <v>244</v>
      </c>
      <c r="AH75" s="163">
        <v>249</v>
      </c>
      <c r="AI75" s="163">
        <v>253</v>
      </c>
      <c r="AJ75" s="163">
        <v>255</v>
      </c>
      <c r="AK75" s="163">
        <v>255</v>
      </c>
      <c r="AL75" s="163">
        <v>253</v>
      </c>
      <c r="AM75" s="163">
        <v>252</v>
      </c>
      <c r="AN75" s="163">
        <v>252</v>
      </c>
    </row>
    <row r="76" spans="2:40">
      <c r="B76" s="160" t="s">
        <v>133</v>
      </c>
      <c r="C76" s="165">
        <f t="shared" ref="C76:N76" si="4">SUM(C69:C75)</f>
        <v>239</v>
      </c>
      <c r="D76" s="165">
        <f t="shared" si="4"/>
        <v>444</v>
      </c>
      <c r="E76" s="165">
        <f t="shared" si="4"/>
        <v>531</v>
      </c>
      <c r="F76" s="165">
        <f t="shared" si="4"/>
        <v>593</v>
      </c>
      <c r="G76" s="165">
        <f t="shared" si="4"/>
        <v>586</v>
      </c>
      <c r="H76" s="165">
        <f t="shared" si="4"/>
        <v>708</v>
      </c>
      <c r="I76" s="165">
        <f t="shared" si="4"/>
        <v>718</v>
      </c>
      <c r="J76" s="165">
        <f t="shared" si="4"/>
        <v>744</v>
      </c>
      <c r="K76" s="165">
        <f t="shared" si="4"/>
        <v>775</v>
      </c>
      <c r="L76" s="165">
        <f t="shared" si="4"/>
        <v>766</v>
      </c>
      <c r="M76" s="165">
        <f t="shared" si="4"/>
        <v>838</v>
      </c>
      <c r="N76" s="165">
        <f t="shared" si="4"/>
        <v>937</v>
      </c>
      <c r="O76" s="165">
        <v>937.54300000000001</v>
      </c>
      <c r="P76" s="165">
        <f>SUM(P69:P75)</f>
        <v>940</v>
      </c>
      <c r="Q76" s="165">
        <v>903</v>
      </c>
      <c r="R76" s="165">
        <v>919</v>
      </c>
      <c r="S76" s="165">
        <v>1351</v>
      </c>
      <c r="T76" s="165">
        <v>1349</v>
      </c>
      <c r="V76" s="160" t="s">
        <v>133</v>
      </c>
      <c r="W76" s="165">
        <v>1198</v>
      </c>
      <c r="X76" s="165">
        <v>1191</v>
      </c>
      <c r="Y76" s="165">
        <v>1198</v>
      </c>
      <c r="Z76" s="165">
        <f>SUM(Z69:Z75)</f>
        <v>1184</v>
      </c>
      <c r="AA76" s="165">
        <f>SUM(AA69:AA75)</f>
        <v>1401</v>
      </c>
      <c r="AB76" s="165">
        <v>1429</v>
      </c>
      <c r="AC76" s="165">
        <f>SUM(AC69:AC75)</f>
        <v>1442</v>
      </c>
      <c r="AD76" s="165">
        <f>SUM(AD69:AD75)</f>
        <v>1308</v>
      </c>
      <c r="AE76" s="165">
        <v>1315</v>
      </c>
      <c r="AF76" s="165">
        <v>1307</v>
      </c>
      <c r="AG76" s="165">
        <v>1318</v>
      </c>
      <c r="AH76" s="165">
        <f>SUM(AH69:AH75)</f>
        <v>1320</v>
      </c>
      <c r="AI76" s="165">
        <v>1335</v>
      </c>
      <c r="AJ76" s="165">
        <f>SUM(AJ69:AJ75)</f>
        <v>1316</v>
      </c>
      <c r="AK76" s="165">
        <f>SUM(AK69:AK75)</f>
        <v>1328</v>
      </c>
      <c r="AL76" s="165">
        <f>SUM(AL69:AL75)</f>
        <v>1321</v>
      </c>
      <c r="AM76" s="165">
        <v>1332</v>
      </c>
      <c r="AN76" s="165">
        <v>1320</v>
      </c>
    </row>
    <row r="77" spans="2:40">
      <c r="B77" s="114" t="s">
        <v>134</v>
      </c>
      <c r="C77" s="164">
        <f t="shared" ref="C77:N77" si="5">+C67+C76</f>
        <v>267</v>
      </c>
      <c r="D77" s="164">
        <f t="shared" si="5"/>
        <v>465</v>
      </c>
      <c r="E77" s="164">
        <f t="shared" si="5"/>
        <v>527</v>
      </c>
      <c r="F77" s="164">
        <f t="shared" si="5"/>
        <v>606</v>
      </c>
      <c r="G77" s="164">
        <f t="shared" si="5"/>
        <v>596</v>
      </c>
      <c r="H77" s="164">
        <f t="shared" si="5"/>
        <v>723</v>
      </c>
      <c r="I77" s="164">
        <f t="shared" si="5"/>
        <v>734</v>
      </c>
      <c r="J77" s="164">
        <f t="shared" si="5"/>
        <v>753</v>
      </c>
      <c r="K77" s="164">
        <f t="shared" si="5"/>
        <v>791</v>
      </c>
      <c r="L77" s="164">
        <f t="shared" si="5"/>
        <v>893</v>
      </c>
      <c r="M77" s="164">
        <f t="shared" si="5"/>
        <v>965</v>
      </c>
      <c r="N77" s="164">
        <f t="shared" si="5"/>
        <v>1051</v>
      </c>
      <c r="O77" s="164">
        <v>1050.548</v>
      </c>
      <c r="P77" s="164">
        <f>+P76+P67</f>
        <v>1077</v>
      </c>
      <c r="Q77" s="164">
        <v>1036</v>
      </c>
      <c r="R77" s="164">
        <v>1051</v>
      </c>
      <c r="S77" s="164">
        <v>1398</v>
      </c>
      <c r="T77" s="164">
        <v>1385</v>
      </c>
      <c r="V77" s="114" t="s">
        <v>134</v>
      </c>
      <c r="W77" s="164">
        <v>1232</v>
      </c>
      <c r="X77" s="164">
        <v>1216</v>
      </c>
      <c r="Y77" s="164">
        <v>1224</v>
      </c>
      <c r="Z77" s="164">
        <f>+Z76+Z67</f>
        <v>1221</v>
      </c>
      <c r="AA77" s="164">
        <f>+AA76+AA67</f>
        <v>1441</v>
      </c>
      <c r="AB77" s="164">
        <v>1452</v>
      </c>
      <c r="AC77" s="164">
        <f>+AC76+AC67</f>
        <v>1477</v>
      </c>
      <c r="AD77" s="164">
        <f>+AD76+AD67</f>
        <v>1343</v>
      </c>
      <c r="AE77" s="164">
        <v>1346</v>
      </c>
      <c r="AF77" s="164">
        <v>1340</v>
      </c>
      <c r="AG77" s="164">
        <v>1347</v>
      </c>
      <c r="AH77" s="164">
        <f>+AH76+AH67</f>
        <v>1342</v>
      </c>
      <c r="AI77" s="164">
        <v>1352</v>
      </c>
      <c r="AJ77" s="164">
        <f>+AJ76+AJ67</f>
        <v>1342</v>
      </c>
      <c r="AK77" s="164">
        <f>+AK76+AK67</f>
        <v>1353</v>
      </c>
      <c r="AL77" s="164">
        <f>+AL76+AL67</f>
        <v>1349</v>
      </c>
      <c r="AM77" s="164">
        <v>1363</v>
      </c>
      <c r="AN77" s="164">
        <v>1337</v>
      </c>
    </row>
    <row r="78" spans="2:40">
      <c r="B78" s="116"/>
      <c r="C78" s="166"/>
      <c r="D78" s="166"/>
      <c r="E78" s="166"/>
      <c r="F78" s="166"/>
      <c r="G78" s="166"/>
      <c r="H78" s="166"/>
      <c r="I78" s="166"/>
      <c r="J78" s="166"/>
      <c r="K78" s="166"/>
      <c r="L78" s="166"/>
      <c r="M78" s="166"/>
      <c r="N78" s="166"/>
      <c r="O78" s="166">
        <v>0</v>
      </c>
      <c r="P78" s="166"/>
      <c r="Q78" s="166"/>
      <c r="R78" s="166">
        <v>0</v>
      </c>
      <c r="S78" s="166">
        <v>0</v>
      </c>
      <c r="T78" s="166">
        <v>0</v>
      </c>
      <c r="V78" s="116"/>
      <c r="W78" s="166"/>
      <c r="X78" s="166" t="e">
        <v>#REF!</v>
      </c>
      <c r="Y78" s="166">
        <v>0</v>
      </c>
      <c r="Z78" s="166"/>
      <c r="AA78" s="166"/>
      <c r="AB78" s="166"/>
      <c r="AC78" s="166"/>
      <c r="AD78" s="166"/>
      <c r="AE78" s="166"/>
      <c r="AF78" s="166"/>
      <c r="AG78" s="166"/>
      <c r="AH78" s="166"/>
      <c r="AI78" s="166"/>
      <c r="AJ78" s="166"/>
      <c r="AK78" s="166"/>
      <c r="AL78" s="166"/>
      <c r="AM78" s="166"/>
      <c r="AN78" s="166"/>
    </row>
    <row r="79" spans="2:40">
      <c r="B79" s="170" t="s">
        <v>135</v>
      </c>
      <c r="C79" s="171"/>
      <c r="D79" s="171"/>
      <c r="E79" s="171"/>
      <c r="F79" s="171"/>
      <c r="G79" s="171"/>
      <c r="H79" s="171"/>
      <c r="I79" s="171"/>
      <c r="J79" s="171"/>
      <c r="K79" s="171"/>
      <c r="L79" s="171"/>
      <c r="M79" s="171"/>
      <c r="N79" s="171"/>
      <c r="O79" s="171"/>
      <c r="P79" s="171"/>
      <c r="Q79" s="171"/>
      <c r="R79" s="171"/>
      <c r="S79" s="171"/>
      <c r="T79" s="171"/>
      <c r="V79" s="170" t="s">
        <v>135</v>
      </c>
      <c r="W79" s="171"/>
      <c r="X79" s="171"/>
      <c r="Y79" s="171"/>
      <c r="Z79" s="171"/>
      <c r="AA79" s="171"/>
      <c r="AB79" s="171"/>
      <c r="AC79" s="171"/>
      <c r="AD79" s="171"/>
      <c r="AE79" s="171"/>
      <c r="AF79" s="171"/>
      <c r="AG79" s="171"/>
      <c r="AH79" s="171"/>
      <c r="AI79" s="171"/>
      <c r="AJ79" s="171"/>
      <c r="AK79" s="171"/>
      <c r="AL79" s="171"/>
      <c r="AM79" s="171"/>
      <c r="AN79" s="171"/>
    </row>
    <row r="80" spans="2:40" s="172" customFormat="1">
      <c r="B80" s="162" t="s">
        <v>136</v>
      </c>
      <c r="C80" s="163">
        <v>320</v>
      </c>
      <c r="D80" s="163">
        <v>320</v>
      </c>
      <c r="E80" s="163">
        <v>320</v>
      </c>
      <c r="F80" s="163">
        <v>320</v>
      </c>
      <c r="G80" s="163">
        <v>331</v>
      </c>
      <c r="H80" s="163">
        <v>336</v>
      </c>
      <c r="I80" s="163">
        <v>343</v>
      </c>
      <c r="J80" s="163">
        <v>346</v>
      </c>
      <c r="K80" s="163">
        <v>346</v>
      </c>
      <c r="L80" s="163">
        <v>370</v>
      </c>
      <c r="M80" s="163">
        <v>370</v>
      </c>
      <c r="N80" s="163">
        <v>370</v>
      </c>
      <c r="O80" s="163">
        <v>370.13600000000002</v>
      </c>
      <c r="P80" s="163">
        <v>370</v>
      </c>
      <c r="Q80" s="163">
        <v>370</v>
      </c>
      <c r="R80" s="163">
        <v>370</v>
      </c>
      <c r="S80" s="163">
        <v>370</v>
      </c>
      <c r="T80" s="163">
        <v>370</v>
      </c>
      <c r="V80" s="162" t="s">
        <v>136</v>
      </c>
      <c r="W80" s="163">
        <v>370</v>
      </c>
      <c r="X80" s="163">
        <v>370</v>
      </c>
      <c r="Y80" s="163">
        <v>370</v>
      </c>
      <c r="Z80" s="163">
        <v>370</v>
      </c>
      <c r="AA80" s="163">
        <v>370</v>
      </c>
      <c r="AB80" s="163">
        <v>370</v>
      </c>
      <c r="AC80" s="163">
        <v>370</v>
      </c>
      <c r="AD80" s="163">
        <v>370</v>
      </c>
      <c r="AE80" s="163">
        <v>370</v>
      </c>
      <c r="AF80" s="163">
        <v>370</v>
      </c>
      <c r="AG80" s="163">
        <v>370</v>
      </c>
      <c r="AH80" s="163">
        <v>370</v>
      </c>
      <c r="AI80" s="163">
        <v>370</v>
      </c>
      <c r="AJ80" s="163">
        <v>370</v>
      </c>
      <c r="AK80" s="163">
        <v>370</v>
      </c>
      <c r="AL80" s="163">
        <v>370</v>
      </c>
      <c r="AM80" s="163">
        <v>370</v>
      </c>
      <c r="AN80" s="163">
        <v>370</v>
      </c>
    </row>
    <row r="81" spans="2:40" s="172" customFormat="1">
      <c r="B81" s="162" t="s">
        <v>137</v>
      </c>
      <c r="C81" s="163">
        <v>0</v>
      </c>
      <c r="D81" s="163">
        <v>0</v>
      </c>
      <c r="E81" s="163">
        <v>0</v>
      </c>
      <c r="F81" s="163">
        <v>0</v>
      </c>
      <c r="G81" s="163">
        <v>0</v>
      </c>
      <c r="H81" s="163">
        <v>0</v>
      </c>
      <c r="I81" s="163">
        <v>0</v>
      </c>
      <c r="J81" s="163">
        <v>0</v>
      </c>
      <c r="K81" s="163">
        <v>0</v>
      </c>
      <c r="L81" s="163">
        <v>0</v>
      </c>
      <c r="M81" s="163">
        <v>0</v>
      </c>
      <c r="N81" s="163">
        <v>0</v>
      </c>
      <c r="O81" s="163">
        <v>0</v>
      </c>
      <c r="P81" s="163"/>
      <c r="Q81" s="163"/>
      <c r="R81" s="163">
        <v>0</v>
      </c>
      <c r="S81" s="163">
        <v>0</v>
      </c>
      <c r="T81" s="163">
        <v>0</v>
      </c>
      <c r="V81" s="162" t="s">
        <v>137</v>
      </c>
      <c r="W81" s="163">
        <v>0</v>
      </c>
      <c r="X81" s="163">
        <v>0</v>
      </c>
      <c r="Y81" s="163">
        <v>0</v>
      </c>
      <c r="Z81" s="163">
        <v>0</v>
      </c>
      <c r="AA81" s="163">
        <v>0</v>
      </c>
      <c r="AB81" s="163">
        <v>0</v>
      </c>
      <c r="AC81" s="163">
        <v>0</v>
      </c>
      <c r="AD81" s="163">
        <v>0</v>
      </c>
      <c r="AE81" s="163"/>
      <c r="AF81" s="163"/>
      <c r="AG81" s="163"/>
      <c r="AH81" s="163"/>
      <c r="AI81" s="163"/>
      <c r="AJ81" s="163"/>
      <c r="AK81" s="163"/>
      <c r="AL81" s="163"/>
      <c r="AM81" s="163"/>
      <c r="AN81" s="163"/>
    </row>
    <row r="82" spans="2:40" s="172" customFormat="1">
      <c r="B82" s="162" t="s">
        <v>138</v>
      </c>
      <c r="C82" s="163">
        <v>-2</v>
      </c>
      <c r="D82" s="163">
        <v>-1</v>
      </c>
      <c r="E82" s="163">
        <v>-5</v>
      </c>
      <c r="F82" s="163">
        <v>-5</v>
      </c>
      <c r="G82" s="163">
        <v>-7</v>
      </c>
      <c r="H82" s="163">
        <v>0</v>
      </c>
      <c r="I82" s="163">
        <v>0</v>
      </c>
      <c r="J82" s="163">
        <v>0</v>
      </c>
      <c r="K82" s="163">
        <v>0</v>
      </c>
      <c r="L82" s="163">
        <v>0</v>
      </c>
      <c r="M82" s="163">
        <v>0</v>
      </c>
      <c r="N82" s="163">
        <v>0</v>
      </c>
      <c r="O82" s="163">
        <v>0.214</v>
      </c>
      <c r="P82" s="163"/>
      <c r="Q82" s="163"/>
      <c r="R82" s="163">
        <v>0</v>
      </c>
      <c r="S82" s="163">
        <v>0</v>
      </c>
      <c r="T82" s="163">
        <v>0</v>
      </c>
      <c r="V82" s="162" t="s">
        <v>138</v>
      </c>
      <c r="W82" s="163">
        <v>0</v>
      </c>
      <c r="X82" s="163">
        <v>0</v>
      </c>
      <c r="Y82" s="163">
        <v>0</v>
      </c>
      <c r="Z82" s="163">
        <v>0</v>
      </c>
      <c r="AA82" s="163">
        <v>0</v>
      </c>
      <c r="AB82" s="163">
        <v>0</v>
      </c>
      <c r="AC82" s="163">
        <v>0</v>
      </c>
      <c r="AD82" s="163">
        <v>0</v>
      </c>
      <c r="AE82" s="163"/>
      <c r="AF82" s="163"/>
      <c r="AG82" s="163"/>
      <c r="AH82" s="163"/>
      <c r="AI82" s="163"/>
      <c r="AJ82" s="163"/>
      <c r="AK82" s="163"/>
      <c r="AL82" s="163"/>
      <c r="AM82" s="163"/>
      <c r="AN82" s="163"/>
    </row>
    <row r="83" spans="2:40" s="172" customFormat="1">
      <c r="B83" s="162" t="s">
        <v>139</v>
      </c>
      <c r="C83" s="163">
        <v>-1</v>
      </c>
      <c r="D83" s="163">
        <v>2</v>
      </c>
      <c r="E83" s="163">
        <v>-3</v>
      </c>
      <c r="F83" s="163">
        <v>-3</v>
      </c>
      <c r="G83" s="163">
        <v>-3</v>
      </c>
      <c r="H83" s="163">
        <v>-3</v>
      </c>
      <c r="I83" s="163">
        <v>8</v>
      </c>
      <c r="J83" s="163">
        <v>8</v>
      </c>
      <c r="K83" s="163">
        <v>8</v>
      </c>
      <c r="L83" s="163">
        <v>8</v>
      </c>
      <c r="M83" s="163">
        <v>20</v>
      </c>
      <c r="N83" s="163">
        <v>20</v>
      </c>
      <c r="O83" s="163">
        <v>19.891999999999999</v>
      </c>
      <c r="P83" s="163">
        <v>20</v>
      </c>
      <c r="Q83" s="163">
        <v>24</v>
      </c>
      <c r="R83" s="163">
        <v>23</v>
      </c>
      <c r="S83" s="163">
        <v>-55</v>
      </c>
      <c r="T83" s="163">
        <v>-55</v>
      </c>
      <c r="V83" s="162" t="s">
        <v>139</v>
      </c>
      <c r="W83" s="163">
        <v>-54</v>
      </c>
      <c r="X83" s="163">
        <v>-55</v>
      </c>
      <c r="Y83" s="163">
        <v>-55</v>
      </c>
      <c r="Z83" s="163">
        <v>-55</v>
      </c>
      <c r="AA83" s="163">
        <v>-59</v>
      </c>
      <c r="AB83" s="163">
        <v>-59</v>
      </c>
      <c r="AC83" s="163">
        <v>-59</v>
      </c>
      <c r="AD83" s="163">
        <v>-32</v>
      </c>
      <c r="AE83" s="163">
        <v>-32</v>
      </c>
      <c r="AF83" s="163">
        <v>-32</v>
      </c>
      <c r="AG83" s="163">
        <v>-32</v>
      </c>
      <c r="AH83" s="163">
        <v>-32</v>
      </c>
      <c r="AI83" s="163">
        <v>-19</v>
      </c>
      <c r="AJ83" s="163">
        <v>-19</v>
      </c>
      <c r="AK83" s="163">
        <v>-19</v>
      </c>
      <c r="AL83" s="163">
        <v>-19</v>
      </c>
      <c r="AM83" s="163">
        <v>-4</v>
      </c>
      <c r="AN83" s="163">
        <v>-4</v>
      </c>
    </row>
    <row r="84" spans="2:40" s="172" customFormat="1">
      <c r="B84" s="162" t="s">
        <v>140</v>
      </c>
      <c r="C84" s="163">
        <v>3</v>
      </c>
      <c r="D84" s="163">
        <v>-4</v>
      </c>
      <c r="E84" s="163">
        <v>0</v>
      </c>
      <c r="F84" s="163">
        <v>-3</v>
      </c>
      <c r="G84" s="163">
        <v>5</v>
      </c>
      <c r="H84" s="163">
        <v>11</v>
      </c>
      <c r="I84" s="163">
        <v>2</v>
      </c>
      <c r="J84" s="163">
        <v>21</v>
      </c>
      <c r="K84" s="163">
        <v>28</v>
      </c>
      <c r="L84" s="163">
        <v>12</v>
      </c>
      <c r="M84" s="163">
        <v>-2</v>
      </c>
      <c r="N84" s="163">
        <v>-1</v>
      </c>
      <c r="O84" s="163">
        <v>-0.55300000000000005</v>
      </c>
      <c r="P84" s="163">
        <v>4</v>
      </c>
      <c r="Q84" s="163">
        <v>-1</v>
      </c>
      <c r="R84" s="163">
        <v>1</v>
      </c>
      <c r="S84" s="163">
        <v>1</v>
      </c>
      <c r="T84" s="163">
        <v>1</v>
      </c>
      <c r="V84" s="162" t="s">
        <v>140</v>
      </c>
      <c r="W84" s="163">
        <v>1</v>
      </c>
      <c r="X84" s="163">
        <v>-5</v>
      </c>
      <c r="Y84" s="163">
        <v>-6</v>
      </c>
      <c r="Z84" s="163">
        <v>-4</v>
      </c>
      <c r="AA84" s="163">
        <f>+AA24</f>
        <v>2</v>
      </c>
      <c r="AB84" s="163">
        <v>3</v>
      </c>
      <c r="AC84" s="163">
        <v>5</v>
      </c>
      <c r="AD84" s="163">
        <v>2</v>
      </c>
      <c r="AE84" s="163">
        <v>4</v>
      </c>
      <c r="AF84" s="163">
        <v>7</v>
      </c>
      <c r="AG84" s="163">
        <v>11</v>
      </c>
      <c r="AH84" s="163">
        <v>12</v>
      </c>
      <c r="AI84" s="163">
        <v>5</v>
      </c>
      <c r="AJ84" s="163">
        <v>8</v>
      </c>
      <c r="AK84" s="163">
        <v>12</v>
      </c>
      <c r="AL84" s="163">
        <v>15</v>
      </c>
      <c r="AM84" s="163">
        <v>2</v>
      </c>
      <c r="AN84" s="163">
        <v>5</v>
      </c>
    </row>
    <row r="85" spans="2:40" s="172" customFormat="1">
      <c r="B85" s="162" t="s">
        <v>141</v>
      </c>
      <c r="C85" s="163">
        <v>8</v>
      </c>
      <c r="D85" s="163">
        <v>4</v>
      </c>
      <c r="E85" s="163">
        <v>18</v>
      </c>
      <c r="F85" s="163">
        <v>21</v>
      </c>
      <c r="G85" s="163">
        <v>28</v>
      </c>
      <c r="H85" s="163">
        <v>8</v>
      </c>
      <c r="I85" s="163">
        <v>-3</v>
      </c>
      <c r="J85" s="163">
        <v>-24</v>
      </c>
      <c r="K85" s="163">
        <v>-40</v>
      </c>
      <c r="L85" s="163">
        <v>-26</v>
      </c>
      <c r="M85" s="163">
        <v>-74</v>
      </c>
      <c r="N85" s="163">
        <v>-73</v>
      </c>
      <c r="O85" s="163">
        <v>-69.022000000000006</v>
      </c>
      <c r="P85" s="163">
        <v>-61</v>
      </c>
      <c r="Q85" s="163">
        <v>-32</v>
      </c>
      <c r="R85" s="163">
        <v>-41</v>
      </c>
      <c r="S85" s="163">
        <v>0</v>
      </c>
      <c r="T85" s="163">
        <v>0</v>
      </c>
      <c r="V85" s="162" t="s">
        <v>141</v>
      </c>
      <c r="W85" s="163">
        <v>0</v>
      </c>
      <c r="X85" s="163">
        <v>0</v>
      </c>
      <c r="Y85" s="163">
        <v>0</v>
      </c>
      <c r="Z85" s="163">
        <v>0</v>
      </c>
      <c r="AA85" s="163">
        <v>0</v>
      </c>
      <c r="AB85" s="163">
        <v>0</v>
      </c>
      <c r="AC85" s="163">
        <v>0</v>
      </c>
      <c r="AD85" s="163">
        <v>0</v>
      </c>
      <c r="AE85" s="163"/>
      <c r="AF85" s="163">
        <v>-2</v>
      </c>
      <c r="AG85" s="163">
        <v>-2</v>
      </c>
      <c r="AH85" s="163">
        <v>-2</v>
      </c>
      <c r="AI85" s="163">
        <v>-1</v>
      </c>
      <c r="AJ85" s="163">
        <v>-1</v>
      </c>
      <c r="AK85" s="163">
        <v>-1</v>
      </c>
      <c r="AL85" s="163"/>
      <c r="AM85" s="163"/>
      <c r="AN85" s="163"/>
    </row>
    <row r="86" spans="2:40">
      <c r="B86" s="160" t="s">
        <v>144</v>
      </c>
      <c r="C86" s="165">
        <f t="shared" ref="C86:N86" si="6">SUM(C80:C85)</f>
        <v>328</v>
      </c>
      <c r="D86" s="165">
        <f t="shared" si="6"/>
        <v>321</v>
      </c>
      <c r="E86" s="165">
        <f t="shared" si="6"/>
        <v>330</v>
      </c>
      <c r="F86" s="165">
        <f t="shared" si="6"/>
        <v>330</v>
      </c>
      <c r="G86" s="165">
        <f t="shared" si="6"/>
        <v>354</v>
      </c>
      <c r="H86" s="165">
        <f t="shared" si="6"/>
        <v>352</v>
      </c>
      <c r="I86" s="165">
        <f t="shared" si="6"/>
        <v>350</v>
      </c>
      <c r="J86" s="165">
        <f t="shared" si="6"/>
        <v>351</v>
      </c>
      <c r="K86" s="165">
        <f t="shared" si="6"/>
        <v>342</v>
      </c>
      <c r="L86" s="165">
        <f t="shared" si="6"/>
        <v>364</v>
      </c>
      <c r="M86" s="165">
        <f t="shared" si="6"/>
        <v>314</v>
      </c>
      <c r="N86" s="165">
        <f t="shared" si="6"/>
        <v>316</v>
      </c>
      <c r="O86" s="165">
        <v>320.66699999999997</v>
      </c>
      <c r="P86" s="165">
        <f>SUM(P80:P85)</f>
        <v>333</v>
      </c>
      <c r="Q86" s="165">
        <v>361</v>
      </c>
      <c r="R86" s="165">
        <v>353</v>
      </c>
      <c r="S86" s="165">
        <v>316</v>
      </c>
      <c r="T86" s="165">
        <v>316</v>
      </c>
      <c r="V86" s="160" t="s">
        <v>144</v>
      </c>
      <c r="W86" s="165">
        <v>315</v>
      </c>
      <c r="X86" s="165">
        <v>310</v>
      </c>
      <c r="Y86" s="165">
        <v>309</v>
      </c>
      <c r="Z86" s="165">
        <f>SUM(Z80:Z85)</f>
        <v>311</v>
      </c>
      <c r="AA86" s="165">
        <f>SUM(AA80:AA85)</f>
        <v>313</v>
      </c>
      <c r="AB86" s="165">
        <v>314</v>
      </c>
      <c r="AC86" s="165">
        <f>SUM(AC80:AC85)</f>
        <v>316</v>
      </c>
      <c r="AD86" s="165">
        <f>SUM(AD80:AD85)</f>
        <v>340</v>
      </c>
      <c r="AE86" s="165">
        <v>342</v>
      </c>
      <c r="AF86" s="165">
        <v>343</v>
      </c>
      <c r="AG86" s="165">
        <v>347</v>
      </c>
      <c r="AH86" s="165">
        <f>SUM(AH80:AH85)</f>
        <v>348</v>
      </c>
      <c r="AI86" s="165">
        <v>355</v>
      </c>
      <c r="AJ86" s="165">
        <f>SUM(AJ80:AJ85)</f>
        <v>358</v>
      </c>
      <c r="AK86" s="165">
        <f>SUM(AK80:AK85)</f>
        <v>362</v>
      </c>
      <c r="AL86" s="165">
        <f>SUM(AL80:AL85)</f>
        <v>366</v>
      </c>
      <c r="AM86" s="165">
        <v>368</v>
      </c>
      <c r="AN86" s="165">
        <v>371</v>
      </c>
    </row>
    <row r="87" spans="2:40">
      <c r="B87" s="114" t="s">
        <v>145</v>
      </c>
      <c r="C87" s="164">
        <f t="shared" ref="C87:N87" si="7">+C77+C86</f>
        <v>595</v>
      </c>
      <c r="D87" s="164">
        <f t="shared" si="7"/>
        <v>786</v>
      </c>
      <c r="E87" s="164">
        <f t="shared" si="7"/>
        <v>857</v>
      </c>
      <c r="F87" s="164">
        <f t="shared" si="7"/>
        <v>936</v>
      </c>
      <c r="G87" s="164">
        <f t="shared" si="7"/>
        <v>950</v>
      </c>
      <c r="H87" s="164">
        <f t="shared" si="7"/>
        <v>1075</v>
      </c>
      <c r="I87" s="164">
        <f t="shared" si="7"/>
        <v>1084</v>
      </c>
      <c r="J87" s="164">
        <f t="shared" si="7"/>
        <v>1104</v>
      </c>
      <c r="K87" s="164">
        <f t="shared" si="7"/>
        <v>1133</v>
      </c>
      <c r="L87" s="164">
        <f t="shared" si="7"/>
        <v>1257</v>
      </c>
      <c r="M87" s="164">
        <f t="shared" si="7"/>
        <v>1279</v>
      </c>
      <c r="N87" s="164">
        <f t="shared" si="7"/>
        <v>1367</v>
      </c>
      <c r="O87" s="164">
        <v>1371.2149999999999</v>
      </c>
      <c r="P87" s="164">
        <f>+P77+P86</f>
        <v>1410</v>
      </c>
      <c r="Q87" s="164">
        <v>1397</v>
      </c>
      <c r="R87" s="164">
        <v>1404</v>
      </c>
      <c r="S87" s="164">
        <v>1714</v>
      </c>
      <c r="T87" s="164">
        <v>1701</v>
      </c>
      <c r="V87" s="114" t="s">
        <v>145</v>
      </c>
      <c r="W87" s="164">
        <v>1547</v>
      </c>
      <c r="X87" s="164">
        <v>1526</v>
      </c>
      <c r="Y87" s="164">
        <v>1533</v>
      </c>
      <c r="Z87" s="164">
        <f>+Z86+Z77</f>
        <v>1532</v>
      </c>
      <c r="AA87" s="164">
        <f>+AA86+AA77</f>
        <v>1754</v>
      </c>
      <c r="AB87" s="164">
        <v>1766</v>
      </c>
      <c r="AC87" s="164">
        <f>+AC86+AC77</f>
        <v>1793</v>
      </c>
      <c r="AD87" s="164">
        <f>+AD86+AD77</f>
        <v>1683</v>
      </c>
      <c r="AE87" s="164">
        <v>1688</v>
      </c>
      <c r="AF87" s="164">
        <v>1683</v>
      </c>
      <c r="AG87" s="164">
        <v>1694</v>
      </c>
      <c r="AH87" s="164">
        <f>+AH86+AH77</f>
        <v>1690</v>
      </c>
      <c r="AI87" s="164">
        <v>1707</v>
      </c>
      <c r="AJ87" s="164">
        <f>+AJ86+AJ77</f>
        <v>1700</v>
      </c>
      <c r="AK87" s="164">
        <f>+AK86+AK77</f>
        <v>1715</v>
      </c>
      <c r="AL87" s="164">
        <f>+AL86+AL77</f>
        <v>1715</v>
      </c>
      <c r="AM87" s="164">
        <v>1731</v>
      </c>
      <c r="AN87" s="164">
        <v>1708</v>
      </c>
    </row>
  </sheetData>
  <phoneticPr fontId="179" type="noConversion"/>
  <hyperlinks>
    <hyperlink ref="A1" location="Contenido!A1" display="Volver al Contenido" xr:uid="{5085CD7F-D4CA-44EC-9482-C75803AFF850}"/>
  </hyperlinks>
  <pageMargins left="0.7" right="0.7" top="0.75" bottom="0.75" header="0.3" footer="0.3"/>
  <pageSetup orientation="portrait" horizontalDpi="300" verticalDpi="300" r:id="rId1"/>
  <headerFooter>
    <oddFooter>&amp;L_x000D_&amp;1#&amp;"Aptos"&amp;14&amp;K000000 Información Interna</oddFooter>
  </headerFooter>
  <customProperties>
    <customPr name="_pios_id" r:id="rId2"/>
    <customPr name="EpmWorksheetKeyString_GU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97CB73A86ED94CAF156EA5646363D5" ma:contentTypeVersion="13" ma:contentTypeDescription="Crear nuevo documento." ma:contentTypeScope="" ma:versionID="6df7ae3fb5d7e403f18a442b44334a6e">
  <xsd:schema xmlns:xsd="http://www.w3.org/2001/XMLSchema" xmlns:xs="http://www.w3.org/2001/XMLSchema" xmlns:p="http://schemas.microsoft.com/office/2006/metadata/properties" xmlns:ns2="d1610a21-a074-4229-b85c-ab2dff7aec42" xmlns:ns3="3f9c8b48-c114-464a-9356-e9a1b9b5a3e4" xmlns:ns4="140041f4-3072-40d0-9254-aedcb0a0c8c7" targetNamespace="http://schemas.microsoft.com/office/2006/metadata/properties" ma:root="true" ma:fieldsID="7f5d6cc5bb6e9b7639b41d21a3e36fcd" ns2:_="" ns3:_="" ns4:_="">
    <xsd:import namespace="d1610a21-a074-4229-b85c-ab2dff7aec42"/>
    <xsd:import namespace="3f9c8b48-c114-464a-9356-e9a1b9b5a3e4"/>
    <xsd:import namespace="140041f4-3072-40d0-9254-aedcb0a0c8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10a21-a074-4229-b85c-ab2dff7ae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4ade5ec-1dc6-4b12-84e9-18d8060fcf9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c8b48-c114-464a-9356-e9a1b9b5a3e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0041f4-3072-40d0-9254-aedcb0a0c8c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32c6a59-4980-4a0b-beac-a473989f8d81}" ma:internalName="TaxCatchAll" ma:showField="CatchAllData" ma:web="140041f4-3072-40d0-9254-aedcb0a0c8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40041f4-3072-40d0-9254-aedcb0a0c8c7" xsi:nil="true"/>
    <lcf76f155ced4ddcb4097134ff3c332f xmlns="d1610a21-a074-4229-b85c-ab2dff7aec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1C56CD-0874-4BAB-897D-4F1AC9D1E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10a21-a074-4229-b85c-ab2dff7aec42"/>
    <ds:schemaRef ds:uri="3f9c8b48-c114-464a-9356-e9a1b9b5a3e4"/>
    <ds:schemaRef ds:uri="140041f4-3072-40d0-9254-aedcb0a0c8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111C0F-27D4-47F7-8A3B-FE3AAC705B3B}">
  <ds:schemaRefs>
    <ds:schemaRef ds:uri="http://schemas.microsoft.com/sharepoint/v3/contenttype/forms"/>
  </ds:schemaRefs>
</ds:datastoreItem>
</file>

<file path=customXml/itemProps3.xml><?xml version="1.0" encoding="utf-8"?>
<ds:datastoreItem xmlns:ds="http://schemas.openxmlformats.org/officeDocument/2006/customXml" ds:itemID="{B4699902-4F03-4A42-9870-AE91B8BB3760}">
  <ds:schemaRefs>
    <ds:schemaRef ds:uri="http://www.w3.org/XML/1998/namespace"/>
    <ds:schemaRef ds:uri="http://schemas.microsoft.com/office/2006/documentManagement/types"/>
    <ds:schemaRef ds:uri="http://purl.org/dc/terms/"/>
    <ds:schemaRef ds:uri="d1610a21-a074-4229-b85c-ab2dff7aec42"/>
    <ds:schemaRef ds:uri="http://purl.org/dc/dcmitype/"/>
    <ds:schemaRef ds:uri="3f9c8b48-c114-464a-9356-e9a1b9b5a3e4"/>
    <ds:schemaRef ds:uri="http://purl.org/dc/elements/1.1/"/>
    <ds:schemaRef ds:uri="http://schemas.microsoft.com/office/infopath/2007/PartnerControls"/>
    <ds:schemaRef ds:uri="http://schemas.openxmlformats.org/package/2006/metadata/core-properties"/>
    <ds:schemaRef ds:uri="140041f4-3072-40d0-9254-aedcb0a0c8c7"/>
    <ds:schemaRef ds:uri="http://schemas.microsoft.com/office/2006/metadata/properties"/>
  </ds:schemaRefs>
</ds:datastoreItem>
</file>

<file path=docMetadata/LabelInfo.xml><?xml version="1.0" encoding="utf-8"?>
<clbl:labelList xmlns:clbl="http://schemas.microsoft.com/office/2020/mipLabelMetadata">
  <clbl:label id="{d37cf70c-1091-499f-b577-72ba042c00d1}" enabled="1" method="Standard" siteId="{c980e410-0b5c-48bc-bd1a-8b91cabc84b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Contenido</vt:lpstr>
      <vt:lpstr>EEFF_Consolidados</vt:lpstr>
      <vt:lpstr>EEFF_TE_Col</vt:lpstr>
      <vt:lpstr>EEFF_TE_Bra</vt:lpstr>
      <vt:lpstr>Flujo RBSE</vt:lpstr>
      <vt:lpstr>EEFF_TE_Per</vt:lpstr>
      <vt:lpstr>EEFF_Vías_Col</vt:lpstr>
      <vt:lpstr>EEFF_Vías_Pan</vt:lpstr>
      <vt:lpstr>EEFF_TE_Chi</vt:lpstr>
      <vt:lpstr>EEFF_Vías_Chi</vt:lpstr>
      <vt:lpstr>Deuda consolidada bonos</vt:lpstr>
      <vt:lpstr>Deuda consolidada créditos</vt:lpstr>
      <vt:lpstr>Deuda (bonos &amp; Créditos)</vt:lpstr>
      <vt:lpstr>Perfil deuda</vt:lpstr>
      <vt:lpstr>CAPEX</vt:lpstr>
      <vt:lpstr>Tráfico vías</vt:lpstr>
      <vt:lpstr>Regulación vías</vt:lpstr>
      <vt:lpstr>Div</vt:lpstr>
      <vt:lpstr>Dividendos 2026</vt:lpstr>
      <vt:lpstr>Proyectos</vt:lpstr>
      <vt:lpstr>Vencimiento Concesiones</vt:lpstr>
      <vt:lpstr>Participación en compañías_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MARCOS ALEXIS HINCAPIÉ CIFUENTES</dc:creator>
  <cp:keywords/>
  <dc:description/>
  <cp:lastModifiedBy>ADRIAN IGNACIO RIOS OLAYA</cp:lastModifiedBy>
  <cp:revision/>
  <dcterms:created xsi:type="dcterms:W3CDTF">2020-09-01T20:14:00Z</dcterms:created>
  <dcterms:modified xsi:type="dcterms:W3CDTF">2026-08-13T12:37:36Z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0x010100CC97CB73A86ED94CAF156EA5646363D5</vt:lpwstr>
  </property>
  <property fmtid="{D5CDD505-2E9C-101B-9397-08002B2CF9AE}" pid="3" name="MediaServiceImageTags">
    <vt:lpwstr/>
  </property>
</Properties>
</file>